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tmp" ContentType="image/png"/>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pivotTables/pivotTable2.xml" ContentType="application/vnd.openxmlformats-officedocument.spreadsheetml.pivotTable+xml"/>
  <Override PartName="/xl/drawings/drawing2.xml" ContentType="application/vnd.openxmlformats-officedocument.drawing+xml"/>
  <Override PartName="/xl/pivotTables/pivotTable3.xml" ContentType="application/vnd.openxmlformats-officedocument.spreadsheetml.pivotTable+xml"/>
  <Override PartName="/xl/drawings/drawing3.xml" ContentType="application/vnd.openxmlformats-officedocument.drawing+xml"/>
  <Override PartName="/xl/pivotTables/pivotTable4.xml" ContentType="application/vnd.openxmlformats-officedocument.spreadsheetml.pivotTable+xml"/>
  <Override PartName="/xl/drawings/drawing4.xml" ContentType="application/vnd.openxmlformats-officedocument.drawing+xml"/>
  <Override PartName="/xl/pivotTables/pivotTable5.xml" ContentType="application/vnd.openxmlformats-officedocument.spreadsheetml.pivotTable+xml"/>
  <Override PartName="/xl/drawings/drawing5.xml" ContentType="application/vnd.openxmlformats-officedocument.drawing+xml"/>
  <Override PartName="/xl/pivotTables/pivotTable6.xml" ContentType="application/vnd.openxmlformats-officedocument.spreadsheetml.pivotTable+xml"/>
  <Override PartName="/xl/drawings/drawing6.xml" ContentType="application/vnd.openxmlformats-officedocument.drawing+xml"/>
  <Override PartName="/xl/pivotTables/pivotTable7.xml" ContentType="application/vnd.openxmlformats-officedocument.spreadsheetml.pivotTable+xml"/>
  <Override PartName="/xl/drawings/drawing7.xml" ContentType="application/vnd.openxmlformats-officedocument.drawing+xml"/>
  <Override PartName="/xl/pivotTables/pivotTable8.xml" ContentType="application/vnd.openxmlformats-officedocument.spreadsheetml.pivotTable+xml"/>
  <Override PartName="/xl/drawings/drawing8.xml" ContentType="application/vnd.openxmlformats-officedocument.drawing+xml"/>
  <Override PartName="/xl/pivotTables/pivotTable9.xml" ContentType="application/vnd.openxmlformats-officedocument.spreadsheetml.pivotTable+xml"/>
  <Override PartName="/xl/drawings/drawing9.xml" ContentType="application/vnd.openxmlformats-officedocument.drawing+xml"/>
  <Override PartName="/xl/pivotTables/pivotTable10.xml" ContentType="application/vnd.openxmlformats-officedocument.spreadsheetml.pivotTable+xml"/>
  <Override PartName="/xl/drawings/drawing10.xml" ContentType="application/vnd.openxmlformats-officedocument.drawing+xml"/>
  <Override PartName="/xl/pivotTables/pivotTable11.xml" ContentType="application/vnd.openxmlformats-officedocument.spreadsheetml.pivotTable+xml"/>
  <Override PartName="/xl/drawings/drawing11.xml" ContentType="application/vnd.openxmlformats-officedocument.drawing+xml"/>
  <Override PartName="/xl/pivotTables/pivotTable12.xml" ContentType="application/vnd.openxmlformats-officedocument.spreadsheetml.pivot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15.xml" ContentType="application/vnd.openxmlformats-officedocument.drawing+xml"/>
  <Override PartName="/xl/ctrlProps/ctrlProp3.xml" ContentType="application/vnd.ms-excel.controlproperties+xml"/>
  <Override PartName="/xl/drawings/drawing16.xml" ContentType="application/vnd.openxmlformats-officedocument.drawing+xml"/>
  <Override PartName="/xl/ctrlProps/ctrlProp4.xml" ContentType="application/vnd.ms-excel.controlproperties+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trlProps/ctrlProp8.xml" ContentType="application/vnd.ms-excel.controlproperties+xml"/>
  <Override PartName="/xl/drawings/drawing21.xml" ContentType="application/vnd.openxmlformats-officedocument.drawing+xml"/>
  <Override PartName="/xl/ctrlProps/ctrlProp9.xml" ContentType="application/vnd.ms-excel.controlproperties+xml"/>
  <Override PartName="/xl/drawings/drawing22.xml" ContentType="application/vnd.openxmlformats-officedocument.drawing+xml"/>
  <Override PartName="/xl/ctrlProps/ctrlProp10.xml" ContentType="application/vnd.ms-excel.controlproperties+xml"/>
  <Override PartName="/xl/drawings/drawing23.xml" ContentType="application/vnd.openxmlformats-officedocument.drawing+xml"/>
  <Override PartName="/xl/ctrlProps/ctrlProp11.xml" ContentType="application/vnd.ms-excel.controlproperties+xml"/>
  <Override PartName="/xl/drawings/drawing24.xml" ContentType="application/vnd.openxmlformats-officedocument.drawing+xml"/>
  <Override PartName="/xl/ctrlProps/ctrlProp12.xml" ContentType="application/vnd.ms-excel.controlproperties+xml"/>
  <Override PartName="/xl/drawings/drawing25.xml" ContentType="application/vnd.openxmlformats-officedocument.drawing+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ate1904="1" codeName="ThisWorkbook" defaultThemeVersion="124226"/>
  <mc:AlternateContent xmlns:mc="http://schemas.openxmlformats.org/markup-compatibility/2006">
    <mc:Choice Requires="x15">
      <x15ac:absPath xmlns:x15ac="http://schemas.microsoft.com/office/spreadsheetml/2010/11/ac" url="https://d.docs.live.net/40ff6c6b3f733ea0/Documenten/help mij/"/>
    </mc:Choice>
  </mc:AlternateContent>
  <xr:revisionPtr revIDLastSave="0" documentId="8_{96831EAB-C2E5-4121-9AC5-344590203578}" xr6:coauthVersionLast="45" xr6:coauthVersionMax="45" xr10:uidLastSave="{00000000-0000-0000-0000-000000000000}"/>
  <bookViews>
    <workbookView xWindow="2580" yWindow="135" windowWidth="25890" windowHeight="14880" tabRatio="959" firstSheet="12" activeTab="13" xr2:uid="{00000000-000D-0000-FFFF-FFFF00000000}"/>
  </bookViews>
  <sheets>
    <sheet name="FACT01" sheetId="57" r:id="rId1"/>
    <sheet name="FACT02" sheetId="58" r:id="rId2"/>
    <sheet name="FACT03" sheetId="59" r:id="rId3"/>
    <sheet name="FACT04" sheetId="60" r:id="rId4"/>
    <sheet name="FACT05" sheetId="61" r:id="rId5"/>
    <sheet name="FACT06" sheetId="62" r:id="rId6"/>
    <sheet name="FACT07" sheetId="63" r:id="rId7"/>
    <sheet name="FACT08" sheetId="64" r:id="rId8"/>
    <sheet name="FACT09" sheetId="65" r:id="rId9"/>
    <sheet name="FACT10" sheetId="66" r:id="rId10"/>
    <sheet name="FACT11" sheetId="67" r:id="rId11"/>
    <sheet name="FACT12" sheetId="68" r:id="rId12"/>
    <sheet name="NULROOSTER" sheetId="21" r:id="rId13"/>
    <sheet name="JANUARI" sheetId="33" r:id="rId14"/>
    <sheet name="FEBRUARI" sheetId="34" r:id="rId15"/>
    <sheet name="MAART" sheetId="38" r:id="rId16"/>
    <sheet name="APRIL" sheetId="41" r:id="rId17"/>
    <sheet name="MEI" sheetId="1" r:id="rId18"/>
    <sheet name="JUNI" sheetId="13" r:id="rId19"/>
    <sheet name="JULI" sheetId="12" r:id="rId20"/>
    <sheet name="AUGUSTUS" sheetId="11" r:id="rId21"/>
    <sheet name="SEPTEMBER" sheetId="10" r:id="rId22"/>
    <sheet name="OKTOBER" sheetId="9" r:id="rId23"/>
    <sheet name="NOVEMBER" sheetId="8" r:id="rId24"/>
    <sheet name="DECEMBER" sheetId="7" r:id="rId25"/>
    <sheet name="AFDRUK 01" sheetId="53" r:id="rId26"/>
    <sheet name="AFDRUK 02" sheetId="52" r:id="rId27"/>
    <sheet name="AFDRUK 03" sheetId="51" r:id="rId28"/>
    <sheet name="AFDRUK 04" sheetId="50" r:id="rId29"/>
    <sheet name="AFDRUK 05" sheetId="49" r:id="rId30"/>
    <sheet name="AFDRUK 06" sheetId="48" r:id="rId31"/>
    <sheet name="AFDRUK 07" sheetId="47" r:id="rId32"/>
    <sheet name="AFDRUK 08" sheetId="46" r:id="rId33"/>
    <sheet name="AFDRUK 09" sheetId="45" r:id="rId34"/>
    <sheet name="AFDRUK 10" sheetId="44" r:id="rId35"/>
    <sheet name="AFDRUK 11" sheetId="43" r:id="rId36"/>
    <sheet name="AFDRUK 12" sheetId="42" r:id="rId37"/>
    <sheet name="Personeelsdienst 01" sheetId="40" state="hidden" r:id="rId38"/>
    <sheet name="Personeelsdienst 02" sheetId="39" state="hidden" r:id="rId39"/>
    <sheet name="Personeelsdienst 03" sheetId="37" state="hidden" r:id="rId40"/>
    <sheet name="Personeelsdienst 04" sheetId="36" state="hidden" r:id="rId41"/>
    <sheet name="Personeelsdienst 05" sheetId="20" state="hidden" r:id="rId42"/>
    <sheet name="Personeelsdienst 06" sheetId="19" state="hidden" r:id="rId43"/>
    <sheet name="Personeelsdienst 07" sheetId="18" state="hidden" r:id="rId44"/>
    <sheet name="personeelsdienst 08" sheetId="17" state="hidden" r:id="rId45"/>
    <sheet name="personeelsdienst 09" sheetId="16" state="hidden" r:id="rId46"/>
    <sheet name="Personeelsdienst 10" sheetId="15" state="hidden" r:id="rId47"/>
    <sheet name="Personeelsdienst 11" sheetId="14" state="hidden" r:id="rId48"/>
    <sheet name="personeelsdienst 12" sheetId="6" state="hidden" r:id="rId49"/>
    <sheet name="CO 01" sheetId="35" state="hidden" r:id="rId50"/>
    <sheet name="CO 02" sheetId="32" state="hidden" r:id="rId51"/>
    <sheet name="CO 03" sheetId="31" state="hidden" r:id="rId52"/>
    <sheet name="CO 04" sheetId="30" state="hidden" r:id="rId53"/>
    <sheet name="CO 05" sheetId="29" state="hidden" r:id="rId54"/>
    <sheet name="CO 06" sheetId="28" state="hidden" r:id="rId55"/>
    <sheet name="CO 07" sheetId="27" state="hidden" r:id="rId56"/>
    <sheet name="CO 08" sheetId="26" state="hidden" r:id="rId57"/>
    <sheet name="CO 09" sheetId="25" state="hidden" r:id="rId58"/>
    <sheet name="CO 10" sheetId="24" state="hidden" r:id="rId59"/>
    <sheet name="CO 11" sheetId="23" state="hidden" r:id="rId60"/>
    <sheet name="CO 12" sheetId="22" state="hidden" r:id="rId61"/>
  </sheets>
  <definedNames>
    <definedName name="_xlnm.Print_Titles" localSheetId="49">'CO 01'!$1:$6</definedName>
    <definedName name="_xlnm.Print_Titles" localSheetId="50">'CO 02'!$1:$6</definedName>
    <definedName name="_xlnm.Print_Titles" localSheetId="51">'CO 03'!$1:$6</definedName>
    <definedName name="_xlnm.Print_Titles" localSheetId="52">'CO 04'!$1:$6</definedName>
    <definedName name="_xlnm.Print_Titles" localSheetId="53">'CO 05'!$1:$6</definedName>
    <definedName name="_xlnm.Print_Titles" localSheetId="54">'CO 06'!$1:$6</definedName>
    <definedName name="_xlnm.Print_Titles" localSheetId="55">'CO 07'!$1:$6</definedName>
    <definedName name="_xlnm.Print_Titles" localSheetId="56">'CO 08'!$1:$6</definedName>
    <definedName name="_xlnm.Print_Titles" localSheetId="57">'CO 09'!$1:$6</definedName>
    <definedName name="_xlnm.Print_Titles" localSheetId="58">'CO 10'!$1:$6</definedName>
    <definedName name="_xlnm.Print_Titles" localSheetId="59">'CO 11'!$1:$6</definedName>
    <definedName name="_xlnm.Print_Titles" localSheetId="60">'CO 12'!$1:$6</definedName>
    <definedName name="_xlnm.Print_Titles" localSheetId="37">'Personeelsdienst 01'!$1:$6</definedName>
    <definedName name="_xlnm.Print_Titles" localSheetId="38">'Personeelsdienst 02'!$1:$6</definedName>
    <definedName name="_xlnm.Print_Titles" localSheetId="39">'Personeelsdienst 03'!$1:$6</definedName>
    <definedName name="_xlnm.Print_Titles" localSheetId="40">'Personeelsdienst 04'!$1:$6</definedName>
    <definedName name="_xlnm.Print_Titles" localSheetId="41">'Personeelsdienst 05'!$1:$6</definedName>
    <definedName name="_xlnm.Print_Titles" localSheetId="42">'Personeelsdienst 06'!$1:$6</definedName>
    <definedName name="_xlnm.Print_Titles" localSheetId="43">'Personeelsdienst 07'!$1:$6</definedName>
    <definedName name="_xlnm.Print_Titles" localSheetId="44">'personeelsdienst 08'!$1:$6</definedName>
    <definedName name="_xlnm.Print_Titles" localSheetId="45">'personeelsdienst 09'!$1:$6</definedName>
    <definedName name="_xlnm.Print_Titles" localSheetId="46">'Personeelsdienst 10'!$1:$6</definedName>
    <definedName name="_xlnm.Print_Titles" localSheetId="47">'Personeelsdienst 11'!$1:$6</definedName>
    <definedName name="_xlnm.Print_Titles" localSheetId="48">'personeelsdienst 12'!$1:$6</definedName>
    <definedName name="AFWEZIG">DECEMBER!$AH$170:$AH$192</definedName>
    <definedName name="BIJZ">DECEMBER!$AG$170:$AG$181</definedName>
    <definedName name="VER">DECEMBER!$AH$170:$AH$190</definedName>
  </definedNames>
  <calcPr calcId="191029"/>
  <pivotCaches>
    <pivotCache cacheId="0" r:id="rId62"/>
    <pivotCache cacheId="1" r:id="rId63"/>
    <pivotCache cacheId="2" r:id="rId64"/>
    <pivotCache cacheId="3" r:id="rId65"/>
    <pivotCache cacheId="4" r:id="rId66"/>
    <pivotCache cacheId="5" r:id="rId67"/>
    <pivotCache cacheId="6" r:id="rId68"/>
    <pivotCache cacheId="7" r:id="rId69"/>
    <pivotCache cacheId="8" r:id="rId70"/>
    <pivotCache cacheId="9" r:id="rId71"/>
    <pivotCache cacheId="10" r:id="rId72"/>
    <pivotCache cacheId="11" r:id="rId7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 i="33" l="1"/>
  <c r="Q6" i="33"/>
  <c r="R6" i="33"/>
  <c r="P7" i="33"/>
  <c r="Q7" i="33"/>
  <c r="R7" i="33"/>
  <c r="P8" i="33"/>
  <c r="Q8" i="33"/>
  <c r="R8" i="33"/>
  <c r="P9" i="33"/>
  <c r="Q9" i="33"/>
  <c r="R9" i="33"/>
  <c r="P10" i="33"/>
  <c r="Q10" i="33"/>
  <c r="R10" i="33"/>
  <c r="P11" i="33"/>
  <c r="Q11" i="33"/>
  <c r="R11" i="33"/>
  <c r="P12" i="33"/>
  <c r="Q12" i="33"/>
  <c r="R12" i="33"/>
  <c r="P13" i="33"/>
  <c r="Q13" i="33"/>
  <c r="R13" i="33"/>
  <c r="P15" i="33"/>
  <c r="Q15" i="33"/>
  <c r="R15" i="33"/>
  <c r="P16" i="33"/>
  <c r="Q16" i="33"/>
  <c r="R16" i="33"/>
  <c r="P17" i="33"/>
  <c r="Q17" i="33"/>
  <c r="R17" i="33"/>
  <c r="P18" i="33"/>
  <c r="Q18" i="33"/>
  <c r="R18" i="33"/>
  <c r="P19" i="33"/>
  <c r="Q19" i="33"/>
  <c r="R19" i="33"/>
  <c r="P20" i="33"/>
  <c r="Q20" i="33"/>
  <c r="R20" i="33"/>
  <c r="P21" i="33"/>
  <c r="Q21" i="33"/>
  <c r="R21" i="33"/>
  <c r="P22" i="33"/>
  <c r="Q22" i="33"/>
  <c r="R22" i="33"/>
  <c r="P23" i="33"/>
  <c r="Q23" i="33"/>
  <c r="R23" i="33"/>
  <c r="P24" i="33"/>
  <c r="Q24" i="33"/>
  <c r="R24" i="33"/>
  <c r="P25" i="33"/>
  <c r="Q25" i="33"/>
  <c r="R25" i="33"/>
  <c r="P26" i="33"/>
  <c r="Q26" i="33"/>
  <c r="R26" i="33"/>
  <c r="P27" i="33"/>
  <c r="Q27" i="33"/>
  <c r="R27" i="33"/>
  <c r="P28" i="33"/>
  <c r="Q28" i="33"/>
  <c r="R28" i="33"/>
  <c r="P29" i="33"/>
  <c r="Q29" i="33"/>
  <c r="R29" i="33"/>
  <c r="P30" i="33"/>
  <c r="Q30" i="33"/>
  <c r="R30" i="33"/>
  <c r="Q14" i="33"/>
  <c r="P14" i="33"/>
  <c r="O43" i="33"/>
  <c r="N6" i="33"/>
  <c r="N7" i="33" l="1"/>
  <c r="Q61" i="33"/>
  <c r="P61" i="33"/>
  <c r="O61" i="33"/>
  <c r="Q60" i="33"/>
  <c r="P60" i="33"/>
  <c r="O60" i="33"/>
  <c r="Q59" i="33"/>
  <c r="P59" i="33"/>
  <c r="O59" i="33"/>
  <c r="Q58" i="33"/>
  <c r="P58" i="33"/>
  <c r="O58" i="33"/>
  <c r="Q57" i="33"/>
  <c r="P57" i="33"/>
  <c r="O57" i="33"/>
  <c r="Q56" i="33"/>
  <c r="P56" i="33"/>
  <c r="O56" i="33"/>
  <c r="Q55" i="33"/>
  <c r="P55" i="33"/>
  <c r="O55" i="33"/>
  <c r="Q54" i="33"/>
  <c r="P54" i="33"/>
  <c r="O54" i="33"/>
  <c r="Q53" i="33"/>
  <c r="P53" i="33"/>
  <c r="O53" i="33"/>
  <c r="Q52" i="33"/>
  <c r="P52" i="33"/>
  <c r="O52" i="33"/>
  <c r="Q51" i="33"/>
  <c r="P51" i="33"/>
  <c r="O51" i="33"/>
  <c r="Q50" i="33"/>
  <c r="P50" i="33"/>
  <c r="O50" i="33"/>
  <c r="Q49" i="33"/>
  <c r="P49" i="33"/>
  <c r="O49" i="33"/>
  <c r="Q48" i="33"/>
  <c r="P48" i="33"/>
  <c r="O48" i="33"/>
  <c r="Q47" i="33"/>
  <c r="P47" i="33"/>
  <c r="O47" i="33"/>
  <c r="Q46" i="33"/>
  <c r="P46" i="33"/>
  <c r="O46" i="33"/>
  <c r="Q45" i="33"/>
  <c r="P45" i="33"/>
  <c r="O45" i="33"/>
  <c r="Q44" i="33"/>
  <c r="P44" i="33"/>
  <c r="O44" i="33"/>
  <c r="Q41" i="33"/>
  <c r="P41" i="33"/>
  <c r="O41" i="33"/>
  <c r="Q40" i="33"/>
  <c r="P40" i="33"/>
  <c r="O40" i="33"/>
  <c r="Q39" i="33"/>
  <c r="P39" i="33"/>
  <c r="O39" i="33"/>
  <c r="S6" i="33" l="1"/>
  <c r="N8" i="33"/>
  <c r="R3" i="13"/>
  <c r="N9" i="33" l="1"/>
  <c r="S7" i="33"/>
  <c r="G21" i="57"/>
  <c r="S8" i="33" l="1"/>
  <c r="N10" i="33"/>
  <c r="AA156" i="10"/>
  <c r="AA160" i="10" s="1"/>
  <c r="AB156" i="10"/>
  <c r="L7" i="45" s="1"/>
  <c r="AA156" i="8"/>
  <c r="K7" i="43" s="1"/>
  <c r="AB156" i="8"/>
  <c r="L7" i="43" s="1"/>
  <c r="AA161" i="1"/>
  <c r="K7" i="49" s="1"/>
  <c r="AB161" i="1"/>
  <c r="AA165" i="1" s="1"/>
  <c r="S9" i="33" l="1"/>
  <c r="N11" i="33"/>
  <c r="AA160" i="8"/>
  <c r="K7" i="45"/>
  <c r="L7" i="49"/>
  <c r="K10" i="49" s="1"/>
  <c r="K10" i="43"/>
  <c r="K10" i="45"/>
  <c r="AA151" i="34"/>
  <c r="K7" i="52" s="1"/>
  <c r="AB151" i="34"/>
  <c r="L7" i="52" s="1"/>
  <c r="AA156" i="41"/>
  <c r="K7" i="50" s="1"/>
  <c r="K10" i="50" s="1"/>
  <c r="AB156" i="41"/>
  <c r="L7" i="50" s="1"/>
  <c r="AA161" i="38"/>
  <c r="K7" i="51" s="1"/>
  <c r="K10" i="51" s="1"/>
  <c r="AB161" i="38"/>
  <c r="L7" i="51" s="1"/>
  <c r="AB161" i="7"/>
  <c r="AA161" i="7"/>
  <c r="K7" i="42" s="1"/>
  <c r="AB161" i="9"/>
  <c r="L7" i="44" s="1"/>
  <c r="AA161" i="9"/>
  <c r="K7" i="44" s="1"/>
  <c r="AB161" i="11"/>
  <c r="L7" i="46" s="1"/>
  <c r="AA161" i="11"/>
  <c r="AB161" i="12"/>
  <c r="L7" i="47" s="1"/>
  <c r="AA161" i="12"/>
  <c r="AB156" i="13"/>
  <c r="L7" i="48" s="1"/>
  <c r="AA156" i="13"/>
  <c r="S10" i="33" l="1"/>
  <c r="N12" i="33"/>
  <c r="AA160" i="13"/>
  <c r="K7" i="48"/>
  <c r="K10" i="48" s="1"/>
  <c r="AA165" i="11"/>
  <c r="K7" i="46"/>
  <c r="K10" i="46" s="1"/>
  <c r="AA160" i="41"/>
  <c r="AA165" i="12"/>
  <c r="K7" i="47"/>
  <c r="K10" i="47" s="1"/>
  <c r="K10" i="52"/>
  <c r="K10" i="44"/>
  <c r="AA165" i="7"/>
  <c r="L7" i="42"/>
  <c r="K10" i="42" s="1"/>
  <c r="AA165" i="9"/>
  <c r="AA155" i="34"/>
  <c r="AA165" i="38"/>
  <c r="L7" i="53"/>
  <c r="K7" i="53"/>
  <c r="S11" i="33" l="1"/>
  <c r="N13" i="33"/>
  <c r="E195" i="7"/>
  <c r="D195" i="7"/>
  <c r="C195" i="7"/>
  <c r="E194" i="7"/>
  <c r="D194" i="7"/>
  <c r="C194" i="7"/>
  <c r="E193" i="7"/>
  <c r="D193" i="7"/>
  <c r="C193" i="7"/>
  <c r="E192" i="7"/>
  <c r="D192" i="7"/>
  <c r="C192" i="7"/>
  <c r="E191" i="7"/>
  <c r="D191" i="7"/>
  <c r="C191" i="7"/>
  <c r="E190" i="7"/>
  <c r="D190" i="7"/>
  <c r="C190" i="7"/>
  <c r="E189" i="7"/>
  <c r="D189" i="7"/>
  <c r="C189" i="7"/>
  <c r="E188" i="7"/>
  <c r="D188" i="7"/>
  <c r="C188" i="7"/>
  <c r="E187" i="7"/>
  <c r="D187" i="7"/>
  <c r="H187" i="7" s="1"/>
  <c r="C187" i="7"/>
  <c r="E186" i="7"/>
  <c r="D186" i="7"/>
  <c r="C186" i="7"/>
  <c r="E185" i="7"/>
  <c r="D185" i="7"/>
  <c r="C185" i="7"/>
  <c r="E184" i="7"/>
  <c r="D184" i="7"/>
  <c r="C184" i="7"/>
  <c r="E183" i="7"/>
  <c r="D183" i="7"/>
  <c r="H183" i="7" s="1"/>
  <c r="C183" i="7"/>
  <c r="E182" i="7"/>
  <c r="D182" i="7"/>
  <c r="C182" i="7"/>
  <c r="E181" i="7"/>
  <c r="D181" i="7"/>
  <c r="C181" i="7"/>
  <c r="E180" i="7"/>
  <c r="D180" i="7"/>
  <c r="C180" i="7"/>
  <c r="E179" i="7"/>
  <c r="D179" i="7"/>
  <c r="H179" i="7" s="1"/>
  <c r="C179" i="7"/>
  <c r="E178" i="7"/>
  <c r="D178" i="7"/>
  <c r="C178" i="7"/>
  <c r="E177" i="7"/>
  <c r="D177" i="7"/>
  <c r="C177" i="7"/>
  <c r="E176" i="7"/>
  <c r="D176" i="7"/>
  <c r="C176" i="7"/>
  <c r="E175" i="7"/>
  <c r="D175" i="7"/>
  <c r="H175" i="7" s="1"/>
  <c r="C175" i="7"/>
  <c r="E174" i="7"/>
  <c r="D174" i="7"/>
  <c r="C174" i="7"/>
  <c r="E173" i="7"/>
  <c r="D173" i="7"/>
  <c r="C173" i="7"/>
  <c r="E172" i="7"/>
  <c r="D172" i="7"/>
  <c r="C172" i="7"/>
  <c r="E171" i="7"/>
  <c r="D171" i="7"/>
  <c r="C171" i="7"/>
  <c r="E195" i="8"/>
  <c r="D195" i="8"/>
  <c r="C195" i="8"/>
  <c r="E194" i="8"/>
  <c r="D194" i="8"/>
  <c r="C194" i="8"/>
  <c r="E193" i="8"/>
  <c r="H193" i="8" s="1"/>
  <c r="D193" i="8"/>
  <c r="C193" i="8"/>
  <c r="E192" i="8"/>
  <c r="D192" i="8"/>
  <c r="C192" i="8"/>
  <c r="E191" i="8"/>
  <c r="D191" i="8"/>
  <c r="C191" i="8"/>
  <c r="E190" i="8"/>
  <c r="D190" i="8"/>
  <c r="C190" i="8"/>
  <c r="E189" i="8"/>
  <c r="H189" i="8" s="1"/>
  <c r="D189" i="8"/>
  <c r="C189" i="8"/>
  <c r="E188" i="8"/>
  <c r="D188" i="8"/>
  <c r="C188" i="8"/>
  <c r="E187" i="8"/>
  <c r="D187" i="8"/>
  <c r="C187" i="8"/>
  <c r="E186" i="8"/>
  <c r="D186" i="8"/>
  <c r="C186" i="8"/>
  <c r="E185" i="8"/>
  <c r="H185" i="8" s="1"/>
  <c r="D185" i="8"/>
  <c r="C185" i="8"/>
  <c r="E184" i="8"/>
  <c r="D184" i="8"/>
  <c r="C184" i="8"/>
  <c r="E183" i="8"/>
  <c r="D183" i="8"/>
  <c r="C183" i="8"/>
  <c r="E182" i="8"/>
  <c r="D182" i="8"/>
  <c r="C182" i="8"/>
  <c r="E181" i="8"/>
  <c r="D181" i="8"/>
  <c r="C181" i="8"/>
  <c r="E180" i="8"/>
  <c r="D180" i="8"/>
  <c r="C180" i="8"/>
  <c r="E179" i="8"/>
  <c r="D179" i="8"/>
  <c r="C179" i="8"/>
  <c r="E178" i="8"/>
  <c r="D178" i="8"/>
  <c r="C178" i="8"/>
  <c r="E177" i="8"/>
  <c r="D177" i="8"/>
  <c r="C177" i="8"/>
  <c r="E176" i="8"/>
  <c r="D176" i="8"/>
  <c r="C176" i="8"/>
  <c r="E175" i="8"/>
  <c r="D175" i="8"/>
  <c r="C175" i="8"/>
  <c r="E174" i="8"/>
  <c r="D174" i="8"/>
  <c r="C174" i="8"/>
  <c r="E173" i="8"/>
  <c r="H173" i="8" s="1"/>
  <c r="D173" i="8"/>
  <c r="C173" i="8"/>
  <c r="E172" i="8"/>
  <c r="D172" i="8"/>
  <c r="C172" i="8"/>
  <c r="E171" i="8"/>
  <c r="D171" i="8"/>
  <c r="C171" i="8"/>
  <c r="E195" i="9"/>
  <c r="D195" i="9"/>
  <c r="C195" i="9"/>
  <c r="E194" i="9"/>
  <c r="H194" i="9" s="1"/>
  <c r="D194" i="9"/>
  <c r="C194" i="9"/>
  <c r="E193" i="9"/>
  <c r="D193" i="9"/>
  <c r="C193" i="9"/>
  <c r="E192" i="9"/>
  <c r="D192" i="9"/>
  <c r="C192" i="9"/>
  <c r="E191" i="9"/>
  <c r="D191" i="9"/>
  <c r="C191" i="9"/>
  <c r="E190" i="9"/>
  <c r="H190" i="9" s="1"/>
  <c r="D190" i="9"/>
  <c r="C190" i="9"/>
  <c r="E189" i="9"/>
  <c r="D189" i="9"/>
  <c r="C189" i="9"/>
  <c r="E188" i="9"/>
  <c r="D188" i="9"/>
  <c r="C188" i="9"/>
  <c r="E187" i="9"/>
  <c r="D187" i="9"/>
  <c r="C187" i="9"/>
  <c r="E186" i="9"/>
  <c r="D186" i="9"/>
  <c r="C186" i="9"/>
  <c r="E185" i="9"/>
  <c r="D185" i="9"/>
  <c r="C185" i="9"/>
  <c r="E184" i="9"/>
  <c r="D184" i="9"/>
  <c r="C184" i="9"/>
  <c r="E183" i="9"/>
  <c r="D183" i="9"/>
  <c r="C183" i="9"/>
  <c r="E182" i="9"/>
  <c r="H182" i="9" s="1"/>
  <c r="D182" i="9"/>
  <c r="C182" i="9"/>
  <c r="E181" i="9"/>
  <c r="D181" i="9"/>
  <c r="C181" i="9"/>
  <c r="E180" i="9"/>
  <c r="D180" i="9"/>
  <c r="C180" i="9"/>
  <c r="E179" i="9"/>
  <c r="D179" i="9"/>
  <c r="C179" i="9"/>
  <c r="E178" i="9"/>
  <c r="H178" i="9" s="1"/>
  <c r="D178" i="9"/>
  <c r="C178" i="9"/>
  <c r="E177" i="9"/>
  <c r="D177" i="9"/>
  <c r="C177" i="9"/>
  <c r="E176" i="9"/>
  <c r="D176" i="9"/>
  <c r="C176" i="9"/>
  <c r="E175" i="9"/>
  <c r="D175" i="9"/>
  <c r="C175" i="9"/>
  <c r="E174" i="9"/>
  <c r="H174" i="9" s="1"/>
  <c r="D174" i="9"/>
  <c r="C174" i="9"/>
  <c r="E173" i="9"/>
  <c r="D173" i="9"/>
  <c r="C173" i="9"/>
  <c r="E172" i="9"/>
  <c r="D172" i="9"/>
  <c r="C172" i="9"/>
  <c r="E171" i="9"/>
  <c r="D171" i="9"/>
  <c r="C171" i="9"/>
  <c r="E195" i="10"/>
  <c r="D195" i="10"/>
  <c r="C195" i="10"/>
  <c r="E194" i="10"/>
  <c r="D194" i="10"/>
  <c r="C194" i="10"/>
  <c r="E193" i="10"/>
  <c r="H193" i="10" s="1"/>
  <c r="D193" i="10"/>
  <c r="C193" i="10"/>
  <c r="E192" i="10"/>
  <c r="D192" i="10"/>
  <c r="C192" i="10"/>
  <c r="E191" i="10"/>
  <c r="D191" i="10"/>
  <c r="C191" i="10"/>
  <c r="E190" i="10"/>
  <c r="H190" i="10" s="1"/>
  <c r="D190" i="10"/>
  <c r="C190" i="10"/>
  <c r="E189" i="10"/>
  <c r="D189" i="10"/>
  <c r="C189" i="10"/>
  <c r="E188" i="10"/>
  <c r="D188" i="10"/>
  <c r="C188" i="10"/>
  <c r="E187" i="10"/>
  <c r="D187" i="10"/>
  <c r="C187" i="10"/>
  <c r="E186" i="10"/>
  <c r="D186" i="10"/>
  <c r="C186" i="10"/>
  <c r="E185" i="10"/>
  <c r="H185" i="10" s="1"/>
  <c r="D185" i="10"/>
  <c r="C185" i="10"/>
  <c r="E184" i="10"/>
  <c r="D184" i="10"/>
  <c r="C184" i="10"/>
  <c r="E183" i="10"/>
  <c r="D183" i="10"/>
  <c r="C183" i="10"/>
  <c r="E182" i="10"/>
  <c r="H182" i="10" s="1"/>
  <c r="D182" i="10"/>
  <c r="C182" i="10"/>
  <c r="E181" i="10"/>
  <c r="D181" i="10"/>
  <c r="C181" i="10"/>
  <c r="E180" i="10"/>
  <c r="D180" i="10"/>
  <c r="C180" i="10"/>
  <c r="E179" i="10"/>
  <c r="D179" i="10"/>
  <c r="C179" i="10"/>
  <c r="E178" i="10"/>
  <c r="D178" i="10"/>
  <c r="C178" i="10"/>
  <c r="E177" i="10"/>
  <c r="D177" i="10"/>
  <c r="C177" i="10"/>
  <c r="E176" i="10"/>
  <c r="D176" i="10"/>
  <c r="C176" i="10"/>
  <c r="E175" i="10"/>
  <c r="D175" i="10"/>
  <c r="C175" i="10"/>
  <c r="E174" i="10"/>
  <c r="H174" i="10" s="1"/>
  <c r="D174" i="10"/>
  <c r="C174" i="10"/>
  <c r="E173" i="10"/>
  <c r="D173" i="10"/>
  <c r="C173" i="10"/>
  <c r="E172" i="10"/>
  <c r="D172" i="10"/>
  <c r="C172" i="10"/>
  <c r="E171" i="10"/>
  <c r="D171" i="10"/>
  <c r="C171" i="10"/>
  <c r="E195" i="11"/>
  <c r="D195" i="11"/>
  <c r="C195" i="11"/>
  <c r="E194" i="11"/>
  <c r="H194" i="11" s="1"/>
  <c r="D194" i="11"/>
  <c r="C194" i="11"/>
  <c r="E193" i="11"/>
  <c r="D193" i="11"/>
  <c r="C193" i="11"/>
  <c r="E192" i="11"/>
  <c r="D192" i="11"/>
  <c r="C192" i="11"/>
  <c r="E191" i="11"/>
  <c r="D191" i="11"/>
  <c r="C191" i="11"/>
  <c r="E190" i="11"/>
  <c r="D190" i="11"/>
  <c r="C190" i="11"/>
  <c r="E189" i="11"/>
  <c r="D189" i="11"/>
  <c r="C189" i="11"/>
  <c r="E188" i="11"/>
  <c r="D188" i="11"/>
  <c r="C188" i="11"/>
  <c r="E187" i="11"/>
  <c r="D187" i="11"/>
  <c r="C187" i="11"/>
  <c r="E186" i="11"/>
  <c r="D186" i="11"/>
  <c r="C186" i="11"/>
  <c r="E185" i="11"/>
  <c r="D185" i="11"/>
  <c r="C185" i="11"/>
  <c r="E184" i="11"/>
  <c r="D184" i="11"/>
  <c r="C184" i="11"/>
  <c r="E183" i="11"/>
  <c r="D183" i="11"/>
  <c r="C183" i="11"/>
  <c r="E182" i="11"/>
  <c r="D182" i="11"/>
  <c r="C182" i="11"/>
  <c r="E181" i="11"/>
  <c r="D181" i="11"/>
  <c r="C181" i="11"/>
  <c r="E180" i="11"/>
  <c r="D180" i="11"/>
  <c r="C180" i="11"/>
  <c r="E179" i="11"/>
  <c r="D179" i="11"/>
  <c r="C179" i="11"/>
  <c r="E178" i="11"/>
  <c r="H178" i="11" s="1"/>
  <c r="D178" i="11"/>
  <c r="C178" i="11"/>
  <c r="E177" i="11"/>
  <c r="D177" i="11"/>
  <c r="C177" i="11"/>
  <c r="E176" i="11"/>
  <c r="D176" i="11"/>
  <c r="C176" i="11"/>
  <c r="E175" i="11"/>
  <c r="D175" i="11"/>
  <c r="C175" i="11"/>
  <c r="E174" i="11"/>
  <c r="D174" i="11"/>
  <c r="C174" i="11"/>
  <c r="E173" i="11"/>
  <c r="D173" i="11"/>
  <c r="C173" i="11"/>
  <c r="E172" i="11"/>
  <c r="D172" i="11"/>
  <c r="C172" i="11"/>
  <c r="E171" i="11"/>
  <c r="D171" i="11"/>
  <c r="C171" i="11"/>
  <c r="E195" i="12"/>
  <c r="D195" i="12"/>
  <c r="C195" i="12"/>
  <c r="E194" i="12"/>
  <c r="D194" i="12"/>
  <c r="C194" i="12"/>
  <c r="E193" i="12"/>
  <c r="D193" i="12"/>
  <c r="C193" i="12"/>
  <c r="E192" i="12"/>
  <c r="H192" i="12" s="1"/>
  <c r="D192" i="12"/>
  <c r="C192" i="12"/>
  <c r="E191" i="12"/>
  <c r="D191" i="12"/>
  <c r="C191" i="12"/>
  <c r="E190" i="12"/>
  <c r="D190" i="12"/>
  <c r="C190" i="12"/>
  <c r="E189" i="12"/>
  <c r="D189" i="12"/>
  <c r="C189" i="12"/>
  <c r="E188" i="12"/>
  <c r="D188" i="12"/>
  <c r="C188" i="12"/>
  <c r="E187" i="12"/>
  <c r="D187" i="12"/>
  <c r="C187" i="12"/>
  <c r="E186" i="12"/>
  <c r="D186" i="12"/>
  <c r="C186" i="12"/>
  <c r="E185" i="12"/>
  <c r="D185" i="12"/>
  <c r="C185" i="12"/>
  <c r="E184" i="12"/>
  <c r="D184" i="12"/>
  <c r="C184" i="12"/>
  <c r="E183" i="12"/>
  <c r="D183" i="12"/>
  <c r="C183" i="12"/>
  <c r="E182" i="12"/>
  <c r="D182" i="12"/>
  <c r="C182" i="12"/>
  <c r="E181" i="12"/>
  <c r="D181" i="12"/>
  <c r="C181" i="12"/>
  <c r="E180" i="12"/>
  <c r="D180" i="12"/>
  <c r="C180" i="12"/>
  <c r="E179" i="12"/>
  <c r="D179" i="12"/>
  <c r="C179" i="12"/>
  <c r="E178" i="12"/>
  <c r="D178" i="12"/>
  <c r="C178" i="12"/>
  <c r="E177" i="12"/>
  <c r="D177" i="12"/>
  <c r="C177" i="12"/>
  <c r="E176" i="12"/>
  <c r="D176" i="12"/>
  <c r="C176" i="12"/>
  <c r="E175" i="12"/>
  <c r="D175" i="12"/>
  <c r="C175" i="12"/>
  <c r="E174" i="12"/>
  <c r="D174" i="12"/>
  <c r="C174" i="12"/>
  <c r="E173" i="12"/>
  <c r="D173" i="12"/>
  <c r="C173" i="12"/>
  <c r="E172" i="12"/>
  <c r="D172" i="12"/>
  <c r="C172" i="12"/>
  <c r="E171" i="12"/>
  <c r="D171" i="12"/>
  <c r="C171" i="12"/>
  <c r="E195" i="13"/>
  <c r="D195" i="13"/>
  <c r="C195" i="13"/>
  <c r="E194" i="13"/>
  <c r="D194" i="13"/>
  <c r="C194" i="13"/>
  <c r="E193" i="13"/>
  <c r="D193" i="13"/>
  <c r="C193" i="13"/>
  <c r="E192" i="13"/>
  <c r="D192" i="13"/>
  <c r="C192" i="13"/>
  <c r="E191" i="13"/>
  <c r="D191" i="13"/>
  <c r="C191" i="13"/>
  <c r="E190" i="13"/>
  <c r="D190" i="13"/>
  <c r="C190" i="13"/>
  <c r="E189" i="13"/>
  <c r="D189" i="13"/>
  <c r="C189" i="13"/>
  <c r="E188" i="13"/>
  <c r="H188" i="13" s="1"/>
  <c r="D188" i="13"/>
  <c r="C188" i="13"/>
  <c r="E187" i="13"/>
  <c r="D187" i="13"/>
  <c r="C187" i="13"/>
  <c r="E186" i="13"/>
  <c r="D186" i="13"/>
  <c r="C186" i="13"/>
  <c r="E185" i="13"/>
  <c r="D185" i="13"/>
  <c r="C185" i="13"/>
  <c r="E184" i="13"/>
  <c r="D184" i="13"/>
  <c r="C184" i="13"/>
  <c r="E183" i="13"/>
  <c r="D183" i="13"/>
  <c r="C183" i="13"/>
  <c r="E182" i="13"/>
  <c r="D182" i="13"/>
  <c r="C182" i="13"/>
  <c r="E181" i="13"/>
  <c r="D181" i="13"/>
  <c r="C181" i="13"/>
  <c r="E180" i="13"/>
  <c r="H180" i="13" s="1"/>
  <c r="D180" i="13"/>
  <c r="C180" i="13"/>
  <c r="E179" i="13"/>
  <c r="D179" i="13"/>
  <c r="C179" i="13"/>
  <c r="E178" i="13"/>
  <c r="D178" i="13"/>
  <c r="C178" i="13"/>
  <c r="E177" i="13"/>
  <c r="D177" i="13"/>
  <c r="C177" i="13"/>
  <c r="E176" i="13"/>
  <c r="D176" i="13"/>
  <c r="C176" i="13"/>
  <c r="E175" i="13"/>
  <c r="D175" i="13"/>
  <c r="C175" i="13"/>
  <c r="E174" i="13"/>
  <c r="D174" i="13"/>
  <c r="C174" i="13"/>
  <c r="E173" i="13"/>
  <c r="D173" i="13"/>
  <c r="C173" i="13"/>
  <c r="E172" i="13"/>
  <c r="H172" i="13" s="1"/>
  <c r="D172" i="13"/>
  <c r="C172" i="13"/>
  <c r="E171" i="13"/>
  <c r="D171" i="13"/>
  <c r="C171" i="13"/>
  <c r="E195" i="1"/>
  <c r="D195" i="1"/>
  <c r="C195" i="1"/>
  <c r="E194" i="1"/>
  <c r="D194" i="1"/>
  <c r="C194" i="1"/>
  <c r="E193" i="1"/>
  <c r="D193" i="1"/>
  <c r="C193" i="1"/>
  <c r="E192" i="1"/>
  <c r="D192" i="1"/>
  <c r="C192" i="1"/>
  <c r="E191" i="1"/>
  <c r="D191" i="1"/>
  <c r="C191" i="1"/>
  <c r="E190" i="1"/>
  <c r="D190" i="1"/>
  <c r="C190" i="1"/>
  <c r="E189" i="1"/>
  <c r="D189" i="1"/>
  <c r="C189" i="1"/>
  <c r="E188" i="1"/>
  <c r="D188" i="1"/>
  <c r="C188" i="1"/>
  <c r="E187" i="1"/>
  <c r="D187" i="1"/>
  <c r="C187" i="1"/>
  <c r="E186" i="1"/>
  <c r="D186" i="1"/>
  <c r="C186" i="1"/>
  <c r="E185" i="1"/>
  <c r="D185" i="1"/>
  <c r="C185" i="1"/>
  <c r="E184" i="1"/>
  <c r="D184" i="1"/>
  <c r="C184" i="1"/>
  <c r="E183" i="1"/>
  <c r="D183" i="1"/>
  <c r="C183" i="1"/>
  <c r="E182" i="1"/>
  <c r="D182" i="1"/>
  <c r="C182" i="1"/>
  <c r="E181" i="1"/>
  <c r="D181" i="1"/>
  <c r="C181" i="1"/>
  <c r="E180" i="1"/>
  <c r="D180" i="1"/>
  <c r="C180" i="1"/>
  <c r="E179" i="1"/>
  <c r="D179" i="1"/>
  <c r="C179" i="1"/>
  <c r="E178" i="1"/>
  <c r="D178" i="1"/>
  <c r="C178" i="1"/>
  <c r="E177" i="1"/>
  <c r="D177" i="1"/>
  <c r="C177" i="1"/>
  <c r="E176" i="1"/>
  <c r="D176" i="1"/>
  <c r="C176" i="1"/>
  <c r="E175" i="1"/>
  <c r="D175" i="1"/>
  <c r="C175" i="1"/>
  <c r="E174" i="1"/>
  <c r="D174" i="1"/>
  <c r="C174" i="1"/>
  <c r="E173" i="1"/>
  <c r="D173" i="1"/>
  <c r="C173" i="1"/>
  <c r="E172" i="1"/>
  <c r="D172" i="1"/>
  <c r="C172" i="1"/>
  <c r="E171" i="1"/>
  <c r="D171" i="1"/>
  <c r="C171" i="1"/>
  <c r="E195" i="41"/>
  <c r="D195" i="41"/>
  <c r="C195" i="41"/>
  <c r="E194" i="41"/>
  <c r="D194" i="41"/>
  <c r="C194" i="41"/>
  <c r="E193" i="41"/>
  <c r="D193" i="41"/>
  <c r="C193" i="41"/>
  <c r="E192" i="41"/>
  <c r="D192" i="41"/>
  <c r="C192" i="41"/>
  <c r="E191" i="41"/>
  <c r="D191" i="41"/>
  <c r="C191" i="41"/>
  <c r="E190" i="41"/>
  <c r="D190" i="41"/>
  <c r="C190" i="41"/>
  <c r="E189" i="41"/>
  <c r="D189" i="41"/>
  <c r="C189" i="41"/>
  <c r="E188" i="41"/>
  <c r="D188" i="41"/>
  <c r="C188" i="41"/>
  <c r="E187" i="41"/>
  <c r="D187" i="41"/>
  <c r="C187" i="41"/>
  <c r="E186" i="41"/>
  <c r="D186" i="41"/>
  <c r="C186" i="41"/>
  <c r="E185" i="41"/>
  <c r="D185" i="41"/>
  <c r="C185" i="41"/>
  <c r="E184" i="41"/>
  <c r="D184" i="41"/>
  <c r="C184" i="41"/>
  <c r="E183" i="41"/>
  <c r="D183" i="41"/>
  <c r="C183" i="41"/>
  <c r="E182" i="41"/>
  <c r="D182" i="41"/>
  <c r="C182" i="41"/>
  <c r="E181" i="41"/>
  <c r="D181" i="41"/>
  <c r="C181" i="41"/>
  <c r="E180" i="41"/>
  <c r="D180" i="41"/>
  <c r="C180" i="41"/>
  <c r="E179" i="41"/>
  <c r="D179" i="41"/>
  <c r="C179" i="41"/>
  <c r="E178" i="41"/>
  <c r="D178" i="41"/>
  <c r="C178" i="41"/>
  <c r="E177" i="41"/>
  <c r="D177" i="41"/>
  <c r="C177" i="41"/>
  <c r="E176" i="41"/>
  <c r="D176" i="41"/>
  <c r="C176" i="41"/>
  <c r="E175" i="41"/>
  <c r="D175" i="41"/>
  <c r="C175" i="41"/>
  <c r="E174" i="41"/>
  <c r="D174" i="41"/>
  <c r="C174" i="41"/>
  <c r="E173" i="41"/>
  <c r="D173" i="41"/>
  <c r="C173" i="41"/>
  <c r="E172" i="41"/>
  <c r="D172" i="41"/>
  <c r="C172" i="41"/>
  <c r="E171" i="41"/>
  <c r="D171" i="41"/>
  <c r="C171" i="41"/>
  <c r="E195" i="38"/>
  <c r="D195" i="38"/>
  <c r="C195" i="38"/>
  <c r="E194" i="38"/>
  <c r="D194" i="38"/>
  <c r="C194" i="38"/>
  <c r="E193" i="38"/>
  <c r="D193" i="38"/>
  <c r="C193" i="38"/>
  <c r="E192" i="38"/>
  <c r="D192" i="38"/>
  <c r="C192" i="38"/>
  <c r="E191" i="38"/>
  <c r="H191" i="38" s="1"/>
  <c r="D191" i="38"/>
  <c r="C191" i="38"/>
  <c r="E190" i="38"/>
  <c r="D190" i="38"/>
  <c r="C190" i="38"/>
  <c r="E189" i="38"/>
  <c r="D189" i="38"/>
  <c r="C189" i="38"/>
  <c r="E188" i="38"/>
  <c r="D188" i="38"/>
  <c r="C188" i="38"/>
  <c r="E187" i="38"/>
  <c r="D187" i="38"/>
  <c r="C187" i="38"/>
  <c r="E186" i="38"/>
  <c r="D186" i="38"/>
  <c r="C186" i="38"/>
  <c r="E185" i="38"/>
  <c r="D185" i="38"/>
  <c r="C185" i="38"/>
  <c r="E184" i="38"/>
  <c r="D184" i="38"/>
  <c r="C184" i="38"/>
  <c r="E183" i="38"/>
  <c r="H183" i="38" s="1"/>
  <c r="D183" i="38"/>
  <c r="C183" i="38"/>
  <c r="E182" i="38"/>
  <c r="D182" i="38"/>
  <c r="C182" i="38"/>
  <c r="E181" i="38"/>
  <c r="D181" i="38"/>
  <c r="C181" i="38"/>
  <c r="E180" i="38"/>
  <c r="D180" i="38"/>
  <c r="C180" i="38"/>
  <c r="E179" i="38"/>
  <c r="D179" i="38"/>
  <c r="C179" i="38"/>
  <c r="E178" i="38"/>
  <c r="D178" i="38"/>
  <c r="C178" i="38"/>
  <c r="E177" i="38"/>
  <c r="D177" i="38"/>
  <c r="C177" i="38"/>
  <c r="E176" i="38"/>
  <c r="D176" i="38"/>
  <c r="C176" i="38"/>
  <c r="E175" i="38"/>
  <c r="H175" i="38" s="1"/>
  <c r="D175" i="38"/>
  <c r="C175" i="38"/>
  <c r="E174" i="38"/>
  <c r="D174" i="38"/>
  <c r="C174" i="38"/>
  <c r="E173" i="38"/>
  <c r="D173" i="38"/>
  <c r="C173" i="38"/>
  <c r="E172" i="38"/>
  <c r="D172" i="38"/>
  <c r="C172" i="38"/>
  <c r="E171" i="38"/>
  <c r="D171" i="38"/>
  <c r="C171" i="38"/>
  <c r="E195" i="34"/>
  <c r="D195" i="34"/>
  <c r="C195" i="34"/>
  <c r="E194" i="34"/>
  <c r="D194" i="34"/>
  <c r="C194" i="34"/>
  <c r="E193" i="34"/>
  <c r="D193" i="34"/>
  <c r="C193" i="34"/>
  <c r="E192" i="34"/>
  <c r="D192" i="34"/>
  <c r="C192" i="34"/>
  <c r="E191" i="34"/>
  <c r="D191" i="34"/>
  <c r="C191" i="34"/>
  <c r="E190" i="34"/>
  <c r="D190" i="34"/>
  <c r="C190" i="34"/>
  <c r="E189" i="34"/>
  <c r="D189" i="34"/>
  <c r="C189" i="34"/>
  <c r="E188" i="34"/>
  <c r="D188" i="34"/>
  <c r="C188" i="34"/>
  <c r="E187" i="34"/>
  <c r="D187" i="34"/>
  <c r="C187" i="34"/>
  <c r="E186" i="34"/>
  <c r="D186" i="34"/>
  <c r="C186" i="34"/>
  <c r="E185" i="34"/>
  <c r="D185" i="34"/>
  <c r="C185" i="34"/>
  <c r="E184" i="34"/>
  <c r="D184" i="34"/>
  <c r="C184" i="34"/>
  <c r="E183" i="34"/>
  <c r="D183" i="34"/>
  <c r="C183" i="34"/>
  <c r="E182" i="34"/>
  <c r="D182" i="34"/>
  <c r="C182" i="34"/>
  <c r="E181" i="34"/>
  <c r="D181" i="34"/>
  <c r="C181" i="34"/>
  <c r="E180" i="34"/>
  <c r="D180" i="34"/>
  <c r="C180" i="34"/>
  <c r="E179" i="34"/>
  <c r="D179" i="34"/>
  <c r="C179" i="34"/>
  <c r="E178" i="34"/>
  <c r="D178" i="34"/>
  <c r="C178" i="34"/>
  <c r="E177" i="34"/>
  <c r="D177" i="34"/>
  <c r="C177" i="34"/>
  <c r="E176" i="34"/>
  <c r="D176" i="34"/>
  <c r="C176" i="34"/>
  <c r="E175" i="34"/>
  <c r="D175" i="34"/>
  <c r="C175" i="34"/>
  <c r="E174" i="34"/>
  <c r="D174" i="34"/>
  <c r="C174" i="34"/>
  <c r="E173" i="34"/>
  <c r="D173" i="34"/>
  <c r="C173" i="34"/>
  <c r="E172" i="34"/>
  <c r="D172" i="34"/>
  <c r="C172" i="34"/>
  <c r="E171" i="34"/>
  <c r="D171" i="34"/>
  <c r="C171" i="34"/>
  <c r="N14" i="33" l="1"/>
  <c r="S12" i="33"/>
  <c r="H172" i="12"/>
  <c r="H180" i="12"/>
  <c r="H188" i="12"/>
  <c r="H178" i="10"/>
  <c r="H194" i="10"/>
  <c r="H172" i="34"/>
  <c r="H179" i="38"/>
  <c r="H187" i="38"/>
  <c r="H195" i="38"/>
  <c r="H184" i="13"/>
  <c r="H192" i="13"/>
  <c r="H174" i="11"/>
  <c r="H182" i="11"/>
  <c r="H190" i="11"/>
  <c r="H173" i="10"/>
  <c r="H189" i="10"/>
  <c r="H192" i="7"/>
  <c r="H176" i="12"/>
  <c r="H184" i="12"/>
  <c r="H186" i="9"/>
  <c r="H176" i="13"/>
  <c r="H186" i="10"/>
  <c r="H186" i="11"/>
  <c r="H181" i="8"/>
  <c r="H181" i="10"/>
  <c r="H177" i="10"/>
  <c r="H177" i="8"/>
  <c r="H171" i="7"/>
  <c r="H173" i="7"/>
  <c r="H177" i="7"/>
  <c r="H181" i="7"/>
  <c r="H185" i="7"/>
  <c r="H189" i="7"/>
  <c r="H194" i="7"/>
  <c r="H172" i="7"/>
  <c r="H176" i="7"/>
  <c r="H180" i="7"/>
  <c r="H184" i="7"/>
  <c r="H188" i="7"/>
  <c r="H193" i="7"/>
  <c r="H174" i="7"/>
  <c r="H178" i="7"/>
  <c r="H182" i="7"/>
  <c r="H186" i="7"/>
  <c r="H190" i="7"/>
  <c r="H191" i="7"/>
  <c r="H195" i="7"/>
  <c r="H175" i="8"/>
  <c r="H179" i="8"/>
  <c r="H183" i="8"/>
  <c r="H187" i="8"/>
  <c r="H191" i="8"/>
  <c r="H195" i="8"/>
  <c r="H174" i="8"/>
  <c r="H178" i="8"/>
  <c r="H182" i="8"/>
  <c r="H186" i="8"/>
  <c r="H190" i="8"/>
  <c r="H194" i="8"/>
  <c r="H172" i="8"/>
  <c r="H176" i="8"/>
  <c r="H180" i="8"/>
  <c r="H184" i="8"/>
  <c r="H188" i="8"/>
  <c r="H192" i="8"/>
  <c r="H172" i="9"/>
  <c r="H176" i="9"/>
  <c r="H180" i="9"/>
  <c r="H184" i="9"/>
  <c r="H188" i="9"/>
  <c r="H192" i="9"/>
  <c r="H175" i="9"/>
  <c r="H179" i="9"/>
  <c r="H183" i="9"/>
  <c r="H187" i="9"/>
  <c r="H191" i="9"/>
  <c r="H195" i="9"/>
  <c r="H173" i="9"/>
  <c r="H177" i="9"/>
  <c r="H181" i="9"/>
  <c r="H185" i="9"/>
  <c r="H189" i="9"/>
  <c r="H193" i="9"/>
  <c r="H172" i="10"/>
  <c r="H176" i="10"/>
  <c r="H180" i="10"/>
  <c r="H184" i="10"/>
  <c r="H188" i="10"/>
  <c r="H192" i="10"/>
  <c r="H171" i="10"/>
  <c r="H175" i="10"/>
  <c r="H179" i="10"/>
  <c r="H183" i="10"/>
  <c r="H187" i="10"/>
  <c r="H191" i="10"/>
  <c r="H195" i="10"/>
  <c r="H173" i="11"/>
  <c r="H177" i="11"/>
  <c r="H181" i="11"/>
  <c r="H185" i="11"/>
  <c r="H189" i="11"/>
  <c r="H193" i="11"/>
  <c r="H172" i="11"/>
  <c r="H176" i="11"/>
  <c r="H180" i="11"/>
  <c r="H184" i="11"/>
  <c r="H188" i="11"/>
  <c r="H192" i="11"/>
  <c r="H175" i="11"/>
  <c r="H179" i="11"/>
  <c r="H183" i="11"/>
  <c r="H187" i="11"/>
  <c r="H191" i="11"/>
  <c r="H195" i="11"/>
  <c r="H175" i="12"/>
  <c r="H179" i="12"/>
  <c r="H183" i="12"/>
  <c r="H187" i="12"/>
  <c r="H191" i="12"/>
  <c r="H195" i="12"/>
  <c r="H174" i="12"/>
  <c r="H178" i="12"/>
  <c r="H182" i="12"/>
  <c r="H186" i="12"/>
  <c r="H190" i="12"/>
  <c r="H194" i="12"/>
  <c r="H173" i="12"/>
  <c r="H177" i="12"/>
  <c r="H181" i="12"/>
  <c r="H185" i="12"/>
  <c r="H189" i="12"/>
  <c r="H193" i="12"/>
  <c r="H175" i="13"/>
  <c r="H179" i="13"/>
  <c r="H183" i="13"/>
  <c r="H187" i="13"/>
  <c r="H191" i="13"/>
  <c r="H195" i="13"/>
  <c r="H174" i="13"/>
  <c r="H178" i="13"/>
  <c r="H182" i="13"/>
  <c r="H186" i="13"/>
  <c r="H190" i="13"/>
  <c r="H194" i="13"/>
  <c r="H173" i="13"/>
  <c r="H177" i="13"/>
  <c r="H181" i="13"/>
  <c r="H185" i="13"/>
  <c r="H189" i="13"/>
  <c r="H193" i="13"/>
  <c r="H176" i="34"/>
  <c r="H180" i="34"/>
  <c r="H184" i="34"/>
  <c r="H188" i="34"/>
  <c r="H192" i="34"/>
  <c r="H174" i="41"/>
  <c r="H178" i="41"/>
  <c r="H182" i="41"/>
  <c r="H186" i="41"/>
  <c r="H190" i="41"/>
  <c r="H194" i="41"/>
  <c r="H173" i="1"/>
  <c r="H177" i="1"/>
  <c r="H181" i="1"/>
  <c r="H185" i="1"/>
  <c r="H189" i="1"/>
  <c r="H193" i="1"/>
  <c r="H172" i="1"/>
  <c r="H176" i="1"/>
  <c r="H180" i="1"/>
  <c r="H184" i="1"/>
  <c r="H188" i="1"/>
  <c r="H192" i="1"/>
  <c r="H171" i="1"/>
  <c r="H175" i="1"/>
  <c r="H179" i="1"/>
  <c r="H183" i="1"/>
  <c r="H187" i="1"/>
  <c r="H191" i="1"/>
  <c r="H195" i="1"/>
  <c r="H174" i="1"/>
  <c r="H178" i="1"/>
  <c r="H182" i="1"/>
  <c r="H186" i="1"/>
  <c r="H190" i="1"/>
  <c r="H194" i="1"/>
  <c r="H173" i="41"/>
  <c r="H177" i="41"/>
  <c r="H181" i="41"/>
  <c r="H185" i="41"/>
  <c r="H189" i="41"/>
  <c r="H193" i="41"/>
  <c r="H172" i="41"/>
  <c r="H176" i="41"/>
  <c r="H180" i="41"/>
  <c r="H184" i="41"/>
  <c r="H188" i="41"/>
  <c r="H192" i="41"/>
  <c r="H175" i="41"/>
  <c r="H179" i="41"/>
  <c r="H183" i="41"/>
  <c r="H187" i="41"/>
  <c r="H191" i="41"/>
  <c r="H195" i="41"/>
  <c r="H174" i="38"/>
  <c r="H178" i="38"/>
  <c r="H182" i="38"/>
  <c r="H186" i="38"/>
  <c r="H190" i="38"/>
  <c r="H194" i="38"/>
  <c r="H173" i="38"/>
  <c r="H177" i="38"/>
  <c r="H181" i="38"/>
  <c r="H185" i="38"/>
  <c r="H189" i="38"/>
  <c r="H193" i="38"/>
  <c r="H172" i="38"/>
  <c r="H176" i="38"/>
  <c r="H180" i="38"/>
  <c r="H184" i="38"/>
  <c r="H188" i="38"/>
  <c r="H192" i="38"/>
  <c r="H175" i="34"/>
  <c r="H179" i="34"/>
  <c r="H183" i="34"/>
  <c r="H187" i="34"/>
  <c r="H191" i="34"/>
  <c r="H195" i="34"/>
  <c r="H174" i="34"/>
  <c r="H178" i="34"/>
  <c r="H182" i="34"/>
  <c r="H186" i="34"/>
  <c r="H190" i="34"/>
  <c r="H194" i="34"/>
  <c r="H173" i="34"/>
  <c r="H177" i="34"/>
  <c r="H181" i="34"/>
  <c r="H185" i="34"/>
  <c r="H189" i="34"/>
  <c r="H193" i="34"/>
  <c r="H171" i="38"/>
  <c r="H171" i="12"/>
  <c r="H171" i="8"/>
  <c r="H171" i="34"/>
  <c r="H171" i="13"/>
  <c r="H171" i="9"/>
  <c r="H171" i="41"/>
  <c r="H171" i="11"/>
  <c r="R14" i="33" l="1"/>
  <c r="N15" i="33"/>
  <c r="S13" i="33"/>
  <c r="A156" i="8"/>
  <c r="R156" i="8"/>
  <c r="U156" i="8"/>
  <c r="A157" i="8"/>
  <c r="A158" i="8"/>
  <c r="A159" i="8"/>
  <c r="A160" i="8"/>
  <c r="N16" i="33" l="1"/>
  <c r="S14" i="33"/>
  <c r="A160" i="10"/>
  <c r="A159" i="10"/>
  <c r="A158" i="10"/>
  <c r="A157" i="10"/>
  <c r="A156" i="10"/>
  <c r="A160" i="13"/>
  <c r="A159" i="13"/>
  <c r="A158" i="13"/>
  <c r="A157" i="13"/>
  <c r="A156" i="13"/>
  <c r="A160" i="41"/>
  <c r="A159" i="41"/>
  <c r="A158" i="41"/>
  <c r="A157" i="41"/>
  <c r="A156" i="41"/>
  <c r="A160" i="34"/>
  <c r="A159" i="34"/>
  <c r="A158" i="34"/>
  <c r="A157" i="34"/>
  <c r="A156" i="34"/>
  <c r="A155" i="34"/>
  <c r="A154" i="34"/>
  <c r="A153" i="34"/>
  <c r="A152" i="34"/>
  <c r="A151" i="34"/>
  <c r="A150" i="34"/>
  <c r="A149" i="34"/>
  <c r="A148" i="34"/>
  <c r="A147" i="34"/>
  <c r="A146" i="34"/>
  <c r="S15" i="33" l="1"/>
  <c r="N17" i="33"/>
  <c r="F148" i="34"/>
  <c r="E148" i="34"/>
  <c r="D148" i="34"/>
  <c r="F149" i="34"/>
  <c r="E149" i="34"/>
  <c r="D149" i="34"/>
  <c r="F146" i="34"/>
  <c r="E146" i="34"/>
  <c r="D146" i="34"/>
  <c r="D150" i="34"/>
  <c r="F150" i="34"/>
  <c r="E150" i="34"/>
  <c r="E147" i="34"/>
  <c r="D147" i="34"/>
  <c r="F147" i="34"/>
  <c r="S16" i="33" l="1"/>
  <c r="N18" i="33"/>
  <c r="A147" i="32"/>
  <c r="A147" i="39"/>
  <c r="B6" i="41"/>
  <c r="A7" i="30" s="1"/>
  <c r="B11" i="41"/>
  <c r="B16" i="41"/>
  <c r="B21" i="41"/>
  <c r="B26" i="41"/>
  <c r="B31" i="41"/>
  <c r="A32" i="36" s="1"/>
  <c r="B36" i="41"/>
  <c r="B41" i="41"/>
  <c r="B46" i="41"/>
  <c r="A47" i="30" s="1"/>
  <c r="B51" i="41"/>
  <c r="A52" i="36" s="1"/>
  <c r="B56" i="41"/>
  <c r="B61" i="41"/>
  <c r="B66" i="41"/>
  <c r="A67" i="30" s="1"/>
  <c r="B71" i="41"/>
  <c r="A72" i="36" s="1"/>
  <c r="B76" i="41"/>
  <c r="B81" i="41"/>
  <c r="B86" i="41"/>
  <c r="B91" i="41"/>
  <c r="B96" i="41"/>
  <c r="B101" i="41"/>
  <c r="B106" i="41"/>
  <c r="B111" i="41"/>
  <c r="A112" i="36" s="1"/>
  <c r="B116" i="41"/>
  <c r="B121" i="41"/>
  <c r="B126" i="41"/>
  <c r="B131" i="41"/>
  <c r="A132" i="36" s="1"/>
  <c r="B136" i="41"/>
  <c r="B141" i="41"/>
  <c r="B146" i="41"/>
  <c r="B151" i="41"/>
  <c r="A152" i="36" s="1"/>
  <c r="B156" i="7"/>
  <c r="B151" i="7"/>
  <c r="B146" i="7"/>
  <c r="B141" i="7"/>
  <c r="B136" i="7"/>
  <c r="B131" i="7"/>
  <c r="B126" i="7"/>
  <c r="B121" i="7"/>
  <c r="B116" i="7"/>
  <c r="B111" i="7"/>
  <c r="B106" i="7"/>
  <c r="B101" i="7"/>
  <c r="B96" i="7"/>
  <c r="B91" i="7"/>
  <c r="B86" i="7"/>
  <c r="B81" i="7"/>
  <c r="B76" i="7"/>
  <c r="B71" i="7"/>
  <c r="B66" i="7"/>
  <c r="B61" i="7"/>
  <c r="B56" i="7"/>
  <c r="B51" i="7"/>
  <c r="B46" i="7"/>
  <c r="B41" i="7"/>
  <c r="B36" i="7"/>
  <c r="B31" i="7"/>
  <c r="B26" i="7"/>
  <c r="B21" i="7"/>
  <c r="B16" i="7"/>
  <c r="B11" i="7"/>
  <c r="B6" i="7"/>
  <c r="B151" i="8"/>
  <c r="B146" i="8"/>
  <c r="B141" i="8"/>
  <c r="B136" i="8"/>
  <c r="A137" i="23" s="1"/>
  <c r="B131" i="8"/>
  <c r="B126" i="8"/>
  <c r="B121" i="8"/>
  <c r="B116" i="8"/>
  <c r="B111" i="8"/>
  <c r="B106" i="8"/>
  <c r="A107" i="23" s="1"/>
  <c r="B101" i="8"/>
  <c r="B96" i="8"/>
  <c r="B91" i="8"/>
  <c r="B86" i="8"/>
  <c r="B81" i="8"/>
  <c r="B76" i="8"/>
  <c r="B71" i="8"/>
  <c r="B66" i="8"/>
  <c r="B61" i="8"/>
  <c r="B56" i="8"/>
  <c r="B51" i="8"/>
  <c r="B46" i="8"/>
  <c r="B41" i="8"/>
  <c r="B36" i="8"/>
  <c r="B31" i="8"/>
  <c r="B26" i="8"/>
  <c r="A27" i="14" s="1"/>
  <c r="B21" i="8"/>
  <c r="B16" i="8"/>
  <c r="B11" i="8"/>
  <c r="B6" i="8"/>
  <c r="B156" i="9"/>
  <c r="B151" i="9"/>
  <c r="B146" i="9"/>
  <c r="B141" i="9"/>
  <c r="B136" i="9"/>
  <c r="B131" i="9"/>
  <c r="B126" i="9"/>
  <c r="B121" i="9"/>
  <c r="B116" i="9"/>
  <c r="B111" i="9"/>
  <c r="B106" i="9"/>
  <c r="B101" i="9"/>
  <c r="B96" i="9"/>
  <c r="B91" i="9"/>
  <c r="B86" i="9"/>
  <c r="B81" i="9"/>
  <c r="B76" i="9"/>
  <c r="B71" i="9"/>
  <c r="B66" i="9"/>
  <c r="B61" i="9"/>
  <c r="B56" i="9"/>
  <c r="B51" i="9"/>
  <c r="B46" i="9"/>
  <c r="B41" i="9"/>
  <c r="B36" i="9"/>
  <c r="B31" i="9"/>
  <c r="B26" i="9"/>
  <c r="B21" i="9"/>
  <c r="B16" i="9"/>
  <c r="B11" i="9"/>
  <c r="B6" i="9"/>
  <c r="B151" i="10"/>
  <c r="B146" i="10"/>
  <c r="B141" i="10"/>
  <c r="B136" i="10"/>
  <c r="B131" i="10"/>
  <c r="B126" i="10"/>
  <c r="B121" i="10"/>
  <c r="B116" i="10"/>
  <c r="B111" i="10"/>
  <c r="B106" i="10"/>
  <c r="A107" i="25" s="1"/>
  <c r="B101" i="10"/>
  <c r="B96" i="10"/>
  <c r="B91" i="10"/>
  <c r="B86" i="10"/>
  <c r="B81" i="10"/>
  <c r="B76" i="10"/>
  <c r="B71" i="10"/>
  <c r="B66" i="10"/>
  <c r="B61" i="10"/>
  <c r="B56" i="10"/>
  <c r="B51" i="10"/>
  <c r="B46" i="10"/>
  <c r="B41" i="10"/>
  <c r="B36" i="10"/>
  <c r="B31" i="10"/>
  <c r="B26" i="10"/>
  <c r="B21" i="10"/>
  <c r="B16" i="10"/>
  <c r="B11" i="10"/>
  <c r="B6" i="10"/>
  <c r="B156" i="11"/>
  <c r="A157" i="26" s="1"/>
  <c r="B151" i="11"/>
  <c r="B146" i="11"/>
  <c r="B141" i="11"/>
  <c r="B136" i="11"/>
  <c r="B131" i="11"/>
  <c r="B126" i="11"/>
  <c r="B121" i="11"/>
  <c r="B116" i="11"/>
  <c r="A117" i="17" s="1"/>
  <c r="B111" i="11"/>
  <c r="B106" i="11"/>
  <c r="B101" i="11"/>
  <c r="B96" i="11"/>
  <c r="B91" i="11"/>
  <c r="B86" i="11"/>
  <c r="B81" i="11"/>
  <c r="B76" i="11"/>
  <c r="A77" i="26" s="1"/>
  <c r="B71" i="11"/>
  <c r="B66" i="11"/>
  <c r="B61" i="11"/>
  <c r="B56" i="11"/>
  <c r="B51" i="11"/>
  <c r="B46" i="11"/>
  <c r="B41" i="11"/>
  <c r="B36" i="11"/>
  <c r="B31" i="11"/>
  <c r="B26" i="11"/>
  <c r="B21" i="11"/>
  <c r="B16" i="11"/>
  <c r="B11" i="11"/>
  <c r="B6" i="11"/>
  <c r="B156" i="12"/>
  <c r="A157" i="27" s="1"/>
  <c r="B151" i="12"/>
  <c r="A152" i="27" s="1"/>
  <c r="B146" i="12"/>
  <c r="A147" i="27" s="1"/>
  <c r="B141" i="12"/>
  <c r="A142" i="27" s="1"/>
  <c r="B136" i="12"/>
  <c r="A137" i="27" s="1"/>
  <c r="B131" i="12"/>
  <c r="A132" i="27" s="1"/>
  <c r="B126" i="12"/>
  <c r="A127" i="27" s="1"/>
  <c r="B121" i="12"/>
  <c r="B116" i="12"/>
  <c r="A117" i="27" s="1"/>
  <c r="B111" i="12"/>
  <c r="A112" i="27" s="1"/>
  <c r="B106" i="12"/>
  <c r="A107" i="27" s="1"/>
  <c r="B101" i="12"/>
  <c r="A102" i="27" s="1"/>
  <c r="B96" i="12"/>
  <c r="A97" i="27" s="1"/>
  <c r="B91" i="12"/>
  <c r="A92" i="27" s="1"/>
  <c r="B86" i="12"/>
  <c r="A87" i="27" s="1"/>
  <c r="B81" i="12"/>
  <c r="B76" i="12"/>
  <c r="A77" i="27" s="1"/>
  <c r="B71" i="12"/>
  <c r="A72" i="27" s="1"/>
  <c r="B66" i="12"/>
  <c r="A67" i="27" s="1"/>
  <c r="B61" i="12"/>
  <c r="A62" i="27" s="1"/>
  <c r="B56" i="12"/>
  <c r="A57" i="27" s="1"/>
  <c r="B51" i="12"/>
  <c r="A52" i="27" s="1"/>
  <c r="B46" i="12"/>
  <c r="A47" i="27" s="1"/>
  <c r="B41" i="12"/>
  <c r="B36" i="12"/>
  <c r="A37" i="27" s="1"/>
  <c r="B31" i="12"/>
  <c r="A32" i="27" s="1"/>
  <c r="B26" i="12"/>
  <c r="A27" i="27" s="1"/>
  <c r="B21" i="12"/>
  <c r="A22" i="27" s="1"/>
  <c r="B16" i="12"/>
  <c r="A17" i="27" s="1"/>
  <c r="B11" i="12"/>
  <c r="A12" i="27" s="1"/>
  <c r="B6" i="12"/>
  <c r="A7" i="27" s="1"/>
  <c r="B151" i="13"/>
  <c r="B146" i="13"/>
  <c r="B141" i="13"/>
  <c r="B136" i="13"/>
  <c r="B131" i="13"/>
  <c r="B126" i="13"/>
  <c r="B121" i="13"/>
  <c r="B116" i="13"/>
  <c r="B111" i="13"/>
  <c r="B106" i="13"/>
  <c r="B101" i="13"/>
  <c r="B96" i="13"/>
  <c r="B91" i="13"/>
  <c r="B86" i="13"/>
  <c r="B81" i="13"/>
  <c r="B76" i="13"/>
  <c r="B71" i="13"/>
  <c r="B66" i="13"/>
  <c r="B61" i="13"/>
  <c r="B56" i="13"/>
  <c r="B51" i="13"/>
  <c r="B46" i="13"/>
  <c r="B41" i="13"/>
  <c r="B36" i="13"/>
  <c r="B31" i="13"/>
  <c r="B26" i="13"/>
  <c r="B21" i="13"/>
  <c r="B16" i="13"/>
  <c r="B11" i="13"/>
  <c r="B6" i="13"/>
  <c r="B156" i="1"/>
  <c r="A157" i="29" s="1"/>
  <c r="B151" i="1"/>
  <c r="B146" i="1"/>
  <c r="B141" i="1"/>
  <c r="B136" i="1"/>
  <c r="A137" i="20" s="1"/>
  <c r="B131" i="1"/>
  <c r="B126" i="1"/>
  <c r="B121" i="1"/>
  <c r="B116" i="1"/>
  <c r="B111" i="1"/>
  <c r="B106" i="1"/>
  <c r="B101" i="1"/>
  <c r="B96" i="1"/>
  <c r="B91" i="1"/>
  <c r="B86" i="1"/>
  <c r="B81" i="1"/>
  <c r="B76" i="1"/>
  <c r="B71" i="1"/>
  <c r="B66" i="1"/>
  <c r="B61" i="1"/>
  <c r="B56" i="1"/>
  <c r="A57" i="20" s="1"/>
  <c r="B51" i="1"/>
  <c r="B46" i="1"/>
  <c r="B41" i="1"/>
  <c r="B36" i="1"/>
  <c r="B31" i="1"/>
  <c r="B26" i="1"/>
  <c r="B21" i="1"/>
  <c r="B16" i="1"/>
  <c r="B11" i="1"/>
  <c r="B6" i="1"/>
  <c r="B156" i="38"/>
  <c r="B151" i="38"/>
  <c r="B146" i="38"/>
  <c r="B141" i="38"/>
  <c r="B136" i="38"/>
  <c r="B131" i="38"/>
  <c r="B126" i="38"/>
  <c r="B121" i="38"/>
  <c r="B116" i="38"/>
  <c r="B111" i="38"/>
  <c r="B106" i="38"/>
  <c r="B101" i="38"/>
  <c r="B96" i="38"/>
  <c r="B91" i="38"/>
  <c r="B86" i="38"/>
  <c r="B81" i="38"/>
  <c r="B76" i="38"/>
  <c r="B71" i="38"/>
  <c r="B66" i="38"/>
  <c r="B61" i="38"/>
  <c r="B56" i="38"/>
  <c r="B51" i="38"/>
  <c r="B46" i="38"/>
  <c r="B41" i="38"/>
  <c r="B36" i="38"/>
  <c r="B31" i="38"/>
  <c r="B26" i="38"/>
  <c r="B21" i="38"/>
  <c r="B16" i="38"/>
  <c r="B11" i="38"/>
  <c r="B6" i="38"/>
  <c r="B141" i="34"/>
  <c r="B136" i="34"/>
  <c r="B131" i="34"/>
  <c r="B126" i="34"/>
  <c r="B121" i="34"/>
  <c r="B116" i="34"/>
  <c r="B111" i="34"/>
  <c r="B106" i="34"/>
  <c r="B101" i="34"/>
  <c r="B96" i="34"/>
  <c r="B91" i="34"/>
  <c r="B86" i="34"/>
  <c r="B81" i="34"/>
  <c r="B76" i="34"/>
  <c r="B71" i="34"/>
  <c r="B66" i="34"/>
  <c r="B61" i="34"/>
  <c r="B56" i="34"/>
  <c r="B51" i="34"/>
  <c r="B46" i="34"/>
  <c r="B41" i="34"/>
  <c r="B36" i="34"/>
  <c r="B31" i="34"/>
  <c r="B26" i="34"/>
  <c r="B21" i="34"/>
  <c r="B16" i="34"/>
  <c r="B11" i="34"/>
  <c r="B6" i="34"/>
  <c r="N19" i="33" l="1"/>
  <c r="S17" i="33"/>
  <c r="A7" i="6"/>
  <c r="A8" i="7"/>
  <c r="A7" i="7"/>
  <c r="A6" i="7"/>
  <c r="A10" i="7"/>
  <c r="A9" i="7"/>
  <c r="A47" i="6"/>
  <c r="A48" i="7"/>
  <c r="A46" i="7"/>
  <c r="A47" i="7"/>
  <c r="A50" i="7"/>
  <c r="A49" i="7"/>
  <c r="A87" i="6"/>
  <c r="A88" i="7"/>
  <c r="A87" i="7"/>
  <c r="A86" i="7"/>
  <c r="A90" i="7"/>
  <c r="A89" i="7"/>
  <c r="A127" i="6"/>
  <c r="A128" i="7"/>
  <c r="A127" i="7"/>
  <c r="A126" i="7"/>
  <c r="A130" i="7"/>
  <c r="A129" i="7"/>
  <c r="A12" i="6"/>
  <c r="A14" i="7"/>
  <c r="A15" i="7"/>
  <c r="A13" i="7"/>
  <c r="A12" i="7"/>
  <c r="A11" i="7"/>
  <c r="A52" i="6"/>
  <c r="A55" i="7"/>
  <c r="A54" i="7"/>
  <c r="A53" i="7"/>
  <c r="A52" i="7"/>
  <c r="A51" i="7"/>
  <c r="A92" i="6"/>
  <c r="A95" i="7"/>
  <c r="A94" i="7"/>
  <c r="A93" i="7"/>
  <c r="A92" i="7"/>
  <c r="A91" i="7"/>
  <c r="A132" i="6"/>
  <c r="A135" i="7"/>
  <c r="A134" i="7"/>
  <c r="A133" i="7"/>
  <c r="A132" i="7"/>
  <c r="A131" i="7"/>
  <c r="A17" i="22"/>
  <c r="A16" i="7"/>
  <c r="A19" i="7"/>
  <c r="A18" i="7"/>
  <c r="A20" i="7"/>
  <c r="A17" i="7"/>
  <c r="A57" i="22"/>
  <c r="A56" i="7"/>
  <c r="A58" i="7"/>
  <c r="A59" i="7"/>
  <c r="A60" i="7"/>
  <c r="A57" i="7"/>
  <c r="A97" i="22"/>
  <c r="A96" i="7"/>
  <c r="A100" i="7"/>
  <c r="A99" i="7"/>
  <c r="A98" i="7"/>
  <c r="A97" i="7"/>
  <c r="A137" i="22"/>
  <c r="A136" i="7"/>
  <c r="A140" i="7"/>
  <c r="A139" i="7"/>
  <c r="A138" i="7"/>
  <c r="A137" i="7"/>
  <c r="A122" i="6"/>
  <c r="A125" i="7"/>
  <c r="A124" i="7"/>
  <c r="A123" i="7"/>
  <c r="A122" i="7"/>
  <c r="A121" i="7"/>
  <c r="A22" i="6"/>
  <c r="A24" i="7"/>
  <c r="A25" i="7"/>
  <c r="A23" i="7"/>
  <c r="A22" i="7"/>
  <c r="A21" i="7"/>
  <c r="A62" i="6"/>
  <c r="A64" i="7"/>
  <c r="A63" i="7"/>
  <c r="A62" i="7"/>
  <c r="A61" i="7"/>
  <c r="A65" i="7"/>
  <c r="A102" i="6"/>
  <c r="A104" i="7"/>
  <c r="A103" i="7"/>
  <c r="A102" i="7"/>
  <c r="A101" i="7"/>
  <c r="A105" i="7"/>
  <c r="A142" i="6"/>
  <c r="A144" i="7"/>
  <c r="A143" i="7"/>
  <c r="A142" i="7"/>
  <c r="A141" i="7"/>
  <c r="A145" i="7"/>
  <c r="A27" i="6"/>
  <c r="A30" i="7"/>
  <c r="A27" i="7"/>
  <c r="A29" i="7"/>
  <c r="A28" i="7"/>
  <c r="A26" i="7"/>
  <c r="A67" i="6"/>
  <c r="A67" i="7"/>
  <c r="A70" i="7"/>
  <c r="A69" i="7"/>
  <c r="A68" i="7"/>
  <c r="A66" i="7"/>
  <c r="A107" i="6"/>
  <c r="A110" i="7"/>
  <c r="A109" i="7"/>
  <c r="A107" i="7"/>
  <c r="A108" i="7"/>
  <c r="A106" i="7"/>
  <c r="A147" i="6"/>
  <c r="A150" i="7"/>
  <c r="A149" i="7"/>
  <c r="A148" i="7"/>
  <c r="A147" i="7"/>
  <c r="A146" i="7"/>
  <c r="A42" i="6"/>
  <c r="A43" i="7"/>
  <c r="A42" i="7"/>
  <c r="A41" i="7"/>
  <c r="A45" i="7"/>
  <c r="A44" i="7"/>
  <c r="A32" i="6"/>
  <c r="A32" i="7"/>
  <c r="A31" i="7"/>
  <c r="A33" i="7"/>
  <c r="A35" i="7"/>
  <c r="A34" i="7"/>
  <c r="A72" i="6"/>
  <c r="A72" i="7"/>
  <c r="A75" i="7"/>
  <c r="A71" i="7"/>
  <c r="A74" i="7"/>
  <c r="A73" i="7"/>
  <c r="A112" i="6"/>
  <c r="A112" i="7"/>
  <c r="A111" i="7"/>
  <c r="A115" i="7"/>
  <c r="A114" i="7"/>
  <c r="A113" i="7"/>
  <c r="A152" i="6"/>
  <c r="A152" i="7"/>
  <c r="A151" i="7"/>
  <c r="A155" i="7"/>
  <c r="A154" i="7"/>
  <c r="A153" i="7"/>
  <c r="A82" i="6"/>
  <c r="A85" i="7"/>
  <c r="A84" i="7"/>
  <c r="A83" i="7"/>
  <c r="A82" i="7"/>
  <c r="A81" i="7"/>
  <c r="A37" i="22"/>
  <c r="A40" i="7"/>
  <c r="A39" i="7"/>
  <c r="A38" i="7"/>
  <c r="A37" i="7"/>
  <c r="A36" i="7"/>
  <c r="A77" i="22"/>
  <c r="A80" i="7"/>
  <c r="A79" i="7"/>
  <c r="A78" i="7"/>
  <c r="A77" i="7"/>
  <c r="A76" i="7"/>
  <c r="A117" i="22"/>
  <c r="A120" i="7"/>
  <c r="A119" i="7"/>
  <c r="A118" i="7"/>
  <c r="A117" i="7"/>
  <c r="A116" i="7"/>
  <c r="A157" i="22"/>
  <c r="A160" i="7"/>
  <c r="A159" i="7"/>
  <c r="A158" i="7"/>
  <c r="A157" i="7"/>
  <c r="A156" i="7"/>
  <c r="A27" i="15"/>
  <c r="A27" i="9"/>
  <c r="A26" i="9"/>
  <c r="A29" i="9"/>
  <c r="A30" i="9"/>
  <c r="A28" i="9"/>
  <c r="A67" i="15"/>
  <c r="A67" i="9"/>
  <c r="A66" i="9"/>
  <c r="A69" i="9"/>
  <c r="A70" i="9"/>
  <c r="A68" i="9"/>
  <c r="A107" i="15"/>
  <c r="A107" i="9"/>
  <c r="A106" i="9"/>
  <c r="A110" i="9"/>
  <c r="A109" i="9"/>
  <c r="A108" i="9"/>
  <c r="A147" i="15"/>
  <c r="A147" i="9"/>
  <c r="A146" i="9"/>
  <c r="A150" i="9"/>
  <c r="A149" i="9"/>
  <c r="A148" i="9"/>
  <c r="A32" i="15"/>
  <c r="A35" i="9"/>
  <c r="A34" i="9"/>
  <c r="A33" i="9"/>
  <c r="A32" i="9"/>
  <c r="A31" i="9"/>
  <c r="A72" i="15"/>
  <c r="A75" i="9"/>
  <c r="A74" i="9"/>
  <c r="A73" i="9"/>
  <c r="A72" i="9"/>
  <c r="A71" i="9"/>
  <c r="A112" i="15"/>
  <c r="A115" i="9"/>
  <c r="A114" i="9"/>
  <c r="A113" i="9"/>
  <c r="A112" i="9"/>
  <c r="A111" i="9"/>
  <c r="A152" i="15"/>
  <c r="A155" i="9"/>
  <c r="A154" i="9"/>
  <c r="A153" i="9"/>
  <c r="A152" i="9"/>
  <c r="A151" i="9"/>
  <c r="A37" i="24"/>
  <c r="A39" i="9"/>
  <c r="A40" i="9"/>
  <c r="A37" i="9"/>
  <c r="A36" i="9"/>
  <c r="A38" i="9"/>
  <c r="A77" i="24"/>
  <c r="A80" i="9"/>
  <c r="A79" i="9"/>
  <c r="A78" i="9"/>
  <c r="A77" i="9"/>
  <c r="A76" i="9"/>
  <c r="A117" i="24"/>
  <c r="A120" i="9"/>
  <c r="A119" i="9"/>
  <c r="A118" i="9"/>
  <c r="A117" i="9"/>
  <c r="A116" i="9"/>
  <c r="A157" i="24"/>
  <c r="A160" i="9"/>
  <c r="A159" i="9"/>
  <c r="A158" i="9"/>
  <c r="A157" i="9"/>
  <c r="A156" i="9"/>
  <c r="A42" i="15"/>
  <c r="A43" i="9"/>
  <c r="A44" i="9"/>
  <c r="A42" i="9"/>
  <c r="A41" i="9"/>
  <c r="A45" i="9"/>
  <c r="A82" i="15"/>
  <c r="A83" i="9"/>
  <c r="A82" i="9"/>
  <c r="A85" i="9"/>
  <c r="A81" i="9"/>
  <c r="A84" i="9"/>
  <c r="A122" i="15"/>
  <c r="A123" i="9"/>
  <c r="A122" i="9"/>
  <c r="A121" i="9"/>
  <c r="A125" i="9"/>
  <c r="A124" i="9"/>
  <c r="A7" i="15"/>
  <c r="A10" i="9"/>
  <c r="A9" i="9"/>
  <c r="A8" i="9"/>
  <c r="A7" i="9"/>
  <c r="A6" i="9"/>
  <c r="A47" i="15"/>
  <c r="A50" i="9"/>
  <c r="A49" i="9"/>
  <c r="A48" i="9"/>
  <c r="A47" i="9"/>
  <c r="A46" i="9"/>
  <c r="A87" i="15"/>
  <c r="A90" i="9"/>
  <c r="A89" i="9"/>
  <c r="A88" i="9"/>
  <c r="A87" i="9"/>
  <c r="A86" i="9"/>
  <c r="A127" i="15"/>
  <c r="A130" i="9"/>
  <c r="A129" i="9"/>
  <c r="A128" i="9"/>
  <c r="A127" i="9"/>
  <c r="A126" i="9"/>
  <c r="A12" i="15"/>
  <c r="A11" i="9"/>
  <c r="A15" i="9"/>
  <c r="A14" i="9"/>
  <c r="A13" i="9"/>
  <c r="A12" i="9"/>
  <c r="A52" i="15"/>
  <c r="A51" i="9"/>
  <c r="A55" i="9"/>
  <c r="A53" i="9"/>
  <c r="A52" i="9"/>
  <c r="A54" i="9"/>
  <c r="A92" i="15"/>
  <c r="A91" i="9"/>
  <c r="A93" i="9"/>
  <c r="A95" i="9"/>
  <c r="A94" i="9"/>
  <c r="A92" i="9"/>
  <c r="A132" i="15"/>
  <c r="A131" i="9"/>
  <c r="A135" i="9"/>
  <c r="A134" i="9"/>
  <c r="A133" i="9"/>
  <c r="A132" i="9"/>
  <c r="A17" i="24"/>
  <c r="A19" i="9"/>
  <c r="A18" i="9"/>
  <c r="A20" i="9"/>
  <c r="A17" i="9"/>
  <c r="A16" i="9"/>
  <c r="A57" i="24"/>
  <c r="A59" i="9"/>
  <c r="A58" i="9"/>
  <c r="A57" i="9"/>
  <c r="A56" i="9"/>
  <c r="A60" i="9"/>
  <c r="A97" i="24"/>
  <c r="A99" i="9"/>
  <c r="A98" i="9"/>
  <c r="A97" i="9"/>
  <c r="A96" i="9"/>
  <c r="A100" i="9"/>
  <c r="A137" i="24"/>
  <c r="A139" i="9"/>
  <c r="A138" i="9"/>
  <c r="A137" i="9"/>
  <c r="A136" i="9"/>
  <c r="A140" i="9"/>
  <c r="A22" i="15"/>
  <c r="A25" i="9"/>
  <c r="A23" i="9"/>
  <c r="A24" i="9"/>
  <c r="A22" i="9"/>
  <c r="A21" i="9"/>
  <c r="A62" i="15"/>
  <c r="A65" i="9"/>
  <c r="A64" i="9"/>
  <c r="A63" i="9"/>
  <c r="A62" i="9"/>
  <c r="A61" i="9"/>
  <c r="A102" i="15"/>
  <c r="A101" i="9"/>
  <c r="A105" i="9"/>
  <c r="A104" i="9"/>
  <c r="A103" i="9"/>
  <c r="A102" i="9"/>
  <c r="A142" i="15"/>
  <c r="A145" i="9"/>
  <c r="A144" i="9"/>
  <c r="A143" i="9"/>
  <c r="A142" i="9"/>
  <c r="A141" i="9"/>
  <c r="A117" i="25"/>
  <c r="A118" i="10"/>
  <c r="A117" i="10"/>
  <c r="A116" i="10"/>
  <c r="A120" i="10"/>
  <c r="A119" i="10"/>
  <c r="A42" i="25"/>
  <c r="A45" i="10"/>
  <c r="A44" i="10"/>
  <c r="A43" i="10"/>
  <c r="A42" i="10"/>
  <c r="A41" i="10"/>
  <c r="A82" i="25"/>
  <c r="A85" i="10"/>
  <c r="A84" i="10"/>
  <c r="A83" i="10"/>
  <c r="A82" i="10"/>
  <c r="A81" i="10"/>
  <c r="A122" i="25"/>
  <c r="A125" i="10"/>
  <c r="A124" i="10"/>
  <c r="A123" i="10"/>
  <c r="A122" i="10"/>
  <c r="A121" i="10"/>
  <c r="A77" i="25"/>
  <c r="A78" i="10"/>
  <c r="A80" i="10"/>
  <c r="A77" i="10"/>
  <c r="A76" i="10"/>
  <c r="A79" i="10"/>
  <c r="A7" i="16"/>
  <c r="A6" i="10"/>
  <c r="A8" i="10"/>
  <c r="A10" i="10"/>
  <c r="A9" i="10"/>
  <c r="A7" i="10"/>
  <c r="A47" i="16"/>
  <c r="A46" i="10"/>
  <c r="A47" i="10"/>
  <c r="A48" i="10"/>
  <c r="A50" i="10"/>
  <c r="A49" i="10"/>
  <c r="A87" i="16"/>
  <c r="A86" i="10"/>
  <c r="A90" i="10"/>
  <c r="A89" i="10"/>
  <c r="A88" i="10"/>
  <c r="A87" i="10"/>
  <c r="A127" i="16"/>
  <c r="A126" i="10"/>
  <c r="A130" i="10"/>
  <c r="A129" i="10"/>
  <c r="A128" i="10"/>
  <c r="A127" i="10"/>
  <c r="A12" i="16"/>
  <c r="A14" i="10"/>
  <c r="A13" i="10"/>
  <c r="A12" i="10"/>
  <c r="A11" i="10"/>
  <c r="A15" i="10"/>
  <c r="A52" i="16"/>
  <c r="A54" i="10"/>
  <c r="A53" i="10"/>
  <c r="A52" i="10"/>
  <c r="A51" i="10"/>
  <c r="A55" i="10"/>
  <c r="A92" i="16"/>
  <c r="A94" i="10"/>
  <c r="A93" i="10"/>
  <c r="A92" i="10"/>
  <c r="A91" i="10"/>
  <c r="A95" i="10"/>
  <c r="A132" i="16"/>
  <c r="A134" i="10"/>
  <c r="A133" i="10"/>
  <c r="A132" i="10"/>
  <c r="A131" i="10"/>
  <c r="A135" i="10"/>
  <c r="A17" i="25"/>
  <c r="A18" i="10"/>
  <c r="A20" i="10"/>
  <c r="A19" i="10"/>
  <c r="A17" i="10"/>
  <c r="A16" i="10"/>
  <c r="A57" i="25"/>
  <c r="A58" i="10"/>
  <c r="A60" i="10"/>
  <c r="A59" i="10"/>
  <c r="A56" i="10"/>
  <c r="A57" i="10"/>
  <c r="A97" i="25"/>
  <c r="A100" i="10"/>
  <c r="A99" i="10"/>
  <c r="A96" i="10"/>
  <c r="A98" i="10"/>
  <c r="A97" i="10"/>
  <c r="A137" i="25"/>
  <c r="A140" i="10"/>
  <c r="A139" i="10"/>
  <c r="A138" i="10"/>
  <c r="A137" i="10"/>
  <c r="A136" i="10"/>
  <c r="A87" i="25"/>
  <c r="A37" i="25"/>
  <c r="A38" i="10"/>
  <c r="A40" i="10"/>
  <c r="A39" i="10"/>
  <c r="A37" i="10"/>
  <c r="A36" i="10"/>
  <c r="A22" i="25"/>
  <c r="A22" i="10"/>
  <c r="A21" i="10"/>
  <c r="A24" i="10"/>
  <c r="A25" i="10"/>
  <c r="A23" i="10"/>
  <c r="A62" i="25"/>
  <c r="A62" i="10"/>
  <c r="A61" i="10"/>
  <c r="A65" i="10"/>
  <c r="A64" i="10"/>
  <c r="A63" i="10"/>
  <c r="A102" i="25"/>
  <c r="A102" i="10"/>
  <c r="A101" i="10"/>
  <c r="A104" i="10"/>
  <c r="A105" i="10"/>
  <c r="A103" i="10"/>
  <c r="A142" i="25"/>
  <c r="A142" i="10"/>
  <c r="A141" i="10"/>
  <c r="A145" i="10"/>
  <c r="A144" i="10"/>
  <c r="A143" i="10"/>
  <c r="A27" i="16"/>
  <c r="A30" i="10"/>
  <c r="A29" i="10"/>
  <c r="A26" i="10"/>
  <c r="A28" i="10"/>
  <c r="A27" i="10"/>
  <c r="A67" i="16"/>
  <c r="A70" i="10"/>
  <c r="A69" i="10"/>
  <c r="A68" i="10"/>
  <c r="A67" i="10"/>
  <c r="A66" i="10"/>
  <c r="A107" i="16"/>
  <c r="A110" i="10"/>
  <c r="A109" i="10"/>
  <c r="A108" i="10"/>
  <c r="A107" i="10"/>
  <c r="A106" i="10"/>
  <c r="A147" i="16"/>
  <c r="A150" i="10"/>
  <c r="A149" i="10"/>
  <c r="A148" i="10"/>
  <c r="A147" i="10"/>
  <c r="A146" i="10"/>
  <c r="A127" i="25"/>
  <c r="A32" i="16"/>
  <c r="A34" i="10"/>
  <c r="A35" i="10"/>
  <c r="A31" i="10"/>
  <c r="A33" i="10"/>
  <c r="A32" i="10"/>
  <c r="A72" i="16"/>
  <c r="A72" i="10"/>
  <c r="A75" i="10"/>
  <c r="A74" i="10"/>
  <c r="A73" i="10"/>
  <c r="A71" i="10"/>
  <c r="A112" i="16"/>
  <c r="A115" i="10"/>
  <c r="A114" i="10"/>
  <c r="A113" i="10"/>
  <c r="A112" i="10"/>
  <c r="A111" i="10"/>
  <c r="A152" i="16"/>
  <c r="A155" i="10"/>
  <c r="A154" i="10"/>
  <c r="A153" i="10"/>
  <c r="A152" i="10"/>
  <c r="A151" i="10"/>
  <c r="A147" i="25"/>
  <c r="A17" i="26"/>
  <c r="A17" i="11"/>
  <c r="A16" i="11"/>
  <c r="A18" i="11"/>
  <c r="A20" i="11"/>
  <c r="A19" i="11"/>
  <c r="A57" i="26"/>
  <c r="A57" i="11"/>
  <c r="A56" i="11"/>
  <c r="A59" i="11"/>
  <c r="A58" i="11"/>
  <c r="A60" i="11"/>
  <c r="A97" i="26"/>
  <c r="A97" i="11"/>
  <c r="A96" i="11"/>
  <c r="A99" i="11"/>
  <c r="A100" i="11"/>
  <c r="A98" i="11"/>
  <c r="A137" i="26"/>
  <c r="A137" i="11"/>
  <c r="A136" i="11"/>
  <c r="A140" i="11"/>
  <c r="A139" i="11"/>
  <c r="A138" i="11"/>
  <c r="A22" i="17"/>
  <c r="A25" i="11"/>
  <c r="A24" i="11"/>
  <c r="A23" i="11"/>
  <c r="A22" i="11"/>
  <c r="A21" i="11"/>
  <c r="A62" i="17"/>
  <c r="A65" i="11"/>
  <c r="A64" i="11"/>
  <c r="A63" i="11"/>
  <c r="A62" i="11"/>
  <c r="A61" i="11"/>
  <c r="A102" i="17"/>
  <c r="A105" i="11"/>
  <c r="A104" i="11"/>
  <c r="A103" i="11"/>
  <c r="A102" i="11"/>
  <c r="A101" i="11"/>
  <c r="A142" i="17"/>
  <c r="A145" i="11"/>
  <c r="A144" i="11"/>
  <c r="A143" i="11"/>
  <c r="A142" i="11"/>
  <c r="A141" i="11"/>
  <c r="A137" i="17"/>
  <c r="A27" i="26"/>
  <c r="A26" i="11"/>
  <c r="A30" i="11"/>
  <c r="A29" i="11"/>
  <c r="A27" i="11"/>
  <c r="A28" i="11"/>
  <c r="A67" i="26"/>
  <c r="A67" i="11"/>
  <c r="A70" i="11"/>
  <c r="A69" i="11"/>
  <c r="A68" i="11"/>
  <c r="A66" i="11"/>
  <c r="A107" i="26"/>
  <c r="A110" i="11"/>
  <c r="A109" i="11"/>
  <c r="A108" i="11"/>
  <c r="A107" i="11"/>
  <c r="A106" i="11"/>
  <c r="A147" i="26"/>
  <c r="A150" i="11"/>
  <c r="A149" i="11"/>
  <c r="A148" i="11"/>
  <c r="A147" i="11"/>
  <c r="A146" i="11"/>
  <c r="A32" i="17"/>
  <c r="A33" i="11"/>
  <c r="A32" i="11"/>
  <c r="A31" i="11"/>
  <c r="A35" i="11"/>
  <c r="A34" i="11"/>
  <c r="A72" i="17"/>
  <c r="A73" i="11"/>
  <c r="A72" i="11"/>
  <c r="A71" i="11"/>
  <c r="A75" i="11"/>
  <c r="A74" i="11"/>
  <c r="A112" i="17"/>
  <c r="A113" i="11"/>
  <c r="A112" i="11"/>
  <c r="A111" i="11"/>
  <c r="A115" i="11"/>
  <c r="A114" i="11"/>
  <c r="A152" i="17"/>
  <c r="A153" i="11"/>
  <c r="A152" i="11"/>
  <c r="A151" i="11"/>
  <c r="A155" i="11"/>
  <c r="A154" i="11"/>
  <c r="A37" i="17"/>
  <c r="A40" i="11"/>
  <c r="A39" i="11"/>
  <c r="A38" i="11"/>
  <c r="A37" i="11"/>
  <c r="A36" i="11"/>
  <c r="A77" i="17"/>
  <c r="A80" i="11"/>
  <c r="A79" i="11"/>
  <c r="A78" i="11"/>
  <c r="A77" i="11"/>
  <c r="A76" i="11"/>
  <c r="A117" i="26"/>
  <c r="A120" i="11"/>
  <c r="A119" i="11"/>
  <c r="A118" i="11"/>
  <c r="A117" i="11"/>
  <c r="A116" i="11"/>
  <c r="A157" i="17"/>
  <c r="A160" i="11"/>
  <c r="A159" i="11"/>
  <c r="A158" i="11"/>
  <c r="A157" i="11"/>
  <c r="A156" i="11"/>
  <c r="A42" i="17"/>
  <c r="A41" i="11"/>
  <c r="A42" i="11"/>
  <c r="A45" i="11"/>
  <c r="A44" i="11"/>
  <c r="A43" i="11"/>
  <c r="A82" i="17"/>
  <c r="A81" i="11"/>
  <c r="A85" i="11"/>
  <c r="A84" i="11"/>
  <c r="A83" i="11"/>
  <c r="A82" i="11"/>
  <c r="A122" i="17"/>
  <c r="A121" i="11"/>
  <c r="A125" i="11"/>
  <c r="A124" i="11"/>
  <c r="A123" i="11"/>
  <c r="A122" i="11"/>
  <c r="A7" i="26"/>
  <c r="A9" i="11"/>
  <c r="A7" i="11"/>
  <c r="A8" i="11"/>
  <c r="A6" i="11"/>
  <c r="A10" i="11"/>
  <c r="A47" i="26"/>
  <c r="A49" i="11"/>
  <c r="A48" i="11"/>
  <c r="A50" i="11"/>
  <c r="A47" i="11"/>
  <c r="A46" i="11"/>
  <c r="A87" i="26"/>
  <c r="A89" i="11"/>
  <c r="A88" i="11"/>
  <c r="A87" i="11"/>
  <c r="A86" i="11"/>
  <c r="A90" i="11"/>
  <c r="A127" i="26"/>
  <c r="A129" i="11"/>
  <c r="A128" i="11"/>
  <c r="A127" i="11"/>
  <c r="A126" i="11"/>
  <c r="A130" i="11"/>
  <c r="A12" i="17"/>
  <c r="A11" i="11"/>
  <c r="A15" i="11"/>
  <c r="A14" i="11"/>
  <c r="A13" i="11"/>
  <c r="A12" i="11"/>
  <c r="A52" i="17"/>
  <c r="A55" i="11"/>
  <c r="A54" i="11"/>
  <c r="A51" i="11"/>
  <c r="A53" i="11"/>
  <c r="A52" i="11"/>
  <c r="A92" i="17"/>
  <c r="A95" i="11"/>
  <c r="A94" i="11"/>
  <c r="A93" i="11"/>
  <c r="A92" i="11"/>
  <c r="A91" i="11"/>
  <c r="A132" i="17"/>
  <c r="A135" i="11"/>
  <c r="A134" i="11"/>
  <c r="A133" i="11"/>
  <c r="A132" i="11"/>
  <c r="A131" i="11"/>
  <c r="A57" i="17"/>
  <c r="A44" i="12"/>
  <c r="A43" i="12"/>
  <c r="A42" i="12"/>
  <c r="A41" i="12"/>
  <c r="A45" i="12"/>
  <c r="A84" i="12"/>
  <c r="A83" i="12"/>
  <c r="A82" i="12"/>
  <c r="A81" i="12"/>
  <c r="A85" i="12"/>
  <c r="A124" i="12"/>
  <c r="A123" i="12"/>
  <c r="A122" i="12"/>
  <c r="A121" i="12"/>
  <c r="A125" i="12"/>
  <c r="A42" i="18"/>
  <c r="A82" i="18"/>
  <c r="A122" i="18"/>
  <c r="A10" i="12"/>
  <c r="A9" i="12"/>
  <c r="A8" i="12"/>
  <c r="A7" i="12"/>
  <c r="A6" i="12"/>
  <c r="A50" i="12"/>
  <c r="A46" i="12"/>
  <c r="A49" i="12"/>
  <c r="A48" i="12"/>
  <c r="A47" i="12"/>
  <c r="A90" i="12"/>
  <c r="A89" i="12"/>
  <c r="A88" i="12"/>
  <c r="A86" i="12"/>
  <c r="A87" i="12"/>
  <c r="A130" i="12"/>
  <c r="A129" i="12"/>
  <c r="A128" i="12"/>
  <c r="A127" i="12"/>
  <c r="A126" i="12"/>
  <c r="A7" i="18"/>
  <c r="A47" i="18"/>
  <c r="A87" i="18"/>
  <c r="A127" i="18"/>
  <c r="A12" i="12"/>
  <c r="A11" i="12"/>
  <c r="A14" i="12"/>
  <c r="A15" i="12"/>
  <c r="A13" i="12"/>
  <c r="A52" i="12"/>
  <c r="A51" i="12"/>
  <c r="A55" i="12"/>
  <c r="A54" i="12"/>
  <c r="A53" i="12"/>
  <c r="A92" i="12"/>
  <c r="A91" i="12"/>
  <c r="A95" i="12"/>
  <c r="A94" i="12"/>
  <c r="A93" i="12"/>
  <c r="A132" i="12"/>
  <c r="A131" i="12"/>
  <c r="A135" i="12"/>
  <c r="A134" i="12"/>
  <c r="A133" i="12"/>
  <c r="A12" i="18"/>
  <c r="A52" i="18"/>
  <c r="A92" i="18"/>
  <c r="A132" i="18"/>
  <c r="A20" i="12"/>
  <c r="A19" i="12"/>
  <c r="A18" i="12"/>
  <c r="A17" i="12"/>
  <c r="A16" i="12"/>
  <c r="A60" i="12"/>
  <c r="A59" i="12"/>
  <c r="A58" i="12"/>
  <c r="A57" i="12"/>
  <c r="A56" i="12"/>
  <c r="A100" i="12"/>
  <c r="A99" i="12"/>
  <c r="A98" i="12"/>
  <c r="A97" i="12"/>
  <c r="A96" i="12"/>
  <c r="A140" i="12"/>
  <c r="A139" i="12"/>
  <c r="A138" i="12"/>
  <c r="A137" i="12"/>
  <c r="A136" i="12"/>
  <c r="A17" i="18"/>
  <c r="A57" i="18"/>
  <c r="A97" i="18"/>
  <c r="A137" i="18"/>
  <c r="A21" i="12"/>
  <c r="A25" i="12"/>
  <c r="A24" i="12"/>
  <c r="A23" i="12"/>
  <c r="A22" i="12"/>
  <c r="A65" i="12"/>
  <c r="A64" i="12"/>
  <c r="A63" i="12"/>
  <c r="A62" i="12"/>
  <c r="A61" i="12"/>
  <c r="A105" i="12"/>
  <c r="A104" i="12"/>
  <c r="A103" i="12"/>
  <c r="A102" i="12"/>
  <c r="A101" i="12"/>
  <c r="A145" i="12"/>
  <c r="A144" i="12"/>
  <c r="A143" i="12"/>
  <c r="A142" i="12"/>
  <c r="A141" i="12"/>
  <c r="A22" i="18"/>
  <c r="A62" i="18"/>
  <c r="A102" i="18"/>
  <c r="A142" i="18"/>
  <c r="A28" i="12"/>
  <c r="A27" i="12"/>
  <c r="A26" i="12"/>
  <c r="A29" i="12"/>
  <c r="A30" i="12"/>
  <c r="A68" i="12"/>
  <c r="A67" i="12"/>
  <c r="A70" i="12"/>
  <c r="A66" i="12"/>
  <c r="A69" i="12"/>
  <c r="A108" i="12"/>
  <c r="A107" i="12"/>
  <c r="A106" i="12"/>
  <c r="A110" i="12"/>
  <c r="A109" i="12"/>
  <c r="A148" i="12"/>
  <c r="A147" i="12"/>
  <c r="A146" i="12"/>
  <c r="A150" i="12"/>
  <c r="A149" i="12"/>
  <c r="A27" i="18"/>
  <c r="A67" i="18"/>
  <c r="A107" i="18"/>
  <c r="A147" i="18"/>
  <c r="A35" i="12"/>
  <c r="A34" i="12"/>
  <c r="A33" i="12"/>
  <c r="A32" i="12"/>
  <c r="A31" i="12"/>
  <c r="A75" i="12"/>
  <c r="A74" i="12"/>
  <c r="A73" i="12"/>
  <c r="A72" i="12"/>
  <c r="A71" i="12"/>
  <c r="A115" i="12"/>
  <c r="A114" i="12"/>
  <c r="A113" i="12"/>
  <c r="A112" i="12"/>
  <c r="A111" i="12"/>
  <c r="A155" i="12"/>
  <c r="A154" i="12"/>
  <c r="A153" i="12"/>
  <c r="A152" i="12"/>
  <c r="A151" i="12"/>
  <c r="A32" i="18"/>
  <c r="A72" i="18"/>
  <c r="A112" i="18"/>
  <c r="A152" i="18"/>
  <c r="A36" i="12"/>
  <c r="A38" i="12"/>
  <c r="A40" i="12"/>
  <c r="A39" i="12"/>
  <c r="A37" i="12"/>
  <c r="A76" i="12"/>
  <c r="A80" i="12"/>
  <c r="A79" i="12"/>
  <c r="A78" i="12"/>
  <c r="A77" i="12"/>
  <c r="A116" i="12"/>
  <c r="A120" i="12"/>
  <c r="A119" i="12"/>
  <c r="A118" i="12"/>
  <c r="A117" i="12"/>
  <c r="A156" i="12"/>
  <c r="A160" i="12"/>
  <c r="A159" i="12"/>
  <c r="A158" i="12"/>
  <c r="A157" i="12"/>
  <c r="A37" i="18"/>
  <c r="A77" i="18"/>
  <c r="A117" i="18"/>
  <c r="A157" i="18"/>
  <c r="A42" i="27"/>
  <c r="A82" i="27"/>
  <c r="A122" i="27"/>
  <c r="A32" i="19"/>
  <c r="A31" i="13"/>
  <c r="A33" i="13"/>
  <c r="A35" i="13"/>
  <c r="A34" i="13"/>
  <c r="A32" i="13"/>
  <c r="A72" i="19"/>
  <c r="A71" i="13"/>
  <c r="A75" i="13"/>
  <c r="A74" i="13"/>
  <c r="A73" i="13"/>
  <c r="A72" i="13"/>
  <c r="A112" i="19"/>
  <c r="A111" i="13"/>
  <c r="A115" i="13"/>
  <c r="A114" i="13"/>
  <c r="A113" i="13"/>
  <c r="A112" i="13"/>
  <c r="A152" i="19"/>
  <c r="A151" i="13"/>
  <c r="A155" i="13"/>
  <c r="A154" i="13"/>
  <c r="A153" i="13"/>
  <c r="A152" i="13"/>
  <c r="A37" i="28"/>
  <c r="A39" i="13"/>
  <c r="A38" i="13"/>
  <c r="A37" i="13"/>
  <c r="A36" i="13"/>
  <c r="A40" i="13"/>
  <c r="A77" i="28"/>
  <c r="A79" i="13"/>
  <c r="A78" i="13"/>
  <c r="A77" i="13"/>
  <c r="A76" i="13"/>
  <c r="A80" i="13"/>
  <c r="A117" i="28"/>
  <c r="A119" i="13"/>
  <c r="A118" i="13"/>
  <c r="A117" i="13"/>
  <c r="A116" i="13"/>
  <c r="A120" i="13"/>
  <c r="A42" i="28"/>
  <c r="A41" i="13"/>
  <c r="A45" i="13"/>
  <c r="A44" i="13"/>
  <c r="A43" i="13"/>
  <c r="A42" i="13"/>
  <c r="A82" i="28"/>
  <c r="A85" i="13"/>
  <c r="A84" i="13"/>
  <c r="A83" i="13"/>
  <c r="A81" i="13"/>
  <c r="A82" i="13"/>
  <c r="A122" i="28"/>
  <c r="A125" i="13"/>
  <c r="A124" i="13"/>
  <c r="A123" i="13"/>
  <c r="A122" i="13"/>
  <c r="A121" i="13"/>
  <c r="A7" i="19"/>
  <c r="A7" i="13"/>
  <c r="A6" i="13"/>
  <c r="A10" i="13"/>
  <c r="A9" i="13"/>
  <c r="A8" i="13"/>
  <c r="A47" i="19"/>
  <c r="A47" i="13"/>
  <c r="A46" i="13"/>
  <c r="A50" i="13"/>
  <c r="A49" i="13"/>
  <c r="A48" i="13"/>
  <c r="A87" i="19"/>
  <c r="A87" i="13"/>
  <c r="A86" i="13"/>
  <c r="A90" i="13"/>
  <c r="A89" i="13"/>
  <c r="A88" i="13"/>
  <c r="A127" i="19"/>
  <c r="A127" i="13"/>
  <c r="A126" i="13"/>
  <c r="A130" i="13"/>
  <c r="A129" i="13"/>
  <c r="A128" i="13"/>
  <c r="A12" i="19"/>
  <c r="A15" i="13"/>
  <c r="A14" i="13"/>
  <c r="A13" i="13"/>
  <c r="A12" i="13"/>
  <c r="A11" i="13"/>
  <c r="A52" i="19"/>
  <c r="A55" i="13"/>
  <c r="A54" i="13"/>
  <c r="A53" i="13"/>
  <c r="A52" i="13"/>
  <c r="A51" i="13"/>
  <c r="A92" i="19"/>
  <c r="A95" i="13"/>
  <c r="A94" i="13"/>
  <c r="A93" i="13"/>
  <c r="A92" i="13"/>
  <c r="A91" i="13"/>
  <c r="A132" i="19"/>
  <c r="A135" i="13"/>
  <c r="A134" i="13"/>
  <c r="A133" i="13"/>
  <c r="A132" i="13"/>
  <c r="A131" i="13"/>
  <c r="A17" i="28"/>
  <c r="A20" i="13"/>
  <c r="A17" i="13"/>
  <c r="A19" i="13"/>
  <c r="A18" i="13"/>
  <c r="A16" i="13"/>
  <c r="A57" i="28"/>
  <c r="A60" i="13"/>
  <c r="A59" i="13"/>
  <c r="A57" i="13"/>
  <c r="A58" i="13"/>
  <c r="A56" i="13"/>
  <c r="A97" i="28"/>
  <c r="A100" i="13"/>
  <c r="A99" i="13"/>
  <c r="A98" i="13"/>
  <c r="A97" i="13"/>
  <c r="A96" i="13"/>
  <c r="A137" i="28"/>
  <c r="A140" i="13"/>
  <c r="A139" i="13"/>
  <c r="A138" i="13"/>
  <c r="A137" i="13"/>
  <c r="A136" i="13"/>
  <c r="A22" i="28"/>
  <c r="A23" i="13"/>
  <c r="A22" i="13"/>
  <c r="A21" i="13"/>
  <c r="A25" i="13"/>
  <c r="A24" i="13"/>
  <c r="A62" i="28"/>
  <c r="A63" i="13"/>
  <c r="A62" i="13"/>
  <c r="A65" i="13"/>
  <c r="A61" i="13"/>
  <c r="A64" i="13"/>
  <c r="A102" i="28"/>
  <c r="A103" i="13"/>
  <c r="A102" i="13"/>
  <c r="A101" i="13"/>
  <c r="A105" i="13"/>
  <c r="A104" i="13"/>
  <c r="A142" i="28"/>
  <c r="A143" i="13"/>
  <c r="A142" i="13"/>
  <c r="A141" i="13"/>
  <c r="A145" i="13"/>
  <c r="A144" i="13"/>
  <c r="A27" i="19"/>
  <c r="A30" i="13"/>
  <c r="A29" i="13"/>
  <c r="A28" i="13"/>
  <c r="A27" i="13"/>
  <c r="A26" i="13"/>
  <c r="A67" i="19"/>
  <c r="A70" i="13"/>
  <c r="A69" i="13"/>
  <c r="A68" i="13"/>
  <c r="A67" i="13"/>
  <c r="A66" i="13"/>
  <c r="A107" i="19"/>
  <c r="A110" i="13"/>
  <c r="A109" i="13"/>
  <c r="A108" i="13"/>
  <c r="A107" i="13"/>
  <c r="A106" i="13"/>
  <c r="A147" i="19"/>
  <c r="A150" i="13"/>
  <c r="A149" i="13"/>
  <c r="A148" i="13"/>
  <c r="A147" i="13"/>
  <c r="A146" i="13"/>
  <c r="A7" i="39"/>
  <c r="A7" i="34"/>
  <c r="A9" i="34"/>
  <c r="A8" i="34"/>
  <c r="A10" i="34"/>
  <c r="A6" i="34"/>
  <c r="A27" i="39"/>
  <c r="A27" i="34"/>
  <c r="A30" i="34"/>
  <c r="A26" i="34"/>
  <c r="A29" i="34"/>
  <c r="A28" i="34"/>
  <c r="A47" i="39"/>
  <c r="A47" i="34"/>
  <c r="A50" i="34"/>
  <c r="A46" i="34"/>
  <c r="A49" i="34"/>
  <c r="A48" i="34"/>
  <c r="A67" i="39"/>
  <c r="A67" i="34"/>
  <c r="A70" i="34"/>
  <c r="A66" i="34"/>
  <c r="A69" i="34"/>
  <c r="A68" i="34"/>
  <c r="A87" i="39"/>
  <c r="A87" i="34"/>
  <c r="A90" i="34"/>
  <c r="A86" i="34"/>
  <c r="A89" i="34"/>
  <c r="A88" i="34"/>
  <c r="A107" i="39"/>
  <c r="A107" i="34"/>
  <c r="A110" i="34"/>
  <c r="A106" i="34"/>
  <c r="A109" i="34"/>
  <c r="A108" i="34"/>
  <c r="A127" i="39"/>
  <c r="A127" i="34"/>
  <c r="A130" i="34"/>
  <c r="A126" i="34"/>
  <c r="A129" i="34"/>
  <c r="A128" i="34"/>
  <c r="A12" i="32"/>
  <c r="A14" i="34"/>
  <c r="A13" i="34"/>
  <c r="A15" i="34"/>
  <c r="A11" i="34"/>
  <c r="A12" i="34"/>
  <c r="A32" i="32"/>
  <c r="A35" i="34"/>
  <c r="A31" i="34"/>
  <c r="A34" i="34"/>
  <c r="A33" i="34"/>
  <c r="A32" i="34"/>
  <c r="A52" i="32"/>
  <c r="A55" i="34"/>
  <c r="A51" i="34"/>
  <c r="A54" i="34"/>
  <c r="A53" i="34"/>
  <c r="A52" i="34"/>
  <c r="A72" i="32"/>
  <c r="A75" i="34"/>
  <c r="A71" i="34"/>
  <c r="A74" i="34"/>
  <c r="A73" i="34"/>
  <c r="A72" i="34"/>
  <c r="A92" i="32"/>
  <c r="A95" i="34"/>
  <c r="A91" i="34"/>
  <c r="A94" i="34"/>
  <c r="A93" i="34"/>
  <c r="A92" i="34"/>
  <c r="A112" i="32"/>
  <c r="A115" i="34"/>
  <c r="A111" i="34"/>
  <c r="A114" i="34"/>
  <c r="A113" i="34"/>
  <c r="A112" i="34"/>
  <c r="A132" i="32"/>
  <c r="A135" i="34"/>
  <c r="A131" i="34"/>
  <c r="A134" i="34"/>
  <c r="A133" i="34"/>
  <c r="A132" i="34"/>
  <c r="A17" i="32"/>
  <c r="A19" i="34"/>
  <c r="A18" i="34"/>
  <c r="A17" i="34"/>
  <c r="A20" i="34"/>
  <c r="A16" i="34"/>
  <c r="A37" i="32"/>
  <c r="A39" i="34"/>
  <c r="A38" i="34"/>
  <c r="A37" i="34"/>
  <c r="A36" i="34"/>
  <c r="A40" i="34"/>
  <c r="A57" i="32"/>
  <c r="A59" i="34"/>
  <c r="A58" i="34"/>
  <c r="A57" i="34"/>
  <c r="A60" i="34"/>
  <c r="A56" i="34"/>
  <c r="A77" i="32"/>
  <c r="A79" i="34"/>
  <c r="A78" i="34"/>
  <c r="A77" i="34"/>
  <c r="A80" i="34"/>
  <c r="A76" i="34"/>
  <c r="A97" i="32"/>
  <c r="A99" i="34"/>
  <c r="A98" i="34"/>
  <c r="A97" i="34"/>
  <c r="A100" i="34"/>
  <c r="A96" i="34"/>
  <c r="A117" i="32"/>
  <c r="A119" i="34"/>
  <c r="A118" i="34"/>
  <c r="A117" i="34"/>
  <c r="A120" i="34"/>
  <c r="A116" i="34"/>
  <c r="A137" i="32"/>
  <c r="A139" i="34"/>
  <c r="A138" i="34"/>
  <c r="A137" i="34"/>
  <c r="A140" i="34"/>
  <c r="A136" i="34"/>
  <c r="A22" i="39"/>
  <c r="A23" i="34"/>
  <c r="A22" i="34"/>
  <c r="A25" i="34"/>
  <c r="A21" i="34"/>
  <c r="A24" i="34"/>
  <c r="A42" i="39"/>
  <c r="A43" i="34"/>
  <c r="A42" i="34"/>
  <c r="A45" i="34"/>
  <c r="A41" i="34"/>
  <c r="A44" i="34"/>
  <c r="A62" i="39"/>
  <c r="A63" i="34"/>
  <c r="A62" i="34"/>
  <c r="A65" i="34"/>
  <c r="A61" i="34"/>
  <c r="A64" i="34"/>
  <c r="A82" i="39"/>
  <c r="A83" i="34"/>
  <c r="A82" i="34"/>
  <c r="A85" i="34"/>
  <c r="A81" i="34"/>
  <c r="A84" i="34"/>
  <c r="A102" i="39"/>
  <c r="A103" i="34"/>
  <c r="A102" i="34"/>
  <c r="A105" i="34"/>
  <c r="A101" i="34"/>
  <c r="A104" i="34"/>
  <c r="A122" i="39"/>
  <c r="A123" i="34"/>
  <c r="A122" i="34"/>
  <c r="A125" i="34"/>
  <c r="A121" i="34"/>
  <c r="A124" i="34"/>
  <c r="A142" i="39"/>
  <c r="A143" i="34"/>
  <c r="A142" i="34"/>
  <c r="A145" i="34"/>
  <c r="A141" i="34"/>
  <c r="A144" i="34"/>
  <c r="A27" i="37"/>
  <c r="A27" i="38"/>
  <c r="A30" i="38"/>
  <c r="A26" i="38"/>
  <c r="A28" i="38"/>
  <c r="A29" i="38"/>
  <c r="A107" i="31"/>
  <c r="A107" i="38"/>
  <c r="A110" i="38"/>
  <c r="A106" i="38"/>
  <c r="A109" i="38"/>
  <c r="A108" i="38"/>
  <c r="A127" i="31"/>
  <c r="A127" i="38"/>
  <c r="A130" i="38"/>
  <c r="A126" i="38"/>
  <c r="A128" i="38"/>
  <c r="A129" i="38"/>
  <c r="A147" i="31"/>
  <c r="A147" i="38"/>
  <c r="A150" i="38"/>
  <c r="A146" i="38"/>
  <c r="A148" i="38"/>
  <c r="A149" i="38"/>
  <c r="A87" i="31"/>
  <c r="A87" i="38"/>
  <c r="A86" i="38"/>
  <c r="A90" i="38"/>
  <c r="A88" i="38"/>
  <c r="A89" i="38"/>
  <c r="A12" i="37"/>
  <c r="A15" i="38"/>
  <c r="A11" i="38"/>
  <c r="A14" i="38"/>
  <c r="A12" i="38"/>
  <c r="A13" i="38"/>
  <c r="A32" i="37"/>
  <c r="A35" i="38"/>
  <c r="A31" i="38"/>
  <c r="A34" i="38"/>
  <c r="A32" i="38"/>
  <c r="A33" i="38"/>
  <c r="A52" i="37"/>
  <c r="A55" i="38"/>
  <c r="A51" i="38"/>
  <c r="A54" i="38"/>
  <c r="A52" i="38"/>
  <c r="A53" i="38"/>
  <c r="A72" i="37"/>
  <c r="A75" i="38"/>
  <c r="A71" i="38"/>
  <c r="A74" i="38"/>
  <c r="A73" i="38"/>
  <c r="A72" i="38"/>
  <c r="A92" i="37"/>
  <c r="A95" i="38"/>
  <c r="A91" i="38"/>
  <c r="A94" i="38"/>
  <c r="A92" i="38"/>
  <c r="A93" i="38"/>
  <c r="A112" i="37"/>
  <c r="A115" i="38"/>
  <c r="A111" i="38"/>
  <c r="A114" i="38"/>
  <c r="A113" i="38"/>
  <c r="A112" i="38"/>
  <c r="A132" i="37"/>
  <c r="A135" i="38"/>
  <c r="A131" i="38"/>
  <c r="A134" i="38"/>
  <c r="A133" i="38"/>
  <c r="A132" i="38"/>
  <c r="A152" i="37"/>
  <c r="A155" i="38"/>
  <c r="A151" i="38"/>
  <c r="A154" i="38"/>
  <c r="A152" i="38"/>
  <c r="A153" i="38"/>
  <c r="A7" i="37"/>
  <c r="A7" i="38"/>
  <c r="A6" i="38"/>
  <c r="A10" i="38"/>
  <c r="A9" i="38"/>
  <c r="A8" i="38"/>
  <c r="A67" i="31"/>
  <c r="A67" i="38"/>
  <c r="A70" i="38"/>
  <c r="A66" i="38"/>
  <c r="A68" i="38"/>
  <c r="A69" i="38"/>
  <c r="A17" i="31"/>
  <c r="A19" i="38"/>
  <c r="A18" i="38"/>
  <c r="A20" i="38"/>
  <c r="A16" i="38"/>
  <c r="A17" i="38"/>
  <c r="A37" i="31"/>
  <c r="A39" i="38"/>
  <c r="A38" i="38"/>
  <c r="A40" i="38"/>
  <c r="A37" i="38"/>
  <c r="A36" i="38"/>
  <c r="A57" i="31"/>
  <c r="A59" i="38"/>
  <c r="A56" i="38"/>
  <c r="A58" i="38"/>
  <c r="A57" i="38"/>
  <c r="A60" i="38"/>
  <c r="A77" i="31"/>
  <c r="A79" i="38"/>
  <c r="A78" i="38"/>
  <c r="A80" i="38"/>
  <c r="A76" i="38"/>
  <c r="A77" i="38"/>
  <c r="A97" i="31"/>
  <c r="A99" i="38"/>
  <c r="A98" i="38"/>
  <c r="A100" i="38"/>
  <c r="A97" i="38"/>
  <c r="A96" i="38"/>
  <c r="A117" i="31"/>
  <c r="A119" i="38"/>
  <c r="A120" i="38"/>
  <c r="A118" i="38"/>
  <c r="A116" i="38"/>
  <c r="A117" i="38"/>
  <c r="A137" i="31"/>
  <c r="A139" i="38"/>
  <c r="A138" i="38"/>
  <c r="A136" i="38"/>
  <c r="A140" i="38"/>
  <c r="A137" i="38"/>
  <c r="A157" i="31"/>
  <c r="A159" i="38"/>
  <c r="A160" i="38"/>
  <c r="A158" i="38"/>
  <c r="A157" i="38"/>
  <c r="A156" i="38"/>
  <c r="A47" i="31"/>
  <c r="A47" i="38"/>
  <c r="A50" i="38"/>
  <c r="A46" i="38"/>
  <c r="A49" i="38"/>
  <c r="A48" i="38"/>
  <c r="A22" i="37"/>
  <c r="A23" i="38"/>
  <c r="A22" i="38"/>
  <c r="A25" i="38"/>
  <c r="A21" i="38"/>
  <c r="A24" i="38"/>
  <c r="A42" i="37"/>
  <c r="A43" i="38"/>
  <c r="A44" i="38"/>
  <c r="A42" i="38"/>
  <c r="A45" i="38"/>
  <c r="A41" i="38"/>
  <c r="A62" i="37"/>
  <c r="A63" i="38"/>
  <c r="A62" i="38"/>
  <c r="A64" i="38"/>
  <c r="A65" i="38"/>
  <c r="A61" i="38"/>
  <c r="A82" i="37"/>
  <c r="A83" i="38"/>
  <c r="A82" i="38"/>
  <c r="A85" i="38"/>
  <c r="A81" i="38"/>
  <c r="A84" i="38"/>
  <c r="A102" i="37"/>
  <c r="A103" i="38"/>
  <c r="A102" i="38"/>
  <c r="A104" i="38"/>
  <c r="A105" i="38"/>
  <c r="A101" i="38"/>
  <c r="A122" i="37"/>
  <c r="A123" i="38"/>
  <c r="A122" i="38"/>
  <c r="A124" i="38"/>
  <c r="A125" i="38"/>
  <c r="A121" i="38"/>
  <c r="A142" i="37"/>
  <c r="A143" i="38"/>
  <c r="A142" i="38"/>
  <c r="A145" i="38"/>
  <c r="A141" i="38"/>
  <c r="A144" i="38"/>
  <c r="A47" i="29"/>
  <c r="A50" i="1"/>
  <c r="A46" i="1"/>
  <c r="A49" i="1"/>
  <c r="A48" i="1"/>
  <c r="A47" i="1"/>
  <c r="A127" i="29"/>
  <c r="A130" i="1"/>
  <c r="A126" i="1"/>
  <c r="A129" i="1"/>
  <c r="A128" i="1"/>
  <c r="A127" i="1"/>
  <c r="A12" i="20"/>
  <c r="A14" i="1"/>
  <c r="A13" i="1"/>
  <c r="A12" i="1"/>
  <c r="A15" i="1"/>
  <c r="A11" i="1"/>
  <c r="A32" i="20"/>
  <c r="A34" i="1"/>
  <c r="A33" i="1"/>
  <c r="A32" i="1"/>
  <c r="A35" i="1"/>
  <c r="A31" i="1"/>
  <c r="A52" i="20"/>
  <c r="A54" i="1"/>
  <c r="A53" i="1"/>
  <c r="A52" i="1"/>
  <c r="A55" i="1"/>
  <c r="A51" i="1"/>
  <c r="A72" i="20"/>
  <c r="A74" i="1"/>
  <c r="A73" i="1"/>
  <c r="A72" i="1"/>
  <c r="A75" i="1"/>
  <c r="A71" i="1"/>
  <c r="A92" i="20"/>
  <c r="A94" i="1"/>
  <c r="A93" i="1"/>
  <c r="A92" i="1"/>
  <c r="A95" i="1"/>
  <c r="A91" i="1"/>
  <c r="A112" i="20"/>
  <c r="A114" i="1"/>
  <c r="A113" i="1"/>
  <c r="A112" i="1"/>
  <c r="A115" i="1"/>
  <c r="A111" i="1"/>
  <c r="A132" i="20"/>
  <c r="A134" i="1"/>
  <c r="A133" i="1"/>
  <c r="A132" i="1"/>
  <c r="A135" i="1"/>
  <c r="A131" i="1"/>
  <c r="A152" i="20"/>
  <c r="A154" i="1"/>
  <c r="A153" i="1"/>
  <c r="A152" i="1"/>
  <c r="A155" i="1"/>
  <c r="A151" i="1"/>
  <c r="A7" i="29"/>
  <c r="A6" i="1"/>
  <c r="A9" i="1"/>
  <c r="A8" i="1"/>
  <c r="A7" i="1"/>
  <c r="A10" i="1"/>
  <c r="A67" i="29"/>
  <c r="A70" i="1"/>
  <c r="A66" i="1"/>
  <c r="A69" i="1"/>
  <c r="A68" i="1"/>
  <c r="A67" i="1"/>
  <c r="A107" i="29"/>
  <c r="A110" i="1"/>
  <c r="A106" i="1"/>
  <c r="A109" i="1"/>
  <c r="A108" i="1"/>
  <c r="A107" i="1"/>
  <c r="A17" i="20"/>
  <c r="A18" i="1"/>
  <c r="A17" i="1"/>
  <c r="A20" i="1"/>
  <c r="A16" i="1"/>
  <c r="A19" i="1"/>
  <c r="A37" i="29"/>
  <c r="A38" i="1"/>
  <c r="A37" i="1"/>
  <c r="A40" i="1"/>
  <c r="A36" i="1"/>
  <c r="A39" i="1"/>
  <c r="A57" i="29"/>
  <c r="A58" i="1"/>
  <c r="A57" i="1"/>
  <c r="A60" i="1"/>
  <c r="A56" i="1"/>
  <c r="A59" i="1"/>
  <c r="A77" i="29"/>
  <c r="A78" i="1"/>
  <c r="A77" i="1"/>
  <c r="A80" i="1"/>
  <c r="A76" i="1"/>
  <c r="A79" i="1"/>
  <c r="A98" i="1"/>
  <c r="A97" i="1"/>
  <c r="A100" i="1"/>
  <c r="A96" i="1"/>
  <c r="A99" i="1"/>
  <c r="A118" i="1"/>
  <c r="A117" i="1"/>
  <c r="A120" i="1"/>
  <c r="A116" i="1"/>
  <c r="A119" i="1"/>
  <c r="A137" i="29"/>
  <c r="A138" i="1"/>
  <c r="A137" i="1"/>
  <c r="A140" i="1"/>
  <c r="A136" i="1"/>
  <c r="A139" i="1"/>
  <c r="A158" i="1"/>
  <c r="A157" i="1"/>
  <c r="A160" i="1"/>
  <c r="A156" i="1"/>
  <c r="A159" i="1"/>
  <c r="A77" i="20"/>
  <c r="A157" i="20"/>
  <c r="A22" i="20"/>
  <c r="A22" i="1"/>
  <c r="A25" i="1"/>
  <c r="A21" i="1"/>
  <c r="A24" i="1"/>
  <c r="A23" i="1"/>
  <c r="A42" i="20"/>
  <c r="A42" i="1"/>
  <c r="A45" i="1"/>
  <c r="A41" i="1"/>
  <c r="A44" i="1"/>
  <c r="A43" i="1"/>
  <c r="A62" i="20"/>
  <c r="A62" i="1"/>
  <c r="A65" i="1"/>
  <c r="A61" i="1"/>
  <c r="A64" i="1"/>
  <c r="A63" i="1"/>
  <c r="A82" i="20"/>
  <c r="A82" i="1"/>
  <c r="A85" i="1"/>
  <c r="A81" i="1"/>
  <c r="A84" i="1"/>
  <c r="A83" i="1"/>
  <c r="A102" i="20"/>
  <c r="A102" i="1"/>
  <c r="A105" i="1"/>
  <c r="A101" i="1"/>
  <c r="A104" i="1"/>
  <c r="A103" i="1"/>
  <c r="A122" i="20"/>
  <c r="A122" i="1"/>
  <c r="A125" i="1"/>
  <c r="A121" i="1"/>
  <c r="A124" i="1"/>
  <c r="A123" i="1"/>
  <c r="A142" i="20"/>
  <c r="A142" i="1"/>
  <c r="A145" i="1"/>
  <c r="A141" i="1"/>
  <c r="A144" i="1"/>
  <c r="A143" i="1"/>
  <c r="A97" i="20"/>
  <c r="A97" i="29"/>
  <c r="A27" i="29"/>
  <c r="A30" i="1"/>
  <c r="A26" i="1"/>
  <c r="A29" i="1"/>
  <c r="A28" i="1"/>
  <c r="A27" i="1"/>
  <c r="A87" i="29"/>
  <c r="A90" i="1"/>
  <c r="A86" i="1"/>
  <c r="A89" i="1"/>
  <c r="A88" i="1"/>
  <c r="A87" i="1"/>
  <c r="A147" i="29"/>
  <c r="A150" i="1"/>
  <c r="A146" i="1"/>
  <c r="A149" i="1"/>
  <c r="A148" i="1"/>
  <c r="A147" i="1"/>
  <c r="A37" i="20"/>
  <c r="A117" i="20"/>
  <c r="A117" i="29"/>
  <c r="A147" i="30"/>
  <c r="A149" i="41"/>
  <c r="A148" i="41"/>
  <c r="A147" i="41"/>
  <c r="A150" i="41"/>
  <c r="A146" i="41"/>
  <c r="A127" i="30"/>
  <c r="A129" i="41"/>
  <c r="A128" i="41"/>
  <c r="A127" i="41"/>
  <c r="A130" i="41"/>
  <c r="A126" i="41"/>
  <c r="A107" i="30"/>
  <c r="A109" i="41"/>
  <c r="A108" i="41"/>
  <c r="A107" i="41"/>
  <c r="A110" i="41"/>
  <c r="A106" i="41"/>
  <c r="A87" i="30"/>
  <c r="A89" i="41"/>
  <c r="A88" i="41"/>
  <c r="A87" i="41"/>
  <c r="A90" i="41"/>
  <c r="A86" i="41"/>
  <c r="A67" i="36"/>
  <c r="A69" i="41"/>
  <c r="A68" i="41"/>
  <c r="A67" i="41"/>
  <c r="A70" i="41"/>
  <c r="A66" i="41"/>
  <c r="A47" i="36"/>
  <c r="A49" i="41"/>
  <c r="A48" i="41"/>
  <c r="A47" i="41"/>
  <c r="A50" i="41"/>
  <c r="A46" i="41"/>
  <c r="A27" i="36"/>
  <c r="A29" i="41"/>
  <c r="A28" i="41"/>
  <c r="A27" i="41"/>
  <c r="A30" i="41"/>
  <c r="A26" i="41"/>
  <c r="A7" i="36"/>
  <c r="A9" i="41"/>
  <c r="A8" i="41"/>
  <c r="A7" i="41"/>
  <c r="A10" i="41"/>
  <c r="A6" i="41"/>
  <c r="A27" i="30"/>
  <c r="A142" i="36"/>
  <c r="A145" i="41"/>
  <c r="A141" i="41"/>
  <c r="A144" i="41"/>
  <c r="A143" i="41"/>
  <c r="A142" i="41"/>
  <c r="A122" i="36"/>
  <c r="A125" i="41"/>
  <c r="A121" i="41"/>
  <c r="A124" i="41"/>
  <c r="A123" i="41"/>
  <c r="A122" i="41"/>
  <c r="A102" i="36"/>
  <c r="A105" i="41"/>
  <c r="A101" i="41"/>
  <c r="A104" i="41"/>
  <c r="A103" i="41"/>
  <c r="A102" i="41"/>
  <c r="A82" i="36"/>
  <c r="A85" i="41"/>
  <c r="A81" i="41"/>
  <c r="A84" i="41"/>
  <c r="A83" i="41"/>
  <c r="A82" i="41"/>
  <c r="A62" i="36"/>
  <c r="A65" i="41"/>
  <c r="A61" i="41"/>
  <c r="A64" i="41"/>
  <c r="A63" i="41"/>
  <c r="A62" i="41"/>
  <c r="A42" i="36"/>
  <c r="A45" i="41"/>
  <c r="A41" i="41"/>
  <c r="A44" i="41"/>
  <c r="A43" i="41"/>
  <c r="A42" i="41"/>
  <c r="A22" i="36"/>
  <c r="A25" i="41"/>
  <c r="A24" i="41"/>
  <c r="A23" i="41"/>
  <c r="A22" i="41"/>
  <c r="A21" i="41"/>
  <c r="A137" i="36"/>
  <c r="A137" i="41"/>
  <c r="A140" i="41"/>
  <c r="A136" i="41"/>
  <c r="A139" i="41"/>
  <c r="A138" i="41"/>
  <c r="A117" i="36"/>
  <c r="A117" i="41"/>
  <c r="A120" i="41"/>
  <c r="A116" i="41"/>
  <c r="A119" i="41"/>
  <c r="A118" i="41"/>
  <c r="A97" i="36"/>
  <c r="A97" i="41"/>
  <c r="A100" i="41"/>
  <c r="A96" i="41"/>
  <c r="A99" i="41"/>
  <c r="A98" i="41"/>
  <c r="A77" i="36"/>
  <c r="A77" i="41"/>
  <c r="A80" i="41"/>
  <c r="A76" i="41"/>
  <c r="A79" i="41"/>
  <c r="A78" i="41"/>
  <c r="A57" i="36"/>
  <c r="A57" i="41"/>
  <c r="A60" i="41"/>
  <c r="A56" i="41"/>
  <c r="A59" i="41"/>
  <c r="A58" i="41"/>
  <c r="A37" i="36"/>
  <c r="A37" i="41"/>
  <c r="A40" i="41"/>
  <c r="A36" i="41"/>
  <c r="A39" i="41"/>
  <c r="A38" i="41"/>
  <c r="A17" i="36"/>
  <c r="A17" i="41"/>
  <c r="A20" i="41"/>
  <c r="A16" i="41"/>
  <c r="A19" i="41"/>
  <c r="A18" i="41"/>
  <c r="A152" i="30"/>
  <c r="A153" i="41"/>
  <c r="A152" i="41"/>
  <c r="A155" i="41"/>
  <c r="A151" i="41"/>
  <c r="A154" i="41"/>
  <c r="A132" i="30"/>
  <c r="A133" i="41"/>
  <c r="A132" i="41"/>
  <c r="A135" i="41"/>
  <c r="A131" i="41"/>
  <c r="A134" i="41"/>
  <c r="A112" i="30"/>
  <c r="A113" i="41"/>
  <c r="A112" i="41"/>
  <c r="A115" i="41"/>
  <c r="A111" i="41"/>
  <c r="A114" i="41"/>
  <c r="A92" i="30"/>
  <c r="A93" i="41"/>
  <c r="A92" i="41"/>
  <c r="A95" i="41"/>
  <c r="A91" i="41"/>
  <c r="A94" i="41"/>
  <c r="A72" i="30"/>
  <c r="A73" i="41"/>
  <c r="A72" i="41"/>
  <c r="A75" i="41"/>
  <c r="A71" i="41"/>
  <c r="A74" i="41"/>
  <c r="A52" i="30"/>
  <c r="A53" i="41"/>
  <c r="A52" i="41"/>
  <c r="A55" i="41"/>
  <c r="A51" i="41"/>
  <c r="A54" i="41"/>
  <c r="A32" i="30"/>
  <c r="A33" i="41"/>
  <c r="A32" i="41"/>
  <c r="A35" i="41"/>
  <c r="A31" i="41"/>
  <c r="A34" i="41"/>
  <c r="A12" i="30"/>
  <c r="A13" i="41"/>
  <c r="A12" i="41"/>
  <c r="A15" i="41"/>
  <c r="A11" i="41"/>
  <c r="A14" i="41"/>
  <c r="A12" i="36"/>
  <c r="A92" i="36"/>
  <c r="A92" i="23"/>
  <c r="A94" i="8"/>
  <c r="A93" i="8"/>
  <c r="A92" i="8"/>
  <c r="A95" i="8"/>
  <c r="A91" i="8"/>
  <c r="A17" i="14"/>
  <c r="A18" i="8"/>
  <c r="A17" i="8"/>
  <c r="A20" i="8"/>
  <c r="A16" i="8"/>
  <c r="A19" i="8"/>
  <c r="A57" i="14"/>
  <c r="A58" i="8"/>
  <c r="A57" i="8"/>
  <c r="A60" i="8"/>
  <c r="A56" i="8"/>
  <c r="A59" i="8"/>
  <c r="A77" i="14"/>
  <c r="A78" i="8"/>
  <c r="A77" i="8"/>
  <c r="A80" i="8"/>
  <c r="A76" i="8"/>
  <c r="A79" i="8"/>
  <c r="A117" i="14"/>
  <c r="A118" i="8"/>
  <c r="A117" i="8"/>
  <c r="A120" i="8"/>
  <c r="A116" i="8"/>
  <c r="A119" i="8"/>
  <c r="A22" i="14"/>
  <c r="A22" i="8"/>
  <c r="A25" i="8"/>
  <c r="A21" i="8"/>
  <c r="A24" i="8"/>
  <c r="A23" i="8"/>
  <c r="A42" i="14"/>
  <c r="A42" i="8"/>
  <c r="A45" i="8"/>
  <c r="A41" i="8"/>
  <c r="A44" i="8"/>
  <c r="A43" i="8"/>
  <c r="A62" i="14"/>
  <c r="A62" i="8"/>
  <c r="A65" i="8"/>
  <c r="A61" i="8"/>
  <c r="A64" i="8"/>
  <c r="A63" i="8"/>
  <c r="A82" i="14"/>
  <c r="A82" i="8"/>
  <c r="A85" i="8"/>
  <c r="A81" i="8"/>
  <c r="A84" i="8"/>
  <c r="A83" i="8"/>
  <c r="A102" i="14"/>
  <c r="A102" i="8"/>
  <c r="A105" i="8"/>
  <c r="A101" i="8"/>
  <c r="A104" i="8"/>
  <c r="A103" i="8"/>
  <c r="A122" i="14"/>
  <c r="A122" i="8"/>
  <c r="A125" i="8"/>
  <c r="A121" i="8"/>
  <c r="A124" i="8"/>
  <c r="A123" i="8"/>
  <c r="A142" i="14"/>
  <c r="A142" i="8"/>
  <c r="A145" i="8"/>
  <c r="A141" i="8"/>
  <c r="A144" i="8"/>
  <c r="A143" i="8"/>
  <c r="A107" i="14"/>
  <c r="A72" i="23"/>
  <c r="A74" i="8"/>
  <c r="A73" i="8"/>
  <c r="A72" i="8"/>
  <c r="A75" i="8"/>
  <c r="A71" i="8"/>
  <c r="A37" i="14"/>
  <c r="A38" i="8"/>
  <c r="A37" i="8"/>
  <c r="A40" i="8"/>
  <c r="A36" i="8"/>
  <c r="A39" i="8"/>
  <c r="A97" i="14"/>
  <c r="A98" i="8"/>
  <c r="A97" i="8"/>
  <c r="A100" i="8"/>
  <c r="A96" i="8"/>
  <c r="A99" i="8"/>
  <c r="A7" i="23"/>
  <c r="A10" i="8"/>
  <c r="A6" i="8"/>
  <c r="A9" i="8"/>
  <c r="A8" i="8"/>
  <c r="A7" i="8"/>
  <c r="A27" i="23"/>
  <c r="A30" i="8"/>
  <c r="A26" i="8"/>
  <c r="A29" i="8"/>
  <c r="A28" i="8"/>
  <c r="A27" i="8"/>
  <c r="A47" i="23"/>
  <c r="A50" i="8"/>
  <c r="A46" i="8"/>
  <c r="A49" i="8"/>
  <c r="A48" i="8"/>
  <c r="A47" i="8"/>
  <c r="A70" i="8"/>
  <c r="A66" i="8"/>
  <c r="A69" i="8"/>
  <c r="A68" i="8"/>
  <c r="A67" i="8"/>
  <c r="A87" i="23"/>
  <c r="A90" i="8"/>
  <c r="A86" i="8"/>
  <c r="A89" i="8"/>
  <c r="A88" i="8"/>
  <c r="A87" i="8"/>
  <c r="A110" i="8"/>
  <c r="A106" i="8"/>
  <c r="A109" i="8"/>
  <c r="A108" i="8"/>
  <c r="A107" i="8"/>
  <c r="A130" i="8"/>
  <c r="A126" i="8"/>
  <c r="A129" i="8"/>
  <c r="A128" i="8"/>
  <c r="A127" i="8"/>
  <c r="A150" i="8"/>
  <c r="A146" i="8"/>
  <c r="A149" i="8"/>
  <c r="A148" i="8"/>
  <c r="A147" i="8"/>
  <c r="A47" i="14"/>
  <c r="A127" i="14"/>
  <c r="A127" i="23"/>
  <c r="A12" i="23"/>
  <c r="A14" i="8"/>
  <c r="A13" i="8"/>
  <c r="A12" i="8"/>
  <c r="A15" i="8"/>
  <c r="A11" i="8"/>
  <c r="A32" i="23"/>
  <c r="A34" i="8"/>
  <c r="A33" i="8"/>
  <c r="A32" i="8"/>
  <c r="A35" i="8"/>
  <c r="A31" i="8"/>
  <c r="A52" i="23"/>
  <c r="A54" i="8"/>
  <c r="A53" i="8"/>
  <c r="A52" i="8"/>
  <c r="A55" i="8"/>
  <c r="A51" i="8"/>
  <c r="A112" i="23"/>
  <c r="A114" i="8"/>
  <c r="A113" i="8"/>
  <c r="A112" i="8"/>
  <c r="A115" i="8"/>
  <c r="A111" i="8"/>
  <c r="A132" i="23"/>
  <c r="A134" i="8"/>
  <c r="A133" i="8"/>
  <c r="A132" i="8"/>
  <c r="A135" i="8"/>
  <c r="A131" i="8"/>
  <c r="A152" i="23"/>
  <c r="A154" i="8"/>
  <c r="A153" i="8"/>
  <c r="A152" i="8"/>
  <c r="A155" i="8"/>
  <c r="A151" i="8"/>
  <c r="A67" i="14"/>
  <c r="A147" i="14"/>
  <c r="A137" i="14"/>
  <c r="A138" i="8"/>
  <c r="A137" i="8"/>
  <c r="A140" i="8"/>
  <c r="A136" i="8"/>
  <c r="A139" i="8"/>
  <c r="A7" i="14"/>
  <c r="A87" i="14"/>
  <c r="A67" i="23"/>
  <c r="A147" i="23"/>
  <c r="A47" i="32"/>
  <c r="A127" i="32"/>
  <c r="A67" i="32"/>
  <c r="A7" i="32"/>
  <c r="A87" i="32"/>
  <c r="A27" i="32"/>
  <c r="A107" i="32"/>
  <c r="A72" i="40"/>
  <c r="A152" i="40"/>
  <c r="A12" i="40"/>
  <c r="A32" i="40"/>
  <c r="A112" i="40"/>
  <c r="A92" i="40"/>
  <c r="A52" i="40"/>
  <c r="A132" i="40"/>
  <c r="A37" i="35"/>
  <c r="A77" i="35"/>
  <c r="A117" i="35"/>
  <c r="A157" i="35"/>
  <c r="A17" i="40"/>
  <c r="A37" i="40"/>
  <c r="A57" i="40"/>
  <c r="A77" i="40"/>
  <c r="A97" i="40"/>
  <c r="A117" i="40"/>
  <c r="A137" i="40"/>
  <c r="A157" i="40"/>
  <c r="A22" i="35"/>
  <c r="A42" i="35"/>
  <c r="A62" i="35"/>
  <c r="A82" i="35"/>
  <c r="A102" i="35"/>
  <c r="A122" i="35"/>
  <c r="A142" i="35"/>
  <c r="A17" i="35"/>
  <c r="A57" i="35"/>
  <c r="A97" i="35"/>
  <c r="A137" i="35"/>
  <c r="A22" i="40"/>
  <c r="A42" i="40"/>
  <c r="A62" i="40"/>
  <c r="A82" i="40"/>
  <c r="A102" i="40"/>
  <c r="A122" i="40"/>
  <c r="A142" i="40"/>
  <c r="A7" i="35"/>
  <c r="A27" i="35"/>
  <c r="A47" i="35"/>
  <c r="A67" i="35"/>
  <c r="A87" i="35"/>
  <c r="A107" i="35"/>
  <c r="A127" i="35"/>
  <c r="A147" i="35"/>
  <c r="A7" i="40"/>
  <c r="A27" i="40"/>
  <c r="A47" i="40"/>
  <c r="A67" i="40"/>
  <c r="A87" i="40"/>
  <c r="A107" i="40"/>
  <c r="A127" i="40"/>
  <c r="A147" i="40"/>
  <c r="A12" i="35"/>
  <c r="A32" i="35"/>
  <c r="A52" i="35"/>
  <c r="A72" i="35"/>
  <c r="A92" i="35"/>
  <c r="A112" i="35"/>
  <c r="A132" i="35"/>
  <c r="A152" i="35"/>
  <c r="A17" i="23"/>
  <c r="A37" i="23"/>
  <c r="A57" i="23"/>
  <c r="A77" i="23"/>
  <c r="A97" i="23"/>
  <c r="A117" i="23"/>
  <c r="A12" i="14"/>
  <c r="A32" i="14"/>
  <c r="A52" i="14"/>
  <c r="A72" i="14"/>
  <c r="A92" i="14"/>
  <c r="A112" i="14"/>
  <c r="A132" i="14"/>
  <c r="A152" i="14"/>
  <c r="A22" i="23"/>
  <c r="A42" i="23"/>
  <c r="A62" i="23"/>
  <c r="A82" i="23"/>
  <c r="A102" i="23"/>
  <c r="A122" i="23"/>
  <c r="A142" i="23"/>
  <c r="A17" i="15"/>
  <c r="A37" i="15"/>
  <c r="A57" i="15"/>
  <c r="A77" i="15"/>
  <c r="A97" i="15"/>
  <c r="A117" i="15"/>
  <c r="A137" i="15"/>
  <c r="A157" i="15"/>
  <c r="A22" i="24"/>
  <c r="A42" i="24"/>
  <c r="A62" i="24"/>
  <c r="A82" i="24"/>
  <c r="A102" i="24"/>
  <c r="A122" i="24"/>
  <c r="A142" i="24"/>
  <c r="A7" i="24"/>
  <c r="A27" i="24"/>
  <c r="A47" i="24"/>
  <c r="A67" i="24"/>
  <c r="A87" i="24"/>
  <c r="A107" i="24"/>
  <c r="A127" i="24"/>
  <c r="A147" i="24"/>
  <c r="A12" i="24"/>
  <c r="A32" i="24"/>
  <c r="A52" i="24"/>
  <c r="A72" i="24"/>
  <c r="A92" i="24"/>
  <c r="A112" i="24"/>
  <c r="A132" i="24"/>
  <c r="A152" i="24"/>
  <c r="A17" i="16"/>
  <c r="A37" i="16"/>
  <c r="A57" i="16"/>
  <c r="A77" i="16"/>
  <c r="A97" i="16"/>
  <c r="A117" i="16"/>
  <c r="A137" i="16"/>
  <c r="A7" i="25"/>
  <c r="A27" i="25"/>
  <c r="A47" i="25"/>
  <c r="A67" i="25"/>
  <c r="A22" i="16"/>
  <c r="A42" i="16"/>
  <c r="A62" i="16"/>
  <c r="A82" i="16"/>
  <c r="A102" i="16"/>
  <c r="A122" i="16"/>
  <c r="A142" i="16"/>
  <c r="A12" i="25"/>
  <c r="A32" i="25"/>
  <c r="A52" i="25"/>
  <c r="A72" i="25"/>
  <c r="A92" i="25"/>
  <c r="A112" i="25"/>
  <c r="A132" i="25"/>
  <c r="A152" i="25"/>
  <c r="A17" i="17"/>
  <c r="A97" i="17"/>
  <c r="A37" i="26"/>
  <c r="A7" i="17"/>
  <c r="A27" i="17"/>
  <c r="A47" i="17"/>
  <c r="A67" i="17"/>
  <c r="A87" i="17"/>
  <c r="A107" i="17"/>
  <c r="A127" i="17"/>
  <c r="A147" i="17"/>
  <c r="A12" i="26"/>
  <c r="A32" i="26"/>
  <c r="A52" i="26"/>
  <c r="A72" i="26"/>
  <c r="A92" i="26"/>
  <c r="A112" i="26"/>
  <c r="A132" i="26"/>
  <c r="A152" i="26"/>
  <c r="A22" i="26"/>
  <c r="A42" i="26"/>
  <c r="A62" i="26"/>
  <c r="A82" i="26"/>
  <c r="A102" i="26"/>
  <c r="A122" i="26"/>
  <c r="A142" i="26"/>
  <c r="A42" i="19"/>
  <c r="A122" i="19"/>
  <c r="A62" i="19"/>
  <c r="A142" i="19"/>
  <c r="A82" i="19"/>
  <c r="A22" i="19"/>
  <c r="A102" i="19"/>
  <c r="A17" i="19"/>
  <c r="A37" i="19"/>
  <c r="A57" i="19"/>
  <c r="A77" i="19"/>
  <c r="A97" i="19"/>
  <c r="A117" i="19"/>
  <c r="A137" i="19"/>
  <c r="A7" i="28"/>
  <c r="A27" i="28"/>
  <c r="A47" i="28"/>
  <c r="A67" i="28"/>
  <c r="A87" i="28"/>
  <c r="A107" i="28"/>
  <c r="A127" i="28"/>
  <c r="A147" i="28"/>
  <c r="A12" i="28"/>
  <c r="A32" i="28"/>
  <c r="A52" i="28"/>
  <c r="A72" i="28"/>
  <c r="A92" i="28"/>
  <c r="A112" i="28"/>
  <c r="A132" i="28"/>
  <c r="A152" i="28"/>
  <c r="A7" i="20"/>
  <c r="A27" i="20"/>
  <c r="A47" i="20"/>
  <c r="A67" i="20"/>
  <c r="A87" i="20"/>
  <c r="A107" i="20"/>
  <c r="A127" i="20"/>
  <c r="A147" i="20"/>
  <c r="A12" i="29"/>
  <c r="A32" i="29"/>
  <c r="A52" i="29"/>
  <c r="A72" i="29"/>
  <c r="A92" i="29"/>
  <c r="A112" i="29"/>
  <c r="A132" i="29"/>
  <c r="A152" i="29"/>
  <c r="A17" i="29"/>
  <c r="A22" i="29"/>
  <c r="A42" i="29"/>
  <c r="A62" i="29"/>
  <c r="A82" i="29"/>
  <c r="A102" i="29"/>
  <c r="A122" i="29"/>
  <c r="A142" i="29"/>
  <c r="A22" i="30"/>
  <c r="A82" i="30"/>
  <c r="A102" i="30"/>
  <c r="A87" i="36"/>
  <c r="A107" i="36"/>
  <c r="A127" i="36"/>
  <c r="A147" i="36"/>
  <c r="A17" i="30"/>
  <c r="A37" i="30"/>
  <c r="A57" i="30"/>
  <c r="A77" i="30"/>
  <c r="A97" i="30"/>
  <c r="A117" i="30"/>
  <c r="A137" i="30"/>
  <c r="A42" i="30"/>
  <c r="A142" i="30"/>
  <c r="A62" i="30"/>
  <c r="A122" i="30"/>
  <c r="A87" i="37"/>
  <c r="A107" i="37"/>
  <c r="A47" i="37"/>
  <c r="A127" i="37"/>
  <c r="A67" i="37"/>
  <c r="A147" i="37"/>
  <c r="A17" i="37"/>
  <c r="A37" i="37"/>
  <c r="A57" i="37"/>
  <c r="A77" i="37"/>
  <c r="A97" i="37"/>
  <c r="A117" i="37"/>
  <c r="A137" i="37"/>
  <c r="A157" i="37"/>
  <c r="A22" i="31"/>
  <c r="A42" i="31"/>
  <c r="A62" i="31"/>
  <c r="A82" i="31"/>
  <c r="A102" i="31"/>
  <c r="A122" i="31"/>
  <c r="A142" i="31"/>
  <c r="A7" i="31"/>
  <c r="A27" i="31"/>
  <c r="A12" i="31"/>
  <c r="A32" i="31"/>
  <c r="A52" i="31"/>
  <c r="A72" i="31"/>
  <c r="A92" i="31"/>
  <c r="A112" i="31"/>
  <c r="A132" i="31"/>
  <c r="A152" i="31"/>
  <c r="A22" i="32"/>
  <c r="A42" i="32"/>
  <c r="A62" i="32"/>
  <c r="A82" i="32"/>
  <c r="A102" i="32"/>
  <c r="A122" i="32"/>
  <c r="A142" i="32"/>
  <c r="A12" i="39"/>
  <c r="A32" i="39"/>
  <c r="A52" i="39"/>
  <c r="A72" i="39"/>
  <c r="A92" i="39"/>
  <c r="A112" i="39"/>
  <c r="A132" i="39"/>
  <c r="A17" i="39"/>
  <c r="A37" i="39"/>
  <c r="A57" i="39"/>
  <c r="A77" i="39"/>
  <c r="A97" i="39"/>
  <c r="A117" i="39"/>
  <c r="A137" i="39"/>
  <c r="A17" i="6"/>
  <c r="A37" i="6"/>
  <c r="A57" i="6"/>
  <c r="A77" i="6"/>
  <c r="A97" i="6"/>
  <c r="A117" i="6"/>
  <c r="A137" i="6"/>
  <c r="A157" i="6"/>
  <c r="A22" i="22"/>
  <c r="A42" i="22"/>
  <c r="A62" i="22"/>
  <c r="A82" i="22"/>
  <c r="A102" i="22"/>
  <c r="A122" i="22"/>
  <c r="A142" i="22"/>
  <c r="A7" i="22"/>
  <c r="A27" i="22"/>
  <c r="A47" i="22"/>
  <c r="A67" i="22"/>
  <c r="A87" i="22"/>
  <c r="A107" i="22"/>
  <c r="A127" i="22"/>
  <c r="A147" i="22"/>
  <c r="A12" i="22"/>
  <c r="A32" i="22"/>
  <c r="A52" i="22"/>
  <c r="A72" i="22"/>
  <c r="A92" i="22"/>
  <c r="A112" i="22"/>
  <c r="A132" i="22"/>
  <c r="A152" i="22"/>
  <c r="H206" i="7"/>
  <c r="H205" i="7"/>
  <c r="H206" i="8"/>
  <c r="H205" i="8"/>
  <c r="H206" i="9"/>
  <c r="H205" i="9"/>
  <c r="H206" i="10"/>
  <c r="H205" i="10"/>
  <c r="H206" i="11"/>
  <c r="H205" i="11"/>
  <c r="H206" i="12"/>
  <c r="H205" i="12"/>
  <c r="H206" i="13"/>
  <c r="H205" i="13"/>
  <c r="H206" i="1"/>
  <c r="H205" i="1"/>
  <c r="H206" i="41"/>
  <c r="H205" i="41"/>
  <c r="H206" i="38"/>
  <c r="H205" i="38"/>
  <c r="H198" i="38"/>
  <c r="H199" i="38"/>
  <c r="H206" i="34"/>
  <c r="H205" i="34"/>
  <c r="S18" i="33" l="1"/>
  <c r="N20" i="33"/>
  <c r="F158" i="7"/>
  <c r="E158" i="7"/>
  <c r="D158" i="7"/>
  <c r="F120" i="7"/>
  <c r="E120" i="7"/>
  <c r="D120" i="7"/>
  <c r="F36" i="7"/>
  <c r="E36" i="7"/>
  <c r="D36" i="7"/>
  <c r="F83" i="7"/>
  <c r="D83" i="7"/>
  <c r="E83" i="7"/>
  <c r="F152" i="7"/>
  <c r="E152" i="7"/>
  <c r="D152" i="7"/>
  <c r="D73" i="7"/>
  <c r="F73" i="7"/>
  <c r="E73" i="7"/>
  <c r="F33" i="7"/>
  <c r="E33" i="7"/>
  <c r="D33" i="7"/>
  <c r="F43" i="7"/>
  <c r="E43" i="7"/>
  <c r="D43" i="7"/>
  <c r="E106" i="7"/>
  <c r="D106" i="7"/>
  <c r="F106" i="7"/>
  <c r="D69" i="7"/>
  <c r="F69" i="7"/>
  <c r="E69" i="7"/>
  <c r="E30" i="7"/>
  <c r="F30" i="7"/>
  <c r="D30" i="7"/>
  <c r="D105" i="7"/>
  <c r="F105" i="7"/>
  <c r="E105" i="7"/>
  <c r="E62" i="7"/>
  <c r="F62" i="7"/>
  <c r="D62" i="7"/>
  <c r="F24" i="7"/>
  <c r="E24" i="7"/>
  <c r="D24" i="7"/>
  <c r="F137" i="7"/>
  <c r="D137" i="7"/>
  <c r="E137" i="7"/>
  <c r="D99" i="7"/>
  <c r="F99" i="7"/>
  <c r="E99" i="7"/>
  <c r="F56" i="7"/>
  <c r="E56" i="7"/>
  <c r="D56" i="7"/>
  <c r="F131" i="7"/>
  <c r="E131" i="7"/>
  <c r="D131" i="7"/>
  <c r="D93" i="7"/>
  <c r="E93" i="7"/>
  <c r="F93" i="7"/>
  <c r="F55" i="7"/>
  <c r="E55" i="7"/>
  <c r="D55" i="7"/>
  <c r="F129" i="7"/>
  <c r="D129" i="7"/>
  <c r="E129" i="7"/>
  <c r="E86" i="7"/>
  <c r="F86" i="7"/>
  <c r="D86" i="7"/>
  <c r="F48" i="7"/>
  <c r="D48" i="7"/>
  <c r="E48" i="7"/>
  <c r="F159" i="7"/>
  <c r="E159" i="7"/>
  <c r="D159" i="7"/>
  <c r="D37" i="7"/>
  <c r="E37" i="7"/>
  <c r="F37" i="7"/>
  <c r="F84" i="7"/>
  <c r="E84" i="7"/>
  <c r="D84" i="7"/>
  <c r="E74" i="7"/>
  <c r="D74" i="7"/>
  <c r="F74" i="7"/>
  <c r="F31" i="7"/>
  <c r="E31" i="7"/>
  <c r="D31" i="7"/>
  <c r="F108" i="7"/>
  <c r="E108" i="7"/>
  <c r="D108" i="7"/>
  <c r="E70" i="7"/>
  <c r="F70" i="7"/>
  <c r="D70" i="7"/>
  <c r="D101" i="7"/>
  <c r="F101" i="7"/>
  <c r="E101" i="7"/>
  <c r="F63" i="7"/>
  <c r="E63" i="7"/>
  <c r="D63" i="7"/>
  <c r="E138" i="7"/>
  <c r="D138" i="7"/>
  <c r="F138" i="7"/>
  <c r="F100" i="7"/>
  <c r="E100" i="7"/>
  <c r="D100" i="7"/>
  <c r="F132" i="7"/>
  <c r="E132" i="7"/>
  <c r="D132" i="7"/>
  <c r="E94" i="7"/>
  <c r="F94" i="7"/>
  <c r="D94" i="7"/>
  <c r="E130" i="7"/>
  <c r="D130" i="7"/>
  <c r="F130" i="7"/>
  <c r="F87" i="7"/>
  <c r="E87" i="7"/>
  <c r="D87" i="7"/>
  <c r="E160" i="7"/>
  <c r="D160" i="7"/>
  <c r="F160" i="7"/>
  <c r="F76" i="7"/>
  <c r="E76" i="7"/>
  <c r="D76" i="7"/>
  <c r="E38" i="7"/>
  <c r="F38" i="7"/>
  <c r="D38" i="7"/>
  <c r="D85" i="7"/>
  <c r="F85" i="7"/>
  <c r="E85" i="7"/>
  <c r="F113" i="7"/>
  <c r="E113" i="7"/>
  <c r="D113" i="7"/>
  <c r="F71" i="7"/>
  <c r="E71" i="7"/>
  <c r="D71" i="7"/>
  <c r="F32" i="7"/>
  <c r="E32" i="7"/>
  <c r="D32" i="7"/>
  <c r="E146" i="7"/>
  <c r="D146" i="7"/>
  <c r="F146" i="7"/>
  <c r="F107" i="7"/>
  <c r="E107" i="7"/>
  <c r="D107" i="7"/>
  <c r="F67" i="7"/>
  <c r="D67" i="7"/>
  <c r="E67" i="7"/>
  <c r="F145" i="7"/>
  <c r="D145" i="7"/>
  <c r="E145" i="7"/>
  <c r="E102" i="7"/>
  <c r="F102" i="7"/>
  <c r="D102" i="7"/>
  <c r="F64" i="7"/>
  <c r="E64" i="7"/>
  <c r="D64" i="7"/>
  <c r="F121" i="7"/>
  <c r="D121" i="7"/>
  <c r="E121" i="7"/>
  <c r="F139" i="7"/>
  <c r="E139" i="7"/>
  <c r="D139" i="7"/>
  <c r="E96" i="7"/>
  <c r="F96" i="7"/>
  <c r="D96" i="7"/>
  <c r="F17" i="7"/>
  <c r="E17" i="7"/>
  <c r="D17" i="7"/>
  <c r="D133" i="7"/>
  <c r="F133" i="7"/>
  <c r="E133" i="7"/>
  <c r="F95" i="7"/>
  <c r="E95" i="7"/>
  <c r="D95" i="7"/>
  <c r="F11" i="7"/>
  <c r="E11" i="7"/>
  <c r="D11" i="7"/>
  <c r="F126" i="7"/>
  <c r="E126" i="7"/>
  <c r="D126" i="7"/>
  <c r="F88" i="7"/>
  <c r="E88" i="7"/>
  <c r="D88" i="7"/>
  <c r="F9" i="7"/>
  <c r="E9" i="7"/>
  <c r="D9" i="7"/>
  <c r="D77" i="7"/>
  <c r="F77" i="7"/>
  <c r="E77" i="7"/>
  <c r="F39" i="7"/>
  <c r="E39" i="7"/>
  <c r="D39" i="7"/>
  <c r="E114" i="7"/>
  <c r="D114" i="7"/>
  <c r="F114" i="7"/>
  <c r="F75" i="7"/>
  <c r="D75" i="7"/>
  <c r="E75" i="7"/>
  <c r="F147" i="7"/>
  <c r="E147" i="7"/>
  <c r="D147" i="7"/>
  <c r="D109" i="7"/>
  <c r="F109" i="7"/>
  <c r="E109" i="7"/>
  <c r="D141" i="7"/>
  <c r="F141" i="7"/>
  <c r="E141" i="7"/>
  <c r="F103" i="7"/>
  <c r="E103" i="7"/>
  <c r="D103" i="7"/>
  <c r="E122" i="7"/>
  <c r="D122" i="7"/>
  <c r="F122" i="7"/>
  <c r="F140" i="7"/>
  <c r="E140" i="7"/>
  <c r="D140" i="7"/>
  <c r="F20" i="7"/>
  <c r="E20" i="7"/>
  <c r="D20" i="7"/>
  <c r="F134" i="7"/>
  <c r="E134" i="7"/>
  <c r="D134" i="7"/>
  <c r="F12" i="7"/>
  <c r="E12" i="7"/>
  <c r="D12" i="7"/>
  <c r="F127" i="7"/>
  <c r="E127" i="7"/>
  <c r="D127" i="7"/>
  <c r="E10" i="7"/>
  <c r="D10" i="7"/>
  <c r="F10" i="7"/>
  <c r="F116" i="7"/>
  <c r="E116" i="7"/>
  <c r="D116" i="7"/>
  <c r="E78" i="7"/>
  <c r="F78" i="7"/>
  <c r="D78" i="7"/>
  <c r="F40" i="7"/>
  <c r="D40" i="7"/>
  <c r="E40" i="7"/>
  <c r="D153" i="7"/>
  <c r="F153" i="7"/>
  <c r="E153" i="7"/>
  <c r="F115" i="7"/>
  <c r="E115" i="7"/>
  <c r="D115" i="7"/>
  <c r="F72" i="7"/>
  <c r="E72" i="7"/>
  <c r="D72" i="7"/>
  <c r="F44" i="7"/>
  <c r="E44" i="7"/>
  <c r="D44" i="7"/>
  <c r="F148" i="7"/>
  <c r="E148" i="7"/>
  <c r="D148" i="7"/>
  <c r="E110" i="7"/>
  <c r="F110" i="7"/>
  <c r="D110" i="7"/>
  <c r="E26" i="7"/>
  <c r="D26" i="7"/>
  <c r="F26" i="7"/>
  <c r="F142" i="7"/>
  <c r="E142" i="7"/>
  <c r="D142" i="7"/>
  <c r="F104" i="7"/>
  <c r="E104" i="7"/>
  <c r="D104" i="7"/>
  <c r="D21" i="7"/>
  <c r="F21" i="7"/>
  <c r="E21" i="7"/>
  <c r="F123" i="7"/>
  <c r="E123" i="7"/>
  <c r="D123" i="7"/>
  <c r="F136" i="7"/>
  <c r="E136" i="7"/>
  <c r="D136" i="7"/>
  <c r="F57" i="7"/>
  <c r="E57" i="7"/>
  <c r="D57" i="7"/>
  <c r="E18" i="7"/>
  <c r="D18" i="7"/>
  <c r="F18" i="7"/>
  <c r="F135" i="7"/>
  <c r="E135" i="7"/>
  <c r="D135" i="7"/>
  <c r="F51" i="7"/>
  <c r="E51" i="7"/>
  <c r="D51" i="7"/>
  <c r="D13" i="7"/>
  <c r="F13" i="7"/>
  <c r="E13" i="7"/>
  <c r="F128" i="7"/>
  <c r="E128" i="7"/>
  <c r="D128" i="7"/>
  <c r="D49" i="7"/>
  <c r="F49" i="7"/>
  <c r="E49" i="7"/>
  <c r="E6" i="7"/>
  <c r="F6" i="7"/>
  <c r="D6" i="7"/>
  <c r="D117" i="7"/>
  <c r="F117" i="7"/>
  <c r="E117" i="7"/>
  <c r="F79" i="7"/>
  <c r="E79" i="7"/>
  <c r="D79" i="7"/>
  <c r="E154" i="7"/>
  <c r="D154" i="7"/>
  <c r="F154" i="7"/>
  <c r="F111" i="7"/>
  <c r="E111" i="7"/>
  <c r="D111" i="7"/>
  <c r="D45" i="7"/>
  <c r="F45" i="7"/>
  <c r="E45" i="7"/>
  <c r="D149" i="7"/>
  <c r="F149" i="7"/>
  <c r="E149" i="7"/>
  <c r="F28" i="7"/>
  <c r="E28" i="7"/>
  <c r="D28" i="7"/>
  <c r="F143" i="7"/>
  <c r="E143" i="7"/>
  <c r="D143" i="7"/>
  <c r="F22" i="7"/>
  <c r="E22" i="7"/>
  <c r="D22" i="7"/>
  <c r="F124" i="7"/>
  <c r="E124" i="7"/>
  <c r="D124" i="7"/>
  <c r="F60" i="7"/>
  <c r="E60" i="7"/>
  <c r="D60" i="7"/>
  <c r="F19" i="7"/>
  <c r="E19" i="7"/>
  <c r="D19" i="7"/>
  <c r="F52" i="7"/>
  <c r="E52" i="7"/>
  <c r="D52" i="7"/>
  <c r="F15" i="7"/>
  <c r="E15" i="7"/>
  <c r="D15" i="7"/>
  <c r="E50" i="7"/>
  <c r="D50" i="7"/>
  <c r="F50" i="7"/>
  <c r="F7" i="7"/>
  <c r="E7" i="7"/>
  <c r="D7" i="7"/>
  <c r="F156" i="7"/>
  <c r="E156" i="7"/>
  <c r="D156" i="7"/>
  <c r="F118" i="7"/>
  <c r="E118" i="7"/>
  <c r="D118" i="7"/>
  <c r="F80" i="7"/>
  <c r="E80" i="7"/>
  <c r="D80" i="7"/>
  <c r="F81" i="7"/>
  <c r="E81" i="7"/>
  <c r="D81" i="7"/>
  <c r="F155" i="7"/>
  <c r="E155" i="7"/>
  <c r="D155" i="7"/>
  <c r="F112" i="7"/>
  <c r="E112" i="7"/>
  <c r="D112" i="7"/>
  <c r="E34" i="7"/>
  <c r="D34" i="7"/>
  <c r="F34" i="7"/>
  <c r="D41" i="7"/>
  <c r="F41" i="7"/>
  <c r="E41" i="7"/>
  <c r="F150" i="7"/>
  <c r="E150" i="7"/>
  <c r="D150" i="7"/>
  <c r="E66" i="7"/>
  <c r="D66" i="7"/>
  <c r="F66" i="7"/>
  <c r="D29" i="7"/>
  <c r="E29" i="7"/>
  <c r="F29" i="7"/>
  <c r="F144" i="7"/>
  <c r="E144" i="7"/>
  <c r="D144" i="7"/>
  <c r="F65" i="7"/>
  <c r="E65" i="7"/>
  <c r="D65" i="7"/>
  <c r="F23" i="7"/>
  <c r="E23" i="7"/>
  <c r="D23" i="7"/>
  <c r="D125" i="7"/>
  <c r="F125" i="7"/>
  <c r="E125" i="7"/>
  <c r="D97" i="7"/>
  <c r="F97" i="7"/>
  <c r="E97" i="7"/>
  <c r="F59" i="7"/>
  <c r="E59" i="7"/>
  <c r="D59" i="7"/>
  <c r="F16" i="7"/>
  <c r="D16" i="7"/>
  <c r="E16" i="7"/>
  <c r="D91" i="7"/>
  <c r="F91" i="7"/>
  <c r="E91" i="7"/>
  <c r="D53" i="7"/>
  <c r="F53" i="7"/>
  <c r="E53" i="7"/>
  <c r="E14" i="7"/>
  <c r="F14" i="7"/>
  <c r="D14" i="7"/>
  <c r="D89" i="7"/>
  <c r="F89" i="7"/>
  <c r="E89" i="7"/>
  <c r="F47" i="7"/>
  <c r="E47" i="7"/>
  <c r="D47" i="7"/>
  <c r="F8" i="7"/>
  <c r="E8" i="7"/>
  <c r="D8" i="7"/>
  <c r="E157" i="7"/>
  <c r="D157" i="7"/>
  <c r="F157" i="7"/>
  <c r="F119" i="7"/>
  <c r="E119" i="7"/>
  <c r="D119" i="7"/>
  <c r="E82" i="7"/>
  <c r="D82" i="7"/>
  <c r="F82" i="7"/>
  <c r="F151" i="7"/>
  <c r="E151" i="7"/>
  <c r="D151" i="7"/>
  <c r="F35" i="7"/>
  <c r="E35" i="7"/>
  <c r="D35" i="7"/>
  <c r="E42" i="7"/>
  <c r="D42" i="7"/>
  <c r="F42" i="7"/>
  <c r="F68" i="7"/>
  <c r="E68" i="7"/>
  <c r="D68" i="7"/>
  <c r="F27" i="7"/>
  <c r="E27" i="7"/>
  <c r="D27" i="7"/>
  <c r="D61" i="7"/>
  <c r="F61" i="7"/>
  <c r="E61" i="7"/>
  <c r="D25" i="7"/>
  <c r="F25" i="7"/>
  <c r="E25" i="7"/>
  <c r="E98" i="7"/>
  <c r="D98" i="7"/>
  <c r="F98" i="7"/>
  <c r="E58" i="7"/>
  <c r="D58" i="7"/>
  <c r="F58" i="7"/>
  <c r="F92" i="7"/>
  <c r="E92" i="7"/>
  <c r="D92" i="7"/>
  <c r="E54" i="7"/>
  <c r="F54" i="7"/>
  <c r="D54" i="7"/>
  <c r="E90" i="7"/>
  <c r="D90" i="7"/>
  <c r="F90" i="7"/>
  <c r="F46" i="7"/>
  <c r="E46" i="7"/>
  <c r="D46" i="7"/>
  <c r="F143" i="9"/>
  <c r="E143" i="9"/>
  <c r="D143" i="9"/>
  <c r="F101" i="9"/>
  <c r="E101" i="9"/>
  <c r="D101" i="9"/>
  <c r="F21" i="9"/>
  <c r="E21" i="9"/>
  <c r="D21" i="9"/>
  <c r="F137" i="9"/>
  <c r="E137" i="9"/>
  <c r="D137" i="9"/>
  <c r="E99" i="9"/>
  <c r="D99" i="9"/>
  <c r="F99" i="9"/>
  <c r="F16" i="9"/>
  <c r="E16" i="9"/>
  <c r="D16" i="9"/>
  <c r="D134" i="9"/>
  <c r="F134" i="9"/>
  <c r="E134" i="9"/>
  <c r="E91" i="9"/>
  <c r="D91" i="9"/>
  <c r="F91" i="9"/>
  <c r="F12" i="9"/>
  <c r="E12" i="9"/>
  <c r="D12" i="9"/>
  <c r="F128" i="9"/>
  <c r="E128" i="9"/>
  <c r="D128" i="9"/>
  <c r="F90" i="9"/>
  <c r="E90" i="9"/>
  <c r="D90" i="9"/>
  <c r="D6" i="9"/>
  <c r="F6" i="9"/>
  <c r="E6" i="9"/>
  <c r="F121" i="9"/>
  <c r="E121" i="9"/>
  <c r="D121" i="9"/>
  <c r="E83" i="9"/>
  <c r="D83" i="9"/>
  <c r="F83" i="9"/>
  <c r="F156" i="9"/>
  <c r="E156" i="9"/>
  <c r="D156" i="9"/>
  <c r="D118" i="9"/>
  <c r="F118" i="9"/>
  <c r="E118" i="9"/>
  <c r="F80" i="9"/>
  <c r="E80" i="9"/>
  <c r="D80" i="9"/>
  <c r="F151" i="9"/>
  <c r="E151" i="9"/>
  <c r="D151" i="9"/>
  <c r="F113" i="9"/>
  <c r="E113" i="9"/>
  <c r="D113" i="9"/>
  <c r="E75" i="9"/>
  <c r="D75" i="9"/>
  <c r="F75" i="9"/>
  <c r="F148" i="9"/>
  <c r="E148" i="9"/>
  <c r="D148" i="9"/>
  <c r="D110" i="9"/>
  <c r="F110" i="9"/>
  <c r="E110" i="9"/>
  <c r="E67" i="9"/>
  <c r="D67" i="9"/>
  <c r="F67" i="9"/>
  <c r="F144" i="9"/>
  <c r="E144" i="9"/>
  <c r="D144" i="9"/>
  <c r="D22" i="9"/>
  <c r="F22" i="9"/>
  <c r="E22" i="9"/>
  <c r="F138" i="9"/>
  <c r="E138" i="9"/>
  <c r="D138" i="9"/>
  <c r="F17" i="9"/>
  <c r="E17" i="9"/>
  <c r="D17" i="9"/>
  <c r="F135" i="9"/>
  <c r="E135" i="9"/>
  <c r="D135" i="9"/>
  <c r="F13" i="9"/>
  <c r="E13" i="9"/>
  <c r="D13" i="9"/>
  <c r="F129" i="9"/>
  <c r="E129" i="9"/>
  <c r="D129" i="9"/>
  <c r="F7" i="9"/>
  <c r="E7" i="9"/>
  <c r="D7" i="9"/>
  <c r="F122" i="9"/>
  <c r="E122" i="9"/>
  <c r="D122" i="9"/>
  <c r="F157" i="9"/>
  <c r="E157" i="9"/>
  <c r="D157" i="9"/>
  <c r="F119" i="9"/>
  <c r="E119" i="9"/>
  <c r="D119" i="9"/>
  <c r="F152" i="9"/>
  <c r="E152" i="9"/>
  <c r="D152" i="9"/>
  <c r="F114" i="9"/>
  <c r="E114" i="9"/>
  <c r="D114" i="9"/>
  <c r="F149" i="9"/>
  <c r="E149" i="9"/>
  <c r="D149" i="9"/>
  <c r="F106" i="9"/>
  <c r="E106" i="9"/>
  <c r="D106" i="9"/>
  <c r="F145" i="9"/>
  <c r="E145" i="9"/>
  <c r="D145" i="9"/>
  <c r="F61" i="9"/>
  <c r="E61" i="9"/>
  <c r="D61" i="9"/>
  <c r="F24" i="9"/>
  <c r="E24" i="9"/>
  <c r="D24" i="9"/>
  <c r="E139" i="9"/>
  <c r="D139" i="9"/>
  <c r="F139" i="9"/>
  <c r="F60" i="9"/>
  <c r="E60" i="9"/>
  <c r="D60" i="9"/>
  <c r="F20" i="9"/>
  <c r="E20" i="9"/>
  <c r="D20" i="9"/>
  <c r="E131" i="9"/>
  <c r="D131" i="9"/>
  <c r="F131" i="9"/>
  <c r="D54" i="9"/>
  <c r="F54" i="9"/>
  <c r="E54" i="9"/>
  <c r="D14" i="9"/>
  <c r="F14" i="9"/>
  <c r="E14" i="9"/>
  <c r="F130" i="9"/>
  <c r="E130" i="9"/>
  <c r="D130" i="9"/>
  <c r="D46" i="9"/>
  <c r="F46" i="9"/>
  <c r="E46" i="9"/>
  <c r="F8" i="9"/>
  <c r="E8" i="9"/>
  <c r="D8" i="9"/>
  <c r="E123" i="9"/>
  <c r="D123" i="9"/>
  <c r="F123" i="9"/>
  <c r="F45" i="9"/>
  <c r="E45" i="9"/>
  <c r="D45" i="9"/>
  <c r="D158" i="9"/>
  <c r="F158" i="9"/>
  <c r="E158" i="9"/>
  <c r="F120" i="9"/>
  <c r="E120" i="9"/>
  <c r="D120" i="9"/>
  <c r="D38" i="9"/>
  <c r="F38" i="9"/>
  <c r="E38" i="9"/>
  <c r="F153" i="9"/>
  <c r="E153" i="9"/>
  <c r="D153" i="9"/>
  <c r="E115" i="9"/>
  <c r="D115" i="9"/>
  <c r="F115" i="9"/>
  <c r="F31" i="9"/>
  <c r="E31" i="9"/>
  <c r="D31" i="9"/>
  <c r="D150" i="9"/>
  <c r="F150" i="9"/>
  <c r="E150" i="9"/>
  <c r="E107" i="9"/>
  <c r="D107" i="9"/>
  <c r="F107" i="9"/>
  <c r="F28" i="9"/>
  <c r="E28" i="9"/>
  <c r="D28" i="9"/>
  <c r="D62" i="9"/>
  <c r="F62" i="9"/>
  <c r="E62" i="9"/>
  <c r="F23" i="9"/>
  <c r="E23" i="9"/>
  <c r="D23" i="9"/>
  <c r="F56" i="9"/>
  <c r="E56" i="9"/>
  <c r="D56" i="9"/>
  <c r="F18" i="9"/>
  <c r="E18" i="9"/>
  <c r="D18" i="9"/>
  <c r="F52" i="9"/>
  <c r="E52" i="9"/>
  <c r="D52" i="9"/>
  <c r="F15" i="9"/>
  <c r="E15" i="9"/>
  <c r="D15" i="9"/>
  <c r="F47" i="9"/>
  <c r="E47" i="9"/>
  <c r="D47" i="9"/>
  <c r="F9" i="9"/>
  <c r="E9" i="9"/>
  <c r="D9" i="9"/>
  <c r="F41" i="9"/>
  <c r="E41" i="9"/>
  <c r="D41" i="9"/>
  <c r="F159" i="9"/>
  <c r="E159" i="9"/>
  <c r="D159" i="9"/>
  <c r="F36" i="9"/>
  <c r="E36" i="9"/>
  <c r="D36" i="9"/>
  <c r="F154" i="9"/>
  <c r="E154" i="9"/>
  <c r="D154" i="9"/>
  <c r="F32" i="9"/>
  <c r="E32" i="9"/>
  <c r="D32" i="9"/>
  <c r="F146" i="9"/>
  <c r="E146" i="9"/>
  <c r="D146" i="9"/>
  <c r="D30" i="9"/>
  <c r="F30" i="9"/>
  <c r="E30" i="9"/>
  <c r="D102" i="9"/>
  <c r="F102" i="9"/>
  <c r="E102" i="9"/>
  <c r="F63" i="9"/>
  <c r="E63" i="9"/>
  <c r="D63" i="9"/>
  <c r="F25" i="9"/>
  <c r="E25" i="9"/>
  <c r="D25" i="9"/>
  <c r="F100" i="9"/>
  <c r="E100" i="9"/>
  <c r="D100" i="9"/>
  <c r="F57" i="9"/>
  <c r="E57" i="9"/>
  <c r="D57" i="9"/>
  <c r="E19" i="9"/>
  <c r="D19" i="9"/>
  <c r="F19" i="9"/>
  <c r="F92" i="9"/>
  <c r="E92" i="9"/>
  <c r="D92" i="9"/>
  <c r="F53" i="9"/>
  <c r="E53" i="9"/>
  <c r="D53" i="9"/>
  <c r="E11" i="9"/>
  <c r="D11" i="9"/>
  <c r="F11" i="9"/>
  <c r="D86" i="9"/>
  <c r="F86" i="9"/>
  <c r="E86" i="9"/>
  <c r="F48" i="9"/>
  <c r="E48" i="9"/>
  <c r="D48" i="9"/>
  <c r="F10" i="9"/>
  <c r="E10" i="9"/>
  <c r="D10" i="9"/>
  <c r="F84" i="9"/>
  <c r="E84" i="9"/>
  <c r="D84" i="9"/>
  <c r="F42" i="9"/>
  <c r="E42" i="9"/>
  <c r="D42" i="9"/>
  <c r="F160" i="9"/>
  <c r="E160" i="9"/>
  <c r="D160" i="9"/>
  <c r="F76" i="9"/>
  <c r="E76" i="9"/>
  <c r="D76" i="9"/>
  <c r="F37" i="9"/>
  <c r="E37" i="9"/>
  <c r="D37" i="9"/>
  <c r="E155" i="9"/>
  <c r="D155" i="9"/>
  <c r="F155" i="9"/>
  <c r="F71" i="9"/>
  <c r="E71" i="9"/>
  <c r="D71" i="9"/>
  <c r="F33" i="9"/>
  <c r="E33" i="9"/>
  <c r="D33" i="9"/>
  <c r="E147" i="9"/>
  <c r="D147" i="9"/>
  <c r="F147" i="9"/>
  <c r="F68" i="9"/>
  <c r="E68" i="9"/>
  <c r="D68" i="9"/>
  <c r="F29" i="9"/>
  <c r="E29" i="9"/>
  <c r="D29" i="9"/>
  <c r="F103" i="9"/>
  <c r="E103" i="9"/>
  <c r="D103" i="9"/>
  <c r="F64" i="9"/>
  <c r="E64" i="9"/>
  <c r="D64" i="9"/>
  <c r="F96" i="9"/>
  <c r="E96" i="9"/>
  <c r="D96" i="9"/>
  <c r="F58" i="9"/>
  <c r="E58" i="9"/>
  <c r="D58" i="9"/>
  <c r="D94" i="9"/>
  <c r="F94" i="9"/>
  <c r="E94" i="9"/>
  <c r="F55" i="9"/>
  <c r="E55" i="9"/>
  <c r="D55" i="9"/>
  <c r="F87" i="9"/>
  <c r="E87" i="9"/>
  <c r="D87" i="9"/>
  <c r="F49" i="9"/>
  <c r="E49" i="9"/>
  <c r="D49" i="9"/>
  <c r="F81" i="9"/>
  <c r="E81" i="9"/>
  <c r="D81" i="9"/>
  <c r="F44" i="9"/>
  <c r="E44" i="9"/>
  <c r="D44" i="9"/>
  <c r="F77" i="9"/>
  <c r="E77" i="9"/>
  <c r="D77" i="9"/>
  <c r="F40" i="9"/>
  <c r="E40" i="9"/>
  <c r="D40" i="9"/>
  <c r="F72" i="9"/>
  <c r="E72" i="9"/>
  <c r="D72" i="9"/>
  <c r="F34" i="9"/>
  <c r="E34" i="9"/>
  <c r="D34" i="9"/>
  <c r="D70" i="9"/>
  <c r="F70" i="9"/>
  <c r="E70" i="9"/>
  <c r="F26" i="9"/>
  <c r="E26" i="9"/>
  <c r="D26" i="9"/>
  <c r="F141" i="9"/>
  <c r="E141" i="9"/>
  <c r="D141" i="9"/>
  <c r="F104" i="9"/>
  <c r="E104" i="9"/>
  <c r="D104" i="9"/>
  <c r="F65" i="9"/>
  <c r="E65" i="9"/>
  <c r="D65" i="9"/>
  <c r="F140" i="9"/>
  <c r="E140" i="9"/>
  <c r="D140" i="9"/>
  <c r="F97" i="9"/>
  <c r="E97" i="9"/>
  <c r="D97" i="9"/>
  <c r="E59" i="9"/>
  <c r="D59" i="9"/>
  <c r="F59" i="9"/>
  <c r="F132" i="9"/>
  <c r="E132" i="9"/>
  <c r="D132" i="9"/>
  <c r="F95" i="9"/>
  <c r="E95" i="9"/>
  <c r="D95" i="9"/>
  <c r="E51" i="9"/>
  <c r="D51" i="9"/>
  <c r="F51" i="9"/>
  <c r="D126" i="9"/>
  <c r="F126" i="9"/>
  <c r="E126" i="9"/>
  <c r="F88" i="9"/>
  <c r="E88" i="9"/>
  <c r="D88" i="9"/>
  <c r="F50" i="9"/>
  <c r="E50" i="9"/>
  <c r="D50" i="9"/>
  <c r="F124" i="9"/>
  <c r="E124" i="9"/>
  <c r="D124" i="9"/>
  <c r="F85" i="9"/>
  <c r="E85" i="9"/>
  <c r="D85" i="9"/>
  <c r="E43" i="9"/>
  <c r="D43" i="9"/>
  <c r="F43" i="9"/>
  <c r="F116" i="9"/>
  <c r="E116" i="9"/>
  <c r="D116" i="9"/>
  <c r="D78" i="9"/>
  <c r="F78" i="9"/>
  <c r="E78" i="9"/>
  <c r="F39" i="9"/>
  <c r="E39" i="9"/>
  <c r="D39" i="9"/>
  <c r="F111" i="9"/>
  <c r="E111" i="9"/>
  <c r="D111" i="9"/>
  <c r="F73" i="9"/>
  <c r="E73" i="9"/>
  <c r="D73" i="9"/>
  <c r="E35" i="9"/>
  <c r="D35" i="9"/>
  <c r="F35" i="9"/>
  <c r="F108" i="9"/>
  <c r="E108" i="9"/>
  <c r="D108" i="9"/>
  <c r="F69" i="9"/>
  <c r="E69" i="9"/>
  <c r="D69" i="9"/>
  <c r="E27" i="9"/>
  <c r="D27" i="9"/>
  <c r="F27" i="9"/>
  <c r="D142" i="9"/>
  <c r="F142" i="9"/>
  <c r="E142" i="9"/>
  <c r="F105" i="9"/>
  <c r="E105" i="9"/>
  <c r="D105" i="9"/>
  <c r="F136" i="9"/>
  <c r="E136" i="9"/>
  <c r="D136" i="9"/>
  <c r="F98" i="9"/>
  <c r="E98" i="9"/>
  <c r="D98" i="9"/>
  <c r="F133" i="9"/>
  <c r="E133" i="9"/>
  <c r="D133" i="9"/>
  <c r="F93" i="9"/>
  <c r="E93" i="9"/>
  <c r="D93" i="9"/>
  <c r="F127" i="9"/>
  <c r="E127" i="9"/>
  <c r="D127" i="9"/>
  <c r="F89" i="9"/>
  <c r="E89" i="9"/>
  <c r="D89" i="9"/>
  <c r="F125" i="9"/>
  <c r="E125" i="9"/>
  <c r="D125" i="9"/>
  <c r="F82" i="9"/>
  <c r="E82" i="9"/>
  <c r="D82" i="9"/>
  <c r="F117" i="9"/>
  <c r="E117" i="9"/>
  <c r="D117" i="9"/>
  <c r="F79" i="9"/>
  <c r="E79" i="9"/>
  <c r="D79" i="9"/>
  <c r="F112" i="9"/>
  <c r="E112" i="9"/>
  <c r="D112" i="9"/>
  <c r="F74" i="9"/>
  <c r="E74" i="9"/>
  <c r="D74" i="9"/>
  <c r="F109" i="9"/>
  <c r="E109" i="9"/>
  <c r="D109" i="9"/>
  <c r="F66" i="9"/>
  <c r="E66" i="9"/>
  <c r="D66" i="9"/>
  <c r="F111" i="10"/>
  <c r="E111" i="10"/>
  <c r="D111" i="10"/>
  <c r="F74" i="10"/>
  <c r="E74" i="10"/>
  <c r="D74" i="10"/>
  <c r="F34" i="10"/>
  <c r="E34" i="10"/>
  <c r="D34" i="10"/>
  <c r="F67" i="10"/>
  <c r="E67" i="10"/>
  <c r="D67" i="10"/>
  <c r="F29" i="10"/>
  <c r="E29" i="10"/>
  <c r="D29" i="10"/>
  <c r="F64" i="10"/>
  <c r="E64" i="10"/>
  <c r="D64" i="10"/>
  <c r="F21" i="10"/>
  <c r="E21" i="10"/>
  <c r="D21" i="10"/>
  <c r="E97" i="10"/>
  <c r="D97" i="10"/>
  <c r="F97" i="10"/>
  <c r="F59" i="10"/>
  <c r="E59" i="10"/>
  <c r="D59" i="10"/>
  <c r="F18" i="10"/>
  <c r="E18" i="10"/>
  <c r="D18" i="10"/>
  <c r="F95" i="10"/>
  <c r="E95" i="10"/>
  <c r="D95" i="10"/>
  <c r="D52" i="10"/>
  <c r="F52" i="10"/>
  <c r="E52" i="10"/>
  <c r="F14" i="10"/>
  <c r="E14" i="10"/>
  <c r="D14" i="10"/>
  <c r="F87" i="10"/>
  <c r="E87" i="10"/>
  <c r="D87" i="10"/>
  <c r="F48" i="10"/>
  <c r="E48" i="10"/>
  <c r="D48" i="10"/>
  <c r="F6" i="10"/>
  <c r="E6" i="10"/>
  <c r="D6" i="10"/>
  <c r="E121" i="10"/>
  <c r="D121" i="10"/>
  <c r="F121" i="10"/>
  <c r="F83" i="10"/>
  <c r="E83" i="10"/>
  <c r="D83" i="10"/>
  <c r="F45" i="10"/>
  <c r="E45" i="10"/>
  <c r="D45" i="10"/>
  <c r="F112" i="10"/>
  <c r="E112" i="10"/>
  <c r="D112" i="10"/>
  <c r="F75" i="10"/>
  <c r="E75" i="10"/>
  <c r="D75" i="10"/>
  <c r="F106" i="10"/>
  <c r="E106" i="10"/>
  <c r="D106" i="10"/>
  <c r="D68" i="10"/>
  <c r="F68" i="10"/>
  <c r="E68" i="10"/>
  <c r="F30" i="10"/>
  <c r="E30" i="10"/>
  <c r="D30" i="10"/>
  <c r="F103" i="10"/>
  <c r="E103" i="10"/>
  <c r="D103" i="10"/>
  <c r="E65" i="10"/>
  <c r="D65" i="10"/>
  <c r="F65" i="10"/>
  <c r="F22" i="10"/>
  <c r="E22" i="10"/>
  <c r="D22" i="10"/>
  <c r="F98" i="10"/>
  <c r="E98" i="10"/>
  <c r="D98" i="10"/>
  <c r="D60" i="10"/>
  <c r="F60" i="10"/>
  <c r="E60" i="10"/>
  <c r="F91" i="10"/>
  <c r="E91" i="10"/>
  <c r="D91" i="10"/>
  <c r="F53" i="10"/>
  <c r="E53" i="10"/>
  <c r="D53" i="10"/>
  <c r="F88" i="10"/>
  <c r="E88" i="10"/>
  <c r="D88" i="10"/>
  <c r="F47" i="10"/>
  <c r="E47" i="10"/>
  <c r="D47" i="10"/>
  <c r="F122" i="10"/>
  <c r="E122" i="10"/>
  <c r="D122" i="10"/>
  <c r="D84" i="10"/>
  <c r="F84" i="10"/>
  <c r="E84" i="10"/>
  <c r="F151" i="10"/>
  <c r="E151" i="10"/>
  <c r="D151" i="10"/>
  <c r="E113" i="10"/>
  <c r="D113" i="10"/>
  <c r="F113" i="10"/>
  <c r="F72" i="10"/>
  <c r="E72" i="10"/>
  <c r="D72" i="10"/>
  <c r="F107" i="10"/>
  <c r="E107" i="10"/>
  <c r="D107" i="10"/>
  <c r="F69" i="10"/>
  <c r="E69" i="10"/>
  <c r="D69" i="10"/>
  <c r="E105" i="10"/>
  <c r="D105" i="10"/>
  <c r="F105" i="10"/>
  <c r="F61" i="10"/>
  <c r="E61" i="10"/>
  <c r="D61" i="10"/>
  <c r="F136" i="10"/>
  <c r="E136" i="10"/>
  <c r="D136" i="10"/>
  <c r="F96" i="10"/>
  <c r="E96" i="10"/>
  <c r="D96" i="10"/>
  <c r="F58" i="10"/>
  <c r="E58" i="10"/>
  <c r="D58" i="10"/>
  <c r="F135" i="10"/>
  <c r="E135" i="10"/>
  <c r="D135" i="10"/>
  <c r="D92" i="10"/>
  <c r="F92" i="10"/>
  <c r="E92" i="10"/>
  <c r="F54" i="10"/>
  <c r="E54" i="10"/>
  <c r="D54" i="10"/>
  <c r="F127" i="10"/>
  <c r="E127" i="10"/>
  <c r="D127" i="10"/>
  <c r="E89" i="10"/>
  <c r="D89" i="10"/>
  <c r="F89" i="10"/>
  <c r="F46" i="10"/>
  <c r="E46" i="10"/>
  <c r="D46" i="10"/>
  <c r="F79" i="10"/>
  <c r="E79" i="10"/>
  <c r="D79" i="10"/>
  <c r="F123" i="10"/>
  <c r="E123" i="10"/>
  <c r="D123" i="10"/>
  <c r="F85" i="10"/>
  <c r="E85" i="10"/>
  <c r="D85" i="10"/>
  <c r="F119" i="10"/>
  <c r="E119" i="10"/>
  <c r="D119" i="10"/>
  <c r="F152" i="10"/>
  <c r="E152" i="10"/>
  <c r="D152" i="10"/>
  <c r="F114" i="10"/>
  <c r="E114" i="10"/>
  <c r="D114" i="10"/>
  <c r="F146" i="10"/>
  <c r="E146" i="10"/>
  <c r="D146" i="10"/>
  <c r="D108" i="10"/>
  <c r="F108" i="10"/>
  <c r="E108" i="10"/>
  <c r="F70" i="10"/>
  <c r="E70" i="10"/>
  <c r="D70" i="10"/>
  <c r="F143" i="10"/>
  <c r="E143" i="10"/>
  <c r="D143" i="10"/>
  <c r="F104" i="10"/>
  <c r="E104" i="10"/>
  <c r="D104" i="10"/>
  <c r="F62" i="10"/>
  <c r="E62" i="10"/>
  <c r="D62" i="10"/>
  <c r="D36" i="10"/>
  <c r="F36" i="10"/>
  <c r="E36" i="10"/>
  <c r="E137" i="10"/>
  <c r="D137" i="10"/>
  <c r="F137" i="10"/>
  <c r="F99" i="10"/>
  <c r="E99" i="10"/>
  <c r="D99" i="10"/>
  <c r="F131" i="10"/>
  <c r="E131" i="10"/>
  <c r="D131" i="10"/>
  <c r="F93" i="10"/>
  <c r="E93" i="10"/>
  <c r="D93" i="10"/>
  <c r="F128" i="10"/>
  <c r="E128" i="10"/>
  <c r="D128" i="10"/>
  <c r="F90" i="10"/>
  <c r="E90" i="10"/>
  <c r="D90" i="10"/>
  <c r="D76" i="10"/>
  <c r="F76" i="10"/>
  <c r="E76" i="10"/>
  <c r="D124" i="10"/>
  <c r="F124" i="10"/>
  <c r="E124" i="10"/>
  <c r="F120" i="10"/>
  <c r="E120" i="10"/>
  <c r="D120" i="10"/>
  <c r="E153" i="10"/>
  <c r="D153" i="10"/>
  <c r="F153" i="10"/>
  <c r="F115" i="10"/>
  <c r="E115" i="10"/>
  <c r="D115" i="10"/>
  <c r="F32" i="10"/>
  <c r="E32" i="10"/>
  <c r="D32" i="10"/>
  <c r="F147" i="10"/>
  <c r="E147" i="10"/>
  <c r="D147" i="10"/>
  <c r="F109" i="10"/>
  <c r="E109" i="10"/>
  <c r="D109" i="10"/>
  <c r="F144" i="10"/>
  <c r="E144" i="10"/>
  <c r="D144" i="10"/>
  <c r="F101" i="10"/>
  <c r="E101" i="10"/>
  <c r="D101" i="10"/>
  <c r="F37" i="10"/>
  <c r="E37" i="10"/>
  <c r="D37" i="10"/>
  <c r="F138" i="10"/>
  <c r="E138" i="10"/>
  <c r="D138" i="10"/>
  <c r="D100" i="10"/>
  <c r="F100" i="10"/>
  <c r="E100" i="10"/>
  <c r="F16" i="10"/>
  <c r="E16" i="10"/>
  <c r="D16" i="10"/>
  <c r="D132" i="10"/>
  <c r="F132" i="10"/>
  <c r="E132" i="10"/>
  <c r="F94" i="10"/>
  <c r="E94" i="10"/>
  <c r="D94" i="10"/>
  <c r="F15" i="10"/>
  <c r="E15" i="10"/>
  <c r="D15" i="10"/>
  <c r="E129" i="10"/>
  <c r="D129" i="10"/>
  <c r="F129" i="10"/>
  <c r="F86" i="10"/>
  <c r="E86" i="10"/>
  <c r="D86" i="10"/>
  <c r="F7" i="10"/>
  <c r="E7" i="10"/>
  <c r="D7" i="10"/>
  <c r="F77" i="10"/>
  <c r="E77" i="10"/>
  <c r="D77" i="10"/>
  <c r="F125" i="10"/>
  <c r="E125" i="10"/>
  <c r="D125" i="10"/>
  <c r="E41" i="10"/>
  <c r="D41" i="10"/>
  <c r="F41" i="10"/>
  <c r="D116" i="10"/>
  <c r="F116" i="10"/>
  <c r="E116" i="10"/>
  <c r="F154" i="10"/>
  <c r="E154" i="10"/>
  <c r="D154" i="10"/>
  <c r="E33" i="10"/>
  <c r="D33" i="10"/>
  <c r="F33" i="10"/>
  <c r="D148" i="10"/>
  <c r="F148" i="10"/>
  <c r="E148" i="10"/>
  <c r="F110" i="10"/>
  <c r="E110" i="10"/>
  <c r="D110" i="10"/>
  <c r="F27" i="10"/>
  <c r="E27" i="10"/>
  <c r="D27" i="10"/>
  <c r="E145" i="10"/>
  <c r="D145" i="10"/>
  <c r="F145" i="10"/>
  <c r="F102" i="10"/>
  <c r="E102" i="10"/>
  <c r="D102" i="10"/>
  <c r="F23" i="10"/>
  <c r="E23" i="10"/>
  <c r="D23" i="10"/>
  <c r="F39" i="10"/>
  <c r="E39" i="10"/>
  <c r="D39" i="10"/>
  <c r="F139" i="10"/>
  <c r="E139" i="10"/>
  <c r="D139" i="10"/>
  <c r="E17" i="10"/>
  <c r="D17" i="10"/>
  <c r="F17" i="10"/>
  <c r="F133" i="10"/>
  <c r="E133" i="10"/>
  <c r="D133" i="10"/>
  <c r="F11" i="10"/>
  <c r="E11" i="10"/>
  <c r="D11" i="10"/>
  <c r="F130" i="10"/>
  <c r="E130" i="10"/>
  <c r="D130" i="10"/>
  <c r="E9" i="10"/>
  <c r="D9" i="10"/>
  <c r="F9" i="10"/>
  <c r="F80" i="10"/>
  <c r="E80" i="10"/>
  <c r="D80" i="10"/>
  <c r="F42" i="10"/>
  <c r="E42" i="10"/>
  <c r="D42" i="10"/>
  <c r="F117" i="10"/>
  <c r="E117" i="10"/>
  <c r="D117" i="10"/>
  <c r="F155" i="10"/>
  <c r="E155" i="10"/>
  <c r="D155" i="10"/>
  <c r="F71" i="10"/>
  <c r="E71" i="10"/>
  <c r="D71" i="10"/>
  <c r="F31" i="10"/>
  <c r="E31" i="10"/>
  <c r="D31" i="10"/>
  <c r="F149" i="10"/>
  <c r="E149" i="10"/>
  <c r="D149" i="10"/>
  <c r="D28" i="10"/>
  <c r="F28" i="10"/>
  <c r="E28" i="10"/>
  <c r="F141" i="10"/>
  <c r="E141" i="10"/>
  <c r="D141" i="10"/>
  <c r="E25" i="10"/>
  <c r="D25" i="10"/>
  <c r="F25" i="10"/>
  <c r="F40" i="10"/>
  <c r="E40" i="10"/>
  <c r="D40" i="10"/>
  <c r="D140" i="10"/>
  <c r="F140" i="10"/>
  <c r="E140" i="10"/>
  <c r="E57" i="10"/>
  <c r="D57" i="10"/>
  <c r="F57" i="10"/>
  <c r="F19" i="10"/>
  <c r="E19" i="10"/>
  <c r="D19" i="10"/>
  <c r="F134" i="10"/>
  <c r="E134" i="10"/>
  <c r="D134" i="10"/>
  <c r="F55" i="10"/>
  <c r="E55" i="10"/>
  <c r="D55" i="10"/>
  <c r="D12" i="10"/>
  <c r="F12" i="10"/>
  <c r="E12" i="10"/>
  <c r="F126" i="10"/>
  <c r="E126" i="10"/>
  <c r="D126" i="10"/>
  <c r="E49" i="10"/>
  <c r="D49" i="10"/>
  <c r="F49" i="10"/>
  <c r="F10" i="10"/>
  <c r="E10" i="10"/>
  <c r="D10" i="10"/>
  <c r="F78" i="10"/>
  <c r="E78" i="10"/>
  <c r="D78" i="10"/>
  <c r="E81" i="10"/>
  <c r="D81" i="10"/>
  <c r="F81" i="10"/>
  <c r="F43" i="10"/>
  <c r="E43" i="10"/>
  <c r="D43" i="10"/>
  <c r="F118" i="10"/>
  <c r="E118" i="10"/>
  <c r="D118" i="10"/>
  <c r="E73" i="10"/>
  <c r="D73" i="10"/>
  <c r="F73" i="10"/>
  <c r="F35" i="10"/>
  <c r="E35" i="10"/>
  <c r="D35" i="10"/>
  <c r="F150" i="10"/>
  <c r="E150" i="10"/>
  <c r="D150" i="10"/>
  <c r="F66" i="10"/>
  <c r="E66" i="10"/>
  <c r="D66" i="10"/>
  <c r="F26" i="10"/>
  <c r="E26" i="10"/>
  <c r="D26" i="10"/>
  <c r="F142" i="10"/>
  <c r="E142" i="10"/>
  <c r="D142" i="10"/>
  <c r="F63" i="10"/>
  <c r="E63" i="10"/>
  <c r="D63" i="10"/>
  <c r="F24" i="10"/>
  <c r="E24" i="10"/>
  <c r="D24" i="10"/>
  <c r="F38" i="10"/>
  <c r="E38" i="10"/>
  <c r="D38" i="10"/>
  <c r="F56" i="10"/>
  <c r="E56" i="10"/>
  <c r="D56" i="10"/>
  <c r="D20" i="10"/>
  <c r="F20" i="10"/>
  <c r="E20" i="10"/>
  <c r="F51" i="10"/>
  <c r="E51" i="10"/>
  <c r="D51" i="10"/>
  <c r="F13" i="10"/>
  <c r="E13" i="10"/>
  <c r="D13" i="10"/>
  <c r="F50" i="10"/>
  <c r="E50" i="10"/>
  <c r="D50" i="10"/>
  <c r="F8" i="10"/>
  <c r="E8" i="10"/>
  <c r="D8" i="10"/>
  <c r="F82" i="10"/>
  <c r="E82" i="10"/>
  <c r="D82" i="10"/>
  <c r="D44" i="10"/>
  <c r="F44" i="10"/>
  <c r="E44" i="10"/>
  <c r="F134" i="11"/>
  <c r="E134" i="11"/>
  <c r="D134" i="11"/>
  <c r="F13" i="11"/>
  <c r="E13" i="11"/>
  <c r="D13" i="11"/>
  <c r="F128" i="11"/>
  <c r="E128" i="11"/>
  <c r="D128" i="11"/>
  <c r="F6" i="11"/>
  <c r="E6" i="11"/>
  <c r="D6" i="11"/>
  <c r="F125" i="11"/>
  <c r="E125" i="11"/>
  <c r="D125" i="11"/>
  <c r="F157" i="11"/>
  <c r="E157" i="11"/>
  <c r="D157" i="11"/>
  <c r="D119" i="11"/>
  <c r="F119" i="11"/>
  <c r="E119" i="11"/>
  <c r="F155" i="11"/>
  <c r="E155" i="11"/>
  <c r="D155" i="11"/>
  <c r="F112" i="11"/>
  <c r="E112" i="11"/>
  <c r="D112" i="11"/>
  <c r="F147" i="11"/>
  <c r="E147" i="11"/>
  <c r="D147" i="11"/>
  <c r="F109" i="11"/>
  <c r="E109" i="11"/>
  <c r="D109" i="11"/>
  <c r="F141" i="11"/>
  <c r="E141" i="11"/>
  <c r="D141" i="11"/>
  <c r="D103" i="11"/>
  <c r="F103" i="11"/>
  <c r="E103" i="11"/>
  <c r="F65" i="11"/>
  <c r="E65" i="11"/>
  <c r="D65" i="11"/>
  <c r="F138" i="11"/>
  <c r="E138" i="11"/>
  <c r="D138" i="11"/>
  <c r="F99" i="11"/>
  <c r="E99" i="11"/>
  <c r="D99" i="11"/>
  <c r="F57" i="11"/>
  <c r="E57" i="11"/>
  <c r="D57" i="11"/>
  <c r="D135" i="11"/>
  <c r="F135" i="11"/>
  <c r="E135" i="11"/>
  <c r="E52" i="11"/>
  <c r="D52" i="11"/>
  <c r="F52" i="11"/>
  <c r="F14" i="11"/>
  <c r="E14" i="11"/>
  <c r="D14" i="11"/>
  <c r="F129" i="11"/>
  <c r="E129" i="11"/>
  <c r="D129" i="11"/>
  <c r="F46" i="11"/>
  <c r="E46" i="11"/>
  <c r="D46" i="11"/>
  <c r="F8" i="11"/>
  <c r="E8" i="11"/>
  <c r="D8" i="11"/>
  <c r="F121" i="11"/>
  <c r="E121" i="11"/>
  <c r="D121" i="11"/>
  <c r="F43" i="11"/>
  <c r="E43" i="11"/>
  <c r="D43" i="11"/>
  <c r="F158" i="11"/>
  <c r="E158" i="11"/>
  <c r="D158" i="11"/>
  <c r="F120" i="11"/>
  <c r="E120" i="11"/>
  <c r="D120" i="11"/>
  <c r="E36" i="11"/>
  <c r="D36" i="11"/>
  <c r="F36" i="11"/>
  <c r="D151" i="11"/>
  <c r="F151" i="11"/>
  <c r="E151" i="11"/>
  <c r="F113" i="11"/>
  <c r="E113" i="11"/>
  <c r="D113" i="11"/>
  <c r="F34" i="11"/>
  <c r="E34" i="11"/>
  <c r="D34" i="11"/>
  <c r="E148" i="11"/>
  <c r="D148" i="11"/>
  <c r="F148" i="11"/>
  <c r="F110" i="11"/>
  <c r="E110" i="11"/>
  <c r="D110" i="11"/>
  <c r="E28" i="11"/>
  <c r="D28" i="11"/>
  <c r="F28" i="11"/>
  <c r="F142" i="11"/>
  <c r="E142" i="11"/>
  <c r="D142" i="11"/>
  <c r="F104" i="11"/>
  <c r="E104" i="11"/>
  <c r="D104" i="11"/>
  <c r="F139" i="11"/>
  <c r="E139" i="11"/>
  <c r="D139" i="11"/>
  <c r="F96" i="11"/>
  <c r="E96" i="11"/>
  <c r="D96" i="11"/>
  <c r="F53" i="11"/>
  <c r="E53" i="11"/>
  <c r="D53" i="11"/>
  <c r="D15" i="11"/>
  <c r="F15" i="11"/>
  <c r="E15" i="11"/>
  <c r="D47" i="11"/>
  <c r="F47" i="11"/>
  <c r="E47" i="11"/>
  <c r="D7" i="11"/>
  <c r="F7" i="11"/>
  <c r="E7" i="11"/>
  <c r="E44" i="11"/>
  <c r="D44" i="11"/>
  <c r="F44" i="11"/>
  <c r="D159" i="11"/>
  <c r="F159" i="11"/>
  <c r="E159" i="11"/>
  <c r="F37" i="11"/>
  <c r="E37" i="11"/>
  <c r="D37" i="11"/>
  <c r="F152" i="11"/>
  <c r="E152" i="11"/>
  <c r="D152" i="11"/>
  <c r="F35" i="11"/>
  <c r="E35" i="11"/>
  <c r="D35" i="11"/>
  <c r="F149" i="11"/>
  <c r="E149" i="11"/>
  <c r="D149" i="11"/>
  <c r="F27" i="11"/>
  <c r="E27" i="11"/>
  <c r="D27" i="11"/>
  <c r="D143" i="11"/>
  <c r="F143" i="11"/>
  <c r="E143" i="11"/>
  <c r="F105" i="11"/>
  <c r="E105" i="11"/>
  <c r="D105" i="11"/>
  <c r="F21" i="11"/>
  <c r="E21" i="11"/>
  <c r="D21" i="11"/>
  <c r="E140" i="11"/>
  <c r="D140" i="11"/>
  <c r="F140" i="11"/>
  <c r="F97" i="11"/>
  <c r="E97" i="11"/>
  <c r="D97" i="11"/>
  <c r="F19" i="11"/>
  <c r="E19" i="11"/>
  <c r="D19" i="11"/>
  <c r="F91" i="11"/>
  <c r="E91" i="11"/>
  <c r="D91" i="11"/>
  <c r="F51" i="11"/>
  <c r="E51" i="11"/>
  <c r="D51" i="11"/>
  <c r="F11" i="11"/>
  <c r="E11" i="11"/>
  <c r="D11" i="11"/>
  <c r="F90" i="11"/>
  <c r="E90" i="11"/>
  <c r="D90" i="11"/>
  <c r="F50" i="11"/>
  <c r="E50" i="11"/>
  <c r="D50" i="11"/>
  <c r="F9" i="11"/>
  <c r="E9" i="11"/>
  <c r="D9" i="11"/>
  <c r="F82" i="11"/>
  <c r="E82" i="11"/>
  <c r="D82" i="11"/>
  <c r="F45" i="11"/>
  <c r="E45" i="11"/>
  <c r="D45" i="11"/>
  <c r="F160" i="11"/>
  <c r="E160" i="11"/>
  <c r="D160" i="11"/>
  <c r="E76" i="11"/>
  <c r="D76" i="11"/>
  <c r="F76" i="11"/>
  <c r="F38" i="11"/>
  <c r="E38" i="11"/>
  <c r="D38" i="11"/>
  <c r="F153" i="11"/>
  <c r="E153" i="11"/>
  <c r="D153" i="11"/>
  <c r="F74" i="11"/>
  <c r="E74" i="11"/>
  <c r="D74" i="11"/>
  <c r="D31" i="11"/>
  <c r="F31" i="11"/>
  <c r="E31" i="11"/>
  <c r="F150" i="11"/>
  <c r="E150" i="11"/>
  <c r="D150" i="11"/>
  <c r="F66" i="11"/>
  <c r="E66" i="11"/>
  <c r="D66" i="11"/>
  <c r="F29" i="11"/>
  <c r="E29" i="11"/>
  <c r="D29" i="11"/>
  <c r="F144" i="11"/>
  <c r="E144" i="11"/>
  <c r="D144" i="11"/>
  <c r="F22" i="11"/>
  <c r="E22" i="11"/>
  <c r="D22" i="11"/>
  <c r="F136" i="11"/>
  <c r="E136" i="11"/>
  <c r="D136" i="11"/>
  <c r="E20" i="11"/>
  <c r="D20" i="11"/>
  <c r="F20" i="11"/>
  <c r="E92" i="11"/>
  <c r="D92" i="11"/>
  <c r="F92" i="11"/>
  <c r="F54" i="11"/>
  <c r="E54" i="11"/>
  <c r="D54" i="11"/>
  <c r="F86" i="11"/>
  <c r="E86" i="11"/>
  <c r="D86" i="11"/>
  <c r="F48" i="11"/>
  <c r="E48" i="11"/>
  <c r="D48" i="11"/>
  <c r="F83" i="11"/>
  <c r="E83" i="11"/>
  <c r="D83" i="11"/>
  <c r="F42" i="11"/>
  <c r="E42" i="11"/>
  <c r="D42" i="11"/>
  <c r="F77" i="11"/>
  <c r="E77" i="11"/>
  <c r="D77" i="11"/>
  <c r="D39" i="11"/>
  <c r="F39" i="11"/>
  <c r="E39" i="11"/>
  <c r="F75" i="11"/>
  <c r="E75" i="11"/>
  <c r="D75" i="11"/>
  <c r="F32" i="11"/>
  <c r="E32" i="11"/>
  <c r="D32" i="11"/>
  <c r="E68" i="11"/>
  <c r="D68" i="11"/>
  <c r="F68" i="11"/>
  <c r="F30" i="11"/>
  <c r="E30" i="11"/>
  <c r="D30" i="11"/>
  <c r="F145" i="11"/>
  <c r="E145" i="11"/>
  <c r="D145" i="11"/>
  <c r="F61" i="11"/>
  <c r="E61" i="11"/>
  <c r="D61" i="11"/>
  <c r="D23" i="11"/>
  <c r="F23" i="11"/>
  <c r="E23" i="11"/>
  <c r="F137" i="11"/>
  <c r="E137" i="11"/>
  <c r="D137" i="11"/>
  <c r="E60" i="11"/>
  <c r="D60" i="11"/>
  <c r="F60" i="11"/>
  <c r="F18" i="11"/>
  <c r="E18" i="11"/>
  <c r="D18" i="11"/>
  <c r="F131" i="11"/>
  <c r="E131" i="11"/>
  <c r="D131" i="11"/>
  <c r="F93" i="11"/>
  <c r="E93" i="11"/>
  <c r="D93" i="11"/>
  <c r="D55" i="11"/>
  <c r="F55" i="11"/>
  <c r="E55" i="11"/>
  <c r="F130" i="11"/>
  <c r="E130" i="11"/>
  <c r="D130" i="11"/>
  <c r="D87" i="11"/>
  <c r="F87" i="11"/>
  <c r="E87" i="11"/>
  <c r="F49" i="11"/>
  <c r="E49" i="11"/>
  <c r="D49" i="11"/>
  <c r="F122" i="11"/>
  <c r="E122" i="11"/>
  <c r="D122" i="11"/>
  <c r="E84" i="11"/>
  <c r="D84" i="11"/>
  <c r="F84" i="11"/>
  <c r="F41" i="11"/>
  <c r="E41" i="11"/>
  <c r="D41" i="11"/>
  <c r="E116" i="11"/>
  <c r="D116" i="11"/>
  <c r="F116" i="11"/>
  <c r="F78" i="11"/>
  <c r="E78" i="11"/>
  <c r="D78" i="11"/>
  <c r="F40" i="11"/>
  <c r="E40" i="11"/>
  <c r="D40" i="11"/>
  <c r="F114" i="11"/>
  <c r="E114" i="11"/>
  <c r="D114" i="11"/>
  <c r="D71" i="11"/>
  <c r="F71" i="11"/>
  <c r="E71" i="11"/>
  <c r="F33" i="11"/>
  <c r="E33" i="11"/>
  <c r="D33" i="11"/>
  <c r="F106" i="11"/>
  <c r="E106" i="11"/>
  <c r="D106" i="11"/>
  <c r="F69" i="11"/>
  <c r="E69" i="11"/>
  <c r="D69" i="11"/>
  <c r="F26" i="11"/>
  <c r="E26" i="11"/>
  <c r="D26" i="11"/>
  <c r="F62" i="11"/>
  <c r="E62" i="11"/>
  <c r="D62" i="11"/>
  <c r="F24" i="11"/>
  <c r="E24" i="11"/>
  <c r="D24" i="11"/>
  <c r="F58" i="11"/>
  <c r="E58" i="11"/>
  <c r="D58" i="11"/>
  <c r="F16" i="11"/>
  <c r="E16" i="11"/>
  <c r="D16" i="11"/>
  <c r="E132" i="11"/>
  <c r="D132" i="11"/>
  <c r="F132" i="11"/>
  <c r="F94" i="11"/>
  <c r="E94" i="11"/>
  <c r="D94" i="11"/>
  <c r="F126" i="11"/>
  <c r="E126" i="11"/>
  <c r="D126" i="11"/>
  <c r="F88" i="11"/>
  <c r="E88" i="11"/>
  <c r="D88" i="11"/>
  <c r="F123" i="11"/>
  <c r="E123" i="11"/>
  <c r="D123" i="11"/>
  <c r="F85" i="11"/>
  <c r="E85" i="11"/>
  <c r="D85" i="11"/>
  <c r="F117" i="11"/>
  <c r="E117" i="11"/>
  <c r="D117" i="11"/>
  <c r="D79" i="11"/>
  <c r="F79" i="11"/>
  <c r="E79" i="11"/>
  <c r="F115" i="11"/>
  <c r="E115" i="11"/>
  <c r="D115" i="11"/>
  <c r="F72" i="11"/>
  <c r="E72" i="11"/>
  <c r="D72" i="11"/>
  <c r="F107" i="11"/>
  <c r="E107" i="11"/>
  <c r="D107" i="11"/>
  <c r="F70" i="11"/>
  <c r="E70" i="11"/>
  <c r="D70" i="11"/>
  <c r="F101" i="11"/>
  <c r="E101" i="11"/>
  <c r="D101" i="11"/>
  <c r="D63" i="11"/>
  <c r="F63" i="11"/>
  <c r="E63" i="11"/>
  <c r="F25" i="11"/>
  <c r="E25" i="11"/>
  <c r="D25" i="11"/>
  <c r="F98" i="11"/>
  <c r="E98" i="11"/>
  <c r="D98" i="11"/>
  <c r="F59" i="11"/>
  <c r="E59" i="11"/>
  <c r="D59" i="11"/>
  <c r="F17" i="11"/>
  <c r="E17" i="11"/>
  <c r="D17" i="11"/>
  <c r="F133" i="11"/>
  <c r="E133" i="11"/>
  <c r="D133" i="11"/>
  <c r="D95" i="11"/>
  <c r="F95" i="11"/>
  <c r="E95" i="11"/>
  <c r="E12" i="11"/>
  <c r="D12" i="11"/>
  <c r="F12" i="11"/>
  <c r="D127" i="11"/>
  <c r="F127" i="11"/>
  <c r="E127" i="11"/>
  <c r="F89" i="11"/>
  <c r="E89" i="11"/>
  <c r="D89" i="11"/>
  <c r="F10" i="11"/>
  <c r="E10" i="11"/>
  <c r="D10" i="11"/>
  <c r="E124" i="11"/>
  <c r="D124" i="11"/>
  <c r="F124" i="11"/>
  <c r="F81" i="11"/>
  <c r="E81" i="11"/>
  <c r="D81" i="11"/>
  <c r="E156" i="11"/>
  <c r="D156" i="11"/>
  <c r="F156" i="11"/>
  <c r="F118" i="11"/>
  <c r="E118" i="11"/>
  <c r="D118" i="11"/>
  <c r="F80" i="11"/>
  <c r="E80" i="11"/>
  <c r="D80" i="11"/>
  <c r="F154" i="11"/>
  <c r="E154" i="11"/>
  <c r="D154" i="11"/>
  <c r="D111" i="11"/>
  <c r="F111" i="11"/>
  <c r="E111" i="11"/>
  <c r="F73" i="11"/>
  <c r="E73" i="11"/>
  <c r="D73" i="11"/>
  <c r="F146" i="11"/>
  <c r="E146" i="11"/>
  <c r="D146" i="11"/>
  <c r="E108" i="11"/>
  <c r="D108" i="11"/>
  <c r="F108" i="11"/>
  <c r="F67" i="11"/>
  <c r="E67" i="11"/>
  <c r="D67" i="11"/>
  <c r="F102" i="11"/>
  <c r="E102" i="11"/>
  <c r="D102" i="11"/>
  <c r="F64" i="11"/>
  <c r="E64" i="11"/>
  <c r="D64" i="11"/>
  <c r="E100" i="11"/>
  <c r="D100" i="11"/>
  <c r="F100" i="11"/>
  <c r="F56" i="11"/>
  <c r="E56" i="11"/>
  <c r="D56" i="11"/>
  <c r="F118" i="12"/>
  <c r="E118" i="12"/>
  <c r="D118" i="12"/>
  <c r="F76" i="12"/>
  <c r="E76" i="12"/>
  <c r="D76" i="12"/>
  <c r="F112" i="12"/>
  <c r="E112" i="12"/>
  <c r="D112" i="12"/>
  <c r="F75" i="12"/>
  <c r="E75" i="12"/>
  <c r="D75" i="12"/>
  <c r="F110" i="12"/>
  <c r="E110" i="12"/>
  <c r="D110" i="12"/>
  <c r="F68" i="12"/>
  <c r="E68" i="12"/>
  <c r="D68" i="12"/>
  <c r="F102" i="12"/>
  <c r="E102" i="12"/>
  <c r="D102" i="12"/>
  <c r="F65" i="12"/>
  <c r="E65" i="12"/>
  <c r="D65" i="12"/>
  <c r="F97" i="12"/>
  <c r="E97" i="12"/>
  <c r="D97" i="12"/>
  <c r="F60" i="12"/>
  <c r="E60" i="12"/>
  <c r="D60" i="12"/>
  <c r="F94" i="12"/>
  <c r="E94" i="12"/>
  <c r="D94" i="12"/>
  <c r="F52" i="12"/>
  <c r="E52" i="12"/>
  <c r="D52" i="12"/>
  <c r="F86" i="12"/>
  <c r="E86" i="12"/>
  <c r="D86" i="12"/>
  <c r="D50" i="12"/>
  <c r="F50" i="12"/>
  <c r="E50" i="12"/>
  <c r="D82" i="12"/>
  <c r="F82" i="12"/>
  <c r="E82" i="12"/>
  <c r="E119" i="12"/>
  <c r="D119" i="12"/>
  <c r="F119" i="12"/>
  <c r="F37" i="12"/>
  <c r="E37" i="12"/>
  <c r="D37" i="12"/>
  <c r="F113" i="12"/>
  <c r="E113" i="12"/>
  <c r="D113" i="12"/>
  <c r="E31" i="12"/>
  <c r="D31" i="12"/>
  <c r="F31" i="12"/>
  <c r="D106" i="12"/>
  <c r="F106" i="12"/>
  <c r="E106" i="12"/>
  <c r="F30" i="12"/>
  <c r="E30" i="12"/>
  <c r="D30" i="12"/>
  <c r="E103" i="12"/>
  <c r="D103" i="12"/>
  <c r="F103" i="12"/>
  <c r="F22" i="12"/>
  <c r="E22" i="12"/>
  <c r="D22" i="12"/>
  <c r="D98" i="12"/>
  <c r="F98" i="12"/>
  <c r="E98" i="12"/>
  <c r="F16" i="12"/>
  <c r="E16" i="12"/>
  <c r="D16" i="12"/>
  <c r="E95" i="12"/>
  <c r="D95" i="12"/>
  <c r="F95" i="12"/>
  <c r="F13" i="12"/>
  <c r="E13" i="12"/>
  <c r="D13" i="12"/>
  <c r="F88" i="12"/>
  <c r="E88" i="12"/>
  <c r="D88" i="12"/>
  <c r="F6" i="12"/>
  <c r="E6" i="12"/>
  <c r="D6" i="12"/>
  <c r="F125" i="12"/>
  <c r="E125" i="12"/>
  <c r="D125" i="12"/>
  <c r="F83" i="12"/>
  <c r="E83" i="12"/>
  <c r="D83" i="12"/>
  <c r="F157" i="12"/>
  <c r="E157" i="12"/>
  <c r="D157" i="12"/>
  <c r="F120" i="12"/>
  <c r="E120" i="12"/>
  <c r="D120" i="12"/>
  <c r="E39" i="12"/>
  <c r="D39" i="12"/>
  <c r="F39" i="12"/>
  <c r="E151" i="12"/>
  <c r="D151" i="12"/>
  <c r="F151" i="12"/>
  <c r="D114" i="12"/>
  <c r="F114" i="12"/>
  <c r="E114" i="12"/>
  <c r="F32" i="12"/>
  <c r="E32" i="12"/>
  <c r="D32" i="12"/>
  <c r="F149" i="12"/>
  <c r="E149" i="12"/>
  <c r="D149" i="12"/>
  <c r="F107" i="12"/>
  <c r="E107" i="12"/>
  <c r="D107" i="12"/>
  <c r="F29" i="12"/>
  <c r="E29" i="12"/>
  <c r="D29" i="12"/>
  <c r="F141" i="12"/>
  <c r="E141" i="12"/>
  <c r="D141" i="12"/>
  <c r="F104" i="12"/>
  <c r="E104" i="12"/>
  <c r="D104" i="12"/>
  <c r="E23" i="12"/>
  <c r="D23" i="12"/>
  <c r="F23" i="12"/>
  <c r="F136" i="12"/>
  <c r="E136" i="12"/>
  <c r="D136" i="12"/>
  <c r="F99" i="12"/>
  <c r="E99" i="12"/>
  <c r="D99" i="12"/>
  <c r="F17" i="12"/>
  <c r="E17" i="12"/>
  <c r="D17" i="12"/>
  <c r="F133" i="12"/>
  <c r="E133" i="12"/>
  <c r="D133" i="12"/>
  <c r="F91" i="12"/>
  <c r="E91" i="12"/>
  <c r="D91" i="12"/>
  <c r="E15" i="12"/>
  <c r="D15" i="12"/>
  <c r="F15" i="12"/>
  <c r="F126" i="12"/>
  <c r="E126" i="12"/>
  <c r="D126" i="12"/>
  <c r="F89" i="12"/>
  <c r="E89" i="12"/>
  <c r="D89" i="12"/>
  <c r="E7" i="12"/>
  <c r="D7" i="12"/>
  <c r="F7" i="12"/>
  <c r="F121" i="12"/>
  <c r="E121" i="12"/>
  <c r="D121" i="12"/>
  <c r="F84" i="12"/>
  <c r="E84" i="12"/>
  <c r="D84" i="12"/>
  <c r="F158" i="12"/>
  <c r="E158" i="12"/>
  <c r="D158" i="12"/>
  <c r="F116" i="12"/>
  <c r="E116" i="12"/>
  <c r="D116" i="12"/>
  <c r="F40" i="12"/>
  <c r="E40" i="12"/>
  <c r="D40" i="12"/>
  <c r="F152" i="12"/>
  <c r="E152" i="12"/>
  <c r="D152" i="12"/>
  <c r="F115" i="12"/>
  <c r="E115" i="12"/>
  <c r="D115" i="12"/>
  <c r="F33" i="12"/>
  <c r="E33" i="12"/>
  <c r="D33" i="12"/>
  <c r="F150" i="12"/>
  <c r="E150" i="12"/>
  <c r="D150" i="12"/>
  <c r="F108" i="12"/>
  <c r="E108" i="12"/>
  <c r="D108" i="12"/>
  <c r="D26" i="12"/>
  <c r="F26" i="12"/>
  <c r="E26" i="12"/>
  <c r="F142" i="12"/>
  <c r="E142" i="12"/>
  <c r="D142" i="12"/>
  <c r="F105" i="12"/>
  <c r="E105" i="12"/>
  <c r="D105" i="12"/>
  <c r="F24" i="12"/>
  <c r="E24" i="12"/>
  <c r="D24" i="12"/>
  <c r="F137" i="12"/>
  <c r="E137" i="12"/>
  <c r="D137" i="12"/>
  <c r="F100" i="12"/>
  <c r="E100" i="12"/>
  <c r="D100" i="12"/>
  <c r="D18" i="12"/>
  <c r="F18" i="12"/>
  <c r="E18" i="12"/>
  <c r="F134" i="12"/>
  <c r="E134" i="12"/>
  <c r="D134" i="12"/>
  <c r="F92" i="12"/>
  <c r="E92" i="12"/>
  <c r="D92" i="12"/>
  <c r="F14" i="12"/>
  <c r="E14" i="12"/>
  <c r="D14" i="12"/>
  <c r="E127" i="12"/>
  <c r="D127" i="12"/>
  <c r="F127" i="12"/>
  <c r="D90" i="12"/>
  <c r="F90" i="12"/>
  <c r="E90" i="12"/>
  <c r="F8" i="12"/>
  <c r="E8" i="12"/>
  <c r="D8" i="12"/>
  <c r="D122" i="12"/>
  <c r="F122" i="12"/>
  <c r="E122" i="12"/>
  <c r="F45" i="12"/>
  <c r="E45" i="12"/>
  <c r="D45" i="12"/>
  <c r="E159" i="12"/>
  <c r="D159" i="12"/>
  <c r="F159" i="12"/>
  <c r="F77" i="12"/>
  <c r="E77" i="12"/>
  <c r="D77" i="12"/>
  <c r="F38" i="12"/>
  <c r="E38" i="12"/>
  <c r="D38" i="12"/>
  <c r="F153" i="12"/>
  <c r="E153" i="12"/>
  <c r="D153" i="12"/>
  <c r="E71" i="12"/>
  <c r="D71" i="12"/>
  <c r="F71" i="12"/>
  <c r="D34" i="12"/>
  <c r="F34" i="12"/>
  <c r="E34" i="12"/>
  <c r="D146" i="12"/>
  <c r="F146" i="12"/>
  <c r="E146" i="12"/>
  <c r="F69" i="12"/>
  <c r="E69" i="12"/>
  <c r="D69" i="12"/>
  <c r="F27" i="12"/>
  <c r="E27" i="12"/>
  <c r="D27" i="12"/>
  <c r="E143" i="12"/>
  <c r="D143" i="12"/>
  <c r="F143" i="12"/>
  <c r="F61" i="12"/>
  <c r="E61" i="12"/>
  <c r="D61" i="12"/>
  <c r="F25" i="12"/>
  <c r="E25" i="12"/>
  <c r="D25" i="12"/>
  <c r="D138" i="12"/>
  <c r="F138" i="12"/>
  <c r="E138" i="12"/>
  <c r="F56" i="12"/>
  <c r="E56" i="12"/>
  <c r="D56" i="12"/>
  <c r="F19" i="12"/>
  <c r="E19" i="12"/>
  <c r="D19" i="12"/>
  <c r="E135" i="12"/>
  <c r="D135" i="12"/>
  <c r="F135" i="12"/>
  <c r="F53" i="12"/>
  <c r="E53" i="12"/>
  <c r="D53" i="12"/>
  <c r="F11" i="12"/>
  <c r="E11" i="12"/>
  <c r="D11" i="12"/>
  <c r="F128" i="12"/>
  <c r="E128" i="12"/>
  <c r="D128" i="12"/>
  <c r="E47" i="12"/>
  <c r="D47" i="12"/>
  <c r="F47" i="12"/>
  <c r="F9" i="12"/>
  <c r="E9" i="12"/>
  <c r="D9" i="12"/>
  <c r="F123" i="12"/>
  <c r="E123" i="12"/>
  <c r="D123" i="12"/>
  <c r="F41" i="12"/>
  <c r="E41" i="12"/>
  <c r="D41" i="12"/>
  <c r="F160" i="12"/>
  <c r="E160" i="12"/>
  <c r="D160" i="12"/>
  <c r="F78" i="12"/>
  <c r="E78" i="12"/>
  <c r="D78" i="12"/>
  <c r="F36" i="12"/>
  <c r="E36" i="12"/>
  <c r="D36" i="12"/>
  <c r="D154" i="12"/>
  <c r="F154" i="12"/>
  <c r="E154" i="12"/>
  <c r="F72" i="12"/>
  <c r="E72" i="12"/>
  <c r="D72" i="12"/>
  <c r="F35" i="12"/>
  <c r="E35" i="12"/>
  <c r="D35" i="12"/>
  <c r="F147" i="12"/>
  <c r="E147" i="12"/>
  <c r="D147" i="12"/>
  <c r="D66" i="12"/>
  <c r="F66" i="12"/>
  <c r="E66" i="12"/>
  <c r="F28" i="12"/>
  <c r="E28" i="12"/>
  <c r="D28" i="12"/>
  <c r="F144" i="12"/>
  <c r="E144" i="12"/>
  <c r="D144" i="12"/>
  <c r="F62" i="12"/>
  <c r="E62" i="12"/>
  <c r="D62" i="12"/>
  <c r="F21" i="12"/>
  <c r="E21" i="12"/>
  <c r="D21" i="12"/>
  <c r="F139" i="12"/>
  <c r="E139" i="12"/>
  <c r="D139" i="12"/>
  <c r="F57" i="12"/>
  <c r="E57" i="12"/>
  <c r="D57" i="12"/>
  <c r="F20" i="12"/>
  <c r="E20" i="12"/>
  <c r="D20" i="12"/>
  <c r="F131" i="12"/>
  <c r="E131" i="12"/>
  <c r="D131" i="12"/>
  <c r="F54" i="12"/>
  <c r="E54" i="12"/>
  <c r="D54" i="12"/>
  <c r="F12" i="12"/>
  <c r="E12" i="12"/>
  <c r="D12" i="12"/>
  <c r="F129" i="12"/>
  <c r="E129" i="12"/>
  <c r="D129" i="12"/>
  <c r="F48" i="12"/>
  <c r="E48" i="12"/>
  <c r="D48" i="12"/>
  <c r="D10" i="12"/>
  <c r="F10" i="12"/>
  <c r="E10" i="12"/>
  <c r="F124" i="12"/>
  <c r="E124" i="12"/>
  <c r="D124" i="12"/>
  <c r="D42" i="12"/>
  <c r="F42" i="12"/>
  <c r="E42" i="12"/>
  <c r="F156" i="12"/>
  <c r="E156" i="12"/>
  <c r="D156" i="12"/>
  <c r="E79" i="12"/>
  <c r="D79" i="12"/>
  <c r="F79" i="12"/>
  <c r="F155" i="12"/>
  <c r="E155" i="12"/>
  <c r="D155" i="12"/>
  <c r="F73" i="12"/>
  <c r="E73" i="12"/>
  <c r="D73" i="12"/>
  <c r="F148" i="12"/>
  <c r="E148" i="12"/>
  <c r="D148" i="12"/>
  <c r="F70" i="12"/>
  <c r="E70" i="12"/>
  <c r="D70" i="12"/>
  <c r="F145" i="12"/>
  <c r="E145" i="12"/>
  <c r="D145" i="12"/>
  <c r="E63" i="12"/>
  <c r="D63" i="12"/>
  <c r="F63" i="12"/>
  <c r="F140" i="12"/>
  <c r="E140" i="12"/>
  <c r="D140" i="12"/>
  <c r="D58" i="12"/>
  <c r="F58" i="12"/>
  <c r="E58" i="12"/>
  <c r="F132" i="12"/>
  <c r="E132" i="12"/>
  <c r="D132" i="12"/>
  <c r="E55" i="12"/>
  <c r="D55" i="12"/>
  <c r="F55" i="12"/>
  <c r="D130" i="12"/>
  <c r="F130" i="12"/>
  <c r="E130" i="12"/>
  <c r="F49" i="12"/>
  <c r="E49" i="12"/>
  <c r="D49" i="12"/>
  <c r="F85" i="12"/>
  <c r="E85" i="12"/>
  <c r="D85" i="12"/>
  <c r="F43" i="12"/>
  <c r="E43" i="12"/>
  <c r="D43" i="12"/>
  <c r="F117" i="12"/>
  <c r="E117" i="12"/>
  <c r="D117" i="12"/>
  <c r="F80" i="12"/>
  <c r="E80" i="12"/>
  <c r="D80" i="12"/>
  <c r="E111" i="12"/>
  <c r="D111" i="12"/>
  <c r="F111" i="12"/>
  <c r="D74" i="12"/>
  <c r="F74" i="12"/>
  <c r="E74" i="12"/>
  <c r="F109" i="12"/>
  <c r="E109" i="12"/>
  <c r="D109" i="12"/>
  <c r="F67" i="12"/>
  <c r="E67" i="12"/>
  <c r="D67" i="12"/>
  <c r="F101" i="12"/>
  <c r="E101" i="12"/>
  <c r="D101" i="12"/>
  <c r="F64" i="12"/>
  <c r="E64" i="12"/>
  <c r="D64" i="12"/>
  <c r="F96" i="12"/>
  <c r="E96" i="12"/>
  <c r="D96" i="12"/>
  <c r="F59" i="12"/>
  <c r="E59" i="12"/>
  <c r="D59" i="12"/>
  <c r="F93" i="12"/>
  <c r="E93" i="12"/>
  <c r="D93" i="12"/>
  <c r="F51" i="12"/>
  <c r="E51" i="12"/>
  <c r="D51" i="12"/>
  <c r="E87" i="12"/>
  <c r="D87" i="12"/>
  <c r="F87" i="12"/>
  <c r="F46" i="12"/>
  <c r="E46" i="12"/>
  <c r="D46" i="12"/>
  <c r="F81" i="12"/>
  <c r="E81" i="12"/>
  <c r="D81" i="12"/>
  <c r="F44" i="12"/>
  <c r="E44" i="12"/>
  <c r="D44" i="12"/>
  <c r="F150" i="13"/>
  <c r="E150" i="13"/>
  <c r="D150" i="13"/>
  <c r="F66" i="13"/>
  <c r="E66" i="13"/>
  <c r="D66" i="13"/>
  <c r="F28" i="13"/>
  <c r="E28" i="13"/>
  <c r="D28" i="13"/>
  <c r="F143" i="13"/>
  <c r="E143" i="13"/>
  <c r="D143" i="13"/>
  <c r="D64" i="13"/>
  <c r="F64" i="13"/>
  <c r="E64" i="13"/>
  <c r="E21" i="13"/>
  <c r="D21" i="13"/>
  <c r="F21" i="13"/>
  <c r="F140" i="13"/>
  <c r="E140" i="13"/>
  <c r="D140" i="13"/>
  <c r="D56" i="13"/>
  <c r="F56" i="13"/>
  <c r="E56" i="13"/>
  <c r="F19" i="13"/>
  <c r="E19" i="13"/>
  <c r="D19" i="13"/>
  <c r="F135" i="13"/>
  <c r="E135" i="13"/>
  <c r="D135" i="13"/>
  <c r="F51" i="13"/>
  <c r="E51" i="13"/>
  <c r="D51" i="13"/>
  <c r="E13" i="13"/>
  <c r="D13" i="13"/>
  <c r="F13" i="13"/>
  <c r="F127" i="13"/>
  <c r="E127" i="13"/>
  <c r="D127" i="13"/>
  <c r="D48" i="13"/>
  <c r="F48" i="13"/>
  <c r="E48" i="13"/>
  <c r="F10" i="13"/>
  <c r="E10" i="13"/>
  <c r="D10" i="13"/>
  <c r="E125" i="13"/>
  <c r="D125" i="13"/>
  <c r="F125" i="13"/>
  <c r="F42" i="13"/>
  <c r="E42" i="13"/>
  <c r="D42" i="13"/>
  <c r="E117" i="13"/>
  <c r="D117" i="13"/>
  <c r="F117" i="13"/>
  <c r="F79" i="13"/>
  <c r="E79" i="13"/>
  <c r="D79" i="13"/>
  <c r="D152" i="13"/>
  <c r="F152" i="13"/>
  <c r="E152" i="13"/>
  <c r="F114" i="13"/>
  <c r="E114" i="13"/>
  <c r="D114" i="13"/>
  <c r="F71" i="13"/>
  <c r="E71" i="13"/>
  <c r="D71" i="13"/>
  <c r="F67" i="13"/>
  <c r="E67" i="13"/>
  <c r="D67" i="13"/>
  <c r="E29" i="13"/>
  <c r="D29" i="13"/>
  <c r="F29" i="13"/>
  <c r="E61" i="13"/>
  <c r="D61" i="13"/>
  <c r="F61" i="13"/>
  <c r="F22" i="13"/>
  <c r="E22" i="13"/>
  <c r="D22" i="13"/>
  <c r="F58" i="13"/>
  <c r="E58" i="13"/>
  <c r="D58" i="13"/>
  <c r="F17" i="13"/>
  <c r="E17" i="13"/>
  <c r="D17" i="13"/>
  <c r="F52" i="13"/>
  <c r="E52" i="13"/>
  <c r="D52" i="13"/>
  <c r="F14" i="13"/>
  <c r="E14" i="13"/>
  <c r="D14" i="13"/>
  <c r="F49" i="13"/>
  <c r="E49" i="13"/>
  <c r="D49" i="13"/>
  <c r="F6" i="13"/>
  <c r="E6" i="13"/>
  <c r="D6" i="13"/>
  <c r="F43" i="13"/>
  <c r="E43" i="13"/>
  <c r="D43" i="13"/>
  <c r="F118" i="13"/>
  <c r="E118" i="13"/>
  <c r="D118" i="13"/>
  <c r="F153" i="13"/>
  <c r="E153" i="13"/>
  <c r="D153" i="13"/>
  <c r="F115" i="13"/>
  <c r="E115" i="13"/>
  <c r="D115" i="13"/>
  <c r="F106" i="13"/>
  <c r="E106" i="13"/>
  <c r="D106" i="13"/>
  <c r="F68" i="13"/>
  <c r="E68" i="13"/>
  <c r="D68" i="13"/>
  <c r="F30" i="13"/>
  <c r="E30" i="13"/>
  <c r="D30" i="13"/>
  <c r="D104" i="13"/>
  <c r="F104" i="13"/>
  <c r="E104" i="13"/>
  <c r="F65" i="13"/>
  <c r="E65" i="13"/>
  <c r="D65" i="13"/>
  <c r="F23" i="13"/>
  <c r="E23" i="13"/>
  <c r="D23" i="13"/>
  <c r="D96" i="13"/>
  <c r="F96" i="13"/>
  <c r="E96" i="13"/>
  <c r="F57" i="13"/>
  <c r="E57" i="13"/>
  <c r="D57" i="13"/>
  <c r="F20" i="13"/>
  <c r="E20" i="13"/>
  <c r="D20" i="13"/>
  <c r="F91" i="13"/>
  <c r="E91" i="13"/>
  <c r="D91" i="13"/>
  <c r="E53" i="13"/>
  <c r="D53" i="13"/>
  <c r="F53" i="13"/>
  <c r="F15" i="13"/>
  <c r="E15" i="13"/>
  <c r="D15" i="13"/>
  <c r="D88" i="13"/>
  <c r="F88" i="13"/>
  <c r="E88" i="13"/>
  <c r="F50" i="13"/>
  <c r="E50" i="13"/>
  <c r="D50" i="13"/>
  <c r="F7" i="13"/>
  <c r="E7" i="13"/>
  <c r="D7" i="13"/>
  <c r="F82" i="13"/>
  <c r="E82" i="13"/>
  <c r="D82" i="13"/>
  <c r="F44" i="13"/>
  <c r="E44" i="13"/>
  <c r="D44" i="13"/>
  <c r="F119" i="13"/>
  <c r="E119" i="13"/>
  <c r="D119" i="13"/>
  <c r="D40" i="13"/>
  <c r="F40" i="13"/>
  <c r="E40" i="13"/>
  <c r="F154" i="13"/>
  <c r="E154" i="13"/>
  <c r="D154" i="13"/>
  <c r="F111" i="13"/>
  <c r="E111" i="13"/>
  <c r="D111" i="13"/>
  <c r="D32" i="13"/>
  <c r="F32" i="13"/>
  <c r="E32" i="13"/>
  <c r="F107" i="13"/>
  <c r="E107" i="13"/>
  <c r="D107" i="13"/>
  <c r="E69" i="13"/>
  <c r="D69" i="13"/>
  <c r="F69" i="13"/>
  <c r="F105" i="13"/>
  <c r="E105" i="13"/>
  <c r="D105" i="13"/>
  <c r="F62" i="13"/>
  <c r="E62" i="13"/>
  <c r="D62" i="13"/>
  <c r="F97" i="13"/>
  <c r="E97" i="13"/>
  <c r="D97" i="13"/>
  <c r="F59" i="13"/>
  <c r="E59" i="13"/>
  <c r="D59" i="13"/>
  <c r="F92" i="13"/>
  <c r="E92" i="13"/>
  <c r="D92" i="13"/>
  <c r="F54" i="13"/>
  <c r="E54" i="13"/>
  <c r="D54" i="13"/>
  <c r="F89" i="13"/>
  <c r="E89" i="13"/>
  <c r="D89" i="13"/>
  <c r="F46" i="13"/>
  <c r="E46" i="13"/>
  <c r="D46" i="13"/>
  <c r="F81" i="13"/>
  <c r="E81" i="13"/>
  <c r="D81" i="13"/>
  <c r="E45" i="13"/>
  <c r="D45" i="13"/>
  <c r="F45" i="13"/>
  <c r="F36" i="13"/>
  <c r="E36" i="13"/>
  <c r="D36" i="13"/>
  <c r="F155" i="13"/>
  <c r="E155" i="13"/>
  <c r="D155" i="13"/>
  <c r="F34" i="13"/>
  <c r="E34" i="13"/>
  <c r="D34" i="13"/>
  <c r="F146" i="13"/>
  <c r="E146" i="13"/>
  <c r="D146" i="13"/>
  <c r="F108" i="13"/>
  <c r="E108" i="13"/>
  <c r="D108" i="13"/>
  <c r="F70" i="13"/>
  <c r="E70" i="13"/>
  <c r="D70" i="13"/>
  <c r="D144" i="13"/>
  <c r="F144" i="13"/>
  <c r="E144" i="13"/>
  <c r="E101" i="13"/>
  <c r="D101" i="13"/>
  <c r="F101" i="13"/>
  <c r="F63" i="13"/>
  <c r="E63" i="13"/>
  <c r="D63" i="13"/>
  <c r="D136" i="13"/>
  <c r="F136" i="13"/>
  <c r="E136" i="13"/>
  <c r="F98" i="13"/>
  <c r="E98" i="13"/>
  <c r="D98" i="13"/>
  <c r="F60" i="13"/>
  <c r="E60" i="13"/>
  <c r="D60" i="13"/>
  <c r="F131" i="13"/>
  <c r="E131" i="13"/>
  <c r="D131" i="13"/>
  <c r="E93" i="13"/>
  <c r="D93" i="13"/>
  <c r="F93" i="13"/>
  <c r="F55" i="13"/>
  <c r="E55" i="13"/>
  <c r="D55" i="13"/>
  <c r="D128" i="13"/>
  <c r="F128" i="13"/>
  <c r="E128" i="13"/>
  <c r="F90" i="13"/>
  <c r="E90" i="13"/>
  <c r="D90" i="13"/>
  <c r="F47" i="13"/>
  <c r="E47" i="13"/>
  <c r="D47" i="13"/>
  <c r="F121" i="13"/>
  <c r="E121" i="13"/>
  <c r="D121" i="13"/>
  <c r="F83" i="13"/>
  <c r="E83" i="13"/>
  <c r="D83" i="13"/>
  <c r="F41" i="13"/>
  <c r="E41" i="13"/>
  <c r="D41" i="13"/>
  <c r="D80" i="13"/>
  <c r="F80" i="13"/>
  <c r="E80" i="13"/>
  <c r="E37" i="13"/>
  <c r="D37" i="13"/>
  <c r="F37" i="13"/>
  <c r="F151" i="13"/>
  <c r="E151" i="13"/>
  <c r="D151" i="13"/>
  <c r="D72" i="13"/>
  <c r="F72" i="13"/>
  <c r="E72" i="13"/>
  <c r="F35" i="13"/>
  <c r="E35" i="13"/>
  <c r="D35" i="13"/>
  <c r="F147" i="13"/>
  <c r="E147" i="13"/>
  <c r="D147" i="13"/>
  <c r="E109" i="13"/>
  <c r="D109" i="13"/>
  <c r="F109" i="13"/>
  <c r="F145" i="13"/>
  <c r="E145" i="13"/>
  <c r="D145" i="13"/>
  <c r="F102" i="13"/>
  <c r="E102" i="13"/>
  <c r="D102" i="13"/>
  <c r="F137" i="13"/>
  <c r="E137" i="13"/>
  <c r="D137" i="13"/>
  <c r="F99" i="13"/>
  <c r="E99" i="13"/>
  <c r="D99" i="13"/>
  <c r="F132" i="13"/>
  <c r="E132" i="13"/>
  <c r="D132" i="13"/>
  <c r="F94" i="13"/>
  <c r="E94" i="13"/>
  <c r="D94" i="13"/>
  <c r="F129" i="13"/>
  <c r="E129" i="13"/>
  <c r="D129" i="13"/>
  <c r="F86" i="13"/>
  <c r="E86" i="13"/>
  <c r="D86" i="13"/>
  <c r="F122" i="13"/>
  <c r="E122" i="13"/>
  <c r="D122" i="13"/>
  <c r="F84" i="13"/>
  <c r="E84" i="13"/>
  <c r="D84" i="13"/>
  <c r="F76" i="13"/>
  <c r="E76" i="13"/>
  <c r="D76" i="13"/>
  <c r="F38" i="13"/>
  <c r="E38" i="13"/>
  <c r="D38" i="13"/>
  <c r="F73" i="13"/>
  <c r="E73" i="13"/>
  <c r="D73" i="13"/>
  <c r="F33" i="13"/>
  <c r="E33" i="13"/>
  <c r="D33" i="13"/>
  <c r="F148" i="13"/>
  <c r="E148" i="13"/>
  <c r="D148" i="13"/>
  <c r="F110" i="13"/>
  <c r="E110" i="13"/>
  <c r="D110" i="13"/>
  <c r="F26" i="13"/>
  <c r="E26" i="13"/>
  <c r="D26" i="13"/>
  <c r="E141" i="13"/>
  <c r="D141" i="13"/>
  <c r="F141" i="13"/>
  <c r="F103" i="13"/>
  <c r="E103" i="13"/>
  <c r="D103" i="13"/>
  <c r="D24" i="13"/>
  <c r="F24" i="13"/>
  <c r="E24" i="13"/>
  <c r="F138" i="13"/>
  <c r="E138" i="13"/>
  <c r="D138" i="13"/>
  <c r="F100" i="13"/>
  <c r="E100" i="13"/>
  <c r="D100" i="13"/>
  <c r="D16" i="13"/>
  <c r="F16" i="13"/>
  <c r="E16" i="13"/>
  <c r="E133" i="13"/>
  <c r="D133" i="13"/>
  <c r="F133" i="13"/>
  <c r="F95" i="13"/>
  <c r="E95" i="13"/>
  <c r="D95" i="13"/>
  <c r="F11" i="13"/>
  <c r="E11" i="13"/>
  <c r="D11" i="13"/>
  <c r="F130" i="13"/>
  <c r="E130" i="13"/>
  <c r="D130" i="13"/>
  <c r="F87" i="13"/>
  <c r="E87" i="13"/>
  <c r="D87" i="13"/>
  <c r="D8" i="13"/>
  <c r="F8" i="13"/>
  <c r="E8" i="13"/>
  <c r="F123" i="13"/>
  <c r="E123" i="13"/>
  <c r="D123" i="13"/>
  <c r="E85" i="13"/>
  <c r="D85" i="13"/>
  <c r="F85" i="13"/>
  <c r="D120" i="13"/>
  <c r="F120" i="13"/>
  <c r="E120" i="13"/>
  <c r="E77" i="13"/>
  <c r="D77" i="13"/>
  <c r="F77" i="13"/>
  <c r="F39" i="13"/>
  <c r="E39" i="13"/>
  <c r="D39" i="13"/>
  <c r="D112" i="13"/>
  <c r="F112" i="13"/>
  <c r="E112" i="13"/>
  <c r="F74" i="13"/>
  <c r="E74" i="13"/>
  <c r="D74" i="13"/>
  <c r="F31" i="13"/>
  <c r="E31" i="13"/>
  <c r="D31" i="13"/>
  <c r="E149" i="13"/>
  <c r="D149" i="13"/>
  <c r="F149" i="13"/>
  <c r="F27" i="13"/>
  <c r="E27" i="13"/>
  <c r="D27" i="13"/>
  <c r="F142" i="13"/>
  <c r="E142" i="13"/>
  <c r="D142" i="13"/>
  <c r="F25" i="13"/>
  <c r="E25" i="13"/>
  <c r="D25" i="13"/>
  <c r="F139" i="13"/>
  <c r="E139" i="13"/>
  <c r="D139" i="13"/>
  <c r="F18" i="13"/>
  <c r="E18" i="13"/>
  <c r="D18" i="13"/>
  <c r="F134" i="13"/>
  <c r="E134" i="13"/>
  <c r="D134" i="13"/>
  <c r="F12" i="13"/>
  <c r="E12" i="13"/>
  <c r="D12" i="13"/>
  <c r="F126" i="13"/>
  <c r="E126" i="13"/>
  <c r="D126" i="13"/>
  <c r="F9" i="13"/>
  <c r="E9" i="13"/>
  <c r="D9" i="13"/>
  <c r="F124" i="13"/>
  <c r="E124" i="13"/>
  <c r="D124" i="13"/>
  <c r="F116" i="13"/>
  <c r="E116" i="13"/>
  <c r="D116" i="13"/>
  <c r="F78" i="13"/>
  <c r="E78" i="13"/>
  <c r="D78" i="13"/>
  <c r="F113" i="13"/>
  <c r="E113" i="13"/>
  <c r="D113" i="13"/>
  <c r="F75" i="13"/>
  <c r="E75" i="13"/>
  <c r="D75" i="13"/>
  <c r="F144" i="34"/>
  <c r="E144" i="34"/>
  <c r="D144" i="34"/>
  <c r="F143" i="34"/>
  <c r="E143" i="34"/>
  <c r="D143" i="34"/>
  <c r="F125" i="34"/>
  <c r="E125" i="34"/>
  <c r="D125" i="34"/>
  <c r="E104" i="34"/>
  <c r="D104" i="34"/>
  <c r="F104" i="34"/>
  <c r="D103" i="34"/>
  <c r="F103" i="34"/>
  <c r="E103" i="34"/>
  <c r="F85" i="34"/>
  <c r="E85" i="34"/>
  <c r="D85" i="34"/>
  <c r="E64" i="34"/>
  <c r="D64" i="34"/>
  <c r="F64" i="34"/>
  <c r="D63" i="34"/>
  <c r="F63" i="34"/>
  <c r="E63" i="34"/>
  <c r="F45" i="34"/>
  <c r="E45" i="34"/>
  <c r="D45" i="34"/>
  <c r="D24" i="34"/>
  <c r="F24" i="34"/>
  <c r="E24" i="34"/>
  <c r="E23" i="34"/>
  <c r="F23" i="34"/>
  <c r="D23" i="34"/>
  <c r="F137" i="34"/>
  <c r="E137" i="34"/>
  <c r="D137" i="34"/>
  <c r="E116" i="34"/>
  <c r="D116" i="34"/>
  <c r="F116" i="34"/>
  <c r="D119" i="34"/>
  <c r="F119" i="34"/>
  <c r="E119" i="34"/>
  <c r="F97" i="34"/>
  <c r="E97" i="34"/>
  <c r="D97" i="34"/>
  <c r="E76" i="34"/>
  <c r="D76" i="34"/>
  <c r="F76" i="34"/>
  <c r="D79" i="34"/>
  <c r="F79" i="34"/>
  <c r="E79" i="34"/>
  <c r="F57" i="34"/>
  <c r="E57" i="34"/>
  <c r="D57" i="34"/>
  <c r="E40" i="34"/>
  <c r="D40" i="34"/>
  <c r="F40" i="34"/>
  <c r="D39" i="34"/>
  <c r="F39" i="34"/>
  <c r="E39" i="34"/>
  <c r="E17" i="34"/>
  <c r="F17" i="34"/>
  <c r="D17" i="34"/>
  <c r="E132" i="34"/>
  <c r="D132" i="34"/>
  <c r="F132" i="34"/>
  <c r="D135" i="34"/>
  <c r="F135" i="34"/>
  <c r="E135" i="34"/>
  <c r="F114" i="34"/>
  <c r="E114" i="34"/>
  <c r="D114" i="34"/>
  <c r="E92" i="34"/>
  <c r="D92" i="34"/>
  <c r="F92" i="34"/>
  <c r="D95" i="34"/>
  <c r="F95" i="34"/>
  <c r="E95" i="34"/>
  <c r="F74" i="34"/>
  <c r="E74" i="34"/>
  <c r="D74" i="34"/>
  <c r="E52" i="34"/>
  <c r="D52" i="34"/>
  <c r="F52" i="34"/>
  <c r="D55" i="34"/>
  <c r="F55" i="34"/>
  <c r="E55" i="34"/>
  <c r="F34" i="34"/>
  <c r="D34" i="34"/>
  <c r="E34" i="34"/>
  <c r="D12" i="34"/>
  <c r="E12" i="34"/>
  <c r="F12" i="34"/>
  <c r="F14" i="34"/>
  <c r="E14" i="34"/>
  <c r="D14" i="34"/>
  <c r="F126" i="34"/>
  <c r="E126" i="34"/>
  <c r="D126" i="34"/>
  <c r="E108" i="34"/>
  <c r="D108" i="34"/>
  <c r="F108" i="34"/>
  <c r="D107" i="34"/>
  <c r="F107" i="34"/>
  <c r="E107" i="34"/>
  <c r="F86" i="34"/>
  <c r="E86" i="34"/>
  <c r="D86" i="34"/>
  <c r="E68" i="34"/>
  <c r="D68" i="34"/>
  <c r="F68" i="34"/>
  <c r="D67" i="34"/>
  <c r="F67" i="34"/>
  <c r="E67" i="34"/>
  <c r="F46" i="34"/>
  <c r="E46" i="34"/>
  <c r="D46" i="34"/>
  <c r="D28" i="34"/>
  <c r="F28" i="34"/>
  <c r="E28" i="34"/>
  <c r="E27" i="34"/>
  <c r="D27" i="34"/>
  <c r="F27" i="34"/>
  <c r="D8" i="34"/>
  <c r="E8" i="34"/>
  <c r="F8" i="34"/>
  <c r="D141" i="34"/>
  <c r="E141" i="34"/>
  <c r="F141" i="34"/>
  <c r="F122" i="34"/>
  <c r="E122" i="34"/>
  <c r="D122" i="34"/>
  <c r="F101" i="34"/>
  <c r="E101" i="34"/>
  <c r="D101" i="34"/>
  <c r="F82" i="34"/>
  <c r="E82" i="34"/>
  <c r="D82" i="34"/>
  <c r="F61" i="34"/>
  <c r="E61" i="34"/>
  <c r="D61" i="34"/>
  <c r="F42" i="34"/>
  <c r="E42" i="34"/>
  <c r="D42" i="34"/>
  <c r="E21" i="34"/>
  <c r="F21" i="34"/>
  <c r="D21" i="34"/>
  <c r="F138" i="34"/>
  <c r="E138" i="34"/>
  <c r="D138" i="34"/>
  <c r="E120" i="34"/>
  <c r="D120" i="34"/>
  <c r="F120" i="34"/>
  <c r="F98" i="34"/>
  <c r="E98" i="34"/>
  <c r="D98" i="34"/>
  <c r="E80" i="34"/>
  <c r="D80" i="34"/>
  <c r="F80" i="34"/>
  <c r="F58" i="34"/>
  <c r="E58" i="34"/>
  <c r="D58" i="34"/>
  <c r="F36" i="34"/>
  <c r="E36" i="34"/>
  <c r="D36" i="34"/>
  <c r="F18" i="34"/>
  <c r="E18" i="34"/>
  <c r="D18" i="34"/>
  <c r="F133" i="34"/>
  <c r="E133" i="34"/>
  <c r="D133" i="34"/>
  <c r="D111" i="34"/>
  <c r="F111" i="34"/>
  <c r="E111" i="34"/>
  <c r="F93" i="34"/>
  <c r="E93" i="34"/>
  <c r="D93" i="34"/>
  <c r="D71" i="34"/>
  <c r="F71" i="34"/>
  <c r="E71" i="34"/>
  <c r="F53" i="34"/>
  <c r="E53" i="34"/>
  <c r="D53" i="34"/>
  <c r="D31" i="34"/>
  <c r="F31" i="34"/>
  <c r="E31" i="34"/>
  <c r="E11" i="34"/>
  <c r="F11" i="34"/>
  <c r="D11" i="34"/>
  <c r="F130" i="34"/>
  <c r="E130" i="34"/>
  <c r="D130" i="34"/>
  <c r="F109" i="34"/>
  <c r="E109" i="34"/>
  <c r="D109" i="34"/>
  <c r="F90" i="34"/>
  <c r="E90" i="34"/>
  <c r="D90" i="34"/>
  <c r="F69" i="34"/>
  <c r="E69" i="34"/>
  <c r="D69" i="34"/>
  <c r="F50" i="34"/>
  <c r="E50" i="34"/>
  <c r="D50" i="34"/>
  <c r="E29" i="34"/>
  <c r="D29" i="34"/>
  <c r="F29" i="34"/>
  <c r="E9" i="34"/>
  <c r="F9" i="34"/>
  <c r="D9" i="34"/>
  <c r="D145" i="34"/>
  <c r="F145" i="34"/>
  <c r="E145" i="34"/>
  <c r="E124" i="34"/>
  <c r="D124" i="34"/>
  <c r="F124" i="34"/>
  <c r="D123" i="34"/>
  <c r="F123" i="34"/>
  <c r="E123" i="34"/>
  <c r="F105" i="34"/>
  <c r="E105" i="34"/>
  <c r="D105" i="34"/>
  <c r="E84" i="34"/>
  <c r="D84" i="34"/>
  <c r="F84" i="34"/>
  <c r="D83" i="34"/>
  <c r="F83" i="34"/>
  <c r="E83" i="34"/>
  <c r="F65" i="34"/>
  <c r="E65" i="34"/>
  <c r="D65" i="34"/>
  <c r="E44" i="34"/>
  <c r="D44" i="34"/>
  <c r="F44" i="34"/>
  <c r="D43" i="34"/>
  <c r="F43" i="34"/>
  <c r="E43" i="34"/>
  <c r="F25" i="34"/>
  <c r="E25" i="34"/>
  <c r="D25" i="34"/>
  <c r="E136" i="34"/>
  <c r="D136" i="34"/>
  <c r="F136" i="34"/>
  <c r="D139" i="34"/>
  <c r="F139" i="34"/>
  <c r="E139" i="34"/>
  <c r="F117" i="34"/>
  <c r="E117" i="34"/>
  <c r="D117" i="34"/>
  <c r="E96" i="34"/>
  <c r="D96" i="34"/>
  <c r="F96" i="34"/>
  <c r="D99" i="34"/>
  <c r="F99" i="34"/>
  <c r="E99" i="34"/>
  <c r="F77" i="34"/>
  <c r="E77" i="34"/>
  <c r="D77" i="34"/>
  <c r="E56" i="34"/>
  <c r="D56" i="34"/>
  <c r="F56" i="34"/>
  <c r="D59" i="34"/>
  <c r="F59" i="34"/>
  <c r="E59" i="34"/>
  <c r="F37" i="34"/>
  <c r="E37" i="34"/>
  <c r="D37" i="34"/>
  <c r="D16" i="34"/>
  <c r="F16" i="34"/>
  <c r="E16" i="34"/>
  <c r="E19" i="34"/>
  <c r="F19" i="34"/>
  <c r="D19" i="34"/>
  <c r="F134" i="34"/>
  <c r="E134" i="34"/>
  <c r="D134" i="34"/>
  <c r="E112" i="34"/>
  <c r="D112" i="34"/>
  <c r="F112" i="34"/>
  <c r="D115" i="34"/>
  <c r="F115" i="34"/>
  <c r="E115" i="34"/>
  <c r="F94" i="34"/>
  <c r="E94" i="34"/>
  <c r="D94" i="34"/>
  <c r="E72" i="34"/>
  <c r="D72" i="34"/>
  <c r="F72" i="34"/>
  <c r="D75" i="34"/>
  <c r="F75" i="34"/>
  <c r="E75" i="34"/>
  <c r="F54" i="34"/>
  <c r="E54" i="34"/>
  <c r="D54" i="34"/>
  <c r="D32" i="34"/>
  <c r="E32" i="34"/>
  <c r="F32" i="34"/>
  <c r="D35" i="34"/>
  <c r="F35" i="34"/>
  <c r="E35" i="34"/>
  <c r="D15" i="34"/>
  <c r="E15" i="34"/>
  <c r="F15" i="34"/>
  <c r="E128" i="34"/>
  <c r="D128" i="34"/>
  <c r="F128" i="34"/>
  <c r="D127" i="34"/>
  <c r="F127" i="34"/>
  <c r="E127" i="34"/>
  <c r="F106" i="34"/>
  <c r="E106" i="34"/>
  <c r="D106" i="34"/>
  <c r="E88" i="34"/>
  <c r="D88" i="34"/>
  <c r="F88" i="34"/>
  <c r="D87" i="34"/>
  <c r="F87" i="34"/>
  <c r="E87" i="34"/>
  <c r="F66" i="34"/>
  <c r="E66" i="34"/>
  <c r="D66" i="34"/>
  <c r="E48" i="34"/>
  <c r="D48" i="34"/>
  <c r="F48" i="34"/>
  <c r="D47" i="34"/>
  <c r="F47" i="34"/>
  <c r="E47" i="34"/>
  <c r="F26" i="34"/>
  <c r="D26" i="34"/>
  <c r="E26" i="34"/>
  <c r="F6" i="34"/>
  <c r="E6" i="34"/>
  <c r="D6" i="34"/>
  <c r="E7" i="34"/>
  <c r="F7" i="34"/>
  <c r="D7" i="34"/>
  <c r="E142" i="34"/>
  <c r="D142" i="34"/>
  <c r="F142" i="34"/>
  <c r="F121" i="34"/>
  <c r="E121" i="34"/>
  <c r="D121" i="34"/>
  <c r="F102" i="34"/>
  <c r="E102" i="34"/>
  <c r="D102" i="34"/>
  <c r="F81" i="34"/>
  <c r="E81" i="34"/>
  <c r="D81" i="34"/>
  <c r="F62" i="34"/>
  <c r="E62" i="34"/>
  <c r="D62" i="34"/>
  <c r="F41" i="34"/>
  <c r="E41" i="34"/>
  <c r="D41" i="34"/>
  <c r="F22" i="34"/>
  <c r="E22" i="34"/>
  <c r="D22" i="34"/>
  <c r="E140" i="34"/>
  <c r="D140" i="34"/>
  <c r="F140" i="34"/>
  <c r="F118" i="34"/>
  <c r="E118" i="34"/>
  <c r="D118" i="34"/>
  <c r="E100" i="34"/>
  <c r="D100" i="34"/>
  <c r="F100" i="34"/>
  <c r="F78" i="34"/>
  <c r="E78" i="34"/>
  <c r="D78" i="34"/>
  <c r="E60" i="34"/>
  <c r="D60" i="34"/>
  <c r="F60" i="34"/>
  <c r="F38" i="34"/>
  <c r="E38" i="34"/>
  <c r="D38" i="34"/>
  <c r="D20" i="34"/>
  <c r="F20" i="34"/>
  <c r="E20" i="34"/>
  <c r="D131" i="34"/>
  <c r="F131" i="34"/>
  <c r="E131" i="34"/>
  <c r="F113" i="34"/>
  <c r="E113" i="34"/>
  <c r="D113" i="34"/>
  <c r="D91" i="34"/>
  <c r="F91" i="34"/>
  <c r="E91" i="34"/>
  <c r="F73" i="34"/>
  <c r="E73" i="34"/>
  <c r="D73" i="34"/>
  <c r="D51" i="34"/>
  <c r="F51" i="34"/>
  <c r="E51" i="34"/>
  <c r="E33" i="34"/>
  <c r="D33" i="34"/>
  <c r="F33" i="34"/>
  <c r="E13" i="34"/>
  <c r="D13" i="34"/>
  <c r="F13" i="34"/>
  <c r="F129" i="34"/>
  <c r="E129" i="34"/>
  <c r="D129" i="34"/>
  <c r="F110" i="34"/>
  <c r="E110" i="34"/>
  <c r="D110" i="34"/>
  <c r="F89" i="34"/>
  <c r="E89" i="34"/>
  <c r="D89" i="34"/>
  <c r="F70" i="34"/>
  <c r="E70" i="34"/>
  <c r="D70" i="34"/>
  <c r="F49" i="34"/>
  <c r="E49" i="34"/>
  <c r="D49" i="34"/>
  <c r="F30" i="34"/>
  <c r="D30" i="34"/>
  <c r="E30" i="34"/>
  <c r="F10" i="34"/>
  <c r="E10" i="34"/>
  <c r="D10" i="34"/>
  <c r="E145" i="38"/>
  <c r="D145" i="38"/>
  <c r="F145" i="38"/>
  <c r="E121" i="38"/>
  <c r="D121" i="38"/>
  <c r="F121" i="38"/>
  <c r="F123" i="38"/>
  <c r="E123" i="38"/>
  <c r="D123" i="38"/>
  <c r="D104" i="38"/>
  <c r="F104" i="38"/>
  <c r="E104" i="38"/>
  <c r="D84" i="38"/>
  <c r="F84" i="38"/>
  <c r="E84" i="38"/>
  <c r="F83" i="38"/>
  <c r="E83" i="38"/>
  <c r="D83" i="38"/>
  <c r="D64" i="38"/>
  <c r="F64" i="38"/>
  <c r="E64" i="38"/>
  <c r="E41" i="38"/>
  <c r="D41" i="38"/>
  <c r="F41" i="38"/>
  <c r="D43" i="38"/>
  <c r="F43" i="38"/>
  <c r="E43" i="38"/>
  <c r="E25" i="38"/>
  <c r="D25" i="38"/>
  <c r="F25" i="38"/>
  <c r="D48" i="38"/>
  <c r="F48" i="38"/>
  <c r="E48" i="38"/>
  <c r="F47" i="38"/>
  <c r="E47" i="38"/>
  <c r="D47" i="38"/>
  <c r="F158" i="38"/>
  <c r="E158" i="38"/>
  <c r="D158" i="38"/>
  <c r="E137" i="38"/>
  <c r="D137" i="38"/>
  <c r="F137" i="38"/>
  <c r="F139" i="38"/>
  <c r="E139" i="38"/>
  <c r="D139" i="38"/>
  <c r="F118" i="38"/>
  <c r="E118" i="38"/>
  <c r="D118" i="38"/>
  <c r="D96" i="38"/>
  <c r="F96" i="38"/>
  <c r="E96" i="38"/>
  <c r="F99" i="38"/>
  <c r="E99" i="38"/>
  <c r="D99" i="38"/>
  <c r="D80" i="38"/>
  <c r="F80" i="38"/>
  <c r="E80" i="38"/>
  <c r="D60" i="38"/>
  <c r="F60" i="38"/>
  <c r="E60" i="38"/>
  <c r="F59" i="38"/>
  <c r="E59" i="38"/>
  <c r="D59" i="38"/>
  <c r="D40" i="38"/>
  <c r="F40" i="38"/>
  <c r="E40" i="38"/>
  <c r="E17" i="38"/>
  <c r="D17" i="38"/>
  <c r="F17" i="38"/>
  <c r="D19" i="38"/>
  <c r="F19" i="38"/>
  <c r="E19" i="38"/>
  <c r="F66" i="38"/>
  <c r="E66" i="38"/>
  <c r="D66" i="38"/>
  <c r="D8" i="38"/>
  <c r="F8" i="38"/>
  <c r="E8" i="38"/>
  <c r="F7" i="38"/>
  <c r="D7" i="38"/>
  <c r="E7" i="38"/>
  <c r="F154" i="38"/>
  <c r="E154" i="38"/>
  <c r="D154" i="38"/>
  <c r="D132" i="38"/>
  <c r="F132" i="38"/>
  <c r="E132" i="38"/>
  <c r="F135" i="38"/>
  <c r="E135" i="38"/>
  <c r="D135" i="38"/>
  <c r="F114" i="38"/>
  <c r="E114" i="38"/>
  <c r="D114" i="38"/>
  <c r="E93" i="38"/>
  <c r="D93" i="38"/>
  <c r="F93" i="38"/>
  <c r="F95" i="38"/>
  <c r="E95" i="38"/>
  <c r="D95" i="38"/>
  <c r="F74" i="38"/>
  <c r="E74" i="38"/>
  <c r="D74" i="38"/>
  <c r="E53" i="38"/>
  <c r="D53" i="38"/>
  <c r="F53" i="38"/>
  <c r="F55" i="38"/>
  <c r="E55" i="38"/>
  <c r="D55" i="38"/>
  <c r="F34" i="38"/>
  <c r="E34" i="38"/>
  <c r="D34" i="38"/>
  <c r="E13" i="38"/>
  <c r="D13" i="38"/>
  <c r="F13" i="38"/>
  <c r="D15" i="38"/>
  <c r="F15" i="38"/>
  <c r="E15" i="38"/>
  <c r="F90" i="38"/>
  <c r="E90" i="38"/>
  <c r="D90" i="38"/>
  <c r="E149" i="38"/>
  <c r="D149" i="38"/>
  <c r="F149" i="38"/>
  <c r="F147" i="38"/>
  <c r="E147" i="38"/>
  <c r="D147" i="38"/>
  <c r="F126" i="38"/>
  <c r="E126" i="38"/>
  <c r="D126" i="38"/>
  <c r="D108" i="38"/>
  <c r="F108" i="38"/>
  <c r="E108" i="38"/>
  <c r="F107" i="38"/>
  <c r="E107" i="38"/>
  <c r="D107" i="38"/>
  <c r="F26" i="38"/>
  <c r="E26" i="38"/>
  <c r="D26" i="38"/>
  <c r="F142" i="38"/>
  <c r="E142" i="38"/>
  <c r="D142" i="38"/>
  <c r="E125" i="38"/>
  <c r="D125" i="38"/>
  <c r="F125" i="38"/>
  <c r="F102" i="38"/>
  <c r="E102" i="38"/>
  <c r="D102" i="38"/>
  <c r="E81" i="38"/>
  <c r="D81" i="38"/>
  <c r="F81" i="38"/>
  <c r="F62" i="38"/>
  <c r="E62" i="38"/>
  <c r="D62" i="38"/>
  <c r="E45" i="38"/>
  <c r="D45" i="38"/>
  <c r="F45" i="38"/>
  <c r="F22" i="38"/>
  <c r="E22" i="38"/>
  <c r="D22" i="38"/>
  <c r="E49" i="38"/>
  <c r="D49" i="38"/>
  <c r="F49" i="38"/>
  <c r="D160" i="38"/>
  <c r="F160" i="38"/>
  <c r="E160" i="38"/>
  <c r="D140" i="38"/>
  <c r="F140" i="38"/>
  <c r="E140" i="38"/>
  <c r="D120" i="38"/>
  <c r="F120" i="38"/>
  <c r="E120" i="38"/>
  <c r="E97" i="38"/>
  <c r="D97" i="38"/>
  <c r="F97" i="38"/>
  <c r="F78" i="38"/>
  <c r="E78" i="38"/>
  <c r="D78" i="38"/>
  <c r="E57" i="38"/>
  <c r="D57" i="38"/>
  <c r="F57" i="38"/>
  <c r="F38" i="38"/>
  <c r="E38" i="38"/>
  <c r="D38" i="38"/>
  <c r="D16" i="38"/>
  <c r="E16" i="38"/>
  <c r="F16" i="38"/>
  <c r="F70" i="38"/>
  <c r="E70" i="38"/>
  <c r="D70" i="38"/>
  <c r="E9" i="38"/>
  <c r="F9" i="38"/>
  <c r="D9" i="38"/>
  <c r="F151" i="38"/>
  <c r="E151" i="38"/>
  <c r="D151" i="38"/>
  <c r="E133" i="38"/>
  <c r="D133" i="38"/>
  <c r="F133" i="38"/>
  <c r="F111" i="38"/>
  <c r="E111" i="38"/>
  <c r="D111" i="38"/>
  <c r="D92" i="38"/>
  <c r="F92" i="38"/>
  <c r="E92" i="38"/>
  <c r="F71" i="38"/>
  <c r="E71" i="38"/>
  <c r="D71" i="38"/>
  <c r="D52" i="38"/>
  <c r="F52" i="38"/>
  <c r="E52" i="38"/>
  <c r="F31" i="38"/>
  <c r="D31" i="38"/>
  <c r="E31" i="38"/>
  <c r="D12" i="38"/>
  <c r="E12" i="38"/>
  <c r="F12" i="38"/>
  <c r="F86" i="38"/>
  <c r="E86" i="38"/>
  <c r="D86" i="38"/>
  <c r="D148" i="38"/>
  <c r="F148" i="38"/>
  <c r="E148" i="38"/>
  <c r="F130" i="38"/>
  <c r="E130" i="38"/>
  <c r="D130" i="38"/>
  <c r="E109" i="38"/>
  <c r="D109" i="38"/>
  <c r="F109" i="38"/>
  <c r="F30" i="38"/>
  <c r="E30" i="38"/>
  <c r="D30" i="38"/>
  <c r="D144" i="38"/>
  <c r="F144" i="38"/>
  <c r="E144" i="38"/>
  <c r="F143" i="38"/>
  <c r="E143" i="38"/>
  <c r="D143" i="38"/>
  <c r="D124" i="38"/>
  <c r="F124" i="38"/>
  <c r="E124" i="38"/>
  <c r="E101" i="38"/>
  <c r="D101" i="38"/>
  <c r="F101" i="38"/>
  <c r="F103" i="38"/>
  <c r="E103" i="38"/>
  <c r="D103" i="38"/>
  <c r="E85" i="38"/>
  <c r="D85" i="38"/>
  <c r="F85" i="38"/>
  <c r="E61" i="38"/>
  <c r="D61" i="38"/>
  <c r="F61" i="38"/>
  <c r="F63" i="38"/>
  <c r="E63" i="38"/>
  <c r="D63" i="38"/>
  <c r="F42" i="38"/>
  <c r="E42" i="38"/>
  <c r="D42" i="38"/>
  <c r="D24" i="38"/>
  <c r="E24" i="38"/>
  <c r="F24" i="38"/>
  <c r="F23" i="38"/>
  <c r="E23" i="38"/>
  <c r="D23" i="38"/>
  <c r="F46" i="38"/>
  <c r="E46" i="38"/>
  <c r="D46" i="38"/>
  <c r="D156" i="38"/>
  <c r="F156" i="38"/>
  <c r="E156" i="38"/>
  <c r="F159" i="38"/>
  <c r="E159" i="38"/>
  <c r="D159" i="38"/>
  <c r="D136" i="38"/>
  <c r="F136" i="38"/>
  <c r="E136" i="38"/>
  <c r="E117" i="38"/>
  <c r="D117" i="38"/>
  <c r="F117" i="38"/>
  <c r="F119" i="38"/>
  <c r="E119" i="38"/>
  <c r="D119" i="38"/>
  <c r="D100" i="38"/>
  <c r="F100" i="38"/>
  <c r="E100" i="38"/>
  <c r="E77" i="38"/>
  <c r="D77" i="38"/>
  <c r="F77" i="38"/>
  <c r="F79" i="38"/>
  <c r="E79" i="38"/>
  <c r="D79" i="38"/>
  <c r="F58" i="38"/>
  <c r="E58" i="38"/>
  <c r="D58" i="38"/>
  <c r="D36" i="38"/>
  <c r="F36" i="38"/>
  <c r="E36" i="38"/>
  <c r="F39" i="38"/>
  <c r="E39" i="38"/>
  <c r="D39" i="38"/>
  <c r="D20" i="38"/>
  <c r="F20" i="38"/>
  <c r="E20" i="38"/>
  <c r="E69" i="38"/>
  <c r="D69" i="38"/>
  <c r="F69" i="38"/>
  <c r="F67" i="38"/>
  <c r="E67" i="38"/>
  <c r="D67" i="38"/>
  <c r="F10" i="38"/>
  <c r="E10" i="38"/>
  <c r="D10" i="38"/>
  <c r="E153" i="38"/>
  <c r="D153" i="38"/>
  <c r="F153" i="38"/>
  <c r="F155" i="38"/>
  <c r="E155" i="38"/>
  <c r="D155" i="38"/>
  <c r="F134" i="38"/>
  <c r="E134" i="38"/>
  <c r="D134" i="38"/>
  <c r="D112" i="38"/>
  <c r="F112" i="38"/>
  <c r="E112" i="38"/>
  <c r="F115" i="38"/>
  <c r="E115" i="38"/>
  <c r="D115" i="38"/>
  <c r="F94" i="38"/>
  <c r="E94" i="38"/>
  <c r="D94" i="38"/>
  <c r="D72" i="38"/>
  <c r="F72" i="38"/>
  <c r="E72" i="38"/>
  <c r="F75" i="38"/>
  <c r="E75" i="38"/>
  <c r="D75" i="38"/>
  <c r="F54" i="38"/>
  <c r="E54" i="38"/>
  <c r="D54" i="38"/>
  <c r="E33" i="38"/>
  <c r="D33" i="38"/>
  <c r="F33" i="38"/>
  <c r="F35" i="38"/>
  <c r="E35" i="38"/>
  <c r="D35" i="38"/>
  <c r="F14" i="38"/>
  <c r="E14" i="38"/>
  <c r="D14" i="38"/>
  <c r="E89" i="38"/>
  <c r="D89" i="38"/>
  <c r="F89" i="38"/>
  <c r="F87" i="38"/>
  <c r="E87" i="38"/>
  <c r="D87" i="38"/>
  <c r="F146" i="38"/>
  <c r="E146" i="38"/>
  <c r="D146" i="38"/>
  <c r="E129" i="38"/>
  <c r="D129" i="38"/>
  <c r="F129" i="38"/>
  <c r="F127" i="38"/>
  <c r="E127" i="38"/>
  <c r="D127" i="38"/>
  <c r="F106" i="38"/>
  <c r="E106" i="38"/>
  <c r="D106" i="38"/>
  <c r="E29" i="38"/>
  <c r="D29" i="38"/>
  <c r="F29" i="38"/>
  <c r="F27" i="38"/>
  <c r="E27" i="38"/>
  <c r="D27" i="38"/>
  <c r="E141" i="38"/>
  <c r="D141" i="38"/>
  <c r="F141" i="38"/>
  <c r="F122" i="38"/>
  <c r="E122" i="38"/>
  <c r="D122" i="38"/>
  <c r="E105" i="38"/>
  <c r="D105" i="38"/>
  <c r="F105" i="38"/>
  <c r="F82" i="38"/>
  <c r="E82" i="38"/>
  <c r="D82" i="38"/>
  <c r="E65" i="38"/>
  <c r="D65" i="38"/>
  <c r="F65" i="38"/>
  <c r="D44" i="38"/>
  <c r="E44" i="38"/>
  <c r="F44" i="38"/>
  <c r="E21" i="38"/>
  <c r="D21" i="38"/>
  <c r="F21" i="38"/>
  <c r="F50" i="38"/>
  <c r="E50" i="38"/>
  <c r="D50" i="38"/>
  <c r="E157" i="38"/>
  <c r="D157" i="38"/>
  <c r="F157" i="38"/>
  <c r="F138" i="38"/>
  <c r="E138" i="38"/>
  <c r="D138" i="38"/>
  <c r="D116" i="38"/>
  <c r="F116" i="38"/>
  <c r="E116" i="38"/>
  <c r="F98" i="38"/>
  <c r="E98" i="38"/>
  <c r="D98" i="38"/>
  <c r="D76" i="38"/>
  <c r="F76" i="38"/>
  <c r="E76" i="38"/>
  <c r="D56" i="38"/>
  <c r="F56" i="38"/>
  <c r="E56" i="38"/>
  <c r="E37" i="38"/>
  <c r="D37" i="38"/>
  <c r="F37" i="38"/>
  <c r="F18" i="38"/>
  <c r="E18" i="38"/>
  <c r="D18" i="38"/>
  <c r="D68" i="38"/>
  <c r="F68" i="38"/>
  <c r="E68" i="38"/>
  <c r="F6" i="38"/>
  <c r="E6" i="38"/>
  <c r="D6" i="38"/>
  <c r="D152" i="38"/>
  <c r="F152" i="38"/>
  <c r="E152" i="38"/>
  <c r="F131" i="38"/>
  <c r="E131" i="38"/>
  <c r="D131" i="38"/>
  <c r="E113" i="38"/>
  <c r="D113" i="38"/>
  <c r="F113" i="38"/>
  <c r="F91" i="38"/>
  <c r="E91" i="38"/>
  <c r="D91" i="38"/>
  <c r="E73" i="38"/>
  <c r="D73" i="38"/>
  <c r="F73" i="38"/>
  <c r="F51" i="38"/>
  <c r="E51" i="38"/>
  <c r="D51" i="38"/>
  <c r="D32" i="38"/>
  <c r="F32" i="38"/>
  <c r="E32" i="38"/>
  <c r="F11" i="38"/>
  <c r="E11" i="38"/>
  <c r="D11" i="38"/>
  <c r="D88" i="38"/>
  <c r="F88" i="38"/>
  <c r="E88" i="38"/>
  <c r="F150" i="38"/>
  <c r="E150" i="38"/>
  <c r="D150" i="38"/>
  <c r="D128" i="38"/>
  <c r="F128" i="38"/>
  <c r="E128" i="38"/>
  <c r="F110" i="38"/>
  <c r="E110" i="38"/>
  <c r="D110" i="38"/>
  <c r="D28" i="38"/>
  <c r="E28" i="38"/>
  <c r="F28" i="38"/>
  <c r="F146" i="1"/>
  <c r="E146" i="1"/>
  <c r="D146" i="1"/>
  <c r="D88" i="1"/>
  <c r="F88" i="1"/>
  <c r="E88" i="1"/>
  <c r="F26" i="1"/>
  <c r="E26" i="1"/>
  <c r="D26" i="1"/>
  <c r="E145" i="1"/>
  <c r="D145" i="1"/>
  <c r="F145" i="1"/>
  <c r="D124" i="1"/>
  <c r="F124" i="1"/>
  <c r="E124" i="1"/>
  <c r="E105" i="1"/>
  <c r="D105" i="1"/>
  <c r="F105" i="1"/>
  <c r="D84" i="1"/>
  <c r="F84" i="1"/>
  <c r="E84" i="1"/>
  <c r="E65" i="1"/>
  <c r="D65" i="1"/>
  <c r="F65" i="1"/>
  <c r="D44" i="1"/>
  <c r="F44" i="1"/>
  <c r="E44" i="1"/>
  <c r="E25" i="1"/>
  <c r="D25" i="1"/>
  <c r="F25" i="1"/>
  <c r="E157" i="1"/>
  <c r="D157" i="1"/>
  <c r="F157" i="1"/>
  <c r="D140" i="1"/>
  <c r="F140" i="1"/>
  <c r="E140" i="1"/>
  <c r="F119" i="1"/>
  <c r="E119" i="1"/>
  <c r="D119" i="1"/>
  <c r="F118" i="1"/>
  <c r="E118" i="1"/>
  <c r="D118" i="1"/>
  <c r="E97" i="1"/>
  <c r="D97" i="1"/>
  <c r="F97" i="1"/>
  <c r="D80" i="1"/>
  <c r="F80" i="1"/>
  <c r="E80" i="1"/>
  <c r="F59" i="1"/>
  <c r="E59" i="1"/>
  <c r="D59" i="1"/>
  <c r="F58" i="1"/>
  <c r="E58" i="1"/>
  <c r="D58" i="1"/>
  <c r="D40" i="1"/>
  <c r="F40" i="1"/>
  <c r="E40" i="1"/>
  <c r="F19" i="1"/>
  <c r="E19" i="1"/>
  <c r="D19" i="1"/>
  <c r="F18" i="1"/>
  <c r="E18" i="1"/>
  <c r="D18" i="1"/>
  <c r="E109" i="1"/>
  <c r="D109" i="1"/>
  <c r="F109" i="1"/>
  <c r="F67" i="1"/>
  <c r="E67" i="1"/>
  <c r="D67" i="1"/>
  <c r="F70" i="1"/>
  <c r="E70" i="1"/>
  <c r="D70" i="1"/>
  <c r="D8" i="1"/>
  <c r="F8" i="1"/>
  <c r="E8" i="1"/>
  <c r="F151" i="1"/>
  <c r="E151" i="1"/>
  <c r="D151" i="1"/>
  <c r="F154" i="1"/>
  <c r="E154" i="1"/>
  <c r="D154" i="1"/>
  <c r="D132" i="1"/>
  <c r="F132" i="1"/>
  <c r="E132" i="1"/>
  <c r="F111" i="1"/>
  <c r="E111" i="1"/>
  <c r="D111" i="1"/>
  <c r="F114" i="1"/>
  <c r="E114" i="1"/>
  <c r="D114" i="1"/>
  <c r="D92" i="1"/>
  <c r="F92" i="1"/>
  <c r="E92" i="1"/>
  <c r="F71" i="1"/>
  <c r="E71" i="1"/>
  <c r="D71" i="1"/>
  <c r="F74" i="1"/>
  <c r="E74" i="1"/>
  <c r="D74" i="1"/>
  <c r="D52" i="1"/>
  <c r="F52" i="1"/>
  <c r="E52" i="1"/>
  <c r="F31" i="1"/>
  <c r="E31" i="1"/>
  <c r="D31" i="1"/>
  <c r="F34" i="1"/>
  <c r="E34" i="1"/>
  <c r="D34" i="1"/>
  <c r="D12" i="1"/>
  <c r="F12" i="1"/>
  <c r="E12" i="1"/>
  <c r="F127" i="1"/>
  <c r="E127" i="1"/>
  <c r="D127" i="1"/>
  <c r="F130" i="1"/>
  <c r="E130" i="1"/>
  <c r="D130" i="1"/>
  <c r="E49" i="1"/>
  <c r="D49" i="1"/>
  <c r="F49" i="1"/>
  <c r="F147" i="1"/>
  <c r="E147" i="1"/>
  <c r="D147" i="1"/>
  <c r="F150" i="1"/>
  <c r="E150" i="1"/>
  <c r="D150" i="1"/>
  <c r="E89" i="1"/>
  <c r="D89" i="1"/>
  <c r="F89" i="1"/>
  <c r="F27" i="1"/>
  <c r="E27" i="1"/>
  <c r="D27" i="1"/>
  <c r="F30" i="1"/>
  <c r="E30" i="1"/>
  <c r="D30" i="1"/>
  <c r="F143" i="1"/>
  <c r="E143" i="1"/>
  <c r="D143" i="1"/>
  <c r="F142" i="1"/>
  <c r="E142" i="1"/>
  <c r="D142" i="1"/>
  <c r="E121" i="1"/>
  <c r="D121" i="1"/>
  <c r="F121" i="1"/>
  <c r="F103" i="1"/>
  <c r="E103" i="1"/>
  <c r="D103" i="1"/>
  <c r="F102" i="1"/>
  <c r="E102" i="1"/>
  <c r="D102" i="1"/>
  <c r="E81" i="1"/>
  <c r="D81" i="1"/>
  <c r="F81" i="1"/>
  <c r="F63" i="1"/>
  <c r="E63" i="1"/>
  <c r="D63" i="1"/>
  <c r="F62" i="1"/>
  <c r="E62" i="1"/>
  <c r="D62" i="1"/>
  <c r="E41" i="1"/>
  <c r="D41" i="1"/>
  <c r="F41" i="1"/>
  <c r="F23" i="1"/>
  <c r="E23" i="1"/>
  <c r="D23" i="1"/>
  <c r="F22" i="1"/>
  <c r="E22" i="1"/>
  <c r="D22" i="1"/>
  <c r="F159" i="1"/>
  <c r="E159" i="1"/>
  <c r="D159" i="1"/>
  <c r="F158" i="1"/>
  <c r="E158" i="1"/>
  <c r="D158" i="1"/>
  <c r="E137" i="1"/>
  <c r="D137" i="1"/>
  <c r="F137" i="1"/>
  <c r="D116" i="1"/>
  <c r="F116" i="1"/>
  <c r="E116" i="1"/>
  <c r="F99" i="1"/>
  <c r="E99" i="1"/>
  <c r="D99" i="1"/>
  <c r="F98" i="1"/>
  <c r="E98" i="1"/>
  <c r="D98" i="1"/>
  <c r="E77" i="1"/>
  <c r="D77" i="1"/>
  <c r="F77" i="1"/>
  <c r="D56" i="1"/>
  <c r="F56" i="1"/>
  <c r="E56" i="1"/>
  <c r="E37" i="1"/>
  <c r="D37" i="1"/>
  <c r="F37" i="1"/>
  <c r="D16" i="1"/>
  <c r="F16" i="1"/>
  <c r="E16" i="1"/>
  <c r="F106" i="1"/>
  <c r="E106" i="1"/>
  <c r="D106" i="1"/>
  <c r="D68" i="1"/>
  <c r="F68" i="1"/>
  <c r="E68" i="1"/>
  <c r="E9" i="1"/>
  <c r="D9" i="1"/>
  <c r="F9" i="1"/>
  <c r="F155" i="1"/>
  <c r="E155" i="1"/>
  <c r="D155" i="1"/>
  <c r="E133" i="1"/>
  <c r="D133" i="1"/>
  <c r="F133" i="1"/>
  <c r="F115" i="1"/>
  <c r="E115" i="1"/>
  <c r="D115" i="1"/>
  <c r="E93" i="1"/>
  <c r="D93" i="1"/>
  <c r="F93" i="1"/>
  <c r="F75" i="1"/>
  <c r="E75" i="1"/>
  <c r="D75" i="1"/>
  <c r="E53" i="1"/>
  <c r="D53" i="1"/>
  <c r="F53" i="1"/>
  <c r="F35" i="1"/>
  <c r="E35" i="1"/>
  <c r="D35" i="1"/>
  <c r="E13" i="1"/>
  <c r="D13" i="1"/>
  <c r="F13" i="1"/>
  <c r="D128" i="1"/>
  <c r="F128" i="1"/>
  <c r="E128" i="1"/>
  <c r="F46" i="1"/>
  <c r="E46" i="1"/>
  <c r="D46" i="1"/>
  <c r="D148" i="1"/>
  <c r="F148" i="1"/>
  <c r="E148" i="1"/>
  <c r="F86" i="1"/>
  <c r="E86" i="1"/>
  <c r="D86" i="1"/>
  <c r="D28" i="1"/>
  <c r="F28" i="1"/>
  <c r="E28" i="1"/>
  <c r="D144" i="1"/>
  <c r="F144" i="1"/>
  <c r="E144" i="1"/>
  <c r="E125" i="1"/>
  <c r="D125" i="1"/>
  <c r="F125" i="1"/>
  <c r="D104" i="1"/>
  <c r="F104" i="1"/>
  <c r="E104" i="1"/>
  <c r="E85" i="1"/>
  <c r="D85" i="1"/>
  <c r="F85" i="1"/>
  <c r="D64" i="1"/>
  <c r="F64" i="1"/>
  <c r="E64" i="1"/>
  <c r="E45" i="1"/>
  <c r="D45" i="1"/>
  <c r="F45" i="1"/>
  <c r="D24" i="1"/>
  <c r="F24" i="1"/>
  <c r="E24" i="1"/>
  <c r="D156" i="1"/>
  <c r="F156" i="1"/>
  <c r="E156" i="1"/>
  <c r="F139" i="1"/>
  <c r="E139" i="1"/>
  <c r="D139" i="1"/>
  <c r="F138" i="1"/>
  <c r="E138" i="1"/>
  <c r="D138" i="1"/>
  <c r="D120" i="1"/>
  <c r="F120" i="1"/>
  <c r="E120" i="1"/>
  <c r="D96" i="1"/>
  <c r="F96" i="1"/>
  <c r="E96" i="1"/>
  <c r="F79" i="1"/>
  <c r="E79" i="1"/>
  <c r="D79" i="1"/>
  <c r="F78" i="1"/>
  <c r="E78" i="1"/>
  <c r="D78" i="1"/>
  <c r="D60" i="1"/>
  <c r="F60" i="1"/>
  <c r="E60" i="1"/>
  <c r="F39" i="1"/>
  <c r="E39" i="1"/>
  <c r="D39" i="1"/>
  <c r="F38" i="1"/>
  <c r="E38" i="1"/>
  <c r="D38" i="1"/>
  <c r="D20" i="1"/>
  <c r="F20" i="1"/>
  <c r="E20" i="1"/>
  <c r="F107" i="1"/>
  <c r="E107" i="1"/>
  <c r="D107" i="1"/>
  <c r="F110" i="1"/>
  <c r="E110" i="1"/>
  <c r="D110" i="1"/>
  <c r="E69" i="1"/>
  <c r="D69" i="1"/>
  <c r="F69" i="1"/>
  <c r="F10" i="1"/>
  <c r="E10" i="1"/>
  <c r="D10" i="1"/>
  <c r="F6" i="1"/>
  <c r="E6" i="1"/>
  <c r="D6" i="1"/>
  <c r="D152" i="1"/>
  <c r="F152" i="1"/>
  <c r="E152" i="1"/>
  <c r="F131" i="1"/>
  <c r="E131" i="1"/>
  <c r="D131" i="1"/>
  <c r="F134" i="1"/>
  <c r="E134" i="1"/>
  <c r="D134" i="1"/>
  <c r="D112" i="1"/>
  <c r="F112" i="1"/>
  <c r="E112" i="1"/>
  <c r="F91" i="1"/>
  <c r="E91" i="1"/>
  <c r="D91" i="1"/>
  <c r="F94" i="1"/>
  <c r="E94" i="1"/>
  <c r="D94" i="1"/>
  <c r="D72" i="1"/>
  <c r="F72" i="1"/>
  <c r="E72" i="1"/>
  <c r="F51" i="1"/>
  <c r="E51" i="1"/>
  <c r="D51" i="1"/>
  <c r="F54" i="1"/>
  <c r="E54" i="1"/>
  <c r="D54" i="1"/>
  <c r="D32" i="1"/>
  <c r="F32" i="1"/>
  <c r="E32" i="1"/>
  <c r="F11" i="1"/>
  <c r="E11" i="1"/>
  <c r="D11" i="1"/>
  <c r="F14" i="1"/>
  <c r="E14" i="1"/>
  <c r="D14" i="1"/>
  <c r="E129" i="1"/>
  <c r="D129" i="1"/>
  <c r="F129" i="1"/>
  <c r="F47" i="1"/>
  <c r="E47" i="1"/>
  <c r="D47" i="1"/>
  <c r="F50" i="1"/>
  <c r="E50" i="1"/>
  <c r="D50" i="1"/>
  <c r="E149" i="1"/>
  <c r="D149" i="1"/>
  <c r="F149" i="1"/>
  <c r="F87" i="1"/>
  <c r="E87" i="1"/>
  <c r="D87" i="1"/>
  <c r="F90" i="1"/>
  <c r="E90" i="1"/>
  <c r="D90" i="1"/>
  <c r="E29" i="1"/>
  <c r="D29" i="1"/>
  <c r="F29" i="1"/>
  <c r="E141" i="1"/>
  <c r="D141" i="1"/>
  <c r="F141" i="1"/>
  <c r="F123" i="1"/>
  <c r="E123" i="1"/>
  <c r="D123" i="1"/>
  <c r="F122" i="1"/>
  <c r="E122" i="1"/>
  <c r="D122" i="1"/>
  <c r="E101" i="1"/>
  <c r="D101" i="1"/>
  <c r="F101" i="1"/>
  <c r="F83" i="1"/>
  <c r="E83" i="1"/>
  <c r="D83" i="1"/>
  <c r="F82" i="1"/>
  <c r="E82" i="1"/>
  <c r="D82" i="1"/>
  <c r="E61" i="1"/>
  <c r="D61" i="1"/>
  <c r="F61" i="1"/>
  <c r="F43" i="1"/>
  <c r="E43" i="1"/>
  <c r="D43" i="1"/>
  <c r="F42" i="1"/>
  <c r="E42" i="1"/>
  <c r="D42" i="1"/>
  <c r="E21" i="1"/>
  <c r="D21" i="1"/>
  <c r="F21" i="1"/>
  <c r="D160" i="1"/>
  <c r="F160" i="1"/>
  <c r="E160" i="1"/>
  <c r="D136" i="1"/>
  <c r="F136" i="1"/>
  <c r="E136" i="1"/>
  <c r="E117" i="1"/>
  <c r="D117" i="1"/>
  <c r="F117" i="1"/>
  <c r="D100" i="1"/>
  <c r="F100" i="1"/>
  <c r="E100" i="1"/>
  <c r="D76" i="1"/>
  <c r="F76" i="1"/>
  <c r="E76" i="1"/>
  <c r="E57" i="1"/>
  <c r="D57" i="1"/>
  <c r="F57" i="1"/>
  <c r="D36" i="1"/>
  <c r="F36" i="1"/>
  <c r="E36" i="1"/>
  <c r="E17" i="1"/>
  <c r="D17" i="1"/>
  <c r="F17" i="1"/>
  <c r="D108" i="1"/>
  <c r="F108" i="1"/>
  <c r="E108" i="1"/>
  <c r="F66" i="1"/>
  <c r="E66" i="1"/>
  <c r="D66" i="1"/>
  <c r="F7" i="1"/>
  <c r="E7" i="1"/>
  <c r="D7" i="1"/>
  <c r="E153" i="1"/>
  <c r="D153" i="1"/>
  <c r="F153" i="1"/>
  <c r="F135" i="1"/>
  <c r="E135" i="1"/>
  <c r="D135" i="1"/>
  <c r="E113" i="1"/>
  <c r="D113" i="1"/>
  <c r="F113" i="1"/>
  <c r="F95" i="1"/>
  <c r="E95" i="1"/>
  <c r="D95" i="1"/>
  <c r="E73" i="1"/>
  <c r="D73" i="1"/>
  <c r="F73" i="1"/>
  <c r="F55" i="1"/>
  <c r="E55" i="1"/>
  <c r="D55" i="1"/>
  <c r="E33" i="1"/>
  <c r="D33" i="1"/>
  <c r="F33" i="1"/>
  <c r="F15" i="1"/>
  <c r="E15" i="1"/>
  <c r="D15" i="1"/>
  <c r="F126" i="1"/>
  <c r="E126" i="1"/>
  <c r="D126" i="1"/>
  <c r="D48" i="1"/>
  <c r="F48" i="1"/>
  <c r="E48" i="1"/>
  <c r="F11" i="41"/>
  <c r="E11" i="41"/>
  <c r="D11" i="41"/>
  <c r="D32" i="41"/>
  <c r="F32" i="41"/>
  <c r="E32" i="41"/>
  <c r="E51" i="41"/>
  <c r="D51" i="41"/>
  <c r="F51" i="41"/>
  <c r="F72" i="41"/>
  <c r="E72" i="41"/>
  <c r="D72" i="41"/>
  <c r="E91" i="41"/>
  <c r="D91" i="41"/>
  <c r="F91" i="41"/>
  <c r="F112" i="41"/>
  <c r="E112" i="41"/>
  <c r="D112" i="41"/>
  <c r="E131" i="41"/>
  <c r="D131" i="41"/>
  <c r="F131" i="41"/>
  <c r="F152" i="41"/>
  <c r="E152" i="41"/>
  <c r="D152" i="41"/>
  <c r="F19" i="41"/>
  <c r="E19" i="41"/>
  <c r="D19" i="41"/>
  <c r="D40" i="41"/>
  <c r="F40" i="41"/>
  <c r="E40" i="41"/>
  <c r="E59" i="41"/>
  <c r="D59" i="41"/>
  <c r="F59" i="41"/>
  <c r="F80" i="41"/>
  <c r="E80" i="41"/>
  <c r="D80" i="41"/>
  <c r="E99" i="41"/>
  <c r="D99" i="41"/>
  <c r="F99" i="41"/>
  <c r="F120" i="41"/>
  <c r="E120" i="41"/>
  <c r="D120" i="41"/>
  <c r="E139" i="41"/>
  <c r="D139" i="41"/>
  <c r="F139" i="41"/>
  <c r="D24" i="41"/>
  <c r="F24" i="41"/>
  <c r="E24" i="41"/>
  <c r="E43" i="41"/>
  <c r="D43" i="41"/>
  <c r="F43" i="41"/>
  <c r="F61" i="41"/>
  <c r="E61" i="41"/>
  <c r="D61" i="41"/>
  <c r="E83" i="41"/>
  <c r="D83" i="41"/>
  <c r="F83" i="41"/>
  <c r="F101" i="41"/>
  <c r="E101" i="41"/>
  <c r="D101" i="41"/>
  <c r="E123" i="41"/>
  <c r="D123" i="41"/>
  <c r="F123" i="41"/>
  <c r="F141" i="41"/>
  <c r="E141" i="41"/>
  <c r="D141" i="41"/>
  <c r="F6" i="41"/>
  <c r="E6" i="41"/>
  <c r="D6" i="41"/>
  <c r="E9" i="41"/>
  <c r="D9" i="41"/>
  <c r="F9" i="41"/>
  <c r="F27" i="41"/>
  <c r="E27" i="41"/>
  <c r="D27" i="41"/>
  <c r="D46" i="41"/>
  <c r="E46" i="41"/>
  <c r="F46" i="41"/>
  <c r="F49" i="41"/>
  <c r="D49" i="41"/>
  <c r="E49" i="41"/>
  <c r="E67" i="41"/>
  <c r="D67" i="41"/>
  <c r="F67" i="41"/>
  <c r="D86" i="41"/>
  <c r="F86" i="41"/>
  <c r="E86" i="41"/>
  <c r="F89" i="41"/>
  <c r="E89" i="41"/>
  <c r="D89" i="41"/>
  <c r="E107" i="41"/>
  <c r="D107" i="41"/>
  <c r="F107" i="41"/>
  <c r="D126" i="41"/>
  <c r="F126" i="41"/>
  <c r="E126" i="41"/>
  <c r="F129" i="41"/>
  <c r="E129" i="41"/>
  <c r="D129" i="41"/>
  <c r="E147" i="41"/>
  <c r="D147" i="41"/>
  <c r="F147" i="41"/>
  <c r="F15" i="41"/>
  <c r="E15" i="41"/>
  <c r="D15" i="41"/>
  <c r="F34" i="41"/>
  <c r="E34" i="41"/>
  <c r="D34" i="41"/>
  <c r="E33" i="41"/>
  <c r="D33" i="41"/>
  <c r="F33" i="41"/>
  <c r="E55" i="41"/>
  <c r="D55" i="41"/>
  <c r="F55" i="41"/>
  <c r="D74" i="41"/>
  <c r="F74" i="41"/>
  <c r="E74" i="41"/>
  <c r="F73" i="41"/>
  <c r="E73" i="41"/>
  <c r="D73" i="41"/>
  <c r="E95" i="41"/>
  <c r="D95" i="41"/>
  <c r="F95" i="41"/>
  <c r="D114" i="41"/>
  <c r="F114" i="41"/>
  <c r="E114" i="41"/>
  <c r="F113" i="41"/>
  <c r="E113" i="41"/>
  <c r="D113" i="41"/>
  <c r="E135" i="41"/>
  <c r="D135" i="41"/>
  <c r="F135" i="41"/>
  <c r="D154" i="41"/>
  <c r="F154" i="41"/>
  <c r="E154" i="41"/>
  <c r="F153" i="41"/>
  <c r="E153" i="41"/>
  <c r="D153" i="41"/>
  <c r="D16" i="41"/>
  <c r="F16" i="41"/>
  <c r="E16" i="41"/>
  <c r="F38" i="41"/>
  <c r="E38" i="41"/>
  <c r="D38" i="41"/>
  <c r="E37" i="41"/>
  <c r="D37" i="41"/>
  <c r="F37" i="41"/>
  <c r="F56" i="41"/>
  <c r="E56" i="41"/>
  <c r="D56" i="41"/>
  <c r="D78" i="41"/>
  <c r="F78" i="41"/>
  <c r="E78" i="41"/>
  <c r="F77" i="41"/>
  <c r="E77" i="41"/>
  <c r="D77" i="41"/>
  <c r="F96" i="41"/>
  <c r="E96" i="41"/>
  <c r="D96" i="41"/>
  <c r="D118" i="41"/>
  <c r="F118" i="41"/>
  <c r="E118" i="41"/>
  <c r="F117" i="41"/>
  <c r="E117" i="41"/>
  <c r="D117" i="41"/>
  <c r="F136" i="41"/>
  <c r="E136" i="41"/>
  <c r="D136" i="41"/>
  <c r="E21" i="41"/>
  <c r="D21" i="41"/>
  <c r="F21" i="41"/>
  <c r="E25" i="41"/>
  <c r="D25" i="41"/>
  <c r="F25" i="41"/>
  <c r="F44" i="41"/>
  <c r="E44" i="41"/>
  <c r="D44" i="41"/>
  <c r="D62" i="41"/>
  <c r="F62" i="41"/>
  <c r="E62" i="41"/>
  <c r="F65" i="41"/>
  <c r="E65" i="41"/>
  <c r="D65" i="41"/>
  <c r="F84" i="41"/>
  <c r="E84" i="41"/>
  <c r="D84" i="41"/>
  <c r="D102" i="41"/>
  <c r="F102" i="41"/>
  <c r="E102" i="41"/>
  <c r="F105" i="41"/>
  <c r="E105" i="41"/>
  <c r="D105" i="41"/>
  <c r="F124" i="41"/>
  <c r="E124" i="41"/>
  <c r="D124" i="41"/>
  <c r="D142" i="41"/>
  <c r="F142" i="41"/>
  <c r="E142" i="41"/>
  <c r="F145" i="41"/>
  <c r="E145" i="41"/>
  <c r="D145" i="41"/>
  <c r="F10" i="41"/>
  <c r="E10" i="41"/>
  <c r="D10" i="41"/>
  <c r="D28" i="41"/>
  <c r="F28" i="41"/>
  <c r="E28" i="41"/>
  <c r="D50" i="41"/>
  <c r="F50" i="41"/>
  <c r="E50" i="41"/>
  <c r="F68" i="41"/>
  <c r="E68" i="41"/>
  <c r="D68" i="41"/>
  <c r="D90" i="41"/>
  <c r="F90" i="41"/>
  <c r="E90" i="41"/>
  <c r="F108" i="41"/>
  <c r="E108" i="41"/>
  <c r="D108" i="41"/>
  <c r="D130" i="41"/>
  <c r="F130" i="41"/>
  <c r="E130" i="41"/>
  <c r="F148" i="41"/>
  <c r="E148" i="41"/>
  <c r="D148" i="41"/>
  <c r="D12" i="41"/>
  <c r="F12" i="41"/>
  <c r="E12" i="41"/>
  <c r="F31" i="41"/>
  <c r="E31" i="41"/>
  <c r="D31" i="41"/>
  <c r="F52" i="41"/>
  <c r="E52" i="41"/>
  <c r="D52" i="41"/>
  <c r="E71" i="41"/>
  <c r="D71" i="41"/>
  <c r="F71" i="41"/>
  <c r="F92" i="41"/>
  <c r="E92" i="41"/>
  <c r="D92" i="41"/>
  <c r="E111" i="41"/>
  <c r="D111" i="41"/>
  <c r="F111" i="41"/>
  <c r="F132" i="41"/>
  <c r="E132" i="41"/>
  <c r="D132" i="41"/>
  <c r="E151" i="41"/>
  <c r="D151" i="41"/>
  <c r="F151" i="41"/>
  <c r="D20" i="41"/>
  <c r="F20" i="41"/>
  <c r="E20" i="41"/>
  <c r="F39" i="41"/>
  <c r="E39" i="41"/>
  <c r="D39" i="41"/>
  <c r="F60" i="41"/>
  <c r="E60" i="41"/>
  <c r="D60" i="41"/>
  <c r="E79" i="41"/>
  <c r="D79" i="41"/>
  <c r="F79" i="41"/>
  <c r="F100" i="41"/>
  <c r="E100" i="41"/>
  <c r="D100" i="41"/>
  <c r="E119" i="41"/>
  <c r="D119" i="41"/>
  <c r="F119" i="41"/>
  <c r="F140" i="41"/>
  <c r="E140" i="41"/>
  <c r="D140" i="41"/>
  <c r="F22" i="41"/>
  <c r="E22" i="41"/>
  <c r="D22" i="41"/>
  <c r="E41" i="41"/>
  <c r="D41" i="41"/>
  <c r="F41" i="41"/>
  <c r="E63" i="41"/>
  <c r="D63" i="41"/>
  <c r="F63" i="41"/>
  <c r="F81" i="41"/>
  <c r="E81" i="41"/>
  <c r="D81" i="41"/>
  <c r="E103" i="41"/>
  <c r="D103" i="41"/>
  <c r="F103" i="41"/>
  <c r="F121" i="41"/>
  <c r="E121" i="41"/>
  <c r="D121" i="41"/>
  <c r="E143" i="41"/>
  <c r="D143" i="41"/>
  <c r="F143" i="41"/>
  <c r="F7" i="41"/>
  <c r="E7" i="41"/>
  <c r="D7" i="41"/>
  <c r="F26" i="41"/>
  <c r="E26" i="41"/>
  <c r="D26" i="41"/>
  <c r="E29" i="41"/>
  <c r="D29" i="41"/>
  <c r="F29" i="41"/>
  <c r="E47" i="41"/>
  <c r="D47" i="41"/>
  <c r="F47" i="41"/>
  <c r="D66" i="41"/>
  <c r="F66" i="41"/>
  <c r="E66" i="41"/>
  <c r="F69" i="41"/>
  <c r="E69" i="41"/>
  <c r="D69" i="41"/>
  <c r="E87" i="41"/>
  <c r="D87" i="41"/>
  <c r="F87" i="41"/>
  <c r="D106" i="41"/>
  <c r="F106" i="41"/>
  <c r="E106" i="41"/>
  <c r="F109" i="41"/>
  <c r="E109" i="41"/>
  <c r="D109" i="41"/>
  <c r="E127" i="41"/>
  <c r="D127" i="41"/>
  <c r="F127" i="41"/>
  <c r="D146" i="41"/>
  <c r="F146" i="41"/>
  <c r="E146" i="41"/>
  <c r="F149" i="41"/>
  <c r="E149" i="41"/>
  <c r="D149" i="41"/>
  <c r="F14" i="41"/>
  <c r="E14" i="41"/>
  <c r="D14" i="41"/>
  <c r="E13" i="41"/>
  <c r="D13" i="41"/>
  <c r="F13" i="41"/>
  <c r="F35" i="41"/>
  <c r="E35" i="41"/>
  <c r="D35" i="41"/>
  <c r="D54" i="41"/>
  <c r="F54" i="41"/>
  <c r="E54" i="41"/>
  <c r="F53" i="41"/>
  <c r="E53" i="41"/>
  <c r="D53" i="41"/>
  <c r="E75" i="41"/>
  <c r="D75" i="41"/>
  <c r="F75" i="41"/>
  <c r="D94" i="41"/>
  <c r="F94" i="41"/>
  <c r="E94" i="41"/>
  <c r="F93" i="41"/>
  <c r="E93" i="41"/>
  <c r="D93" i="41"/>
  <c r="E115" i="41"/>
  <c r="D115" i="41"/>
  <c r="F115" i="41"/>
  <c r="D134" i="41"/>
  <c r="F134" i="41"/>
  <c r="E134" i="41"/>
  <c r="F133" i="41"/>
  <c r="E133" i="41"/>
  <c r="D133" i="41"/>
  <c r="E155" i="41"/>
  <c r="D155" i="41"/>
  <c r="F155" i="41"/>
  <c r="F18" i="41"/>
  <c r="E18" i="41"/>
  <c r="D18" i="41"/>
  <c r="E17" i="41"/>
  <c r="D17" i="41"/>
  <c r="F17" i="41"/>
  <c r="D36" i="41"/>
  <c r="F36" i="41"/>
  <c r="E36" i="41"/>
  <c r="D58" i="41"/>
  <c r="F58" i="41"/>
  <c r="E58" i="41"/>
  <c r="F57" i="41"/>
  <c r="E57" i="41"/>
  <c r="D57" i="41"/>
  <c r="F76" i="41"/>
  <c r="E76" i="41"/>
  <c r="D76" i="41"/>
  <c r="D98" i="41"/>
  <c r="F98" i="41"/>
  <c r="E98" i="41"/>
  <c r="F97" i="41"/>
  <c r="E97" i="41"/>
  <c r="D97" i="41"/>
  <c r="F116" i="41"/>
  <c r="E116" i="41"/>
  <c r="D116" i="41"/>
  <c r="D138" i="41"/>
  <c r="F138" i="41"/>
  <c r="E138" i="41"/>
  <c r="F137" i="41"/>
  <c r="E137" i="41"/>
  <c r="D137" i="41"/>
  <c r="F23" i="41"/>
  <c r="E23" i="41"/>
  <c r="D23" i="41"/>
  <c r="F42" i="41"/>
  <c r="E42" i="41"/>
  <c r="D42" i="41"/>
  <c r="F45" i="41"/>
  <c r="D45" i="41"/>
  <c r="E45" i="41"/>
  <c r="F64" i="41"/>
  <c r="E64" i="41"/>
  <c r="D64" i="41"/>
  <c r="D82" i="41"/>
  <c r="F82" i="41"/>
  <c r="E82" i="41"/>
  <c r="F85" i="41"/>
  <c r="E85" i="41"/>
  <c r="D85" i="41"/>
  <c r="F104" i="41"/>
  <c r="E104" i="41"/>
  <c r="D104" i="41"/>
  <c r="D122" i="41"/>
  <c r="F122" i="41"/>
  <c r="E122" i="41"/>
  <c r="F125" i="41"/>
  <c r="E125" i="41"/>
  <c r="D125" i="41"/>
  <c r="F144" i="41"/>
  <c r="E144" i="41"/>
  <c r="D144" i="41"/>
  <c r="D8" i="41"/>
  <c r="F8" i="41"/>
  <c r="E8" i="41"/>
  <c r="F30" i="41"/>
  <c r="E30" i="41"/>
  <c r="D30" i="41"/>
  <c r="F48" i="41"/>
  <c r="E48" i="41"/>
  <c r="D48" i="41"/>
  <c r="D70" i="41"/>
  <c r="F70" i="41"/>
  <c r="E70" i="41"/>
  <c r="F88" i="41"/>
  <c r="E88" i="41"/>
  <c r="D88" i="41"/>
  <c r="D110" i="41"/>
  <c r="F110" i="41"/>
  <c r="E110" i="41"/>
  <c r="F128" i="41"/>
  <c r="E128" i="41"/>
  <c r="D128" i="41"/>
  <c r="D150" i="41"/>
  <c r="F150" i="41"/>
  <c r="E150" i="41"/>
  <c r="E51" i="8"/>
  <c r="D51" i="8"/>
  <c r="F51" i="8"/>
  <c r="F54" i="8"/>
  <c r="D54" i="8"/>
  <c r="E54" i="8"/>
  <c r="E129" i="8"/>
  <c r="D129" i="8"/>
  <c r="F129" i="8"/>
  <c r="E87" i="8"/>
  <c r="D87" i="8"/>
  <c r="F87" i="8"/>
  <c r="F90" i="8"/>
  <c r="D90" i="8"/>
  <c r="E90" i="8"/>
  <c r="E121" i="8"/>
  <c r="D121" i="8"/>
  <c r="F121" i="8"/>
  <c r="F23" i="8"/>
  <c r="E23" i="8"/>
  <c r="D23" i="8"/>
  <c r="E22" i="8"/>
  <c r="D22" i="8"/>
  <c r="F22" i="8"/>
  <c r="D60" i="8"/>
  <c r="F60" i="8"/>
  <c r="E60" i="8"/>
  <c r="F19" i="8"/>
  <c r="E19" i="8"/>
  <c r="D19" i="8"/>
  <c r="E18" i="8"/>
  <c r="D18" i="8"/>
  <c r="F18" i="8"/>
  <c r="D92" i="8"/>
  <c r="F92" i="8"/>
  <c r="E92" i="8"/>
  <c r="E55" i="8"/>
  <c r="D55" i="8"/>
  <c r="F55" i="8"/>
  <c r="F126" i="8"/>
  <c r="E126" i="8"/>
  <c r="D126" i="8"/>
  <c r="D88" i="8"/>
  <c r="F88" i="8"/>
  <c r="E88" i="8"/>
  <c r="E125" i="8"/>
  <c r="D125" i="8"/>
  <c r="F125" i="8"/>
  <c r="F24" i="8"/>
  <c r="E24" i="8"/>
  <c r="D24" i="8"/>
  <c r="E57" i="8"/>
  <c r="F57" i="8"/>
  <c r="D57" i="8"/>
  <c r="F16" i="8"/>
  <c r="E16" i="8"/>
  <c r="D16" i="8"/>
  <c r="E93" i="8"/>
  <c r="F93" i="8"/>
  <c r="D93" i="8"/>
  <c r="D52" i="8"/>
  <c r="F52" i="8"/>
  <c r="E52" i="8"/>
  <c r="F127" i="8"/>
  <c r="E127" i="8"/>
  <c r="D127" i="8"/>
  <c r="F130" i="8"/>
  <c r="E130" i="8"/>
  <c r="D130" i="8"/>
  <c r="E89" i="8"/>
  <c r="F89" i="8"/>
  <c r="D89" i="8"/>
  <c r="F123" i="8"/>
  <c r="E123" i="8"/>
  <c r="D123" i="8"/>
  <c r="F122" i="8"/>
  <c r="E122" i="8"/>
  <c r="D122" i="8"/>
  <c r="D21" i="8"/>
  <c r="F21" i="8"/>
  <c r="E21" i="8"/>
  <c r="E59" i="8"/>
  <c r="D59" i="8"/>
  <c r="F59" i="8"/>
  <c r="F58" i="8"/>
  <c r="D58" i="8"/>
  <c r="E58" i="8"/>
  <c r="F20" i="8"/>
  <c r="E20" i="8"/>
  <c r="D20" i="8"/>
  <c r="E91" i="8"/>
  <c r="D91" i="8"/>
  <c r="F91" i="8"/>
  <c r="F94" i="8"/>
  <c r="D94" i="8"/>
  <c r="E94" i="8"/>
  <c r="E53" i="8"/>
  <c r="F53" i="8"/>
  <c r="D53" i="8"/>
  <c r="D128" i="8"/>
  <c r="F128" i="8"/>
  <c r="E128" i="8"/>
  <c r="F86" i="8"/>
  <c r="D86" i="8"/>
  <c r="E86" i="8"/>
  <c r="D124" i="8"/>
  <c r="F124" i="8"/>
  <c r="E124" i="8"/>
  <c r="D25" i="8"/>
  <c r="F25" i="8"/>
  <c r="E25" i="8"/>
  <c r="D56" i="8"/>
  <c r="F56" i="8"/>
  <c r="E56" i="8"/>
  <c r="D17" i="8"/>
  <c r="F17" i="8"/>
  <c r="E17" i="8"/>
  <c r="F95" i="8"/>
  <c r="E95" i="8"/>
  <c r="D95" i="8"/>
  <c r="A5" i="42"/>
  <c r="A5" i="43"/>
  <c r="A5" i="44"/>
  <c r="A5" i="45"/>
  <c r="A5" i="46"/>
  <c r="A5" i="47"/>
  <c r="A5" i="48"/>
  <c r="A5" i="49"/>
  <c r="A5" i="50"/>
  <c r="A5" i="51"/>
  <c r="A5" i="52"/>
  <c r="N21" i="33" l="1"/>
  <c r="S19" i="33"/>
  <c r="J7" i="52"/>
  <c r="S20" i="33" l="1"/>
  <c r="N22" i="33"/>
  <c r="T145" i="40"/>
  <c r="T146" i="40"/>
  <c r="T147" i="40"/>
  <c r="T148" i="40"/>
  <c r="T149" i="40"/>
  <c r="T150" i="40"/>
  <c r="T151" i="40"/>
  <c r="T152" i="40"/>
  <c r="T153" i="40"/>
  <c r="T154" i="40"/>
  <c r="T155" i="40"/>
  <c r="T156" i="40"/>
  <c r="T157" i="40"/>
  <c r="T158" i="40"/>
  <c r="T159" i="40"/>
  <c r="T160" i="40"/>
  <c r="T161" i="40"/>
  <c r="T122" i="40"/>
  <c r="T123" i="40"/>
  <c r="T124" i="40"/>
  <c r="T125" i="40"/>
  <c r="T126" i="40"/>
  <c r="T127" i="40"/>
  <c r="T128" i="40"/>
  <c r="T129" i="40"/>
  <c r="T130" i="40"/>
  <c r="T131" i="40"/>
  <c r="T132" i="40"/>
  <c r="T133" i="40"/>
  <c r="T134" i="40"/>
  <c r="T135" i="40"/>
  <c r="T136" i="40"/>
  <c r="T137" i="40"/>
  <c r="T138" i="40"/>
  <c r="T139" i="40"/>
  <c r="T140" i="40"/>
  <c r="T141" i="40"/>
  <c r="T142" i="40"/>
  <c r="T143" i="40"/>
  <c r="T144" i="40"/>
  <c r="T101" i="40"/>
  <c r="T102" i="40"/>
  <c r="T103" i="40"/>
  <c r="T104" i="40"/>
  <c r="T105" i="40"/>
  <c r="T106" i="40"/>
  <c r="T107" i="40"/>
  <c r="T108" i="40"/>
  <c r="T109" i="40"/>
  <c r="T110" i="40"/>
  <c r="T111" i="40"/>
  <c r="T112" i="40"/>
  <c r="T113" i="40"/>
  <c r="T114" i="40"/>
  <c r="T115" i="40"/>
  <c r="T116" i="40"/>
  <c r="T117" i="40"/>
  <c r="T118" i="40"/>
  <c r="T119" i="40"/>
  <c r="T120" i="40"/>
  <c r="T121" i="40"/>
  <c r="T82" i="40"/>
  <c r="T83" i="40"/>
  <c r="T84" i="40"/>
  <c r="T85" i="40"/>
  <c r="T86" i="40"/>
  <c r="T87" i="40"/>
  <c r="T88" i="40"/>
  <c r="T89" i="40"/>
  <c r="T90" i="40"/>
  <c r="T91" i="40"/>
  <c r="T92" i="40"/>
  <c r="T93" i="40"/>
  <c r="T94" i="40"/>
  <c r="T95" i="40"/>
  <c r="T96" i="40"/>
  <c r="T97" i="40"/>
  <c r="T98" i="40"/>
  <c r="T99" i="40"/>
  <c r="T100" i="40"/>
  <c r="T8" i="40"/>
  <c r="T9" i="40"/>
  <c r="T10" i="40"/>
  <c r="T11" i="40"/>
  <c r="T12" i="40"/>
  <c r="T13" i="40"/>
  <c r="T14" i="40"/>
  <c r="T15" i="40"/>
  <c r="T16" i="40"/>
  <c r="T17" i="40"/>
  <c r="T18" i="40"/>
  <c r="T19" i="40"/>
  <c r="T20" i="40"/>
  <c r="T21" i="40"/>
  <c r="T22" i="40"/>
  <c r="T23" i="40"/>
  <c r="T24" i="40"/>
  <c r="T25" i="40"/>
  <c r="T26" i="40"/>
  <c r="T27" i="40"/>
  <c r="T28" i="40"/>
  <c r="T29" i="40"/>
  <c r="T30" i="40"/>
  <c r="T31" i="40"/>
  <c r="T32" i="40"/>
  <c r="T33" i="40"/>
  <c r="T34" i="40"/>
  <c r="T35" i="40"/>
  <c r="T36" i="40"/>
  <c r="T37" i="40"/>
  <c r="T38" i="40"/>
  <c r="T39" i="40"/>
  <c r="T40" i="40"/>
  <c r="T41" i="40"/>
  <c r="T42" i="40"/>
  <c r="T43" i="40"/>
  <c r="T44" i="40"/>
  <c r="T45" i="40"/>
  <c r="T46" i="40"/>
  <c r="T47" i="40"/>
  <c r="T48" i="40"/>
  <c r="T49" i="40"/>
  <c r="T50" i="40"/>
  <c r="T51" i="40"/>
  <c r="T52" i="40"/>
  <c r="T53" i="40"/>
  <c r="T54" i="40"/>
  <c r="T55" i="40"/>
  <c r="T56" i="40"/>
  <c r="T57" i="40"/>
  <c r="T58" i="40"/>
  <c r="T59" i="40"/>
  <c r="T60" i="40"/>
  <c r="T61" i="40"/>
  <c r="T62" i="40"/>
  <c r="T63" i="40"/>
  <c r="T64" i="40"/>
  <c r="T65" i="40"/>
  <c r="T66" i="40"/>
  <c r="T67" i="40"/>
  <c r="T68" i="40"/>
  <c r="T69" i="40"/>
  <c r="T70" i="40"/>
  <c r="T71" i="40"/>
  <c r="T72" i="40"/>
  <c r="T73" i="40"/>
  <c r="T74" i="40"/>
  <c r="T75" i="40"/>
  <c r="T76" i="40"/>
  <c r="T77" i="40"/>
  <c r="T78" i="40"/>
  <c r="T79" i="40"/>
  <c r="T80" i="40"/>
  <c r="T81" i="40"/>
  <c r="T7" i="40"/>
  <c r="N155" i="8"/>
  <c r="N154" i="8"/>
  <c r="N153" i="8"/>
  <c r="N152" i="8"/>
  <c r="N151" i="8"/>
  <c r="N150" i="8"/>
  <c r="N149" i="8"/>
  <c r="N148" i="8"/>
  <c r="N147" i="8"/>
  <c r="N146" i="8"/>
  <c r="N145" i="8"/>
  <c r="N144" i="8"/>
  <c r="N143" i="8"/>
  <c r="N142" i="8"/>
  <c r="N141" i="8"/>
  <c r="N140" i="8"/>
  <c r="N139" i="8"/>
  <c r="N138" i="8"/>
  <c r="N137" i="8"/>
  <c r="N136" i="8"/>
  <c r="N135" i="8"/>
  <c r="N134" i="8"/>
  <c r="N133" i="8"/>
  <c r="N132" i="8"/>
  <c r="N131" i="8"/>
  <c r="N130" i="8"/>
  <c r="N129" i="8"/>
  <c r="N128" i="8"/>
  <c r="N127" i="8"/>
  <c r="N126" i="8"/>
  <c r="N125" i="8"/>
  <c r="N124" i="8"/>
  <c r="N123" i="8"/>
  <c r="N122" i="8"/>
  <c r="N121" i="8"/>
  <c r="N120" i="8"/>
  <c r="N119" i="8"/>
  <c r="N118" i="8"/>
  <c r="N117" i="8"/>
  <c r="N116" i="8"/>
  <c r="N115" i="8"/>
  <c r="N114" i="8"/>
  <c r="N113" i="8"/>
  <c r="N112" i="8"/>
  <c r="N111" i="8"/>
  <c r="N110" i="8"/>
  <c r="N109" i="8"/>
  <c r="N108" i="8"/>
  <c r="N107" i="8"/>
  <c r="N106" i="8"/>
  <c r="N105" i="8"/>
  <c r="N104" i="8"/>
  <c r="N103" i="8"/>
  <c r="N102" i="8"/>
  <c r="N101" i="8"/>
  <c r="N100" i="8"/>
  <c r="N99" i="8"/>
  <c r="N98" i="8"/>
  <c r="N97" i="8"/>
  <c r="N96" i="8"/>
  <c r="N95" i="8"/>
  <c r="N94" i="8"/>
  <c r="N93" i="8"/>
  <c r="N92" i="8"/>
  <c r="N91" i="8"/>
  <c r="N90" i="8"/>
  <c r="N89" i="8"/>
  <c r="N88" i="8"/>
  <c r="N87" i="8"/>
  <c r="N86" i="8"/>
  <c r="N85" i="8"/>
  <c r="N84" i="8"/>
  <c r="N83" i="8"/>
  <c r="N82" i="8"/>
  <c r="N81" i="8"/>
  <c r="N80" i="8"/>
  <c r="N79" i="8"/>
  <c r="N78" i="8"/>
  <c r="N77" i="8"/>
  <c r="N76" i="8"/>
  <c r="N75" i="8"/>
  <c r="N74" i="8"/>
  <c r="N73" i="8"/>
  <c r="N72" i="8"/>
  <c r="N71" i="8"/>
  <c r="N70" i="8"/>
  <c r="N69" i="8"/>
  <c r="N68" i="8"/>
  <c r="N67" i="8"/>
  <c r="N66" i="8"/>
  <c r="N65" i="8"/>
  <c r="N64" i="8"/>
  <c r="N63" i="8"/>
  <c r="N62" i="8"/>
  <c r="N61" i="8"/>
  <c r="N60" i="8"/>
  <c r="N59" i="8"/>
  <c r="N58" i="8"/>
  <c r="N57" i="8"/>
  <c r="N56" i="8"/>
  <c r="N55" i="8"/>
  <c r="N54" i="8"/>
  <c r="N53" i="8"/>
  <c r="N52" i="8"/>
  <c r="N51" i="8"/>
  <c r="N50" i="8"/>
  <c r="N49" i="8"/>
  <c r="N48" i="8"/>
  <c r="N47" i="8"/>
  <c r="N46" i="8"/>
  <c r="N45" i="8"/>
  <c r="N44" i="8"/>
  <c r="N43" i="8"/>
  <c r="N42" i="8"/>
  <c r="N41" i="8"/>
  <c r="N40" i="8"/>
  <c r="N39" i="8"/>
  <c r="N38" i="8"/>
  <c r="N37" i="8"/>
  <c r="N36" i="8"/>
  <c r="N35" i="8"/>
  <c r="N34" i="8"/>
  <c r="N33" i="8"/>
  <c r="N32" i="8"/>
  <c r="N31" i="8"/>
  <c r="N30" i="8"/>
  <c r="N29" i="8"/>
  <c r="N28" i="8"/>
  <c r="N27" i="8"/>
  <c r="N26" i="8"/>
  <c r="N25" i="8"/>
  <c r="N24" i="8"/>
  <c r="N23" i="8"/>
  <c r="N22" i="8"/>
  <c r="N21" i="8"/>
  <c r="N20" i="8"/>
  <c r="N19" i="8"/>
  <c r="N18" i="8"/>
  <c r="N17" i="8"/>
  <c r="N16" i="8"/>
  <c r="N15" i="8"/>
  <c r="N14" i="8"/>
  <c r="N13" i="8"/>
  <c r="N12" i="8"/>
  <c r="N11" i="8"/>
  <c r="N10" i="8"/>
  <c r="N9" i="8"/>
  <c r="N8" i="8"/>
  <c r="N7" i="8"/>
  <c r="N6" i="8"/>
  <c r="N155" i="10"/>
  <c r="N154" i="10"/>
  <c r="N153" i="10"/>
  <c r="N152" i="10"/>
  <c r="N151" i="10"/>
  <c r="N150" i="10"/>
  <c r="N149" i="10"/>
  <c r="N148" i="10"/>
  <c r="N147" i="10"/>
  <c r="N146" i="10"/>
  <c r="N145" i="10"/>
  <c r="N144" i="10"/>
  <c r="N143" i="10"/>
  <c r="N142" i="10"/>
  <c r="N141" i="10"/>
  <c r="N140" i="10"/>
  <c r="N139" i="10"/>
  <c r="N138" i="10"/>
  <c r="N137" i="10"/>
  <c r="N136" i="10"/>
  <c r="N135" i="10"/>
  <c r="N134" i="10"/>
  <c r="N133" i="10"/>
  <c r="N132" i="10"/>
  <c r="N131" i="10"/>
  <c r="N130" i="10"/>
  <c r="N129" i="10"/>
  <c r="N128" i="10"/>
  <c r="N127" i="10"/>
  <c r="N126" i="10"/>
  <c r="N125" i="10"/>
  <c r="N124" i="10"/>
  <c r="N123" i="10"/>
  <c r="N122" i="10"/>
  <c r="N121" i="10"/>
  <c r="N120" i="10"/>
  <c r="N119" i="10"/>
  <c r="N118" i="10"/>
  <c r="N117" i="10"/>
  <c r="N116" i="10"/>
  <c r="N115" i="10"/>
  <c r="N114" i="10"/>
  <c r="N113" i="10"/>
  <c r="N112" i="10"/>
  <c r="N111" i="10"/>
  <c r="N110" i="10"/>
  <c r="N109" i="10"/>
  <c r="N108" i="10"/>
  <c r="N107" i="10"/>
  <c r="N106" i="10"/>
  <c r="N105" i="10"/>
  <c r="N104" i="10"/>
  <c r="N103" i="10"/>
  <c r="N102" i="10"/>
  <c r="N101" i="10"/>
  <c r="N100" i="10"/>
  <c r="N99" i="10"/>
  <c r="N98" i="10"/>
  <c r="N97" i="10"/>
  <c r="N96" i="10"/>
  <c r="N95" i="10"/>
  <c r="N94" i="10"/>
  <c r="N93" i="10"/>
  <c r="N92" i="10"/>
  <c r="N91" i="10"/>
  <c r="N90" i="10"/>
  <c r="N89" i="10"/>
  <c r="N88" i="10"/>
  <c r="N87" i="10"/>
  <c r="N86" i="10"/>
  <c r="N85" i="10"/>
  <c r="N84" i="10"/>
  <c r="N83" i="10"/>
  <c r="N82" i="10"/>
  <c r="N81" i="10"/>
  <c r="N80" i="10"/>
  <c r="N79" i="10"/>
  <c r="N78" i="10"/>
  <c r="N77" i="10"/>
  <c r="N76" i="10"/>
  <c r="N75" i="10"/>
  <c r="N74" i="10"/>
  <c r="N73" i="10"/>
  <c r="N72" i="10"/>
  <c r="N71" i="10"/>
  <c r="N70" i="10"/>
  <c r="N69" i="10"/>
  <c r="N68" i="10"/>
  <c r="N67" i="10"/>
  <c r="N66" i="10"/>
  <c r="N65" i="10"/>
  <c r="N64" i="10"/>
  <c r="N63" i="10"/>
  <c r="N62" i="10"/>
  <c r="N61" i="10"/>
  <c r="N60" i="10"/>
  <c r="N59" i="10"/>
  <c r="N58" i="10"/>
  <c r="N57" i="10"/>
  <c r="N56" i="10"/>
  <c r="N55" i="10"/>
  <c r="N54" i="10"/>
  <c r="N53" i="10"/>
  <c r="N52" i="10"/>
  <c r="N51" i="10"/>
  <c r="N50" i="10"/>
  <c r="N49" i="10"/>
  <c r="N48" i="10"/>
  <c r="N47" i="10"/>
  <c r="N46" i="10"/>
  <c r="N45" i="10"/>
  <c r="N44" i="10"/>
  <c r="N43" i="10"/>
  <c r="N42" i="10"/>
  <c r="N41" i="10"/>
  <c r="N40" i="10"/>
  <c r="N39" i="10"/>
  <c r="N38" i="10"/>
  <c r="N37" i="10"/>
  <c r="N36" i="10"/>
  <c r="N35" i="10"/>
  <c r="N34" i="10"/>
  <c r="N33" i="10"/>
  <c r="N32" i="10"/>
  <c r="N31" i="10"/>
  <c r="N30" i="10"/>
  <c r="N29" i="10"/>
  <c r="N28" i="10"/>
  <c r="N27" i="10"/>
  <c r="N26" i="10"/>
  <c r="N25" i="10"/>
  <c r="N24" i="10"/>
  <c r="N23" i="10"/>
  <c r="N22" i="10"/>
  <c r="N21" i="10"/>
  <c r="N20" i="10"/>
  <c r="N19" i="10"/>
  <c r="N18" i="10"/>
  <c r="N17" i="10"/>
  <c r="N16" i="10"/>
  <c r="N15" i="10"/>
  <c r="N14" i="10"/>
  <c r="N13" i="10"/>
  <c r="N12" i="10"/>
  <c r="N11" i="10"/>
  <c r="N10" i="10"/>
  <c r="N9" i="10"/>
  <c r="N8" i="10"/>
  <c r="N7" i="10"/>
  <c r="N6" i="10"/>
  <c r="N155" i="13"/>
  <c r="N154" i="13"/>
  <c r="N153" i="13"/>
  <c r="N152" i="13"/>
  <c r="N151" i="13"/>
  <c r="N150" i="13"/>
  <c r="N149" i="13"/>
  <c r="N148" i="13"/>
  <c r="N147" i="13"/>
  <c r="N146" i="13"/>
  <c r="N145" i="13"/>
  <c r="N144" i="13"/>
  <c r="N143" i="13"/>
  <c r="N142" i="13"/>
  <c r="N141" i="13"/>
  <c r="N140" i="13"/>
  <c r="N139" i="13"/>
  <c r="N138" i="13"/>
  <c r="N137" i="13"/>
  <c r="N136" i="13"/>
  <c r="N135" i="13"/>
  <c r="N134" i="13"/>
  <c r="N133" i="13"/>
  <c r="N132" i="13"/>
  <c r="N131" i="13"/>
  <c r="N130" i="13"/>
  <c r="N129" i="13"/>
  <c r="N128" i="13"/>
  <c r="N127" i="13"/>
  <c r="N126" i="13"/>
  <c r="N125" i="13"/>
  <c r="N124" i="13"/>
  <c r="N123" i="13"/>
  <c r="N122" i="13"/>
  <c r="N121" i="13"/>
  <c r="N120" i="13"/>
  <c r="N119" i="13"/>
  <c r="N118" i="13"/>
  <c r="N117" i="13"/>
  <c r="N116" i="13"/>
  <c r="N115" i="13"/>
  <c r="N114" i="13"/>
  <c r="N113" i="13"/>
  <c r="N112" i="13"/>
  <c r="N111" i="13"/>
  <c r="N110" i="13"/>
  <c r="N109" i="13"/>
  <c r="N108" i="13"/>
  <c r="N107" i="13"/>
  <c r="N106" i="13"/>
  <c r="N105" i="13"/>
  <c r="N104" i="13"/>
  <c r="N103" i="13"/>
  <c r="N102" i="13"/>
  <c r="N101" i="13"/>
  <c r="N100" i="13"/>
  <c r="N99" i="13"/>
  <c r="N98" i="13"/>
  <c r="N97" i="13"/>
  <c r="N96" i="13"/>
  <c r="N95" i="13"/>
  <c r="N94" i="13"/>
  <c r="N93" i="13"/>
  <c r="N92" i="13"/>
  <c r="N91" i="13"/>
  <c r="N90" i="13"/>
  <c r="N89" i="13"/>
  <c r="N88" i="13"/>
  <c r="N87" i="13"/>
  <c r="N86" i="13"/>
  <c r="N85" i="13"/>
  <c r="N84" i="13"/>
  <c r="N83" i="13"/>
  <c r="N82" i="13"/>
  <c r="N81" i="13"/>
  <c r="N80" i="13"/>
  <c r="N79" i="13"/>
  <c r="N78" i="13"/>
  <c r="N77" i="13"/>
  <c r="N76" i="13"/>
  <c r="N75" i="13"/>
  <c r="N74" i="13"/>
  <c r="N73" i="13"/>
  <c r="N72" i="13"/>
  <c r="N71" i="13"/>
  <c r="N70" i="13"/>
  <c r="N69" i="13"/>
  <c r="N68" i="13"/>
  <c r="N67" i="13"/>
  <c r="N66" i="13"/>
  <c r="N65" i="13"/>
  <c r="N64" i="13"/>
  <c r="N63" i="13"/>
  <c r="N62" i="13"/>
  <c r="N61" i="13"/>
  <c r="N60" i="13"/>
  <c r="N59" i="13"/>
  <c r="N58" i="13"/>
  <c r="N57" i="13"/>
  <c r="N56" i="13"/>
  <c r="N55" i="13"/>
  <c r="N54" i="13"/>
  <c r="N53" i="13"/>
  <c r="N52" i="13"/>
  <c r="N51" i="13"/>
  <c r="N50" i="13"/>
  <c r="N49" i="13"/>
  <c r="N48" i="13"/>
  <c r="N47" i="13"/>
  <c r="N46" i="13"/>
  <c r="N45" i="13"/>
  <c r="N44" i="13"/>
  <c r="N43" i="13"/>
  <c r="N42" i="13"/>
  <c r="N41" i="13"/>
  <c r="N40" i="13"/>
  <c r="N39" i="13"/>
  <c r="N38" i="13"/>
  <c r="N37" i="13"/>
  <c r="N36" i="13"/>
  <c r="N35" i="13"/>
  <c r="N34" i="13"/>
  <c r="N33" i="13"/>
  <c r="N32" i="13"/>
  <c r="N31" i="13"/>
  <c r="N30" i="13"/>
  <c r="N29" i="13"/>
  <c r="N28" i="13"/>
  <c r="N27" i="13"/>
  <c r="N26" i="13"/>
  <c r="N25" i="13"/>
  <c r="N24" i="13"/>
  <c r="N23" i="13"/>
  <c r="N22" i="13"/>
  <c r="N21" i="13"/>
  <c r="N20" i="13"/>
  <c r="N19" i="13"/>
  <c r="N18" i="13"/>
  <c r="N17" i="13"/>
  <c r="N16" i="13"/>
  <c r="N15" i="13"/>
  <c r="N14" i="13"/>
  <c r="N13" i="13"/>
  <c r="N12" i="13"/>
  <c r="N11" i="13"/>
  <c r="N10" i="13"/>
  <c r="N9" i="13"/>
  <c r="N8" i="13"/>
  <c r="N7" i="13"/>
  <c r="N6" i="13"/>
  <c r="N155" i="41"/>
  <c r="N154" i="41"/>
  <c r="N153" i="41"/>
  <c r="N152" i="41"/>
  <c r="N151" i="41"/>
  <c r="N150" i="41"/>
  <c r="N149" i="41"/>
  <c r="N148" i="41"/>
  <c r="N147" i="41"/>
  <c r="N146" i="41"/>
  <c r="N145" i="41"/>
  <c r="N144" i="41"/>
  <c r="N143" i="41"/>
  <c r="N142" i="41"/>
  <c r="N141" i="41"/>
  <c r="N140" i="41"/>
  <c r="N139" i="41"/>
  <c r="N138" i="41"/>
  <c r="N137" i="41"/>
  <c r="N136" i="41"/>
  <c r="N135" i="41"/>
  <c r="N134" i="41"/>
  <c r="N133" i="41"/>
  <c r="N132" i="41"/>
  <c r="N131" i="41"/>
  <c r="N130" i="41"/>
  <c r="N129" i="41"/>
  <c r="N128" i="41"/>
  <c r="N127" i="41"/>
  <c r="N126" i="41"/>
  <c r="N125" i="41"/>
  <c r="N124" i="41"/>
  <c r="N123" i="41"/>
  <c r="N122" i="41"/>
  <c r="N121" i="41"/>
  <c r="N120" i="41"/>
  <c r="N119" i="41"/>
  <c r="N118" i="41"/>
  <c r="N117" i="41"/>
  <c r="N116" i="41"/>
  <c r="N115" i="41"/>
  <c r="N114" i="41"/>
  <c r="N113" i="41"/>
  <c r="N112" i="41"/>
  <c r="N111" i="41"/>
  <c r="N110" i="41"/>
  <c r="N109" i="41"/>
  <c r="N108" i="41"/>
  <c r="N107" i="41"/>
  <c r="N106" i="41"/>
  <c r="N105" i="41"/>
  <c r="N104" i="41"/>
  <c r="N103" i="41"/>
  <c r="N102" i="41"/>
  <c r="N101" i="41"/>
  <c r="N100" i="41"/>
  <c r="N99" i="41"/>
  <c r="N98" i="41"/>
  <c r="N97" i="41"/>
  <c r="N96" i="41"/>
  <c r="N95" i="41"/>
  <c r="N94" i="41"/>
  <c r="N93" i="41"/>
  <c r="N92" i="41"/>
  <c r="N91" i="41"/>
  <c r="N90" i="41"/>
  <c r="N89" i="41"/>
  <c r="N88" i="41"/>
  <c r="N87" i="41"/>
  <c r="N86" i="41"/>
  <c r="N85" i="41"/>
  <c r="N84" i="41"/>
  <c r="N83" i="41"/>
  <c r="N82" i="41"/>
  <c r="N81" i="41"/>
  <c r="N80" i="41"/>
  <c r="N79" i="41"/>
  <c r="N78" i="41"/>
  <c r="N77" i="41"/>
  <c r="N76" i="41"/>
  <c r="N75" i="41"/>
  <c r="N74" i="41"/>
  <c r="N73" i="41"/>
  <c r="N72" i="41"/>
  <c r="N71" i="41"/>
  <c r="N70" i="41"/>
  <c r="N69" i="41"/>
  <c r="N68" i="41"/>
  <c r="N67" i="41"/>
  <c r="N66" i="41"/>
  <c r="N65" i="41"/>
  <c r="N64" i="41"/>
  <c r="N63" i="41"/>
  <c r="N62" i="41"/>
  <c r="N61" i="41"/>
  <c r="N60" i="41"/>
  <c r="N59" i="41"/>
  <c r="N58" i="41"/>
  <c r="N57" i="41"/>
  <c r="N56" i="41"/>
  <c r="N55" i="41"/>
  <c r="N54" i="41"/>
  <c r="N53" i="41"/>
  <c r="N52" i="41"/>
  <c r="N51" i="41"/>
  <c r="N50" i="41"/>
  <c r="N49" i="41"/>
  <c r="N48" i="41"/>
  <c r="N47" i="41"/>
  <c r="N46" i="41"/>
  <c r="N45" i="41"/>
  <c r="N44" i="41"/>
  <c r="N43" i="41"/>
  <c r="N42" i="41"/>
  <c r="N41" i="41"/>
  <c r="N40" i="41"/>
  <c r="N39" i="41"/>
  <c r="N38" i="41"/>
  <c r="N37" i="41"/>
  <c r="N36" i="41"/>
  <c r="N35" i="41"/>
  <c r="N34" i="41"/>
  <c r="N33" i="41"/>
  <c r="N32" i="41"/>
  <c r="N31" i="41"/>
  <c r="N30" i="41"/>
  <c r="N29" i="41"/>
  <c r="N28" i="41"/>
  <c r="N27" i="41"/>
  <c r="N26" i="41"/>
  <c r="N25" i="41"/>
  <c r="N24" i="41"/>
  <c r="N23" i="41"/>
  <c r="N22" i="41"/>
  <c r="N21" i="41"/>
  <c r="N20" i="41"/>
  <c r="N19" i="41"/>
  <c r="N18" i="41"/>
  <c r="N17" i="41"/>
  <c r="N16" i="41"/>
  <c r="N15" i="41"/>
  <c r="N14" i="41"/>
  <c r="N13" i="41"/>
  <c r="N12" i="41"/>
  <c r="N11" i="41"/>
  <c r="N10" i="41"/>
  <c r="N9" i="41"/>
  <c r="N8" i="41"/>
  <c r="N7" i="41"/>
  <c r="N6" i="41"/>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2" i="7"/>
  <c r="N131" i="7"/>
  <c r="N130" i="7"/>
  <c r="N129" i="7"/>
  <c r="N128" i="7"/>
  <c r="N127" i="7"/>
  <c r="N126" i="7"/>
  <c r="N125" i="7"/>
  <c r="N124" i="7"/>
  <c r="N123" i="7"/>
  <c r="N122" i="7"/>
  <c r="N121" i="7"/>
  <c r="N120" i="7"/>
  <c r="N119" i="7"/>
  <c r="N118" i="7"/>
  <c r="N117" i="7"/>
  <c r="N116" i="7"/>
  <c r="N115" i="7"/>
  <c r="N114" i="7"/>
  <c r="N113" i="7"/>
  <c r="N112" i="7"/>
  <c r="N111" i="7"/>
  <c r="N110" i="7"/>
  <c r="N109" i="7"/>
  <c r="N108" i="7"/>
  <c r="N107" i="7"/>
  <c r="N106" i="7"/>
  <c r="N105" i="7"/>
  <c r="N104" i="7"/>
  <c r="N103" i="7"/>
  <c r="N102" i="7"/>
  <c r="N101" i="7"/>
  <c r="N100" i="7"/>
  <c r="N99" i="7"/>
  <c r="N98" i="7"/>
  <c r="N97" i="7"/>
  <c r="N96" i="7"/>
  <c r="N95" i="7"/>
  <c r="N94" i="7"/>
  <c r="N93" i="7"/>
  <c r="N92" i="7"/>
  <c r="N91" i="7"/>
  <c r="N90" i="7"/>
  <c r="N89" i="7"/>
  <c r="N88" i="7"/>
  <c r="N87" i="7"/>
  <c r="N86" i="7"/>
  <c r="N85" i="7"/>
  <c r="N84" i="7"/>
  <c r="N83" i="7"/>
  <c r="N82" i="7"/>
  <c r="N81" i="7"/>
  <c r="N80" i="7"/>
  <c r="N79" i="7"/>
  <c r="N78" i="7"/>
  <c r="N77" i="7"/>
  <c r="N76" i="7"/>
  <c r="N75" i="7"/>
  <c r="N74" i="7"/>
  <c r="N73" i="7"/>
  <c r="N72" i="7"/>
  <c r="N71" i="7"/>
  <c r="N70" i="7"/>
  <c r="N69" i="7"/>
  <c r="N68" i="7"/>
  <c r="N67" i="7"/>
  <c r="N66" i="7"/>
  <c r="N65" i="7"/>
  <c r="N64" i="7"/>
  <c r="N63" i="7"/>
  <c r="N62" i="7"/>
  <c r="N61" i="7"/>
  <c r="N60" i="7"/>
  <c r="N59" i="7"/>
  <c r="N58" i="7"/>
  <c r="N57" i="7"/>
  <c r="N56" i="7"/>
  <c r="N55" i="7"/>
  <c r="N54" i="7"/>
  <c r="N53" i="7"/>
  <c r="N52" i="7"/>
  <c r="N51" i="7"/>
  <c r="N50" i="7"/>
  <c r="N49" i="7"/>
  <c r="N48" i="7"/>
  <c r="N47" i="7"/>
  <c r="N46" i="7"/>
  <c r="N45" i="7"/>
  <c r="N44" i="7"/>
  <c r="N43" i="7"/>
  <c r="N42" i="7"/>
  <c r="N41" i="7"/>
  <c r="N40" i="7"/>
  <c r="N39" i="7"/>
  <c r="N38" i="7"/>
  <c r="N37" i="7"/>
  <c r="N36" i="7"/>
  <c r="N35" i="7"/>
  <c r="N34" i="7"/>
  <c r="N33" i="7"/>
  <c r="N32" i="7"/>
  <c r="N31" i="7"/>
  <c r="N30" i="7"/>
  <c r="N29" i="7"/>
  <c r="N28" i="7"/>
  <c r="N27" i="7"/>
  <c r="N26" i="7"/>
  <c r="N25" i="7"/>
  <c r="N24" i="7"/>
  <c r="N23" i="7"/>
  <c r="N22" i="7"/>
  <c r="N21" i="7"/>
  <c r="N20" i="7"/>
  <c r="N19" i="7"/>
  <c r="N18" i="7"/>
  <c r="N17" i="7"/>
  <c r="N16" i="7"/>
  <c r="N15" i="7"/>
  <c r="N14" i="7"/>
  <c r="N13" i="7"/>
  <c r="N12" i="7"/>
  <c r="N11" i="7"/>
  <c r="N10" i="7"/>
  <c r="N9" i="7"/>
  <c r="N8" i="7"/>
  <c r="N7" i="7"/>
  <c r="N6" i="7"/>
  <c r="N160" i="9"/>
  <c r="N159" i="9"/>
  <c r="N158" i="9"/>
  <c r="N157" i="9"/>
  <c r="N156" i="9"/>
  <c r="N155" i="9"/>
  <c r="N154" i="9"/>
  <c r="N153" i="9"/>
  <c r="N152" i="9"/>
  <c r="N151" i="9"/>
  <c r="N150" i="9"/>
  <c r="N149" i="9"/>
  <c r="N148" i="9"/>
  <c r="N147" i="9"/>
  <c r="N146" i="9"/>
  <c r="N145" i="9"/>
  <c r="N144" i="9"/>
  <c r="N143" i="9"/>
  <c r="N142" i="9"/>
  <c r="N141" i="9"/>
  <c r="N140" i="9"/>
  <c r="N139" i="9"/>
  <c r="N138" i="9"/>
  <c r="N137" i="9"/>
  <c r="N136" i="9"/>
  <c r="N135" i="9"/>
  <c r="N134" i="9"/>
  <c r="N133" i="9"/>
  <c r="N132" i="9"/>
  <c r="N131" i="9"/>
  <c r="N130" i="9"/>
  <c r="N129" i="9"/>
  <c r="N128" i="9"/>
  <c r="N127" i="9"/>
  <c r="N126" i="9"/>
  <c r="N125" i="9"/>
  <c r="N124" i="9"/>
  <c r="N123" i="9"/>
  <c r="N122" i="9"/>
  <c r="N121" i="9"/>
  <c r="N120" i="9"/>
  <c r="N119" i="9"/>
  <c r="N118" i="9"/>
  <c r="N117" i="9"/>
  <c r="N116" i="9"/>
  <c r="N115" i="9"/>
  <c r="N114" i="9"/>
  <c r="N113" i="9"/>
  <c r="N112" i="9"/>
  <c r="N111" i="9"/>
  <c r="N110" i="9"/>
  <c r="N109" i="9"/>
  <c r="N108" i="9"/>
  <c r="N107" i="9"/>
  <c r="N106" i="9"/>
  <c r="N105" i="9"/>
  <c r="N104" i="9"/>
  <c r="N103" i="9"/>
  <c r="N102" i="9"/>
  <c r="N101" i="9"/>
  <c r="N100" i="9"/>
  <c r="N99" i="9"/>
  <c r="N98" i="9"/>
  <c r="N97" i="9"/>
  <c r="N96" i="9"/>
  <c r="N95" i="9"/>
  <c r="N94" i="9"/>
  <c r="N93" i="9"/>
  <c r="N92" i="9"/>
  <c r="N91" i="9"/>
  <c r="N90" i="9"/>
  <c r="N89" i="9"/>
  <c r="N88" i="9"/>
  <c r="N87" i="9"/>
  <c r="N86" i="9"/>
  <c r="N85" i="9"/>
  <c r="N84" i="9"/>
  <c r="N83" i="9"/>
  <c r="N82" i="9"/>
  <c r="N81" i="9"/>
  <c r="N80" i="9"/>
  <c r="N79" i="9"/>
  <c r="N78" i="9"/>
  <c r="N77" i="9"/>
  <c r="N76" i="9"/>
  <c r="N75" i="9"/>
  <c r="N74" i="9"/>
  <c r="N73" i="9"/>
  <c r="N72" i="9"/>
  <c r="N71" i="9"/>
  <c r="N70" i="9"/>
  <c r="N69" i="9"/>
  <c r="N68" i="9"/>
  <c r="N67" i="9"/>
  <c r="N66" i="9"/>
  <c r="N65" i="9"/>
  <c r="N64" i="9"/>
  <c r="N63" i="9"/>
  <c r="N62" i="9"/>
  <c r="N61" i="9"/>
  <c r="N60" i="9"/>
  <c r="N59" i="9"/>
  <c r="N58" i="9"/>
  <c r="N57" i="9"/>
  <c r="N56" i="9"/>
  <c r="N55" i="9"/>
  <c r="N54" i="9"/>
  <c r="N53" i="9"/>
  <c r="N52" i="9"/>
  <c r="N51" i="9"/>
  <c r="N50" i="9"/>
  <c r="N49" i="9"/>
  <c r="N48" i="9"/>
  <c r="N47" i="9"/>
  <c r="N46" i="9"/>
  <c r="N45" i="9"/>
  <c r="N44" i="9"/>
  <c r="N43" i="9"/>
  <c r="N42" i="9"/>
  <c r="N41" i="9"/>
  <c r="N40" i="9"/>
  <c r="N39" i="9"/>
  <c r="N38" i="9"/>
  <c r="N37" i="9"/>
  <c r="N36" i="9"/>
  <c r="N35" i="9"/>
  <c r="N34" i="9"/>
  <c r="N33" i="9"/>
  <c r="N32" i="9"/>
  <c r="N31" i="9"/>
  <c r="N30" i="9"/>
  <c r="N29" i="9"/>
  <c r="N28" i="9"/>
  <c r="N27" i="9"/>
  <c r="N26" i="9"/>
  <c r="N25" i="9"/>
  <c r="N24" i="9"/>
  <c r="N23" i="9"/>
  <c r="N22" i="9"/>
  <c r="N21" i="9"/>
  <c r="N20" i="9"/>
  <c r="N19" i="9"/>
  <c r="N18" i="9"/>
  <c r="N17" i="9"/>
  <c r="N16" i="9"/>
  <c r="N15" i="9"/>
  <c r="N14" i="9"/>
  <c r="N13" i="9"/>
  <c r="N12" i="9"/>
  <c r="N11" i="9"/>
  <c r="N10" i="9"/>
  <c r="N9" i="9"/>
  <c r="N8" i="9"/>
  <c r="N7" i="9"/>
  <c r="N6" i="9"/>
  <c r="N160" i="11"/>
  <c r="N159" i="11"/>
  <c r="N158" i="11"/>
  <c r="N157" i="11"/>
  <c r="N156" i="11"/>
  <c r="N155" i="11"/>
  <c r="N154" i="11"/>
  <c r="N153" i="11"/>
  <c r="N152" i="11"/>
  <c r="N151" i="11"/>
  <c r="N150" i="11"/>
  <c r="N149" i="11"/>
  <c r="N148" i="11"/>
  <c r="N147" i="11"/>
  <c r="N146" i="11"/>
  <c r="N145" i="11"/>
  <c r="N144" i="11"/>
  <c r="N143" i="11"/>
  <c r="N142" i="11"/>
  <c r="N141" i="11"/>
  <c r="N140" i="11"/>
  <c r="N139" i="11"/>
  <c r="N138" i="11"/>
  <c r="N137" i="11"/>
  <c r="N136" i="11"/>
  <c r="N135" i="11"/>
  <c r="N134" i="11"/>
  <c r="N133" i="11"/>
  <c r="N132" i="11"/>
  <c r="N131" i="11"/>
  <c r="N130" i="11"/>
  <c r="N129" i="11"/>
  <c r="N128" i="11"/>
  <c r="N127" i="11"/>
  <c r="N126" i="11"/>
  <c r="N125" i="11"/>
  <c r="N124" i="11"/>
  <c r="N123" i="11"/>
  <c r="N122" i="11"/>
  <c r="N121" i="11"/>
  <c r="N120" i="11"/>
  <c r="N119" i="11"/>
  <c r="N118" i="11"/>
  <c r="N117" i="11"/>
  <c r="N116" i="11"/>
  <c r="N115" i="11"/>
  <c r="N114" i="11"/>
  <c r="N113" i="11"/>
  <c r="N112" i="11"/>
  <c r="N111" i="11"/>
  <c r="N110" i="11"/>
  <c r="N109" i="11"/>
  <c r="N108" i="11"/>
  <c r="N107" i="11"/>
  <c r="N106" i="11"/>
  <c r="N105" i="11"/>
  <c r="N104" i="11"/>
  <c r="N103" i="11"/>
  <c r="N102" i="11"/>
  <c r="N101" i="11"/>
  <c r="N100" i="11"/>
  <c r="N99" i="11"/>
  <c r="N98" i="11"/>
  <c r="N97" i="11"/>
  <c r="N96" i="11"/>
  <c r="N95" i="11"/>
  <c r="N94" i="11"/>
  <c r="N93" i="11"/>
  <c r="N92" i="11"/>
  <c r="N91" i="11"/>
  <c r="N90" i="11"/>
  <c r="N89" i="11"/>
  <c r="N88" i="11"/>
  <c r="N87" i="11"/>
  <c r="N86" i="11"/>
  <c r="N85" i="11"/>
  <c r="N84" i="11"/>
  <c r="N83" i="11"/>
  <c r="N82" i="11"/>
  <c r="N81" i="11"/>
  <c r="N80" i="11"/>
  <c r="N79" i="11"/>
  <c r="N78" i="11"/>
  <c r="N77" i="11"/>
  <c r="N76" i="11"/>
  <c r="N75" i="11"/>
  <c r="N74" i="11"/>
  <c r="N73" i="11"/>
  <c r="N72" i="11"/>
  <c r="N71" i="11"/>
  <c r="N70" i="11"/>
  <c r="N69" i="11"/>
  <c r="N68" i="11"/>
  <c r="N67" i="11"/>
  <c r="N66" i="11"/>
  <c r="N65" i="11"/>
  <c r="N64" i="11"/>
  <c r="N63" i="11"/>
  <c r="N62" i="11"/>
  <c r="N61" i="11"/>
  <c r="N60" i="11"/>
  <c r="N59" i="11"/>
  <c r="N58" i="11"/>
  <c r="N57" i="11"/>
  <c r="N56" i="11"/>
  <c r="N55" i="11"/>
  <c r="N54" i="11"/>
  <c r="N53" i="11"/>
  <c r="N52" i="11"/>
  <c r="N51" i="11"/>
  <c r="N50" i="11"/>
  <c r="N49" i="11"/>
  <c r="N48" i="11"/>
  <c r="N47" i="11"/>
  <c r="N46" i="11"/>
  <c r="N45" i="11"/>
  <c r="N44" i="11"/>
  <c r="N43" i="11"/>
  <c r="N42" i="11"/>
  <c r="N41" i="11"/>
  <c r="N40" i="11"/>
  <c r="N39" i="11"/>
  <c r="N38" i="11"/>
  <c r="N37" i="11"/>
  <c r="N36" i="11"/>
  <c r="N35" i="11"/>
  <c r="N34" i="11"/>
  <c r="N33" i="11"/>
  <c r="N32" i="11"/>
  <c r="N31" i="11"/>
  <c r="N30" i="11"/>
  <c r="N29" i="11"/>
  <c r="N28" i="11"/>
  <c r="N27" i="11"/>
  <c r="N26" i="11"/>
  <c r="N25" i="11"/>
  <c r="N24" i="11"/>
  <c r="N23" i="11"/>
  <c r="N22" i="11"/>
  <c r="N21" i="11"/>
  <c r="N20" i="11"/>
  <c r="N19" i="11"/>
  <c r="N18" i="11"/>
  <c r="N17" i="11"/>
  <c r="N16" i="11"/>
  <c r="N15" i="11"/>
  <c r="N14" i="11"/>
  <c r="N13" i="11"/>
  <c r="N12" i="11"/>
  <c r="N11" i="11"/>
  <c r="N10" i="11"/>
  <c r="N9" i="11"/>
  <c r="N8" i="11"/>
  <c r="N7" i="11"/>
  <c r="N6" i="11"/>
  <c r="N160" i="12"/>
  <c r="N159" i="12"/>
  <c r="N158" i="12"/>
  <c r="N157" i="12"/>
  <c r="N156" i="12"/>
  <c r="N155" i="12"/>
  <c r="N154" i="12"/>
  <c r="N153" i="12"/>
  <c r="N152" i="12"/>
  <c r="N151" i="12"/>
  <c r="N150" i="12"/>
  <c r="N149" i="12"/>
  <c r="N148" i="12"/>
  <c r="N147" i="12"/>
  <c r="N146" i="12"/>
  <c r="N145" i="12"/>
  <c r="N144" i="12"/>
  <c r="N143" i="12"/>
  <c r="N142" i="12"/>
  <c r="N141" i="12"/>
  <c r="N140" i="12"/>
  <c r="N139" i="12"/>
  <c r="N138" i="12"/>
  <c r="N137" i="12"/>
  <c r="N136" i="12"/>
  <c r="N135" i="12"/>
  <c r="N134" i="12"/>
  <c r="N133" i="12"/>
  <c r="N132" i="12"/>
  <c r="N131" i="12"/>
  <c r="N130" i="12"/>
  <c r="N129" i="12"/>
  <c r="N128" i="12"/>
  <c r="N127" i="12"/>
  <c r="N126" i="12"/>
  <c r="N125" i="12"/>
  <c r="N124" i="12"/>
  <c r="N123" i="12"/>
  <c r="N122" i="12"/>
  <c r="N121" i="12"/>
  <c r="N120" i="12"/>
  <c r="N119" i="12"/>
  <c r="N118" i="12"/>
  <c r="N117" i="12"/>
  <c r="N116" i="12"/>
  <c r="N115" i="12"/>
  <c r="N114" i="12"/>
  <c r="N113" i="12"/>
  <c r="N112" i="12"/>
  <c r="N111" i="12"/>
  <c r="N110" i="12"/>
  <c r="N109" i="12"/>
  <c r="N108" i="12"/>
  <c r="N107" i="12"/>
  <c r="N106" i="12"/>
  <c r="N105" i="12"/>
  <c r="N104" i="12"/>
  <c r="N103" i="12"/>
  <c r="N102" i="12"/>
  <c r="N101" i="12"/>
  <c r="N100" i="12"/>
  <c r="N99" i="12"/>
  <c r="N98" i="12"/>
  <c r="N97" i="12"/>
  <c r="N96" i="12"/>
  <c r="N95" i="12"/>
  <c r="N94" i="12"/>
  <c r="N93" i="12"/>
  <c r="N92" i="12"/>
  <c r="N91" i="12"/>
  <c r="N90" i="12"/>
  <c r="N89" i="12"/>
  <c r="N88" i="12"/>
  <c r="N87" i="12"/>
  <c r="N86" i="12"/>
  <c r="N85" i="12"/>
  <c r="N84" i="12"/>
  <c r="N83" i="12"/>
  <c r="N82" i="12"/>
  <c r="N81" i="12"/>
  <c r="N80" i="12"/>
  <c r="N79" i="12"/>
  <c r="N78" i="12"/>
  <c r="N77" i="12"/>
  <c r="N76" i="12"/>
  <c r="N75" i="12"/>
  <c r="N74" i="12"/>
  <c r="N73" i="12"/>
  <c r="N72" i="12"/>
  <c r="N71" i="12"/>
  <c r="N70" i="12"/>
  <c r="N69" i="12"/>
  <c r="N68" i="12"/>
  <c r="N67" i="12"/>
  <c r="N66" i="12"/>
  <c r="N65" i="12"/>
  <c r="N64" i="12"/>
  <c r="N63" i="12"/>
  <c r="N62" i="12"/>
  <c r="N61" i="12"/>
  <c r="N60" i="12"/>
  <c r="N59" i="12"/>
  <c r="N58" i="12"/>
  <c r="N57" i="12"/>
  <c r="N56" i="12"/>
  <c r="N55" i="12"/>
  <c r="N54" i="12"/>
  <c r="N53" i="12"/>
  <c r="N52" i="12"/>
  <c r="N51" i="12"/>
  <c r="N50" i="12"/>
  <c r="N49" i="12"/>
  <c r="N48" i="12"/>
  <c r="N47" i="12"/>
  <c r="N46" i="12"/>
  <c r="N45" i="12"/>
  <c r="N44" i="12"/>
  <c r="N43" i="12"/>
  <c r="N42" i="12"/>
  <c r="N41" i="12"/>
  <c r="N40" i="12"/>
  <c r="N39" i="12"/>
  <c r="N38" i="12"/>
  <c r="N37" i="12"/>
  <c r="N36" i="12"/>
  <c r="N35" i="12"/>
  <c r="N34" i="12"/>
  <c r="N33" i="12"/>
  <c r="N32" i="12"/>
  <c r="N31" i="12"/>
  <c r="N30" i="12"/>
  <c r="N29" i="12"/>
  <c r="N28" i="12"/>
  <c r="N27" i="12"/>
  <c r="N26" i="12"/>
  <c r="N25" i="12"/>
  <c r="N24" i="12"/>
  <c r="N23" i="12"/>
  <c r="N22" i="12"/>
  <c r="N21" i="12"/>
  <c r="N20" i="12"/>
  <c r="N19" i="12"/>
  <c r="N18" i="12"/>
  <c r="N17" i="12"/>
  <c r="N16" i="12"/>
  <c r="N15" i="12"/>
  <c r="N14" i="12"/>
  <c r="N13" i="12"/>
  <c r="N12" i="12"/>
  <c r="N11" i="12"/>
  <c r="N10" i="12"/>
  <c r="N9" i="12"/>
  <c r="N8" i="12"/>
  <c r="N7" i="12"/>
  <c r="N6" i="12"/>
  <c r="N160" i="1"/>
  <c r="N159" i="1"/>
  <c r="N158" i="1"/>
  <c r="N157" i="1"/>
  <c r="N156" i="1"/>
  <c r="N155" i="1"/>
  <c r="N154" i="1"/>
  <c r="N153" i="1"/>
  <c r="N152" i="1"/>
  <c r="N151" i="1"/>
  <c r="N150" i="1"/>
  <c r="N149" i="1"/>
  <c r="N148" i="1"/>
  <c r="N147" i="1"/>
  <c r="N146" i="1"/>
  <c r="N145" i="1"/>
  <c r="N144" i="1"/>
  <c r="N143" i="1"/>
  <c r="N142" i="1"/>
  <c r="N141" i="1"/>
  <c r="N140" i="1"/>
  <c r="N139" i="1"/>
  <c r="N138" i="1"/>
  <c r="N137" i="1"/>
  <c r="N136" i="1"/>
  <c r="N135" i="1"/>
  <c r="N134" i="1"/>
  <c r="N133" i="1"/>
  <c r="N132" i="1"/>
  <c r="N131" i="1"/>
  <c r="N130" i="1"/>
  <c r="N129" i="1"/>
  <c r="N128" i="1"/>
  <c r="N127" i="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160" i="38"/>
  <c r="N159" i="38"/>
  <c r="N158" i="38"/>
  <c r="N157" i="38"/>
  <c r="N156" i="38"/>
  <c r="N155" i="38"/>
  <c r="N154" i="38"/>
  <c r="N153" i="38"/>
  <c r="N152" i="38"/>
  <c r="N151" i="38"/>
  <c r="N150" i="38"/>
  <c r="N149" i="38"/>
  <c r="N148" i="38"/>
  <c r="N147" i="38"/>
  <c r="N146" i="38"/>
  <c r="N145" i="38"/>
  <c r="N144" i="38"/>
  <c r="N143" i="38"/>
  <c r="N142" i="38"/>
  <c r="N141" i="38"/>
  <c r="N140" i="38"/>
  <c r="N139" i="38"/>
  <c r="N138" i="38"/>
  <c r="N137" i="38"/>
  <c r="N136" i="38"/>
  <c r="N135" i="38"/>
  <c r="N134" i="38"/>
  <c r="N133" i="38"/>
  <c r="N132" i="38"/>
  <c r="N131" i="38"/>
  <c r="N130" i="38"/>
  <c r="N129" i="38"/>
  <c r="N128" i="38"/>
  <c r="N127" i="38"/>
  <c r="N126" i="38"/>
  <c r="N125" i="38"/>
  <c r="N124" i="38"/>
  <c r="N123" i="38"/>
  <c r="N122" i="38"/>
  <c r="N121" i="38"/>
  <c r="N120" i="38"/>
  <c r="N119" i="38"/>
  <c r="N118" i="38"/>
  <c r="N117" i="38"/>
  <c r="N116" i="38"/>
  <c r="N115" i="38"/>
  <c r="N114" i="38"/>
  <c r="N113" i="38"/>
  <c r="N112" i="38"/>
  <c r="N111" i="38"/>
  <c r="N110" i="38"/>
  <c r="N109" i="38"/>
  <c r="N108" i="38"/>
  <c r="N107" i="38"/>
  <c r="N106" i="38"/>
  <c r="N105" i="38"/>
  <c r="N104" i="38"/>
  <c r="N103" i="38"/>
  <c r="N102" i="38"/>
  <c r="N101" i="38"/>
  <c r="N100" i="38"/>
  <c r="N99" i="38"/>
  <c r="N98" i="38"/>
  <c r="N97" i="38"/>
  <c r="N96" i="38"/>
  <c r="N95" i="38"/>
  <c r="N94" i="38"/>
  <c r="N93" i="38"/>
  <c r="N92" i="38"/>
  <c r="N91" i="38"/>
  <c r="N90" i="38"/>
  <c r="N89" i="38"/>
  <c r="N88" i="38"/>
  <c r="N87" i="38"/>
  <c r="N86" i="38"/>
  <c r="N85" i="38"/>
  <c r="N84" i="38"/>
  <c r="N83" i="38"/>
  <c r="N82" i="38"/>
  <c r="N81" i="38"/>
  <c r="N80" i="38"/>
  <c r="N79" i="38"/>
  <c r="N78" i="38"/>
  <c r="N77" i="38"/>
  <c r="N76" i="38"/>
  <c r="N75" i="38"/>
  <c r="N74" i="38"/>
  <c r="N73" i="38"/>
  <c r="N72" i="38"/>
  <c r="N71" i="38"/>
  <c r="N70" i="38"/>
  <c r="N69" i="38"/>
  <c r="N68" i="38"/>
  <c r="N67" i="38"/>
  <c r="N66" i="38"/>
  <c r="N65" i="38"/>
  <c r="N64" i="38"/>
  <c r="N63" i="38"/>
  <c r="N62" i="38"/>
  <c r="N61" i="38"/>
  <c r="N60" i="38"/>
  <c r="N59" i="38"/>
  <c r="N58" i="38"/>
  <c r="N57" i="38"/>
  <c r="N56" i="38"/>
  <c r="N55" i="38"/>
  <c r="N54" i="38"/>
  <c r="N53" i="38"/>
  <c r="N52" i="38"/>
  <c r="N51" i="38"/>
  <c r="N50" i="38"/>
  <c r="N49" i="38"/>
  <c r="N48" i="38"/>
  <c r="N47" i="38"/>
  <c r="N46" i="38"/>
  <c r="N45" i="38"/>
  <c r="N44" i="38"/>
  <c r="N43" i="38"/>
  <c r="N42" i="38"/>
  <c r="N41" i="38"/>
  <c r="N40" i="38"/>
  <c r="N39" i="38"/>
  <c r="N38" i="38"/>
  <c r="N37" i="38"/>
  <c r="N36" i="38"/>
  <c r="N35" i="38"/>
  <c r="N34" i="38"/>
  <c r="N33" i="38"/>
  <c r="N32" i="38"/>
  <c r="N31" i="38"/>
  <c r="N30" i="38"/>
  <c r="N29" i="38"/>
  <c r="N28" i="38"/>
  <c r="N27" i="38"/>
  <c r="N26" i="38"/>
  <c r="N25" i="38"/>
  <c r="N24" i="38"/>
  <c r="N23" i="38"/>
  <c r="N22" i="38"/>
  <c r="N21" i="38"/>
  <c r="N20" i="38"/>
  <c r="N19" i="38"/>
  <c r="N18" i="38"/>
  <c r="N17" i="38"/>
  <c r="N16" i="38"/>
  <c r="N15" i="38"/>
  <c r="N14" i="38"/>
  <c r="N13" i="38"/>
  <c r="N12" i="38"/>
  <c r="N11" i="38"/>
  <c r="N10" i="38"/>
  <c r="N9" i="38"/>
  <c r="N8" i="38"/>
  <c r="N7" i="38"/>
  <c r="N6" i="38"/>
  <c r="N150" i="34"/>
  <c r="N149" i="34"/>
  <c r="N148" i="34"/>
  <c r="N147" i="34"/>
  <c r="N146" i="34"/>
  <c r="N145" i="34"/>
  <c r="N144" i="34"/>
  <c r="N143" i="34"/>
  <c r="N142" i="34"/>
  <c r="N141" i="34"/>
  <c r="N140" i="34"/>
  <c r="N139" i="34"/>
  <c r="N138" i="34"/>
  <c r="N137" i="34"/>
  <c r="N136" i="34"/>
  <c r="N135" i="34"/>
  <c r="N134" i="34"/>
  <c r="N133" i="34"/>
  <c r="N132" i="34"/>
  <c r="N131" i="34"/>
  <c r="N130" i="34"/>
  <c r="N129" i="34"/>
  <c r="N128" i="34"/>
  <c r="N127" i="34"/>
  <c r="N126" i="34"/>
  <c r="N125" i="34"/>
  <c r="N124" i="34"/>
  <c r="N123" i="34"/>
  <c r="N122" i="34"/>
  <c r="N121" i="34"/>
  <c r="N120" i="34"/>
  <c r="N119" i="34"/>
  <c r="N118" i="34"/>
  <c r="N117" i="34"/>
  <c r="N116" i="34"/>
  <c r="N115" i="34"/>
  <c r="N114" i="34"/>
  <c r="N113" i="34"/>
  <c r="N112" i="34"/>
  <c r="N111" i="34"/>
  <c r="N110" i="34"/>
  <c r="N109" i="34"/>
  <c r="N108" i="34"/>
  <c r="N107" i="34"/>
  <c r="N106" i="34"/>
  <c r="N105" i="34"/>
  <c r="N104" i="34"/>
  <c r="N103" i="34"/>
  <c r="N102" i="34"/>
  <c r="N101" i="34"/>
  <c r="N100" i="34"/>
  <c r="N99" i="34"/>
  <c r="N98" i="34"/>
  <c r="N97" i="34"/>
  <c r="N96" i="34"/>
  <c r="N95" i="34"/>
  <c r="N94" i="34"/>
  <c r="N93" i="34"/>
  <c r="N92" i="34"/>
  <c r="N91" i="34"/>
  <c r="N90" i="34"/>
  <c r="N89" i="34"/>
  <c r="N88" i="34"/>
  <c r="N87" i="34"/>
  <c r="N86" i="34"/>
  <c r="N85" i="34"/>
  <c r="N84" i="34"/>
  <c r="N83" i="34"/>
  <c r="N82" i="34"/>
  <c r="N81" i="34"/>
  <c r="N80" i="34"/>
  <c r="N79" i="34"/>
  <c r="N78" i="34"/>
  <c r="N77" i="34"/>
  <c r="N76" i="34"/>
  <c r="N75" i="34"/>
  <c r="N74" i="34"/>
  <c r="N73" i="34"/>
  <c r="N72" i="34"/>
  <c r="N71" i="34"/>
  <c r="N70" i="34"/>
  <c r="N69" i="34"/>
  <c r="N68" i="34"/>
  <c r="N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N41" i="34"/>
  <c r="N40" i="34"/>
  <c r="N39" i="34"/>
  <c r="N38" i="34"/>
  <c r="N37" i="34"/>
  <c r="N36" i="34"/>
  <c r="N35" i="34"/>
  <c r="N34" i="34"/>
  <c r="N33" i="34"/>
  <c r="N32" i="34"/>
  <c r="N31" i="34"/>
  <c r="N30" i="34"/>
  <c r="N29" i="34"/>
  <c r="N28" i="34"/>
  <c r="N27" i="34"/>
  <c r="N26" i="34"/>
  <c r="N25" i="34"/>
  <c r="N24" i="34"/>
  <c r="N23" i="34"/>
  <c r="N22" i="34"/>
  <c r="N21" i="34"/>
  <c r="N20" i="34"/>
  <c r="N19" i="34"/>
  <c r="N18" i="34"/>
  <c r="N17" i="34"/>
  <c r="N16" i="34"/>
  <c r="N15" i="34"/>
  <c r="N14" i="34"/>
  <c r="N13" i="34"/>
  <c r="N12" i="34"/>
  <c r="N11" i="34"/>
  <c r="N10" i="34"/>
  <c r="N9" i="34"/>
  <c r="N8" i="34"/>
  <c r="N7" i="34"/>
  <c r="N6" i="34"/>
  <c r="S21" i="33" l="1"/>
  <c r="N23" i="33"/>
  <c r="G38" i="21"/>
  <c r="G39" i="21"/>
  <c r="S22" i="33" l="1"/>
  <c r="N24" i="33"/>
  <c r="R3" i="7"/>
  <c r="R3" i="8"/>
  <c r="R3" i="9"/>
  <c r="R3" i="10"/>
  <c r="R3" i="11"/>
  <c r="S23" i="33" l="1"/>
  <c r="N25" i="33"/>
  <c r="H201" i="7"/>
  <c r="H199" i="7"/>
  <c r="H198" i="7"/>
  <c r="H201" i="8"/>
  <c r="H199" i="8"/>
  <c r="H198" i="8"/>
  <c r="H201" i="9"/>
  <c r="H199" i="9"/>
  <c r="H198" i="9"/>
  <c r="H201" i="10"/>
  <c r="H199" i="10"/>
  <c r="H198" i="10"/>
  <c r="H201" i="11"/>
  <c r="H199" i="11"/>
  <c r="H198" i="11"/>
  <c r="H201" i="12"/>
  <c r="H199" i="12"/>
  <c r="H198" i="12"/>
  <c r="H201" i="13"/>
  <c r="H199" i="13"/>
  <c r="H198" i="13"/>
  <c r="H201" i="1"/>
  <c r="H199" i="1"/>
  <c r="H198" i="1"/>
  <c r="H201" i="41"/>
  <c r="H199" i="41"/>
  <c r="H198" i="41"/>
  <c r="H201" i="38"/>
  <c r="H201" i="34"/>
  <c r="H199" i="34"/>
  <c r="H198" i="34"/>
  <c r="S24" i="33" l="1"/>
  <c r="N26" i="33"/>
  <c r="G27" i="21"/>
  <c r="G26" i="21"/>
  <c r="G22" i="21"/>
  <c r="G21" i="21"/>
  <c r="G17" i="21"/>
  <c r="G16" i="21"/>
  <c r="G12" i="21"/>
  <c r="G11" i="21"/>
  <c r="G7" i="21"/>
  <c r="G6" i="21"/>
  <c r="N27" i="33" l="1"/>
  <c r="S25" i="33"/>
  <c r="E96" i="8"/>
  <c r="E61" i="8"/>
  <c r="E131" i="8"/>
  <c r="E26" i="8"/>
  <c r="F28" i="8"/>
  <c r="F133" i="8"/>
  <c r="F98" i="8"/>
  <c r="F63" i="8"/>
  <c r="D99" i="8"/>
  <c r="D64" i="8"/>
  <c r="D134" i="8"/>
  <c r="D29" i="8"/>
  <c r="E30" i="8"/>
  <c r="E100" i="8"/>
  <c r="E135" i="8"/>
  <c r="E65" i="8"/>
  <c r="F32" i="8"/>
  <c r="F137" i="8"/>
  <c r="F67" i="8"/>
  <c r="F102" i="8"/>
  <c r="D68" i="8"/>
  <c r="D103" i="8"/>
  <c r="D138" i="8"/>
  <c r="D33" i="8"/>
  <c r="E69" i="8"/>
  <c r="E104" i="8"/>
  <c r="E139" i="8"/>
  <c r="E34" i="8"/>
  <c r="F36" i="8"/>
  <c r="F71" i="8"/>
  <c r="F106" i="8"/>
  <c r="F141" i="8"/>
  <c r="D37" i="8"/>
  <c r="D107" i="8"/>
  <c r="D142" i="8"/>
  <c r="D72" i="8"/>
  <c r="E38" i="8"/>
  <c r="E108" i="8"/>
  <c r="E73" i="8"/>
  <c r="E143" i="8"/>
  <c r="F40" i="8"/>
  <c r="F75" i="8"/>
  <c r="F110" i="8"/>
  <c r="F145" i="8"/>
  <c r="D146" i="8"/>
  <c r="D111" i="8"/>
  <c r="D6" i="8"/>
  <c r="D76" i="8"/>
  <c r="D41" i="8"/>
  <c r="E42" i="8"/>
  <c r="E147" i="8"/>
  <c r="E112" i="8"/>
  <c r="E7" i="8"/>
  <c r="E77" i="8"/>
  <c r="F79" i="8"/>
  <c r="F9" i="8"/>
  <c r="F114" i="8"/>
  <c r="F149" i="8"/>
  <c r="F44" i="8"/>
  <c r="D10" i="8"/>
  <c r="D150" i="8"/>
  <c r="D45" i="8"/>
  <c r="D80" i="8"/>
  <c r="D115" i="8"/>
  <c r="E11" i="8"/>
  <c r="E81" i="8"/>
  <c r="E151" i="8"/>
  <c r="E46" i="8"/>
  <c r="E116" i="8"/>
  <c r="F153" i="8"/>
  <c r="F118" i="8"/>
  <c r="F48" i="8"/>
  <c r="F83" i="8"/>
  <c r="F13" i="8"/>
  <c r="D14" i="8"/>
  <c r="D49" i="8"/>
  <c r="D119" i="8"/>
  <c r="D154" i="8"/>
  <c r="D84" i="8"/>
  <c r="E155" i="8"/>
  <c r="E50" i="8"/>
  <c r="E120" i="8"/>
  <c r="E15" i="8"/>
  <c r="E85" i="8"/>
  <c r="F132" i="8"/>
  <c r="F27" i="8"/>
  <c r="F97" i="8"/>
  <c r="F62" i="8"/>
  <c r="D63" i="8"/>
  <c r="D28" i="8"/>
  <c r="D98" i="8"/>
  <c r="D133" i="8"/>
  <c r="E134" i="8"/>
  <c r="E99" i="8"/>
  <c r="E64" i="8"/>
  <c r="E29" i="8"/>
  <c r="F136" i="8"/>
  <c r="F101" i="8"/>
  <c r="F66" i="8"/>
  <c r="F31" i="8"/>
  <c r="D102" i="8"/>
  <c r="D137" i="8"/>
  <c r="D67" i="8"/>
  <c r="D32" i="8"/>
  <c r="E103" i="8"/>
  <c r="E33" i="8"/>
  <c r="E138" i="8"/>
  <c r="E68" i="8"/>
  <c r="F140" i="8"/>
  <c r="F70" i="8"/>
  <c r="F35" i="8"/>
  <c r="F105" i="8"/>
  <c r="D71" i="8"/>
  <c r="D141" i="8"/>
  <c r="D36" i="8"/>
  <c r="D106" i="8"/>
  <c r="E107" i="8"/>
  <c r="E142" i="8"/>
  <c r="E37" i="8"/>
  <c r="E72" i="8"/>
  <c r="F74" i="8"/>
  <c r="F144" i="8"/>
  <c r="F109" i="8"/>
  <c r="F39" i="8"/>
  <c r="D110" i="8"/>
  <c r="D75" i="8"/>
  <c r="D40" i="8"/>
  <c r="D145" i="8"/>
  <c r="E41" i="8"/>
  <c r="E146" i="8"/>
  <c r="E76" i="8"/>
  <c r="E111" i="8"/>
  <c r="E6" i="8"/>
  <c r="F78" i="8"/>
  <c r="F148" i="8"/>
  <c r="F8" i="8"/>
  <c r="F113" i="8"/>
  <c r="F43" i="8"/>
  <c r="D149" i="8"/>
  <c r="D79" i="8"/>
  <c r="D9" i="8"/>
  <c r="D114" i="8"/>
  <c r="D44" i="8"/>
  <c r="E150" i="8"/>
  <c r="E45" i="8"/>
  <c r="E80" i="8"/>
  <c r="E115" i="8"/>
  <c r="E10" i="8"/>
  <c r="F152" i="8"/>
  <c r="F117" i="8"/>
  <c r="F12" i="8"/>
  <c r="F82" i="8"/>
  <c r="F47" i="8"/>
  <c r="D48" i="8"/>
  <c r="D83" i="8"/>
  <c r="D118" i="8"/>
  <c r="D13" i="8"/>
  <c r="D153" i="8"/>
  <c r="E49" i="8"/>
  <c r="E119" i="8"/>
  <c r="E154" i="8"/>
  <c r="E14" i="8"/>
  <c r="E84" i="8"/>
  <c r="F26" i="8"/>
  <c r="F131" i="8"/>
  <c r="F61" i="8"/>
  <c r="F96" i="8"/>
  <c r="D62" i="8"/>
  <c r="D97" i="8"/>
  <c r="D27" i="8"/>
  <c r="D132" i="8"/>
  <c r="E63" i="8"/>
  <c r="E28" i="8"/>
  <c r="E98" i="8"/>
  <c r="E133" i="8"/>
  <c r="F135" i="8"/>
  <c r="F30" i="8"/>
  <c r="F100" i="8"/>
  <c r="F65" i="8"/>
  <c r="D66" i="8"/>
  <c r="D136" i="8"/>
  <c r="D31" i="8"/>
  <c r="D101" i="8"/>
  <c r="E32" i="8"/>
  <c r="E102" i="8"/>
  <c r="E137" i="8"/>
  <c r="E67" i="8"/>
  <c r="F104" i="8"/>
  <c r="F34" i="8"/>
  <c r="F139" i="8"/>
  <c r="F69" i="8"/>
  <c r="D140" i="8"/>
  <c r="D35" i="8"/>
  <c r="D70" i="8"/>
  <c r="D105" i="8"/>
  <c r="E36" i="8"/>
  <c r="E106" i="8"/>
  <c r="E71" i="8"/>
  <c r="E141" i="8"/>
  <c r="F73" i="8"/>
  <c r="F108" i="8"/>
  <c r="F143" i="8"/>
  <c r="F38" i="8"/>
  <c r="D144" i="8"/>
  <c r="D109" i="8"/>
  <c r="D74" i="8"/>
  <c r="D39" i="8"/>
  <c r="E75" i="8"/>
  <c r="E40" i="8"/>
  <c r="E110" i="8"/>
  <c r="E145" i="8"/>
  <c r="F147" i="8"/>
  <c r="F7" i="8"/>
  <c r="F112" i="8"/>
  <c r="F42" i="8"/>
  <c r="F77" i="8"/>
  <c r="D8" i="8"/>
  <c r="D148" i="8"/>
  <c r="D113" i="8"/>
  <c r="D43" i="8"/>
  <c r="D78" i="8"/>
  <c r="E9" i="8"/>
  <c r="E149" i="8"/>
  <c r="E79" i="8"/>
  <c r="E114" i="8"/>
  <c r="E44" i="8"/>
  <c r="F11" i="8"/>
  <c r="F151" i="8"/>
  <c r="F46" i="8"/>
  <c r="F81" i="8"/>
  <c r="F116" i="8"/>
  <c r="D47" i="8"/>
  <c r="D152" i="8"/>
  <c r="D117" i="8"/>
  <c r="D12" i="8"/>
  <c r="D82" i="8"/>
  <c r="E13" i="8"/>
  <c r="E118" i="8"/>
  <c r="E48" i="8"/>
  <c r="E153" i="8"/>
  <c r="E83" i="8"/>
  <c r="F120" i="8"/>
  <c r="F15" i="8"/>
  <c r="F50" i="8"/>
  <c r="F85" i="8"/>
  <c r="F155" i="8"/>
  <c r="D131" i="8"/>
  <c r="D26" i="8"/>
  <c r="D96" i="8"/>
  <c r="D61" i="8"/>
  <c r="E97" i="8"/>
  <c r="E62" i="8"/>
  <c r="E132" i="8"/>
  <c r="E27" i="8"/>
  <c r="F134" i="8"/>
  <c r="F99" i="8"/>
  <c r="F64" i="8"/>
  <c r="F29" i="8"/>
  <c r="D30" i="8"/>
  <c r="D100" i="8"/>
  <c r="D135" i="8"/>
  <c r="D65" i="8"/>
  <c r="E31" i="8"/>
  <c r="E101" i="8"/>
  <c r="E66" i="8"/>
  <c r="E136" i="8"/>
  <c r="F138" i="8"/>
  <c r="F103" i="8"/>
  <c r="F33" i="8"/>
  <c r="F68" i="8"/>
  <c r="D69" i="8"/>
  <c r="D104" i="8"/>
  <c r="D139" i="8"/>
  <c r="D34" i="8"/>
  <c r="E70" i="8"/>
  <c r="E35" i="8"/>
  <c r="E140" i="8"/>
  <c r="E105" i="8"/>
  <c r="F142" i="8"/>
  <c r="F37" i="8"/>
  <c r="F107" i="8"/>
  <c r="F72" i="8"/>
  <c r="D108" i="8"/>
  <c r="D143" i="8"/>
  <c r="D73" i="8"/>
  <c r="D38" i="8"/>
  <c r="E74" i="8"/>
  <c r="E109" i="8"/>
  <c r="E39" i="8"/>
  <c r="E144" i="8"/>
  <c r="F6" i="8"/>
  <c r="F146" i="8"/>
  <c r="F76" i="8"/>
  <c r="F111" i="8"/>
  <c r="F41" i="8"/>
  <c r="D112" i="8"/>
  <c r="D42" i="8"/>
  <c r="D147" i="8"/>
  <c r="D7" i="8"/>
  <c r="D77" i="8"/>
  <c r="E113" i="8"/>
  <c r="E43" i="8"/>
  <c r="E148" i="8"/>
  <c r="E8" i="8"/>
  <c r="E78" i="8"/>
  <c r="F80" i="8"/>
  <c r="F45" i="8"/>
  <c r="F115" i="8"/>
  <c r="F150" i="8"/>
  <c r="F10" i="8"/>
  <c r="D11" i="8"/>
  <c r="D151" i="8"/>
  <c r="D46" i="8"/>
  <c r="D81" i="8"/>
  <c r="D116" i="8"/>
  <c r="E82" i="8"/>
  <c r="E152" i="8"/>
  <c r="E117" i="8"/>
  <c r="E12" i="8"/>
  <c r="E47" i="8"/>
  <c r="F14" i="8"/>
  <c r="F119" i="8"/>
  <c r="F154" i="8"/>
  <c r="F49" i="8"/>
  <c r="F84" i="8"/>
  <c r="D85" i="8"/>
  <c r="D155" i="8"/>
  <c r="D120" i="8"/>
  <c r="D15" i="8"/>
  <c r="D50" i="8"/>
  <c r="G34" i="21"/>
  <c r="G32" i="21"/>
  <c r="G31" i="21"/>
  <c r="G28" i="21"/>
  <c r="G25" i="21"/>
  <c r="G24" i="21"/>
  <c r="G23" i="21"/>
  <c r="G20" i="21"/>
  <c r="G19" i="21"/>
  <c r="G18" i="21"/>
  <c r="G15" i="21"/>
  <c r="G14" i="21"/>
  <c r="G13" i="21"/>
  <c r="G10" i="21"/>
  <c r="G9" i="21"/>
  <c r="G8" i="21"/>
  <c r="G5" i="21"/>
  <c r="G4" i="21"/>
  <c r="S26" i="33" l="1"/>
  <c r="N28" i="33"/>
  <c r="F47" i="40"/>
  <c r="F57" i="40"/>
  <c r="F60" i="40"/>
  <c r="G146" i="34"/>
  <c r="F147" i="39" s="1"/>
  <c r="S146" i="34"/>
  <c r="V146" i="34"/>
  <c r="W146" i="34"/>
  <c r="G147" i="34"/>
  <c r="S147" i="34"/>
  <c r="V147" i="34"/>
  <c r="W147" i="34"/>
  <c r="X147" i="34" s="1"/>
  <c r="G148" i="34"/>
  <c r="S148" i="34"/>
  <c r="V148" i="34"/>
  <c r="W148" i="34"/>
  <c r="X148" i="34" s="1"/>
  <c r="G149" i="34"/>
  <c r="S149" i="34"/>
  <c r="V149" i="34"/>
  <c r="W149" i="34"/>
  <c r="X149" i="34" s="1"/>
  <c r="G150" i="34"/>
  <c r="S150" i="34"/>
  <c r="V150" i="34"/>
  <c r="W150" i="34"/>
  <c r="X150" i="34" s="1"/>
  <c r="G7" i="13"/>
  <c r="U161" i="1"/>
  <c r="G82" i="1"/>
  <c r="U156" i="41"/>
  <c r="V87" i="41"/>
  <c r="V127" i="41"/>
  <c r="V128" i="41"/>
  <c r="V131" i="41"/>
  <c r="W87" i="41"/>
  <c r="X87" i="41" s="1"/>
  <c r="W127" i="41"/>
  <c r="X127" i="41" s="1"/>
  <c r="W128" i="41"/>
  <c r="X128" i="41" s="1"/>
  <c r="W131" i="41"/>
  <c r="X131" i="41" s="1"/>
  <c r="V21" i="41"/>
  <c r="U161" i="7"/>
  <c r="V6" i="8"/>
  <c r="V7" i="8"/>
  <c r="V8" i="8"/>
  <c r="F9" i="23" s="1"/>
  <c r="V9" i="8"/>
  <c r="V10" i="8"/>
  <c r="V11" i="8"/>
  <c r="V12" i="8"/>
  <c r="F13" i="23" s="1"/>
  <c r="V13" i="8"/>
  <c r="F14" i="23" s="1"/>
  <c r="V14" i="8"/>
  <c r="V15" i="8"/>
  <c r="V16" i="8"/>
  <c r="Y16" i="8" s="1"/>
  <c r="V17" i="8"/>
  <c r="F18" i="23" s="1"/>
  <c r="V18" i="8"/>
  <c r="V19" i="8"/>
  <c r="V20" i="8"/>
  <c r="V21" i="8"/>
  <c r="V22" i="8"/>
  <c r="V23" i="8"/>
  <c r="V24" i="8"/>
  <c r="Y24" i="8" s="1"/>
  <c r="V25" i="8"/>
  <c r="V26" i="8"/>
  <c r="V27" i="8"/>
  <c r="V28" i="8"/>
  <c r="F29" i="23" s="1"/>
  <c r="V29" i="8"/>
  <c r="F30" i="23" s="1"/>
  <c r="V30" i="8"/>
  <c r="V31" i="8"/>
  <c r="V32" i="8"/>
  <c r="Y32" i="8" s="1"/>
  <c r="V33" i="8"/>
  <c r="F34" i="23" s="1"/>
  <c r="V34" i="8"/>
  <c r="V35" i="8"/>
  <c r="V36" i="8"/>
  <c r="V37" i="8"/>
  <c r="V38" i="8"/>
  <c r="V39" i="8"/>
  <c r="V40" i="8"/>
  <c r="Y40" i="8" s="1"/>
  <c r="P41" i="14" s="1"/>
  <c r="V41" i="8"/>
  <c r="V42" i="8"/>
  <c r="V43" i="8"/>
  <c r="V44" i="8"/>
  <c r="F45" i="23" s="1"/>
  <c r="V45" i="8"/>
  <c r="F46" i="23" s="1"/>
  <c r="V46" i="8"/>
  <c r="V47" i="8"/>
  <c r="V48" i="8"/>
  <c r="Y48" i="8" s="1"/>
  <c r="V49" i="8"/>
  <c r="F50" i="23" s="1"/>
  <c r="V50" i="8"/>
  <c r="V51" i="8"/>
  <c r="V52" i="8"/>
  <c r="V53" i="8"/>
  <c r="V54" i="8"/>
  <c r="V55" i="8"/>
  <c r="V56" i="8"/>
  <c r="Y56" i="8" s="1"/>
  <c r="P57" i="14" s="1"/>
  <c r="V57" i="8"/>
  <c r="V58" i="8"/>
  <c r="V59" i="8"/>
  <c r="V60" i="8"/>
  <c r="F61" i="23" s="1"/>
  <c r="V61" i="8"/>
  <c r="F62" i="23" s="1"/>
  <c r="V62" i="8"/>
  <c r="V63" i="8"/>
  <c r="V64" i="8"/>
  <c r="Y64" i="8" s="1"/>
  <c r="I65" i="23" s="1"/>
  <c r="V65" i="8"/>
  <c r="F66" i="23" s="1"/>
  <c r="V66" i="8"/>
  <c r="V67" i="8"/>
  <c r="V68" i="8"/>
  <c r="V69" i="8"/>
  <c r="V70" i="8"/>
  <c r="V71" i="8"/>
  <c r="V72" i="8"/>
  <c r="Y72" i="8" s="1"/>
  <c r="P73" i="14" s="1"/>
  <c r="V73" i="8"/>
  <c r="V74" i="8"/>
  <c r="V75" i="8"/>
  <c r="V76" i="8"/>
  <c r="F77" i="23" s="1"/>
  <c r="V77" i="8"/>
  <c r="F78" i="23" s="1"/>
  <c r="V78" i="8"/>
  <c r="V79" i="8"/>
  <c r="V80" i="8"/>
  <c r="Y80" i="8" s="1"/>
  <c r="V81" i="8"/>
  <c r="F82" i="23" s="1"/>
  <c r="V82" i="8"/>
  <c r="V83" i="8"/>
  <c r="V84" i="8"/>
  <c r="V85" i="8"/>
  <c r="V86" i="8"/>
  <c r="V87" i="8"/>
  <c r="V88" i="8"/>
  <c r="Y88" i="8" s="1"/>
  <c r="V89" i="8"/>
  <c r="V90" i="8"/>
  <c r="V91" i="8"/>
  <c r="V92" i="8"/>
  <c r="F93" i="23" s="1"/>
  <c r="V93" i="8"/>
  <c r="F94" i="23" s="1"/>
  <c r="V94" i="8"/>
  <c r="V95" i="8"/>
  <c r="V96" i="8"/>
  <c r="Y96" i="8" s="1"/>
  <c r="P97" i="14" s="1"/>
  <c r="V97" i="8"/>
  <c r="F98" i="23" s="1"/>
  <c r="V98" i="8"/>
  <c r="V99" i="8"/>
  <c r="V100" i="8"/>
  <c r="V101" i="8"/>
  <c r="V102" i="8"/>
  <c r="V103" i="8"/>
  <c r="V104" i="8"/>
  <c r="Y104" i="8" s="1"/>
  <c r="P105" i="14" s="1"/>
  <c r="V105" i="8"/>
  <c r="V106" i="8"/>
  <c r="V107" i="8"/>
  <c r="V108" i="8"/>
  <c r="F109" i="23" s="1"/>
  <c r="V109" i="8"/>
  <c r="F110" i="23" s="1"/>
  <c r="V110" i="8"/>
  <c r="V111" i="8"/>
  <c r="V112" i="8"/>
  <c r="Y112" i="8" s="1"/>
  <c r="V113" i="8"/>
  <c r="F114" i="23" s="1"/>
  <c r="V114" i="8"/>
  <c r="V115" i="8"/>
  <c r="V116" i="8"/>
  <c r="V117" i="8"/>
  <c r="V118" i="8"/>
  <c r="V119" i="8"/>
  <c r="V120" i="8"/>
  <c r="Y120" i="8" s="1"/>
  <c r="P121" i="14" s="1"/>
  <c r="V121" i="8"/>
  <c r="V122" i="8"/>
  <c r="V123" i="8"/>
  <c r="V124" i="8"/>
  <c r="F125" i="23" s="1"/>
  <c r="V125" i="8"/>
  <c r="F126" i="23" s="1"/>
  <c r="V126" i="8"/>
  <c r="V127" i="8"/>
  <c r="V128" i="8"/>
  <c r="Y128" i="8" s="1"/>
  <c r="V129" i="8"/>
  <c r="F130" i="23" s="1"/>
  <c r="V130" i="8"/>
  <c r="V131" i="8"/>
  <c r="V132" i="8"/>
  <c r="V133" i="8"/>
  <c r="V134" i="8"/>
  <c r="V135" i="8"/>
  <c r="V136" i="8"/>
  <c r="Y136" i="8" s="1"/>
  <c r="P137" i="14" s="1"/>
  <c r="V137" i="8"/>
  <c r="V138" i="8"/>
  <c r="V139" i="8"/>
  <c r="V140" i="8"/>
  <c r="F141" i="23" s="1"/>
  <c r="V141" i="8"/>
  <c r="F142" i="23" s="1"/>
  <c r="V142" i="8"/>
  <c r="V143" i="8"/>
  <c r="V144" i="8"/>
  <c r="Y144" i="8" s="1"/>
  <c r="I145" i="23" s="1"/>
  <c r="V145" i="8"/>
  <c r="F146" i="23" s="1"/>
  <c r="V146" i="8"/>
  <c r="V147" i="8"/>
  <c r="V148" i="8"/>
  <c r="V149" i="8"/>
  <c r="V150" i="8"/>
  <c r="V151" i="8"/>
  <c r="V152" i="8"/>
  <c r="Y152" i="8" s="1"/>
  <c r="V153" i="8"/>
  <c r="V154" i="8"/>
  <c r="V155" i="8"/>
  <c r="S6" i="8"/>
  <c r="S7" i="8"/>
  <c r="S8" i="8"/>
  <c r="S9" i="8"/>
  <c r="S10" i="8"/>
  <c r="C11" i="23" s="1"/>
  <c r="S11" i="8"/>
  <c r="S12" i="8"/>
  <c r="S13" i="8"/>
  <c r="S14" i="8"/>
  <c r="S15" i="8"/>
  <c r="S16" i="8"/>
  <c r="S17" i="8"/>
  <c r="S18" i="8"/>
  <c r="S19" i="8"/>
  <c r="S20" i="8"/>
  <c r="S21" i="8"/>
  <c r="S22" i="8"/>
  <c r="C23" i="23" s="1"/>
  <c r="S23" i="8"/>
  <c r="S24" i="8"/>
  <c r="S25" i="8"/>
  <c r="C26" i="23" s="1"/>
  <c r="S26" i="8"/>
  <c r="S27" i="8"/>
  <c r="S28" i="8"/>
  <c r="S29" i="8"/>
  <c r="S30" i="8"/>
  <c r="S31" i="8"/>
  <c r="S32" i="8"/>
  <c r="S33" i="8"/>
  <c r="S34" i="8"/>
  <c r="S35" i="8"/>
  <c r="S36" i="8"/>
  <c r="S37" i="8"/>
  <c r="S38" i="8"/>
  <c r="C39" i="23" s="1"/>
  <c r="S39" i="8"/>
  <c r="S40" i="8"/>
  <c r="S41" i="8"/>
  <c r="C42" i="23" s="1"/>
  <c r="S42" i="8"/>
  <c r="S43" i="8"/>
  <c r="S44" i="8"/>
  <c r="S45" i="8"/>
  <c r="S46" i="8"/>
  <c r="S47" i="8"/>
  <c r="S48" i="8"/>
  <c r="S49" i="8"/>
  <c r="S50" i="8"/>
  <c r="S51" i="8"/>
  <c r="S52" i="8"/>
  <c r="S53" i="8"/>
  <c r="S54" i="8"/>
  <c r="C55" i="23" s="1"/>
  <c r="S55" i="8"/>
  <c r="S56" i="8"/>
  <c r="S57" i="8"/>
  <c r="S58" i="8"/>
  <c r="S59" i="8"/>
  <c r="S60" i="8"/>
  <c r="S61" i="8"/>
  <c r="S62" i="8"/>
  <c r="S63" i="8"/>
  <c r="S64" i="8"/>
  <c r="S65" i="8"/>
  <c r="S66" i="8"/>
  <c r="S67" i="8"/>
  <c r="S68" i="8"/>
  <c r="S69" i="8"/>
  <c r="S70" i="8"/>
  <c r="C71" i="23" s="1"/>
  <c r="S71" i="8"/>
  <c r="S72" i="8"/>
  <c r="S73" i="8"/>
  <c r="C74" i="23" s="1"/>
  <c r="S74" i="8"/>
  <c r="S75" i="8"/>
  <c r="S76" i="8"/>
  <c r="S77" i="8"/>
  <c r="S78" i="8"/>
  <c r="S79" i="8"/>
  <c r="S80" i="8"/>
  <c r="S81" i="8"/>
  <c r="S82" i="8"/>
  <c r="S83" i="8"/>
  <c r="S84" i="8"/>
  <c r="S85" i="8"/>
  <c r="S86" i="8"/>
  <c r="C87" i="23" s="1"/>
  <c r="S87" i="8"/>
  <c r="S88" i="8"/>
  <c r="S89" i="8"/>
  <c r="C90" i="23" s="1"/>
  <c r="S90" i="8"/>
  <c r="S91" i="8"/>
  <c r="S92" i="8"/>
  <c r="S93" i="8"/>
  <c r="S94" i="8"/>
  <c r="S95" i="8"/>
  <c r="S96" i="8"/>
  <c r="S97" i="8"/>
  <c r="S98" i="8"/>
  <c r="S99" i="8"/>
  <c r="S100" i="8"/>
  <c r="S101" i="8"/>
  <c r="S102" i="8"/>
  <c r="C103" i="23" s="1"/>
  <c r="S103" i="8"/>
  <c r="S104" i="8"/>
  <c r="S105" i="8"/>
  <c r="C106" i="23" s="1"/>
  <c r="S106" i="8"/>
  <c r="T106" i="8" s="1"/>
  <c r="S107" i="8"/>
  <c r="S108" i="8"/>
  <c r="S109" i="8"/>
  <c r="S110" i="8"/>
  <c r="S111" i="8"/>
  <c r="S112" i="8"/>
  <c r="S113" i="8"/>
  <c r="S114" i="8"/>
  <c r="T114" i="8" s="1"/>
  <c r="S115" i="8"/>
  <c r="S116" i="8"/>
  <c r="S117" i="8"/>
  <c r="S118" i="8"/>
  <c r="S119" i="8"/>
  <c r="S120" i="8"/>
  <c r="S121" i="8"/>
  <c r="C122" i="23" s="1"/>
  <c r="S122" i="8"/>
  <c r="S123" i="8"/>
  <c r="S124" i="8"/>
  <c r="S125" i="8"/>
  <c r="S126" i="8"/>
  <c r="S127" i="8"/>
  <c r="S128" i="8"/>
  <c r="S129" i="8"/>
  <c r="S130" i="8"/>
  <c r="S131" i="8"/>
  <c r="S132" i="8"/>
  <c r="S133" i="8"/>
  <c r="S134" i="8"/>
  <c r="S135" i="8"/>
  <c r="S136" i="8"/>
  <c r="S137" i="8"/>
  <c r="C138" i="23" s="1"/>
  <c r="S138" i="8"/>
  <c r="S139" i="8"/>
  <c r="S140" i="8"/>
  <c r="S141" i="8"/>
  <c r="S142" i="8"/>
  <c r="S143" i="8"/>
  <c r="S144" i="8"/>
  <c r="S145" i="8"/>
  <c r="S146" i="8"/>
  <c r="S147" i="8"/>
  <c r="S148" i="8"/>
  <c r="S149" i="8"/>
  <c r="S150" i="8"/>
  <c r="S151" i="8"/>
  <c r="S152" i="8"/>
  <c r="S153" i="8"/>
  <c r="C154" i="23" s="1"/>
  <c r="S154" i="8"/>
  <c r="S155" i="8"/>
  <c r="V6" i="10"/>
  <c r="V7" i="10"/>
  <c r="V8" i="10"/>
  <c r="V9" i="10"/>
  <c r="V10" i="10"/>
  <c r="F11" i="25" s="1"/>
  <c r="V11" i="10"/>
  <c r="V12" i="10"/>
  <c r="V13" i="10"/>
  <c r="V14" i="10"/>
  <c r="F15" i="25" s="1"/>
  <c r="V15" i="10"/>
  <c r="V16" i="10"/>
  <c r="V17" i="10"/>
  <c r="V18" i="10"/>
  <c r="V19" i="10"/>
  <c r="V20" i="10"/>
  <c r="Y20" i="10" s="1"/>
  <c r="V21" i="10"/>
  <c r="V22" i="10"/>
  <c r="V23" i="10"/>
  <c r="V24" i="10"/>
  <c r="V25" i="10"/>
  <c r="V26" i="10"/>
  <c r="V27" i="10"/>
  <c r="V28" i="10"/>
  <c r="V29" i="10"/>
  <c r="V30" i="10"/>
  <c r="F31" i="25" s="1"/>
  <c r="V31" i="10"/>
  <c r="V32" i="10"/>
  <c r="V33" i="10"/>
  <c r="V34" i="10"/>
  <c r="V35" i="10"/>
  <c r="F36" i="25" s="1"/>
  <c r="V36" i="10"/>
  <c r="V37" i="10"/>
  <c r="V38" i="10"/>
  <c r="M39" i="16" s="1"/>
  <c r="V39" i="10"/>
  <c r="V40" i="10"/>
  <c r="V41" i="10"/>
  <c r="V42" i="10"/>
  <c r="V43" i="10"/>
  <c r="F44" i="25" s="1"/>
  <c r="V44" i="10"/>
  <c r="V45" i="10"/>
  <c r="V46" i="10"/>
  <c r="F47" i="25" s="1"/>
  <c r="V47" i="10"/>
  <c r="F48" i="25" s="1"/>
  <c r="V48" i="10"/>
  <c r="V49" i="10"/>
  <c r="V50" i="10"/>
  <c r="V51" i="10"/>
  <c r="F52" i="25" s="1"/>
  <c r="V52" i="10"/>
  <c r="V53" i="10"/>
  <c r="V54" i="10"/>
  <c r="V55" i="10"/>
  <c r="V56" i="10"/>
  <c r="V57" i="10"/>
  <c r="V58" i="10"/>
  <c r="V59" i="10"/>
  <c r="V60" i="10"/>
  <c r="V61" i="10"/>
  <c r="V62" i="10"/>
  <c r="F63" i="25" s="1"/>
  <c r="V63" i="10"/>
  <c r="V64" i="10"/>
  <c r="V65" i="10"/>
  <c r="V66" i="10"/>
  <c r="V67" i="10"/>
  <c r="V68" i="10"/>
  <c r="Y68" i="10" s="1"/>
  <c r="V69" i="10"/>
  <c r="V70" i="10"/>
  <c r="V71" i="10"/>
  <c r="V72" i="10"/>
  <c r="V73" i="10"/>
  <c r="V74" i="10"/>
  <c r="V75" i="10"/>
  <c r="F76" i="25" s="1"/>
  <c r="V76" i="10"/>
  <c r="V77" i="10"/>
  <c r="V78" i="10"/>
  <c r="F79" i="25" s="1"/>
  <c r="V79" i="10"/>
  <c r="V80" i="10"/>
  <c r="V81" i="10"/>
  <c r="V82" i="10"/>
  <c r="V83" i="10"/>
  <c r="F84" i="25" s="1"/>
  <c r="V84" i="10"/>
  <c r="Y84" i="10" s="1"/>
  <c r="V85" i="10"/>
  <c r="V86" i="10"/>
  <c r="V87" i="10"/>
  <c r="V88" i="10"/>
  <c r="V89" i="10"/>
  <c r="V90" i="10"/>
  <c r="V91" i="10"/>
  <c r="V92" i="10"/>
  <c r="V93" i="10"/>
  <c r="V94" i="10"/>
  <c r="F95" i="25" s="1"/>
  <c r="V95" i="10"/>
  <c r="V96" i="10"/>
  <c r="V97" i="10"/>
  <c r="V98" i="10"/>
  <c r="V99" i="10"/>
  <c r="V100" i="10"/>
  <c r="V101" i="10"/>
  <c r="V102" i="10"/>
  <c r="M103" i="16" s="1"/>
  <c r="V103" i="10"/>
  <c r="F104" i="25" s="1"/>
  <c r="V104" i="10"/>
  <c r="V105" i="10"/>
  <c r="V106" i="10"/>
  <c r="V107" i="10"/>
  <c r="F108" i="25" s="1"/>
  <c r="V108" i="10"/>
  <c r="V109" i="10"/>
  <c r="V110" i="10"/>
  <c r="F111" i="25" s="1"/>
  <c r="V111" i="10"/>
  <c r="V112" i="10"/>
  <c r="V113" i="10"/>
  <c r="V114" i="10"/>
  <c r="V115" i="10"/>
  <c r="F116" i="25" s="1"/>
  <c r="V116" i="10"/>
  <c r="Y116" i="10" s="1"/>
  <c r="I117" i="25" s="1"/>
  <c r="V117" i="10"/>
  <c r="V118" i="10"/>
  <c r="V119" i="10"/>
  <c r="V120" i="10"/>
  <c r="V121" i="10"/>
  <c r="V122" i="10"/>
  <c r="V123" i="10"/>
  <c r="F124" i="25" s="1"/>
  <c r="V124" i="10"/>
  <c r="V125" i="10"/>
  <c r="V126" i="10"/>
  <c r="F127" i="25" s="1"/>
  <c r="V127" i="10"/>
  <c r="V128" i="10"/>
  <c r="V129" i="10"/>
  <c r="V130" i="10"/>
  <c r="V131" i="10"/>
  <c r="F132" i="25" s="1"/>
  <c r="V132" i="10"/>
  <c r="Y132" i="10" s="1"/>
  <c r="I133" i="25" s="1"/>
  <c r="V133" i="10"/>
  <c r="V134" i="10"/>
  <c r="V135" i="10"/>
  <c r="V136" i="10"/>
  <c r="V137" i="10"/>
  <c r="V138" i="10"/>
  <c r="V139" i="10"/>
  <c r="F140" i="25" s="1"/>
  <c r="V140" i="10"/>
  <c r="Y140" i="10" s="1"/>
  <c r="I141" i="25" s="1"/>
  <c r="V141" i="10"/>
  <c r="V142" i="10"/>
  <c r="F143" i="25" s="1"/>
  <c r="V143" i="10"/>
  <c r="V144" i="10"/>
  <c r="V145" i="10"/>
  <c r="V146" i="10"/>
  <c r="V147" i="10"/>
  <c r="F148" i="25" s="1"/>
  <c r="V148" i="10"/>
  <c r="V149" i="10"/>
  <c r="V150" i="10"/>
  <c r="V151" i="10"/>
  <c r="M152" i="16" s="1"/>
  <c r="V152" i="10"/>
  <c r="V153" i="10"/>
  <c r="V154" i="10"/>
  <c r="V155" i="10"/>
  <c r="F156" i="25" s="1"/>
  <c r="U156" i="10"/>
  <c r="S6" i="10"/>
  <c r="S7" i="10"/>
  <c r="S8" i="10"/>
  <c r="S9" i="10"/>
  <c r="S10" i="10"/>
  <c r="S11" i="10"/>
  <c r="S12" i="10"/>
  <c r="C13" i="25" s="1"/>
  <c r="S13" i="10"/>
  <c r="S14" i="10"/>
  <c r="S15" i="10"/>
  <c r="S16" i="10"/>
  <c r="S17" i="10"/>
  <c r="S18" i="10"/>
  <c r="S19" i="10"/>
  <c r="S20" i="10"/>
  <c r="C21" i="25" s="1"/>
  <c r="S21" i="10"/>
  <c r="S22" i="10"/>
  <c r="S23" i="10"/>
  <c r="C24" i="25" s="1"/>
  <c r="S24" i="10"/>
  <c r="S25" i="10"/>
  <c r="S26" i="10"/>
  <c r="S27" i="10"/>
  <c r="S28" i="10"/>
  <c r="C29" i="25" s="1"/>
  <c r="S29" i="10"/>
  <c r="S30" i="10"/>
  <c r="S31" i="10"/>
  <c r="S32" i="10"/>
  <c r="S33" i="10"/>
  <c r="S34" i="10"/>
  <c r="S35" i="10"/>
  <c r="S36" i="10"/>
  <c r="C37" i="25" s="1"/>
  <c r="S37" i="10"/>
  <c r="S38" i="10"/>
  <c r="S39" i="10"/>
  <c r="C40" i="25" s="1"/>
  <c r="S40" i="10"/>
  <c r="S41" i="10"/>
  <c r="S42" i="10"/>
  <c r="S43" i="10"/>
  <c r="S44" i="10"/>
  <c r="C45" i="25" s="1"/>
  <c r="S45" i="10"/>
  <c r="S46" i="10"/>
  <c r="S47" i="10"/>
  <c r="S48" i="10"/>
  <c r="S49" i="10"/>
  <c r="S50" i="10"/>
  <c r="S51" i="10"/>
  <c r="S52" i="10"/>
  <c r="C53" i="25" s="1"/>
  <c r="S53" i="10"/>
  <c r="S54" i="10"/>
  <c r="S55" i="10"/>
  <c r="S56" i="10"/>
  <c r="S57" i="10"/>
  <c r="S58" i="10"/>
  <c r="S59" i="10"/>
  <c r="S60" i="10"/>
  <c r="S61" i="10"/>
  <c r="S62" i="10"/>
  <c r="S63" i="10"/>
  <c r="S64" i="10"/>
  <c r="S65" i="10"/>
  <c r="S66" i="10"/>
  <c r="S67" i="10"/>
  <c r="S68" i="10"/>
  <c r="S69" i="10"/>
  <c r="S70" i="10"/>
  <c r="S71" i="10"/>
  <c r="C72" i="25" s="1"/>
  <c r="S72" i="10"/>
  <c r="C73" i="25" s="1"/>
  <c r="S73" i="10"/>
  <c r="S74" i="10"/>
  <c r="S75" i="10"/>
  <c r="S76" i="10"/>
  <c r="C77" i="25" s="1"/>
  <c r="S77" i="10"/>
  <c r="S78" i="10"/>
  <c r="S79" i="10"/>
  <c r="S80" i="10"/>
  <c r="S81" i="10"/>
  <c r="S82" i="10"/>
  <c r="S83" i="10"/>
  <c r="S84" i="10"/>
  <c r="C85" i="25" s="1"/>
  <c r="S85" i="10"/>
  <c r="S86" i="10"/>
  <c r="S87" i="10"/>
  <c r="C88" i="25" s="1"/>
  <c r="S88" i="10"/>
  <c r="S89" i="10"/>
  <c r="S90" i="10"/>
  <c r="S91" i="10"/>
  <c r="S92" i="10"/>
  <c r="S93" i="10"/>
  <c r="S94" i="10"/>
  <c r="S95" i="10"/>
  <c r="S96" i="10"/>
  <c r="S97" i="10"/>
  <c r="S98" i="10"/>
  <c r="S99" i="10"/>
  <c r="S100" i="10"/>
  <c r="S101" i="10"/>
  <c r="S102" i="10"/>
  <c r="S103" i="10"/>
  <c r="C104" i="25" s="1"/>
  <c r="S104" i="10"/>
  <c r="S105" i="10"/>
  <c r="S106" i="10"/>
  <c r="S107" i="10"/>
  <c r="S108" i="10"/>
  <c r="C109" i="25" s="1"/>
  <c r="S109" i="10"/>
  <c r="S110" i="10"/>
  <c r="S111" i="10"/>
  <c r="S112" i="10"/>
  <c r="S113" i="10"/>
  <c r="S114" i="10"/>
  <c r="S115" i="10"/>
  <c r="S116" i="10"/>
  <c r="C117" i="25" s="1"/>
  <c r="S117" i="10"/>
  <c r="S118" i="10"/>
  <c r="S119" i="10"/>
  <c r="S120" i="10"/>
  <c r="S121" i="10"/>
  <c r="S122" i="10"/>
  <c r="S123" i="10"/>
  <c r="S124" i="10"/>
  <c r="C125" i="25" s="1"/>
  <c r="S125" i="10"/>
  <c r="S126" i="10"/>
  <c r="S127" i="10"/>
  <c r="S128" i="10"/>
  <c r="C129" i="25" s="1"/>
  <c r="S129" i="10"/>
  <c r="S130" i="10"/>
  <c r="S131" i="10"/>
  <c r="S132" i="10"/>
  <c r="S133" i="10"/>
  <c r="T133" i="10" s="1"/>
  <c r="D134" i="25" s="1"/>
  <c r="S134" i="10"/>
  <c r="S135" i="10"/>
  <c r="C136" i="25" s="1"/>
  <c r="S136" i="10"/>
  <c r="S137" i="10"/>
  <c r="S138" i="10"/>
  <c r="S139" i="10"/>
  <c r="S140" i="10"/>
  <c r="S141" i="10"/>
  <c r="T141" i="10" s="1"/>
  <c r="K142" i="16" s="1"/>
  <c r="S142" i="10"/>
  <c r="S143" i="10"/>
  <c r="S144" i="10"/>
  <c r="J145" i="16" s="1"/>
  <c r="S145" i="10"/>
  <c r="S146" i="10"/>
  <c r="S147" i="10"/>
  <c r="J148" i="16" s="1"/>
  <c r="S148" i="10"/>
  <c r="S149" i="10"/>
  <c r="T149" i="10" s="1"/>
  <c r="D150" i="25" s="1"/>
  <c r="S150" i="10"/>
  <c r="S151" i="10"/>
  <c r="C152" i="25" s="1"/>
  <c r="S152" i="10"/>
  <c r="J153" i="16" s="1"/>
  <c r="S153" i="10"/>
  <c r="S154" i="10"/>
  <c r="S155" i="10"/>
  <c r="J156" i="16" s="1"/>
  <c r="R156" i="10"/>
  <c r="V6" i="13"/>
  <c r="Y6" i="13" s="1"/>
  <c r="P7" i="19" s="1"/>
  <c r="V7" i="13"/>
  <c r="V8" i="13"/>
  <c r="V9" i="13"/>
  <c r="V10" i="13"/>
  <c r="V11" i="13"/>
  <c r="V12" i="13"/>
  <c r="M13" i="19" s="1"/>
  <c r="V13" i="13"/>
  <c r="F14" i="28" s="1"/>
  <c r="V14" i="13"/>
  <c r="V15" i="13"/>
  <c r="V16" i="13"/>
  <c r="M17" i="19" s="1"/>
  <c r="V17" i="13"/>
  <c r="V18" i="13"/>
  <c r="V19" i="13"/>
  <c r="V20" i="13"/>
  <c r="V21" i="13"/>
  <c r="V22" i="13"/>
  <c r="V23" i="13"/>
  <c r="V24" i="13"/>
  <c r="M25" i="19" s="1"/>
  <c r="V25" i="13"/>
  <c r="V26" i="13"/>
  <c r="V27" i="13"/>
  <c r="V28" i="13"/>
  <c r="M29" i="19" s="1"/>
  <c r="V29" i="13"/>
  <c r="F30" i="28" s="1"/>
  <c r="V30" i="13"/>
  <c r="V31" i="13"/>
  <c r="V32" i="13"/>
  <c r="M33" i="19" s="1"/>
  <c r="V33" i="13"/>
  <c r="V34" i="13"/>
  <c r="V35" i="13"/>
  <c r="V36" i="13"/>
  <c r="V37" i="13"/>
  <c r="V38" i="13"/>
  <c r="V39" i="13"/>
  <c r="V40" i="13"/>
  <c r="M41" i="19" s="1"/>
  <c r="V41" i="13"/>
  <c r="F42" i="28" s="1"/>
  <c r="V42" i="13"/>
  <c r="V43" i="13"/>
  <c r="V44" i="13"/>
  <c r="M45" i="19" s="1"/>
  <c r="V45" i="13"/>
  <c r="F46" i="28" s="1"/>
  <c r="V46" i="13"/>
  <c r="V47" i="13"/>
  <c r="V48" i="13"/>
  <c r="M49" i="19" s="1"/>
  <c r="V49" i="13"/>
  <c r="V50" i="13"/>
  <c r="V51" i="13"/>
  <c r="V52" i="13"/>
  <c r="V53" i="13"/>
  <c r="V54" i="13"/>
  <c r="Y54" i="13" s="1"/>
  <c r="I55" i="28" s="1"/>
  <c r="V55" i="13"/>
  <c r="V56" i="13"/>
  <c r="M57" i="19" s="1"/>
  <c r="V57" i="13"/>
  <c r="V58" i="13"/>
  <c r="V59" i="13"/>
  <c r="V60" i="13"/>
  <c r="M61" i="19" s="1"/>
  <c r="V61" i="13"/>
  <c r="F62" i="28" s="1"/>
  <c r="V62" i="13"/>
  <c r="V63" i="13"/>
  <c r="V64" i="13"/>
  <c r="M65" i="19" s="1"/>
  <c r="V65" i="13"/>
  <c r="V66" i="13"/>
  <c r="V67" i="13"/>
  <c r="V68" i="13"/>
  <c r="V69" i="13"/>
  <c r="V70" i="13"/>
  <c r="V71" i="13"/>
  <c r="V72" i="13"/>
  <c r="M73" i="19" s="1"/>
  <c r="V73" i="13"/>
  <c r="V74" i="13"/>
  <c r="V75" i="13"/>
  <c r="Q2" i="13"/>
  <c r="V77" i="13"/>
  <c r="F78" i="28" s="1"/>
  <c r="V78" i="13"/>
  <c r="V79" i="13"/>
  <c r="V80" i="13"/>
  <c r="V81" i="13"/>
  <c r="V82" i="13"/>
  <c r="V83" i="13"/>
  <c r="V84" i="13"/>
  <c r="V85" i="13"/>
  <c r="V86" i="13"/>
  <c r="F87" i="28" s="1"/>
  <c r="V87" i="13"/>
  <c r="V88" i="13"/>
  <c r="F89" i="28" s="1"/>
  <c r="V89" i="13"/>
  <c r="V90" i="13"/>
  <c r="V91" i="13"/>
  <c r="V92" i="13"/>
  <c r="V93" i="13"/>
  <c r="F94" i="28" s="1"/>
  <c r="V94" i="13"/>
  <c r="V95" i="13"/>
  <c r="V97" i="13"/>
  <c r="V98" i="13"/>
  <c r="M99" i="19" s="1"/>
  <c r="V99" i="13"/>
  <c r="V100" i="13"/>
  <c r="V101" i="13"/>
  <c r="V102" i="13"/>
  <c r="V103" i="13"/>
  <c r="F104" i="28" s="1"/>
  <c r="V104" i="13"/>
  <c r="V105" i="13"/>
  <c r="F106" i="28" s="1"/>
  <c r="V106" i="13"/>
  <c r="M107" i="19" s="1"/>
  <c r="V107" i="13"/>
  <c r="V108" i="13"/>
  <c r="V109" i="13"/>
  <c r="V110" i="13"/>
  <c r="V112" i="13"/>
  <c r="V113" i="13"/>
  <c r="V114" i="13"/>
  <c r="V115" i="13"/>
  <c r="V116" i="13"/>
  <c r="V117" i="13"/>
  <c r="V118" i="13"/>
  <c r="F119" i="28" s="1"/>
  <c r="V119" i="13"/>
  <c r="V120" i="13"/>
  <c r="V121" i="13"/>
  <c r="V122" i="13"/>
  <c r="V123" i="13"/>
  <c r="V124" i="13"/>
  <c r="V125" i="13"/>
  <c r="V126" i="13"/>
  <c r="V127" i="13"/>
  <c r="V128" i="13"/>
  <c r="V129" i="13"/>
  <c r="V130" i="13"/>
  <c r="V131" i="13"/>
  <c r="V132" i="13"/>
  <c r="V133" i="13"/>
  <c r="V134" i="13"/>
  <c r="F135" i="28" s="1"/>
  <c r="V135" i="13"/>
  <c r="V136" i="13"/>
  <c r="V137" i="13"/>
  <c r="V138" i="13"/>
  <c r="V139" i="13"/>
  <c r="V140" i="13"/>
  <c r="V141" i="13"/>
  <c r="V142" i="13"/>
  <c r="V143" i="13"/>
  <c r="V144" i="13"/>
  <c r="F145" i="28" s="1"/>
  <c r="V145" i="13"/>
  <c r="V146" i="13"/>
  <c r="V147" i="13"/>
  <c r="V148" i="13"/>
  <c r="V149" i="13"/>
  <c r="V150" i="13"/>
  <c r="F151" i="28" s="1"/>
  <c r="V151" i="13"/>
  <c r="V152" i="13"/>
  <c r="V153" i="13"/>
  <c r="V154" i="13"/>
  <c r="V155" i="13"/>
  <c r="S6" i="13"/>
  <c r="S7" i="13"/>
  <c r="S8" i="13"/>
  <c r="S9" i="13"/>
  <c r="S10" i="13"/>
  <c r="S11" i="13"/>
  <c r="S12" i="13"/>
  <c r="S13" i="13"/>
  <c r="J14" i="19" s="1"/>
  <c r="S14" i="13"/>
  <c r="S15" i="13"/>
  <c r="S16" i="13"/>
  <c r="S17" i="13"/>
  <c r="S18" i="13"/>
  <c r="J19" i="19" s="1"/>
  <c r="S19" i="13"/>
  <c r="S20" i="13"/>
  <c r="S21" i="13"/>
  <c r="J22" i="19" s="1"/>
  <c r="S22" i="13"/>
  <c r="S23" i="13"/>
  <c r="S24" i="13"/>
  <c r="S25" i="13"/>
  <c r="S26" i="13"/>
  <c r="S27" i="13"/>
  <c r="S28" i="13"/>
  <c r="S29" i="13"/>
  <c r="J30" i="19" s="1"/>
  <c r="S30" i="13"/>
  <c r="S31" i="13"/>
  <c r="S32" i="13"/>
  <c r="S33" i="13"/>
  <c r="S34" i="13"/>
  <c r="S35" i="13"/>
  <c r="S36" i="13"/>
  <c r="S37" i="13"/>
  <c r="J38" i="19" s="1"/>
  <c r="S38" i="13"/>
  <c r="S39" i="13"/>
  <c r="S40" i="13"/>
  <c r="S41" i="13"/>
  <c r="S42" i="13"/>
  <c r="S43" i="13"/>
  <c r="S44" i="13"/>
  <c r="S45" i="13"/>
  <c r="J46" i="19" s="1"/>
  <c r="S46" i="13"/>
  <c r="S47" i="13"/>
  <c r="S48" i="13"/>
  <c r="S49" i="13"/>
  <c r="S50" i="13"/>
  <c r="T50" i="13" s="1"/>
  <c r="S51" i="13"/>
  <c r="S52" i="13"/>
  <c r="S53" i="13"/>
  <c r="J54" i="19" s="1"/>
  <c r="S54" i="13"/>
  <c r="S55" i="13"/>
  <c r="S56" i="13"/>
  <c r="S57" i="13"/>
  <c r="S58" i="13"/>
  <c r="S59" i="13"/>
  <c r="S60" i="13"/>
  <c r="S61" i="13"/>
  <c r="J62" i="19" s="1"/>
  <c r="S62" i="13"/>
  <c r="S63" i="13"/>
  <c r="S64" i="13"/>
  <c r="S65" i="13"/>
  <c r="S66" i="13"/>
  <c r="S67" i="13"/>
  <c r="S68" i="13"/>
  <c r="S69" i="13"/>
  <c r="J70" i="19" s="1"/>
  <c r="S70" i="13"/>
  <c r="S71" i="13"/>
  <c r="S72" i="13"/>
  <c r="S73" i="13"/>
  <c r="S74" i="13"/>
  <c r="S75" i="13"/>
  <c r="S76" i="13"/>
  <c r="S77" i="13"/>
  <c r="J78" i="19" s="1"/>
  <c r="S78" i="13"/>
  <c r="S79" i="13"/>
  <c r="S80" i="13"/>
  <c r="S81" i="13"/>
  <c r="S82" i="13"/>
  <c r="T82" i="13" s="1"/>
  <c r="S83" i="13"/>
  <c r="S84" i="13"/>
  <c r="S85" i="13"/>
  <c r="J86" i="19" s="1"/>
  <c r="S86" i="13"/>
  <c r="S87" i="13"/>
  <c r="S88" i="13"/>
  <c r="S89" i="13"/>
  <c r="S90" i="13"/>
  <c r="S91" i="13"/>
  <c r="S92" i="13"/>
  <c r="S93" i="13"/>
  <c r="J94" i="19" s="1"/>
  <c r="S94" i="13"/>
  <c r="S95" i="13"/>
  <c r="S96" i="13"/>
  <c r="S97" i="13"/>
  <c r="S98" i="13"/>
  <c r="S99" i="13"/>
  <c r="S100" i="13"/>
  <c r="S101" i="13"/>
  <c r="S102" i="13"/>
  <c r="S103" i="13"/>
  <c r="S104" i="13"/>
  <c r="S105" i="13"/>
  <c r="S106" i="13"/>
  <c r="S107" i="13"/>
  <c r="S108" i="13"/>
  <c r="J109" i="19" s="1"/>
  <c r="S109" i="13"/>
  <c r="J110" i="19" s="1"/>
  <c r="S110" i="13"/>
  <c r="S112" i="13"/>
  <c r="S113" i="13"/>
  <c r="S115" i="13"/>
  <c r="S116" i="13"/>
  <c r="T116" i="13" s="1"/>
  <c r="S117" i="13"/>
  <c r="S118" i="13"/>
  <c r="J119" i="19" s="1"/>
  <c r="S119" i="13"/>
  <c r="S120" i="13"/>
  <c r="S121" i="13"/>
  <c r="S122" i="13"/>
  <c r="S123" i="13"/>
  <c r="S124" i="13"/>
  <c r="C125" i="28" s="1"/>
  <c r="S125" i="13"/>
  <c r="S126" i="13"/>
  <c r="S127" i="13"/>
  <c r="C128" i="28" s="1"/>
  <c r="S128" i="13"/>
  <c r="S129" i="13"/>
  <c r="S130" i="13"/>
  <c r="S131" i="13"/>
  <c r="S132" i="13"/>
  <c r="T132" i="13" s="1"/>
  <c r="D133" i="28" s="1"/>
  <c r="S133" i="13"/>
  <c r="S134" i="13"/>
  <c r="S135" i="13"/>
  <c r="S136" i="13"/>
  <c r="S137" i="13"/>
  <c r="S138" i="13"/>
  <c r="S139" i="13"/>
  <c r="S140" i="13"/>
  <c r="S141" i="13"/>
  <c r="S142" i="13"/>
  <c r="J143" i="19" s="1"/>
  <c r="S143" i="13"/>
  <c r="S144" i="13"/>
  <c r="S145" i="13"/>
  <c r="S146" i="13"/>
  <c r="S147" i="13"/>
  <c r="S148" i="13"/>
  <c r="S149" i="13"/>
  <c r="S150" i="13"/>
  <c r="J151" i="19" s="1"/>
  <c r="S151" i="13"/>
  <c r="S152" i="13"/>
  <c r="S153" i="13"/>
  <c r="S154" i="13"/>
  <c r="J155" i="19" s="1"/>
  <c r="S155" i="13"/>
  <c r="R156" i="13"/>
  <c r="V6" i="41"/>
  <c r="V7" i="41"/>
  <c r="V8" i="41"/>
  <c r="V9" i="41"/>
  <c r="V10" i="41"/>
  <c r="V11" i="41"/>
  <c r="V12" i="41"/>
  <c r="V13" i="41"/>
  <c r="V14" i="41"/>
  <c r="V15" i="41"/>
  <c r="V16" i="41"/>
  <c r="V17" i="41"/>
  <c r="V18" i="41"/>
  <c r="V19" i="41"/>
  <c r="V20" i="41"/>
  <c r="F21" i="30" s="1"/>
  <c r="V22" i="41"/>
  <c r="V23" i="41"/>
  <c r="V24" i="41"/>
  <c r="V25" i="41"/>
  <c r="V26" i="41"/>
  <c r="V27" i="41"/>
  <c r="V28" i="41"/>
  <c r="V29" i="41"/>
  <c r="V30" i="41"/>
  <c r="V31" i="41"/>
  <c r="V32" i="41"/>
  <c r="V33" i="41"/>
  <c r="V34" i="41"/>
  <c r="V35" i="41"/>
  <c r="V36" i="41"/>
  <c r="V37" i="41"/>
  <c r="F38" i="30" s="1"/>
  <c r="V38" i="41"/>
  <c r="V39" i="41"/>
  <c r="V40" i="41"/>
  <c r="V41" i="41"/>
  <c r="V42" i="41"/>
  <c r="V43" i="41"/>
  <c r="V44" i="41"/>
  <c r="V45" i="41"/>
  <c r="V46" i="41"/>
  <c r="V47" i="41"/>
  <c r="V48" i="41"/>
  <c r="V49" i="41"/>
  <c r="V50" i="41"/>
  <c r="V51" i="41"/>
  <c r="V52" i="41"/>
  <c r="V53" i="41"/>
  <c r="F54" i="30" s="1"/>
  <c r="V54" i="41"/>
  <c r="V55" i="41"/>
  <c r="V56" i="41"/>
  <c r="V57" i="41"/>
  <c r="V58" i="41"/>
  <c r="V59" i="41"/>
  <c r="V60" i="41"/>
  <c r="V61" i="41"/>
  <c r="V62" i="41"/>
  <c r="V63" i="41"/>
  <c r="V64" i="41"/>
  <c r="V65" i="41"/>
  <c r="F66" i="30" s="1"/>
  <c r="V66" i="41"/>
  <c r="V67" i="41"/>
  <c r="V68" i="41"/>
  <c r="V69" i="41"/>
  <c r="F70" i="30" s="1"/>
  <c r="V70" i="41"/>
  <c r="V71" i="41"/>
  <c r="V72" i="41"/>
  <c r="V73" i="41"/>
  <c r="V74" i="41"/>
  <c r="V75" i="41"/>
  <c r="V76" i="41"/>
  <c r="V77" i="41"/>
  <c r="V78" i="41"/>
  <c r="V79" i="41"/>
  <c r="V80" i="41"/>
  <c r="V81" i="41"/>
  <c r="V82" i="41"/>
  <c r="V83" i="41"/>
  <c r="V84" i="41"/>
  <c r="V85" i="41"/>
  <c r="F86" i="30" s="1"/>
  <c r="V86" i="41"/>
  <c r="V88" i="41"/>
  <c r="V89" i="41"/>
  <c r="M90" i="36" s="1"/>
  <c r="V90" i="41"/>
  <c r="V91" i="41"/>
  <c r="V92" i="41"/>
  <c r="V93" i="41"/>
  <c r="M94" i="36" s="1"/>
  <c r="V94" i="41"/>
  <c r="F95" i="30" s="1"/>
  <c r="V95" i="41"/>
  <c r="V96" i="41"/>
  <c r="V97" i="41"/>
  <c r="M98" i="36" s="1"/>
  <c r="V98" i="41"/>
  <c r="V99" i="41"/>
  <c r="V100" i="41"/>
  <c r="V102" i="41"/>
  <c r="M103" i="36" s="1"/>
  <c r="V103" i="41"/>
  <c r="F104" i="30" s="1"/>
  <c r="V104" i="41"/>
  <c r="F105" i="30" s="1"/>
  <c r="V105" i="41"/>
  <c r="V106" i="41"/>
  <c r="M107" i="36" s="1"/>
  <c r="V107" i="41"/>
  <c r="V108" i="41"/>
  <c r="V109" i="41"/>
  <c r="V110" i="41"/>
  <c r="M111" i="36" s="1"/>
  <c r="V111" i="41"/>
  <c r="F112" i="30" s="1"/>
  <c r="V112" i="41"/>
  <c r="V113" i="41"/>
  <c r="V114" i="41"/>
  <c r="M115" i="36" s="1"/>
  <c r="V115" i="41"/>
  <c r="V116" i="41"/>
  <c r="V117" i="41"/>
  <c r="V118" i="41"/>
  <c r="M119" i="36" s="1"/>
  <c r="V119" i="41"/>
  <c r="F120" i="30" s="1"/>
  <c r="V120" i="41"/>
  <c r="V121" i="41"/>
  <c r="V122" i="41"/>
  <c r="M123" i="36" s="1"/>
  <c r="V123" i="41"/>
  <c r="V124" i="41"/>
  <c r="V125" i="41"/>
  <c r="V126" i="41"/>
  <c r="M127" i="36" s="1"/>
  <c r="V129" i="41"/>
  <c r="V130" i="41"/>
  <c r="V132" i="41"/>
  <c r="V133" i="41"/>
  <c r="V134" i="41"/>
  <c r="M135" i="36" s="1"/>
  <c r="V135" i="41"/>
  <c r="V136" i="41"/>
  <c r="V137" i="41"/>
  <c r="V138" i="41"/>
  <c r="F139" i="30" s="1"/>
  <c r="V139" i="41"/>
  <c r="V140" i="41"/>
  <c r="V141" i="41"/>
  <c r="V142" i="41"/>
  <c r="F143" i="30" s="1"/>
  <c r="V143" i="41"/>
  <c r="V144" i="41"/>
  <c r="V145" i="41"/>
  <c r="V146" i="41"/>
  <c r="V147" i="41"/>
  <c r="V148" i="41"/>
  <c r="V149" i="41"/>
  <c r="V150" i="41"/>
  <c r="M151" i="36" s="1"/>
  <c r="V151" i="41"/>
  <c r="V152" i="41"/>
  <c r="V153" i="41"/>
  <c r="V154" i="41"/>
  <c r="F155" i="30" s="1"/>
  <c r="V155" i="41"/>
  <c r="S6" i="41"/>
  <c r="S7" i="41"/>
  <c r="J8" i="36" s="1"/>
  <c r="S8" i="41"/>
  <c r="S9" i="41"/>
  <c r="S10" i="41"/>
  <c r="S11" i="41"/>
  <c r="S12" i="41"/>
  <c r="S13" i="41"/>
  <c r="S14" i="41"/>
  <c r="S15" i="41"/>
  <c r="S16" i="41"/>
  <c r="S17" i="41"/>
  <c r="S18" i="41"/>
  <c r="S19" i="41"/>
  <c r="S20" i="41"/>
  <c r="S21" i="41"/>
  <c r="S22" i="41"/>
  <c r="S23" i="41"/>
  <c r="S24" i="41"/>
  <c r="S25" i="41"/>
  <c r="S26" i="41"/>
  <c r="S27" i="41"/>
  <c r="S28" i="41"/>
  <c r="C29" i="30" s="1"/>
  <c r="S29" i="41"/>
  <c r="S30" i="41"/>
  <c r="S31" i="41"/>
  <c r="S32" i="41"/>
  <c r="J33" i="36" s="1"/>
  <c r="S33" i="41"/>
  <c r="S34" i="41"/>
  <c r="S35" i="41"/>
  <c r="S36" i="41"/>
  <c r="C37" i="30" s="1"/>
  <c r="S37" i="41"/>
  <c r="S38" i="41"/>
  <c r="S39" i="41"/>
  <c r="S40" i="41"/>
  <c r="C41" i="30" s="1"/>
  <c r="S41" i="41"/>
  <c r="S42" i="41"/>
  <c r="S43" i="41"/>
  <c r="S44" i="41"/>
  <c r="S45" i="41"/>
  <c r="S46" i="41"/>
  <c r="S47" i="41"/>
  <c r="S48" i="41"/>
  <c r="S49" i="41"/>
  <c r="S50" i="41"/>
  <c r="S51" i="41"/>
  <c r="S52" i="41"/>
  <c r="S53" i="41"/>
  <c r="S54" i="41"/>
  <c r="S55" i="41"/>
  <c r="S56" i="41"/>
  <c r="S57" i="41"/>
  <c r="S58" i="41"/>
  <c r="S59" i="41"/>
  <c r="S60" i="41"/>
  <c r="C61" i="30" s="1"/>
  <c r="S61" i="41"/>
  <c r="S62" i="41"/>
  <c r="S63" i="41"/>
  <c r="S64" i="41"/>
  <c r="S65" i="41"/>
  <c r="S66" i="41"/>
  <c r="S67" i="41"/>
  <c r="S68" i="41"/>
  <c r="C69" i="30" s="1"/>
  <c r="S69" i="41"/>
  <c r="S70" i="41"/>
  <c r="S71" i="41"/>
  <c r="S72" i="41"/>
  <c r="S73" i="41"/>
  <c r="S74" i="41"/>
  <c r="S75" i="41"/>
  <c r="S76" i="41"/>
  <c r="S77" i="41"/>
  <c r="S78" i="41"/>
  <c r="S79" i="41"/>
  <c r="S80" i="41"/>
  <c r="S81" i="41"/>
  <c r="S82" i="41"/>
  <c r="S83" i="41"/>
  <c r="S84" i="41"/>
  <c r="S85" i="41"/>
  <c r="S86" i="41"/>
  <c r="S87" i="41"/>
  <c r="S88" i="41"/>
  <c r="J89" i="36" s="1"/>
  <c r="S89" i="41"/>
  <c r="S90" i="41"/>
  <c r="S91" i="41"/>
  <c r="S92" i="41"/>
  <c r="C93" i="30" s="1"/>
  <c r="S93" i="41"/>
  <c r="S94" i="41"/>
  <c r="S95" i="41"/>
  <c r="S96" i="41"/>
  <c r="S97" i="41"/>
  <c r="S98" i="41"/>
  <c r="S99" i="41"/>
  <c r="S100" i="41"/>
  <c r="C101" i="30" s="1"/>
  <c r="S102" i="41"/>
  <c r="S103" i="41"/>
  <c r="S104" i="41"/>
  <c r="S105" i="41"/>
  <c r="C106" i="30" s="1"/>
  <c r="S106" i="41"/>
  <c r="S107" i="41"/>
  <c r="S108" i="41"/>
  <c r="S109" i="41"/>
  <c r="S110" i="41"/>
  <c r="S111" i="41"/>
  <c r="S112" i="41"/>
  <c r="S113" i="41"/>
  <c r="J114" i="36" s="1"/>
  <c r="S114" i="41"/>
  <c r="C115" i="30" s="1"/>
  <c r="S115" i="41"/>
  <c r="S116" i="41"/>
  <c r="S117" i="41"/>
  <c r="C118" i="30" s="1"/>
  <c r="S118" i="41"/>
  <c r="S119" i="41"/>
  <c r="S120" i="41"/>
  <c r="S121" i="41"/>
  <c r="S122" i="41"/>
  <c r="C123" i="30" s="1"/>
  <c r="S123" i="41"/>
  <c r="S124" i="41"/>
  <c r="S125" i="41"/>
  <c r="S126" i="41"/>
  <c r="S127" i="41"/>
  <c r="S128" i="41"/>
  <c r="J129" i="36" s="1"/>
  <c r="S129" i="41"/>
  <c r="S130" i="41"/>
  <c r="C131" i="30" s="1"/>
  <c r="S131" i="41"/>
  <c r="S132" i="41"/>
  <c r="S133" i="41"/>
  <c r="S134" i="41"/>
  <c r="S135" i="41"/>
  <c r="S136" i="41"/>
  <c r="J137" i="36" s="1"/>
  <c r="S137" i="41"/>
  <c r="S138" i="41"/>
  <c r="C139" i="30" s="1"/>
  <c r="S139" i="41"/>
  <c r="S140" i="41"/>
  <c r="S141" i="41"/>
  <c r="S142" i="41"/>
  <c r="S143" i="41"/>
  <c r="S144" i="41"/>
  <c r="J145" i="36" s="1"/>
  <c r="S145" i="41"/>
  <c r="J146" i="36" s="1"/>
  <c r="S146" i="41"/>
  <c r="C147" i="30" s="1"/>
  <c r="S147" i="41"/>
  <c r="S148" i="41"/>
  <c r="J149" i="36" s="1"/>
  <c r="S149" i="41"/>
  <c r="C150" i="30" s="1"/>
  <c r="S150" i="41"/>
  <c r="S151" i="41"/>
  <c r="S152" i="41"/>
  <c r="J153" i="36" s="1"/>
  <c r="S153" i="41"/>
  <c r="S154" i="41"/>
  <c r="S155" i="41"/>
  <c r="R156" i="41"/>
  <c r="V6" i="34"/>
  <c r="F7" i="32" s="1"/>
  <c r="V7" i="34"/>
  <c r="V8" i="34"/>
  <c r="V9" i="34"/>
  <c r="V10" i="34"/>
  <c r="V11" i="34"/>
  <c r="F12" i="32" s="1"/>
  <c r="V12" i="34"/>
  <c r="V13" i="34"/>
  <c r="V14" i="34"/>
  <c r="F15" i="32" s="1"/>
  <c r="V15" i="34"/>
  <c r="V16" i="34"/>
  <c r="V17" i="34"/>
  <c r="V18" i="34"/>
  <c r="M19" i="39" s="1"/>
  <c r="V19" i="34"/>
  <c r="V20" i="34"/>
  <c r="V21" i="34"/>
  <c r="M22" i="39" s="1"/>
  <c r="V22" i="34"/>
  <c r="F23" i="32" s="1"/>
  <c r="V23" i="34"/>
  <c r="V24" i="34"/>
  <c r="V25" i="34"/>
  <c r="M26" i="39" s="1"/>
  <c r="V26" i="34"/>
  <c r="V27" i="34"/>
  <c r="F28" i="32" s="1"/>
  <c r="V28" i="34"/>
  <c r="V29" i="34"/>
  <c r="V30" i="34"/>
  <c r="F31" i="32" s="1"/>
  <c r="V31" i="34"/>
  <c r="V32" i="34"/>
  <c r="V33" i="34"/>
  <c r="V34" i="34"/>
  <c r="V35" i="34"/>
  <c r="V36" i="34"/>
  <c r="V37" i="34"/>
  <c r="V38" i="34"/>
  <c r="F39" i="32" s="1"/>
  <c r="V39" i="34"/>
  <c r="V40" i="34"/>
  <c r="V41" i="34"/>
  <c r="V42" i="34"/>
  <c r="V43" i="34"/>
  <c r="F44" i="32" s="1"/>
  <c r="V44" i="34"/>
  <c r="V45" i="34"/>
  <c r="M46" i="39" s="1"/>
  <c r="V46" i="34"/>
  <c r="V47" i="34"/>
  <c r="V48" i="34"/>
  <c r="V49" i="34"/>
  <c r="V50" i="34"/>
  <c r="V51" i="34"/>
  <c r="F52" i="32" s="1"/>
  <c r="V52" i="34"/>
  <c r="V53" i="34"/>
  <c r="V54" i="34"/>
  <c r="V55" i="34"/>
  <c r="V56" i="34"/>
  <c r="V57" i="34"/>
  <c r="V58" i="34"/>
  <c r="V59" i="34"/>
  <c r="F60" i="32" s="1"/>
  <c r="V60" i="34"/>
  <c r="V61" i="34"/>
  <c r="V62" i="34"/>
  <c r="V63" i="34"/>
  <c r="V64" i="34"/>
  <c r="V65" i="34"/>
  <c r="V66" i="34"/>
  <c r="F67" i="32" s="1"/>
  <c r="V67" i="34"/>
  <c r="F68" i="32" s="1"/>
  <c r="V68" i="34"/>
  <c r="V69" i="34"/>
  <c r="V70" i="34"/>
  <c r="V71" i="34"/>
  <c r="V72" i="34"/>
  <c r="V73" i="34"/>
  <c r="V74" i="34"/>
  <c r="V75" i="34"/>
  <c r="F76" i="32" s="1"/>
  <c r="V76" i="34"/>
  <c r="V77" i="34"/>
  <c r="M78" i="39" s="1"/>
  <c r="V78" i="34"/>
  <c r="V79" i="34"/>
  <c r="V80" i="34"/>
  <c r="V81" i="34"/>
  <c r="V82" i="34"/>
  <c r="V83" i="34"/>
  <c r="F84" i="32" s="1"/>
  <c r="V84" i="34"/>
  <c r="V85" i="34"/>
  <c r="V86" i="34"/>
  <c r="V87" i="34"/>
  <c r="V88" i="34"/>
  <c r="V89" i="34"/>
  <c r="V90" i="34"/>
  <c r="V91" i="34"/>
  <c r="F92" i="32" s="1"/>
  <c r="V92" i="34"/>
  <c r="V93" i="34"/>
  <c r="V94" i="34"/>
  <c r="V95" i="34"/>
  <c r="V96" i="34"/>
  <c r="V97" i="34"/>
  <c r="V98" i="34"/>
  <c r="V99" i="34"/>
  <c r="F100" i="32" s="1"/>
  <c r="V100" i="34"/>
  <c r="V101" i="34"/>
  <c r="V102" i="34"/>
  <c r="V103" i="34"/>
  <c r="V104" i="34"/>
  <c r="V105" i="34"/>
  <c r="V106" i="34"/>
  <c r="V107" i="34"/>
  <c r="F108" i="32" s="1"/>
  <c r="V108" i="34"/>
  <c r="V109" i="34"/>
  <c r="M110" i="39" s="1"/>
  <c r="V110" i="34"/>
  <c r="F111" i="32" s="1"/>
  <c r="V111" i="34"/>
  <c r="V112" i="34"/>
  <c r="V113" i="34"/>
  <c r="V114" i="34"/>
  <c r="V115" i="34"/>
  <c r="F116" i="32" s="1"/>
  <c r="V116" i="34"/>
  <c r="V117" i="34"/>
  <c r="V118" i="34"/>
  <c r="F119" i="32" s="1"/>
  <c r="V119" i="34"/>
  <c r="V120" i="34"/>
  <c r="V121" i="34"/>
  <c r="V122" i="34"/>
  <c r="V123" i="34"/>
  <c r="F124" i="32" s="1"/>
  <c r="V124" i="34"/>
  <c r="V125" i="34"/>
  <c r="V126" i="34"/>
  <c r="F127" i="32" s="1"/>
  <c r="V127" i="34"/>
  <c r="V128" i="34"/>
  <c r="V129" i="34"/>
  <c r="V130" i="34"/>
  <c r="F131" i="32" s="1"/>
  <c r="V131" i="34"/>
  <c r="F132" i="32" s="1"/>
  <c r="V132" i="34"/>
  <c r="V133" i="34"/>
  <c r="V134" i="34"/>
  <c r="F135" i="32" s="1"/>
  <c r="V135" i="34"/>
  <c r="V136" i="34"/>
  <c r="V137" i="34"/>
  <c r="V138" i="34"/>
  <c r="M139" i="39" s="1"/>
  <c r="V139" i="34"/>
  <c r="F140" i="32" s="1"/>
  <c r="V140" i="34"/>
  <c r="V141" i="34"/>
  <c r="M142" i="39" s="1"/>
  <c r="V142" i="34"/>
  <c r="F143" i="32" s="1"/>
  <c r="V143" i="34"/>
  <c r="V144" i="34"/>
  <c r="V145" i="34"/>
  <c r="S6" i="34"/>
  <c r="S7" i="34"/>
  <c r="S8" i="34"/>
  <c r="S9" i="34"/>
  <c r="C10" i="32" s="1"/>
  <c r="S10" i="34"/>
  <c r="C11" i="32" s="1"/>
  <c r="S11" i="34"/>
  <c r="S12" i="34"/>
  <c r="S13" i="34"/>
  <c r="C14" i="32" s="1"/>
  <c r="S14" i="34"/>
  <c r="S15" i="34"/>
  <c r="S16" i="34"/>
  <c r="S17" i="34"/>
  <c r="C18" i="32" s="1"/>
  <c r="S18" i="34"/>
  <c r="C19" i="32" s="1"/>
  <c r="S19" i="34"/>
  <c r="S20" i="34"/>
  <c r="S21" i="34"/>
  <c r="C22" i="32" s="1"/>
  <c r="S22" i="34"/>
  <c r="S23" i="34"/>
  <c r="S24" i="34"/>
  <c r="S25" i="34"/>
  <c r="C26" i="32" s="1"/>
  <c r="S26" i="34"/>
  <c r="C27" i="32" s="1"/>
  <c r="S27" i="34"/>
  <c r="S28" i="34"/>
  <c r="S29" i="34"/>
  <c r="C30" i="32" s="1"/>
  <c r="S30" i="34"/>
  <c r="S31" i="34"/>
  <c r="S32" i="34"/>
  <c r="S33" i="34"/>
  <c r="S34" i="34"/>
  <c r="C35" i="32" s="1"/>
  <c r="S35" i="34"/>
  <c r="S36" i="34"/>
  <c r="S37" i="34"/>
  <c r="C38" i="32" s="1"/>
  <c r="S38" i="34"/>
  <c r="S39" i="34"/>
  <c r="S40" i="34"/>
  <c r="S41" i="34"/>
  <c r="C42" i="32" s="1"/>
  <c r="S42" i="34"/>
  <c r="C43" i="32" s="1"/>
  <c r="S43" i="34"/>
  <c r="S44" i="34"/>
  <c r="S45" i="34"/>
  <c r="C46" i="32" s="1"/>
  <c r="S46" i="34"/>
  <c r="S47" i="34"/>
  <c r="S48" i="34"/>
  <c r="S49" i="34"/>
  <c r="C50" i="32" s="1"/>
  <c r="S50" i="34"/>
  <c r="C51" i="32" s="1"/>
  <c r="S51" i="34"/>
  <c r="S52" i="34"/>
  <c r="S53" i="34"/>
  <c r="C54" i="32" s="1"/>
  <c r="S54" i="34"/>
  <c r="C55" i="32" s="1"/>
  <c r="S55" i="34"/>
  <c r="S56" i="34"/>
  <c r="S57" i="34"/>
  <c r="C58" i="32" s="1"/>
  <c r="S58" i="34"/>
  <c r="C59" i="32" s="1"/>
  <c r="S59" i="34"/>
  <c r="S60" i="34"/>
  <c r="S61" i="34"/>
  <c r="C62" i="32" s="1"/>
  <c r="S62" i="34"/>
  <c r="S63" i="34"/>
  <c r="S64" i="34"/>
  <c r="S65" i="34"/>
  <c r="S66" i="34"/>
  <c r="C67" i="32" s="1"/>
  <c r="S67" i="34"/>
  <c r="S68" i="34"/>
  <c r="S69" i="34"/>
  <c r="C70" i="32" s="1"/>
  <c r="S70" i="34"/>
  <c r="S71" i="34"/>
  <c r="S72" i="34"/>
  <c r="S73" i="34"/>
  <c r="C74" i="32" s="1"/>
  <c r="S74" i="34"/>
  <c r="C75" i="32" s="1"/>
  <c r="S75" i="34"/>
  <c r="S76" i="34"/>
  <c r="S77" i="34"/>
  <c r="C78" i="32" s="1"/>
  <c r="S78" i="34"/>
  <c r="S79" i="34"/>
  <c r="S80" i="34"/>
  <c r="S81" i="34"/>
  <c r="C82" i="32" s="1"/>
  <c r="S82" i="34"/>
  <c r="C83" i="32" s="1"/>
  <c r="S83" i="34"/>
  <c r="S84" i="34"/>
  <c r="S85" i="34"/>
  <c r="C86" i="32" s="1"/>
  <c r="S86" i="34"/>
  <c r="S87" i="34"/>
  <c r="S88" i="34"/>
  <c r="S89" i="34"/>
  <c r="C90" i="32" s="1"/>
  <c r="S90" i="34"/>
  <c r="C91" i="32" s="1"/>
  <c r="S91" i="34"/>
  <c r="S92" i="34"/>
  <c r="S93" i="34"/>
  <c r="C94" i="32" s="1"/>
  <c r="S94" i="34"/>
  <c r="S95" i="34"/>
  <c r="S96" i="34"/>
  <c r="S97" i="34"/>
  <c r="S98" i="34"/>
  <c r="C99" i="32" s="1"/>
  <c r="S99" i="34"/>
  <c r="S100" i="34"/>
  <c r="S101" i="34"/>
  <c r="C102" i="32" s="1"/>
  <c r="S102" i="34"/>
  <c r="S103" i="34"/>
  <c r="S104" i="34"/>
  <c r="S105" i="34"/>
  <c r="C106" i="32" s="1"/>
  <c r="S106" i="34"/>
  <c r="C107" i="32" s="1"/>
  <c r="S107" i="34"/>
  <c r="S108" i="34"/>
  <c r="S109" i="34"/>
  <c r="C110" i="32" s="1"/>
  <c r="S110" i="34"/>
  <c r="S111" i="34"/>
  <c r="S112" i="34"/>
  <c r="S113" i="34"/>
  <c r="C114" i="32" s="1"/>
  <c r="S114" i="34"/>
  <c r="C115" i="32" s="1"/>
  <c r="S115" i="34"/>
  <c r="S116" i="34"/>
  <c r="S117" i="34"/>
  <c r="C118" i="32" s="1"/>
  <c r="S118" i="34"/>
  <c r="C119" i="32" s="1"/>
  <c r="S119" i="34"/>
  <c r="S120" i="34"/>
  <c r="S121" i="34"/>
  <c r="C122" i="32" s="1"/>
  <c r="S122" i="34"/>
  <c r="C123" i="32" s="1"/>
  <c r="S123" i="34"/>
  <c r="S124" i="34"/>
  <c r="S125" i="34"/>
  <c r="C126" i="32" s="1"/>
  <c r="S126" i="34"/>
  <c r="S127" i="34"/>
  <c r="S128" i="34"/>
  <c r="S129" i="34"/>
  <c r="S130" i="34"/>
  <c r="C131" i="32" s="1"/>
  <c r="S131" i="34"/>
  <c r="S132" i="34"/>
  <c r="S133" i="34"/>
  <c r="C134" i="32" s="1"/>
  <c r="S134" i="34"/>
  <c r="S135" i="34"/>
  <c r="S136" i="34"/>
  <c r="S137" i="34"/>
  <c r="C138" i="32" s="1"/>
  <c r="S138" i="34"/>
  <c r="C139" i="32" s="1"/>
  <c r="S139" i="34"/>
  <c r="S140" i="34"/>
  <c r="S141" i="34"/>
  <c r="C142" i="32" s="1"/>
  <c r="S142" i="34"/>
  <c r="S143" i="34"/>
  <c r="S144" i="34"/>
  <c r="S145" i="34"/>
  <c r="C146" i="32" s="1"/>
  <c r="R151" i="34"/>
  <c r="V160" i="7"/>
  <c r="W160" i="7"/>
  <c r="X160" i="7"/>
  <c r="S160" i="7"/>
  <c r="J161" i="6" s="1"/>
  <c r="V159" i="7"/>
  <c r="W159" i="7"/>
  <c r="X159" i="7" s="1"/>
  <c r="S159" i="7"/>
  <c r="C160" i="22" s="1"/>
  <c r="V158" i="7"/>
  <c r="W158" i="7"/>
  <c r="X158" i="7"/>
  <c r="H159" i="22" s="1"/>
  <c r="S158" i="7"/>
  <c r="V157" i="7"/>
  <c r="W157" i="7"/>
  <c r="X157" i="7"/>
  <c r="H158" i="22" s="1"/>
  <c r="S157" i="7"/>
  <c r="V156" i="7"/>
  <c r="F157" i="22" s="1"/>
  <c r="W156" i="7"/>
  <c r="S156" i="7"/>
  <c r="V155" i="7"/>
  <c r="W155" i="7"/>
  <c r="X155" i="7" s="1"/>
  <c r="S155" i="7"/>
  <c r="V154" i="7"/>
  <c r="W154" i="7"/>
  <c r="X154" i="7" s="1"/>
  <c r="S154" i="7"/>
  <c r="V153" i="7"/>
  <c r="W153" i="7"/>
  <c r="X153" i="7" s="1"/>
  <c r="H154" i="22" s="1"/>
  <c r="S153" i="7"/>
  <c r="J154" i="6" s="1"/>
  <c r="V152" i="7"/>
  <c r="W152" i="7"/>
  <c r="X152" i="7" s="1"/>
  <c r="S152" i="7"/>
  <c r="J153" i="6" s="1"/>
  <c r="V151" i="7"/>
  <c r="W151" i="7"/>
  <c r="X151" i="7" s="1"/>
  <c r="S151" i="7"/>
  <c r="V150" i="7"/>
  <c r="W150" i="7"/>
  <c r="X150" i="7" s="1"/>
  <c r="H151" i="22" s="1"/>
  <c r="S150" i="7"/>
  <c r="V149" i="7"/>
  <c r="F150" i="22" s="1"/>
  <c r="W149" i="7"/>
  <c r="X149" i="7" s="1"/>
  <c r="H150" i="22" s="1"/>
  <c r="S149" i="7"/>
  <c r="V148" i="7"/>
  <c r="W148" i="7"/>
  <c r="X148" i="7"/>
  <c r="O149" i="6" s="1"/>
  <c r="S148" i="7"/>
  <c r="V147" i="7"/>
  <c r="W147" i="7"/>
  <c r="X147" i="7" s="1"/>
  <c r="H148" i="22" s="1"/>
  <c r="S147" i="7"/>
  <c r="V146" i="7"/>
  <c r="W146" i="7"/>
  <c r="X146" i="7" s="1"/>
  <c r="H147" i="22" s="1"/>
  <c r="S146" i="7"/>
  <c r="V145" i="7"/>
  <c r="W145" i="7"/>
  <c r="X145" i="7" s="1"/>
  <c r="H146" i="22" s="1"/>
  <c r="S145" i="7"/>
  <c r="J146" i="6" s="1"/>
  <c r="V144" i="7"/>
  <c r="F145" i="22" s="1"/>
  <c r="W144" i="7"/>
  <c r="X144" i="7" s="1"/>
  <c r="S144" i="7"/>
  <c r="V143" i="7"/>
  <c r="F144" i="22" s="1"/>
  <c r="W143" i="7"/>
  <c r="X143" i="7" s="1"/>
  <c r="S143" i="7"/>
  <c r="V142" i="7"/>
  <c r="F143" i="22" s="1"/>
  <c r="W142" i="7"/>
  <c r="X142" i="7" s="1"/>
  <c r="S142" i="7"/>
  <c r="V141" i="7"/>
  <c r="F142" i="22" s="1"/>
  <c r="W141" i="7"/>
  <c r="X141" i="7" s="1"/>
  <c r="H142" i="22" s="1"/>
  <c r="S141" i="7"/>
  <c r="V140" i="7"/>
  <c r="W140" i="7"/>
  <c r="X140" i="7" s="1"/>
  <c r="O141" i="6" s="1"/>
  <c r="S140" i="7"/>
  <c r="J141" i="6" s="1"/>
  <c r="V139" i="7"/>
  <c r="W139" i="7"/>
  <c r="X139" i="7" s="1"/>
  <c r="H140" i="22" s="1"/>
  <c r="S139" i="7"/>
  <c r="C140" i="22" s="1"/>
  <c r="V138" i="7"/>
  <c r="F139" i="22" s="1"/>
  <c r="W138" i="7"/>
  <c r="X138" i="7"/>
  <c r="H139" i="22" s="1"/>
  <c r="S138" i="7"/>
  <c r="V137" i="7"/>
  <c r="W137" i="7"/>
  <c r="X137" i="7" s="1"/>
  <c r="H138" i="22" s="1"/>
  <c r="S137" i="7"/>
  <c r="V136" i="7"/>
  <c r="F137" i="22" s="1"/>
  <c r="W136" i="7"/>
  <c r="X136" i="7" s="1"/>
  <c r="S136" i="7"/>
  <c r="V135" i="7"/>
  <c r="W135" i="7"/>
  <c r="X135" i="7" s="1"/>
  <c r="S135" i="7"/>
  <c r="C136" i="22" s="1"/>
  <c r="V134" i="7"/>
  <c r="W134" i="7"/>
  <c r="X134" i="7" s="1"/>
  <c r="H135" i="22" s="1"/>
  <c r="S134" i="7"/>
  <c r="V133" i="7"/>
  <c r="W133" i="7"/>
  <c r="X133" i="7" s="1"/>
  <c r="H134" i="22" s="1"/>
  <c r="S133" i="7"/>
  <c r="J134" i="6" s="1"/>
  <c r="V132" i="7"/>
  <c r="F133" i="22" s="1"/>
  <c r="W132" i="7"/>
  <c r="X132" i="7" s="1"/>
  <c r="S132" i="7"/>
  <c r="J133" i="6" s="1"/>
  <c r="V131" i="7"/>
  <c r="F132" i="22" s="1"/>
  <c r="W131" i="7"/>
  <c r="X131" i="7" s="1"/>
  <c r="H132" i="22" s="1"/>
  <c r="S131" i="7"/>
  <c r="C132" i="22" s="1"/>
  <c r="V130" i="7"/>
  <c r="W130" i="7"/>
  <c r="X130" i="7" s="1"/>
  <c r="H131" i="22" s="1"/>
  <c r="S130" i="7"/>
  <c r="V129" i="7"/>
  <c r="F130" i="22" s="1"/>
  <c r="W129" i="7"/>
  <c r="X129" i="7" s="1"/>
  <c r="H130" i="22" s="1"/>
  <c r="S129" i="7"/>
  <c r="V128" i="7"/>
  <c r="W128" i="7"/>
  <c r="X128" i="7"/>
  <c r="S128" i="7"/>
  <c r="T128" i="7" s="1"/>
  <c r="V127" i="7"/>
  <c r="W127" i="7"/>
  <c r="X127" i="7"/>
  <c r="S127" i="7"/>
  <c r="C128" i="22" s="1"/>
  <c r="V126" i="7"/>
  <c r="F127" i="22" s="1"/>
  <c r="W126" i="7"/>
  <c r="X126" i="7"/>
  <c r="H127" i="22" s="1"/>
  <c r="S126" i="7"/>
  <c r="V125" i="7"/>
  <c r="W125" i="7"/>
  <c r="X125" i="7" s="1"/>
  <c r="H126" i="22" s="1"/>
  <c r="S125" i="7"/>
  <c r="J126" i="6" s="1"/>
  <c r="V124" i="7"/>
  <c r="F125" i="22" s="1"/>
  <c r="W124" i="7"/>
  <c r="X124" i="7" s="1"/>
  <c r="S124" i="7"/>
  <c r="V123" i="7"/>
  <c r="F124" i="22" s="1"/>
  <c r="W123" i="7"/>
  <c r="X123" i="7" s="1"/>
  <c r="H124" i="22" s="1"/>
  <c r="S123" i="7"/>
  <c r="V122" i="7"/>
  <c r="W122" i="7"/>
  <c r="X122" i="7"/>
  <c r="H123" i="22" s="1"/>
  <c r="S122" i="7"/>
  <c r="V121" i="7"/>
  <c r="W121" i="7"/>
  <c r="X121" i="7" s="1"/>
  <c r="H122" i="22" s="1"/>
  <c r="S121" i="7"/>
  <c r="V120" i="7"/>
  <c r="W120" i="7"/>
  <c r="X120" i="7" s="1"/>
  <c r="S120" i="7"/>
  <c r="J121" i="6" s="1"/>
  <c r="V119" i="7"/>
  <c r="F120" i="22" s="1"/>
  <c r="W119" i="7"/>
  <c r="X119" i="7" s="1"/>
  <c r="H120" i="22" s="1"/>
  <c r="S119" i="7"/>
  <c r="C120" i="22" s="1"/>
  <c r="V118" i="7"/>
  <c r="W118" i="7"/>
  <c r="X118" i="7" s="1"/>
  <c r="H119" i="22" s="1"/>
  <c r="S118" i="7"/>
  <c r="V117" i="7"/>
  <c r="F118" i="22" s="1"/>
  <c r="W117" i="7"/>
  <c r="X117" i="7" s="1"/>
  <c r="H118" i="22" s="1"/>
  <c r="S117" i="7"/>
  <c r="V116" i="7"/>
  <c r="W116" i="7"/>
  <c r="X116" i="7"/>
  <c r="O117" i="6" s="1"/>
  <c r="S116" i="7"/>
  <c r="T116" i="7" s="1"/>
  <c r="K117" i="6" s="1"/>
  <c r="V115" i="7"/>
  <c r="W115" i="7"/>
  <c r="X115" i="7" s="1"/>
  <c r="H116" i="22" s="1"/>
  <c r="S115" i="7"/>
  <c r="V114" i="7"/>
  <c r="F115" i="22" s="1"/>
  <c r="W114" i="7"/>
  <c r="X114" i="7" s="1"/>
  <c r="H115" i="22" s="1"/>
  <c r="S114" i="7"/>
  <c r="V113" i="7"/>
  <c r="W113" i="7"/>
  <c r="X113" i="7" s="1"/>
  <c r="H114" i="22" s="1"/>
  <c r="S113" i="7"/>
  <c r="V112" i="7"/>
  <c r="W112" i="7"/>
  <c r="X112" i="7"/>
  <c r="S112" i="7"/>
  <c r="V111" i="7"/>
  <c r="W111" i="7"/>
  <c r="X111" i="7"/>
  <c r="S111" i="7"/>
  <c r="V110" i="7"/>
  <c r="W110" i="7"/>
  <c r="X110" i="7"/>
  <c r="H111" i="22" s="1"/>
  <c r="S110" i="7"/>
  <c r="V109" i="7"/>
  <c r="F110" i="22" s="1"/>
  <c r="W109" i="7"/>
  <c r="X109" i="7" s="1"/>
  <c r="H110" i="22" s="1"/>
  <c r="S109" i="7"/>
  <c r="V108" i="7"/>
  <c r="W108" i="7"/>
  <c r="X108" i="7" s="1"/>
  <c r="O109" i="6" s="1"/>
  <c r="S108" i="7"/>
  <c r="V107" i="7"/>
  <c r="F108" i="22" s="1"/>
  <c r="W107" i="7"/>
  <c r="X107" i="7" s="1"/>
  <c r="H108" i="22" s="1"/>
  <c r="S107" i="7"/>
  <c r="C108" i="22" s="1"/>
  <c r="V106" i="7"/>
  <c r="W106" i="7"/>
  <c r="X106" i="7" s="1"/>
  <c r="S106" i="7"/>
  <c r="C107" i="22" s="1"/>
  <c r="V105" i="7"/>
  <c r="W105" i="7"/>
  <c r="X105" i="7" s="1"/>
  <c r="H106" i="22" s="1"/>
  <c r="S105" i="7"/>
  <c r="V104" i="7"/>
  <c r="F105" i="22" s="1"/>
  <c r="W104" i="7"/>
  <c r="X104" i="7" s="1"/>
  <c r="S104" i="7"/>
  <c r="C105" i="22" s="1"/>
  <c r="V103" i="7"/>
  <c r="Y103" i="7" s="1"/>
  <c r="P104" i="6" s="1"/>
  <c r="W103" i="7"/>
  <c r="X103" i="7" s="1"/>
  <c r="S103" i="7"/>
  <c r="C104" i="22" s="1"/>
  <c r="V102" i="7"/>
  <c r="W102" i="7"/>
  <c r="X102" i="7" s="1"/>
  <c r="H103" i="22" s="1"/>
  <c r="S102" i="7"/>
  <c r="V101" i="7"/>
  <c r="W101" i="7"/>
  <c r="X101" i="7" s="1"/>
  <c r="H102" i="22" s="1"/>
  <c r="S101" i="7"/>
  <c r="V100" i="7"/>
  <c r="W100" i="7"/>
  <c r="X100" i="7"/>
  <c r="O101" i="6" s="1"/>
  <c r="S100" i="7"/>
  <c r="V99" i="7"/>
  <c r="W99" i="7"/>
  <c r="X99" i="7" s="1"/>
  <c r="H100" i="22" s="1"/>
  <c r="S99" i="7"/>
  <c r="V98" i="7"/>
  <c r="W98" i="7"/>
  <c r="X98" i="7" s="1"/>
  <c r="H99" i="22" s="1"/>
  <c r="S98" i="7"/>
  <c r="V97" i="7"/>
  <c r="W97" i="7"/>
  <c r="X97" i="7" s="1"/>
  <c r="H98" i="22" s="1"/>
  <c r="S97" i="7"/>
  <c r="V96" i="7"/>
  <c r="W96" i="7"/>
  <c r="X96" i="7" s="1"/>
  <c r="S96" i="7"/>
  <c r="V95" i="7"/>
  <c r="W95" i="7"/>
  <c r="X95" i="7"/>
  <c r="S95" i="7"/>
  <c r="C96" i="22" s="1"/>
  <c r="V94" i="7"/>
  <c r="W94" i="7"/>
  <c r="X94" i="7" s="1"/>
  <c r="S94" i="7"/>
  <c r="V93" i="7"/>
  <c r="W93" i="7"/>
  <c r="X93" i="7" s="1"/>
  <c r="H94" i="22" s="1"/>
  <c r="S93" i="7"/>
  <c r="V92" i="7"/>
  <c r="W92" i="7"/>
  <c r="X92" i="7" s="1"/>
  <c r="O93" i="6" s="1"/>
  <c r="S92" i="7"/>
  <c r="C93" i="22" s="1"/>
  <c r="V91" i="7"/>
  <c r="F92" i="22" s="1"/>
  <c r="W91" i="7"/>
  <c r="X91" i="7" s="1"/>
  <c r="H92" i="22" s="1"/>
  <c r="S91" i="7"/>
  <c r="V90" i="7"/>
  <c r="F91" i="22" s="1"/>
  <c r="W90" i="7"/>
  <c r="X90" i="7" s="1"/>
  <c r="S90" i="7"/>
  <c r="J91" i="6" s="1"/>
  <c r="V89" i="7"/>
  <c r="F90" i="22" s="1"/>
  <c r="W89" i="7"/>
  <c r="X89" i="7"/>
  <c r="H90" i="22" s="1"/>
  <c r="S89" i="7"/>
  <c r="V88" i="7"/>
  <c r="Y88" i="7" s="1"/>
  <c r="P89" i="6" s="1"/>
  <c r="W88" i="7"/>
  <c r="X88" i="7" s="1"/>
  <c r="S88" i="7"/>
  <c r="C89" i="22" s="1"/>
  <c r="V87" i="7"/>
  <c r="W87" i="7"/>
  <c r="X87" i="7" s="1"/>
  <c r="S87" i="7"/>
  <c r="V86" i="7"/>
  <c r="W86" i="7"/>
  <c r="X86" i="7" s="1"/>
  <c r="H87" i="22" s="1"/>
  <c r="S86" i="7"/>
  <c r="V85" i="7"/>
  <c r="W85" i="7"/>
  <c r="X85" i="7" s="1"/>
  <c r="H86" i="22" s="1"/>
  <c r="S85" i="7"/>
  <c r="C86" i="22" s="1"/>
  <c r="V84" i="7"/>
  <c r="F85" i="22" s="1"/>
  <c r="W84" i="7"/>
  <c r="X84" i="7"/>
  <c r="O85" i="6" s="1"/>
  <c r="S84" i="7"/>
  <c r="V83" i="7"/>
  <c r="W83" i="7"/>
  <c r="X83" i="7" s="1"/>
  <c r="S83" i="7"/>
  <c r="C84" i="22" s="1"/>
  <c r="V82" i="7"/>
  <c r="W82" i="7"/>
  <c r="X82" i="7" s="1"/>
  <c r="H83" i="22" s="1"/>
  <c r="S82" i="7"/>
  <c r="C83" i="22" s="1"/>
  <c r="V81" i="7"/>
  <c r="W81" i="7"/>
  <c r="X81" i="7"/>
  <c r="H82" i="22" s="1"/>
  <c r="S81" i="7"/>
  <c r="V80" i="7"/>
  <c r="W80" i="7"/>
  <c r="X80" i="7" s="1"/>
  <c r="S80" i="7"/>
  <c r="V79" i="7"/>
  <c r="F80" i="22" s="1"/>
  <c r="W79" i="7"/>
  <c r="X79" i="7" s="1"/>
  <c r="S79" i="7"/>
  <c r="C80" i="22" s="1"/>
  <c r="V78" i="7"/>
  <c r="W78" i="7"/>
  <c r="X78" i="7" s="1"/>
  <c r="H79" i="22" s="1"/>
  <c r="S78" i="7"/>
  <c r="V77" i="7"/>
  <c r="F78" i="22" s="1"/>
  <c r="W77" i="7"/>
  <c r="X77" i="7" s="1"/>
  <c r="H78" i="22" s="1"/>
  <c r="S77" i="7"/>
  <c r="V76" i="7"/>
  <c r="F77" i="22" s="1"/>
  <c r="W76" i="7"/>
  <c r="X76" i="7"/>
  <c r="O77" i="6" s="1"/>
  <c r="S76" i="7"/>
  <c r="V75" i="7"/>
  <c r="F76" i="22" s="1"/>
  <c r="W75" i="7"/>
  <c r="X75" i="7" s="1"/>
  <c r="S75" i="7"/>
  <c r="V74" i="7"/>
  <c r="W74" i="7"/>
  <c r="X74" i="7" s="1"/>
  <c r="H75" i="22" s="1"/>
  <c r="S74" i="7"/>
  <c r="V73" i="7"/>
  <c r="W73" i="7"/>
  <c r="X73" i="7" s="1"/>
  <c r="H74" i="22"/>
  <c r="S73" i="7"/>
  <c r="V72" i="7"/>
  <c r="W72" i="7"/>
  <c r="X72" i="7"/>
  <c r="S72" i="7"/>
  <c r="V71" i="7"/>
  <c r="W71" i="7"/>
  <c r="X71" i="7"/>
  <c r="H72" i="22" s="1"/>
  <c r="S71" i="7"/>
  <c r="V70" i="7"/>
  <c r="W70" i="7"/>
  <c r="X70" i="7"/>
  <c r="H71" i="22" s="1"/>
  <c r="S70" i="7"/>
  <c r="C71" i="22" s="1"/>
  <c r="V69" i="7"/>
  <c r="Y69" i="7" s="1"/>
  <c r="P70" i="6" s="1"/>
  <c r="W69" i="7"/>
  <c r="X69" i="7" s="1"/>
  <c r="H70" i="22" s="1"/>
  <c r="S69" i="7"/>
  <c r="C70" i="22" s="1"/>
  <c r="V68" i="7"/>
  <c r="W68" i="7"/>
  <c r="X68" i="7" s="1"/>
  <c r="O69" i="6" s="1"/>
  <c r="S68" i="7"/>
  <c r="V67" i="7"/>
  <c r="F68" i="22" s="1"/>
  <c r="W67" i="7"/>
  <c r="X67" i="7" s="1"/>
  <c r="H68" i="22" s="1"/>
  <c r="S67" i="7"/>
  <c r="V66" i="7"/>
  <c r="F67" i="22" s="1"/>
  <c r="W66" i="7"/>
  <c r="X66" i="7" s="1"/>
  <c r="S66" i="7"/>
  <c r="V65" i="7"/>
  <c r="W65" i="7"/>
  <c r="X65" i="7" s="1"/>
  <c r="H66" i="22" s="1"/>
  <c r="S65" i="7"/>
  <c r="V64" i="7"/>
  <c r="W64" i="7"/>
  <c r="X64" i="7" s="1"/>
  <c r="S64" i="7"/>
  <c r="V63" i="7"/>
  <c r="F64" i="22" s="1"/>
  <c r="W63" i="7"/>
  <c r="X63" i="7" s="1"/>
  <c r="S63" i="7"/>
  <c r="V62" i="7"/>
  <c r="F63" i="22" s="1"/>
  <c r="W62" i="7"/>
  <c r="X62" i="7" s="1"/>
  <c r="H63" i="22" s="1"/>
  <c r="S62" i="7"/>
  <c r="V61" i="7"/>
  <c r="W61" i="7"/>
  <c r="X61" i="7" s="1"/>
  <c r="H62" i="22" s="1"/>
  <c r="S61" i="7"/>
  <c r="C62" i="22" s="1"/>
  <c r="V60" i="7"/>
  <c r="W60" i="7"/>
  <c r="X60" i="7"/>
  <c r="S60" i="7"/>
  <c r="V59" i="7"/>
  <c r="W59" i="7"/>
  <c r="X59" i="7" s="1"/>
  <c r="H60" i="22"/>
  <c r="S59" i="7"/>
  <c r="C60" i="22" s="1"/>
  <c r="V58" i="7"/>
  <c r="W58" i="7"/>
  <c r="X58" i="7"/>
  <c r="H59" i="22" s="1"/>
  <c r="S58" i="7"/>
  <c r="C59" i="22" s="1"/>
  <c r="V57" i="7"/>
  <c r="W57" i="7"/>
  <c r="X57" i="7" s="1"/>
  <c r="H58" i="22" s="1"/>
  <c r="S57" i="7"/>
  <c r="C58" i="22" s="1"/>
  <c r="V56" i="7"/>
  <c r="F57" i="22" s="1"/>
  <c r="W56" i="7"/>
  <c r="X56" i="7" s="1"/>
  <c r="S56" i="7"/>
  <c r="C57" i="22" s="1"/>
  <c r="V55" i="7"/>
  <c r="F56" i="22" s="1"/>
  <c r="W55" i="7"/>
  <c r="X55" i="7" s="1"/>
  <c r="S55" i="7"/>
  <c r="V54" i="7"/>
  <c r="Y54" i="7" s="1"/>
  <c r="W54" i="7"/>
  <c r="X54" i="7" s="1"/>
  <c r="H55" i="22" s="1"/>
  <c r="S54" i="7"/>
  <c r="C55" i="22" s="1"/>
  <c r="V53" i="7"/>
  <c r="W53" i="7"/>
  <c r="X53" i="7" s="1"/>
  <c r="H54" i="22" s="1"/>
  <c r="S53" i="7"/>
  <c r="C54" i="22" s="1"/>
  <c r="V52" i="7"/>
  <c r="W52" i="7"/>
  <c r="X52" i="7" s="1"/>
  <c r="S52" i="7"/>
  <c r="T52" i="7" s="1"/>
  <c r="D53" i="22" s="1"/>
  <c r="V51" i="7"/>
  <c r="W51" i="7"/>
  <c r="X51" i="7" s="1"/>
  <c r="H52" i="22" s="1"/>
  <c r="S51" i="7"/>
  <c r="V50" i="7"/>
  <c r="W50" i="7"/>
  <c r="X50" i="7" s="1"/>
  <c r="H51" i="22" s="1"/>
  <c r="S50" i="7"/>
  <c r="V49" i="7"/>
  <c r="W49" i="7"/>
  <c r="X49" i="7" s="1"/>
  <c r="H50" i="22" s="1"/>
  <c r="S49" i="7"/>
  <c r="V48" i="7"/>
  <c r="W48" i="7"/>
  <c r="X48" i="7"/>
  <c r="S48" i="7"/>
  <c r="V47" i="7"/>
  <c r="W47" i="7"/>
  <c r="X47" i="7"/>
  <c r="S47" i="7"/>
  <c r="C48" i="22" s="1"/>
  <c r="V46" i="7"/>
  <c r="W46" i="7"/>
  <c r="X46" i="7"/>
  <c r="H47" i="22" s="1"/>
  <c r="S46" i="7"/>
  <c r="C47" i="22" s="1"/>
  <c r="V45" i="7"/>
  <c r="W45" i="7"/>
  <c r="X45" i="7" s="1"/>
  <c r="H46" i="22" s="1"/>
  <c r="S45" i="7"/>
  <c r="V44" i="7"/>
  <c r="F45" i="22" s="1"/>
  <c r="W44" i="7"/>
  <c r="X44" i="7" s="1"/>
  <c r="O45" i="6" s="1"/>
  <c r="S44" i="7"/>
  <c r="C45" i="22" s="1"/>
  <c r="V43" i="7"/>
  <c r="F44" i="22" s="1"/>
  <c r="W43" i="7"/>
  <c r="X43" i="7" s="1"/>
  <c r="H44" i="22" s="1"/>
  <c r="S43" i="7"/>
  <c r="V42" i="7"/>
  <c r="W42" i="7"/>
  <c r="X42" i="7" s="1"/>
  <c r="S42" i="7"/>
  <c r="V41" i="7"/>
  <c r="F42" i="22" s="1"/>
  <c r="W41" i="7"/>
  <c r="X41" i="7" s="1"/>
  <c r="H42" i="22" s="1"/>
  <c r="S41" i="7"/>
  <c r="V40" i="7"/>
  <c r="W40" i="7"/>
  <c r="X40" i="7" s="1"/>
  <c r="S40" i="7"/>
  <c r="V39" i="7"/>
  <c r="W39" i="7"/>
  <c r="X39" i="7" s="1"/>
  <c r="S39" i="7"/>
  <c r="V38" i="7"/>
  <c r="M39" i="6" s="1"/>
  <c r="W38" i="7"/>
  <c r="X38" i="7" s="1"/>
  <c r="H39" i="22" s="1"/>
  <c r="S38" i="7"/>
  <c r="V37" i="7"/>
  <c r="W37" i="7"/>
  <c r="X37" i="7" s="1"/>
  <c r="H38" i="22" s="1"/>
  <c r="S37" i="7"/>
  <c r="V36" i="7"/>
  <c r="W36" i="7"/>
  <c r="X36" i="7"/>
  <c r="O37" i="6" s="1"/>
  <c r="S36" i="7"/>
  <c r="V35" i="7"/>
  <c r="W35" i="7"/>
  <c r="X35" i="7" s="1"/>
  <c r="H36" i="22" s="1"/>
  <c r="S35" i="7"/>
  <c r="C36" i="22" s="1"/>
  <c r="V34" i="7"/>
  <c r="W34" i="7"/>
  <c r="X34" i="7" s="1"/>
  <c r="H35" i="22" s="1"/>
  <c r="S34" i="7"/>
  <c r="C35" i="22" s="1"/>
  <c r="V33" i="7"/>
  <c r="W33" i="7"/>
  <c r="X33" i="7" s="1"/>
  <c r="H34" i="22" s="1"/>
  <c r="S33" i="7"/>
  <c r="V32" i="7"/>
  <c r="F33" i="22" s="1"/>
  <c r="W32" i="7"/>
  <c r="X32" i="7" s="1"/>
  <c r="S32" i="7"/>
  <c r="V31" i="7"/>
  <c r="F32" i="22" s="1"/>
  <c r="W31" i="7"/>
  <c r="X31" i="7"/>
  <c r="S31" i="7"/>
  <c r="V30" i="7"/>
  <c r="W30" i="7"/>
  <c r="X30" i="7" s="1"/>
  <c r="S30" i="7"/>
  <c r="V29" i="7"/>
  <c r="W29" i="7"/>
  <c r="X29" i="7" s="1"/>
  <c r="H30" i="22" s="1"/>
  <c r="S29" i="7"/>
  <c r="V28" i="7"/>
  <c r="W28" i="7"/>
  <c r="X28" i="7" s="1"/>
  <c r="O29" i="6" s="1"/>
  <c r="S28" i="7"/>
  <c r="V27" i="7"/>
  <c r="W27" i="7"/>
  <c r="X27" i="7" s="1"/>
  <c r="H28" i="22" s="1"/>
  <c r="S27" i="7"/>
  <c r="V26" i="7"/>
  <c r="W26" i="7"/>
  <c r="X26" i="7" s="1"/>
  <c r="S26" i="7"/>
  <c r="V25" i="7"/>
  <c r="W25" i="7"/>
  <c r="X25" i="7" s="1"/>
  <c r="H26" i="22" s="1"/>
  <c r="S25" i="7"/>
  <c r="V24" i="7"/>
  <c r="F25" i="22" s="1"/>
  <c r="W24" i="7"/>
  <c r="X24" i="7" s="1"/>
  <c r="S24" i="7"/>
  <c r="V23" i="7"/>
  <c r="F24" i="22" s="1"/>
  <c r="W23" i="7"/>
  <c r="X23" i="7" s="1"/>
  <c r="S23" i="7"/>
  <c r="C24" i="22" s="1"/>
  <c r="V22" i="7"/>
  <c r="W22" i="7"/>
  <c r="X22" i="7" s="1"/>
  <c r="H23" i="22" s="1"/>
  <c r="S22" i="7"/>
  <c r="C23" i="22" s="1"/>
  <c r="V21" i="7"/>
  <c r="W21" i="7"/>
  <c r="X21" i="7" s="1"/>
  <c r="H22" i="22" s="1"/>
  <c r="S21" i="7"/>
  <c r="C22" i="22" s="1"/>
  <c r="V20" i="7"/>
  <c r="F21" i="22" s="1"/>
  <c r="W20" i="7"/>
  <c r="X20" i="7" s="1"/>
  <c r="S20" i="7"/>
  <c r="V19" i="7"/>
  <c r="F20" i="22" s="1"/>
  <c r="W19" i="7"/>
  <c r="X19" i="7" s="1"/>
  <c r="H20" i="22" s="1"/>
  <c r="S19" i="7"/>
  <c r="V18" i="7"/>
  <c r="W18" i="7"/>
  <c r="X18" i="7" s="1"/>
  <c r="H19" i="22" s="1"/>
  <c r="S18" i="7"/>
  <c r="V17" i="7"/>
  <c r="W17" i="7"/>
  <c r="X17" i="7" s="1"/>
  <c r="H18" i="22" s="1"/>
  <c r="S17" i="7"/>
  <c r="C18" i="22" s="1"/>
  <c r="V16" i="7"/>
  <c r="W16" i="7"/>
  <c r="X16" i="7" s="1"/>
  <c r="S16" i="7"/>
  <c r="C17" i="22" s="1"/>
  <c r="V15" i="7"/>
  <c r="W15" i="7"/>
  <c r="X15" i="7"/>
  <c r="S15" i="7"/>
  <c r="V14" i="7"/>
  <c r="W14" i="7"/>
  <c r="X14" i="7" s="1"/>
  <c r="S14" i="7"/>
  <c r="V13" i="7"/>
  <c r="V6" i="7"/>
  <c r="V7" i="7"/>
  <c r="V8" i="7"/>
  <c r="V9" i="7"/>
  <c r="V10" i="7"/>
  <c r="V11" i="7"/>
  <c r="V12" i="7"/>
  <c r="Y12" i="7" s="1"/>
  <c r="W13" i="7"/>
  <c r="X13" i="7" s="1"/>
  <c r="H14" i="22" s="1"/>
  <c r="S13" i="7"/>
  <c r="W12" i="7"/>
  <c r="X12" i="7"/>
  <c r="S12" i="7"/>
  <c r="W11" i="7"/>
  <c r="X11" i="7" s="1"/>
  <c r="S11" i="7"/>
  <c r="W10" i="7"/>
  <c r="X10" i="7" s="1"/>
  <c r="S10" i="7"/>
  <c r="W9" i="7"/>
  <c r="X9" i="7" s="1"/>
  <c r="S9" i="7"/>
  <c r="W8" i="7"/>
  <c r="X8" i="7"/>
  <c r="S8" i="7"/>
  <c r="W7" i="7"/>
  <c r="X7" i="7" s="1"/>
  <c r="S7" i="7"/>
  <c r="C8" i="22" s="1"/>
  <c r="W6" i="7"/>
  <c r="S6" i="7"/>
  <c r="W155" i="8"/>
  <c r="X155" i="8" s="1"/>
  <c r="W154" i="8"/>
  <c r="X154" i="8" s="1"/>
  <c r="W153" i="8"/>
  <c r="W152" i="8"/>
  <c r="X152" i="8" s="1"/>
  <c r="W151" i="8"/>
  <c r="X151" i="8" s="1"/>
  <c r="H152" i="23" s="1"/>
  <c r="W150" i="8"/>
  <c r="X150" i="8" s="1"/>
  <c r="W149" i="8"/>
  <c r="X149" i="8" s="1"/>
  <c r="W148" i="8"/>
  <c r="X148" i="8" s="1"/>
  <c r="W147" i="8"/>
  <c r="X147" i="8" s="1"/>
  <c r="W146" i="8"/>
  <c r="X146" i="8" s="1"/>
  <c r="W145" i="8"/>
  <c r="X145" i="8" s="1"/>
  <c r="H146" i="23" s="1"/>
  <c r="W144" i="8"/>
  <c r="X144" i="8" s="1"/>
  <c r="W143" i="8"/>
  <c r="X143" i="8" s="1"/>
  <c r="W142" i="8"/>
  <c r="X142" i="8" s="1"/>
  <c r="W141" i="8"/>
  <c r="W140" i="8"/>
  <c r="X140" i="8" s="1"/>
  <c r="W139" i="8"/>
  <c r="X139" i="8" s="1"/>
  <c r="H140" i="23" s="1"/>
  <c r="W138" i="8"/>
  <c r="X138" i="8" s="1"/>
  <c r="W137" i="8"/>
  <c r="X137" i="8" s="1"/>
  <c r="W136" i="8"/>
  <c r="X136" i="8" s="1"/>
  <c r="W135" i="8"/>
  <c r="X135" i="8" s="1"/>
  <c r="W134" i="8"/>
  <c r="X134" i="8" s="1"/>
  <c r="W133" i="8"/>
  <c r="X133" i="8" s="1"/>
  <c r="W132" i="8"/>
  <c r="X132" i="8" s="1"/>
  <c r="W131" i="8"/>
  <c r="X131" i="8" s="1"/>
  <c r="H132" i="23" s="1"/>
  <c r="W130" i="8"/>
  <c r="X130" i="8" s="1"/>
  <c r="W129" i="8"/>
  <c r="X129" i="8" s="1"/>
  <c r="W128" i="8"/>
  <c r="X128" i="8" s="1"/>
  <c r="W127" i="8"/>
  <c r="X127" i="8" s="1"/>
  <c r="W126" i="8"/>
  <c r="X126" i="8" s="1"/>
  <c r="W125" i="8"/>
  <c r="W124" i="8"/>
  <c r="X124" i="8"/>
  <c r="H125" i="23" s="1"/>
  <c r="W123" i="8"/>
  <c r="X123" i="8" s="1"/>
  <c r="W122" i="8"/>
  <c r="X122" i="8" s="1"/>
  <c r="W121" i="8"/>
  <c r="X121" i="8" s="1"/>
  <c r="W120" i="8"/>
  <c r="X120" i="8"/>
  <c r="H121" i="23" s="1"/>
  <c r="W119" i="8"/>
  <c r="X119" i="8" s="1"/>
  <c r="W118" i="8"/>
  <c r="X118" i="8" s="1"/>
  <c r="W117" i="8"/>
  <c r="X117" i="8" s="1"/>
  <c r="W116" i="8"/>
  <c r="X116" i="8"/>
  <c r="H117" i="23" s="1"/>
  <c r="W115" i="8"/>
  <c r="X115" i="8" s="1"/>
  <c r="W114" i="8"/>
  <c r="X114" i="8" s="1"/>
  <c r="W113" i="8"/>
  <c r="X113" i="8" s="1"/>
  <c r="W112" i="8"/>
  <c r="X112" i="8" s="1"/>
  <c r="W111" i="8"/>
  <c r="X111" i="8" s="1"/>
  <c r="W110" i="8"/>
  <c r="X110" i="8" s="1"/>
  <c r="W109" i="8"/>
  <c r="X109" i="8" s="1"/>
  <c r="W108" i="8"/>
  <c r="X108" i="8" s="1"/>
  <c r="W107" i="8"/>
  <c r="X107" i="8" s="1"/>
  <c r="W106" i="8"/>
  <c r="X106" i="8" s="1"/>
  <c r="W105" i="8"/>
  <c r="X105" i="8" s="1"/>
  <c r="W104" i="8"/>
  <c r="X104" i="8"/>
  <c r="H105" i="23" s="1"/>
  <c r="W103" i="8"/>
  <c r="X103" i="8" s="1"/>
  <c r="W102" i="8"/>
  <c r="X102" i="8" s="1"/>
  <c r="W101" i="8"/>
  <c r="X101" i="8" s="1"/>
  <c r="W100" i="8"/>
  <c r="X100" i="8" s="1"/>
  <c r="W99" i="8"/>
  <c r="X99" i="8" s="1"/>
  <c r="H100" i="23" s="1"/>
  <c r="W98" i="8"/>
  <c r="X98" i="8" s="1"/>
  <c r="W97" i="8"/>
  <c r="X97" i="8" s="1"/>
  <c r="W96" i="8"/>
  <c r="X96" i="8" s="1"/>
  <c r="W95" i="8"/>
  <c r="X95" i="8" s="1"/>
  <c r="W94" i="8"/>
  <c r="X94" i="8" s="1"/>
  <c r="W93" i="8"/>
  <c r="X93" i="8" s="1"/>
  <c r="W92" i="8"/>
  <c r="X92" i="8" s="1"/>
  <c r="W91" i="8"/>
  <c r="X91" i="8" s="1"/>
  <c r="H92" i="23" s="1"/>
  <c r="W90" i="8"/>
  <c r="X90" i="8" s="1"/>
  <c r="W89" i="8"/>
  <c r="X89" i="8" s="1"/>
  <c r="W88" i="8"/>
  <c r="X88" i="8" s="1"/>
  <c r="W87" i="8"/>
  <c r="X87" i="8" s="1"/>
  <c r="H88" i="23" s="1"/>
  <c r="W86" i="8"/>
  <c r="X86" i="8" s="1"/>
  <c r="W85" i="8"/>
  <c r="X85" i="8" s="1"/>
  <c r="W84" i="8"/>
  <c r="X84" i="8" s="1"/>
  <c r="W83" i="8"/>
  <c r="X83" i="8" s="1"/>
  <c r="H84" i="23" s="1"/>
  <c r="W82" i="8"/>
  <c r="X82" i="8" s="1"/>
  <c r="W81" i="8"/>
  <c r="X81" i="8" s="1"/>
  <c r="W80" i="8"/>
  <c r="X80" i="8" s="1"/>
  <c r="W79" i="8"/>
  <c r="X79" i="8" s="1"/>
  <c r="H80" i="23" s="1"/>
  <c r="W78" i="8"/>
  <c r="X78" i="8" s="1"/>
  <c r="W77" i="8"/>
  <c r="X77" i="8" s="1"/>
  <c r="W76" i="8"/>
  <c r="X76" i="8" s="1"/>
  <c r="W75" i="8"/>
  <c r="X75" i="8" s="1"/>
  <c r="H76" i="23" s="1"/>
  <c r="W74" i="8"/>
  <c r="X74" i="8" s="1"/>
  <c r="W73" i="8"/>
  <c r="X73" i="8" s="1"/>
  <c r="W72" i="8"/>
  <c r="X72" i="8" s="1"/>
  <c r="W71" i="8"/>
  <c r="X71" i="8" s="1"/>
  <c r="H72" i="23" s="1"/>
  <c r="W70" i="8"/>
  <c r="X70" i="8" s="1"/>
  <c r="W69" i="8"/>
  <c r="X69" i="8" s="1"/>
  <c r="W68" i="8"/>
  <c r="X68" i="8" s="1"/>
  <c r="W67" i="8"/>
  <c r="X67" i="8" s="1"/>
  <c r="W66" i="8"/>
  <c r="X66" i="8" s="1"/>
  <c r="W65" i="8"/>
  <c r="X65" i="8" s="1"/>
  <c r="W64" i="8"/>
  <c r="X64" i="8" s="1"/>
  <c r="W63" i="8"/>
  <c r="X63" i="8" s="1"/>
  <c r="W62" i="8"/>
  <c r="X62" i="8" s="1"/>
  <c r="W61" i="8"/>
  <c r="X61" i="8" s="1"/>
  <c r="W60" i="8"/>
  <c r="X60" i="8" s="1"/>
  <c r="W59" i="8"/>
  <c r="X59" i="8"/>
  <c r="H60" i="23" s="1"/>
  <c r="W58" i="8"/>
  <c r="X58" i="8" s="1"/>
  <c r="W57" i="8"/>
  <c r="X57" i="8" s="1"/>
  <c r="W56" i="8"/>
  <c r="X56" i="8" s="1"/>
  <c r="W55" i="8"/>
  <c r="X55" i="8" s="1"/>
  <c r="W54" i="8"/>
  <c r="X54" i="8" s="1"/>
  <c r="W53" i="8"/>
  <c r="X53" i="8" s="1"/>
  <c r="W52" i="8"/>
  <c r="X52" i="8" s="1"/>
  <c r="W51" i="8"/>
  <c r="X51" i="8" s="1"/>
  <c r="W50" i="8"/>
  <c r="X50" i="8" s="1"/>
  <c r="W49" i="8"/>
  <c r="X49" i="8" s="1"/>
  <c r="H50" i="23" s="1"/>
  <c r="W48" i="8"/>
  <c r="X48" i="8" s="1"/>
  <c r="W47" i="8"/>
  <c r="X47" i="8" s="1"/>
  <c r="W46" i="8"/>
  <c r="X46" i="8" s="1"/>
  <c r="W45" i="8"/>
  <c r="X45" i="8" s="1"/>
  <c r="H46" i="23" s="1"/>
  <c r="W44" i="8"/>
  <c r="X44" i="8" s="1"/>
  <c r="H45" i="23" s="1"/>
  <c r="W43" i="8"/>
  <c r="X43" i="8" s="1"/>
  <c r="W42" i="8"/>
  <c r="X42" i="8" s="1"/>
  <c r="W41" i="8"/>
  <c r="X41" i="8" s="1"/>
  <c r="H42" i="23" s="1"/>
  <c r="W40" i="8"/>
  <c r="X40" i="8" s="1"/>
  <c r="H41" i="23" s="1"/>
  <c r="W39" i="8"/>
  <c r="X39" i="8" s="1"/>
  <c r="W38" i="8"/>
  <c r="X38" i="8" s="1"/>
  <c r="W37" i="8"/>
  <c r="X37" i="8" s="1"/>
  <c r="W36" i="8"/>
  <c r="X36" i="8" s="1"/>
  <c r="W35" i="8"/>
  <c r="X35" i="8" s="1"/>
  <c r="W34" i="8"/>
  <c r="X34" i="8" s="1"/>
  <c r="W33" i="8"/>
  <c r="X33" i="8" s="1"/>
  <c r="H34" i="23" s="1"/>
  <c r="W32" i="8"/>
  <c r="X32" i="8" s="1"/>
  <c r="W31" i="8"/>
  <c r="X31" i="8" s="1"/>
  <c r="W30" i="8"/>
  <c r="X30" i="8" s="1"/>
  <c r="W29" i="8"/>
  <c r="X29" i="8" s="1"/>
  <c r="H30" i="23" s="1"/>
  <c r="W28" i="8"/>
  <c r="X28" i="8" s="1"/>
  <c r="W27" i="8"/>
  <c r="X27" i="8" s="1"/>
  <c r="W26" i="8"/>
  <c r="X26" i="8" s="1"/>
  <c r="H27" i="23" s="1"/>
  <c r="W25" i="8"/>
  <c r="X25" i="8" s="1"/>
  <c r="H26" i="23" s="1"/>
  <c r="W24" i="8"/>
  <c r="X24" i="8" s="1"/>
  <c r="W23" i="8"/>
  <c r="X23" i="8" s="1"/>
  <c r="W22" i="8"/>
  <c r="X22" i="8" s="1"/>
  <c r="H23" i="23" s="1"/>
  <c r="W21" i="8"/>
  <c r="X21" i="8" s="1"/>
  <c r="H22" i="23" s="1"/>
  <c r="W20" i="8"/>
  <c r="X20" i="8" s="1"/>
  <c r="H21" i="23" s="1"/>
  <c r="W19" i="8"/>
  <c r="X19" i="8" s="1"/>
  <c r="W18" i="8"/>
  <c r="X18" i="8" s="1"/>
  <c r="W17" i="8"/>
  <c r="X17" i="8" s="1"/>
  <c r="H18" i="23" s="1"/>
  <c r="W16" i="8"/>
  <c r="X16" i="8" s="1"/>
  <c r="W15" i="8"/>
  <c r="X15" i="8" s="1"/>
  <c r="W14" i="8"/>
  <c r="X14" i="8" s="1"/>
  <c r="H15" i="23" s="1"/>
  <c r="W13" i="8"/>
  <c r="X13" i="8" s="1"/>
  <c r="H14" i="23" s="1"/>
  <c r="W12" i="8"/>
  <c r="X12" i="8" s="1"/>
  <c r="W11" i="8"/>
  <c r="X11" i="8" s="1"/>
  <c r="W10" i="8"/>
  <c r="X10" i="8" s="1"/>
  <c r="H11" i="23" s="1"/>
  <c r="W9" i="8"/>
  <c r="X9" i="8" s="1"/>
  <c r="W8" i="8"/>
  <c r="X8" i="8" s="1"/>
  <c r="W7" i="8"/>
  <c r="X7" i="8" s="1"/>
  <c r="W6" i="8"/>
  <c r="V160" i="9"/>
  <c r="W160" i="9"/>
  <c r="X160" i="9" s="1"/>
  <c r="S160" i="9"/>
  <c r="V159" i="9"/>
  <c r="W159" i="9"/>
  <c r="X159" i="9" s="1"/>
  <c r="S159" i="9"/>
  <c r="V158" i="9"/>
  <c r="W158" i="9"/>
  <c r="X158" i="9" s="1"/>
  <c r="H159" i="24" s="1"/>
  <c r="S158" i="9"/>
  <c r="V157" i="9"/>
  <c r="F158" i="24" s="1"/>
  <c r="W157" i="9"/>
  <c r="X157" i="9" s="1"/>
  <c r="H158" i="24" s="1"/>
  <c r="S157" i="9"/>
  <c r="V156" i="9"/>
  <c r="F157" i="24" s="1"/>
  <c r="W156" i="9"/>
  <c r="X156" i="9" s="1"/>
  <c r="S156" i="9"/>
  <c r="V155" i="9"/>
  <c r="W155" i="9"/>
  <c r="X155" i="9"/>
  <c r="H156" i="24" s="1"/>
  <c r="S155" i="9"/>
  <c r="V154" i="9"/>
  <c r="F155" i="24" s="1"/>
  <c r="W154" i="9"/>
  <c r="X154" i="9" s="1"/>
  <c r="S154" i="9"/>
  <c r="J155" i="15" s="1"/>
  <c r="V153" i="9"/>
  <c r="F154" i="24" s="1"/>
  <c r="W153" i="9"/>
  <c r="X153" i="9" s="1"/>
  <c r="H154" i="24" s="1"/>
  <c r="S153" i="9"/>
  <c r="V152" i="9"/>
  <c r="W152" i="9"/>
  <c r="X152" i="9" s="1"/>
  <c r="S152" i="9"/>
  <c r="V151" i="9"/>
  <c r="W151" i="9"/>
  <c r="X151" i="9" s="1"/>
  <c r="S151" i="9"/>
  <c r="V150" i="9"/>
  <c r="F151" i="24" s="1"/>
  <c r="W150" i="9"/>
  <c r="X150" i="9" s="1"/>
  <c r="H151" i="24" s="1"/>
  <c r="S150" i="9"/>
  <c r="V149" i="9"/>
  <c r="W149" i="9"/>
  <c r="X149" i="9" s="1"/>
  <c r="H150" i="24" s="1"/>
  <c r="S149" i="9"/>
  <c r="C150" i="24" s="1"/>
  <c r="V148" i="9"/>
  <c r="W148" i="9"/>
  <c r="X148" i="9"/>
  <c r="S148" i="9"/>
  <c r="V147" i="9"/>
  <c r="W147" i="9"/>
  <c r="X147" i="9"/>
  <c r="S147" i="9"/>
  <c r="C148" i="24" s="1"/>
  <c r="V146" i="9"/>
  <c r="W146" i="9"/>
  <c r="X146" i="9"/>
  <c r="H147" i="24" s="1"/>
  <c r="S146" i="9"/>
  <c r="V145" i="9"/>
  <c r="F146" i="24" s="1"/>
  <c r="W145" i="9"/>
  <c r="X145" i="9" s="1"/>
  <c r="H146" i="24" s="1"/>
  <c r="S145" i="9"/>
  <c r="C146" i="24" s="1"/>
  <c r="V144" i="9"/>
  <c r="F145" i="24" s="1"/>
  <c r="W144" i="9"/>
  <c r="X144" i="9" s="1"/>
  <c r="S144" i="9"/>
  <c r="V143" i="9"/>
  <c r="F144" i="24" s="1"/>
  <c r="W143" i="9"/>
  <c r="X143" i="9" s="1"/>
  <c r="S143" i="9"/>
  <c r="V142" i="9"/>
  <c r="Y142" i="9" s="1"/>
  <c r="I143" i="24" s="1"/>
  <c r="W142" i="9"/>
  <c r="X142" i="9" s="1"/>
  <c r="H143" i="24" s="1"/>
  <c r="S142" i="9"/>
  <c r="C143" i="24" s="1"/>
  <c r="V141" i="9"/>
  <c r="W141" i="9"/>
  <c r="X141" i="9" s="1"/>
  <c r="H142" i="24" s="1"/>
  <c r="S141" i="9"/>
  <c r="C142" i="24" s="1"/>
  <c r="V140" i="9"/>
  <c r="W140" i="9"/>
  <c r="X140" i="9" s="1"/>
  <c r="S140" i="9"/>
  <c r="V139" i="9"/>
  <c r="F140" i="24" s="1"/>
  <c r="W139" i="9"/>
  <c r="X139" i="9"/>
  <c r="S139" i="9"/>
  <c r="C140" i="24" s="1"/>
  <c r="V138" i="9"/>
  <c r="W138" i="9"/>
  <c r="X138" i="9" s="1"/>
  <c r="S138" i="9"/>
  <c r="C139" i="24" s="1"/>
  <c r="V137" i="9"/>
  <c r="W137" i="9"/>
  <c r="X137" i="9" s="1"/>
  <c r="H138" i="24" s="1"/>
  <c r="S137" i="9"/>
  <c r="V136" i="9"/>
  <c r="F137" i="24" s="1"/>
  <c r="W136" i="9"/>
  <c r="X136" i="9" s="1"/>
  <c r="S136" i="9"/>
  <c r="V135" i="9"/>
  <c r="W135" i="9"/>
  <c r="X135" i="9" s="1"/>
  <c r="S135" i="9"/>
  <c r="T135" i="9" s="1"/>
  <c r="V134" i="9"/>
  <c r="W134" i="9"/>
  <c r="X134" i="9" s="1"/>
  <c r="H135" i="24" s="1"/>
  <c r="S134" i="9"/>
  <c r="V133" i="9"/>
  <c r="W133" i="9"/>
  <c r="X133" i="9" s="1"/>
  <c r="H134" i="24" s="1"/>
  <c r="S133" i="9"/>
  <c r="C134" i="24" s="1"/>
  <c r="V132" i="9"/>
  <c r="W132" i="9"/>
  <c r="X132" i="9" s="1"/>
  <c r="S132" i="9"/>
  <c r="C133" i="24" s="1"/>
  <c r="V131" i="9"/>
  <c r="W131" i="9"/>
  <c r="X131" i="9" s="1"/>
  <c r="S131" i="9"/>
  <c r="V130" i="9"/>
  <c r="W130" i="9"/>
  <c r="X130" i="9" s="1"/>
  <c r="S130" i="9"/>
  <c r="V129" i="9"/>
  <c r="Y129" i="9" s="1"/>
  <c r="W129" i="9"/>
  <c r="X129" i="9" s="1"/>
  <c r="H130" i="24" s="1"/>
  <c r="S129" i="9"/>
  <c r="V128" i="9"/>
  <c r="W128" i="9"/>
  <c r="X128" i="9" s="1"/>
  <c r="S128" i="9"/>
  <c r="V127" i="9"/>
  <c r="W127" i="9"/>
  <c r="X127" i="9" s="1"/>
  <c r="S127" i="9"/>
  <c r="V126" i="9"/>
  <c r="W126" i="9"/>
  <c r="X126" i="9" s="1"/>
  <c r="H127" i="24" s="1"/>
  <c r="S126" i="9"/>
  <c r="V125" i="9"/>
  <c r="F126" i="24" s="1"/>
  <c r="W125" i="9"/>
  <c r="X125" i="9" s="1"/>
  <c r="H126" i="24" s="1"/>
  <c r="S125" i="9"/>
  <c r="V124" i="9"/>
  <c r="W124" i="9"/>
  <c r="X124" i="9"/>
  <c r="H125" i="24" s="1"/>
  <c r="S124" i="9"/>
  <c r="C125" i="24" s="1"/>
  <c r="V123" i="9"/>
  <c r="W123" i="9"/>
  <c r="X123" i="9" s="1"/>
  <c r="S123" i="9"/>
  <c r="V122" i="9"/>
  <c r="F123" i="24" s="1"/>
  <c r="W122" i="9"/>
  <c r="X122" i="9"/>
  <c r="H123" i="24" s="1"/>
  <c r="S122" i="9"/>
  <c r="V121" i="9"/>
  <c r="F122" i="24" s="1"/>
  <c r="W121" i="9"/>
  <c r="X121" i="9" s="1"/>
  <c r="H122" i="24" s="1"/>
  <c r="S121" i="9"/>
  <c r="V120" i="9"/>
  <c r="W120" i="9"/>
  <c r="X120" i="9" s="1"/>
  <c r="S120" i="9"/>
  <c r="V119" i="9"/>
  <c r="W119" i="9"/>
  <c r="X119" i="9" s="1"/>
  <c r="S119" i="9"/>
  <c r="V118" i="9"/>
  <c r="W118" i="9"/>
  <c r="X118" i="9" s="1"/>
  <c r="H119" i="24" s="1"/>
  <c r="S118" i="9"/>
  <c r="V117" i="9"/>
  <c r="F118" i="24" s="1"/>
  <c r="W117" i="9"/>
  <c r="X117" i="9" s="1"/>
  <c r="H118" i="24" s="1"/>
  <c r="S117" i="9"/>
  <c r="V116" i="9"/>
  <c r="W116" i="9"/>
  <c r="X116" i="9"/>
  <c r="S116" i="9"/>
  <c r="V115" i="9"/>
  <c r="W115" i="9"/>
  <c r="X115" i="9"/>
  <c r="S115" i="9"/>
  <c r="V114" i="9"/>
  <c r="W114" i="9"/>
  <c r="X114" i="9"/>
  <c r="H115" i="24" s="1"/>
  <c r="S114" i="9"/>
  <c r="V113" i="9"/>
  <c r="W113" i="9"/>
  <c r="X113" i="9" s="1"/>
  <c r="H114" i="24" s="1"/>
  <c r="S113" i="9"/>
  <c r="C114" i="24" s="1"/>
  <c r="V112" i="9"/>
  <c r="W112" i="9"/>
  <c r="X112" i="9" s="1"/>
  <c r="S112" i="9"/>
  <c r="C113" i="24" s="1"/>
  <c r="V111" i="9"/>
  <c r="W111" i="9"/>
  <c r="X111" i="9" s="1"/>
  <c r="S111" i="9"/>
  <c r="V110" i="9"/>
  <c r="F111" i="24" s="1"/>
  <c r="W110" i="9"/>
  <c r="X110" i="9" s="1"/>
  <c r="H111" i="24" s="1"/>
  <c r="S110" i="9"/>
  <c r="V109" i="9"/>
  <c r="W109" i="9"/>
  <c r="X109" i="9" s="1"/>
  <c r="H110" i="24" s="1"/>
  <c r="S109" i="9"/>
  <c r="V108" i="9"/>
  <c r="W108" i="9"/>
  <c r="X108" i="9" s="1"/>
  <c r="H109" i="24" s="1"/>
  <c r="S108" i="9"/>
  <c r="C109" i="24" s="1"/>
  <c r="V107" i="9"/>
  <c r="F108" i="24" s="1"/>
  <c r="W107" i="9"/>
  <c r="X107" i="9" s="1"/>
  <c r="H108" i="24" s="1"/>
  <c r="S107" i="9"/>
  <c r="V106" i="9"/>
  <c r="F107" i="24" s="1"/>
  <c r="W106" i="9"/>
  <c r="X106" i="9" s="1"/>
  <c r="H107" i="24" s="1"/>
  <c r="S106" i="9"/>
  <c r="V105" i="9"/>
  <c r="W105" i="9"/>
  <c r="S105" i="9"/>
  <c r="V104" i="9"/>
  <c r="W104" i="9"/>
  <c r="X104" i="9"/>
  <c r="H105" i="24" s="1"/>
  <c r="S104" i="9"/>
  <c r="V103" i="9"/>
  <c r="W103" i="9"/>
  <c r="X103" i="9"/>
  <c r="S103" i="9"/>
  <c r="V102" i="9"/>
  <c r="W102" i="9"/>
  <c r="X102" i="9"/>
  <c r="S102" i="9"/>
  <c r="V101" i="9"/>
  <c r="W101" i="9"/>
  <c r="X101" i="9" s="1"/>
  <c r="H102" i="24" s="1"/>
  <c r="S101" i="9"/>
  <c r="V100" i="9"/>
  <c r="W100" i="9"/>
  <c r="X100" i="9" s="1"/>
  <c r="S100" i="9"/>
  <c r="V99" i="9"/>
  <c r="W99" i="9"/>
  <c r="X99" i="9" s="1"/>
  <c r="S99" i="9"/>
  <c r="V98" i="9"/>
  <c r="W98" i="9"/>
  <c r="X98" i="9" s="1"/>
  <c r="S98" i="9"/>
  <c r="V97" i="9"/>
  <c r="W97" i="9"/>
  <c r="X97" i="9" s="1"/>
  <c r="H98" i="24" s="1"/>
  <c r="S97" i="9"/>
  <c r="C98" i="24" s="1"/>
  <c r="V96" i="9"/>
  <c r="W96" i="9"/>
  <c r="X96" i="9" s="1"/>
  <c r="S96" i="9"/>
  <c r="V95" i="9"/>
  <c r="W95" i="9"/>
  <c r="S95" i="9"/>
  <c r="V94" i="9"/>
  <c r="W94" i="9"/>
  <c r="X94" i="9" s="1"/>
  <c r="H95" i="24" s="1"/>
  <c r="S94" i="9"/>
  <c r="T94" i="9" s="1"/>
  <c r="V93" i="9"/>
  <c r="F94" i="24" s="1"/>
  <c r="W93" i="9"/>
  <c r="X93" i="9" s="1"/>
  <c r="H94" i="24" s="1"/>
  <c r="S93" i="9"/>
  <c r="V92" i="9"/>
  <c r="W92" i="9"/>
  <c r="X92" i="9" s="1"/>
  <c r="H93" i="24" s="1"/>
  <c r="S92" i="9"/>
  <c r="V91" i="9"/>
  <c r="F92" i="24" s="1"/>
  <c r="W91" i="9"/>
  <c r="X91" i="9" s="1"/>
  <c r="S91" i="9"/>
  <c r="C92" i="24" s="1"/>
  <c r="V90" i="9"/>
  <c r="W90" i="9"/>
  <c r="X90" i="9" s="1"/>
  <c r="H91" i="24" s="1"/>
  <c r="S90" i="9"/>
  <c r="V89" i="9"/>
  <c r="Y89" i="9" s="1"/>
  <c r="I90" i="24" s="1"/>
  <c r="W89" i="9"/>
  <c r="X89" i="9" s="1"/>
  <c r="H90" i="24" s="1"/>
  <c r="S89" i="9"/>
  <c r="V88" i="9"/>
  <c r="W88" i="9"/>
  <c r="X88" i="9" s="1"/>
  <c r="S88" i="9"/>
  <c r="V87" i="9"/>
  <c r="W87" i="9"/>
  <c r="S87" i="9"/>
  <c r="T87" i="9" s="1"/>
  <c r="K88" i="15" s="1"/>
  <c r="V86" i="9"/>
  <c r="W86" i="9"/>
  <c r="X86" i="9" s="1"/>
  <c r="H87" i="24" s="1"/>
  <c r="S86" i="9"/>
  <c r="V85" i="9"/>
  <c r="F86" i="24" s="1"/>
  <c r="W85" i="9"/>
  <c r="X85" i="9" s="1"/>
  <c r="H86" i="24" s="1"/>
  <c r="S85" i="9"/>
  <c r="V84" i="9"/>
  <c r="W84" i="9"/>
  <c r="X84" i="9" s="1"/>
  <c r="S84" i="9"/>
  <c r="V83" i="9"/>
  <c r="W83" i="9"/>
  <c r="X83" i="9"/>
  <c r="H84" i="24" s="1"/>
  <c r="S83" i="9"/>
  <c r="V82" i="9"/>
  <c r="W82" i="9"/>
  <c r="X82" i="9" s="1"/>
  <c r="S82" i="9"/>
  <c r="V81" i="9"/>
  <c r="W81" i="9"/>
  <c r="X81" i="9" s="1"/>
  <c r="H82" i="24" s="1"/>
  <c r="S81" i="9"/>
  <c r="V80" i="9"/>
  <c r="W80" i="9"/>
  <c r="X80" i="9" s="1"/>
  <c r="S80" i="9"/>
  <c r="C81" i="24" s="1"/>
  <c r="V79" i="9"/>
  <c r="W79" i="9"/>
  <c r="X79" i="9" s="1"/>
  <c r="S79" i="9"/>
  <c r="C80" i="24" s="1"/>
  <c r="V78" i="9"/>
  <c r="F79" i="24" s="1"/>
  <c r="W78" i="9"/>
  <c r="X78" i="9" s="1"/>
  <c r="H79" i="24" s="1"/>
  <c r="S78" i="9"/>
  <c r="V77" i="9"/>
  <c r="W77" i="9"/>
  <c r="X77" i="9" s="1"/>
  <c r="H78" i="24" s="1"/>
  <c r="S77" i="9"/>
  <c r="V76" i="9"/>
  <c r="W76" i="9"/>
  <c r="X76" i="9" s="1"/>
  <c r="S76" i="9"/>
  <c r="C77" i="24" s="1"/>
  <c r="V75" i="9"/>
  <c r="M76" i="15" s="1"/>
  <c r="W75" i="9"/>
  <c r="X75" i="9" s="1"/>
  <c r="S75" i="9"/>
  <c r="C76" i="24" s="1"/>
  <c r="V74" i="9"/>
  <c r="F75" i="24" s="1"/>
  <c r="W74" i="9"/>
  <c r="X74" i="9" s="1"/>
  <c r="H75" i="24" s="1"/>
  <c r="S74" i="9"/>
  <c r="V73" i="9"/>
  <c r="W73" i="9"/>
  <c r="X73" i="9" s="1"/>
  <c r="H74" i="24" s="1"/>
  <c r="S73" i="9"/>
  <c r="V72" i="9"/>
  <c r="W72" i="9"/>
  <c r="X72" i="9"/>
  <c r="S72" i="9"/>
  <c r="V71" i="9"/>
  <c r="W71" i="9"/>
  <c r="X71" i="9"/>
  <c r="S71" i="9"/>
  <c r="V70" i="9"/>
  <c r="W70" i="9"/>
  <c r="X70" i="9"/>
  <c r="H71" i="24" s="1"/>
  <c r="S70" i="9"/>
  <c r="V69" i="9"/>
  <c r="W69" i="9"/>
  <c r="X69" i="9" s="1"/>
  <c r="H70" i="24" s="1"/>
  <c r="S69" i="9"/>
  <c r="C70" i="24" s="1"/>
  <c r="V68" i="9"/>
  <c r="W68" i="9"/>
  <c r="X68" i="9" s="1"/>
  <c r="S68" i="9"/>
  <c r="C69" i="24" s="1"/>
  <c r="V67" i="9"/>
  <c r="W67" i="9"/>
  <c r="X67" i="9"/>
  <c r="S67" i="9"/>
  <c r="C68" i="24" s="1"/>
  <c r="V66" i="9"/>
  <c r="W66" i="9"/>
  <c r="X66" i="9" s="1"/>
  <c r="S66" i="9"/>
  <c r="C67" i="24" s="1"/>
  <c r="V65" i="9"/>
  <c r="W65" i="9"/>
  <c r="X65" i="9" s="1"/>
  <c r="H66" i="24" s="1"/>
  <c r="S65" i="9"/>
  <c r="V64" i="9"/>
  <c r="W64" i="9"/>
  <c r="X64" i="9" s="1"/>
  <c r="S64" i="9"/>
  <c r="C65" i="24" s="1"/>
  <c r="V63" i="9"/>
  <c r="W63" i="9"/>
  <c r="X63" i="9" s="1"/>
  <c r="S63" i="9"/>
  <c r="V62" i="9"/>
  <c r="W62" i="9"/>
  <c r="X62" i="9" s="1"/>
  <c r="H63" i="24" s="1"/>
  <c r="S62" i="9"/>
  <c r="V61" i="9"/>
  <c r="W61" i="9"/>
  <c r="X61" i="9" s="1"/>
  <c r="H62" i="24" s="1"/>
  <c r="S61" i="9"/>
  <c r="C62" i="24" s="1"/>
  <c r="V60" i="9"/>
  <c r="F61" i="24" s="1"/>
  <c r="W60" i="9"/>
  <c r="X60" i="9" s="1"/>
  <c r="S60" i="9"/>
  <c r="V59" i="9"/>
  <c r="F60" i="24" s="1"/>
  <c r="W59" i="9"/>
  <c r="X59" i="9" s="1"/>
  <c r="S59" i="9"/>
  <c r="V58" i="9"/>
  <c r="F59" i="24" s="1"/>
  <c r="W58" i="9"/>
  <c r="X58" i="9" s="1"/>
  <c r="S58" i="9"/>
  <c r="C59" i="24" s="1"/>
  <c r="V57" i="9"/>
  <c r="F58" i="24" s="1"/>
  <c r="W57" i="9"/>
  <c r="X57" i="9" s="1"/>
  <c r="H58" i="24" s="1"/>
  <c r="S57" i="9"/>
  <c r="V56" i="9"/>
  <c r="W56" i="9"/>
  <c r="X56" i="9" s="1"/>
  <c r="S56" i="9"/>
  <c r="V55" i="9"/>
  <c r="W55" i="9"/>
  <c r="X55" i="9" s="1"/>
  <c r="S55" i="9"/>
  <c r="V54" i="9"/>
  <c r="W54" i="9"/>
  <c r="X54" i="9" s="1"/>
  <c r="H55" i="24" s="1"/>
  <c r="S54" i="9"/>
  <c r="V53" i="9"/>
  <c r="F54" i="24" s="1"/>
  <c r="W53" i="9"/>
  <c r="X53" i="9" s="1"/>
  <c r="H54" i="24" s="1"/>
  <c r="S53" i="9"/>
  <c r="V52" i="9"/>
  <c r="W52" i="9"/>
  <c r="X52" i="9"/>
  <c r="H53" i="24" s="1"/>
  <c r="S52" i="9"/>
  <c r="V51" i="9"/>
  <c r="Y51" i="9" s="1"/>
  <c r="W51" i="9"/>
  <c r="X51" i="9" s="1"/>
  <c r="S51" i="9"/>
  <c r="C52" i="24" s="1"/>
  <c r="V50" i="9"/>
  <c r="W50" i="9"/>
  <c r="X50" i="9"/>
  <c r="H51" i="24" s="1"/>
  <c r="S50" i="9"/>
  <c r="V49" i="9"/>
  <c r="W49" i="9"/>
  <c r="X49" i="9" s="1"/>
  <c r="H50" i="24" s="1"/>
  <c r="S49" i="9"/>
  <c r="V48" i="9"/>
  <c r="F49" i="24" s="1"/>
  <c r="W48" i="9"/>
  <c r="X48" i="9" s="1"/>
  <c r="S48" i="9"/>
  <c r="C49" i="24" s="1"/>
  <c r="V47" i="9"/>
  <c r="W47" i="9"/>
  <c r="X47" i="9" s="1"/>
  <c r="S47" i="9"/>
  <c r="V46" i="9"/>
  <c r="W46" i="9"/>
  <c r="X46" i="9" s="1"/>
  <c r="H47" i="24" s="1"/>
  <c r="S46" i="9"/>
  <c r="C47" i="24" s="1"/>
  <c r="V45" i="9"/>
  <c r="W45" i="9"/>
  <c r="X45" i="9" s="1"/>
  <c r="H46" i="24" s="1"/>
  <c r="S45" i="9"/>
  <c r="V44" i="9"/>
  <c r="W44" i="9"/>
  <c r="X44" i="9"/>
  <c r="H45" i="24" s="1"/>
  <c r="S44" i="9"/>
  <c r="V43" i="9"/>
  <c r="W43" i="9"/>
  <c r="X43" i="9"/>
  <c r="H44" i="24" s="1"/>
  <c r="S43" i="9"/>
  <c r="V42" i="9"/>
  <c r="W42" i="9"/>
  <c r="X42" i="9"/>
  <c r="H43" i="24" s="1"/>
  <c r="S42" i="9"/>
  <c r="V41" i="9"/>
  <c r="F42" i="24" s="1"/>
  <c r="W41" i="9"/>
  <c r="X41" i="9" s="1"/>
  <c r="H42" i="24" s="1"/>
  <c r="S41" i="9"/>
  <c r="V40" i="9"/>
  <c r="W40" i="9"/>
  <c r="X40" i="9" s="1"/>
  <c r="S40" i="9"/>
  <c r="V39" i="9"/>
  <c r="W39" i="9"/>
  <c r="X39" i="9"/>
  <c r="S39" i="9"/>
  <c r="V38" i="9"/>
  <c r="W38" i="9"/>
  <c r="X38" i="9"/>
  <c r="H39" i="24" s="1"/>
  <c r="S38" i="9"/>
  <c r="V37" i="9"/>
  <c r="W37" i="9"/>
  <c r="X37" i="9" s="1"/>
  <c r="H38" i="24" s="1"/>
  <c r="S37" i="9"/>
  <c r="C38" i="24" s="1"/>
  <c r="V36" i="9"/>
  <c r="W36" i="9"/>
  <c r="X36" i="9" s="1"/>
  <c r="S36" i="9"/>
  <c r="V35" i="9"/>
  <c r="W35" i="9"/>
  <c r="X35" i="9" s="1"/>
  <c r="S35" i="9"/>
  <c r="V34" i="9"/>
  <c r="W34" i="9"/>
  <c r="X34" i="9" s="1"/>
  <c r="S34" i="9"/>
  <c r="V33" i="9"/>
  <c r="W33" i="9"/>
  <c r="X33" i="9" s="1"/>
  <c r="H34" i="24" s="1"/>
  <c r="S33" i="9"/>
  <c r="V32" i="9"/>
  <c r="W32" i="9"/>
  <c r="X32" i="9" s="1"/>
  <c r="S32" i="9"/>
  <c r="V31" i="9"/>
  <c r="W31" i="9"/>
  <c r="X31" i="9" s="1"/>
  <c r="S31" i="9"/>
  <c r="C32" i="24" s="1"/>
  <c r="V30" i="9"/>
  <c r="W30" i="9"/>
  <c r="X30" i="9" s="1"/>
  <c r="H31" i="24" s="1"/>
  <c r="S30" i="9"/>
  <c r="C31" i="24" s="1"/>
  <c r="V29" i="9"/>
  <c r="Y29" i="9" s="1"/>
  <c r="P30" i="15" s="1"/>
  <c r="W29" i="9"/>
  <c r="X29" i="9" s="1"/>
  <c r="H30" i="24" s="1"/>
  <c r="S29" i="9"/>
  <c r="V28" i="9"/>
  <c r="W28" i="9"/>
  <c r="X28" i="9" s="1"/>
  <c r="S28" i="9"/>
  <c r="V27" i="9"/>
  <c r="W27" i="9"/>
  <c r="X27" i="9"/>
  <c r="H28" i="24" s="1"/>
  <c r="S27" i="9"/>
  <c r="V26" i="9"/>
  <c r="F27" i="24" s="1"/>
  <c r="W26" i="9"/>
  <c r="X26" i="9" s="1"/>
  <c r="S26" i="9"/>
  <c r="V25" i="9"/>
  <c r="F26" i="24" s="1"/>
  <c r="W25" i="9"/>
  <c r="X25" i="9" s="1"/>
  <c r="H26" i="24" s="1"/>
  <c r="S25" i="9"/>
  <c r="V24" i="9"/>
  <c r="Y24" i="9" s="1"/>
  <c r="W24" i="9"/>
  <c r="X24" i="9"/>
  <c r="S24" i="9"/>
  <c r="V23" i="9"/>
  <c r="W23" i="9"/>
  <c r="X23" i="9"/>
  <c r="S23" i="9"/>
  <c r="V22" i="9"/>
  <c r="Y22" i="9" s="1"/>
  <c r="W22" i="9"/>
  <c r="X22" i="9"/>
  <c r="H23" i="24" s="1"/>
  <c r="S22" i="9"/>
  <c r="V21" i="9"/>
  <c r="W21" i="9"/>
  <c r="X21" i="9" s="1"/>
  <c r="H22" i="24" s="1"/>
  <c r="S21" i="9"/>
  <c r="C22" i="24" s="1"/>
  <c r="V20" i="9"/>
  <c r="W20" i="9"/>
  <c r="X20" i="9"/>
  <c r="S20" i="9"/>
  <c r="C21" i="24" s="1"/>
  <c r="V19" i="9"/>
  <c r="W19" i="9"/>
  <c r="X19" i="9"/>
  <c r="S19" i="9"/>
  <c r="C20" i="24" s="1"/>
  <c r="V18" i="9"/>
  <c r="W18" i="9"/>
  <c r="X18" i="9"/>
  <c r="H19" i="24" s="1"/>
  <c r="S18" i="9"/>
  <c r="C19" i="24" s="1"/>
  <c r="V17" i="9"/>
  <c r="M18" i="15" s="1"/>
  <c r="W17" i="9"/>
  <c r="X17" i="9" s="1"/>
  <c r="H18" i="24" s="1"/>
  <c r="S17" i="9"/>
  <c r="C18" i="24" s="1"/>
  <c r="V16" i="9"/>
  <c r="F17" i="24" s="1"/>
  <c r="W16" i="9"/>
  <c r="X16" i="9" s="1"/>
  <c r="S16" i="9"/>
  <c r="T16" i="9" s="1"/>
  <c r="V15" i="9"/>
  <c r="W15" i="9"/>
  <c r="X15" i="9" s="1"/>
  <c r="S15" i="9"/>
  <c r="C16" i="24" s="1"/>
  <c r="V14" i="9"/>
  <c r="W14" i="9"/>
  <c r="X14" i="9" s="1"/>
  <c r="H15" i="24" s="1"/>
  <c r="S14" i="9"/>
  <c r="V13" i="9"/>
  <c r="W13" i="9"/>
  <c r="X13" i="9" s="1"/>
  <c r="S13" i="9"/>
  <c r="V12" i="9"/>
  <c r="W12" i="9"/>
  <c r="X12" i="9" s="1"/>
  <c r="S12" i="9"/>
  <c r="V11" i="9"/>
  <c r="W11" i="9"/>
  <c r="X11" i="9"/>
  <c r="S11" i="9"/>
  <c r="T11" i="9" s="1"/>
  <c r="V10" i="9"/>
  <c r="W10" i="9"/>
  <c r="X10" i="9" s="1"/>
  <c r="S10" i="9"/>
  <c r="C11" i="24" s="1"/>
  <c r="V9" i="9"/>
  <c r="W9" i="9"/>
  <c r="X9" i="9"/>
  <c r="S9" i="9"/>
  <c r="V8" i="9"/>
  <c r="W8" i="9"/>
  <c r="X8" i="9" s="1"/>
  <c r="S8" i="9"/>
  <c r="V7" i="9"/>
  <c r="W7" i="9"/>
  <c r="X7" i="9"/>
  <c r="S7" i="9"/>
  <c r="V6" i="9"/>
  <c r="W6" i="9"/>
  <c r="X6" i="9" s="1"/>
  <c r="S6" i="9"/>
  <c r="W155" i="10"/>
  <c r="X155" i="10" s="1"/>
  <c r="H156" i="25" s="1"/>
  <c r="W154" i="10"/>
  <c r="X154" i="10"/>
  <c r="W153" i="10"/>
  <c r="X153" i="10" s="1"/>
  <c r="W152" i="10"/>
  <c r="X152" i="10"/>
  <c r="H153" i="25" s="1"/>
  <c r="W151" i="10"/>
  <c r="X151" i="10" s="1"/>
  <c r="H152" i="25" s="1"/>
  <c r="W150" i="10"/>
  <c r="X150" i="10" s="1"/>
  <c r="W149" i="10"/>
  <c r="X149" i="10" s="1"/>
  <c r="W148" i="10"/>
  <c r="X148" i="10" s="1"/>
  <c r="W147" i="10"/>
  <c r="X147" i="10" s="1"/>
  <c r="H148" i="25" s="1"/>
  <c r="W146" i="10"/>
  <c r="X146" i="10" s="1"/>
  <c r="W145" i="10"/>
  <c r="X145" i="10" s="1"/>
  <c r="W144" i="10"/>
  <c r="X144" i="10" s="1"/>
  <c r="H145" i="25" s="1"/>
  <c r="W143" i="10"/>
  <c r="X143" i="10" s="1"/>
  <c r="H144" i="25" s="1"/>
  <c r="W142" i="10"/>
  <c r="X142" i="10" s="1"/>
  <c r="W141" i="10"/>
  <c r="X141" i="10" s="1"/>
  <c r="W140" i="10"/>
  <c r="X140" i="10" s="1"/>
  <c r="H141" i="25" s="1"/>
  <c r="W139" i="10"/>
  <c r="X139" i="10" s="1"/>
  <c r="H140" i="25" s="1"/>
  <c r="W138" i="10"/>
  <c r="X138" i="10" s="1"/>
  <c r="W137" i="10"/>
  <c r="X137" i="10" s="1"/>
  <c r="W136" i="10"/>
  <c r="X136" i="10" s="1"/>
  <c r="H137" i="25" s="1"/>
  <c r="W135" i="10"/>
  <c r="X135" i="10" s="1"/>
  <c r="W134" i="10"/>
  <c r="X134" i="10" s="1"/>
  <c r="W133" i="10"/>
  <c r="X133" i="10" s="1"/>
  <c r="H134" i="25" s="1"/>
  <c r="W132" i="10"/>
  <c r="X132" i="10"/>
  <c r="W131" i="10"/>
  <c r="X131" i="10"/>
  <c r="W130" i="10"/>
  <c r="X130" i="10" s="1"/>
  <c r="W129" i="10"/>
  <c r="X129" i="10"/>
  <c r="H130" i="25" s="1"/>
  <c r="W128" i="10"/>
  <c r="X128" i="10"/>
  <c r="H129" i="25" s="1"/>
  <c r="W127" i="10"/>
  <c r="X127" i="10" s="1"/>
  <c r="H128" i="25" s="1"/>
  <c r="W126" i="10"/>
  <c r="X126" i="10" s="1"/>
  <c r="H127" i="25" s="1"/>
  <c r="W125" i="10"/>
  <c r="X125" i="10" s="1"/>
  <c r="W124" i="10"/>
  <c r="X124" i="10" s="1"/>
  <c r="W123" i="10"/>
  <c r="X123" i="10" s="1"/>
  <c r="H124" i="25" s="1"/>
  <c r="W122" i="10"/>
  <c r="X122" i="10" s="1"/>
  <c r="W121" i="10"/>
  <c r="X121" i="10" s="1"/>
  <c r="W120" i="10"/>
  <c r="X120" i="10" s="1"/>
  <c r="H121" i="25" s="1"/>
  <c r="W119" i="10"/>
  <c r="X119" i="10"/>
  <c r="H120" i="25" s="1"/>
  <c r="W118" i="10"/>
  <c r="X118" i="10" s="1"/>
  <c r="H119" i="25" s="1"/>
  <c r="W117" i="10"/>
  <c r="X117" i="10" s="1"/>
  <c r="W116" i="10"/>
  <c r="X116" i="10" s="1"/>
  <c r="W115" i="10"/>
  <c r="X115" i="10"/>
  <c r="H116" i="25" s="1"/>
  <c r="W114" i="10"/>
  <c r="X114" i="10" s="1"/>
  <c r="W113" i="10"/>
  <c r="X113" i="10"/>
  <c r="W112" i="10"/>
  <c r="X112" i="10" s="1"/>
  <c r="H113" i="25" s="1"/>
  <c r="W111" i="10"/>
  <c r="X111" i="10" s="1"/>
  <c r="H112" i="25" s="1"/>
  <c r="W110" i="10"/>
  <c r="X110" i="10" s="1"/>
  <c r="W109" i="10"/>
  <c r="X109" i="10" s="1"/>
  <c r="W108" i="10"/>
  <c r="X108" i="10" s="1"/>
  <c r="W107" i="10"/>
  <c r="X107" i="10" s="1"/>
  <c r="H108" i="25" s="1"/>
  <c r="W106" i="10"/>
  <c r="X106" i="10" s="1"/>
  <c r="W105" i="10"/>
  <c r="X105" i="10" s="1"/>
  <c r="W104" i="10"/>
  <c r="W103" i="10"/>
  <c r="X103" i="10"/>
  <c r="W102" i="10"/>
  <c r="X102" i="10" s="1"/>
  <c r="W101" i="10"/>
  <c r="X101" i="10"/>
  <c r="W100" i="10"/>
  <c r="X100" i="10" s="1"/>
  <c r="W99" i="10"/>
  <c r="X99" i="10"/>
  <c r="W98" i="10"/>
  <c r="X98" i="10" s="1"/>
  <c r="W97" i="10"/>
  <c r="X97" i="10"/>
  <c r="W96" i="10"/>
  <c r="X96" i="10" s="1"/>
  <c r="W95" i="10"/>
  <c r="X95" i="10" s="1"/>
  <c r="H96" i="25" s="1"/>
  <c r="W94" i="10"/>
  <c r="X94" i="10" s="1"/>
  <c r="W93" i="10"/>
  <c r="X93" i="10" s="1"/>
  <c r="W92" i="10"/>
  <c r="W91" i="10"/>
  <c r="X91" i="10"/>
  <c r="H92" i="25" s="1"/>
  <c r="W90" i="10"/>
  <c r="X90" i="10" s="1"/>
  <c r="W89" i="10"/>
  <c r="X89" i="10" s="1"/>
  <c r="W88" i="10"/>
  <c r="X88" i="10" s="1"/>
  <c r="H89" i="25" s="1"/>
  <c r="W87" i="10"/>
  <c r="X87" i="10" s="1"/>
  <c r="H88" i="25" s="1"/>
  <c r="W86" i="10"/>
  <c r="X86" i="10" s="1"/>
  <c r="W85" i="10"/>
  <c r="X85" i="10"/>
  <c r="W84" i="10"/>
  <c r="X84" i="10" s="1"/>
  <c r="W83" i="10"/>
  <c r="X83" i="10" s="1"/>
  <c r="H84" i="25" s="1"/>
  <c r="W82" i="10"/>
  <c r="X82" i="10" s="1"/>
  <c r="H83" i="25" s="1"/>
  <c r="W81" i="10"/>
  <c r="X81" i="10" s="1"/>
  <c r="W80" i="10"/>
  <c r="X80" i="10" s="1"/>
  <c r="H81" i="25" s="1"/>
  <c r="W79" i="10"/>
  <c r="W78" i="10"/>
  <c r="X78" i="10" s="1"/>
  <c r="W77" i="10"/>
  <c r="X77" i="10"/>
  <c r="W76" i="10"/>
  <c r="W75" i="10"/>
  <c r="X75" i="10"/>
  <c r="H76" i="25" s="1"/>
  <c r="W74" i="10"/>
  <c r="X74" i="10" s="1"/>
  <c r="H75" i="25" s="1"/>
  <c r="W73" i="10"/>
  <c r="X73" i="10" s="1"/>
  <c r="W72" i="10"/>
  <c r="X72" i="10" s="1"/>
  <c r="H73" i="25" s="1"/>
  <c r="W71" i="10"/>
  <c r="X71" i="10" s="1"/>
  <c r="H72" i="25" s="1"/>
  <c r="W70" i="10"/>
  <c r="X70" i="10" s="1"/>
  <c r="W69" i="10"/>
  <c r="X69" i="10" s="1"/>
  <c r="W68" i="10"/>
  <c r="X68" i="10" s="1"/>
  <c r="H69" i="25" s="1"/>
  <c r="W67" i="10"/>
  <c r="X67" i="10" s="1"/>
  <c r="W66" i="10"/>
  <c r="X66" i="10" s="1"/>
  <c r="W65" i="10"/>
  <c r="X65" i="10" s="1"/>
  <c r="H66" i="25" s="1"/>
  <c r="W64" i="10"/>
  <c r="X64" i="10" s="1"/>
  <c r="H65" i="25" s="1"/>
  <c r="W63" i="10"/>
  <c r="W62" i="10"/>
  <c r="X62" i="10" s="1"/>
  <c r="H63" i="25" s="1"/>
  <c r="W61" i="10"/>
  <c r="X61" i="10"/>
  <c r="W60" i="10"/>
  <c r="W59" i="10"/>
  <c r="X59" i="10" s="1"/>
  <c r="W58" i="10"/>
  <c r="X58" i="10" s="1"/>
  <c r="W57" i="10"/>
  <c r="X57" i="10" s="1"/>
  <c r="W56" i="10"/>
  <c r="X56" i="10" s="1"/>
  <c r="H57" i="25" s="1"/>
  <c r="W55" i="10"/>
  <c r="X55" i="10" s="1"/>
  <c r="W54" i="10"/>
  <c r="X54" i="10" s="1"/>
  <c r="W53" i="10"/>
  <c r="X53" i="10"/>
  <c r="W52" i="10"/>
  <c r="X52" i="10" s="1"/>
  <c r="W51" i="10"/>
  <c r="X51" i="10" s="1"/>
  <c r="H52" i="25" s="1"/>
  <c r="W50" i="10"/>
  <c r="X50" i="10" s="1"/>
  <c r="H51" i="25" s="1"/>
  <c r="W49" i="10"/>
  <c r="X49" i="10" s="1"/>
  <c r="W48" i="10"/>
  <c r="X48" i="10" s="1"/>
  <c r="H49" i="25" s="1"/>
  <c r="W47" i="10"/>
  <c r="W46" i="10"/>
  <c r="X46" i="10" s="1"/>
  <c r="W45" i="10"/>
  <c r="X45" i="10" s="1"/>
  <c r="W44" i="10"/>
  <c r="W43" i="10"/>
  <c r="X43" i="10" s="1"/>
  <c r="W42" i="10"/>
  <c r="X42" i="10" s="1"/>
  <c r="H43" i="25" s="1"/>
  <c r="W41" i="10"/>
  <c r="X41" i="10" s="1"/>
  <c r="W40" i="10"/>
  <c r="X40" i="10" s="1"/>
  <c r="H41" i="25" s="1"/>
  <c r="W39" i="10"/>
  <c r="X39" i="10" s="1"/>
  <c r="H40" i="25" s="1"/>
  <c r="W38" i="10"/>
  <c r="X38" i="10" s="1"/>
  <c r="W37" i="10"/>
  <c r="X37" i="10"/>
  <c r="H38" i="25" s="1"/>
  <c r="W36" i="10"/>
  <c r="X36" i="10" s="1"/>
  <c r="H37" i="25" s="1"/>
  <c r="W35" i="10"/>
  <c r="X35" i="10" s="1"/>
  <c r="W34" i="10"/>
  <c r="X34" i="10" s="1"/>
  <c r="W33" i="10"/>
  <c r="X33" i="10" s="1"/>
  <c r="H34" i="25" s="1"/>
  <c r="W32" i="10"/>
  <c r="X32" i="10" s="1"/>
  <c r="H33" i="25" s="1"/>
  <c r="W31" i="10"/>
  <c r="W30" i="10"/>
  <c r="X30" i="10" s="1"/>
  <c r="H31" i="25" s="1"/>
  <c r="W29" i="10"/>
  <c r="X29" i="10" s="1"/>
  <c r="W28" i="10"/>
  <c r="W27" i="10"/>
  <c r="X27" i="10"/>
  <c r="H28" i="25" s="1"/>
  <c r="W26" i="10"/>
  <c r="X26" i="10" s="1"/>
  <c r="W25" i="10"/>
  <c r="X25" i="10" s="1"/>
  <c r="W24" i="10"/>
  <c r="X24" i="10" s="1"/>
  <c r="H25" i="25" s="1"/>
  <c r="W23" i="10"/>
  <c r="X23" i="10" s="1"/>
  <c r="H24" i="25" s="1"/>
  <c r="W22" i="10"/>
  <c r="X22" i="10" s="1"/>
  <c r="W21" i="10"/>
  <c r="X21" i="10"/>
  <c r="W20" i="10"/>
  <c r="X20" i="10" s="1"/>
  <c r="W19" i="10"/>
  <c r="X19" i="10" s="1"/>
  <c r="H20" i="25" s="1"/>
  <c r="W18" i="10"/>
  <c r="X18" i="10" s="1"/>
  <c r="H19" i="25" s="1"/>
  <c r="W17" i="10"/>
  <c r="X17" i="10" s="1"/>
  <c r="W16" i="10"/>
  <c r="X16" i="10" s="1"/>
  <c r="H17" i="25" s="1"/>
  <c r="W15" i="10"/>
  <c r="W14" i="10"/>
  <c r="X14" i="10" s="1"/>
  <c r="W13" i="10"/>
  <c r="X13" i="10"/>
  <c r="H14" i="25" s="1"/>
  <c r="W12" i="10"/>
  <c r="W11" i="10"/>
  <c r="X11" i="10" s="1"/>
  <c r="W10" i="10"/>
  <c r="X10" i="10" s="1"/>
  <c r="W9" i="10"/>
  <c r="X9" i="10" s="1"/>
  <c r="W8" i="10"/>
  <c r="W7" i="10"/>
  <c r="X7" i="10" s="1"/>
  <c r="W6" i="10"/>
  <c r="V160" i="11"/>
  <c r="W160" i="11"/>
  <c r="S160" i="11"/>
  <c r="V159" i="11"/>
  <c r="F160" i="26" s="1"/>
  <c r="W159" i="11"/>
  <c r="X159" i="11" s="1"/>
  <c r="H160" i="26" s="1"/>
  <c r="S159" i="11"/>
  <c r="V158" i="11"/>
  <c r="W158" i="11"/>
  <c r="X158" i="11" s="1"/>
  <c r="S158" i="11"/>
  <c r="V157" i="11"/>
  <c r="M158" i="17" s="1"/>
  <c r="W157" i="11"/>
  <c r="X157" i="11" s="1"/>
  <c r="S157" i="11"/>
  <c r="V156" i="11"/>
  <c r="W156" i="11"/>
  <c r="S156" i="11"/>
  <c r="V155" i="11"/>
  <c r="W155" i="11"/>
  <c r="X155" i="11" s="1"/>
  <c r="H156" i="26" s="1"/>
  <c r="S155" i="11"/>
  <c r="V154" i="11"/>
  <c r="W154" i="11"/>
  <c r="X154" i="11" s="1"/>
  <c r="S154" i="11"/>
  <c r="V153" i="11"/>
  <c r="M154" i="17" s="1"/>
  <c r="W153" i="11"/>
  <c r="X153" i="11" s="1"/>
  <c r="S153" i="11"/>
  <c r="V152" i="11"/>
  <c r="W152" i="11"/>
  <c r="S152" i="11"/>
  <c r="V151" i="11"/>
  <c r="F152" i="26" s="1"/>
  <c r="W151" i="11"/>
  <c r="X151" i="11" s="1"/>
  <c r="H152" i="26" s="1"/>
  <c r="S151" i="11"/>
  <c r="V150" i="11"/>
  <c r="W150" i="11"/>
  <c r="X150" i="11" s="1"/>
  <c r="S150" i="11"/>
  <c r="C151" i="26" s="1"/>
  <c r="V149" i="11"/>
  <c r="Y149" i="11" s="1"/>
  <c r="I150" i="26" s="1"/>
  <c r="W149" i="11"/>
  <c r="X149" i="11" s="1"/>
  <c r="S149" i="11"/>
  <c r="V148" i="11"/>
  <c r="W148" i="11"/>
  <c r="S148" i="11"/>
  <c r="V147" i="11"/>
  <c r="W147" i="11"/>
  <c r="X147" i="11" s="1"/>
  <c r="H148" i="26" s="1"/>
  <c r="S147" i="11"/>
  <c r="J148" i="17" s="1"/>
  <c r="V146" i="11"/>
  <c r="W146" i="11"/>
  <c r="X146" i="11" s="1"/>
  <c r="S146" i="11"/>
  <c r="J147" i="17" s="1"/>
  <c r="V145" i="11"/>
  <c r="W145" i="11"/>
  <c r="X145" i="11" s="1"/>
  <c r="S145" i="11"/>
  <c r="V144" i="11"/>
  <c r="W144" i="11"/>
  <c r="S144" i="11"/>
  <c r="V143" i="11"/>
  <c r="F144" i="26" s="1"/>
  <c r="W143" i="11"/>
  <c r="X143" i="11" s="1"/>
  <c r="H144" i="26" s="1"/>
  <c r="S143" i="11"/>
  <c r="V142" i="11"/>
  <c r="W142" i="11"/>
  <c r="X142" i="11" s="1"/>
  <c r="S142" i="11"/>
  <c r="C143" i="26" s="1"/>
  <c r="V141" i="11"/>
  <c r="W141" i="11"/>
  <c r="X141" i="11" s="1"/>
  <c r="S141" i="11"/>
  <c r="V140" i="11"/>
  <c r="W140" i="11"/>
  <c r="S140" i="11"/>
  <c r="V139" i="11"/>
  <c r="W139" i="11"/>
  <c r="X139" i="11" s="1"/>
  <c r="H140" i="26" s="1"/>
  <c r="S139" i="11"/>
  <c r="V138" i="11"/>
  <c r="W138" i="11"/>
  <c r="X138" i="11" s="1"/>
  <c r="S138" i="11"/>
  <c r="C139" i="26" s="1"/>
  <c r="V137" i="11"/>
  <c r="M138" i="17" s="1"/>
  <c r="W137" i="11"/>
  <c r="X137" i="11" s="1"/>
  <c r="S137" i="11"/>
  <c r="V136" i="11"/>
  <c r="W136" i="11"/>
  <c r="S136" i="11"/>
  <c r="V135" i="11"/>
  <c r="W135" i="11"/>
  <c r="X135" i="11" s="1"/>
  <c r="H136" i="26" s="1"/>
  <c r="S135" i="11"/>
  <c r="V134" i="11"/>
  <c r="W134" i="11"/>
  <c r="X134" i="11" s="1"/>
  <c r="S134" i="11"/>
  <c r="C135" i="26" s="1"/>
  <c r="V133" i="11"/>
  <c r="Y133" i="11" s="1"/>
  <c r="I134" i="26" s="1"/>
  <c r="W133" i="11"/>
  <c r="X133" i="11" s="1"/>
  <c r="S133" i="11"/>
  <c r="V132" i="11"/>
  <c r="W132" i="11"/>
  <c r="S132" i="11"/>
  <c r="V131" i="11"/>
  <c r="F132" i="26" s="1"/>
  <c r="W131" i="11"/>
  <c r="X131" i="11" s="1"/>
  <c r="H132" i="26" s="1"/>
  <c r="S131" i="11"/>
  <c r="T131" i="11" s="1"/>
  <c r="D132" i="26" s="1"/>
  <c r="V130" i="11"/>
  <c r="W130" i="11"/>
  <c r="X130" i="11" s="1"/>
  <c r="S130" i="11"/>
  <c r="V129" i="11"/>
  <c r="W129" i="11"/>
  <c r="X129" i="11" s="1"/>
  <c r="S129" i="11"/>
  <c r="V128" i="11"/>
  <c r="F129" i="26" s="1"/>
  <c r="W128" i="11"/>
  <c r="S128" i="11"/>
  <c r="V127" i="11"/>
  <c r="F128" i="26" s="1"/>
  <c r="W127" i="11"/>
  <c r="X127" i="11" s="1"/>
  <c r="H128" i="26" s="1"/>
  <c r="S127" i="11"/>
  <c r="V126" i="11"/>
  <c r="W126" i="11"/>
  <c r="X126" i="11" s="1"/>
  <c r="S126" i="11"/>
  <c r="C127" i="26" s="1"/>
  <c r="V125" i="11"/>
  <c r="Y125" i="11" s="1"/>
  <c r="W125" i="11"/>
  <c r="X125" i="11" s="1"/>
  <c r="S125" i="11"/>
  <c r="C126" i="26" s="1"/>
  <c r="V124" i="11"/>
  <c r="W124" i="11"/>
  <c r="S124" i="11"/>
  <c r="V123" i="11"/>
  <c r="W123" i="11"/>
  <c r="X123" i="11" s="1"/>
  <c r="H124" i="26" s="1"/>
  <c r="S123" i="11"/>
  <c r="T123" i="11" s="1"/>
  <c r="D124" i="26" s="1"/>
  <c r="V122" i="11"/>
  <c r="W122" i="11"/>
  <c r="X122" i="11" s="1"/>
  <c r="S122" i="11"/>
  <c r="V121" i="11"/>
  <c r="W121" i="11"/>
  <c r="X121" i="11" s="1"/>
  <c r="S121" i="11"/>
  <c r="V120" i="11"/>
  <c r="F121" i="26" s="1"/>
  <c r="W120" i="11"/>
  <c r="S120" i="11"/>
  <c r="V119" i="11"/>
  <c r="F120" i="26" s="1"/>
  <c r="W119" i="11"/>
  <c r="X119" i="11" s="1"/>
  <c r="H120" i="26" s="1"/>
  <c r="S119" i="11"/>
  <c r="V118" i="11"/>
  <c r="W118" i="11"/>
  <c r="X118" i="11" s="1"/>
  <c r="S118" i="11"/>
  <c r="C119" i="26" s="1"/>
  <c r="V117" i="11"/>
  <c r="Y117" i="11" s="1"/>
  <c r="I118" i="26" s="1"/>
  <c r="W117" i="11"/>
  <c r="X117" i="11" s="1"/>
  <c r="S117" i="11"/>
  <c r="C118" i="26" s="1"/>
  <c r="V116" i="11"/>
  <c r="W116" i="11"/>
  <c r="S116" i="11"/>
  <c r="V115" i="11"/>
  <c r="F116" i="26" s="1"/>
  <c r="W115" i="11"/>
  <c r="X115" i="11" s="1"/>
  <c r="H116" i="26" s="1"/>
  <c r="S115" i="11"/>
  <c r="T115" i="11" s="1"/>
  <c r="V114" i="11"/>
  <c r="W114" i="11"/>
  <c r="X114" i="11" s="1"/>
  <c r="S114" i="11"/>
  <c r="V113" i="11"/>
  <c r="W113" i="11"/>
  <c r="X113" i="11" s="1"/>
  <c r="S113" i="11"/>
  <c r="V112" i="11"/>
  <c r="F113" i="26" s="1"/>
  <c r="W112" i="11"/>
  <c r="S112" i="11"/>
  <c r="V111" i="11"/>
  <c r="W111" i="11"/>
  <c r="X111" i="11" s="1"/>
  <c r="H112" i="26" s="1"/>
  <c r="S111" i="11"/>
  <c r="V110" i="11"/>
  <c r="W110" i="11"/>
  <c r="X110" i="11" s="1"/>
  <c r="S110" i="11"/>
  <c r="C111" i="26" s="1"/>
  <c r="V109" i="11"/>
  <c r="Y109" i="11" s="1"/>
  <c r="W109" i="11"/>
  <c r="X109" i="11" s="1"/>
  <c r="S109" i="11"/>
  <c r="V108" i="11"/>
  <c r="W108" i="11"/>
  <c r="S108" i="11"/>
  <c r="V107" i="11"/>
  <c r="W107" i="11"/>
  <c r="X107" i="11" s="1"/>
  <c r="H108" i="26" s="1"/>
  <c r="S107" i="11"/>
  <c r="T107" i="11" s="1"/>
  <c r="V106" i="11"/>
  <c r="W106" i="11"/>
  <c r="X106" i="11" s="1"/>
  <c r="S106" i="11"/>
  <c r="C107" i="26" s="1"/>
  <c r="V105" i="11"/>
  <c r="W105" i="11"/>
  <c r="X105" i="11" s="1"/>
  <c r="S105" i="11"/>
  <c r="V104" i="11"/>
  <c r="F105" i="26" s="1"/>
  <c r="W104" i="11"/>
  <c r="S104" i="11"/>
  <c r="V103" i="11"/>
  <c r="F104" i="26" s="1"/>
  <c r="W103" i="11"/>
  <c r="X103" i="11" s="1"/>
  <c r="H104" i="26" s="1"/>
  <c r="S103" i="11"/>
  <c r="V102" i="11"/>
  <c r="W102" i="11"/>
  <c r="X102" i="11" s="1"/>
  <c r="S102" i="11"/>
  <c r="C103" i="26" s="1"/>
  <c r="V101" i="11"/>
  <c r="Y101" i="11" s="1"/>
  <c r="I102" i="26" s="1"/>
  <c r="W101" i="11"/>
  <c r="X101" i="11" s="1"/>
  <c r="S101" i="11"/>
  <c r="C102" i="26" s="1"/>
  <c r="V100" i="11"/>
  <c r="W100" i="11"/>
  <c r="S100" i="11"/>
  <c r="V99" i="11"/>
  <c r="F100" i="26" s="1"/>
  <c r="W99" i="11"/>
  <c r="X99" i="11" s="1"/>
  <c r="H100" i="26" s="1"/>
  <c r="S99" i="11"/>
  <c r="T99" i="11" s="1"/>
  <c r="V98" i="11"/>
  <c r="W98" i="11"/>
  <c r="X98" i="11" s="1"/>
  <c r="S98" i="11"/>
  <c r="V97" i="11"/>
  <c r="W97" i="11"/>
  <c r="X97" i="11" s="1"/>
  <c r="S97" i="11"/>
  <c r="V96" i="11"/>
  <c r="F97" i="26" s="1"/>
  <c r="W96" i="11"/>
  <c r="S96" i="11"/>
  <c r="V95" i="11"/>
  <c r="F96" i="26" s="1"/>
  <c r="W95" i="11"/>
  <c r="X95" i="11" s="1"/>
  <c r="H96" i="26" s="1"/>
  <c r="S95" i="11"/>
  <c r="V94" i="11"/>
  <c r="W94" i="11"/>
  <c r="X94" i="11" s="1"/>
  <c r="S94" i="11"/>
  <c r="C95" i="26" s="1"/>
  <c r="V93" i="11"/>
  <c r="Y93" i="11" s="1"/>
  <c r="P94" i="17" s="1"/>
  <c r="W93" i="11"/>
  <c r="X93" i="11" s="1"/>
  <c r="S93" i="11"/>
  <c r="V92" i="11"/>
  <c r="W92" i="11"/>
  <c r="S92" i="11"/>
  <c r="V91" i="11"/>
  <c r="W91" i="11"/>
  <c r="X91" i="11" s="1"/>
  <c r="H92" i="26" s="1"/>
  <c r="S91" i="11"/>
  <c r="T91" i="11" s="1"/>
  <c r="V90" i="11"/>
  <c r="W90" i="11"/>
  <c r="X90" i="11" s="1"/>
  <c r="S90" i="11"/>
  <c r="V89" i="11"/>
  <c r="W89" i="11"/>
  <c r="X89" i="11" s="1"/>
  <c r="S89" i="11"/>
  <c r="V88" i="11"/>
  <c r="F89" i="26" s="1"/>
  <c r="W88" i="11"/>
  <c r="S88" i="11"/>
  <c r="V87" i="11"/>
  <c r="F88" i="26" s="1"/>
  <c r="W87" i="11"/>
  <c r="X87" i="11" s="1"/>
  <c r="H88" i="26" s="1"/>
  <c r="S87" i="11"/>
  <c r="V86" i="11"/>
  <c r="W86" i="11"/>
  <c r="X86" i="11" s="1"/>
  <c r="S86" i="11"/>
  <c r="C87" i="26" s="1"/>
  <c r="V85" i="11"/>
  <c r="Y85" i="11" s="1"/>
  <c r="I86" i="26" s="1"/>
  <c r="W85" i="11"/>
  <c r="X85" i="11" s="1"/>
  <c r="S85" i="11"/>
  <c r="C86" i="26" s="1"/>
  <c r="V84" i="11"/>
  <c r="W84" i="11"/>
  <c r="S84" i="11"/>
  <c r="V83" i="11"/>
  <c r="F84" i="26" s="1"/>
  <c r="W83" i="11"/>
  <c r="X83" i="11" s="1"/>
  <c r="H84" i="26" s="1"/>
  <c r="S83" i="11"/>
  <c r="T83" i="11" s="1"/>
  <c r="V82" i="11"/>
  <c r="W82" i="11"/>
  <c r="X82" i="11" s="1"/>
  <c r="S82" i="11"/>
  <c r="V81" i="11"/>
  <c r="W81" i="11"/>
  <c r="X81" i="11" s="1"/>
  <c r="S81" i="11"/>
  <c r="V80" i="11"/>
  <c r="F81" i="26" s="1"/>
  <c r="W80" i="11"/>
  <c r="S80" i="11"/>
  <c r="V79" i="11"/>
  <c r="F80" i="26" s="1"/>
  <c r="W79" i="11"/>
  <c r="X79" i="11" s="1"/>
  <c r="H80" i="26" s="1"/>
  <c r="S79" i="11"/>
  <c r="V78" i="11"/>
  <c r="W78" i="11"/>
  <c r="X78" i="11" s="1"/>
  <c r="S78" i="11"/>
  <c r="C79" i="26" s="1"/>
  <c r="V77" i="11"/>
  <c r="Y77" i="11" s="1"/>
  <c r="P78" i="17" s="1"/>
  <c r="W77" i="11"/>
  <c r="X77" i="11" s="1"/>
  <c r="S77" i="11"/>
  <c r="C78" i="26" s="1"/>
  <c r="V76" i="11"/>
  <c r="W76" i="11"/>
  <c r="S76" i="11"/>
  <c r="V75" i="11"/>
  <c r="W75" i="11"/>
  <c r="X75" i="11" s="1"/>
  <c r="H76" i="26" s="1"/>
  <c r="S75" i="11"/>
  <c r="T75" i="11" s="1"/>
  <c r="D76" i="26" s="1"/>
  <c r="V74" i="11"/>
  <c r="W74" i="11"/>
  <c r="X74" i="11" s="1"/>
  <c r="S74" i="11"/>
  <c r="C75" i="26" s="1"/>
  <c r="V73" i="11"/>
  <c r="W73" i="11"/>
  <c r="X73" i="11" s="1"/>
  <c r="S73" i="11"/>
  <c r="C74" i="26" s="1"/>
  <c r="V72" i="11"/>
  <c r="F73" i="26" s="1"/>
  <c r="W72" i="11"/>
  <c r="S72" i="11"/>
  <c r="V71" i="11"/>
  <c r="F72" i="26" s="1"/>
  <c r="W71" i="11"/>
  <c r="X71" i="11" s="1"/>
  <c r="H72" i="26" s="1"/>
  <c r="S71" i="11"/>
  <c r="V70" i="11"/>
  <c r="W70" i="11"/>
  <c r="X70" i="11" s="1"/>
  <c r="S70" i="11"/>
  <c r="C71" i="26" s="1"/>
  <c r="V69" i="11"/>
  <c r="Y69" i="11" s="1"/>
  <c r="I70" i="26" s="1"/>
  <c r="W69" i="11"/>
  <c r="X69" i="11" s="1"/>
  <c r="S69" i="11"/>
  <c r="C70" i="26" s="1"/>
  <c r="V68" i="11"/>
  <c r="W68" i="11"/>
  <c r="S68" i="11"/>
  <c r="V67" i="11"/>
  <c r="F68" i="26" s="1"/>
  <c r="W67" i="11"/>
  <c r="X67" i="11" s="1"/>
  <c r="H68" i="26" s="1"/>
  <c r="S67" i="11"/>
  <c r="T67" i="11" s="1"/>
  <c r="D68" i="26" s="1"/>
  <c r="V66" i="11"/>
  <c r="W66" i="11"/>
  <c r="X66" i="11" s="1"/>
  <c r="S66" i="11"/>
  <c r="V65" i="11"/>
  <c r="W65" i="11"/>
  <c r="X65" i="11" s="1"/>
  <c r="S65" i="11"/>
  <c r="V64" i="11"/>
  <c r="F65" i="26" s="1"/>
  <c r="W64" i="11"/>
  <c r="S64" i="11"/>
  <c r="V63" i="11"/>
  <c r="F64" i="26" s="1"/>
  <c r="W63" i="11"/>
  <c r="X63" i="11" s="1"/>
  <c r="H64" i="26" s="1"/>
  <c r="S63" i="11"/>
  <c r="V62" i="11"/>
  <c r="W62" i="11"/>
  <c r="X62" i="11" s="1"/>
  <c r="S62" i="11"/>
  <c r="C63" i="26" s="1"/>
  <c r="V61" i="11"/>
  <c r="Y61" i="11" s="1"/>
  <c r="I62" i="26" s="1"/>
  <c r="W61" i="11"/>
  <c r="X61" i="11" s="1"/>
  <c r="S61" i="11"/>
  <c r="C62" i="26" s="1"/>
  <c r="V60" i="11"/>
  <c r="W60" i="11"/>
  <c r="S60" i="11"/>
  <c r="V59" i="11"/>
  <c r="W59" i="11"/>
  <c r="X59" i="11" s="1"/>
  <c r="H60" i="26" s="1"/>
  <c r="S59" i="11"/>
  <c r="T59" i="11" s="1"/>
  <c r="V58" i="11"/>
  <c r="W58" i="11"/>
  <c r="X58" i="11" s="1"/>
  <c r="S58" i="11"/>
  <c r="V57" i="11"/>
  <c r="W57" i="11"/>
  <c r="X57" i="11" s="1"/>
  <c r="S57" i="11"/>
  <c r="V56" i="11"/>
  <c r="F57" i="26" s="1"/>
  <c r="W56" i="11"/>
  <c r="S56" i="11"/>
  <c r="V55" i="11"/>
  <c r="F56" i="26" s="1"/>
  <c r="W55" i="11"/>
  <c r="X55" i="11" s="1"/>
  <c r="H56" i="26" s="1"/>
  <c r="S55" i="11"/>
  <c r="V54" i="11"/>
  <c r="W54" i="11"/>
  <c r="X54" i="11" s="1"/>
  <c r="S54" i="11"/>
  <c r="C55" i="26" s="1"/>
  <c r="V53" i="11"/>
  <c r="Y53" i="11" s="1"/>
  <c r="I54" i="26" s="1"/>
  <c r="W53" i="11"/>
  <c r="X53" i="11" s="1"/>
  <c r="S53" i="11"/>
  <c r="C54" i="26" s="1"/>
  <c r="V52" i="11"/>
  <c r="W52" i="11"/>
  <c r="S52" i="11"/>
  <c r="V51" i="11"/>
  <c r="F52" i="26" s="1"/>
  <c r="W51" i="11"/>
  <c r="X51" i="11" s="1"/>
  <c r="H52" i="26" s="1"/>
  <c r="S51" i="11"/>
  <c r="T51" i="11" s="1"/>
  <c r="D52" i="26" s="1"/>
  <c r="V50" i="11"/>
  <c r="W50" i="11"/>
  <c r="X50" i="11" s="1"/>
  <c r="S50" i="11"/>
  <c r="V49" i="11"/>
  <c r="W49" i="11"/>
  <c r="X49" i="11" s="1"/>
  <c r="S49" i="11"/>
  <c r="V48" i="11"/>
  <c r="F49" i="26" s="1"/>
  <c r="W48" i="11"/>
  <c r="S48" i="11"/>
  <c r="V47" i="11"/>
  <c r="F48" i="26" s="1"/>
  <c r="W47" i="11"/>
  <c r="X47" i="11" s="1"/>
  <c r="H48" i="26" s="1"/>
  <c r="S47" i="11"/>
  <c r="V46" i="11"/>
  <c r="W46" i="11"/>
  <c r="X46" i="11" s="1"/>
  <c r="S46" i="11"/>
  <c r="C47" i="26" s="1"/>
  <c r="V45" i="11"/>
  <c r="Y45" i="11" s="1"/>
  <c r="I46" i="26" s="1"/>
  <c r="W45" i="11"/>
  <c r="X45" i="11" s="1"/>
  <c r="S45" i="11"/>
  <c r="C46" i="26" s="1"/>
  <c r="V44" i="11"/>
  <c r="W44" i="11"/>
  <c r="S44" i="11"/>
  <c r="V43" i="11"/>
  <c r="W43" i="11"/>
  <c r="X43" i="11" s="1"/>
  <c r="H44" i="26" s="1"/>
  <c r="S43" i="11"/>
  <c r="T43" i="11" s="1"/>
  <c r="D44" i="26" s="1"/>
  <c r="V42" i="11"/>
  <c r="W42" i="11"/>
  <c r="X42" i="11" s="1"/>
  <c r="S42" i="11"/>
  <c r="C43" i="26" s="1"/>
  <c r="V41" i="11"/>
  <c r="W41" i="11"/>
  <c r="X41" i="11" s="1"/>
  <c r="S41" i="11"/>
  <c r="C42" i="26" s="1"/>
  <c r="V40" i="11"/>
  <c r="F41" i="26" s="1"/>
  <c r="W40" i="11"/>
  <c r="S40" i="11"/>
  <c r="V39" i="11"/>
  <c r="F40" i="26" s="1"/>
  <c r="W39" i="11"/>
  <c r="X39" i="11" s="1"/>
  <c r="H40" i="26" s="1"/>
  <c r="S39" i="11"/>
  <c r="V38" i="11"/>
  <c r="W38" i="11"/>
  <c r="X38" i="11" s="1"/>
  <c r="S38" i="11"/>
  <c r="C39" i="26" s="1"/>
  <c r="V37" i="11"/>
  <c r="Y37" i="11" s="1"/>
  <c r="I38" i="26" s="1"/>
  <c r="W37" i="11"/>
  <c r="X37" i="11" s="1"/>
  <c r="S37" i="11"/>
  <c r="C38" i="26" s="1"/>
  <c r="V36" i="11"/>
  <c r="W36" i="11"/>
  <c r="S36" i="11"/>
  <c r="V35" i="11"/>
  <c r="F36" i="26" s="1"/>
  <c r="W35" i="11"/>
  <c r="X35" i="11" s="1"/>
  <c r="H36" i="26" s="1"/>
  <c r="S35" i="11"/>
  <c r="T35" i="11" s="1"/>
  <c r="D36" i="26" s="1"/>
  <c r="V34" i="11"/>
  <c r="W34" i="11"/>
  <c r="X34" i="11" s="1"/>
  <c r="S34" i="11"/>
  <c r="V33" i="11"/>
  <c r="W33" i="11"/>
  <c r="X33" i="11" s="1"/>
  <c r="S33" i="11"/>
  <c r="C34" i="26" s="1"/>
  <c r="V32" i="11"/>
  <c r="F33" i="26" s="1"/>
  <c r="W32" i="11"/>
  <c r="S32" i="11"/>
  <c r="V31" i="11"/>
  <c r="F32" i="26" s="1"/>
  <c r="W31" i="11"/>
  <c r="X31" i="11" s="1"/>
  <c r="H32" i="26" s="1"/>
  <c r="S31" i="11"/>
  <c r="V30" i="11"/>
  <c r="W30" i="11"/>
  <c r="X30" i="11" s="1"/>
  <c r="S30" i="11"/>
  <c r="C31" i="26" s="1"/>
  <c r="V29" i="11"/>
  <c r="Y29" i="11" s="1"/>
  <c r="I30" i="26" s="1"/>
  <c r="W29" i="11"/>
  <c r="X29" i="11" s="1"/>
  <c r="S29" i="11"/>
  <c r="C30" i="26" s="1"/>
  <c r="V28" i="11"/>
  <c r="W28" i="11"/>
  <c r="S28" i="11"/>
  <c r="V27" i="11"/>
  <c r="W27" i="11"/>
  <c r="X27" i="11" s="1"/>
  <c r="H28" i="26" s="1"/>
  <c r="S27" i="11"/>
  <c r="T27" i="11" s="1"/>
  <c r="D28" i="26" s="1"/>
  <c r="V26" i="11"/>
  <c r="W26" i="11"/>
  <c r="X26" i="11" s="1"/>
  <c r="S26" i="11"/>
  <c r="V25" i="11"/>
  <c r="W25" i="11"/>
  <c r="X25" i="11" s="1"/>
  <c r="S25" i="11"/>
  <c r="V24" i="11"/>
  <c r="F25" i="26" s="1"/>
  <c r="W24" i="11"/>
  <c r="S24" i="11"/>
  <c r="V23" i="11"/>
  <c r="F24" i="26" s="1"/>
  <c r="W23" i="11"/>
  <c r="X23" i="11" s="1"/>
  <c r="S23" i="11"/>
  <c r="V22" i="11"/>
  <c r="F23" i="26" s="1"/>
  <c r="W22" i="11"/>
  <c r="X22" i="11"/>
  <c r="H23" i="26" s="1"/>
  <c r="S22" i="11"/>
  <c r="V21" i="11"/>
  <c r="W21" i="11"/>
  <c r="X21" i="11" s="1"/>
  <c r="S21" i="11"/>
  <c r="C22" i="26" s="1"/>
  <c r="V20" i="11"/>
  <c r="F21" i="26" s="1"/>
  <c r="W20" i="11"/>
  <c r="X20" i="11"/>
  <c r="H21" i="26" s="1"/>
  <c r="S20" i="11"/>
  <c r="V19" i="11"/>
  <c r="W19" i="11"/>
  <c r="X19" i="11" s="1"/>
  <c r="S19" i="11"/>
  <c r="V18" i="11"/>
  <c r="W18" i="11"/>
  <c r="X18" i="11"/>
  <c r="S18" i="11"/>
  <c r="V17" i="11"/>
  <c r="W17" i="11"/>
  <c r="X17" i="11" s="1"/>
  <c r="S17" i="11"/>
  <c r="V16" i="11"/>
  <c r="F17" i="26" s="1"/>
  <c r="W16" i="11"/>
  <c r="X16" i="11"/>
  <c r="S16" i="11"/>
  <c r="V15" i="11"/>
  <c r="W15" i="11"/>
  <c r="X15" i="11" s="1"/>
  <c r="S15" i="11"/>
  <c r="J16" i="17" s="1"/>
  <c r="V14" i="11"/>
  <c r="W14" i="11"/>
  <c r="X14" i="11"/>
  <c r="H15" i="26" s="1"/>
  <c r="S14" i="11"/>
  <c r="V13" i="11"/>
  <c r="W13" i="11"/>
  <c r="X13" i="11" s="1"/>
  <c r="S13" i="11"/>
  <c r="V12" i="11"/>
  <c r="Y12" i="11" s="1"/>
  <c r="P13" i="17" s="1"/>
  <c r="W12" i="11"/>
  <c r="X12" i="11"/>
  <c r="O13" i="17" s="1"/>
  <c r="S12" i="11"/>
  <c r="C13" i="26" s="1"/>
  <c r="V11" i="11"/>
  <c r="W11" i="11"/>
  <c r="X11" i="11" s="1"/>
  <c r="S11" i="11"/>
  <c r="V10" i="11"/>
  <c r="W10" i="11"/>
  <c r="X10" i="11"/>
  <c r="H11" i="26" s="1"/>
  <c r="S10" i="11"/>
  <c r="V9" i="11"/>
  <c r="W9" i="11"/>
  <c r="X9" i="11" s="1"/>
  <c r="S9" i="11"/>
  <c r="V8" i="11"/>
  <c r="W8" i="11"/>
  <c r="X8" i="11"/>
  <c r="S8" i="11"/>
  <c r="V7" i="11"/>
  <c r="W7" i="11"/>
  <c r="X7" i="11" s="1"/>
  <c r="S7" i="11"/>
  <c r="V6" i="11"/>
  <c r="W6" i="11"/>
  <c r="X6" i="11" s="1"/>
  <c r="S6" i="11"/>
  <c r="V160" i="12"/>
  <c r="W160" i="12"/>
  <c r="X160" i="12"/>
  <c r="H161" i="27" s="1"/>
  <c r="S160" i="12"/>
  <c r="J161" i="18" s="1"/>
  <c r="V159" i="12"/>
  <c r="W159" i="12"/>
  <c r="X159" i="12"/>
  <c r="H160" i="27" s="1"/>
  <c r="S159" i="12"/>
  <c r="V158" i="12"/>
  <c r="W158" i="12"/>
  <c r="X158" i="12"/>
  <c r="H159" i="27" s="1"/>
  <c r="S158" i="12"/>
  <c r="J159" i="18" s="1"/>
  <c r="V157" i="12"/>
  <c r="F158" i="27" s="1"/>
  <c r="W157" i="12"/>
  <c r="X157" i="12"/>
  <c r="S157" i="12"/>
  <c r="V156" i="12"/>
  <c r="Y156" i="12" s="1"/>
  <c r="I157" i="27" s="1"/>
  <c r="W156" i="12"/>
  <c r="X156" i="12"/>
  <c r="S156" i="12"/>
  <c r="J157" i="18" s="1"/>
  <c r="V155" i="12"/>
  <c r="W155" i="12"/>
  <c r="X155" i="12"/>
  <c r="H156" i="27" s="1"/>
  <c r="S155" i="12"/>
  <c r="V154" i="12"/>
  <c r="Y154" i="12" s="1"/>
  <c r="W154" i="12"/>
  <c r="X154" i="12"/>
  <c r="H155" i="27" s="1"/>
  <c r="S154" i="12"/>
  <c r="J155" i="18" s="1"/>
  <c r="V153" i="12"/>
  <c r="F154" i="27" s="1"/>
  <c r="W153" i="12"/>
  <c r="X153" i="12"/>
  <c r="S153" i="12"/>
  <c r="V152" i="12"/>
  <c r="Y152" i="12" s="1"/>
  <c r="P153" i="18" s="1"/>
  <c r="W152" i="12"/>
  <c r="X152" i="12"/>
  <c r="S152" i="12"/>
  <c r="J153" i="18" s="1"/>
  <c r="V151" i="12"/>
  <c r="W151" i="12"/>
  <c r="X151" i="12"/>
  <c r="H152" i="27" s="1"/>
  <c r="S151" i="12"/>
  <c r="V150" i="12"/>
  <c r="M151" i="18" s="1"/>
  <c r="W150" i="12"/>
  <c r="X150" i="12"/>
  <c r="H151" i="27" s="1"/>
  <c r="S150" i="12"/>
  <c r="J151" i="18" s="1"/>
  <c r="V149" i="12"/>
  <c r="W149" i="12"/>
  <c r="X149" i="12"/>
  <c r="H150" i="27" s="1"/>
  <c r="S149" i="12"/>
  <c r="V148" i="12"/>
  <c r="W148" i="12"/>
  <c r="X148" i="12"/>
  <c r="S148" i="12"/>
  <c r="J149" i="18" s="1"/>
  <c r="V147" i="12"/>
  <c r="W147" i="12"/>
  <c r="X147" i="12"/>
  <c r="H148" i="27" s="1"/>
  <c r="S147" i="12"/>
  <c r="V146" i="12"/>
  <c r="W146" i="12"/>
  <c r="X146" i="12"/>
  <c r="S146" i="12"/>
  <c r="J147" i="18" s="1"/>
  <c r="V145" i="12"/>
  <c r="F146" i="27" s="1"/>
  <c r="W145" i="12"/>
  <c r="X145" i="12"/>
  <c r="S145" i="12"/>
  <c r="V144" i="12"/>
  <c r="Y144" i="12" s="1"/>
  <c r="P145" i="18" s="1"/>
  <c r="W144" i="12"/>
  <c r="X144" i="12"/>
  <c r="H145" i="27" s="1"/>
  <c r="S144" i="12"/>
  <c r="J145" i="18" s="1"/>
  <c r="V143" i="12"/>
  <c r="F144" i="27" s="1"/>
  <c r="W143" i="12"/>
  <c r="X143" i="12"/>
  <c r="H144" i="27" s="1"/>
  <c r="S143" i="12"/>
  <c r="V142" i="12"/>
  <c r="W142" i="12"/>
  <c r="X142" i="12"/>
  <c r="H143" i="27" s="1"/>
  <c r="S142" i="12"/>
  <c r="J143" i="18" s="1"/>
  <c r="V141" i="12"/>
  <c r="W141" i="12"/>
  <c r="X141" i="12"/>
  <c r="H142" i="27" s="1"/>
  <c r="S141" i="12"/>
  <c r="V140" i="12"/>
  <c r="W140" i="12"/>
  <c r="X140" i="12"/>
  <c r="S140" i="12"/>
  <c r="J141" i="18" s="1"/>
  <c r="V139" i="12"/>
  <c r="F140" i="27" s="1"/>
  <c r="W139" i="12"/>
  <c r="X139" i="12"/>
  <c r="H140" i="27" s="1"/>
  <c r="S139" i="12"/>
  <c r="V138" i="12"/>
  <c r="Y138" i="12" s="1"/>
  <c r="W138" i="12"/>
  <c r="X138" i="12"/>
  <c r="H139" i="27" s="1"/>
  <c r="S138" i="12"/>
  <c r="J139" i="18" s="1"/>
  <c r="V137" i="12"/>
  <c r="F138" i="27" s="1"/>
  <c r="W137" i="12"/>
  <c r="X137" i="12"/>
  <c r="S137" i="12"/>
  <c r="V136" i="12"/>
  <c r="Y136" i="12" s="1"/>
  <c r="W136" i="12"/>
  <c r="X136" i="12"/>
  <c r="S136" i="12"/>
  <c r="J137" i="18" s="1"/>
  <c r="V135" i="12"/>
  <c r="F136" i="27" s="1"/>
  <c r="W135" i="12"/>
  <c r="X135" i="12"/>
  <c r="H136" i="27" s="1"/>
  <c r="S135" i="12"/>
  <c r="V134" i="12"/>
  <c r="Y134" i="12" s="1"/>
  <c r="P135" i="18" s="1"/>
  <c r="W134" i="12"/>
  <c r="X134" i="12"/>
  <c r="H135" i="27" s="1"/>
  <c r="S134" i="12"/>
  <c r="J135" i="18" s="1"/>
  <c r="V133" i="12"/>
  <c r="W133" i="12"/>
  <c r="X133" i="12"/>
  <c r="H134" i="27" s="1"/>
  <c r="S133" i="12"/>
  <c r="V132" i="12"/>
  <c r="Y132" i="12" s="1"/>
  <c r="W132" i="12"/>
  <c r="X132" i="12"/>
  <c r="S132" i="12"/>
  <c r="J133" i="18" s="1"/>
  <c r="V131" i="12"/>
  <c r="W131" i="12"/>
  <c r="X131" i="12"/>
  <c r="H132" i="27" s="1"/>
  <c r="S131" i="12"/>
  <c r="V130" i="12"/>
  <c r="M131" i="18" s="1"/>
  <c r="W130" i="12"/>
  <c r="X130" i="12"/>
  <c r="S130" i="12"/>
  <c r="J131" i="18" s="1"/>
  <c r="V129" i="12"/>
  <c r="F130" i="27" s="1"/>
  <c r="W129" i="12"/>
  <c r="X129" i="12"/>
  <c r="S129" i="12"/>
  <c r="V128" i="12"/>
  <c r="Y128" i="12" s="1"/>
  <c r="P129" i="18" s="1"/>
  <c r="W128" i="12"/>
  <c r="X128" i="12"/>
  <c r="H129" i="27" s="1"/>
  <c r="S128" i="12"/>
  <c r="J129" i="18" s="1"/>
  <c r="V127" i="12"/>
  <c r="F128" i="27" s="1"/>
  <c r="W127" i="12"/>
  <c r="X127" i="12"/>
  <c r="H128" i="27" s="1"/>
  <c r="S127" i="12"/>
  <c r="V126" i="12"/>
  <c r="Y126" i="12" s="1"/>
  <c r="W126" i="12"/>
  <c r="X126" i="12"/>
  <c r="H127" i="27" s="1"/>
  <c r="S126" i="12"/>
  <c r="J127" i="18" s="1"/>
  <c r="V125" i="12"/>
  <c r="W125" i="12"/>
  <c r="X125" i="12"/>
  <c r="S125" i="12"/>
  <c r="V124" i="12"/>
  <c r="W124" i="12"/>
  <c r="X124" i="12"/>
  <c r="S124" i="12"/>
  <c r="J125" i="18" s="1"/>
  <c r="V123" i="12"/>
  <c r="F124" i="27" s="1"/>
  <c r="W123" i="12"/>
  <c r="X123" i="12"/>
  <c r="H124" i="27" s="1"/>
  <c r="S123" i="12"/>
  <c r="V122" i="12"/>
  <c r="W122" i="12"/>
  <c r="X122" i="12"/>
  <c r="H123" i="27" s="1"/>
  <c r="S122" i="12"/>
  <c r="J123" i="18" s="1"/>
  <c r="V121" i="12"/>
  <c r="F122" i="27" s="1"/>
  <c r="W121" i="12"/>
  <c r="X121" i="12"/>
  <c r="S121" i="12"/>
  <c r="V120" i="12"/>
  <c r="W120" i="12"/>
  <c r="X120" i="12"/>
  <c r="H121" i="27" s="1"/>
  <c r="S120" i="12"/>
  <c r="J121" i="18" s="1"/>
  <c r="V119" i="12"/>
  <c r="F120" i="27" s="1"/>
  <c r="W119" i="12"/>
  <c r="X119" i="12"/>
  <c r="H120" i="27" s="1"/>
  <c r="S119" i="12"/>
  <c r="V118" i="12"/>
  <c r="M119" i="18" s="1"/>
  <c r="W118" i="12"/>
  <c r="X118" i="12"/>
  <c r="H119" i="27" s="1"/>
  <c r="S118" i="12"/>
  <c r="J119" i="18" s="1"/>
  <c r="V117" i="12"/>
  <c r="W117" i="12"/>
  <c r="X117" i="12"/>
  <c r="H118" i="27" s="1"/>
  <c r="S117" i="12"/>
  <c r="V116" i="12"/>
  <c r="W116" i="12"/>
  <c r="X116" i="12"/>
  <c r="S116" i="12"/>
  <c r="J117" i="18" s="1"/>
  <c r="V115" i="12"/>
  <c r="W115" i="12"/>
  <c r="X115" i="12"/>
  <c r="H116" i="27" s="1"/>
  <c r="S115" i="12"/>
  <c r="V114" i="12"/>
  <c r="Y114" i="12" s="1"/>
  <c r="P115" i="18" s="1"/>
  <c r="W114" i="12"/>
  <c r="X114" i="12"/>
  <c r="S114" i="12"/>
  <c r="J115" i="18" s="1"/>
  <c r="V113" i="12"/>
  <c r="F114" i="27" s="1"/>
  <c r="W113" i="12"/>
  <c r="X113" i="12"/>
  <c r="S113" i="12"/>
  <c r="V112" i="12"/>
  <c r="W112" i="12"/>
  <c r="X112" i="12"/>
  <c r="H113" i="27" s="1"/>
  <c r="S112" i="12"/>
  <c r="J113" i="18" s="1"/>
  <c r="V111" i="12"/>
  <c r="F112" i="27" s="1"/>
  <c r="W111" i="12"/>
  <c r="X111" i="12"/>
  <c r="H112" i="27" s="1"/>
  <c r="S111" i="12"/>
  <c r="V110" i="12"/>
  <c r="W110" i="12"/>
  <c r="X110" i="12"/>
  <c r="H111" i="27" s="1"/>
  <c r="S110" i="12"/>
  <c r="J111" i="18" s="1"/>
  <c r="V109" i="12"/>
  <c r="W109" i="12"/>
  <c r="X109" i="12"/>
  <c r="S109" i="12"/>
  <c r="V108" i="12"/>
  <c r="W108" i="12"/>
  <c r="X108" i="12"/>
  <c r="S108" i="12"/>
  <c r="J109" i="18" s="1"/>
  <c r="V107" i="12"/>
  <c r="F108" i="27" s="1"/>
  <c r="W107" i="12"/>
  <c r="X107" i="12"/>
  <c r="H108" i="27" s="1"/>
  <c r="S107" i="12"/>
  <c r="V106" i="12"/>
  <c r="W106" i="12"/>
  <c r="X106" i="12"/>
  <c r="H107" i="27" s="1"/>
  <c r="S106" i="12"/>
  <c r="J107" i="18" s="1"/>
  <c r="V105" i="12"/>
  <c r="F106" i="27" s="1"/>
  <c r="W105" i="12"/>
  <c r="X105" i="12"/>
  <c r="S105" i="12"/>
  <c r="V104" i="12"/>
  <c r="W104" i="12"/>
  <c r="X104" i="12"/>
  <c r="S104" i="12"/>
  <c r="J105" i="18" s="1"/>
  <c r="V103" i="12"/>
  <c r="F104" i="27" s="1"/>
  <c r="W103" i="12"/>
  <c r="X103" i="12"/>
  <c r="H104" i="27" s="1"/>
  <c r="S103" i="12"/>
  <c r="V102" i="12"/>
  <c r="Y102" i="12" s="1"/>
  <c r="I103" i="27" s="1"/>
  <c r="W102" i="12"/>
  <c r="X102" i="12"/>
  <c r="H103" i="27" s="1"/>
  <c r="S102" i="12"/>
  <c r="J103" i="18" s="1"/>
  <c r="V101" i="12"/>
  <c r="W101" i="12"/>
  <c r="X101" i="12"/>
  <c r="H102" i="27" s="1"/>
  <c r="S101" i="12"/>
  <c r="V100" i="12"/>
  <c r="W100" i="12"/>
  <c r="X100" i="12"/>
  <c r="S100" i="12"/>
  <c r="J101" i="18" s="1"/>
  <c r="V99" i="12"/>
  <c r="W99" i="12"/>
  <c r="X99" i="12"/>
  <c r="H100" i="27" s="1"/>
  <c r="S99" i="12"/>
  <c r="V98" i="12"/>
  <c r="M99" i="18" s="1"/>
  <c r="W98" i="12"/>
  <c r="X98" i="12"/>
  <c r="H99" i="27" s="1"/>
  <c r="S98" i="12"/>
  <c r="J99" i="18" s="1"/>
  <c r="V97" i="12"/>
  <c r="F98" i="27" s="1"/>
  <c r="W97" i="12"/>
  <c r="X97" i="12"/>
  <c r="S97" i="12"/>
  <c r="V96" i="12"/>
  <c r="W96" i="12"/>
  <c r="X96" i="12"/>
  <c r="H97" i="27" s="1"/>
  <c r="S96" i="12"/>
  <c r="J97" i="18" s="1"/>
  <c r="V95" i="12"/>
  <c r="F96" i="27" s="1"/>
  <c r="W95" i="12"/>
  <c r="X95" i="12"/>
  <c r="H96" i="27" s="1"/>
  <c r="S95" i="12"/>
  <c r="V94" i="12"/>
  <c r="W94" i="12"/>
  <c r="X94" i="12"/>
  <c r="H95" i="27" s="1"/>
  <c r="S94" i="12"/>
  <c r="J95" i="18" s="1"/>
  <c r="V93" i="12"/>
  <c r="F94" i="27" s="1"/>
  <c r="W93" i="12"/>
  <c r="X93" i="12"/>
  <c r="S93" i="12"/>
  <c r="V92" i="12"/>
  <c r="Y92" i="12" s="1"/>
  <c r="W92" i="12"/>
  <c r="X92" i="12"/>
  <c r="S92" i="12"/>
  <c r="J93" i="18" s="1"/>
  <c r="V91" i="12"/>
  <c r="F92" i="27" s="1"/>
  <c r="W91" i="12"/>
  <c r="X91" i="12"/>
  <c r="H92" i="27" s="1"/>
  <c r="S91" i="12"/>
  <c r="V90" i="12"/>
  <c r="W90" i="12"/>
  <c r="X90" i="12"/>
  <c r="H91" i="27" s="1"/>
  <c r="S90" i="12"/>
  <c r="J91" i="18" s="1"/>
  <c r="V89" i="12"/>
  <c r="F90" i="27" s="1"/>
  <c r="W89" i="12"/>
  <c r="X89" i="12"/>
  <c r="S89" i="12"/>
  <c r="V88" i="12"/>
  <c r="Y88" i="12" s="1"/>
  <c r="P89" i="18" s="1"/>
  <c r="W88" i="12"/>
  <c r="X88" i="12"/>
  <c r="S88" i="12"/>
  <c r="J89" i="18" s="1"/>
  <c r="V87" i="12"/>
  <c r="F88" i="27" s="1"/>
  <c r="W87" i="12"/>
  <c r="X87" i="12"/>
  <c r="S87" i="12"/>
  <c r="V86" i="12"/>
  <c r="M87" i="18" s="1"/>
  <c r="W86" i="12"/>
  <c r="X86" i="12"/>
  <c r="H87" i="27" s="1"/>
  <c r="S86" i="12"/>
  <c r="J87" i="18" s="1"/>
  <c r="V85" i="12"/>
  <c r="W85" i="12"/>
  <c r="X85" i="12"/>
  <c r="H86" i="27" s="1"/>
  <c r="S85" i="12"/>
  <c r="V84" i="12"/>
  <c r="W84" i="12"/>
  <c r="X84" i="12"/>
  <c r="S84" i="12"/>
  <c r="J85" i="18" s="1"/>
  <c r="V83" i="12"/>
  <c r="W83" i="12"/>
  <c r="X83" i="12"/>
  <c r="H84" i="27" s="1"/>
  <c r="S83" i="12"/>
  <c r="V82" i="12"/>
  <c r="W82" i="12"/>
  <c r="X82" i="12"/>
  <c r="H83" i="27" s="1"/>
  <c r="S82" i="12"/>
  <c r="J83" i="18" s="1"/>
  <c r="V81" i="12"/>
  <c r="F82" i="27" s="1"/>
  <c r="W81" i="12"/>
  <c r="X81" i="12"/>
  <c r="S81" i="12"/>
  <c r="V80" i="12"/>
  <c r="W80" i="12"/>
  <c r="X80" i="12"/>
  <c r="H81" i="27" s="1"/>
  <c r="S80" i="12"/>
  <c r="J81" i="18" s="1"/>
  <c r="V79" i="12"/>
  <c r="F80" i="27" s="1"/>
  <c r="W79" i="12"/>
  <c r="X79" i="12"/>
  <c r="S79" i="12"/>
  <c r="V78" i="12"/>
  <c r="W78" i="12"/>
  <c r="X78" i="12"/>
  <c r="H79" i="27" s="1"/>
  <c r="S78" i="12"/>
  <c r="J79" i="18" s="1"/>
  <c r="V77" i="12"/>
  <c r="F78" i="27" s="1"/>
  <c r="W77" i="12"/>
  <c r="X77" i="12"/>
  <c r="H78" i="27" s="1"/>
  <c r="S77" i="12"/>
  <c r="V76" i="12"/>
  <c r="W76" i="12"/>
  <c r="X76" i="12"/>
  <c r="O77" i="18" s="1"/>
  <c r="S76" i="12"/>
  <c r="J77" i="18" s="1"/>
  <c r="V75" i="12"/>
  <c r="F76" i="27" s="1"/>
  <c r="W75" i="12"/>
  <c r="X75" i="12"/>
  <c r="H76" i="27" s="1"/>
  <c r="S75" i="12"/>
  <c r="V74" i="12"/>
  <c r="W74" i="12"/>
  <c r="X74" i="12"/>
  <c r="H75" i="27" s="1"/>
  <c r="S74" i="12"/>
  <c r="J75" i="18" s="1"/>
  <c r="V73" i="12"/>
  <c r="F74" i="27" s="1"/>
  <c r="W73" i="12"/>
  <c r="X73" i="12"/>
  <c r="H74" i="27" s="1"/>
  <c r="S73" i="12"/>
  <c r="V72" i="12"/>
  <c r="Y72" i="12" s="1"/>
  <c r="W72" i="12"/>
  <c r="X72" i="12"/>
  <c r="H73" i="27" s="1"/>
  <c r="S72" i="12"/>
  <c r="J73" i="18" s="1"/>
  <c r="V71" i="12"/>
  <c r="F72" i="27" s="1"/>
  <c r="W71" i="12"/>
  <c r="X71" i="12"/>
  <c r="O72" i="18" s="1"/>
  <c r="S71" i="12"/>
  <c r="V70" i="12"/>
  <c r="Y70" i="12" s="1"/>
  <c r="W70" i="12"/>
  <c r="X70" i="12"/>
  <c r="H71" i="27" s="1"/>
  <c r="S70" i="12"/>
  <c r="J71" i="18" s="1"/>
  <c r="V69" i="12"/>
  <c r="W69" i="12"/>
  <c r="X69" i="12"/>
  <c r="H70" i="27" s="1"/>
  <c r="S69" i="12"/>
  <c r="V68" i="12"/>
  <c r="W68" i="12"/>
  <c r="X68" i="12"/>
  <c r="S68" i="12"/>
  <c r="J69" i="18" s="1"/>
  <c r="V67" i="12"/>
  <c r="W67" i="12"/>
  <c r="X67" i="12"/>
  <c r="H68" i="27" s="1"/>
  <c r="S67" i="12"/>
  <c r="V66" i="12"/>
  <c r="Y66" i="12" s="1"/>
  <c r="I67" i="27" s="1"/>
  <c r="W66" i="12"/>
  <c r="X66" i="12"/>
  <c r="H67" i="27" s="1"/>
  <c r="S66" i="12"/>
  <c r="J67" i="18" s="1"/>
  <c r="V65" i="12"/>
  <c r="F66" i="27" s="1"/>
  <c r="W65" i="12"/>
  <c r="X65" i="12"/>
  <c r="S65" i="12"/>
  <c r="V64" i="12"/>
  <c r="Y64" i="12" s="1"/>
  <c r="P65" i="18" s="1"/>
  <c r="W64" i="12"/>
  <c r="X64" i="12"/>
  <c r="H65" i="27" s="1"/>
  <c r="S64" i="12"/>
  <c r="J65" i="18" s="1"/>
  <c r="V63" i="12"/>
  <c r="F64" i="27" s="1"/>
  <c r="W63" i="12"/>
  <c r="X63" i="12"/>
  <c r="S63" i="12"/>
  <c r="V62" i="12"/>
  <c r="Y62" i="12" s="1"/>
  <c r="W62" i="12"/>
  <c r="X62" i="12"/>
  <c r="H63" i="27" s="1"/>
  <c r="S62" i="12"/>
  <c r="J63" i="18" s="1"/>
  <c r="V61" i="12"/>
  <c r="F62" i="27" s="1"/>
  <c r="W61" i="12"/>
  <c r="X61" i="12"/>
  <c r="H62" i="27" s="1"/>
  <c r="S61" i="12"/>
  <c r="V60" i="12"/>
  <c r="W60" i="12"/>
  <c r="X60" i="12"/>
  <c r="O61" i="18" s="1"/>
  <c r="S60" i="12"/>
  <c r="J61" i="18" s="1"/>
  <c r="V59" i="12"/>
  <c r="F60" i="27" s="1"/>
  <c r="W59" i="12"/>
  <c r="X59" i="12"/>
  <c r="H60" i="27" s="1"/>
  <c r="S59" i="12"/>
  <c r="V58" i="12"/>
  <c r="W58" i="12"/>
  <c r="X58" i="12"/>
  <c r="H59" i="27" s="1"/>
  <c r="S58" i="12"/>
  <c r="J59" i="18" s="1"/>
  <c r="V57" i="12"/>
  <c r="F58" i="27" s="1"/>
  <c r="W57" i="12"/>
  <c r="X57" i="12"/>
  <c r="H58" i="27" s="1"/>
  <c r="S57" i="12"/>
  <c r="V56" i="12"/>
  <c r="W56" i="12"/>
  <c r="X56" i="12"/>
  <c r="S56" i="12"/>
  <c r="J57" i="18" s="1"/>
  <c r="V55" i="12"/>
  <c r="F56" i="27" s="1"/>
  <c r="W55" i="12"/>
  <c r="X55" i="12"/>
  <c r="S55" i="12"/>
  <c r="V54" i="12"/>
  <c r="Y54" i="12" s="1"/>
  <c r="W54" i="12"/>
  <c r="X54" i="12"/>
  <c r="H55" i="27" s="1"/>
  <c r="S54" i="12"/>
  <c r="J55" i="18" s="1"/>
  <c r="V53" i="12"/>
  <c r="W53" i="12"/>
  <c r="X53" i="12"/>
  <c r="S53" i="12"/>
  <c r="V52" i="12"/>
  <c r="W52" i="12"/>
  <c r="X52" i="12"/>
  <c r="H53" i="27" s="1"/>
  <c r="S52" i="12"/>
  <c r="J53" i="18" s="1"/>
  <c r="V51" i="12"/>
  <c r="W51" i="12"/>
  <c r="X51" i="12"/>
  <c r="H52" i="27" s="1"/>
  <c r="S51" i="12"/>
  <c r="V50" i="12"/>
  <c r="Y50" i="12" s="1"/>
  <c r="P51" i="18" s="1"/>
  <c r="W50" i="12"/>
  <c r="X50" i="12"/>
  <c r="S50" i="12"/>
  <c r="J51" i="18" s="1"/>
  <c r="V49" i="12"/>
  <c r="F50" i="27" s="1"/>
  <c r="W49" i="12"/>
  <c r="X49" i="12"/>
  <c r="H50" i="27" s="1"/>
  <c r="S49" i="12"/>
  <c r="V48" i="12"/>
  <c r="W48" i="12"/>
  <c r="X48" i="12"/>
  <c r="H49" i="27" s="1"/>
  <c r="S48" i="12"/>
  <c r="J49" i="18" s="1"/>
  <c r="V47" i="12"/>
  <c r="F48" i="27" s="1"/>
  <c r="W47" i="12"/>
  <c r="X47" i="12"/>
  <c r="S47" i="12"/>
  <c r="V46" i="12"/>
  <c r="Y46" i="12" s="1"/>
  <c r="I47" i="27" s="1"/>
  <c r="W46" i="12"/>
  <c r="X46" i="12"/>
  <c r="H47" i="27" s="1"/>
  <c r="S46" i="12"/>
  <c r="J47" i="18" s="1"/>
  <c r="V45" i="12"/>
  <c r="F46" i="27" s="1"/>
  <c r="W45" i="12"/>
  <c r="X45" i="12"/>
  <c r="S45" i="12"/>
  <c r="V44" i="12"/>
  <c r="W44" i="12"/>
  <c r="X44" i="12"/>
  <c r="H45" i="27" s="1"/>
  <c r="S44" i="12"/>
  <c r="J45" i="18" s="1"/>
  <c r="V43" i="12"/>
  <c r="F44" i="27" s="1"/>
  <c r="W43" i="12"/>
  <c r="X43" i="12"/>
  <c r="H44" i="27" s="1"/>
  <c r="S43" i="12"/>
  <c r="V42" i="12"/>
  <c r="Y42" i="12" s="1"/>
  <c r="P43" i="18" s="1"/>
  <c r="W42" i="12"/>
  <c r="X42" i="12"/>
  <c r="O43" i="18" s="1"/>
  <c r="S42" i="12"/>
  <c r="J43" i="18" s="1"/>
  <c r="V41" i="12"/>
  <c r="F42" i="27" s="1"/>
  <c r="W41" i="12"/>
  <c r="X41" i="12"/>
  <c r="H42" i="27" s="1"/>
  <c r="S41" i="12"/>
  <c r="V40" i="12"/>
  <c r="W40" i="12"/>
  <c r="X40" i="12"/>
  <c r="H41" i="27" s="1"/>
  <c r="S40" i="12"/>
  <c r="J41" i="18" s="1"/>
  <c r="V39" i="12"/>
  <c r="F40" i="27" s="1"/>
  <c r="W39" i="12"/>
  <c r="X39" i="12"/>
  <c r="H40" i="27" s="1"/>
  <c r="S39" i="12"/>
  <c r="V38" i="12"/>
  <c r="Y38" i="12" s="1"/>
  <c r="I39" i="27" s="1"/>
  <c r="W38" i="12"/>
  <c r="X38" i="12"/>
  <c r="H39" i="27" s="1"/>
  <c r="S38" i="12"/>
  <c r="J39" i="18" s="1"/>
  <c r="V37" i="12"/>
  <c r="W37" i="12"/>
  <c r="X37" i="12"/>
  <c r="O38" i="18" s="1"/>
  <c r="S37" i="12"/>
  <c r="V36" i="12"/>
  <c r="Y36" i="12" s="1"/>
  <c r="P37" i="18" s="1"/>
  <c r="W36" i="12"/>
  <c r="X36" i="12"/>
  <c r="H37" i="27" s="1"/>
  <c r="S36" i="12"/>
  <c r="J37" i="18" s="1"/>
  <c r="V35" i="12"/>
  <c r="W35" i="12"/>
  <c r="X35" i="12"/>
  <c r="H36" i="27" s="1"/>
  <c r="S35" i="12"/>
  <c r="V34" i="12"/>
  <c r="W34" i="12"/>
  <c r="X34" i="12"/>
  <c r="S34" i="12"/>
  <c r="J35" i="18" s="1"/>
  <c r="V33" i="12"/>
  <c r="F34" i="27" s="1"/>
  <c r="W33" i="12"/>
  <c r="X33" i="12"/>
  <c r="H34" i="27" s="1"/>
  <c r="S33" i="12"/>
  <c r="V32" i="12"/>
  <c r="W32" i="12"/>
  <c r="X32" i="12"/>
  <c r="H33" i="27" s="1"/>
  <c r="S32" i="12"/>
  <c r="J33" i="18" s="1"/>
  <c r="V31" i="12"/>
  <c r="F32" i="27" s="1"/>
  <c r="W31" i="12"/>
  <c r="X31" i="12"/>
  <c r="H32" i="27" s="1"/>
  <c r="S31" i="12"/>
  <c r="V30" i="12"/>
  <c r="W30" i="12"/>
  <c r="X30" i="12"/>
  <c r="H31" i="27" s="1"/>
  <c r="S30" i="12"/>
  <c r="J31" i="18" s="1"/>
  <c r="V29" i="12"/>
  <c r="F30" i="27" s="1"/>
  <c r="W29" i="12"/>
  <c r="X29" i="12"/>
  <c r="S29" i="12"/>
  <c r="V28" i="12"/>
  <c r="W28" i="12"/>
  <c r="X28" i="12"/>
  <c r="H29" i="27" s="1"/>
  <c r="S28" i="12"/>
  <c r="J29" i="18" s="1"/>
  <c r="V27" i="12"/>
  <c r="F28" i="27" s="1"/>
  <c r="W27" i="12"/>
  <c r="X27" i="12"/>
  <c r="H28" i="27" s="1"/>
  <c r="S27" i="12"/>
  <c r="V26" i="12"/>
  <c r="Y26" i="12" s="1"/>
  <c r="I27" i="27" s="1"/>
  <c r="W26" i="12"/>
  <c r="X26" i="12"/>
  <c r="O27" i="18" s="1"/>
  <c r="S26" i="12"/>
  <c r="J27" i="18" s="1"/>
  <c r="V25" i="12"/>
  <c r="F26" i="27" s="1"/>
  <c r="W25" i="12"/>
  <c r="X25" i="12"/>
  <c r="H26" i="27" s="1"/>
  <c r="S25" i="12"/>
  <c r="V24" i="12"/>
  <c r="W24" i="12"/>
  <c r="X24" i="12"/>
  <c r="H25" i="27" s="1"/>
  <c r="S24" i="12"/>
  <c r="J25" i="18" s="1"/>
  <c r="V23" i="12"/>
  <c r="F24" i="27" s="1"/>
  <c r="W23" i="12"/>
  <c r="X23" i="12"/>
  <c r="H24" i="27" s="1"/>
  <c r="S23" i="12"/>
  <c r="V22" i="12"/>
  <c r="Y22" i="12" s="1"/>
  <c r="I23" i="27" s="1"/>
  <c r="W22" i="12"/>
  <c r="X22" i="12"/>
  <c r="H23" i="27" s="1"/>
  <c r="S22" i="12"/>
  <c r="J23" i="18" s="1"/>
  <c r="V21" i="12"/>
  <c r="W21" i="12"/>
  <c r="X21" i="12"/>
  <c r="O22" i="18" s="1"/>
  <c r="S21" i="12"/>
  <c r="V20" i="12"/>
  <c r="W20" i="12"/>
  <c r="X20" i="12"/>
  <c r="H21" i="27" s="1"/>
  <c r="S20" i="12"/>
  <c r="J21" i="18" s="1"/>
  <c r="V19" i="12"/>
  <c r="W19" i="12"/>
  <c r="X19" i="12"/>
  <c r="H20" i="27" s="1"/>
  <c r="S19" i="12"/>
  <c r="V18" i="12"/>
  <c r="Y18" i="12" s="1"/>
  <c r="I19" i="27" s="1"/>
  <c r="W18" i="12"/>
  <c r="X18" i="12"/>
  <c r="S18" i="12"/>
  <c r="J19" i="18" s="1"/>
  <c r="V17" i="12"/>
  <c r="F18" i="27" s="1"/>
  <c r="W17" i="12"/>
  <c r="X17" i="12"/>
  <c r="H18" i="27" s="1"/>
  <c r="S17" i="12"/>
  <c r="V16" i="12"/>
  <c r="W16" i="12"/>
  <c r="X16" i="12"/>
  <c r="H17" i="27" s="1"/>
  <c r="S16" i="12"/>
  <c r="J17" i="18" s="1"/>
  <c r="V15" i="12"/>
  <c r="W15" i="12"/>
  <c r="X15" i="12"/>
  <c r="O16" i="18" s="1"/>
  <c r="S15" i="12"/>
  <c r="V14" i="12"/>
  <c r="F15" i="27" s="1"/>
  <c r="W14" i="12"/>
  <c r="X14" i="12"/>
  <c r="H15" i="27" s="1"/>
  <c r="S14" i="12"/>
  <c r="V13" i="12"/>
  <c r="W13" i="12"/>
  <c r="X13" i="12"/>
  <c r="S13" i="12"/>
  <c r="V12" i="12"/>
  <c r="Y12" i="12" s="1"/>
  <c r="W12" i="12"/>
  <c r="X12" i="12" s="1"/>
  <c r="S12" i="12"/>
  <c r="V11" i="12"/>
  <c r="W11" i="12"/>
  <c r="X11" i="12" s="1"/>
  <c r="S11" i="12"/>
  <c r="V10" i="12"/>
  <c r="W10" i="12"/>
  <c r="X10" i="12" s="1"/>
  <c r="S10" i="12"/>
  <c r="V9" i="12"/>
  <c r="M10" i="18" s="1"/>
  <c r="W9" i="12"/>
  <c r="X9" i="12" s="1"/>
  <c r="H10" i="27" s="1"/>
  <c r="S9" i="12"/>
  <c r="V8" i="12"/>
  <c r="W8" i="12"/>
  <c r="X8" i="12" s="1"/>
  <c r="S8" i="12"/>
  <c r="J9" i="18" s="1"/>
  <c r="V7" i="12"/>
  <c r="W7" i="12"/>
  <c r="X7" i="12" s="1"/>
  <c r="S7" i="12"/>
  <c r="V6" i="12"/>
  <c r="W6" i="12"/>
  <c r="X6" i="12" s="1"/>
  <c r="S6" i="12"/>
  <c r="W155" i="13"/>
  <c r="X155" i="13" s="1"/>
  <c r="H156" i="28" s="1"/>
  <c r="W154" i="13"/>
  <c r="X154" i="13" s="1"/>
  <c r="H155" i="28" s="1"/>
  <c r="W153" i="13"/>
  <c r="X153" i="13"/>
  <c r="H154" i="28" s="1"/>
  <c r="W152" i="13"/>
  <c r="X152" i="13" s="1"/>
  <c r="W151" i="13"/>
  <c r="X151" i="13" s="1"/>
  <c r="H152" i="28" s="1"/>
  <c r="W150" i="13"/>
  <c r="X150" i="13" s="1"/>
  <c r="W149" i="13"/>
  <c r="X149" i="13" s="1"/>
  <c r="H150" i="28" s="1"/>
  <c r="W148" i="13"/>
  <c r="W147" i="13"/>
  <c r="X147" i="13" s="1"/>
  <c r="H148" i="28" s="1"/>
  <c r="W146" i="13"/>
  <c r="X146" i="13" s="1"/>
  <c r="W145" i="13"/>
  <c r="X145" i="13"/>
  <c r="H146" i="28" s="1"/>
  <c r="W144" i="13"/>
  <c r="X144" i="13" s="1"/>
  <c r="W143" i="13"/>
  <c r="X143" i="13" s="1"/>
  <c r="H144" i="28" s="1"/>
  <c r="W142" i="13"/>
  <c r="X142" i="13"/>
  <c r="H143" i="28" s="1"/>
  <c r="W141" i="13"/>
  <c r="X141" i="13" s="1"/>
  <c r="W140" i="13"/>
  <c r="X140" i="13" s="1"/>
  <c r="W139" i="13"/>
  <c r="X139" i="13" s="1"/>
  <c r="W138" i="13"/>
  <c r="X138" i="13" s="1"/>
  <c r="H139" i="28" s="1"/>
  <c r="W137" i="13"/>
  <c r="X137" i="13" s="1"/>
  <c r="H138" i="28" s="1"/>
  <c r="W136" i="13"/>
  <c r="X136" i="13" s="1"/>
  <c r="W135" i="13"/>
  <c r="W134" i="13"/>
  <c r="X134" i="13" s="1"/>
  <c r="H135" i="28" s="1"/>
  <c r="W133" i="13"/>
  <c r="X133" i="13" s="1"/>
  <c r="W132" i="13"/>
  <c r="W131" i="13"/>
  <c r="X131" i="13"/>
  <c r="H132" i="28" s="1"/>
  <c r="W130" i="13"/>
  <c r="X130" i="13" s="1"/>
  <c r="W129" i="13"/>
  <c r="X129" i="13" s="1"/>
  <c r="W128" i="13"/>
  <c r="X128" i="13" s="1"/>
  <c r="W127" i="13"/>
  <c r="X127" i="13" s="1"/>
  <c r="H128" i="28" s="1"/>
  <c r="W126" i="13"/>
  <c r="X126" i="13" s="1"/>
  <c r="H127" i="28" s="1"/>
  <c r="W125" i="13"/>
  <c r="X125" i="13" s="1"/>
  <c r="W124" i="13"/>
  <c r="X124" i="13" s="1"/>
  <c r="W123" i="13"/>
  <c r="X123" i="13"/>
  <c r="H124" i="28" s="1"/>
  <c r="W122" i="13"/>
  <c r="X122" i="13" s="1"/>
  <c r="H123" i="28" s="1"/>
  <c r="W121" i="13"/>
  <c r="X121" i="13" s="1"/>
  <c r="H122" i="28" s="1"/>
  <c r="W120" i="13"/>
  <c r="X120" i="13" s="1"/>
  <c r="W119" i="13"/>
  <c r="W118" i="13"/>
  <c r="X118" i="13" s="1"/>
  <c r="W117" i="13"/>
  <c r="X117" i="13" s="1"/>
  <c r="W116" i="13"/>
  <c r="X116" i="13" s="1"/>
  <c r="W115" i="13"/>
  <c r="X115" i="13" s="1"/>
  <c r="H116" i="28" s="1"/>
  <c r="W114" i="13"/>
  <c r="X114" i="13" s="1"/>
  <c r="W113" i="13"/>
  <c r="X113" i="13" s="1"/>
  <c r="W112" i="13"/>
  <c r="X112" i="13" s="1"/>
  <c r="W111" i="13"/>
  <c r="X111" i="13" s="1"/>
  <c r="W110" i="13"/>
  <c r="X110" i="13" s="1"/>
  <c r="W109" i="13"/>
  <c r="X109" i="13" s="1"/>
  <c r="H110" i="28" s="1"/>
  <c r="W108" i="13"/>
  <c r="X108" i="13"/>
  <c r="W107" i="13"/>
  <c r="X107" i="13" s="1"/>
  <c r="H108" i="28" s="1"/>
  <c r="W106" i="13"/>
  <c r="X106" i="13" s="1"/>
  <c r="W105" i="13"/>
  <c r="X105" i="13" s="1"/>
  <c r="H106" i="28" s="1"/>
  <c r="W104" i="13"/>
  <c r="X104" i="13" s="1"/>
  <c r="W103" i="13"/>
  <c r="X103" i="13"/>
  <c r="H104" i="28" s="1"/>
  <c r="W102" i="13"/>
  <c r="X102" i="13" s="1"/>
  <c r="W101" i="13"/>
  <c r="X101" i="13" s="1"/>
  <c r="W100" i="13"/>
  <c r="X100" i="13" s="1"/>
  <c r="W99" i="13"/>
  <c r="W98" i="13"/>
  <c r="X98" i="13" s="1"/>
  <c r="W97" i="13"/>
  <c r="X97" i="13" s="1"/>
  <c r="W96" i="13"/>
  <c r="X96" i="13" s="1"/>
  <c r="H97" i="28" s="1"/>
  <c r="W95" i="13"/>
  <c r="X95" i="13"/>
  <c r="H96" i="28" s="1"/>
  <c r="W94" i="13"/>
  <c r="X94" i="13" s="1"/>
  <c r="W93" i="13"/>
  <c r="X93" i="13" s="1"/>
  <c r="W92" i="13"/>
  <c r="X92" i="13" s="1"/>
  <c r="W91" i="13"/>
  <c r="X91" i="13" s="1"/>
  <c r="H92" i="28" s="1"/>
  <c r="W90" i="13"/>
  <c r="X90" i="13" s="1"/>
  <c r="H91" i="28" s="1"/>
  <c r="W89" i="13"/>
  <c r="X89" i="13" s="1"/>
  <c r="H90" i="28" s="1"/>
  <c r="W88" i="13"/>
  <c r="X88" i="13"/>
  <c r="W87" i="13"/>
  <c r="X87" i="13" s="1"/>
  <c r="H88" i="28" s="1"/>
  <c r="W86" i="13"/>
  <c r="W85" i="13"/>
  <c r="X85" i="13" s="1"/>
  <c r="H86" i="28" s="1"/>
  <c r="W84" i="13"/>
  <c r="X84" i="13" s="1"/>
  <c r="W83" i="13"/>
  <c r="X83" i="13"/>
  <c r="W82" i="13"/>
  <c r="X82" i="13" s="1"/>
  <c r="H83" i="28" s="1"/>
  <c r="W81" i="13"/>
  <c r="X81" i="13" s="1"/>
  <c r="W80" i="13"/>
  <c r="X80" i="13" s="1"/>
  <c r="W79" i="13"/>
  <c r="X79" i="13" s="1"/>
  <c r="H80" i="28" s="1"/>
  <c r="W78" i="13"/>
  <c r="X78" i="13" s="1"/>
  <c r="W77" i="13"/>
  <c r="X77" i="13" s="1"/>
  <c r="W76" i="13"/>
  <c r="X76" i="13"/>
  <c r="W75" i="13"/>
  <c r="X75" i="13" s="1"/>
  <c r="H76" i="28" s="1"/>
  <c r="W74" i="13"/>
  <c r="X74" i="13" s="1"/>
  <c r="W73" i="13"/>
  <c r="X73" i="13" s="1"/>
  <c r="W72" i="13"/>
  <c r="X72" i="13" s="1"/>
  <c r="H73" i="28" s="1"/>
  <c r="W71" i="13"/>
  <c r="X71" i="13" s="1"/>
  <c r="W70" i="13"/>
  <c r="W69" i="13"/>
  <c r="X69" i="13" s="1"/>
  <c r="H70" i="28" s="1"/>
  <c r="W68" i="13"/>
  <c r="X68" i="13" s="1"/>
  <c r="W67" i="13"/>
  <c r="W66" i="13"/>
  <c r="X66" i="13" s="1"/>
  <c r="W65" i="13"/>
  <c r="X65" i="13" s="1"/>
  <c r="H66" i="28" s="1"/>
  <c r="W64" i="13"/>
  <c r="X64" i="13" s="1"/>
  <c r="W63" i="13"/>
  <c r="X63" i="13" s="1"/>
  <c r="W62" i="13"/>
  <c r="X62" i="13"/>
  <c r="W61" i="13"/>
  <c r="X61" i="13" s="1"/>
  <c r="H62" i="28" s="1"/>
  <c r="W60" i="13"/>
  <c r="X60" i="13" s="1"/>
  <c r="W59" i="13"/>
  <c r="X59" i="13" s="1"/>
  <c r="H60" i="28" s="1"/>
  <c r="W58" i="13"/>
  <c r="X58" i="13" s="1"/>
  <c r="H59" i="28" s="1"/>
  <c r="W57" i="13"/>
  <c r="X57" i="13" s="1"/>
  <c r="W56" i="13"/>
  <c r="X56" i="13" s="1"/>
  <c r="W55" i="13"/>
  <c r="X55" i="13"/>
  <c r="H56" i="28" s="1"/>
  <c r="W54" i="13"/>
  <c r="W53" i="13"/>
  <c r="X53" i="13" s="1"/>
  <c r="H54" i="28" s="1"/>
  <c r="W52" i="13"/>
  <c r="X52" i="13" s="1"/>
  <c r="W51" i="13"/>
  <c r="W50" i="13"/>
  <c r="X50" i="13" s="1"/>
  <c r="H51" i="28" s="1"/>
  <c r="W49" i="13"/>
  <c r="X49" i="13"/>
  <c r="H50" i="28" s="1"/>
  <c r="W48" i="13"/>
  <c r="X48" i="13" s="1"/>
  <c r="W47" i="13"/>
  <c r="X47" i="13" s="1"/>
  <c r="H48" i="28" s="1"/>
  <c r="W46" i="13"/>
  <c r="X46" i="13" s="1"/>
  <c r="W45" i="13"/>
  <c r="X45" i="13" s="1"/>
  <c r="H46" i="28" s="1"/>
  <c r="W44" i="13"/>
  <c r="X44" i="13" s="1"/>
  <c r="W43" i="13"/>
  <c r="X43" i="13" s="1"/>
  <c r="H44" i="28" s="1"/>
  <c r="W42" i="13"/>
  <c r="X42" i="13" s="1"/>
  <c r="W41" i="13"/>
  <c r="X41" i="13" s="1"/>
  <c r="W40" i="13"/>
  <c r="X40" i="13" s="1"/>
  <c r="W39" i="13"/>
  <c r="X39" i="13" s="1"/>
  <c r="H40" i="28" s="1"/>
  <c r="W38" i="13"/>
  <c r="W37" i="13"/>
  <c r="X37" i="13" s="1"/>
  <c r="H38" i="28" s="1"/>
  <c r="W36" i="13"/>
  <c r="X36" i="13" s="1"/>
  <c r="W35" i="13"/>
  <c r="W34" i="13"/>
  <c r="X34" i="13" s="1"/>
  <c r="W33" i="13"/>
  <c r="X33" i="13"/>
  <c r="W32" i="13"/>
  <c r="X32" i="13" s="1"/>
  <c r="H33" i="28" s="1"/>
  <c r="W31" i="13"/>
  <c r="X31" i="13" s="1"/>
  <c r="W30" i="13"/>
  <c r="X30" i="13" s="1"/>
  <c r="W29" i="13"/>
  <c r="X29" i="13" s="1"/>
  <c r="W28" i="13"/>
  <c r="X28" i="13" s="1"/>
  <c r="W27" i="13"/>
  <c r="X27" i="13" s="1"/>
  <c r="W26" i="13"/>
  <c r="X26" i="13" s="1"/>
  <c r="H27" i="28" s="1"/>
  <c r="W25" i="13"/>
  <c r="X25" i="13" s="1"/>
  <c r="W24" i="13"/>
  <c r="X24" i="13"/>
  <c r="W23" i="13"/>
  <c r="W22" i="13"/>
  <c r="X22" i="13" s="1"/>
  <c r="W21" i="13"/>
  <c r="X21" i="13" s="1"/>
  <c r="W20" i="13"/>
  <c r="X20" i="13" s="1"/>
  <c r="W19" i="13"/>
  <c r="X19" i="13" s="1"/>
  <c r="W18" i="13"/>
  <c r="X18" i="13" s="1"/>
  <c r="H19" i="28" s="1"/>
  <c r="W17" i="13"/>
  <c r="X17" i="13"/>
  <c r="W16" i="13"/>
  <c r="X16" i="13" s="1"/>
  <c r="H17" i="28" s="1"/>
  <c r="W15" i="13"/>
  <c r="X15" i="13" s="1"/>
  <c r="W14" i="13"/>
  <c r="X14" i="13" s="1"/>
  <c r="W13" i="13"/>
  <c r="X13" i="13" s="1"/>
  <c r="W12" i="13"/>
  <c r="X12" i="13" s="1"/>
  <c r="W11" i="13"/>
  <c r="X11" i="13" s="1"/>
  <c r="W10" i="13"/>
  <c r="X10" i="13" s="1"/>
  <c r="W9" i="13"/>
  <c r="X9" i="13" s="1"/>
  <c r="W8" i="13"/>
  <c r="X8" i="13" s="1"/>
  <c r="H9" i="28" s="1"/>
  <c r="W7" i="13"/>
  <c r="X7" i="13" s="1"/>
  <c r="W6" i="13"/>
  <c r="V160" i="1"/>
  <c r="W160" i="1"/>
  <c r="X160" i="1" s="1"/>
  <c r="H161" i="29" s="1"/>
  <c r="S160" i="1"/>
  <c r="V159" i="1"/>
  <c r="W159" i="1"/>
  <c r="S159" i="1"/>
  <c r="V158" i="1"/>
  <c r="F159" i="29" s="1"/>
  <c r="W158" i="1"/>
  <c r="X158" i="1" s="1"/>
  <c r="H159" i="29" s="1"/>
  <c r="S158" i="1"/>
  <c r="V157" i="1"/>
  <c r="W157" i="1"/>
  <c r="X157" i="1" s="1"/>
  <c r="S157" i="1"/>
  <c r="C158" i="29" s="1"/>
  <c r="V156" i="1"/>
  <c r="W156" i="1"/>
  <c r="X156" i="1" s="1"/>
  <c r="H157" i="29" s="1"/>
  <c r="S156" i="1"/>
  <c r="C157" i="29" s="1"/>
  <c r="V155" i="1"/>
  <c r="M156" i="20" s="1"/>
  <c r="W155" i="1"/>
  <c r="X155" i="1" s="1"/>
  <c r="S155" i="1"/>
  <c r="V154" i="1"/>
  <c r="F155" i="29" s="1"/>
  <c r="W154" i="1"/>
  <c r="X154" i="1"/>
  <c r="H155" i="29" s="1"/>
  <c r="S154" i="1"/>
  <c r="V153" i="1"/>
  <c r="W153" i="1"/>
  <c r="X153" i="1" s="1"/>
  <c r="H154" i="29" s="1"/>
  <c r="S153" i="1"/>
  <c r="C154" i="29" s="1"/>
  <c r="V152" i="1"/>
  <c r="W152" i="1"/>
  <c r="X152" i="1" s="1"/>
  <c r="H153" i="29" s="1"/>
  <c r="S152" i="1"/>
  <c r="V151" i="1"/>
  <c r="W151" i="1"/>
  <c r="X151" i="1" s="1"/>
  <c r="H152" i="29" s="1"/>
  <c r="S151" i="1"/>
  <c r="C152" i="29" s="1"/>
  <c r="V150" i="1"/>
  <c r="W150" i="1"/>
  <c r="X150" i="1" s="1"/>
  <c r="H151" i="29" s="1"/>
  <c r="S150" i="1"/>
  <c r="V149" i="1"/>
  <c r="W149" i="1"/>
  <c r="X149" i="1" s="1"/>
  <c r="H150" i="29" s="1"/>
  <c r="S149" i="1"/>
  <c r="V148" i="1"/>
  <c r="W148" i="1"/>
  <c r="X148" i="1" s="1"/>
  <c r="S148" i="1"/>
  <c r="V147" i="1"/>
  <c r="W147" i="1"/>
  <c r="X147" i="1" s="1"/>
  <c r="H148" i="29" s="1"/>
  <c r="S147" i="1"/>
  <c r="V146" i="1"/>
  <c r="W146" i="1"/>
  <c r="X146" i="1" s="1"/>
  <c r="H147" i="29" s="1"/>
  <c r="S146" i="1"/>
  <c r="V145" i="1"/>
  <c r="W145" i="1"/>
  <c r="X145" i="1" s="1"/>
  <c r="H146" i="29" s="1"/>
  <c r="S145" i="1"/>
  <c r="V144" i="1"/>
  <c r="W144" i="1"/>
  <c r="X144" i="1" s="1"/>
  <c r="H145" i="29" s="1"/>
  <c r="S144" i="1"/>
  <c r="V143" i="1"/>
  <c r="W143" i="1"/>
  <c r="X143" i="1" s="1"/>
  <c r="H144" i="29" s="1"/>
  <c r="S143" i="1"/>
  <c r="C144" i="29" s="1"/>
  <c r="V142" i="1"/>
  <c r="M143" i="20" s="1"/>
  <c r="W142" i="1"/>
  <c r="S142" i="1"/>
  <c r="V141" i="1"/>
  <c r="W141" i="1"/>
  <c r="X141" i="1" s="1"/>
  <c r="H142" i="29" s="1"/>
  <c r="S141" i="1"/>
  <c r="V140" i="1"/>
  <c r="F141" i="29" s="1"/>
  <c r="W140" i="1"/>
  <c r="X140" i="1" s="1"/>
  <c r="H141" i="29" s="1"/>
  <c r="S140" i="1"/>
  <c r="V139" i="1"/>
  <c r="W139" i="1"/>
  <c r="X139" i="1"/>
  <c r="H140" i="29" s="1"/>
  <c r="S139" i="1"/>
  <c r="V138" i="1"/>
  <c r="W138" i="1"/>
  <c r="X138" i="1"/>
  <c r="H139" i="29" s="1"/>
  <c r="S138" i="1"/>
  <c r="V137" i="1"/>
  <c r="W137" i="1"/>
  <c r="X137" i="1" s="1"/>
  <c r="H138" i="29" s="1"/>
  <c r="S137" i="1"/>
  <c r="V136" i="1"/>
  <c r="W136" i="1"/>
  <c r="X136" i="1" s="1"/>
  <c r="H137" i="29" s="1"/>
  <c r="S136" i="1"/>
  <c r="V135" i="1"/>
  <c r="W135" i="1"/>
  <c r="X135" i="1" s="1"/>
  <c r="H136" i="29" s="1"/>
  <c r="S135" i="1"/>
  <c r="C136" i="29" s="1"/>
  <c r="V134" i="1"/>
  <c r="W134" i="1"/>
  <c r="X134" i="1" s="1"/>
  <c r="H135" i="29" s="1"/>
  <c r="S134" i="1"/>
  <c r="V133" i="1"/>
  <c r="W133" i="1"/>
  <c r="X133" i="1" s="1"/>
  <c r="H134" i="29" s="1"/>
  <c r="S133" i="1"/>
  <c r="C134" i="29" s="1"/>
  <c r="V132" i="1"/>
  <c r="W132" i="1"/>
  <c r="X132" i="1" s="1"/>
  <c r="S132" i="1"/>
  <c r="V131" i="1"/>
  <c r="W131" i="1"/>
  <c r="X131" i="1" s="1"/>
  <c r="H132" i="29" s="1"/>
  <c r="S131" i="1"/>
  <c r="V130" i="1"/>
  <c r="F131" i="29" s="1"/>
  <c r="W130" i="1"/>
  <c r="X130" i="1" s="1"/>
  <c r="S130" i="1"/>
  <c r="V129" i="1"/>
  <c r="W129" i="1"/>
  <c r="X129" i="1" s="1"/>
  <c r="S129" i="1"/>
  <c r="V128" i="1"/>
  <c r="W128" i="1"/>
  <c r="X128" i="1" s="1"/>
  <c r="H129" i="29" s="1"/>
  <c r="S128" i="1"/>
  <c r="V127" i="1"/>
  <c r="W127" i="1"/>
  <c r="X127" i="1" s="1"/>
  <c r="H128" i="29" s="1"/>
  <c r="S127" i="1"/>
  <c r="C128" i="29" s="1"/>
  <c r="V126" i="1"/>
  <c r="M127" i="20" s="1"/>
  <c r="W126" i="1"/>
  <c r="X126" i="1" s="1"/>
  <c r="H127" i="29" s="1"/>
  <c r="S126" i="1"/>
  <c r="V125" i="1"/>
  <c r="W125" i="1"/>
  <c r="S125" i="1"/>
  <c r="C126" i="29" s="1"/>
  <c r="V124" i="1"/>
  <c r="W124" i="1"/>
  <c r="X124" i="1" s="1"/>
  <c r="S124" i="1"/>
  <c r="V123" i="1"/>
  <c r="W123" i="1"/>
  <c r="X123" i="1" s="1"/>
  <c r="H124" i="29" s="1"/>
  <c r="S123" i="1"/>
  <c r="V122" i="1"/>
  <c r="M123" i="20" s="1"/>
  <c r="W122" i="1"/>
  <c r="X122" i="1" s="1"/>
  <c r="H123" i="29" s="1"/>
  <c r="S122" i="1"/>
  <c r="V121" i="1"/>
  <c r="W121" i="1"/>
  <c r="X121" i="1" s="1"/>
  <c r="H122" i="29" s="1"/>
  <c r="S121" i="1"/>
  <c r="V120" i="1"/>
  <c r="W120" i="1"/>
  <c r="X120" i="1" s="1"/>
  <c r="H121" i="29" s="1"/>
  <c r="S120" i="1"/>
  <c r="V119" i="1"/>
  <c r="W119" i="1"/>
  <c r="X119" i="1" s="1"/>
  <c r="H120" i="29" s="1"/>
  <c r="S119" i="1"/>
  <c r="C120" i="29" s="1"/>
  <c r="V118" i="1"/>
  <c r="W118" i="1"/>
  <c r="S118" i="1"/>
  <c r="V117" i="1"/>
  <c r="W117" i="1"/>
  <c r="S117" i="1"/>
  <c r="V116" i="1"/>
  <c r="W116" i="1"/>
  <c r="X116" i="1" s="1"/>
  <c r="S116" i="1"/>
  <c r="V115" i="1"/>
  <c r="W115" i="1"/>
  <c r="X115" i="1" s="1"/>
  <c r="H116" i="29" s="1"/>
  <c r="S115" i="1"/>
  <c r="C116" i="29" s="1"/>
  <c r="V114" i="1"/>
  <c r="W114" i="1"/>
  <c r="X114" i="1" s="1"/>
  <c r="S114" i="1"/>
  <c r="V113" i="1"/>
  <c r="W113" i="1"/>
  <c r="X113" i="1" s="1"/>
  <c r="S113" i="1"/>
  <c r="V112" i="1"/>
  <c r="W112" i="1"/>
  <c r="X112" i="1"/>
  <c r="H113" i="29" s="1"/>
  <c r="S112" i="1"/>
  <c r="V111" i="1"/>
  <c r="W111" i="1"/>
  <c r="X111" i="1"/>
  <c r="S111" i="1"/>
  <c r="V110" i="1"/>
  <c r="W110" i="1"/>
  <c r="X110" i="1"/>
  <c r="H111" i="29" s="1"/>
  <c r="S110" i="1"/>
  <c r="V109" i="1"/>
  <c r="W109" i="1"/>
  <c r="X109" i="1" s="1"/>
  <c r="H110" i="29" s="1"/>
  <c r="S109" i="1"/>
  <c r="C110" i="29" s="1"/>
  <c r="V108" i="1"/>
  <c r="W108" i="1"/>
  <c r="X108" i="1" s="1"/>
  <c r="H109" i="29" s="1"/>
  <c r="S108" i="1"/>
  <c r="J109" i="20" s="1"/>
  <c r="V107" i="1"/>
  <c r="F108" i="29" s="1"/>
  <c r="W107" i="1"/>
  <c r="X107" i="1" s="1"/>
  <c r="S107" i="1"/>
  <c r="V106" i="1"/>
  <c r="W106" i="1"/>
  <c r="X106" i="1" s="1"/>
  <c r="S106" i="1"/>
  <c r="V105" i="1"/>
  <c r="W105" i="1"/>
  <c r="X105" i="1" s="1"/>
  <c r="H106" i="29" s="1"/>
  <c r="S105" i="1"/>
  <c r="C106" i="29" s="1"/>
  <c r="V104" i="1"/>
  <c r="W104" i="1"/>
  <c r="X104" i="1" s="1"/>
  <c r="H105" i="29" s="1"/>
  <c r="S104" i="1"/>
  <c r="V103" i="1"/>
  <c r="F104" i="29" s="1"/>
  <c r="W103" i="1"/>
  <c r="X103" i="1" s="1"/>
  <c r="H104" i="29" s="1"/>
  <c r="S103" i="1"/>
  <c r="J104" i="20" s="1"/>
  <c r="V102" i="1"/>
  <c r="W102" i="1"/>
  <c r="S102" i="1"/>
  <c r="V101" i="1"/>
  <c r="F102" i="29" s="1"/>
  <c r="W101" i="1"/>
  <c r="S101" i="1"/>
  <c r="V100" i="1"/>
  <c r="F101" i="29" s="1"/>
  <c r="W100" i="1"/>
  <c r="X100" i="1" s="1"/>
  <c r="S100" i="1"/>
  <c r="V99" i="1"/>
  <c r="W99" i="1"/>
  <c r="X99" i="1" s="1"/>
  <c r="H100" i="29" s="1"/>
  <c r="S99" i="1"/>
  <c r="V98" i="1"/>
  <c r="W98" i="1"/>
  <c r="X98" i="1" s="1"/>
  <c r="H99" i="29" s="1"/>
  <c r="S98" i="1"/>
  <c r="V97" i="1"/>
  <c r="W97" i="1"/>
  <c r="X97" i="1" s="1"/>
  <c r="H98" i="29"/>
  <c r="S97" i="1"/>
  <c r="C98" i="29" s="1"/>
  <c r="V96" i="1"/>
  <c r="W96" i="1"/>
  <c r="X96" i="1"/>
  <c r="H97" i="29" s="1"/>
  <c r="S96" i="1"/>
  <c r="V95" i="1"/>
  <c r="W95" i="1"/>
  <c r="X95" i="1" s="1"/>
  <c r="H96" i="29" s="1"/>
  <c r="S95" i="1"/>
  <c r="V94" i="1"/>
  <c r="W94" i="1"/>
  <c r="X94" i="1" s="1"/>
  <c r="S94" i="1"/>
  <c r="V93" i="1"/>
  <c r="W93" i="1"/>
  <c r="X93" i="1" s="1"/>
  <c r="H94" i="29" s="1"/>
  <c r="S93" i="1"/>
  <c r="V92" i="1"/>
  <c r="W92" i="1"/>
  <c r="X92" i="1" s="1"/>
  <c r="H93" i="29" s="1"/>
  <c r="S92" i="1"/>
  <c r="V91" i="1"/>
  <c r="W91" i="1"/>
  <c r="X91" i="1" s="1"/>
  <c r="H92" i="29" s="1"/>
  <c r="S91" i="1"/>
  <c r="C92" i="29" s="1"/>
  <c r="V90" i="1"/>
  <c r="W90" i="1"/>
  <c r="S90" i="1"/>
  <c r="V89" i="1"/>
  <c r="W89" i="1"/>
  <c r="S89" i="1"/>
  <c r="C90" i="29" s="1"/>
  <c r="V88" i="1"/>
  <c r="F89" i="29" s="1"/>
  <c r="W88" i="1"/>
  <c r="X88" i="1" s="1"/>
  <c r="S88" i="1"/>
  <c r="V87" i="1"/>
  <c r="W87" i="1"/>
  <c r="X87" i="1" s="1"/>
  <c r="H88" i="29" s="1"/>
  <c r="S87" i="1"/>
  <c r="C88" i="29" s="1"/>
  <c r="V86" i="1"/>
  <c r="W86" i="1"/>
  <c r="X86" i="1" s="1"/>
  <c r="H87" i="29" s="1"/>
  <c r="S86" i="1"/>
  <c r="V85" i="1"/>
  <c r="W85" i="1"/>
  <c r="X85" i="1" s="1"/>
  <c r="S85" i="1"/>
  <c r="V84" i="1"/>
  <c r="W84" i="1"/>
  <c r="X84" i="1" s="1"/>
  <c r="H85" i="29" s="1"/>
  <c r="S84" i="1"/>
  <c r="V83" i="1"/>
  <c r="W83" i="1"/>
  <c r="X83" i="1" s="1"/>
  <c r="S83" i="1"/>
  <c r="C84" i="29" s="1"/>
  <c r="V82" i="1"/>
  <c r="F83" i="29" s="1"/>
  <c r="W82" i="1"/>
  <c r="X82" i="1" s="1"/>
  <c r="S82" i="1"/>
  <c r="J83" i="20" s="1"/>
  <c r="V81" i="1"/>
  <c r="W81" i="1"/>
  <c r="X81" i="1" s="1"/>
  <c r="H82" i="29" s="1"/>
  <c r="S81" i="1"/>
  <c r="V80" i="1"/>
  <c r="F81" i="29" s="1"/>
  <c r="W80" i="1"/>
  <c r="X80" i="1" s="1"/>
  <c r="S80" i="1"/>
  <c r="V79" i="1"/>
  <c r="W79" i="1"/>
  <c r="X79" i="1" s="1"/>
  <c r="H80" i="29" s="1"/>
  <c r="S79" i="1"/>
  <c r="V78" i="1"/>
  <c r="W78" i="1"/>
  <c r="X78" i="1" s="1"/>
  <c r="S78" i="1"/>
  <c r="V77" i="1"/>
  <c r="W77" i="1"/>
  <c r="X77" i="1" s="1"/>
  <c r="H78" i="29" s="1"/>
  <c r="S77" i="1"/>
  <c r="J78" i="20" s="1"/>
  <c r="V76" i="1"/>
  <c r="W76" i="1"/>
  <c r="X76" i="1" s="1"/>
  <c r="S76" i="1"/>
  <c r="V75" i="1"/>
  <c r="W75" i="1"/>
  <c r="X75" i="1" s="1"/>
  <c r="H76" i="29" s="1"/>
  <c r="S75" i="1"/>
  <c r="C76" i="29" s="1"/>
  <c r="V74" i="1"/>
  <c r="W74" i="1"/>
  <c r="S74" i="1"/>
  <c r="V73" i="1"/>
  <c r="W73" i="1"/>
  <c r="X73" i="1" s="1"/>
  <c r="H74" i="29" s="1"/>
  <c r="S73" i="1"/>
  <c r="J74" i="20" s="1"/>
  <c r="V72" i="1"/>
  <c r="F73" i="29" s="1"/>
  <c r="W72" i="1"/>
  <c r="X72" i="1" s="1"/>
  <c r="S72" i="1"/>
  <c r="V71" i="1"/>
  <c r="W71" i="1"/>
  <c r="X71" i="1" s="1"/>
  <c r="H72" i="29" s="1"/>
  <c r="S71" i="1"/>
  <c r="V70" i="1"/>
  <c r="W70" i="1"/>
  <c r="X70" i="1" s="1"/>
  <c r="H71" i="29" s="1"/>
  <c r="S70" i="1"/>
  <c r="V69" i="1"/>
  <c r="W69" i="1"/>
  <c r="X69" i="1" s="1"/>
  <c r="H70" i="29" s="1"/>
  <c r="S69" i="1"/>
  <c r="C70" i="29" s="1"/>
  <c r="V68" i="1"/>
  <c r="W68" i="1"/>
  <c r="S68" i="1"/>
  <c r="V67" i="1"/>
  <c r="W67" i="1"/>
  <c r="X67" i="1" s="1"/>
  <c r="H68" i="29" s="1"/>
  <c r="S67" i="1"/>
  <c r="V66" i="1"/>
  <c r="W66" i="1"/>
  <c r="X66" i="1" s="1"/>
  <c r="H67" i="29" s="1"/>
  <c r="S66" i="1"/>
  <c r="V65" i="1"/>
  <c r="W65" i="1"/>
  <c r="X65" i="1" s="1"/>
  <c r="S65" i="1"/>
  <c r="V64" i="1"/>
  <c r="F65" i="29" s="1"/>
  <c r="W64" i="1"/>
  <c r="X64" i="1" s="1"/>
  <c r="H65" i="29" s="1"/>
  <c r="S64" i="1"/>
  <c r="V63" i="1"/>
  <c r="W63" i="1"/>
  <c r="X63" i="1" s="1"/>
  <c r="S63" i="1"/>
  <c r="V62" i="1"/>
  <c r="F63" i="29" s="1"/>
  <c r="W62" i="1"/>
  <c r="X62" i="1" s="1"/>
  <c r="S62" i="1"/>
  <c r="V61" i="1"/>
  <c r="W61" i="1"/>
  <c r="X61" i="1" s="1"/>
  <c r="S61" i="1"/>
  <c r="V60" i="1"/>
  <c r="W60" i="1"/>
  <c r="X60" i="1" s="1"/>
  <c r="S60" i="1"/>
  <c r="V59" i="1"/>
  <c r="W59" i="1"/>
  <c r="X59" i="1" s="1"/>
  <c r="S59" i="1"/>
  <c r="V58" i="1"/>
  <c r="W58" i="1"/>
  <c r="X58" i="1"/>
  <c r="H59" i="29" s="1"/>
  <c r="S58" i="1"/>
  <c r="V57" i="1"/>
  <c r="W57" i="1"/>
  <c r="X57" i="1" s="1"/>
  <c r="S57" i="1"/>
  <c r="C58" i="29" s="1"/>
  <c r="V56" i="1"/>
  <c r="M57" i="20" s="1"/>
  <c r="W56" i="1"/>
  <c r="X56" i="1" s="1"/>
  <c r="H57" i="29" s="1"/>
  <c r="S56" i="1"/>
  <c r="V55" i="1"/>
  <c r="W55" i="1"/>
  <c r="S55" i="1"/>
  <c r="C56" i="29" s="1"/>
  <c r="V54" i="1"/>
  <c r="M55" i="20" s="1"/>
  <c r="W54" i="1"/>
  <c r="X54" i="1" s="1"/>
  <c r="S54" i="1"/>
  <c r="V53" i="1"/>
  <c r="W53" i="1"/>
  <c r="X53" i="1" s="1"/>
  <c r="H54" i="29" s="1"/>
  <c r="S53" i="1"/>
  <c r="V52" i="1"/>
  <c r="F53" i="29" s="1"/>
  <c r="W52" i="1"/>
  <c r="X52" i="1" s="1"/>
  <c r="S52" i="1"/>
  <c r="V51" i="1"/>
  <c r="W51" i="1"/>
  <c r="X51" i="1" s="1"/>
  <c r="H52" i="29" s="1"/>
  <c r="S51" i="1"/>
  <c r="C52" i="29" s="1"/>
  <c r="V50" i="1"/>
  <c r="W50" i="1"/>
  <c r="X50" i="1" s="1"/>
  <c r="H51" i="29" s="1"/>
  <c r="S50" i="1"/>
  <c r="V49" i="1"/>
  <c r="W49" i="1"/>
  <c r="X49" i="1" s="1"/>
  <c r="H50" i="29" s="1"/>
  <c r="S49" i="1"/>
  <c r="C50" i="29" s="1"/>
  <c r="V48" i="1"/>
  <c r="F49" i="29" s="1"/>
  <c r="W48" i="1"/>
  <c r="X48" i="1" s="1"/>
  <c r="H49" i="29" s="1"/>
  <c r="S48" i="1"/>
  <c r="J49" i="20" s="1"/>
  <c r="V47" i="1"/>
  <c r="W47" i="1"/>
  <c r="X47" i="1" s="1"/>
  <c r="H48" i="29" s="1"/>
  <c r="S47" i="1"/>
  <c r="C48" i="29" s="1"/>
  <c r="V46" i="1"/>
  <c r="M47" i="20" s="1"/>
  <c r="W46" i="1"/>
  <c r="X46" i="1" s="1"/>
  <c r="H47" i="29" s="1"/>
  <c r="S46" i="1"/>
  <c r="V45" i="1"/>
  <c r="W45" i="1"/>
  <c r="X45" i="1" s="1"/>
  <c r="H46" i="29" s="1"/>
  <c r="S45" i="1"/>
  <c r="V44" i="1"/>
  <c r="F45" i="29" s="1"/>
  <c r="W44" i="1"/>
  <c r="X44" i="1" s="1"/>
  <c r="H45" i="29" s="1"/>
  <c r="S44" i="1"/>
  <c r="V43" i="1"/>
  <c r="W43" i="1"/>
  <c r="X43" i="1" s="1"/>
  <c r="S43" i="1"/>
  <c r="C44" i="29" s="1"/>
  <c r="V42" i="1"/>
  <c r="W42" i="1"/>
  <c r="X42" i="1"/>
  <c r="H43" i="29" s="1"/>
  <c r="S42" i="1"/>
  <c r="V41" i="1"/>
  <c r="W41" i="1"/>
  <c r="X41" i="1" s="1"/>
  <c r="H42" i="29" s="1"/>
  <c r="S41" i="1"/>
  <c r="V40" i="1"/>
  <c r="F41" i="29" s="1"/>
  <c r="W40" i="1"/>
  <c r="X40" i="1" s="1"/>
  <c r="H41" i="29" s="1"/>
  <c r="S40" i="1"/>
  <c r="V39" i="1"/>
  <c r="W39" i="1"/>
  <c r="X39" i="1" s="1"/>
  <c r="H40" i="29" s="1"/>
  <c r="S39" i="1"/>
  <c r="V38" i="1"/>
  <c r="W38" i="1"/>
  <c r="X38" i="1" s="1"/>
  <c r="H39" i="29" s="1"/>
  <c r="S38" i="1"/>
  <c r="V37" i="1"/>
  <c r="W37" i="1"/>
  <c r="X37" i="1" s="1"/>
  <c r="H38" i="29" s="1"/>
  <c r="S37" i="1"/>
  <c r="C38" i="29" s="1"/>
  <c r="V36" i="1"/>
  <c r="F37" i="29" s="1"/>
  <c r="W36" i="1"/>
  <c r="S36" i="1"/>
  <c r="V35" i="1"/>
  <c r="W35" i="1"/>
  <c r="X35" i="1" s="1"/>
  <c r="S35" i="1"/>
  <c r="V34" i="1"/>
  <c r="W34" i="1"/>
  <c r="X34" i="1" s="1"/>
  <c r="S34" i="1"/>
  <c r="V33" i="1"/>
  <c r="W33" i="1"/>
  <c r="X33" i="1" s="1"/>
  <c r="S33" i="1"/>
  <c r="C34" i="29" s="1"/>
  <c r="V32" i="1"/>
  <c r="W32" i="1"/>
  <c r="X32" i="1" s="1"/>
  <c r="S32" i="1"/>
  <c r="V31" i="1"/>
  <c r="W31" i="1"/>
  <c r="X31" i="1" s="1"/>
  <c r="S31" i="1"/>
  <c r="V30" i="1"/>
  <c r="F31" i="29" s="1"/>
  <c r="W30" i="1"/>
  <c r="X30" i="1" s="1"/>
  <c r="H31" i="29" s="1"/>
  <c r="S30" i="1"/>
  <c r="V29" i="1"/>
  <c r="W29" i="1"/>
  <c r="X29" i="1" s="1"/>
  <c r="S29" i="1"/>
  <c r="V28" i="1"/>
  <c r="W28" i="1"/>
  <c r="X28" i="1" s="1"/>
  <c r="H29" i="29" s="1"/>
  <c r="S28" i="1"/>
  <c r="V27" i="1"/>
  <c r="W27" i="1"/>
  <c r="X27" i="1" s="1"/>
  <c r="S27" i="1"/>
  <c r="V26" i="1"/>
  <c r="W26" i="1"/>
  <c r="X26" i="1" s="1"/>
  <c r="S26" i="1"/>
  <c r="V25" i="1"/>
  <c r="W25" i="1"/>
  <c r="X25" i="1"/>
  <c r="H26" i="29" s="1"/>
  <c r="S25" i="1"/>
  <c r="V24" i="1"/>
  <c r="W24" i="1"/>
  <c r="X24" i="1"/>
  <c r="S24" i="1"/>
  <c r="V23" i="1"/>
  <c r="M24" i="20" s="1"/>
  <c r="W23" i="1"/>
  <c r="X23" i="1"/>
  <c r="H24" i="29" s="1"/>
  <c r="S23" i="1"/>
  <c r="V22" i="1"/>
  <c r="W22" i="1"/>
  <c r="X22" i="1" s="1"/>
  <c r="S22" i="1"/>
  <c r="V21" i="1"/>
  <c r="W21" i="1"/>
  <c r="X21" i="1" s="1"/>
  <c r="S21" i="1"/>
  <c r="V20" i="1"/>
  <c r="F21" i="29" s="1"/>
  <c r="W20" i="1"/>
  <c r="X20" i="1" s="1"/>
  <c r="S20" i="1"/>
  <c r="V19" i="1"/>
  <c r="W19" i="1"/>
  <c r="S19" i="1"/>
  <c r="C20" i="29" s="1"/>
  <c r="V18" i="1"/>
  <c r="W18" i="1"/>
  <c r="X18" i="1" s="1"/>
  <c r="S18" i="1"/>
  <c r="V17" i="1"/>
  <c r="W17" i="1"/>
  <c r="X17" i="1" s="1"/>
  <c r="H18" i="29" s="1"/>
  <c r="S17" i="1"/>
  <c r="V16" i="1"/>
  <c r="F17" i="29" s="1"/>
  <c r="W16" i="1"/>
  <c r="S16" i="1"/>
  <c r="V15" i="1"/>
  <c r="W15" i="1"/>
  <c r="X15" i="1" s="1"/>
  <c r="H16" i="29" s="1"/>
  <c r="S15" i="1"/>
  <c r="V14" i="1"/>
  <c r="W14" i="1"/>
  <c r="X14" i="1"/>
  <c r="S14" i="1"/>
  <c r="V13" i="1"/>
  <c r="W13" i="1"/>
  <c r="X13" i="1"/>
  <c r="H14" i="29" s="1"/>
  <c r="S13" i="1"/>
  <c r="V12" i="1"/>
  <c r="W12" i="1"/>
  <c r="X12" i="1" s="1"/>
  <c r="S12" i="1"/>
  <c r="V11" i="1"/>
  <c r="W11" i="1"/>
  <c r="X11" i="1" s="1"/>
  <c r="H12" i="29" s="1"/>
  <c r="S11" i="1"/>
  <c r="V10" i="1"/>
  <c r="W10" i="1"/>
  <c r="X10" i="1" s="1"/>
  <c r="S10" i="1"/>
  <c r="V9" i="1"/>
  <c r="W9" i="1"/>
  <c r="X9" i="1" s="1"/>
  <c r="H10" i="29" s="1"/>
  <c r="S9" i="1"/>
  <c r="J10" i="20" s="1"/>
  <c r="V8" i="1"/>
  <c r="W8" i="1"/>
  <c r="X8" i="1" s="1"/>
  <c r="S8" i="1"/>
  <c r="V7" i="1"/>
  <c r="W7" i="1"/>
  <c r="X7" i="1" s="1"/>
  <c r="H8" i="29" s="1"/>
  <c r="S7" i="1"/>
  <c r="V6" i="1"/>
  <c r="W6" i="1"/>
  <c r="X6" i="1" s="1"/>
  <c r="S6" i="1"/>
  <c r="W155" i="41"/>
  <c r="X155" i="41" s="1"/>
  <c r="W154" i="41"/>
  <c r="X154" i="41" s="1"/>
  <c r="W153" i="41"/>
  <c r="X153" i="41" s="1"/>
  <c r="H154" i="30" s="1"/>
  <c r="W152" i="41"/>
  <c r="X152" i="41" s="1"/>
  <c r="W151" i="41"/>
  <c r="X151" i="41" s="1"/>
  <c r="H152" i="30" s="1"/>
  <c r="W150" i="41"/>
  <c r="W149" i="41"/>
  <c r="X149" i="41" s="1"/>
  <c r="W148" i="41"/>
  <c r="W147" i="41"/>
  <c r="W146" i="41"/>
  <c r="W145" i="41"/>
  <c r="X145" i="41" s="1"/>
  <c r="W144" i="41"/>
  <c r="W143" i="41"/>
  <c r="W142" i="41"/>
  <c r="X142" i="41" s="1"/>
  <c r="W141" i="41"/>
  <c r="X141" i="41" s="1"/>
  <c r="W140" i="41"/>
  <c r="X140" i="41" s="1"/>
  <c r="H141" i="30" s="1"/>
  <c r="W139" i="41"/>
  <c r="X139" i="41" s="1"/>
  <c r="W138" i="41"/>
  <c r="W137" i="41"/>
  <c r="W136" i="41"/>
  <c r="X136" i="41" s="1"/>
  <c r="W135" i="41"/>
  <c r="W134" i="41"/>
  <c r="X134" i="41" s="1"/>
  <c r="W133" i="41"/>
  <c r="W132" i="41"/>
  <c r="W130" i="41"/>
  <c r="X130" i="41" s="1"/>
  <c r="W129" i="41"/>
  <c r="W126" i="41"/>
  <c r="W125" i="41"/>
  <c r="W124" i="41"/>
  <c r="X124" i="41" s="1"/>
  <c r="H125" i="30" s="1"/>
  <c r="W123" i="41"/>
  <c r="X123" i="41" s="1"/>
  <c r="W122" i="41"/>
  <c r="W121" i="41"/>
  <c r="X121" i="41" s="1"/>
  <c r="W120" i="41"/>
  <c r="X120" i="41" s="1"/>
  <c r="W119" i="41"/>
  <c r="X119" i="41" s="1"/>
  <c r="W118" i="41"/>
  <c r="X118" i="41" s="1"/>
  <c r="W117" i="41"/>
  <c r="W116" i="41"/>
  <c r="X116" i="41" s="1"/>
  <c r="W115" i="41"/>
  <c r="W114" i="41"/>
  <c r="X114" i="41" s="1"/>
  <c r="W113" i="41"/>
  <c r="W112" i="41"/>
  <c r="W111" i="41"/>
  <c r="W110" i="41"/>
  <c r="X110" i="41" s="1"/>
  <c r="H111" i="30" s="1"/>
  <c r="W109" i="41"/>
  <c r="X109" i="41" s="1"/>
  <c r="W108" i="41"/>
  <c r="X108" i="41" s="1"/>
  <c r="W107" i="41"/>
  <c r="X107" i="41" s="1"/>
  <c r="W106" i="41"/>
  <c r="X106" i="41" s="1"/>
  <c r="H107" i="30" s="1"/>
  <c r="W105" i="41"/>
  <c r="X105" i="41"/>
  <c r="W104" i="41"/>
  <c r="X104" i="41" s="1"/>
  <c r="W103" i="41"/>
  <c r="W102" i="41"/>
  <c r="X102" i="41" s="1"/>
  <c r="H103" i="30" s="1"/>
  <c r="W101" i="41"/>
  <c r="X101" i="41" s="1"/>
  <c r="W100" i="41"/>
  <c r="X100" i="41" s="1"/>
  <c r="H101" i="30" s="1"/>
  <c r="W99" i="41"/>
  <c r="X99" i="41" s="1"/>
  <c r="W98" i="41"/>
  <c r="W97" i="41"/>
  <c r="W96" i="41"/>
  <c r="W95" i="41"/>
  <c r="X95" i="41" s="1"/>
  <c r="W94" i="41"/>
  <c r="W93" i="41"/>
  <c r="X93" i="41" s="1"/>
  <c r="H94" i="30" s="1"/>
  <c r="W92" i="41"/>
  <c r="N93" i="36" s="1"/>
  <c r="W91" i="41"/>
  <c r="X91" i="41" s="1"/>
  <c r="H92" i="30" s="1"/>
  <c r="W90" i="41"/>
  <c r="W89" i="41"/>
  <c r="W88" i="41"/>
  <c r="H88" i="30"/>
  <c r="W86" i="41"/>
  <c r="W85" i="41"/>
  <c r="X85" i="41" s="1"/>
  <c r="W84" i="41"/>
  <c r="X84" i="41" s="1"/>
  <c r="W83" i="41"/>
  <c r="X83" i="41" s="1"/>
  <c r="W82" i="41"/>
  <c r="X82" i="41"/>
  <c r="W81" i="41"/>
  <c r="X81" i="41" s="1"/>
  <c r="W80" i="41"/>
  <c r="X80" i="41" s="1"/>
  <c r="W79" i="41"/>
  <c r="W78" i="41"/>
  <c r="X78" i="41" s="1"/>
  <c r="W77" i="41"/>
  <c r="W76" i="41"/>
  <c r="X76" i="41" s="1"/>
  <c r="W75" i="41"/>
  <c r="W74" i="41"/>
  <c r="W73" i="41"/>
  <c r="W72" i="41"/>
  <c r="X72" i="41" s="1"/>
  <c r="H73" i="30" s="1"/>
  <c r="W71" i="41"/>
  <c r="W70" i="41"/>
  <c r="W69" i="41"/>
  <c r="X69" i="41" s="1"/>
  <c r="W68" i="41"/>
  <c r="X68" i="41" s="1"/>
  <c r="H69" i="30" s="1"/>
  <c r="W67" i="41"/>
  <c r="X67" i="41" s="1"/>
  <c r="W66" i="41"/>
  <c r="X66" i="41" s="1"/>
  <c r="H67" i="30" s="1"/>
  <c r="W65" i="41"/>
  <c r="X65" i="41" s="1"/>
  <c r="W64" i="41"/>
  <c r="X64" i="41" s="1"/>
  <c r="W63" i="41"/>
  <c r="X63" i="41" s="1"/>
  <c r="H64" i="30" s="1"/>
  <c r="W62" i="41"/>
  <c r="W61" i="41"/>
  <c r="X61" i="41" s="1"/>
  <c r="W60" i="41"/>
  <c r="W59" i="41"/>
  <c r="X59" i="41"/>
  <c r="W58" i="41"/>
  <c r="W57" i="41"/>
  <c r="X57" i="41" s="1"/>
  <c r="W56" i="41"/>
  <c r="W55" i="41"/>
  <c r="X55" i="41" s="1"/>
  <c r="W54" i="41"/>
  <c r="W53" i="41"/>
  <c r="X53" i="41" s="1"/>
  <c r="W52" i="41"/>
  <c r="W51" i="41"/>
  <c r="X51" i="41" s="1"/>
  <c r="W50" i="41"/>
  <c r="W49" i="41"/>
  <c r="X49" i="41" s="1"/>
  <c r="W48" i="41"/>
  <c r="W47" i="41"/>
  <c r="X47" i="41" s="1"/>
  <c r="H48" i="30" s="1"/>
  <c r="W46" i="41"/>
  <c r="W45" i="41"/>
  <c r="X45" i="41" s="1"/>
  <c r="H46" i="30" s="1"/>
  <c r="W44" i="41"/>
  <c r="X44" i="41" s="1"/>
  <c r="O45" i="36" s="1"/>
  <c r="W43" i="41"/>
  <c r="X43" i="41" s="1"/>
  <c r="H44" i="30" s="1"/>
  <c r="W42" i="41"/>
  <c r="W41" i="41"/>
  <c r="X41" i="41" s="1"/>
  <c r="W40" i="41"/>
  <c r="W39" i="41"/>
  <c r="W38" i="41"/>
  <c r="X38" i="41" s="1"/>
  <c r="H39" i="30" s="1"/>
  <c r="W37" i="41"/>
  <c r="X37" i="41" s="1"/>
  <c r="W36" i="41"/>
  <c r="X36" i="41" s="1"/>
  <c r="H37" i="30" s="1"/>
  <c r="W35" i="41"/>
  <c r="X35" i="41" s="1"/>
  <c r="W34" i="41"/>
  <c r="X34" i="41" s="1"/>
  <c r="H35" i="30" s="1"/>
  <c r="W33" i="41"/>
  <c r="W32" i="41"/>
  <c r="X32" i="41" s="1"/>
  <c r="H33" i="30" s="1"/>
  <c r="W31" i="41"/>
  <c r="W30" i="41"/>
  <c r="X30" i="41" s="1"/>
  <c r="H31" i="30" s="1"/>
  <c r="W29" i="41"/>
  <c r="X29" i="41" s="1"/>
  <c r="W28" i="41"/>
  <c r="X28" i="41" s="1"/>
  <c r="W27" i="41"/>
  <c r="X27" i="41" s="1"/>
  <c r="W26" i="41"/>
  <c r="X26" i="41" s="1"/>
  <c r="W25" i="41"/>
  <c r="X25" i="41" s="1"/>
  <c r="H26" i="30" s="1"/>
  <c r="W24" i="41"/>
  <c r="X24" i="41"/>
  <c r="H25" i="30" s="1"/>
  <c r="W23" i="41"/>
  <c r="X23" i="41" s="1"/>
  <c r="H24" i="30" s="1"/>
  <c r="W22" i="41"/>
  <c r="X22" i="41" s="1"/>
  <c r="W21" i="41"/>
  <c r="X21" i="41" s="1"/>
  <c r="W20" i="41"/>
  <c r="X20" i="41" s="1"/>
  <c r="H21" i="30" s="1"/>
  <c r="W19" i="41"/>
  <c r="X19" i="41" s="1"/>
  <c r="H20" i="30" s="1"/>
  <c r="W18" i="41"/>
  <c r="W17" i="41"/>
  <c r="X17" i="41" s="1"/>
  <c r="H18" i="30" s="1"/>
  <c r="W16" i="41"/>
  <c r="X16" i="41" s="1"/>
  <c r="W15" i="41"/>
  <c r="X15" i="41" s="1"/>
  <c r="H16" i="30" s="1"/>
  <c r="W14" i="41"/>
  <c r="X14" i="41" s="1"/>
  <c r="H15" i="30" s="1"/>
  <c r="W13" i="41"/>
  <c r="X13" i="41" s="1"/>
  <c r="H14" i="30" s="1"/>
  <c r="W12" i="41"/>
  <c r="W11" i="41"/>
  <c r="X11" i="41" s="1"/>
  <c r="W10" i="41"/>
  <c r="X10" i="41" s="1"/>
  <c r="H11" i="30" s="1"/>
  <c r="W9" i="41"/>
  <c r="X9" i="41" s="1"/>
  <c r="H10" i="30" s="1"/>
  <c r="W8" i="41"/>
  <c r="X8" i="41" s="1"/>
  <c r="W7" i="41"/>
  <c r="X7" i="41" s="1"/>
  <c r="W6" i="41"/>
  <c r="V160" i="38"/>
  <c r="M161" i="37" s="1"/>
  <c r="W160" i="38"/>
  <c r="X160" i="38" s="1"/>
  <c r="H161" i="31" s="1"/>
  <c r="S160" i="38"/>
  <c r="V159" i="38"/>
  <c r="M160" i="37" s="1"/>
  <c r="W159" i="38"/>
  <c r="X159" i="38" s="1"/>
  <c r="S159" i="38"/>
  <c r="J160" i="37" s="1"/>
  <c r="V158" i="38"/>
  <c r="W158" i="38"/>
  <c r="S158" i="38"/>
  <c r="V157" i="38"/>
  <c r="F158" i="31" s="1"/>
  <c r="W157" i="38"/>
  <c r="X157" i="38" s="1"/>
  <c r="S157" i="38"/>
  <c r="C158" i="31" s="1"/>
  <c r="V156" i="38"/>
  <c r="W156" i="38"/>
  <c r="S156" i="38"/>
  <c r="V155" i="38"/>
  <c r="W155" i="38"/>
  <c r="S155" i="38"/>
  <c r="V154" i="38"/>
  <c r="F155" i="31" s="1"/>
  <c r="W154" i="38"/>
  <c r="S154" i="38"/>
  <c r="V153" i="38"/>
  <c r="M154" i="37" s="1"/>
  <c r="W153" i="38"/>
  <c r="X153" i="38" s="1"/>
  <c r="H154" i="31" s="1"/>
  <c r="S153" i="38"/>
  <c r="V152" i="38"/>
  <c r="W152" i="38"/>
  <c r="X152" i="38" s="1"/>
  <c r="H153" i="31" s="1"/>
  <c r="S152" i="38"/>
  <c r="C153" i="31" s="1"/>
  <c r="V151" i="38"/>
  <c r="W151" i="38"/>
  <c r="S151" i="38"/>
  <c r="J152" i="37" s="1"/>
  <c r="V150" i="38"/>
  <c r="W150" i="38"/>
  <c r="X150" i="38" s="1"/>
  <c r="S150" i="38"/>
  <c r="V149" i="38"/>
  <c r="F150" i="31" s="1"/>
  <c r="W149" i="38"/>
  <c r="X149" i="38" s="1"/>
  <c r="S149" i="38"/>
  <c r="V148" i="38"/>
  <c r="W148" i="38"/>
  <c r="X148" i="38" s="1"/>
  <c r="H149" i="31" s="1"/>
  <c r="S148" i="38"/>
  <c r="V147" i="38"/>
  <c r="F148" i="31" s="1"/>
  <c r="W147" i="38"/>
  <c r="X147" i="38" s="1"/>
  <c r="S147" i="38"/>
  <c r="V146" i="38"/>
  <c r="W146" i="38"/>
  <c r="S146" i="38"/>
  <c r="C147" i="31" s="1"/>
  <c r="V145" i="38"/>
  <c r="F146" i="31" s="1"/>
  <c r="W145" i="38"/>
  <c r="S145" i="38"/>
  <c r="V144" i="38"/>
  <c r="W144" i="38"/>
  <c r="X144" i="38" s="1"/>
  <c r="H145" i="31" s="1"/>
  <c r="S144" i="38"/>
  <c r="V143" i="38"/>
  <c r="W143" i="38"/>
  <c r="X143" i="38" s="1"/>
  <c r="S143" i="38"/>
  <c r="V142" i="38"/>
  <c r="W142" i="38"/>
  <c r="S142" i="38"/>
  <c r="V141" i="38"/>
  <c r="F142" i="31" s="1"/>
  <c r="W141" i="38"/>
  <c r="X141" i="38" s="1"/>
  <c r="H142" i="31" s="1"/>
  <c r="S141" i="38"/>
  <c r="V140" i="38"/>
  <c r="W140" i="38"/>
  <c r="S140" i="38"/>
  <c r="V139" i="38"/>
  <c r="F140" i="31" s="1"/>
  <c r="W139" i="38"/>
  <c r="X139" i="38" s="1"/>
  <c r="H140" i="31" s="1"/>
  <c r="S139" i="38"/>
  <c r="C140" i="31" s="1"/>
  <c r="V138" i="38"/>
  <c r="W138" i="38"/>
  <c r="S138" i="38"/>
  <c r="V137" i="38"/>
  <c r="W137" i="38"/>
  <c r="X137" i="38" s="1"/>
  <c r="H138" i="31" s="1"/>
  <c r="S137" i="38"/>
  <c r="J138" i="37" s="1"/>
  <c r="V136" i="38"/>
  <c r="W136" i="38"/>
  <c r="X136" i="38" s="1"/>
  <c r="H137" i="31" s="1"/>
  <c r="S136" i="38"/>
  <c r="V135" i="38"/>
  <c r="M136" i="37" s="1"/>
  <c r="W135" i="38"/>
  <c r="X135" i="38" s="1"/>
  <c r="H136" i="31" s="1"/>
  <c r="S135" i="38"/>
  <c r="V134" i="38"/>
  <c r="W134" i="38"/>
  <c r="S134" i="38"/>
  <c r="V133" i="38"/>
  <c r="F134" i="31" s="1"/>
  <c r="W133" i="38"/>
  <c r="X133" i="38" s="1"/>
  <c r="S133" i="38"/>
  <c r="V132" i="38"/>
  <c r="F133" i="31" s="1"/>
  <c r="W132" i="38"/>
  <c r="X132" i="38" s="1"/>
  <c r="H133" i="31" s="1"/>
  <c r="S132" i="38"/>
  <c r="C133" i="31" s="1"/>
  <c r="V131" i="38"/>
  <c r="M132" i="37" s="1"/>
  <c r="W131" i="38"/>
  <c r="X131" i="38" s="1"/>
  <c r="H132" i="31" s="1"/>
  <c r="S131" i="38"/>
  <c r="V130" i="38"/>
  <c r="W130" i="38"/>
  <c r="S130" i="38"/>
  <c r="C131" i="31" s="1"/>
  <c r="V129" i="38"/>
  <c r="W129" i="38"/>
  <c r="X129" i="38" s="1"/>
  <c r="H130" i="31" s="1"/>
  <c r="S129" i="38"/>
  <c r="V128" i="38"/>
  <c r="M129" i="37" s="1"/>
  <c r="W128" i="38"/>
  <c r="X128" i="38" s="1"/>
  <c r="H129" i="31" s="1"/>
  <c r="S128" i="38"/>
  <c r="V127" i="38"/>
  <c r="M128" i="37" s="1"/>
  <c r="W127" i="38"/>
  <c r="X127" i="38" s="1"/>
  <c r="H128" i="31" s="1"/>
  <c r="S127" i="38"/>
  <c r="V126" i="38"/>
  <c r="W126" i="38"/>
  <c r="S126" i="38"/>
  <c r="C127" i="31" s="1"/>
  <c r="V125" i="38"/>
  <c r="F126" i="31" s="1"/>
  <c r="W125" i="38"/>
  <c r="S125" i="38"/>
  <c r="V124" i="38"/>
  <c r="W124" i="38"/>
  <c r="X124" i="38" s="1"/>
  <c r="H125" i="31" s="1"/>
  <c r="S124" i="38"/>
  <c r="V123" i="38"/>
  <c r="W123" i="38"/>
  <c r="X123" i="38" s="1"/>
  <c r="S123" i="38"/>
  <c r="C124" i="31" s="1"/>
  <c r="V122" i="38"/>
  <c r="W122" i="38"/>
  <c r="G123" i="31" s="1"/>
  <c r="S122" i="38"/>
  <c r="V121" i="38"/>
  <c r="W121" i="38"/>
  <c r="X121" i="38" s="1"/>
  <c r="S121" i="38"/>
  <c r="V120" i="38"/>
  <c r="W120" i="38"/>
  <c r="S120" i="38"/>
  <c r="V119" i="38"/>
  <c r="F120" i="31" s="1"/>
  <c r="W119" i="38"/>
  <c r="X119" i="38" s="1"/>
  <c r="H120" i="31" s="1"/>
  <c r="S119" i="38"/>
  <c r="V118" i="38"/>
  <c r="W118" i="38"/>
  <c r="S118" i="38"/>
  <c r="V117" i="38"/>
  <c r="F118" i="31" s="1"/>
  <c r="W117" i="38"/>
  <c r="S117" i="38"/>
  <c r="V116" i="38"/>
  <c r="F117" i="31" s="1"/>
  <c r="W116" i="38"/>
  <c r="X116" i="38" s="1"/>
  <c r="H117" i="31" s="1"/>
  <c r="S116" i="38"/>
  <c r="V115" i="38"/>
  <c r="F116" i="31" s="1"/>
  <c r="W115" i="38"/>
  <c r="X115" i="38"/>
  <c r="H116" i="31" s="1"/>
  <c r="S115" i="38"/>
  <c r="V114" i="38"/>
  <c r="W114" i="38"/>
  <c r="S114" i="38"/>
  <c r="V113" i="38"/>
  <c r="W113" i="38"/>
  <c r="X113" i="38" s="1"/>
  <c r="H114" i="31" s="1"/>
  <c r="S113" i="38"/>
  <c r="V112" i="38"/>
  <c r="W112" i="38"/>
  <c r="X112" i="38" s="1"/>
  <c r="H113" i="31" s="1"/>
  <c r="S112" i="38"/>
  <c r="C113" i="31" s="1"/>
  <c r="V111" i="38"/>
  <c r="F112" i="31" s="1"/>
  <c r="W111" i="38"/>
  <c r="S111" i="38"/>
  <c r="V110" i="38"/>
  <c r="W110" i="38"/>
  <c r="S110" i="38"/>
  <c r="V109" i="38"/>
  <c r="F110" i="31" s="1"/>
  <c r="W109" i="38"/>
  <c r="X109" i="38" s="1"/>
  <c r="S109" i="38"/>
  <c r="V108" i="38"/>
  <c r="W108" i="38"/>
  <c r="X108" i="38" s="1"/>
  <c r="S108" i="38"/>
  <c r="V107" i="38"/>
  <c r="F108" i="31" s="1"/>
  <c r="W107" i="38"/>
  <c r="X107" i="38" s="1"/>
  <c r="H108" i="31" s="1"/>
  <c r="S107" i="38"/>
  <c r="V106" i="38"/>
  <c r="W106" i="38"/>
  <c r="X106" i="38" s="1"/>
  <c r="S106" i="38"/>
  <c r="V105" i="38"/>
  <c r="W105" i="38"/>
  <c r="X105" i="38" s="1"/>
  <c r="S105" i="38"/>
  <c r="J106" i="37" s="1"/>
  <c r="V104" i="38"/>
  <c r="F105" i="31" s="1"/>
  <c r="W104" i="38"/>
  <c r="X104" i="38" s="1"/>
  <c r="H105" i="31" s="1"/>
  <c r="S104" i="38"/>
  <c r="V103" i="38"/>
  <c r="F104" i="31" s="1"/>
  <c r="W103" i="38"/>
  <c r="X103" i="38" s="1"/>
  <c r="H104" i="31" s="1"/>
  <c r="S103" i="38"/>
  <c r="V102" i="38"/>
  <c r="F103" i="31" s="1"/>
  <c r="W102" i="38"/>
  <c r="S102" i="38"/>
  <c r="C103" i="31" s="1"/>
  <c r="V101" i="38"/>
  <c r="W101" i="38"/>
  <c r="X101" i="38" s="1"/>
  <c r="H102" i="31" s="1"/>
  <c r="S101" i="38"/>
  <c r="J102" i="37" s="1"/>
  <c r="V100" i="38"/>
  <c r="W100" i="38"/>
  <c r="X100" i="38" s="1"/>
  <c r="H101" i="31" s="1"/>
  <c r="S100" i="38"/>
  <c r="C101" i="31" s="1"/>
  <c r="V99" i="38"/>
  <c r="W99" i="38"/>
  <c r="S99" i="38"/>
  <c r="V98" i="38"/>
  <c r="W98" i="38"/>
  <c r="S98" i="38"/>
  <c r="V97" i="38"/>
  <c r="F98" i="31" s="1"/>
  <c r="W97" i="38"/>
  <c r="X97" i="38" s="1"/>
  <c r="S97" i="38"/>
  <c r="V96" i="38"/>
  <c r="W96" i="38"/>
  <c r="X96" i="38" s="1"/>
  <c r="S96" i="38"/>
  <c r="V95" i="38"/>
  <c r="F96" i="31" s="1"/>
  <c r="W95" i="38"/>
  <c r="X95" i="38" s="1"/>
  <c r="H96" i="31" s="1"/>
  <c r="S95" i="38"/>
  <c r="V94" i="38"/>
  <c r="W94" i="38"/>
  <c r="S94" i="38"/>
  <c r="C95" i="31" s="1"/>
  <c r="V93" i="38"/>
  <c r="W93" i="38"/>
  <c r="X93" i="38" s="1"/>
  <c r="S93" i="38"/>
  <c r="C94" i="31" s="1"/>
  <c r="V92" i="38"/>
  <c r="W92" i="38"/>
  <c r="X92" i="38" s="1"/>
  <c r="S92" i="38"/>
  <c r="C93" i="31" s="1"/>
  <c r="V91" i="38"/>
  <c r="W91" i="38"/>
  <c r="X91" i="38" s="1"/>
  <c r="H92" i="31" s="1"/>
  <c r="S91" i="38"/>
  <c r="V90" i="38"/>
  <c r="W90" i="38"/>
  <c r="S90" i="38"/>
  <c r="V89" i="38"/>
  <c r="F90" i="31" s="1"/>
  <c r="W89" i="38"/>
  <c r="X89" i="38" s="1"/>
  <c r="S89" i="38"/>
  <c r="V88" i="38"/>
  <c r="F89" i="31" s="1"/>
  <c r="W88" i="38"/>
  <c r="X88" i="38" s="1"/>
  <c r="S88" i="38"/>
  <c r="V87" i="38"/>
  <c r="F88" i="31" s="1"/>
  <c r="W87" i="38"/>
  <c r="X87" i="38" s="1"/>
  <c r="H88" i="31" s="1"/>
  <c r="S87" i="38"/>
  <c r="V86" i="38"/>
  <c r="F87" i="31" s="1"/>
  <c r="W86" i="38"/>
  <c r="G87" i="31"/>
  <c r="S86" i="38"/>
  <c r="V85" i="38"/>
  <c r="F86" i="31" s="1"/>
  <c r="W85" i="38"/>
  <c r="X85" i="38" s="1"/>
  <c r="S85" i="38"/>
  <c r="J86" i="37" s="1"/>
  <c r="V84" i="38"/>
  <c r="W84" i="38"/>
  <c r="X84" i="38" s="1"/>
  <c r="H85" i="31" s="1"/>
  <c r="S84" i="38"/>
  <c r="V83" i="38"/>
  <c r="F84" i="31" s="1"/>
  <c r="W83" i="38"/>
  <c r="S83" i="38"/>
  <c r="V82" i="38"/>
  <c r="W82" i="38"/>
  <c r="S82" i="38"/>
  <c r="C83" i="31" s="1"/>
  <c r="V81" i="38"/>
  <c r="W81" i="38"/>
  <c r="S81" i="38"/>
  <c r="J82" i="37" s="1"/>
  <c r="V80" i="38"/>
  <c r="W80" i="38"/>
  <c r="X80" i="38" s="1"/>
  <c r="H81" i="31" s="1"/>
  <c r="S80" i="38"/>
  <c r="V79" i="38"/>
  <c r="W79" i="38"/>
  <c r="X79" i="38" s="1"/>
  <c r="S79" i="38"/>
  <c r="V78" i="38"/>
  <c r="W78" i="38"/>
  <c r="X78" i="38" s="1"/>
  <c r="H79" i="31" s="1"/>
  <c r="S78" i="38"/>
  <c r="C79" i="31" s="1"/>
  <c r="V77" i="38"/>
  <c r="W77" i="38"/>
  <c r="S77" i="38"/>
  <c r="C78" i="31" s="1"/>
  <c r="V76" i="38"/>
  <c r="W76" i="38"/>
  <c r="X76" i="38" s="1"/>
  <c r="H77" i="31" s="1"/>
  <c r="S76" i="38"/>
  <c r="V75" i="38"/>
  <c r="F76" i="31" s="1"/>
  <c r="W75" i="38"/>
  <c r="X75" i="38"/>
  <c r="H76" i="31" s="1"/>
  <c r="S75" i="38"/>
  <c r="V74" i="38"/>
  <c r="W74" i="38"/>
  <c r="X74" i="38" s="1"/>
  <c r="S74" i="38"/>
  <c r="V73" i="38"/>
  <c r="W73" i="38"/>
  <c r="X73" i="38" s="1"/>
  <c r="S73" i="38"/>
  <c r="V72" i="38"/>
  <c r="W72" i="38"/>
  <c r="X72" i="38" s="1"/>
  <c r="H73" i="31" s="1"/>
  <c r="S72" i="38"/>
  <c r="V71" i="38"/>
  <c r="W71" i="38"/>
  <c r="S71" i="38"/>
  <c r="V70" i="38"/>
  <c r="W70" i="38"/>
  <c r="S70" i="38"/>
  <c r="V69" i="38"/>
  <c r="W69" i="38"/>
  <c r="X69" i="38" s="1"/>
  <c r="S69" i="38"/>
  <c r="V68" i="38"/>
  <c r="F69" i="31" s="1"/>
  <c r="W68" i="38"/>
  <c r="X68" i="38" s="1"/>
  <c r="H69" i="31" s="1"/>
  <c r="S68" i="38"/>
  <c r="V67" i="38"/>
  <c r="W67" i="38"/>
  <c r="X67" i="38" s="1"/>
  <c r="S67" i="38"/>
  <c r="V66" i="38"/>
  <c r="W66" i="38"/>
  <c r="S66" i="38"/>
  <c r="C67" i="31" s="1"/>
  <c r="V65" i="38"/>
  <c r="W65" i="38"/>
  <c r="X65" i="38" s="1"/>
  <c r="S65" i="38"/>
  <c r="J66" i="37" s="1"/>
  <c r="V64" i="38"/>
  <c r="W64" i="38"/>
  <c r="S64" i="38"/>
  <c r="V63" i="38"/>
  <c r="W63" i="38"/>
  <c r="X63" i="38" s="1"/>
  <c r="H64" i="31" s="1"/>
  <c r="S63" i="38"/>
  <c r="V62" i="38"/>
  <c r="F63" i="31" s="1"/>
  <c r="W62" i="38"/>
  <c r="X62" i="38" s="1"/>
  <c r="H63" i="31" s="1"/>
  <c r="S62" i="38"/>
  <c r="V61" i="38"/>
  <c r="W61" i="38"/>
  <c r="X61" i="38" s="1"/>
  <c r="H62" i="31" s="1"/>
  <c r="S61" i="38"/>
  <c r="V60" i="38"/>
  <c r="W60" i="38"/>
  <c r="S60" i="38"/>
  <c r="V59" i="38"/>
  <c r="W59" i="38"/>
  <c r="X59" i="38" s="1"/>
  <c r="S59" i="38"/>
  <c r="C60" i="31" s="1"/>
  <c r="V58" i="38"/>
  <c r="W58" i="38"/>
  <c r="X58" i="38" s="1"/>
  <c r="S58" i="38"/>
  <c r="C59" i="31" s="1"/>
  <c r="V57" i="38"/>
  <c r="W57" i="38"/>
  <c r="S57" i="38"/>
  <c r="V56" i="38"/>
  <c r="F57" i="31" s="1"/>
  <c r="W56" i="38"/>
  <c r="S56" i="38"/>
  <c r="V55" i="38"/>
  <c r="W55" i="38"/>
  <c r="S55" i="38"/>
  <c r="V54" i="38"/>
  <c r="F55" i="31" s="1"/>
  <c r="W54" i="38"/>
  <c r="X54" i="38" s="1"/>
  <c r="H55" i="31" s="1"/>
  <c r="S54" i="38"/>
  <c r="C55" i="31" s="1"/>
  <c r="V53" i="38"/>
  <c r="W53" i="38"/>
  <c r="X53" i="38" s="1"/>
  <c r="H54" i="31" s="1"/>
  <c r="S53" i="38"/>
  <c r="V52" i="38"/>
  <c r="F53" i="31" s="1"/>
  <c r="W52" i="38"/>
  <c r="S52" i="38"/>
  <c r="V51" i="38"/>
  <c r="W51" i="38"/>
  <c r="X51" i="38" s="1"/>
  <c r="H52" i="31" s="1"/>
  <c r="S51" i="38"/>
  <c r="V50" i="38"/>
  <c r="W50" i="38"/>
  <c r="S50" i="38"/>
  <c r="C51" i="31" s="1"/>
  <c r="V49" i="38"/>
  <c r="W49" i="38"/>
  <c r="X49" i="38" s="1"/>
  <c r="S49" i="38"/>
  <c r="J50" i="37" s="1"/>
  <c r="V48" i="38"/>
  <c r="W48" i="38"/>
  <c r="S48" i="38"/>
  <c r="V47" i="38"/>
  <c r="W47" i="38"/>
  <c r="X47" i="38" s="1"/>
  <c r="H48" i="31" s="1"/>
  <c r="S47" i="38"/>
  <c r="V46" i="38"/>
  <c r="F47" i="31" s="1"/>
  <c r="W46" i="38"/>
  <c r="X46" i="38" s="1"/>
  <c r="H47" i="31" s="1"/>
  <c r="S46" i="38"/>
  <c r="V45" i="38"/>
  <c r="W45" i="38"/>
  <c r="X45" i="38" s="1"/>
  <c r="H46" i="31" s="1"/>
  <c r="S45" i="38"/>
  <c r="V44" i="38"/>
  <c r="W44" i="38"/>
  <c r="X44" i="38" s="1"/>
  <c r="H45" i="31" s="1"/>
  <c r="S44" i="38"/>
  <c r="V43" i="38"/>
  <c r="F44" i="31" s="1"/>
  <c r="W43" i="38"/>
  <c r="S43" i="38"/>
  <c r="C44" i="31" s="1"/>
  <c r="V42" i="38"/>
  <c r="F43" i="31" s="1"/>
  <c r="W42" i="38"/>
  <c r="X42" i="38" s="1"/>
  <c r="S42" i="38"/>
  <c r="C43" i="31" s="1"/>
  <c r="V41" i="38"/>
  <c r="W41" i="38"/>
  <c r="X41" i="38" s="1"/>
  <c r="S41" i="38"/>
  <c r="V40" i="38"/>
  <c r="W40" i="38"/>
  <c r="X40" i="38" s="1"/>
  <c r="H41" i="31" s="1"/>
  <c r="S40" i="38"/>
  <c r="V39" i="38"/>
  <c r="W39" i="38"/>
  <c r="X39" i="38" s="1"/>
  <c r="H40" i="31" s="1"/>
  <c r="S39" i="38"/>
  <c r="V38" i="38"/>
  <c r="W38" i="38"/>
  <c r="X38" i="38" s="1"/>
  <c r="S38" i="38"/>
  <c r="V37" i="38"/>
  <c r="W37" i="38"/>
  <c r="X37" i="38" s="1"/>
  <c r="H38" i="31" s="1"/>
  <c r="S37" i="38"/>
  <c r="V36" i="38"/>
  <c r="W36" i="38"/>
  <c r="X36" i="38" s="1"/>
  <c r="H37" i="31" s="1"/>
  <c r="S36" i="38"/>
  <c r="V35" i="38"/>
  <c r="W35" i="38"/>
  <c r="X35" i="38" s="1"/>
  <c r="H36" i="31" s="1"/>
  <c r="S35" i="38"/>
  <c r="J36" i="37" s="1"/>
  <c r="V34" i="38"/>
  <c r="W34" i="38"/>
  <c r="X34" i="38" s="1"/>
  <c r="S34" i="38"/>
  <c r="C35" i="31" s="1"/>
  <c r="V33" i="38"/>
  <c r="W33" i="38"/>
  <c r="X33" i="38" s="1"/>
  <c r="S33" i="38"/>
  <c r="V32" i="38"/>
  <c r="W32" i="38"/>
  <c r="X32" i="38" s="1"/>
  <c r="O33" i="37" s="1"/>
  <c r="S32" i="38"/>
  <c r="V31" i="38"/>
  <c r="W31" i="38"/>
  <c r="X31" i="38" s="1"/>
  <c r="H32" i="31" s="1"/>
  <c r="S31" i="38"/>
  <c r="V30" i="38"/>
  <c r="W30" i="38"/>
  <c r="X30" i="38" s="1"/>
  <c r="H31" i="31" s="1"/>
  <c r="S30" i="38"/>
  <c r="V29" i="38"/>
  <c r="W29" i="38"/>
  <c r="X29" i="38" s="1"/>
  <c r="S29" i="38"/>
  <c r="V28" i="38"/>
  <c r="W28" i="38"/>
  <c r="S28" i="38"/>
  <c r="J29" i="37" s="1"/>
  <c r="V27" i="38"/>
  <c r="W27" i="38"/>
  <c r="X27" i="38"/>
  <c r="H28" i="31" s="1"/>
  <c r="S27" i="38"/>
  <c r="V26" i="38"/>
  <c r="W26" i="38"/>
  <c r="X26" i="38" s="1"/>
  <c r="S26" i="38"/>
  <c r="V25" i="38"/>
  <c r="W25" i="38"/>
  <c r="X25" i="38" s="1"/>
  <c r="S25" i="38"/>
  <c r="C26" i="31" s="1"/>
  <c r="V24" i="38"/>
  <c r="F25" i="31" s="1"/>
  <c r="W24" i="38"/>
  <c r="X24" i="38" s="1"/>
  <c r="S24" i="38"/>
  <c r="V23" i="38"/>
  <c r="F24" i="31" s="1"/>
  <c r="W23" i="38"/>
  <c r="X23" i="38" s="1"/>
  <c r="H24" i="31" s="1"/>
  <c r="S23" i="38"/>
  <c r="C24" i="31" s="1"/>
  <c r="V22" i="38"/>
  <c r="W22" i="38"/>
  <c r="X22" i="38" s="1"/>
  <c r="H23" i="31" s="1"/>
  <c r="S22" i="38"/>
  <c r="C23" i="31" s="1"/>
  <c r="V21" i="38"/>
  <c r="F22" i="31" s="1"/>
  <c r="W21" i="38"/>
  <c r="X21" i="38" s="1"/>
  <c r="H22" i="31" s="1"/>
  <c r="S21" i="38"/>
  <c r="V20" i="38"/>
  <c r="W20" i="38"/>
  <c r="X20" i="38" s="1"/>
  <c r="H21" i="31" s="1"/>
  <c r="S20" i="38"/>
  <c r="V19" i="38"/>
  <c r="W19" i="38"/>
  <c r="X19" i="38" s="1"/>
  <c r="H20" i="31" s="1"/>
  <c r="S19" i="38"/>
  <c r="J20" i="37" s="1"/>
  <c r="V18" i="38"/>
  <c r="W18" i="38"/>
  <c r="X18" i="38" s="1"/>
  <c r="S18" i="38"/>
  <c r="V17" i="38"/>
  <c r="F18" i="31" s="1"/>
  <c r="W17" i="38"/>
  <c r="X17" i="38" s="1"/>
  <c r="S17" i="38"/>
  <c r="V16" i="38"/>
  <c r="W16" i="38"/>
  <c r="X16" i="38" s="1"/>
  <c r="S16" i="38"/>
  <c r="V15" i="38"/>
  <c r="W15" i="38"/>
  <c r="X15" i="38" s="1"/>
  <c r="H16" i="31" s="1"/>
  <c r="S15" i="38"/>
  <c r="V14" i="38"/>
  <c r="W14" i="38"/>
  <c r="X14" i="38"/>
  <c r="H15" i="31" s="1"/>
  <c r="S14" i="38"/>
  <c r="V13" i="38"/>
  <c r="W13" i="38"/>
  <c r="X13" i="38"/>
  <c r="H14" i="31" s="1"/>
  <c r="S13" i="38"/>
  <c r="V12" i="38"/>
  <c r="W12" i="38"/>
  <c r="X12" i="38" s="1"/>
  <c r="S12" i="38"/>
  <c r="V11" i="38"/>
  <c r="W11" i="38"/>
  <c r="X11" i="38" s="1"/>
  <c r="S11" i="38"/>
  <c r="V10" i="38"/>
  <c r="W10" i="38"/>
  <c r="S10" i="38"/>
  <c r="V9" i="38"/>
  <c r="W9" i="38"/>
  <c r="X9" i="38" s="1"/>
  <c r="S9" i="38"/>
  <c r="C10" i="31" s="1"/>
  <c r="V8" i="38"/>
  <c r="W8" i="38"/>
  <c r="X8" i="38" s="1"/>
  <c r="S8" i="38"/>
  <c r="V7" i="38"/>
  <c r="W7" i="38"/>
  <c r="X7" i="38" s="1"/>
  <c r="S7" i="38"/>
  <c r="V6" i="38"/>
  <c r="W6" i="38"/>
  <c r="S6" i="38"/>
  <c r="H151" i="32"/>
  <c r="W145" i="34"/>
  <c r="X145" i="34" s="1"/>
  <c r="H146" i="32" s="1"/>
  <c r="W144" i="34"/>
  <c r="X144" i="34"/>
  <c r="H145" i="32" s="1"/>
  <c r="W143" i="34"/>
  <c r="X143" i="34" s="1"/>
  <c r="W142" i="34"/>
  <c r="X142" i="34" s="1"/>
  <c r="H143" i="32" s="1"/>
  <c r="W141" i="34"/>
  <c r="W140" i="34"/>
  <c r="X140" i="34" s="1"/>
  <c r="H141" i="32" s="1"/>
  <c r="W139" i="34"/>
  <c r="X139" i="34" s="1"/>
  <c r="H140" i="32" s="1"/>
  <c r="W138" i="34"/>
  <c r="X138" i="34" s="1"/>
  <c r="W137" i="34"/>
  <c r="X137" i="34" s="1"/>
  <c r="H138" i="32" s="1"/>
  <c r="W136" i="34"/>
  <c r="X136" i="34" s="1"/>
  <c r="W135" i="34"/>
  <c r="W134" i="34"/>
  <c r="X134" i="34" s="1"/>
  <c r="H135" i="32" s="1"/>
  <c r="W133" i="34"/>
  <c r="W132" i="34"/>
  <c r="W131" i="34"/>
  <c r="X131" i="34" s="1"/>
  <c r="W130" i="34"/>
  <c r="X130" i="34" s="1"/>
  <c r="W129" i="34"/>
  <c r="X129" i="34" s="1"/>
  <c r="H130" i="32" s="1"/>
  <c r="W128" i="34"/>
  <c r="W127" i="34"/>
  <c r="X127" i="34" s="1"/>
  <c r="W126" i="34"/>
  <c r="X126" i="34" s="1"/>
  <c r="H127" i="32" s="1"/>
  <c r="W125" i="34"/>
  <c r="W124" i="34"/>
  <c r="X124" i="34" s="1"/>
  <c r="H125" i="32" s="1"/>
  <c r="W123" i="34"/>
  <c r="X123" i="34" s="1"/>
  <c r="W122" i="34"/>
  <c r="X122" i="34" s="1"/>
  <c r="W121" i="34"/>
  <c r="X121" i="34"/>
  <c r="H122" i="32" s="1"/>
  <c r="W120" i="34"/>
  <c r="X120" i="34" s="1"/>
  <c r="H121" i="32" s="1"/>
  <c r="W119" i="34"/>
  <c r="W118" i="34"/>
  <c r="X118" i="34" s="1"/>
  <c r="W117" i="34"/>
  <c r="W116" i="34"/>
  <c r="W115" i="34"/>
  <c r="X115" i="34" s="1"/>
  <c r="W114" i="34"/>
  <c r="X114" i="34" s="1"/>
  <c r="H115" i="32" s="1"/>
  <c r="W113" i="34"/>
  <c r="X113" i="34" s="1"/>
  <c r="W112" i="34"/>
  <c r="X112" i="34" s="1"/>
  <c r="H113" i="32" s="1"/>
  <c r="W111" i="34"/>
  <c r="W110" i="34"/>
  <c r="X110" i="34" s="1"/>
  <c r="H111" i="32" s="1"/>
  <c r="W109" i="34"/>
  <c r="W108" i="34"/>
  <c r="X108" i="34" s="1"/>
  <c r="W107" i="34"/>
  <c r="W106" i="34"/>
  <c r="X106" i="34" s="1"/>
  <c r="H107" i="32" s="1"/>
  <c r="W105" i="34"/>
  <c r="X105" i="34" s="1"/>
  <c r="W104" i="34"/>
  <c r="X104" i="34" s="1"/>
  <c r="H105" i="32" s="1"/>
  <c r="W103" i="34"/>
  <c r="X103" i="34" s="1"/>
  <c r="W102" i="34"/>
  <c r="X102" i="34" s="1"/>
  <c r="W101" i="34"/>
  <c r="W100" i="34"/>
  <c r="X100" i="34" s="1"/>
  <c r="W99" i="34"/>
  <c r="X99" i="34" s="1"/>
  <c r="W98" i="34"/>
  <c r="X98" i="34" s="1"/>
  <c r="W97" i="34"/>
  <c r="X97" i="34" s="1"/>
  <c r="W96" i="34"/>
  <c r="W95" i="34"/>
  <c r="X95" i="34" s="1"/>
  <c r="W94" i="34"/>
  <c r="X94" i="34" s="1"/>
  <c r="H95" i="32" s="1"/>
  <c r="W93" i="34"/>
  <c r="W92" i="34"/>
  <c r="X92" i="34" s="1"/>
  <c r="W91" i="34"/>
  <c r="X91" i="34" s="1"/>
  <c r="H92" i="32" s="1"/>
  <c r="W90" i="34"/>
  <c r="X90" i="34" s="1"/>
  <c r="W89" i="34"/>
  <c r="X89" i="34" s="1"/>
  <c r="W88" i="34"/>
  <c r="X88" i="34" s="1"/>
  <c r="H89" i="32" s="1"/>
  <c r="W87" i="34"/>
  <c r="W86" i="34"/>
  <c r="X86" i="34" s="1"/>
  <c r="H87" i="32" s="1"/>
  <c r="W85" i="34"/>
  <c r="W84" i="34"/>
  <c r="W83" i="34"/>
  <c r="X83" i="34" s="1"/>
  <c r="W82" i="34"/>
  <c r="X82" i="34" s="1"/>
  <c r="H83" i="32" s="1"/>
  <c r="W81" i="34"/>
  <c r="X81" i="34" s="1"/>
  <c r="H82" i="32" s="1"/>
  <c r="W80" i="34"/>
  <c r="X80" i="34" s="1"/>
  <c r="W79" i="34"/>
  <c r="X79" i="34" s="1"/>
  <c r="W78" i="34"/>
  <c r="X78" i="34" s="1"/>
  <c r="H79" i="32" s="1"/>
  <c r="W77" i="34"/>
  <c r="W76" i="34"/>
  <c r="X76" i="34" s="1"/>
  <c r="W75" i="34"/>
  <c r="X75" i="34" s="1"/>
  <c r="W74" i="34"/>
  <c r="X74" i="34" s="1"/>
  <c r="W73" i="34"/>
  <c r="X73" i="34" s="1"/>
  <c r="H74" i="32" s="1"/>
  <c r="W72" i="34"/>
  <c r="W71" i="34"/>
  <c r="X71" i="34" s="1"/>
  <c r="W70" i="34"/>
  <c r="X70" i="34" s="1"/>
  <c r="W69" i="34"/>
  <c r="W68" i="34"/>
  <c r="X68" i="34"/>
  <c r="H69" i="32" s="1"/>
  <c r="W67" i="34"/>
  <c r="X67" i="34" s="1"/>
  <c r="W66" i="34"/>
  <c r="X66" i="34" s="1"/>
  <c r="W65" i="34"/>
  <c r="X65" i="34" s="1"/>
  <c r="H66" i="32" s="1"/>
  <c r="W64" i="34"/>
  <c r="W63" i="34"/>
  <c r="X63" i="34" s="1"/>
  <c r="W62" i="34"/>
  <c r="X62" i="34" s="1"/>
  <c r="H63" i="32" s="1"/>
  <c r="W61" i="34"/>
  <c r="W60" i="34"/>
  <c r="X60" i="34" s="1"/>
  <c r="H61" i="32" s="1"/>
  <c r="W59" i="34"/>
  <c r="X59" i="34" s="1"/>
  <c r="W58" i="34"/>
  <c r="X58" i="34" s="1"/>
  <c r="H59" i="32" s="1"/>
  <c r="W57" i="34"/>
  <c r="W56" i="34"/>
  <c r="W55" i="34"/>
  <c r="X55" i="34" s="1"/>
  <c r="W54" i="34"/>
  <c r="X54" i="34" s="1"/>
  <c r="H55" i="32" s="1"/>
  <c r="W53" i="34"/>
  <c r="W52" i="34"/>
  <c r="X52" i="34" s="1"/>
  <c r="H53" i="32" s="1"/>
  <c r="W51" i="34"/>
  <c r="X51" i="34" s="1"/>
  <c r="H52" i="32" s="1"/>
  <c r="W50" i="34"/>
  <c r="X50" i="34" s="1"/>
  <c r="H51" i="32" s="1"/>
  <c r="W49" i="34"/>
  <c r="W48" i="34"/>
  <c r="X48" i="34" s="1"/>
  <c r="W47" i="34"/>
  <c r="X47" i="34" s="1"/>
  <c r="W46" i="34"/>
  <c r="X46" i="34" s="1"/>
  <c r="H47" i="32" s="1"/>
  <c r="W45" i="34"/>
  <c r="N46" i="39" s="1"/>
  <c r="W44" i="34"/>
  <c r="X44" i="34" s="1"/>
  <c r="W43" i="34"/>
  <c r="X43" i="34" s="1"/>
  <c r="W42" i="34"/>
  <c r="W41" i="34"/>
  <c r="X41" i="34" s="1"/>
  <c r="W40" i="34"/>
  <c r="X40" i="34" s="1"/>
  <c r="H41" i="32" s="1"/>
  <c r="W39" i="34"/>
  <c r="X39" i="34" s="1"/>
  <c r="W38" i="34"/>
  <c r="X38" i="34" s="1"/>
  <c r="H39" i="32" s="1"/>
  <c r="W37" i="34"/>
  <c r="G38" i="32" s="1"/>
  <c r="W36" i="34"/>
  <c r="X36" i="34" s="1"/>
  <c r="W35" i="34"/>
  <c r="X35" i="34" s="1"/>
  <c r="W34" i="34"/>
  <c r="X34" i="34" s="1"/>
  <c r="H35" i="32" s="1"/>
  <c r="W33" i="34"/>
  <c r="N34" i="39" s="1"/>
  <c r="W32" i="34"/>
  <c r="X32" i="34" s="1"/>
  <c r="W31" i="34"/>
  <c r="X31" i="34" s="1"/>
  <c r="W30" i="34"/>
  <c r="X30" i="34" s="1"/>
  <c r="H31" i="32" s="1"/>
  <c r="W29" i="34"/>
  <c r="W28" i="34"/>
  <c r="X28" i="34" s="1"/>
  <c r="H29" i="32" s="1"/>
  <c r="W27" i="34"/>
  <c r="X27" i="34" s="1"/>
  <c r="W26" i="34"/>
  <c r="W25" i="34"/>
  <c r="W24" i="34"/>
  <c r="X24" i="34" s="1"/>
  <c r="H25" i="32" s="1"/>
  <c r="W23" i="34"/>
  <c r="X23" i="34" s="1"/>
  <c r="W22" i="34"/>
  <c r="W21" i="34"/>
  <c r="G22" i="32" s="1"/>
  <c r="W20" i="34"/>
  <c r="X20" i="34" s="1"/>
  <c r="W19" i="34"/>
  <c r="X19" i="34" s="1"/>
  <c r="H20" i="32" s="1"/>
  <c r="W18" i="34"/>
  <c r="W17" i="34"/>
  <c r="X17" i="34" s="1"/>
  <c r="H18" i="32" s="1"/>
  <c r="W16" i="34"/>
  <c r="W15" i="34"/>
  <c r="X15" i="34" s="1"/>
  <c r="W14" i="34"/>
  <c r="X14" i="34" s="1"/>
  <c r="H15" i="32" s="1"/>
  <c r="W13" i="34"/>
  <c r="W12" i="34"/>
  <c r="X12" i="34" s="1"/>
  <c r="H13" i="32" s="1"/>
  <c r="W11" i="34"/>
  <c r="X11" i="34" s="1"/>
  <c r="H12" i="32" s="1"/>
  <c r="W10" i="34"/>
  <c r="X10" i="34" s="1"/>
  <c r="H11" i="32" s="1"/>
  <c r="W9" i="34"/>
  <c r="X9" i="34"/>
  <c r="W8" i="34"/>
  <c r="W7" i="34"/>
  <c r="X7" i="34" s="1"/>
  <c r="W6" i="34"/>
  <c r="X6" i="34" s="1"/>
  <c r="H7" i="32" s="1"/>
  <c r="H161" i="35"/>
  <c r="H160" i="35"/>
  <c r="H158" i="35"/>
  <c r="H157" i="35"/>
  <c r="D157" i="35"/>
  <c r="H156" i="35"/>
  <c r="D156" i="35"/>
  <c r="I155" i="35"/>
  <c r="D155" i="35"/>
  <c r="I154" i="35"/>
  <c r="H154" i="35"/>
  <c r="D154" i="35"/>
  <c r="H153" i="35"/>
  <c r="D153" i="35"/>
  <c r="I152" i="35"/>
  <c r="D152" i="35"/>
  <c r="H151" i="35"/>
  <c r="I150" i="35"/>
  <c r="H150" i="35"/>
  <c r="D150" i="35"/>
  <c r="D149" i="35"/>
  <c r="I147" i="35"/>
  <c r="D147" i="35"/>
  <c r="H146" i="35"/>
  <c r="I145" i="35"/>
  <c r="D145" i="35"/>
  <c r="H144" i="35"/>
  <c r="D144" i="35"/>
  <c r="I142" i="35"/>
  <c r="I141" i="35"/>
  <c r="H140" i="35"/>
  <c r="K140" i="40"/>
  <c r="D139" i="35"/>
  <c r="H138" i="35"/>
  <c r="I137" i="35"/>
  <c r="H136" i="35"/>
  <c r="D136" i="35"/>
  <c r="I135" i="35"/>
  <c r="D135" i="35"/>
  <c r="I134" i="35"/>
  <c r="I133" i="35"/>
  <c r="I132" i="35"/>
  <c r="D132" i="35"/>
  <c r="I131" i="35"/>
  <c r="C129" i="35"/>
  <c r="H127" i="35"/>
  <c r="D127" i="35"/>
  <c r="D126" i="35"/>
  <c r="H125" i="35"/>
  <c r="D125" i="35"/>
  <c r="O124" i="40"/>
  <c r="I122" i="35"/>
  <c r="D122" i="35"/>
  <c r="D121" i="35"/>
  <c r="H120" i="35"/>
  <c r="I119" i="35"/>
  <c r="H119" i="35"/>
  <c r="D118" i="35"/>
  <c r="H113" i="35"/>
  <c r="I108" i="35"/>
  <c r="D108" i="35"/>
  <c r="I107" i="35"/>
  <c r="H105" i="35"/>
  <c r="D103" i="35"/>
  <c r="I101" i="35"/>
  <c r="D101" i="35"/>
  <c r="H100" i="35"/>
  <c r="I98" i="35"/>
  <c r="H98" i="35"/>
  <c r="D98" i="35"/>
  <c r="D97" i="35"/>
  <c r="H95" i="35"/>
  <c r="D95" i="35"/>
  <c r="I94" i="35"/>
  <c r="I93" i="35"/>
  <c r="H93" i="35"/>
  <c r="D93" i="35"/>
  <c r="H92" i="35"/>
  <c r="D92" i="35"/>
  <c r="I91" i="35"/>
  <c r="H86" i="35"/>
  <c r="D86" i="35"/>
  <c r="I85" i="35"/>
  <c r="O81" i="40"/>
  <c r="I80" i="35"/>
  <c r="D79" i="35"/>
  <c r="O78" i="40"/>
  <c r="D78" i="35"/>
  <c r="H77" i="35"/>
  <c r="G76" i="35"/>
  <c r="K73" i="40"/>
  <c r="D72" i="35"/>
  <c r="H71" i="35"/>
  <c r="K70" i="40"/>
  <c r="P69" i="40"/>
  <c r="H67" i="35"/>
  <c r="N65" i="40"/>
  <c r="P63" i="40"/>
  <c r="P62" i="40"/>
  <c r="I61" i="35"/>
  <c r="J58" i="40"/>
  <c r="F56" i="35"/>
  <c r="N55" i="40"/>
  <c r="N38" i="40"/>
  <c r="C37" i="35"/>
  <c r="P36" i="40"/>
  <c r="H36" i="35"/>
  <c r="K36" i="40"/>
  <c r="P34" i="40"/>
  <c r="D32" i="35"/>
  <c r="N25" i="40"/>
  <c r="C24" i="35"/>
  <c r="D16" i="35"/>
  <c r="I10" i="35"/>
  <c r="D8" i="35"/>
  <c r="K7" i="40"/>
  <c r="H16" i="22"/>
  <c r="H24" i="22"/>
  <c r="H29" i="22"/>
  <c r="H32" i="22"/>
  <c r="H37" i="22"/>
  <c r="H40" i="22"/>
  <c r="H45" i="22"/>
  <c r="H48" i="22"/>
  <c r="H56" i="22"/>
  <c r="H64" i="22"/>
  <c r="H69" i="22"/>
  <c r="H80" i="22"/>
  <c r="H85" i="22"/>
  <c r="H88" i="22"/>
  <c r="H93" i="22"/>
  <c r="H96" i="22"/>
  <c r="H101" i="22"/>
  <c r="H104" i="22"/>
  <c r="H112" i="22"/>
  <c r="H117" i="22"/>
  <c r="H128" i="22"/>
  <c r="H136" i="22"/>
  <c r="H141" i="22"/>
  <c r="H149" i="22"/>
  <c r="H152" i="22"/>
  <c r="H9" i="23"/>
  <c r="H10" i="23"/>
  <c r="H12" i="23"/>
  <c r="H13" i="23"/>
  <c r="H16" i="23"/>
  <c r="H19" i="23"/>
  <c r="H20" i="23"/>
  <c r="H24" i="23"/>
  <c r="H25" i="23"/>
  <c r="H28" i="23"/>
  <c r="H31" i="23"/>
  <c r="H33" i="23"/>
  <c r="H35" i="23"/>
  <c r="H36" i="23"/>
  <c r="H37" i="23"/>
  <c r="H43" i="23"/>
  <c r="H44" i="23"/>
  <c r="H47" i="23"/>
  <c r="H48" i="23"/>
  <c r="H49" i="23"/>
  <c r="H51" i="23"/>
  <c r="H52" i="23"/>
  <c r="H53" i="23"/>
  <c r="H73" i="23"/>
  <c r="H74" i="23"/>
  <c r="H75" i="23"/>
  <c r="H77" i="23"/>
  <c r="H78" i="23"/>
  <c r="H79" i="23"/>
  <c r="H81" i="23"/>
  <c r="H82" i="23"/>
  <c r="H83" i="23"/>
  <c r="H85" i="23"/>
  <c r="H86" i="23"/>
  <c r="H87" i="23"/>
  <c r="H89" i="23"/>
  <c r="H90" i="23"/>
  <c r="H91" i="23"/>
  <c r="H93" i="23"/>
  <c r="H94" i="23"/>
  <c r="H95" i="23"/>
  <c r="H97" i="23"/>
  <c r="H98" i="23"/>
  <c r="H99" i="23"/>
  <c r="H101" i="23"/>
  <c r="H127" i="23"/>
  <c r="H128" i="23"/>
  <c r="H130" i="23"/>
  <c r="H131" i="23"/>
  <c r="H133" i="23"/>
  <c r="H134" i="23"/>
  <c r="H135" i="23"/>
  <c r="H141" i="23"/>
  <c r="H143" i="23"/>
  <c r="H144" i="23"/>
  <c r="H147" i="23"/>
  <c r="H148" i="23"/>
  <c r="H153" i="23"/>
  <c r="H155" i="23"/>
  <c r="H156" i="23"/>
  <c r="H16" i="24"/>
  <c r="H17" i="24"/>
  <c r="H20" i="24"/>
  <c r="H21" i="24"/>
  <c r="H24" i="24"/>
  <c r="H25" i="24"/>
  <c r="H32" i="24"/>
  <c r="H33" i="24"/>
  <c r="H40" i="24"/>
  <c r="H48" i="24"/>
  <c r="H49" i="24"/>
  <c r="H56" i="24"/>
  <c r="H57" i="24"/>
  <c r="H64" i="24"/>
  <c r="H65" i="24"/>
  <c r="H68" i="24"/>
  <c r="H72" i="24"/>
  <c r="H73" i="24"/>
  <c r="H76" i="24"/>
  <c r="H77" i="24"/>
  <c r="H80" i="24"/>
  <c r="H81" i="24"/>
  <c r="H89" i="24"/>
  <c r="H97" i="24"/>
  <c r="H112" i="24"/>
  <c r="H113" i="24"/>
  <c r="H116" i="24"/>
  <c r="H117" i="24"/>
  <c r="H120" i="24"/>
  <c r="H121" i="24"/>
  <c r="H128" i="24"/>
  <c r="H129" i="24"/>
  <c r="H136" i="24"/>
  <c r="H137" i="24"/>
  <c r="H140" i="24"/>
  <c r="H144" i="24"/>
  <c r="H145" i="24"/>
  <c r="H148" i="24"/>
  <c r="H149" i="24"/>
  <c r="H152" i="24"/>
  <c r="H153" i="24"/>
  <c r="H160" i="24"/>
  <c r="H161" i="24"/>
  <c r="H11" i="25"/>
  <c r="H15" i="25"/>
  <c r="H18" i="25"/>
  <c r="H21" i="25"/>
  <c r="H22" i="25"/>
  <c r="H23" i="25"/>
  <c r="H27" i="25"/>
  <c r="H35" i="25"/>
  <c r="H39" i="25"/>
  <c r="H47" i="25"/>
  <c r="H50" i="25"/>
  <c r="H53" i="25"/>
  <c r="H54" i="25"/>
  <c r="H55" i="25"/>
  <c r="H59" i="25"/>
  <c r="H67" i="25"/>
  <c r="H68" i="25"/>
  <c r="H71" i="25"/>
  <c r="H79" i="25"/>
  <c r="H82" i="25"/>
  <c r="H85" i="25"/>
  <c r="H86" i="25"/>
  <c r="H87" i="25"/>
  <c r="H91" i="25"/>
  <c r="H95" i="25"/>
  <c r="H98" i="25"/>
  <c r="H100" i="25"/>
  <c r="H102" i="25"/>
  <c r="H104" i="25"/>
  <c r="H107" i="25"/>
  <c r="H111" i="25"/>
  <c r="H114" i="25"/>
  <c r="H117" i="25"/>
  <c r="H123" i="25"/>
  <c r="H125" i="25"/>
  <c r="H132" i="25"/>
  <c r="H133" i="25"/>
  <c r="H135" i="25"/>
  <c r="H136" i="25"/>
  <c r="H143" i="25"/>
  <c r="H146" i="25"/>
  <c r="H147" i="25"/>
  <c r="H149" i="25"/>
  <c r="H150" i="25"/>
  <c r="H151" i="25"/>
  <c r="H155" i="25"/>
  <c r="H19" i="26"/>
  <c r="H26" i="26"/>
  <c r="H27" i="26"/>
  <c r="H30" i="26"/>
  <c r="H31" i="26"/>
  <c r="H34" i="26"/>
  <c r="H35" i="26"/>
  <c r="H38" i="26"/>
  <c r="H39" i="26"/>
  <c r="H42" i="26"/>
  <c r="H43" i="26"/>
  <c r="H46" i="26"/>
  <c r="H47" i="26"/>
  <c r="H50" i="26"/>
  <c r="H51" i="26"/>
  <c r="H54" i="26"/>
  <c r="H55" i="26"/>
  <c r="H58" i="26"/>
  <c r="H59" i="26"/>
  <c r="H62" i="26"/>
  <c r="H63" i="26"/>
  <c r="H66" i="26"/>
  <c r="H67" i="26"/>
  <c r="H70" i="26"/>
  <c r="H71" i="26"/>
  <c r="H74" i="26"/>
  <c r="H75" i="26"/>
  <c r="H78" i="26"/>
  <c r="H79" i="26"/>
  <c r="H82" i="26"/>
  <c r="H83" i="26"/>
  <c r="H86" i="26"/>
  <c r="H87" i="26"/>
  <c r="H90" i="26"/>
  <c r="H91" i="26"/>
  <c r="H94" i="26"/>
  <c r="H95" i="26"/>
  <c r="H98" i="26"/>
  <c r="H99" i="26"/>
  <c r="H102" i="26"/>
  <c r="H103" i="26"/>
  <c r="H106" i="26"/>
  <c r="H107" i="26"/>
  <c r="H110" i="26"/>
  <c r="H111" i="26"/>
  <c r="H114" i="26"/>
  <c r="H115" i="26"/>
  <c r="H118" i="26"/>
  <c r="H119" i="26"/>
  <c r="H122" i="26"/>
  <c r="H123" i="26"/>
  <c r="H126" i="26"/>
  <c r="H127" i="26"/>
  <c r="H130" i="26"/>
  <c r="H131" i="26"/>
  <c r="H134" i="26"/>
  <c r="H135" i="26"/>
  <c r="H138" i="26"/>
  <c r="H139" i="26"/>
  <c r="H142" i="26"/>
  <c r="H143" i="26"/>
  <c r="H146" i="26"/>
  <c r="H147" i="26"/>
  <c r="H150" i="26"/>
  <c r="H151" i="26"/>
  <c r="H154" i="26"/>
  <c r="H155" i="26"/>
  <c r="H158" i="26"/>
  <c r="H159" i="26"/>
  <c r="H22" i="27"/>
  <c r="H27" i="27"/>
  <c r="H43" i="27"/>
  <c r="H48" i="27"/>
  <c r="H66" i="27"/>
  <c r="H72" i="27"/>
  <c r="H82" i="27"/>
  <c r="H89" i="27"/>
  <c r="H94" i="27"/>
  <c r="H105" i="27"/>
  <c r="H110" i="27"/>
  <c r="H115" i="27"/>
  <c r="H126" i="27"/>
  <c r="H131" i="27"/>
  <c r="H137" i="27"/>
  <c r="H147" i="27"/>
  <c r="H153" i="27"/>
  <c r="H158" i="27"/>
  <c r="H11" i="28"/>
  <c r="H25" i="28"/>
  <c r="H43" i="28"/>
  <c r="H61" i="28"/>
  <c r="H75" i="28"/>
  <c r="H93" i="28"/>
  <c r="H95" i="28"/>
  <c r="H99" i="28"/>
  <c r="H101" i="28"/>
  <c r="H103" i="28"/>
  <c r="H107" i="28"/>
  <c r="H111" i="28"/>
  <c r="H119" i="28"/>
  <c r="H125" i="28"/>
  <c r="H129" i="28"/>
  <c r="H131" i="28"/>
  <c r="H147" i="28"/>
  <c r="H27" i="30"/>
  <c r="H29" i="30"/>
  <c r="H30" i="30"/>
  <c r="H45" i="30"/>
  <c r="H50" i="30"/>
  <c r="H52" i="30"/>
  <c r="H54" i="30"/>
  <c r="H58" i="30"/>
  <c r="H60" i="30"/>
  <c r="H65" i="30"/>
  <c r="H70" i="30"/>
  <c r="H77" i="30"/>
  <c r="H79" i="30"/>
  <c r="H83" i="30"/>
  <c r="H84" i="30"/>
  <c r="H86" i="30"/>
  <c r="H100" i="30"/>
  <c r="H105" i="30"/>
  <c r="H106" i="30"/>
  <c r="H109" i="30"/>
  <c r="H115" i="30"/>
  <c r="H117" i="30"/>
  <c r="H131" i="30"/>
  <c r="H135" i="30"/>
  <c r="H137" i="30"/>
  <c r="H146" i="30"/>
  <c r="H150" i="30"/>
  <c r="H155" i="30"/>
  <c r="H25" i="31"/>
  <c r="H33" i="31"/>
  <c r="H134" i="31"/>
  <c r="H160" i="31"/>
  <c r="H36" i="32"/>
  <c r="H42" i="32"/>
  <c r="H116" i="32"/>
  <c r="E7" i="35"/>
  <c r="E162" i="35" s="1"/>
  <c r="E8" i="35"/>
  <c r="E9" i="35"/>
  <c r="E10" i="35"/>
  <c r="E11" i="35"/>
  <c r="E12" i="35"/>
  <c r="E13" i="35"/>
  <c r="E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51" i="35"/>
  <c r="E52" i="35"/>
  <c r="E53" i="35"/>
  <c r="E54" i="35"/>
  <c r="E55" i="35"/>
  <c r="E56" i="35"/>
  <c r="E57" i="35"/>
  <c r="E58" i="35"/>
  <c r="E59" i="35"/>
  <c r="E60" i="35"/>
  <c r="E61" i="35"/>
  <c r="E62" i="35"/>
  <c r="E63" i="35"/>
  <c r="E64" i="35"/>
  <c r="E65" i="35"/>
  <c r="E66" i="35"/>
  <c r="E67" i="35"/>
  <c r="E68" i="35"/>
  <c r="E69" i="35"/>
  <c r="E70" i="35"/>
  <c r="E71" i="35"/>
  <c r="E72" i="35"/>
  <c r="E73" i="35"/>
  <c r="E74" i="35"/>
  <c r="E75" i="35"/>
  <c r="E76" i="35"/>
  <c r="E77" i="35"/>
  <c r="E78" i="35"/>
  <c r="E79" i="35"/>
  <c r="E80" i="35"/>
  <c r="E81" i="35"/>
  <c r="E82" i="35"/>
  <c r="E83" i="35"/>
  <c r="E84" i="35"/>
  <c r="E85" i="35"/>
  <c r="E86" i="35"/>
  <c r="E87" i="35"/>
  <c r="E88" i="35"/>
  <c r="E89" i="35"/>
  <c r="E90" i="35"/>
  <c r="E91" i="35"/>
  <c r="E92" i="35"/>
  <c r="E93" i="35"/>
  <c r="E94" i="35"/>
  <c r="E95" i="35"/>
  <c r="E96" i="35"/>
  <c r="E97" i="35"/>
  <c r="E98" i="35"/>
  <c r="E99" i="35"/>
  <c r="E100" i="35"/>
  <c r="E101" i="35"/>
  <c r="E102" i="35"/>
  <c r="E103" i="35"/>
  <c r="E104" i="35"/>
  <c r="E105" i="35"/>
  <c r="E106" i="35"/>
  <c r="E107" i="35"/>
  <c r="E108" i="35"/>
  <c r="E109" i="35"/>
  <c r="E110" i="35"/>
  <c r="E111" i="35"/>
  <c r="E112" i="35"/>
  <c r="E113" i="35"/>
  <c r="E114" i="35"/>
  <c r="E115" i="35"/>
  <c r="E116" i="35"/>
  <c r="E117" i="35"/>
  <c r="E118" i="35"/>
  <c r="E119" i="35"/>
  <c r="E120" i="35"/>
  <c r="E121" i="35"/>
  <c r="E122" i="35"/>
  <c r="E123" i="35"/>
  <c r="E124" i="35"/>
  <c r="E125" i="35"/>
  <c r="E126" i="35"/>
  <c r="E127" i="35"/>
  <c r="E128" i="35"/>
  <c r="E129" i="35"/>
  <c r="E130" i="35"/>
  <c r="E131" i="35"/>
  <c r="E132" i="35"/>
  <c r="E133" i="35"/>
  <c r="E134" i="35"/>
  <c r="E135" i="35"/>
  <c r="E136" i="35"/>
  <c r="E137" i="35"/>
  <c r="E138" i="35"/>
  <c r="E139" i="35"/>
  <c r="E140" i="35"/>
  <c r="E141" i="35"/>
  <c r="E142" i="35"/>
  <c r="E143" i="35"/>
  <c r="E144" i="35"/>
  <c r="E145" i="35"/>
  <c r="E146" i="35"/>
  <c r="E147" i="35"/>
  <c r="E148" i="35"/>
  <c r="E149" i="35"/>
  <c r="E150" i="35"/>
  <c r="E151" i="35"/>
  <c r="E152" i="35"/>
  <c r="E153" i="35"/>
  <c r="E154" i="35"/>
  <c r="E155" i="35"/>
  <c r="E156" i="35"/>
  <c r="E157" i="35"/>
  <c r="E158" i="35"/>
  <c r="E159" i="35"/>
  <c r="E160" i="35"/>
  <c r="E161" i="35"/>
  <c r="R3" i="1"/>
  <c r="R3" i="41"/>
  <c r="T106" i="41" s="1"/>
  <c r="D107" i="30" s="1"/>
  <c r="R3" i="34"/>
  <c r="F17" i="40"/>
  <c r="O2" i="42"/>
  <c r="O2" i="43"/>
  <c r="O2" i="44"/>
  <c r="O2" i="45"/>
  <c r="O2" i="46"/>
  <c r="O2" i="47"/>
  <c r="Q2" i="48"/>
  <c r="O2" i="49"/>
  <c r="O2" i="50"/>
  <c r="O2" i="51"/>
  <c r="O2" i="52"/>
  <c r="O2" i="53"/>
  <c r="A3" i="42"/>
  <c r="A3" i="43"/>
  <c r="A3" i="44"/>
  <c r="A3" i="45"/>
  <c r="A3" i="46"/>
  <c r="A3" i="47"/>
  <c r="A3" i="48"/>
  <c r="A3" i="49"/>
  <c r="A3" i="50"/>
  <c r="A3" i="51"/>
  <c r="A3" i="52"/>
  <c r="I3" i="15"/>
  <c r="J14" i="22"/>
  <c r="J15" i="22"/>
  <c r="J16" i="22"/>
  <c r="J17" i="22"/>
  <c r="J18" i="22"/>
  <c r="J19" i="22"/>
  <c r="J20" i="22"/>
  <c r="J21" i="22"/>
  <c r="J22" i="22"/>
  <c r="J23" i="22"/>
  <c r="J24" i="22"/>
  <c r="J25" i="22"/>
  <c r="J26" i="22"/>
  <c r="J27" i="22"/>
  <c r="J28" i="22"/>
  <c r="J29" i="22"/>
  <c r="J30" i="22"/>
  <c r="J31" i="22"/>
  <c r="J32" i="22"/>
  <c r="J33" i="22"/>
  <c r="J34" i="22"/>
  <c r="J35" i="22"/>
  <c r="J36" i="22"/>
  <c r="J37" i="22"/>
  <c r="J38" i="22"/>
  <c r="J39" i="22"/>
  <c r="J40" i="22"/>
  <c r="J41" i="22"/>
  <c r="J42" i="22"/>
  <c r="J43" i="22"/>
  <c r="J44" i="22"/>
  <c r="J45" i="22"/>
  <c r="J46" i="22"/>
  <c r="J47" i="22"/>
  <c r="J48" i="22"/>
  <c r="J49" i="22"/>
  <c r="J50" i="22"/>
  <c r="J51" i="22"/>
  <c r="J52" i="22"/>
  <c r="J53" i="22"/>
  <c r="J54" i="22"/>
  <c r="J55" i="22"/>
  <c r="J56" i="22"/>
  <c r="J57" i="22"/>
  <c r="J58" i="22"/>
  <c r="J59" i="22"/>
  <c r="J60" i="22"/>
  <c r="J61" i="22"/>
  <c r="J62" i="22"/>
  <c r="J63" i="22"/>
  <c r="J64" i="22"/>
  <c r="J65" i="22"/>
  <c r="J66" i="22"/>
  <c r="J67" i="22"/>
  <c r="J68" i="22"/>
  <c r="J69" i="22"/>
  <c r="J70" i="22"/>
  <c r="J71" i="22"/>
  <c r="J72" i="22"/>
  <c r="J73" i="22"/>
  <c r="J74" i="22"/>
  <c r="J75" i="22"/>
  <c r="J76" i="22"/>
  <c r="J77" i="22"/>
  <c r="J78" i="22"/>
  <c r="J79" i="22"/>
  <c r="J80" i="22"/>
  <c r="J81" i="22"/>
  <c r="J82" i="22"/>
  <c r="J83" i="22"/>
  <c r="J84" i="22"/>
  <c r="J85" i="22"/>
  <c r="J86" i="22"/>
  <c r="J87" i="22"/>
  <c r="J88" i="22"/>
  <c r="J89" i="22"/>
  <c r="J90" i="22"/>
  <c r="J91" i="22"/>
  <c r="J92" i="22"/>
  <c r="J93" i="22"/>
  <c r="J94" i="22"/>
  <c r="J95" i="22"/>
  <c r="J96" i="22"/>
  <c r="J97" i="22"/>
  <c r="J98" i="22"/>
  <c r="J99" i="22"/>
  <c r="J100" i="22"/>
  <c r="J101" i="22"/>
  <c r="J102" i="22"/>
  <c r="J103" i="22"/>
  <c r="J104" i="22"/>
  <c r="J105" i="22"/>
  <c r="J106" i="22"/>
  <c r="J107" i="22"/>
  <c r="J108" i="22"/>
  <c r="J109" i="22"/>
  <c r="J110" i="22"/>
  <c r="J111" i="22"/>
  <c r="J112" i="22"/>
  <c r="J113" i="22"/>
  <c r="J114" i="22"/>
  <c r="J115" i="22"/>
  <c r="J116" i="22"/>
  <c r="J117" i="22"/>
  <c r="J118" i="22"/>
  <c r="J119" i="22"/>
  <c r="J120" i="22"/>
  <c r="J121" i="22"/>
  <c r="J122" i="22"/>
  <c r="J123" i="22"/>
  <c r="J124" i="22"/>
  <c r="J125" i="22"/>
  <c r="J126" i="22"/>
  <c r="J127" i="22"/>
  <c r="J128" i="22"/>
  <c r="J129" i="22"/>
  <c r="J130" i="22"/>
  <c r="J131" i="22"/>
  <c r="J132" i="22"/>
  <c r="J133" i="22"/>
  <c r="J134" i="22"/>
  <c r="J135" i="22"/>
  <c r="J136" i="22"/>
  <c r="J137" i="22"/>
  <c r="J138" i="22"/>
  <c r="J139" i="22"/>
  <c r="J140" i="22"/>
  <c r="J141" i="22"/>
  <c r="J142" i="22"/>
  <c r="J143" i="22"/>
  <c r="J144" i="22"/>
  <c r="J145" i="22"/>
  <c r="J146" i="22"/>
  <c r="J147" i="22"/>
  <c r="J148" i="22"/>
  <c r="J149" i="22"/>
  <c r="J150" i="22"/>
  <c r="J151" i="22"/>
  <c r="J152" i="22"/>
  <c r="J153" i="22"/>
  <c r="J154" i="22"/>
  <c r="J155" i="22"/>
  <c r="J156" i="22"/>
  <c r="J157" i="22"/>
  <c r="J158" i="22"/>
  <c r="J159" i="22"/>
  <c r="J160" i="22"/>
  <c r="J161" i="22"/>
  <c r="F18" i="22"/>
  <c r="F28" i="22"/>
  <c r="F38" i="22"/>
  <c r="F41" i="22"/>
  <c r="F50" i="22"/>
  <c r="F52" i="22"/>
  <c r="F53" i="22"/>
  <c r="F65" i="22"/>
  <c r="F66" i="22"/>
  <c r="F75" i="22"/>
  <c r="F86" i="22"/>
  <c r="F87" i="22"/>
  <c r="F100" i="22"/>
  <c r="F101" i="22"/>
  <c r="F102" i="22"/>
  <c r="F109" i="22"/>
  <c r="F111" i="22"/>
  <c r="F112" i="22"/>
  <c r="F113" i="22"/>
  <c r="F114" i="22"/>
  <c r="F119" i="22"/>
  <c r="F121" i="22"/>
  <c r="F122" i="22"/>
  <c r="F123" i="22"/>
  <c r="F131" i="22"/>
  <c r="F134" i="22"/>
  <c r="F146" i="22"/>
  <c r="F147" i="22"/>
  <c r="F151" i="22"/>
  <c r="F152" i="22"/>
  <c r="F159" i="22"/>
  <c r="F160" i="22"/>
  <c r="E14" i="22"/>
  <c r="E15" i="22"/>
  <c r="E16" i="22"/>
  <c r="E17" i="22"/>
  <c r="E18" i="22"/>
  <c r="E19" i="22"/>
  <c r="E20" i="22"/>
  <c r="E21" i="22"/>
  <c r="E22" i="22"/>
  <c r="E23" i="22"/>
  <c r="E24" i="22"/>
  <c r="E25" i="22"/>
  <c r="E26" i="22"/>
  <c r="E27" i="22"/>
  <c r="E28" i="22"/>
  <c r="E29" i="22"/>
  <c r="E30" i="22"/>
  <c r="E31" i="22"/>
  <c r="E32" i="22"/>
  <c r="E33" i="22"/>
  <c r="E34" i="22"/>
  <c r="E35" i="22"/>
  <c r="E36" i="22"/>
  <c r="E37" i="22"/>
  <c r="E38" i="22"/>
  <c r="E39" i="22"/>
  <c r="E40" i="22"/>
  <c r="E41" i="22"/>
  <c r="E42" i="22"/>
  <c r="E43" i="22"/>
  <c r="E44" i="22"/>
  <c r="E45" i="22"/>
  <c r="E46" i="22"/>
  <c r="E47" i="22"/>
  <c r="E48" i="22"/>
  <c r="E49" i="22"/>
  <c r="E50" i="22"/>
  <c r="E51" i="22"/>
  <c r="E52" i="22"/>
  <c r="E53" i="22"/>
  <c r="E54" i="22"/>
  <c r="E55" i="22"/>
  <c r="E56" i="22"/>
  <c r="E57" i="22"/>
  <c r="E58" i="22"/>
  <c r="E59" i="22"/>
  <c r="E60" i="22"/>
  <c r="E61" i="22"/>
  <c r="E62" i="22"/>
  <c r="E63" i="22"/>
  <c r="E64" i="22"/>
  <c r="E65" i="22"/>
  <c r="E66" i="22"/>
  <c r="E67" i="22"/>
  <c r="E68" i="22"/>
  <c r="E69" i="22"/>
  <c r="E70" i="22"/>
  <c r="E71" i="22"/>
  <c r="E72" i="22"/>
  <c r="E73" i="22"/>
  <c r="E74" i="22"/>
  <c r="E75" i="22"/>
  <c r="E76" i="22"/>
  <c r="E77" i="22"/>
  <c r="E78" i="22"/>
  <c r="E79" i="22"/>
  <c r="E80" i="22"/>
  <c r="E81" i="22"/>
  <c r="E82" i="22"/>
  <c r="E83" i="22"/>
  <c r="E84" i="22"/>
  <c r="E85" i="22"/>
  <c r="E86" i="22"/>
  <c r="E87" i="22"/>
  <c r="E88" i="22"/>
  <c r="E89" i="22"/>
  <c r="E90" i="22"/>
  <c r="E91" i="22"/>
  <c r="E92" i="22"/>
  <c r="E93" i="22"/>
  <c r="E94" i="22"/>
  <c r="E95" i="22"/>
  <c r="E96" i="22"/>
  <c r="E97" i="22"/>
  <c r="E98" i="22"/>
  <c r="E99" i="22"/>
  <c r="E100" i="22"/>
  <c r="E101" i="22"/>
  <c r="E102" i="22"/>
  <c r="E103" i="22"/>
  <c r="E104" i="22"/>
  <c r="E105" i="22"/>
  <c r="E106" i="22"/>
  <c r="E107" i="22"/>
  <c r="E108" i="22"/>
  <c r="E109" i="22"/>
  <c r="E110" i="22"/>
  <c r="E111" i="22"/>
  <c r="E112" i="22"/>
  <c r="E113" i="22"/>
  <c r="E114" i="22"/>
  <c r="E115" i="22"/>
  <c r="E116" i="22"/>
  <c r="E117" i="22"/>
  <c r="E118" i="22"/>
  <c r="E119" i="22"/>
  <c r="E120" i="22"/>
  <c r="E121" i="22"/>
  <c r="E122" i="22"/>
  <c r="E123" i="22"/>
  <c r="E124" i="22"/>
  <c r="E125" i="22"/>
  <c r="E126" i="22"/>
  <c r="E127" i="22"/>
  <c r="E128" i="22"/>
  <c r="E129" i="22"/>
  <c r="E130" i="22"/>
  <c r="E131" i="22"/>
  <c r="E132" i="22"/>
  <c r="E133" i="22"/>
  <c r="E134" i="22"/>
  <c r="E135" i="22"/>
  <c r="E136" i="22"/>
  <c r="E137" i="22"/>
  <c r="E138" i="22"/>
  <c r="E139" i="22"/>
  <c r="E140" i="22"/>
  <c r="E141" i="22"/>
  <c r="E142" i="22"/>
  <c r="E143" i="22"/>
  <c r="E144" i="22"/>
  <c r="E145" i="22"/>
  <c r="E146" i="22"/>
  <c r="E147" i="22"/>
  <c r="E148" i="22"/>
  <c r="E149" i="22"/>
  <c r="E150" i="22"/>
  <c r="E151" i="22"/>
  <c r="E152" i="22"/>
  <c r="E153" i="22"/>
  <c r="E154" i="22"/>
  <c r="E155" i="22"/>
  <c r="E156" i="22"/>
  <c r="E157" i="22"/>
  <c r="E158" i="22"/>
  <c r="E159" i="22"/>
  <c r="E160" i="22"/>
  <c r="E161" i="22"/>
  <c r="C21" i="22"/>
  <c r="C25" i="22"/>
  <c r="C26" i="22"/>
  <c r="C31" i="22"/>
  <c r="C32" i="22"/>
  <c r="C34" i="22"/>
  <c r="C37" i="22"/>
  <c r="C43" i="22"/>
  <c r="C44" i="22"/>
  <c r="C49" i="22"/>
  <c r="C50" i="22"/>
  <c r="C56" i="22"/>
  <c r="C61" i="22"/>
  <c r="C69" i="22"/>
  <c r="C73" i="22"/>
  <c r="C75" i="22"/>
  <c r="C76" i="22"/>
  <c r="C77" i="22"/>
  <c r="C78" i="22"/>
  <c r="C79" i="22"/>
  <c r="C81" i="22"/>
  <c r="C82" i="22"/>
  <c r="C85" i="22"/>
  <c r="C88" i="22"/>
  <c r="C90" i="22"/>
  <c r="C95" i="22"/>
  <c r="C101" i="22"/>
  <c r="C103" i="22"/>
  <c r="C112" i="22"/>
  <c r="C124" i="22"/>
  <c r="C144" i="22"/>
  <c r="C148" i="22"/>
  <c r="C156" i="22"/>
  <c r="B14"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B41" i="22"/>
  <c r="B42" i="22"/>
  <c r="B43" i="22"/>
  <c r="B44" i="22"/>
  <c r="B45" i="22"/>
  <c r="B46" i="22"/>
  <c r="B47" i="22"/>
  <c r="B48" i="22"/>
  <c r="B49" i="22"/>
  <c r="B50" i="22"/>
  <c r="B51" i="22"/>
  <c r="B52" i="22"/>
  <c r="B53" i="22"/>
  <c r="B54" i="22"/>
  <c r="B55" i="22"/>
  <c r="B56" i="22"/>
  <c r="B57" i="22"/>
  <c r="B58" i="22"/>
  <c r="B59" i="22"/>
  <c r="B60" i="22"/>
  <c r="B61" i="22"/>
  <c r="B62" i="22"/>
  <c r="B63" i="22"/>
  <c r="B64" i="22"/>
  <c r="B65" i="22"/>
  <c r="B66" i="22"/>
  <c r="B67" i="22"/>
  <c r="B68" i="22"/>
  <c r="B69" i="22"/>
  <c r="B70" i="22"/>
  <c r="B71" i="22"/>
  <c r="B72" i="22"/>
  <c r="B73" i="22"/>
  <c r="B74" i="22"/>
  <c r="B75" i="22"/>
  <c r="B76" i="22"/>
  <c r="B77" i="22"/>
  <c r="B78" i="22"/>
  <c r="B79" i="22"/>
  <c r="B80" i="22"/>
  <c r="B81" i="22"/>
  <c r="B82" i="22"/>
  <c r="B83" i="22"/>
  <c r="B84" i="22"/>
  <c r="B85" i="22"/>
  <c r="B86" i="22"/>
  <c r="B87" i="22"/>
  <c r="B88" i="22"/>
  <c r="B89" i="22"/>
  <c r="B90" i="22"/>
  <c r="B91" i="22"/>
  <c r="B92" i="22"/>
  <c r="B93" i="22"/>
  <c r="B94" i="22"/>
  <c r="B95" i="22"/>
  <c r="B96" i="22"/>
  <c r="B97" i="22"/>
  <c r="B98" i="22"/>
  <c r="B99" i="22"/>
  <c r="B100" i="22"/>
  <c r="B101" i="22"/>
  <c r="B102" i="22"/>
  <c r="B103" i="22"/>
  <c r="B104" i="22"/>
  <c r="B105" i="22"/>
  <c r="B106" i="22"/>
  <c r="B107" i="22"/>
  <c r="B108" i="22"/>
  <c r="B109" i="22"/>
  <c r="B110" i="22"/>
  <c r="B111" i="22"/>
  <c r="B112" i="22"/>
  <c r="B113" i="22"/>
  <c r="B114" i="22"/>
  <c r="B115" i="22"/>
  <c r="B116" i="22"/>
  <c r="B117" i="22"/>
  <c r="B118" i="22"/>
  <c r="B119" i="22"/>
  <c r="B120" i="22"/>
  <c r="B121" i="22"/>
  <c r="B122" i="22"/>
  <c r="B123" i="22"/>
  <c r="B124" i="22"/>
  <c r="B125" i="22"/>
  <c r="B126" i="22"/>
  <c r="B127" i="22"/>
  <c r="B128" i="22"/>
  <c r="B129" i="22"/>
  <c r="B130" i="22"/>
  <c r="B131" i="22"/>
  <c r="B132" i="22"/>
  <c r="B133" i="22"/>
  <c r="B134" i="22"/>
  <c r="B135" i="22"/>
  <c r="B136" i="22"/>
  <c r="B137" i="22"/>
  <c r="B138" i="22"/>
  <c r="B139" i="22"/>
  <c r="B140" i="22"/>
  <c r="B141" i="22"/>
  <c r="B142" i="22"/>
  <c r="B143" i="22"/>
  <c r="B144" i="22"/>
  <c r="B145" i="22"/>
  <c r="B146" i="22"/>
  <c r="B147" i="22"/>
  <c r="B148" i="22"/>
  <c r="B149" i="22"/>
  <c r="B150" i="22"/>
  <c r="B151" i="22"/>
  <c r="B152" i="22"/>
  <c r="B153" i="22"/>
  <c r="B154" i="22"/>
  <c r="B155" i="22"/>
  <c r="B156" i="22"/>
  <c r="B157" i="22"/>
  <c r="B158" i="22"/>
  <c r="B159" i="22"/>
  <c r="B160" i="22"/>
  <c r="B161" i="22"/>
  <c r="J9" i="23"/>
  <c r="J10" i="23"/>
  <c r="J11" i="23"/>
  <c r="J12" i="23"/>
  <c r="J13" i="23"/>
  <c r="J14" i="23"/>
  <c r="J15" i="23"/>
  <c r="J16" i="23"/>
  <c r="J17" i="23"/>
  <c r="J18" i="23"/>
  <c r="J19" i="23"/>
  <c r="J20" i="23"/>
  <c r="J21" i="23"/>
  <c r="J22" i="23"/>
  <c r="J23" i="23"/>
  <c r="J24" i="23"/>
  <c r="J25" i="23"/>
  <c r="J26" i="23"/>
  <c r="J27" i="23"/>
  <c r="J28" i="23"/>
  <c r="J29" i="23"/>
  <c r="J30" i="23"/>
  <c r="J31" i="23"/>
  <c r="J32" i="23"/>
  <c r="J33" i="23"/>
  <c r="J34" i="23"/>
  <c r="J35" i="23"/>
  <c r="J36" i="23"/>
  <c r="J37" i="23"/>
  <c r="J38" i="23"/>
  <c r="J39" i="23"/>
  <c r="J40" i="23"/>
  <c r="J41" i="23"/>
  <c r="J42" i="23"/>
  <c r="J43" i="23"/>
  <c r="J44" i="23"/>
  <c r="J45" i="23"/>
  <c r="J46" i="23"/>
  <c r="J47" i="23"/>
  <c r="J48" i="23"/>
  <c r="J49" i="23"/>
  <c r="J50" i="23"/>
  <c r="J51" i="23"/>
  <c r="J52" i="23"/>
  <c r="J53" i="23"/>
  <c r="J54" i="23"/>
  <c r="J55" i="23"/>
  <c r="J56" i="23"/>
  <c r="J57" i="23"/>
  <c r="J58" i="23"/>
  <c r="J59" i="23"/>
  <c r="J60" i="23"/>
  <c r="J61" i="23"/>
  <c r="J62" i="23"/>
  <c r="J63" i="23"/>
  <c r="J64" i="23"/>
  <c r="J65" i="23"/>
  <c r="J66" i="23"/>
  <c r="J67" i="23"/>
  <c r="J68" i="23"/>
  <c r="J69" i="23"/>
  <c r="J70" i="23"/>
  <c r="J71" i="23"/>
  <c r="J72" i="23"/>
  <c r="J73" i="23"/>
  <c r="J74" i="23"/>
  <c r="J75" i="23"/>
  <c r="J76" i="23"/>
  <c r="J77" i="23"/>
  <c r="J78" i="23"/>
  <c r="J79" i="23"/>
  <c r="J80" i="23"/>
  <c r="J81" i="23"/>
  <c r="J82" i="23"/>
  <c r="J83" i="23"/>
  <c r="J84" i="23"/>
  <c r="J85" i="23"/>
  <c r="J86" i="23"/>
  <c r="J87" i="23"/>
  <c r="J88" i="23"/>
  <c r="J89" i="23"/>
  <c r="J90" i="23"/>
  <c r="J91" i="23"/>
  <c r="J92" i="23"/>
  <c r="J93" i="23"/>
  <c r="J94" i="23"/>
  <c r="J95" i="23"/>
  <c r="J96" i="23"/>
  <c r="J97" i="23"/>
  <c r="J98" i="23"/>
  <c r="J99" i="23"/>
  <c r="J100" i="23"/>
  <c r="J101" i="23"/>
  <c r="J102" i="23"/>
  <c r="J103" i="23"/>
  <c r="J104" i="23"/>
  <c r="J105" i="23"/>
  <c r="J106" i="23"/>
  <c r="J107" i="23"/>
  <c r="J108" i="23"/>
  <c r="J109" i="23"/>
  <c r="J110" i="23"/>
  <c r="J111" i="23"/>
  <c r="J112" i="23"/>
  <c r="J113" i="23"/>
  <c r="J114" i="23"/>
  <c r="J115" i="23"/>
  <c r="J116" i="23"/>
  <c r="J117" i="23"/>
  <c r="J118" i="23"/>
  <c r="J119" i="23"/>
  <c r="J120" i="23"/>
  <c r="J121" i="23"/>
  <c r="J122" i="23"/>
  <c r="J123" i="23"/>
  <c r="J124" i="23"/>
  <c r="J125" i="23"/>
  <c r="J126" i="23"/>
  <c r="J127" i="23"/>
  <c r="J128" i="23"/>
  <c r="J129" i="23"/>
  <c r="J130" i="23"/>
  <c r="J131" i="23"/>
  <c r="J132" i="23"/>
  <c r="J133" i="23"/>
  <c r="J134" i="23"/>
  <c r="J135" i="23"/>
  <c r="J136" i="23"/>
  <c r="J137" i="23"/>
  <c r="J138" i="23"/>
  <c r="J139" i="23"/>
  <c r="J140" i="23"/>
  <c r="J141" i="23"/>
  <c r="J142" i="23"/>
  <c r="J143" i="23"/>
  <c r="J144" i="23"/>
  <c r="J145" i="23"/>
  <c r="J146" i="23"/>
  <c r="J147" i="23"/>
  <c r="J148" i="23"/>
  <c r="J149" i="23"/>
  <c r="J150" i="23"/>
  <c r="J151" i="23"/>
  <c r="J152" i="23"/>
  <c r="J153" i="23"/>
  <c r="J154" i="23"/>
  <c r="J155" i="23"/>
  <c r="J156" i="23"/>
  <c r="F15" i="23"/>
  <c r="F19" i="23"/>
  <c r="F22" i="23"/>
  <c r="F23" i="23"/>
  <c r="F26" i="23"/>
  <c r="F27" i="23"/>
  <c r="F31" i="23"/>
  <c r="F35" i="23"/>
  <c r="F38" i="23"/>
  <c r="F39" i="23"/>
  <c r="F42" i="23"/>
  <c r="F43" i="23"/>
  <c r="F47" i="23"/>
  <c r="F51" i="23"/>
  <c r="F54" i="23"/>
  <c r="F55" i="23"/>
  <c r="F58" i="23"/>
  <c r="F59" i="23"/>
  <c r="F63" i="23"/>
  <c r="F67" i="23"/>
  <c r="F70" i="23"/>
  <c r="F71" i="23"/>
  <c r="F74" i="23"/>
  <c r="F75" i="23"/>
  <c r="F79" i="23"/>
  <c r="F83" i="23"/>
  <c r="F86" i="23"/>
  <c r="F87" i="23"/>
  <c r="F90" i="23"/>
  <c r="F91" i="23"/>
  <c r="F95" i="23"/>
  <c r="F99" i="23"/>
  <c r="F102" i="23"/>
  <c r="F103" i="23"/>
  <c r="F106" i="23"/>
  <c r="F107" i="23"/>
  <c r="F111" i="23"/>
  <c r="F115" i="23"/>
  <c r="F118" i="23"/>
  <c r="F119" i="23"/>
  <c r="F122" i="23"/>
  <c r="F123" i="23"/>
  <c r="F127" i="23"/>
  <c r="F131" i="23"/>
  <c r="F134" i="23"/>
  <c r="F135" i="23"/>
  <c r="F138" i="23"/>
  <c r="F139" i="23"/>
  <c r="F143" i="23"/>
  <c r="F147" i="23"/>
  <c r="F150" i="23"/>
  <c r="F151" i="23"/>
  <c r="F154" i="23"/>
  <c r="F155" i="23"/>
  <c r="E9" i="23"/>
  <c r="E10" i="23"/>
  <c r="E11" i="23"/>
  <c r="E12" i="23"/>
  <c r="E13" i="23"/>
  <c r="E14" i="23"/>
  <c r="E15" i="23"/>
  <c r="E16" i="23"/>
  <c r="E17" i="23"/>
  <c r="E18" i="23"/>
  <c r="E19" i="23"/>
  <c r="E20" i="23"/>
  <c r="E21" i="23"/>
  <c r="E22" i="23"/>
  <c r="E23" i="23"/>
  <c r="E24" i="23"/>
  <c r="E25" i="23"/>
  <c r="E26" i="23"/>
  <c r="E27" i="23"/>
  <c r="E28" i="23"/>
  <c r="E29" i="23"/>
  <c r="E30" i="23"/>
  <c r="E31" i="23"/>
  <c r="E32" i="23"/>
  <c r="E33" i="23"/>
  <c r="E34" i="23"/>
  <c r="E35" i="23"/>
  <c r="E36" i="23"/>
  <c r="E37" i="23"/>
  <c r="E38" i="23"/>
  <c r="E39" i="23"/>
  <c r="E40" i="23"/>
  <c r="E41" i="23"/>
  <c r="E42" i="23"/>
  <c r="E43" i="23"/>
  <c r="E44" i="23"/>
  <c r="E45" i="23"/>
  <c r="E46" i="23"/>
  <c r="E47" i="23"/>
  <c r="E48" i="23"/>
  <c r="E49" i="23"/>
  <c r="E50" i="23"/>
  <c r="E51" i="23"/>
  <c r="E52" i="23"/>
  <c r="E53" i="23"/>
  <c r="E54" i="23"/>
  <c r="E55" i="23"/>
  <c r="E56" i="23"/>
  <c r="E57" i="23"/>
  <c r="E58" i="23"/>
  <c r="E59" i="23"/>
  <c r="E60" i="23"/>
  <c r="E61" i="23"/>
  <c r="E62" i="23"/>
  <c r="E63" i="23"/>
  <c r="E64" i="23"/>
  <c r="E65" i="23"/>
  <c r="E66" i="23"/>
  <c r="E67" i="23"/>
  <c r="E68" i="23"/>
  <c r="E69" i="23"/>
  <c r="E70" i="23"/>
  <c r="E71" i="23"/>
  <c r="E72" i="23"/>
  <c r="E73" i="23"/>
  <c r="E74" i="23"/>
  <c r="E75" i="23"/>
  <c r="E76" i="23"/>
  <c r="E77" i="23"/>
  <c r="E78" i="23"/>
  <c r="E79" i="23"/>
  <c r="E80" i="23"/>
  <c r="E81" i="23"/>
  <c r="E82" i="23"/>
  <c r="E83" i="23"/>
  <c r="E84" i="23"/>
  <c r="E85" i="23"/>
  <c r="E86" i="23"/>
  <c r="E87" i="23"/>
  <c r="E88" i="23"/>
  <c r="E89" i="23"/>
  <c r="E90" i="23"/>
  <c r="E91" i="23"/>
  <c r="E92" i="23"/>
  <c r="E93" i="23"/>
  <c r="E94" i="23"/>
  <c r="E95" i="23"/>
  <c r="E96" i="23"/>
  <c r="E97" i="23"/>
  <c r="E98" i="23"/>
  <c r="E99" i="23"/>
  <c r="E100" i="23"/>
  <c r="E101" i="23"/>
  <c r="E102" i="23"/>
  <c r="E103" i="23"/>
  <c r="E104" i="23"/>
  <c r="E105" i="23"/>
  <c r="E106" i="23"/>
  <c r="E107" i="23"/>
  <c r="E108" i="23"/>
  <c r="E109" i="23"/>
  <c r="E110" i="23"/>
  <c r="E111" i="23"/>
  <c r="E112" i="23"/>
  <c r="E113" i="23"/>
  <c r="E114" i="23"/>
  <c r="E115" i="23"/>
  <c r="E116" i="23"/>
  <c r="E117" i="23"/>
  <c r="E118" i="23"/>
  <c r="E119" i="23"/>
  <c r="E120" i="23"/>
  <c r="E121" i="23"/>
  <c r="E122" i="23"/>
  <c r="E123" i="23"/>
  <c r="E124" i="23"/>
  <c r="E125" i="23"/>
  <c r="E126" i="23"/>
  <c r="E127" i="23"/>
  <c r="E128" i="23"/>
  <c r="E129" i="23"/>
  <c r="E130" i="23"/>
  <c r="E131" i="23"/>
  <c r="E132" i="23"/>
  <c r="E133" i="23"/>
  <c r="E134" i="23"/>
  <c r="E135" i="23"/>
  <c r="E136" i="23"/>
  <c r="E137" i="23"/>
  <c r="E138" i="23"/>
  <c r="E139" i="23"/>
  <c r="E140" i="23"/>
  <c r="E141" i="23"/>
  <c r="E142" i="23"/>
  <c r="E143" i="23"/>
  <c r="E144" i="23"/>
  <c r="E145" i="23"/>
  <c r="E146" i="23"/>
  <c r="E147" i="23"/>
  <c r="E148" i="23"/>
  <c r="E149" i="23"/>
  <c r="E150" i="23"/>
  <c r="E151" i="23"/>
  <c r="E152" i="23"/>
  <c r="E153" i="23"/>
  <c r="E154" i="23"/>
  <c r="E155" i="23"/>
  <c r="E156" i="23"/>
  <c r="C12" i="23"/>
  <c r="C15" i="23"/>
  <c r="C16" i="23"/>
  <c r="C20" i="23"/>
  <c r="C24" i="23"/>
  <c r="C28" i="23"/>
  <c r="C31" i="23"/>
  <c r="C32" i="23"/>
  <c r="C36" i="23"/>
  <c r="C40" i="23"/>
  <c r="C44" i="23"/>
  <c r="C47" i="23"/>
  <c r="C48" i="23"/>
  <c r="C52" i="23"/>
  <c r="C56" i="23"/>
  <c r="C58" i="23"/>
  <c r="C60" i="23"/>
  <c r="C63" i="23"/>
  <c r="C64" i="23"/>
  <c r="C68" i="23"/>
  <c r="C72" i="23"/>
  <c r="C76" i="23"/>
  <c r="C79" i="23"/>
  <c r="C80" i="23"/>
  <c r="C84" i="23"/>
  <c r="C88" i="23"/>
  <c r="C92" i="23"/>
  <c r="C95" i="23"/>
  <c r="C96" i="23"/>
  <c r="C100" i="23"/>
  <c r="C104" i="23"/>
  <c r="C108" i="23"/>
  <c r="C111" i="23"/>
  <c r="C112" i="23"/>
  <c r="C116" i="23"/>
  <c r="C119" i="23"/>
  <c r="C120" i="23"/>
  <c r="C124" i="23"/>
  <c r="C127" i="23"/>
  <c r="C128" i="23"/>
  <c r="C132" i="23"/>
  <c r="C135" i="23"/>
  <c r="C136" i="23"/>
  <c r="C140" i="23"/>
  <c r="C143" i="23"/>
  <c r="C144" i="23"/>
  <c r="C148" i="23"/>
  <c r="C152" i="23"/>
  <c r="B9" i="23"/>
  <c r="B10" i="23"/>
  <c r="B11" i="23"/>
  <c r="B12" i="23"/>
  <c r="B13" i="23"/>
  <c r="B14" i="23"/>
  <c r="B15" i="23"/>
  <c r="B16" i="23"/>
  <c r="B17" i="23"/>
  <c r="B18" i="23"/>
  <c r="B19" i="23"/>
  <c r="B20" i="23"/>
  <c r="B21" i="23"/>
  <c r="B22" i="23"/>
  <c r="B23" i="23"/>
  <c r="B24" i="23"/>
  <c r="B25" i="23"/>
  <c r="B26" i="23"/>
  <c r="B27" i="23"/>
  <c r="B28" i="23"/>
  <c r="B29" i="23"/>
  <c r="B30" i="23"/>
  <c r="B31" i="23"/>
  <c r="B32" i="23"/>
  <c r="B33" i="23"/>
  <c r="B34" i="23"/>
  <c r="B35" i="23"/>
  <c r="B36" i="23"/>
  <c r="B37" i="23"/>
  <c r="B38" i="23"/>
  <c r="B39" i="23"/>
  <c r="B40" i="23"/>
  <c r="B41" i="23"/>
  <c r="B42" i="23"/>
  <c r="B43" i="23"/>
  <c r="B44" i="23"/>
  <c r="B45" i="23"/>
  <c r="B46" i="23"/>
  <c r="B47" i="23"/>
  <c r="B48" i="23"/>
  <c r="B49" i="23"/>
  <c r="B50" i="23"/>
  <c r="B51" i="23"/>
  <c r="B52" i="23"/>
  <c r="B53" i="23"/>
  <c r="B54" i="23"/>
  <c r="B55" i="23"/>
  <c r="B56" i="23"/>
  <c r="B57" i="23"/>
  <c r="B58" i="23"/>
  <c r="B59" i="23"/>
  <c r="B60" i="23"/>
  <c r="B61" i="23"/>
  <c r="B62" i="23"/>
  <c r="B63" i="23"/>
  <c r="B64" i="23"/>
  <c r="B65" i="23"/>
  <c r="B66" i="23"/>
  <c r="B67" i="23"/>
  <c r="B68" i="23"/>
  <c r="B69" i="23"/>
  <c r="B70" i="23"/>
  <c r="B71" i="23"/>
  <c r="B72" i="23"/>
  <c r="B73" i="23"/>
  <c r="B74" i="23"/>
  <c r="B75" i="23"/>
  <c r="B76" i="23"/>
  <c r="B77" i="23"/>
  <c r="B78" i="23"/>
  <c r="B79" i="23"/>
  <c r="B80" i="23"/>
  <c r="B81" i="23"/>
  <c r="B82" i="23"/>
  <c r="B83" i="23"/>
  <c r="B84" i="23"/>
  <c r="B85" i="23"/>
  <c r="B86" i="23"/>
  <c r="B87" i="23"/>
  <c r="B88" i="23"/>
  <c r="B89" i="23"/>
  <c r="B90" i="23"/>
  <c r="B91" i="23"/>
  <c r="B92" i="23"/>
  <c r="B93" i="23"/>
  <c r="B94" i="23"/>
  <c r="B95" i="23"/>
  <c r="B96" i="23"/>
  <c r="B97" i="23"/>
  <c r="B98" i="23"/>
  <c r="B99" i="23"/>
  <c r="B100" i="23"/>
  <c r="B101" i="23"/>
  <c r="B102" i="23"/>
  <c r="B103" i="23"/>
  <c r="B104" i="23"/>
  <c r="B105" i="23"/>
  <c r="B106" i="23"/>
  <c r="B107" i="23"/>
  <c r="B108" i="23"/>
  <c r="B109" i="23"/>
  <c r="B110" i="23"/>
  <c r="B111" i="23"/>
  <c r="B112" i="23"/>
  <c r="B113" i="23"/>
  <c r="B114" i="23"/>
  <c r="B115" i="23"/>
  <c r="B116" i="23"/>
  <c r="B117" i="23"/>
  <c r="B118" i="23"/>
  <c r="B119" i="23"/>
  <c r="B120" i="23"/>
  <c r="B121" i="23"/>
  <c r="B122" i="23"/>
  <c r="B123" i="23"/>
  <c r="B124" i="23"/>
  <c r="B125" i="23"/>
  <c r="B126" i="23"/>
  <c r="B127" i="23"/>
  <c r="B128" i="23"/>
  <c r="B129" i="23"/>
  <c r="B130" i="23"/>
  <c r="B131" i="23"/>
  <c r="B132" i="23"/>
  <c r="B133" i="23"/>
  <c r="B134" i="23"/>
  <c r="B135" i="23"/>
  <c r="B136" i="23"/>
  <c r="B137" i="23"/>
  <c r="B138" i="23"/>
  <c r="B139" i="23"/>
  <c r="B140" i="23"/>
  <c r="B141" i="23"/>
  <c r="B142" i="23"/>
  <c r="B143" i="23"/>
  <c r="B144" i="23"/>
  <c r="B145" i="23"/>
  <c r="B146" i="23"/>
  <c r="B147" i="23"/>
  <c r="B148" i="23"/>
  <c r="B149" i="23"/>
  <c r="B150" i="23"/>
  <c r="B151" i="23"/>
  <c r="B152" i="23"/>
  <c r="B153" i="23"/>
  <c r="B154" i="23"/>
  <c r="B155" i="23"/>
  <c r="B156" i="23"/>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45" i="24"/>
  <c r="J46" i="24"/>
  <c r="J47" i="24"/>
  <c r="J48" i="24"/>
  <c r="J49" i="24"/>
  <c r="J50" i="24"/>
  <c r="J51" i="24"/>
  <c r="J52" i="24"/>
  <c r="J53" i="24"/>
  <c r="J54" i="24"/>
  <c r="J55" i="24"/>
  <c r="J56" i="24"/>
  <c r="J57" i="24"/>
  <c r="J58" i="24"/>
  <c r="J59" i="24"/>
  <c r="J60" i="24"/>
  <c r="J61" i="24"/>
  <c r="J62" i="24"/>
  <c r="J63" i="24"/>
  <c r="J64" i="24"/>
  <c r="J65" i="24"/>
  <c r="J66" i="24"/>
  <c r="J67" i="24"/>
  <c r="J68" i="24"/>
  <c r="J69" i="24"/>
  <c r="J70" i="24"/>
  <c r="J71" i="24"/>
  <c r="J72" i="24"/>
  <c r="J73" i="24"/>
  <c r="J74" i="24"/>
  <c r="J75" i="24"/>
  <c r="J76" i="24"/>
  <c r="J77" i="24"/>
  <c r="J78" i="24"/>
  <c r="J79" i="24"/>
  <c r="J80" i="24"/>
  <c r="J81" i="24"/>
  <c r="J82" i="24"/>
  <c r="J83" i="24"/>
  <c r="J84" i="24"/>
  <c r="J85" i="24"/>
  <c r="J86" i="24"/>
  <c r="J87" i="24"/>
  <c r="J88" i="24"/>
  <c r="J89" i="24"/>
  <c r="J90" i="24"/>
  <c r="J91" i="24"/>
  <c r="J92" i="24"/>
  <c r="J93" i="24"/>
  <c r="J94" i="24"/>
  <c r="J95" i="24"/>
  <c r="J96" i="24"/>
  <c r="J97" i="24"/>
  <c r="J98" i="24"/>
  <c r="J99" i="24"/>
  <c r="J100" i="24"/>
  <c r="J101" i="24"/>
  <c r="J102" i="24"/>
  <c r="J103" i="24"/>
  <c r="J104" i="24"/>
  <c r="J105" i="24"/>
  <c r="J106" i="24"/>
  <c r="J107" i="24"/>
  <c r="J108" i="24"/>
  <c r="J109" i="24"/>
  <c r="J110" i="24"/>
  <c r="J111" i="24"/>
  <c r="J112" i="24"/>
  <c r="J113" i="24"/>
  <c r="J114" i="24"/>
  <c r="J115" i="24"/>
  <c r="J116" i="24"/>
  <c r="J117" i="24"/>
  <c r="J118" i="24"/>
  <c r="J119" i="24"/>
  <c r="J120" i="24"/>
  <c r="J121" i="24"/>
  <c r="J122" i="24"/>
  <c r="J123" i="24"/>
  <c r="J124" i="24"/>
  <c r="J125" i="24"/>
  <c r="J126" i="24"/>
  <c r="J127" i="24"/>
  <c r="J128" i="24"/>
  <c r="J129" i="24"/>
  <c r="J130" i="24"/>
  <c r="J131" i="24"/>
  <c r="J132" i="24"/>
  <c r="J133" i="24"/>
  <c r="J134" i="24"/>
  <c r="J135" i="24"/>
  <c r="J136" i="24"/>
  <c r="J137" i="24"/>
  <c r="J138" i="24"/>
  <c r="J139" i="24"/>
  <c r="J140" i="24"/>
  <c r="J141" i="24"/>
  <c r="J142" i="24"/>
  <c r="J143" i="24"/>
  <c r="J144" i="24"/>
  <c r="J145" i="24"/>
  <c r="J146" i="24"/>
  <c r="J147" i="24"/>
  <c r="J148" i="24"/>
  <c r="J149" i="24"/>
  <c r="J150" i="24"/>
  <c r="J151" i="24"/>
  <c r="J152" i="24"/>
  <c r="J153" i="24"/>
  <c r="J154" i="24"/>
  <c r="J155" i="24"/>
  <c r="J156" i="24"/>
  <c r="J157" i="24"/>
  <c r="J158" i="24"/>
  <c r="J159" i="24"/>
  <c r="J160" i="24"/>
  <c r="J161" i="24"/>
  <c r="F22" i="24"/>
  <c r="F24" i="24"/>
  <c r="F28" i="24"/>
  <c r="F31" i="24"/>
  <c r="F32" i="24"/>
  <c r="F33" i="24"/>
  <c r="F39" i="24"/>
  <c r="F41" i="24"/>
  <c r="F43" i="24"/>
  <c r="F44" i="24"/>
  <c r="F45" i="24"/>
  <c r="F48" i="24"/>
  <c r="F55" i="24"/>
  <c r="F62" i="24"/>
  <c r="F63" i="24"/>
  <c r="F71" i="24"/>
  <c r="F73" i="24"/>
  <c r="F74" i="24"/>
  <c r="F78" i="24"/>
  <c r="F80" i="24"/>
  <c r="F81" i="24"/>
  <c r="F87" i="24"/>
  <c r="F88" i="24"/>
  <c r="F91" i="24"/>
  <c r="F95" i="24"/>
  <c r="F96" i="24"/>
  <c r="F102" i="24"/>
  <c r="F104" i="24"/>
  <c r="F106" i="24"/>
  <c r="F109" i="24"/>
  <c r="F110" i="24"/>
  <c r="F121" i="24"/>
  <c r="F125" i="24"/>
  <c r="F127" i="24"/>
  <c r="F128" i="24"/>
  <c r="F134" i="24"/>
  <c r="F135" i="24"/>
  <c r="F136" i="24"/>
  <c r="F139" i="24"/>
  <c r="F141" i="24"/>
  <c r="F152" i="24"/>
  <c r="F153" i="24"/>
  <c r="F156" i="24"/>
  <c r="F159" i="24"/>
  <c r="F160" i="24"/>
  <c r="F161"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C27" i="24"/>
  <c r="C28" i="24"/>
  <c r="C29" i="24"/>
  <c r="C30" i="24"/>
  <c r="C33" i="24"/>
  <c r="C34" i="24"/>
  <c r="C37" i="24"/>
  <c r="C43" i="24"/>
  <c r="C44" i="24"/>
  <c r="C45" i="24"/>
  <c r="C46" i="24"/>
  <c r="C48" i="24"/>
  <c r="C50" i="24"/>
  <c r="C51" i="24"/>
  <c r="C53" i="24"/>
  <c r="C60" i="24"/>
  <c r="C61" i="24"/>
  <c r="C64" i="24"/>
  <c r="C66" i="24"/>
  <c r="C78" i="24"/>
  <c r="C79" i="24"/>
  <c r="C84" i="24"/>
  <c r="C85" i="24"/>
  <c r="C86" i="24"/>
  <c r="C91" i="24"/>
  <c r="C93" i="24"/>
  <c r="C94" i="24"/>
  <c r="C97" i="24"/>
  <c r="C107" i="24"/>
  <c r="C108" i="24"/>
  <c r="C112" i="24"/>
  <c r="C115" i="24"/>
  <c r="C117" i="24"/>
  <c r="C123" i="24"/>
  <c r="C124" i="24"/>
  <c r="C126" i="24"/>
  <c r="C129" i="24"/>
  <c r="C130" i="24"/>
  <c r="C131" i="24"/>
  <c r="C132" i="24"/>
  <c r="C144" i="24"/>
  <c r="C145" i="24"/>
  <c r="C147" i="24"/>
  <c r="C149" i="24"/>
  <c r="C158"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J9" i="25"/>
  <c r="J10" i="25"/>
  <c r="J11" i="25"/>
  <c r="J12" i="25"/>
  <c r="J13" i="25"/>
  <c r="J14" i="25"/>
  <c r="J15" i="25"/>
  <c r="J16" i="25"/>
  <c r="J17" i="25"/>
  <c r="J18" i="25"/>
  <c r="J19" i="25"/>
  <c r="J20" i="25"/>
  <c r="J21" i="25"/>
  <c r="J22" i="25"/>
  <c r="J23" i="25"/>
  <c r="J24" i="25"/>
  <c r="J25" i="25"/>
  <c r="J26" i="25"/>
  <c r="J27" i="25"/>
  <c r="J28" i="25"/>
  <c r="J29" i="25"/>
  <c r="J30" i="25"/>
  <c r="J31" i="25"/>
  <c r="J32" i="25"/>
  <c r="J33" i="25"/>
  <c r="J34" i="25"/>
  <c r="J35" i="25"/>
  <c r="J36" i="25"/>
  <c r="J37" i="25"/>
  <c r="J38" i="25"/>
  <c r="J39" i="25"/>
  <c r="J40" i="25"/>
  <c r="J41" i="25"/>
  <c r="J42" i="25"/>
  <c r="J43" i="25"/>
  <c r="J44" i="25"/>
  <c r="J45" i="25"/>
  <c r="J46" i="25"/>
  <c r="J47" i="25"/>
  <c r="J48" i="25"/>
  <c r="J49" i="25"/>
  <c r="J50" i="25"/>
  <c r="J51" i="25"/>
  <c r="J52" i="25"/>
  <c r="J53" i="25"/>
  <c r="J54" i="25"/>
  <c r="J55" i="25"/>
  <c r="J56" i="25"/>
  <c r="J57" i="25"/>
  <c r="J58" i="25"/>
  <c r="J59" i="25"/>
  <c r="J60" i="25"/>
  <c r="J61" i="25"/>
  <c r="J62" i="25"/>
  <c r="J63" i="25"/>
  <c r="J64" i="25"/>
  <c r="J65" i="25"/>
  <c r="J66" i="25"/>
  <c r="J67" i="25"/>
  <c r="J68" i="25"/>
  <c r="J69" i="25"/>
  <c r="J70" i="25"/>
  <c r="J71" i="25"/>
  <c r="J72" i="25"/>
  <c r="J73" i="25"/>
  <c r="J74" i="25"/>
  <c r="J75" i="25"/>
  <c r="J76" i="25"/>
  <c r="J77" i="25"/>
  <c r="J78" i="25"/>
  <c r="J79" i="25"/>
  <c r="J80" i="25"/>
  <c r="J81" i="25"/>
  <c r="J82" i="25"/>
  <c r="J83" i="25"/>
  <c r="J84" i="25"/>
  <c r="J85" i="25"/>
  <c r="J86" i="25"/>
  <c r="J87" i="25"/>
  <c r="J88" i="25"/>
  <c r="J89" i="25"/>
  <c r="J90" i="25"/>
  <c r="J91" i="25"/>
  <c r="J92" i="25"/>
  <c r="J93" i="25"/>
  <c r="J94" i="25"/>
  <c r="J95" i="25"/>
  <c r="J96" i="25"/>
  <c r="J97" i="25"/>
  <c r="J98" i="25"/>
  <c r="J99" i="25"/>
  <c r="J100" i="25"/>
  <c r="J101" i="25"/>
  <c r="J102" i="25"/>
  <c r="J103" i="25"/>
  <c r="J104" i="25"/>
  <c r="J105" i="25"/>
  <c r="J106" i="25"/>
  <c r="J107" i="25"/>
  <c r="J108" i="25"/>
  <c r="J109" i="25"/>
  <c r="J110" i="25"/>
  <c r="J111" i="25"/>
  <c r="J112" i="25"/>
  <c r="J113" i="25"/>
  <c r="J114" i="25"/>
  <c r="J115" i="25"/>
  <c r="J116" i="25"/>
  <c r="J117" i="25"/>
  <c r="J118" i="25"/>
  <c r="J119" i="25"/>
  <c r="J120" i="25"/>
  <c r="J121" i="25"/>
  <c r="J122" i="25"/>
  <c r="J123" i="25"/>
  <c r="J124" i="25"/>
  <c r="J125" i="25"/>
  <c r="J126" i="25"/>
  <c r="J127" i="25"/>
  <c r="J128" i="25"/>
  <c r="J129" i="25"/>
  <c r="J130" i="25"/>
  <c r="J131" i="25"/>
  <c r="J132" i="25"/>
  <c r="J133" i="25"/>
  <c r="J134" i="25"/>
  <c r="J135" i="25"/>
  <c r="J136" i="25"/>
  <c r="J137" i="25"/>
  <c r="J138" i="25"/>
  <c r="J139" i="25"/>
  <c r="J140" i="25"/>
  <c r="J141" i="25"/>
  <c r="J142" i="25"/>
  <c r="J143" i="25"/>
  <c r="J144" i="25"/>
  <c r="J145" i="25"/>
  <c r="J146" i="25"/>
  <c r="J147" i="25"/>
  <c r="J148" i="25"/>
  <c r="J149" i="25"/>
  <c r="J150" i="25"/>
  <c r="J151" i="25"/>
  <c r="J152" i="25"/>
  <c r="J153" i="25"/>
  <c r="J154" i="25"/>
  <c r="J155" i="25"/>
  <c r="J156" i="25"/>
  <c r="F12" i="25"/>
  <c r="F17" i="25"/>
  <c r="F20" i="25"/>
  <c r="F25" i="25"/>
  <c r="F28" i="25"/>
  <c r="F33" i="25"/>
  <c r="F39" i="25"/>
  <c r="F41" i="25"/>
  <c r="F49" i="25"/>
  <c r="F57" i="25"/>
  <c r="F60" i="25"/>
  <c r="F65" i="25"/>
  <c r="F68" i="25"/>
  <c r="F73" i="25"/>
  <c r="F81" i="25"/>
  <c r="F89" i="25"/>
  <c r="F92" i="25"/>
  <c r="F97" i="25"/>
  <c r="F100" i="25"/>
  <c r="F103" i="25"/>
  <c r="F105" i="25"/>
  <c r="F113" i="25"/>
  <c r="F121" i="25"/>
  <c r="F129" i="25"/>
  <c r="F137" i="25"/>
  <c r="F145" i="25"/>
  <c r="F153" i="25"/>
  <c r="E9" i="25"/>
  <c r="E10" i="25"/>
  <c r="E11" i="25"/>
  <c r="E12"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E115" i="25"/>
  <c r="E116" i="25"/>
  <c r="E117" i="25"/>
  <c r="E118" i="25"/>
  <c r="E119" i="25"/>
  <c r="E120" i="25"/>
  <c r="E121" i="25"/>
  <c r="E122" i="25"/>
  <c r="E123" i="25"/>
  <c r="E124" i="25"/>
  <c r="E125" i="25"/>
  <c r="E126" i="25"/>
  <c r="E127" i="25"/>
  <c r="E128" i="25"/>
  <c r="E129" i="25"/>
  <c r="E130" i="25"/>
  <c r="E131" i="25"/>
  <c r="E132" i="25"/>
  <c r="E133" i="25"/>
  <c r="E134" i="25"/>
  <c r="E135" i="25"/>
  <c r="E136" i="25"/>
  <c r="E137" i="25"/>
  <c r="E138" i="25"/>
  <c r="E139" i="25"/>
  <c r="E140" i="25"/>
  <c r="E141" i="25"/>
  <c r="E142" i="25"/>
  <c r="E143" i="25"/>
  <c r="E144" i="25"/>
  <c r="E145" i="25"/>
  <c r="E146" i="25"/>
  <c r="E147" i="25"/>
  <c r="E148" i="25"/>
  <c r="E149" i="25"/>
  <c r="E150" i="25"/>
  <c r="E151" i="25"/>
  <c r="E152" i="25"/>
  <c r="E153" i="25"/>
  <c r="E154" i="25"/>
  <c r="E155" i="25"/>
  <c r="E156" i="25"/>
  <c r="C18" i="25"/>
  <c r="C26" i="25"/>
  <c r="C34" i="25"/>
  <c r="C42" i="25"/>
  <c r="C50" i="25"/>
  <c r="C56" i="25"/>
  <c r="C58" i="25"/>
  <c r="C61" i="25"/>
  <c r="C66" i="25"/>
  <c r="C69" i="25"/>
  <c r="C74" i="25"/>
  <c r="C82" i="25"/>
  <c r="C90" i="25"/>
  <c r="C93" i="25"/>
  <c r="C98" i="25"/>
  <c r="C101" i="25"/>
  <c r="C106" i="25"/>
  <c r="C114" i="25"/>
  <c r="C120" i="25"/>
  <c r="C122" i="25"/>
  <c r="C130" i="25"/>
  <c r="C133" i="25"/>
  <c r="C138" i="25"/>
  <c r="C146" i="25"/>
  <c r="C154" i="25"/>
  <c r="B9" i="25"/>
  <c r="B10" i="25"/>
  <c r="B11" i="25"/>
  <c r="B12" i="25"/>
  <c r="B13" i="25"/>
  <c r="B14" i="25"/>
  <c r="B15" i="25"/>
  <c r="B16" i="25"/>
  <c r="B17" i="25"/>
  <c r="B18" i="25"/>
  <c r="B19" i="25"/>
  <c r="B20" i="25"/>
  <c r="B21" i="25"/>
  <c r="B22" i="25"/>
  <c r="B23" i="25"/>
  <c r="B24" i="25"/>
  <c r="B25" i="25"/>
  <c r="B26" i="25"/>
  <c r="B27" i="25"/>
  <c r="B28" i="25"/>
  <c r="B29" i="25"/>
  <c r="B30" i="25"/>
  <c r="B31" i="25"/>
  <c r="B32" i="25"/>
  <c r="B33" i="25"/>
  <c r="B34" i="25"/>
  <c r="B35" i="25"/>
  <c r="B36" i="25"/>
  <c r="B37" i="25"/>
  <c r="B38" i="25"/>
  <c r="B39" i="25"/>
  <c r="B40" i="25"/>
  <c r="B41" i="25"/>
  <c r="B42" i="25"/>
  <c r="B43" i="25"/>
  <c r="B44" i="25"/>
  <c r="B45" i="25"/>
  <c r="B46" i="25"/>
  <c r="B47" i="25"/>
  <c r="B48" i="25"/>
  <c r="B49" i="25"/>
  <c r="B50" i="25"/>
  <c r="B51" i="25"/>
  <c r="B52" i="25"/>
  <c r="B53" i="25"/>
  <c r="B54" i="25"/>
  <c r="B55" i="25"/>
  <c r="B56" i="25"/>
  <c r="B57" i="25"/>
  <c r="B58" i="25"/>
  <c r="B59" i="25"/>
  <c r="B60" i="25"/>
  <c r="B61" i="25"/>
  <c r="B62" i="25"/>
  <c r="B63" i="25"/>
  <c r="B64" i="25"/>
  <c r="B65" i="25"/>
  <c r="B66" i="25"/>
  <c r="B67" i="25"/>
  <c r="B68" i="25"/>
  <c r="B69" i="25"/>
  <c r="B70" i="25"/>
  <c r="B71" i="25"/>
  <c r="B72" i="25"/>
  <c r="B73" i="25"/>
  <c r="B74" i="25"/>
  <c r="B75" i="25"/>
  <c r="B76" i="25"/>
  <c r="B77" i="25"/>
  <c r="B78" i="25"/>
  <c r="B79" i="25"/>
  <c r="B80" i="25"/>
  <c r="B81" i="25"/>
  <c r="B82" i="25"/>
  <c r="B83" i="25"/>
  <c r="B84" i="25"/>
  <c r="B85" i="25"/>
  <c r="B86" i="25"/>
  <c r="B87" i="25"/>
  <c r="B88" i="25"/>
  <c r="B89" i="25"/>
  <c r="B90" i="25"/>
  <c r="B91" i="25"/>
  <c r="B92" i="25"/>
  <c r="B93" i="25"/>
  <c r="B94" i="25"/>
  <c r="B95" i="25"/>
  <c r="B96" i="25"/>
  <c r="B97" i="25"/>
  <c r="B98" i="25"/>
  <c r="B99" i="25"/>
  <c r="B100" i="25"/>
  <c r="B101" i="25"/>
  <c r="B102" i="25"/>
  <c r="B103" i="25"/>
  <c r="B104" i="25"/>
  <c r="B105" i="25"/>
  <c r="B106" i="25"/>
  <c r="B107" i="25"/>
  <c r="B108" i="25"/>
  <c r="B109" i="25"/>
  <c r="B110" i="25"/>
  <c r="B111" i="25"/>
  <c r="B112" i="25"/>
  <c r="B113" i="25"/>
  <c r="B114" i="25"/>
  <c r="B115" i="25"/>
  <c r="B116" i="25"/>
  <c r="B117" i="25"/>
  <c r="B118" i="25"/>
  <c r="B119" i="25"/>
  <c r="B120" i="25"/>
  <c r="B121" i="25"/>
  <c r="B122" i="25"/>
  <c r="B123" i="25"/>
  <c r="B124" i="25"/>
  <c r="B125" i="25"/>
  <c r="B126" i="25"/>
  <c r="B127" i="25"/>
  <c r="B128" i="25"/>
  <c r="B129" i="25"/>
  <c r="B130" i="25"/>
  <c r="B131" i="25"/>
  <c r="B132" i="25"/>
  <c r="B133" i="25"/>
  <c r="B134" i="25"/>
  <c r="B135" i="25"/>
  <c r="B136" i="25"/>
  <c r="B137" i="25"/>
  <c r="B138" i="25"/>
  <c r="B139" i="25"/>
  <c r="B140" i="25"/>
  <c r="B141" i="25"/>
  <c r="B142" i="25"/>
  <c r="B143" i="25"/>
  <c r="B144" i="25"/>
  <c r="B145" i="25"/>
  <c r="B146" i="25"/>
  <c r="B147" i="25"/>
  <c r="B148" i="25"/>
  <c r="B149" i="25"/>
  <c r="B150" i="25"/>
  <c r="B151" i="25"/>
  <c r="B152" i="25"/>
  <c r="B153" i="25"/>
  <c r="B154" i="25"/>
  <c r="B155" i="25"/>
  <c r="B156" i="25"/>
  <c r="J14" i="26"/>
  <c r="J15" i="26"/>
  <c r="J16" i="26"/>
  <c r="J17" i="26"/>
  <c r="J18" i="26"/>
  <c r="J19" i="26"/>
  <c r="J20" i="26"/>
  <c r="J21" i="26"/>
  <c r="J22" i="26"/>
  <c r="J23" i="26"/>
  <c r="J24" i="26"/>
  <c r="J25" i="26"/>
  <c r="J26" i="26"/>
  <c r="J27" i="26"/>
  <c r="J28" i="26"/>
  <c r="J29" i="26"/>
  <c r="J30" i="26"/>
  <c r="J31" i="26"/>
  <c r="J32" i="26"/>
  <c r="J33" i="26"/>
  <c r="J34" i="26"/>
  <c r="J35" i="26"/>
  <c r="J36" i="26"/>
  <c r="J37" i="26"/>
  <c r="J38" i="26"/>
  <c r="J39" i="26"/>
  <c r="J40" i="26"/>
  <c r="J41" i="26"/>
  <c r="J42" i="26"/>
  <c r="J43" i="26"/>
  <c r="J44" i="26"/>
  <c r="J45" i="26"/>
  <c r="J46" i="26"/>
  <c r="J47" i="26"/>
  <c r="J48" i="26"/>
  <c r="J49" i="26"/>
  <c r="J50" i="26"/>
  <c r="J51" i="26"/>
  <c r="J52" i="26"/>
  <c r="J53" i="26"/>
  <c r="J54" i="26"/>
  <c r="J55" i="26"/>
  <c r="J56" i="26"/>
  <c r="J57" i="26"/>
  <c r="J58" i="26"/>
  <c r="J59" i="26"/>
  <c r="J60" i="26"/>
  <c r="J61" i="26"/>
  <c r="J62" i="26"/>
  <c r="J63" i="26"/>
  <c r="J64" i="26"/>
  <c r="J65" i="26"/>
  <c r="J66" i="26"/>
  <c r="J67" i="26"/>
  <c r="J68" i="26"/>
  <c r="J69" i="26"/>
  <c r="J70" i="26"/>
  <c r="J71" i="26"/>
  <c r="J72" i="26"/>
  <c r="J73" i="26"/>
  <c r="J74" i="26"/>
  <c r="J75" i="26"/>
  <c r="J76" i="26"/>
  <c r="J77" i="26"/>
  <c r="J78" i="26"/>
  <c r="J79" i="26"/>
  <c r="J80" i="26"/>
  <c r="J81" i="26"/>
  <c r="J82" i="26"/>
  <c r="J83" i="26"/>
  <c r="J84" i="26"/>
  <c r="J85" i="26"/>
  <c r="J86" i="26"/>
  <c r="J87" i="26"/>
  <c r="J88" i="26"/>
  <c r="J89" i="26"/>
  <c r="J90" i="26"/>
  <c r="J91" i="26"/>
  <c r="J92" i="26"/>
  <c r="J93" i="26"/>
  <c r="J94" i="26"/>
  <c r="J95" i="26"/>
  <c r="J96" i="26"/>
  <c r="J97" i="26"/>
  <c r="J98" i="26"/>
  <c r="J99" i="26"/>
  <c r="J100" i="26"/>
  <c r="J101" i="26"/>
  <c r="J102" i="26"/>
  <c r="J103" i="26"/>
  <c r="J104" i="26"/>
  <c r="J105" i="26"/>
  <c r="J106" i="26"/>
  <c r="J107" i="26"/>
  <c r="J108" i="26"/>
  <c r="J109" i="26"/>
  <c r="J110" i="26"/>
  <c r="J111" i="26"/>
  <c r="J112" i="26"/>
  <c r="J113" i="26"/>
  <c r="J114" i="26"/>
  <c r="J115" i="26"/>
  <c r="J116" i="26"/>
  <c r="J117" i="26"/>
  <c r="J118" i="26"/>
  <c r="J119" i="26"/>
  <c r="J120" i="26"/>
  <c r="J121" i="26"/>
  <c r="J122" i="26"/>
  <c r="J123" i="26"/>
  <c r="J124" i="26"/>
  <c r="J125" i="26"/>
  <c r="J126" i="26"/>
  <c r="J127" i="26"/>
  <c r="J128" i="26"/>
  <c r="J129" i="26"/>
  <c r="J130" i="26"/>
  <c r="J131" i="26"/>
  <c r="J132" i="26"/>
  <c r="J133" i="26"/>
  <c r="J134" i="26"/>
  <c r="J135" i="26"/>
  <c r="J136" i="26"/>
  <c r="J137" i="26"/>
  <c r="J138" i="26"/>
  <c r="J139" i="26"/>
  <c r="J140" i="26"/>
  <c r="J141" i="26"/>
  <c r="J142" i="26"/>
  <c r="J143" i="26"/>
  <c r="J144" i="26"/>
  <c r="J145" i="26"/>
  <c r="J146" i="26"/>
  <c r="J147" i="26"/>
  <c r="J148" i="26"/>
  <c r="J149" i="26"/>
  <c r="J150" i="26"/>
  <c r="J151" i="26"/>
  <c r="J152" i="26"/>
  <c r="J153" i="26"/>
  <c r="J154" i="26"/>
  <c r="J155" i="26"/>
  <c r="J156" i="26"/>
  <c r="J157" i="26"/>
  <c r="J158" i="26"/>
  <c r="J159" i="26"/>
  <c r="J160" i="26"/>
  <c r="J161" i="26"/>
  <c r="F18" i="26"/>
  <c r="F22" i="26"/>
  <c r="F27" i="26"/>
  <c r="F28" i="26"/>
  <c r="F31" i="26"/>
  <c r="F35" i="26"/>
  <c r="F39" i="26"/>
  <c r="F43" i="26"/>
  <c r="F44" i="26"/>
  <c r="F47" i="26"/>
  <c r="F51" i="26"/>
  <c r="F55" i="26"/>
  <c r="F59" i="26"/>
  <c r="F60" i="26"/>
  <c r="F63" i="26"/>
  <c r="F67" i="26"/>
  <c r="F71" i="26"/>
  <c r="F75" i="26"/>
  <c r="F76" i="26"/>
  <c r="F79" i="26"/>
  <c r="F83" i="26"/>
  <c r="F87" i="26"/>
  <c r="F91" i="26"/>
  <c r="F92" i="26"/>
  <c r="F95" i="26"/>
  <c r="F99" i="26"/>
  <c r="F103" i="26"/>
  <c r="F107" i="26"/>
  <c r="F108" i="26"/>
  <c r="F111" i="26"/>
  <c r="F112" i="26"/>
  <c r="F115" i="26"/>
  <c r="F119" i="26"/>
  <c r="F123" i="26"/>
  <c r="F124" i="26"/>
  <c r="F127" i="26"/>
  <c r="F131" i="26"/>
  <c r="F136" i="26"/>
  <c r="F138" i="26"/>
  <c r="F139" i="26"/>
  <c r="F140" i="26"/>
  <c r="F147" i="26"/>
  <c r="F148" i="26"/>
  <c r="F154" i="26"/>
  <c r="F155" i="26"/>
  <c r="E14" i="26"/>
  <c r="E15" i="26"/>
  <c r="E16" i="26"/>
  <c r="E17" i="26"/>
  <c r="E18" i="26"/>
  <c r="E19" i="26"/>
  <c r="E20" i="26"/>
  <c r="E21" i="26"/>
  <c r="E22" i="26"/>
  <c r="E23" i="26"/>
  <c r="E24" i="26"/>
  <c r="E25" i="26"/>
  <c r="E26" i="26"/>
  <c r="E27" i="26"/>
  <c r="E28" i="26"/>
  <c r="E29" i="26"/>
  <c r="E30" i="26"/>
  <c r="E31" i="26"/>
  <c r="E32" i="26"/>
  <c r="E33" i="26"/>
  <c r="E34" i="26"/>
  <c r="E35" i="26"/>
  <c r="E36" i="26"/>
  <c r="E37" i="26"/>
  <c r="E38" i="26"/>
  <c r="E39" i="26"/>
  <c r="E40" i="26"/>
  <c r="E41" i="26"/>
  <c r="E42" i="26"/>
  <c r="E43" i="26"/>
  <c r="E44" i="26"/>
  <c r="E45" i="26"/>
  <c r="E46" i="26"/>
  <c r="E47" i="26"/>
  <c r="E48" i="26"/>
  <c r="E49" i="26"/>
  <c r="E50" i="26"/>
  <c r="E51" i="26"/>
  <c r="E52" i="26"/>
  <c r="E53" i="26"/>
  <c r="E54" i="26"/>
  <c r="E55" i="26"/>
  <c r="E56" i="26"/>
  <c r="E57" i="26"/>
  <c r="E58" i="26"/>
  <c r="E59" i="26"/>
  <c r="E60" i="26"/>
  <c r="E61" i="26"/>
  <c r="E62" i="26"/>
  <c r="E63" i="26"/>
  <c r="E64" i="26"/>
  <c r="E65" i="26"/>
  <c r="E66" i="26"/>
  <c r="E67" i="26"/>
  <c r="E68" i="26"/>
  <c r="E69" i="26"/>
  <c r="E70" i="26"/>
  <c r="E71" i="26"/>
  <c r="E72" i="26"/>
  <c r="E73" i="26"/>
  <c r="E74" i="26"/>
  <c r="E75" i="26"/>
  <c r="E76" i="26"/>
  <c r="E77" i="26"/>
  <c r="E78" i="26"/>
  <c r="E79" i="26"/>
  <c r="E80" i="26"/>
  <c r="E81" i="26"/>
  <c r="E82" i="26"/>
  <c r="E83" i="26"/>
  <c r="E84" i="26"/>
  <c r="E85" i="26"/>
  <c r="E86" i="26"/>
  <c r="E87" i="26"/>
  <c r="E88" i="26"/>
  <c r="E89" i="26"/>
  <c r="E90" i="26"/>
  <c r="E91" i="26"/>
  <c r="E92" i="26"/>
  <c r="E93" i="26"/>
  <c r="E94" i="26"/>
  <c r="E95" i="26"/>
  <c r="E96" i="26"/>
  <c r="E97" i="26"/>
  <c r="E98" i="26"/>
  <c r="E99" i="26"/>
  <c r="E100" i="26"/>
  <c r="E101" i="26"/>
  <c r="E102" i="26"/>
  <c r="E103" i="26"/>
  <c r="E104" i="26"/>
  <c r="E105" i="26"/>
  <c r="E106" i="26"/>
  <c r="E107" i="26"/>
  <c r="E108" i="26"/>
  <c r="E109" i="26"/>
  <c r="E110" i="26"/>
  <c r="E111" i="26"/>
  <c r="E112" i="26"/>
  <c r="E113" i="26"/>
  <c r="E114" i="26"/>
  <c r="E115" i="26"/>
  <c r="E116" i="26"/>
  <c r="E117" i="26"/>
  <c r="E118" i="26"/>
  <c r="E119" i="26"/>
  <c r="E120" i="26"/>
  <c r="E121" i="26"/>
  <c r="E122" i="26"/>
  <c r="E123" i="26"/>
  <c r="E124" i="26"/>
  <c r="E125" i="26"/>
  <c r="E126" i="26"/>
  <c r="E127" i="26"/>
  <c r="E128" i="26"/>
  <c r="E129" i="26"/>
  <c r="E130" i="26"/>
  <c r="E131" i="26"/>
  <c r="E132" i="26"/>
  <c r="E133" i="26"/>
  <c r="E134" i="26"/>
  <c r="E135" i="26"/>
  <c r="E136" i="26"/>
  <c r="E137" i="26"/>
  <c r="E138" i="26"/>
  <c r="E139" i="26"/>
  <c r="E140" i="26"/>
  <c r="E141" i="26"/>
  <c r="E142" i="26"/>
  <c r="E143" i="26"/>
  <c r="E144" i="26"/>
  <c r="E145" i="26"/>
  <c r="E146" i="26"/>
  <c r="E147" i="26"/>
  <c r="E148" i="26"/>
  <c r="E149" i="26"/>
  <c r="E150" i="26"/>
  <c r="E151" i="26"/>
  <c r="E152" i="26"/>
  <c r="E153" i="26"/>
  <c r="E154" i="26"/>
  <c r="E155" i="26"/>
  <c r="E156" i="26"/>
  <c r="E157" i="26"/>
  <c r="E158" i="26"/>
  <c r="E159" i="26"/>
  <c r="E160" i="26"/>
  <c r="E161" i="26"/>
  <c r="C17" i="26"/>
  <c r="C18" i="26"/>
  <c r="C19" i="26"/>
  <c r="C20" i="26"/>
  <c r="C21" i="26"/>
  <c r="C24" i="26"/>
  <c r="C25" i="26"/>
  <c r="C26" i="26"/>
  <c r="C29" i="26"/>
  <c r="C33" i="26"/>
  <c r="C37" i="26"/>
  <c r="C41" i="26"/>
  <c r="C45" i="26"/>
  <c r="C49" i="26"/>
  <c r="C50" i="26"/>
  <c r="C53" i="26"/>
  <c r="C57" i="26"/>
  <c r="C58" i="26"/>
  <c r="C61" i="26"/>
  <c r="C65" i="26"/>
  <c r="C66" i="26"/>
  <c r="C69" i="26"/>
  <c r="C73" i="26"/>
  <c r="C77" i="26"/>
  <c r="C81" i="26"/>
  <c r="C82" i="26"/>
  <c r="C85" i="26"/>
  <c r="C89" i="26"/>
  <c r="C90" i="26"/>
  <c r="C93" i="26"/>
  <c r="C94" i="26"/>
  <c r="C97" i="26"/>
  <c r="C98" i="26"/>
  <c r="C101" i="26"/>
  <c r="C105" i="26"/>
  <c r="C106" i="26"/>
  <c r="C109" i="26"/>
  <c r="C110" i="26"/>
  <c r="C113" i="26"/>
  <c r="C114" i="26"/>
  <c r="C117" i="26"/>
  <c r="C122" i="26"/>
  <c r="C125" i="26"/>
  <c r="C130" i="26"/>
  <c r="C133" i="26"/>
  <c r="C134" i="26"/>
  <c r="C137" i="26"/>
  <c r="C141"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74" i="26"/>
  <c r="B75" i="26"/>
  <c r="B76" i="26"/>
  <c r="B77" i="26"/>
  <c r="B78" i="26"/>
  <c r="B79" i="26"/>
  <c r="B80" i="26"/>
  <c r="B81" i="26"/>
  <c r="B82" i="26"/>
  <c r="B83" i="26"/>
  <c r="B84" i="26"/>
  <c r="B85" i="26"/>
  <c r="B86" i="26"/>
  <c r="B87" i="26"/>
  <c r="B88" i="26"/>
  <c r="B89" i="26"/>
  <c r="B90" i="26"/>
  <c r="B91" i="26"/>
  <c r="B92" i="26"/>
  <c r="B93" i="26"/>
  <c r="B94" i="26"/>
  <c r="B95" i="26"/>
  <c r="B96" i="26"/>
  <c r="B97" i="26"/>
  <c r="B98" i="26"/>
  <c r="B99" i="26"/>
  <c r="B100" i="26"/>
  <c r="B101" i="26"/>
  <c r="B102" i="26"/>
  <c r="B103" i="26"/>
  <c r="B104" i="26"/>
  <c r="B105" i="26"/>
  <c r="B106" i="26"/>
  <c r="B107" i="26"/>
  <c r="B108" i="26"/>
  <c r="B109" i="26"/>
  <c r="B110" i="26"/>
  <c r="B111" i="26"/>
  <c r="B112" i="26"/>
  <c r="B113" i="26"/>
  <c r="B114" i="26"/>
  <c r="B115" i="26"/>
  <c r="B116" i="26"/>
  <c r="B117" i="26"/>
  <c r="B118" i="26"/>
  <c r="B119" i="26"/>
  <c r="B120" i="26"/>
  <c r="B121" i="26"/>
  <c r="B122" i="26"/>
  <c r="B123"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61" i="26"/>
  <c r="J14" i="27"/>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54" i="27"/>
  <c r="J55" i="27"/>
  <c r="J56" i="27"/>
  <c r="J57" i="27"/>
  <c r="J58" i="27"/>
  <c r="J59" i="27"/>
  <c r="J60" i="27"/>
  <c r="J61" i="27"/>
  <c r="J62" i="27"/>
  <c r="J63" i="27"/>
  <c r="J64" i="27"/>
  <c r="J65" i="27"/>
  <c r="J66" i="27"/>
  <c r="J67" i="27"/>
  <c r="J68" i="27"/>
  <c r="J69" i="27"/>
  <c r="J70" i="27"/>
  <c r="J71" i="27"/>
  <c r="J72" i="27"/>
  <c r="J73" i="27"/>
  <c r="J74" i="27"/>
  <c r="J75" i="27"/>
  <c r="J76" i="27"/>
  <c r="J77" i="27"/>
  <c r="J78" i="27"/>
  <c r="J79" i="27"/>
  <c r="J80" i="27"/>
  <c r="J81" i="27"/>
  <c r="J82" i="27"/>
  <c r="J83" i="27"/>
  <c r="J84" i="27"/>
  <c r="J85" i="27"/>
  <c r="J86" i="27"/>
  <c r="J87" i="27"/>
  <c r="J88" i="27"/>
  <c r="J89" i="27"/>
  <c r="J90" i="27"/>
  <c r="J91" i="27"/>
  <c r="J92" i="27"/>
  <c r="J93" i="27"/>
  <c r="J94" i="27"/>
  <c r="J95" i="27"/>
  <c r="J96" i="27"/>
  <c r="J97" i="27"/>
  <c r="J98" i="27"/>
  <c r="J99" i="27"/>
  <c r="J100" i="27"/>
  <c r="J101" i="27"/>
  <c r="J102" i="27"/>
  <c r="J103" i="27"/>
  <c r="J104" i="27"/>
  <c r="J105" i="27"/>
  <c r="J106" i="27"/>
  <c r="J107" i="27"/>
  <c r="J108" i="27"/>
  <c r="J109" i="27"/>
  <c r="J110" i="27"/>
  <c r="J111" i="27"/>
  <c r="J112" i="27"/>
  <c r="J113" i="27"/>
  <c r="J114" i="27"/>
  <c r="J115" i="27"/>
  <c r="J116" i="27"/>
  <c r="J117" i="27"/>
  <c r="J118" i="27"/>
  <c r="J119" i="27"/>
  <c r="J120" i="27"/>
  <c r="J121" i="27"/>
  <c r="J122" i="27"/>
  <c r="J123" i="27"/>
  <c r="J124" i="27"/>
  <c r="J125" i="27"/>
  <c r="J126" i="27"/>
  <c r="J127" i="27"/>
  <c r="J128" i="27"/>
  <c r="J129" i="27"/>
  <c r="J130" i="27"/>
  <c r="J131" i="27"/>
  <c r="J132" i="27"/>
  <c r="J133" i="27"/>
  <c r="J134" i="27"/>
  <c r="J135" i="27"/>
  <c r="J136" i="27"/>
  <c r="J137" i="27"/>
  <c r="J138" i="27"/>
  <c r="J139" i="27"/>
  <c r="J140" i="27"/>
  <c r="J141" i="27"/>
  <c r="J142" i="27"/>
  <c r="J143" i="27"/>
  <c r="J144" i="27"/>
  <c r="J145" i="27"/>
  <c r="J146" i="27"/>
  <c r="J147" i="27"/>
  <c r="J148" i="27"/>
  <c r="J149" i="27"/>
  <c r="J150" i="27"/>
  <c r="J151" i="27"/>
  <c r="J152" i="27"/>
  <c r="J153" i="27"/>
  <c r="J154" i="27"/>
  <c r="J155" i="27"/>
  <c r="J156" i="27"/>
  <c r="J157" i="27"/>
  <c r="J158" i="27"/>
  <c r="J159" i="27"/>
  <c r="J160" i="27"/>
  <c r="J161" i="27"/>
  <c r="F20" i="27"/>
  <c r="F22" i="27"/>
  <c r="F36" i="27"/>
  <c r="F38" i="27"/>
  <c r="F52" i="27"/>
  <c r="F54" i="27"/>
  <c r="F68" i="27"/>
  <c r="F70" i="27"/>
  <c r="F84" i="27"/>
  <c r="F86" i="27"/>
  <c r="F100" i="27"/>
  <c r="F102" i="27"/>
  <c r="F110" i="27"/>
  <c r="F116" i="27"/>
  <c r="F118" i="27"/>
  <c r="F126" i="27"/>
  <c r="F132" i="27"/>
  <c r="F134" i="27"/>
  <c r="F142" i="27"/>
  <c r="F150" i="27"/>
  <c r="F152" i="27"/>
  <c r="E14" i="27"/>
  <c r="E15" i="27"/>
  <c r="E16" i="27"/>
  <c r="E17" i="27"/>
  <c r="E18" i="27"/>
  <c r="E19" i="27"/>
  <c r="E20" i="27"/>
  <c r="E21" i="27"/>
  <c r="E22" i="27"/>
  <c r="E23" i="27"/>
  <c r="E24" i="27"/>
  <c r="E25" i="27"/>
  <c r="E26" i="27"/>
  <c r="E27" i="27"/>
  <c r="E28" i="27"/>
  <c r="E29" i="27"/>
  <c r="E30" i="27"/>
  <c r="E31" i="27"/>
  <c r="E32" i="27"/>
  <c r="E33" i="27"/>
  <c r="E34" i="27"/>
  <c r="E35" i="27"/>
  <c r="E36" i="27"/>
  <c r="E37" i="27"/>
  <c r="E38" i="27"/>
  <c r="E39" i="27"/>
  <c r="E40" i="27"/>
  <c r="E41" i="27"/>
  <c r="E42" i="27"/>
  <c r="E43" i="27"/>
  <c r="E44" i="27"/>
  <c r="E45" i="27"/>
  <c r="E46" i="27"/>
  <c r="E47" i="27"/>
  <c r="E48" i="27"/>
  <c r="E49" i="27"/>
  <c r="E50" i="27"/>
  <c r="E51" i="27"/>
  <c r="E52" i="27"/>
  <c r="E53" i="27"/>
  <c r="E54" i="27"/>
  <c r="E55" i="27"/>
  <c r="E56" i="27"/>
  <c r="E57" i="27"/>
  <c r="E58" i="27"/>
  <c r="E59" i="27"/>
  <c r="E60" i="27"/>
  <c r="E61" i="27"/>
  <c r="E62" i="27"/>
  <c r="E63" i="27"/>
  <c r="E64" i="27"/>
  <c r="E65" i="27"/>
  <c r="E66" i="27"/>
  <c r="E67" i="27"/>
  <c r="E68" i="27"/>
  <c r="E69" i="27"/>
  <c r="E70" i="27"/>
  <c r="E71" i="27"/>
  <c r="E72" i="27"/>
  <c r="E73" i="27"/>
  <c r="E74" i="27"/>
  <c r="E75" i="27"/>
  <c r="E76" i="27"/>
  <c r="E77" i="27"/>
  <c r="E78" i="27"/>
  <c r="E79" i="27"/>
  <c r="E80" i="27"/>
  <c r="E81" i="27"/>
  <c r="E82" i="27"/>
  <c r="E83" i="27"/>
  <c r="E84" i="27"/>
  <c r="E85" i="27"/>
  <c r="E86" i="27"/>
  <c r="E87" i="27"/>
  <c r="E88" i="27"/>
  <c r="E89" i="27"/>
  <c r="E90" i="27"/>
  <c r="E91" i="27"/>
  <c r="E92" i="27"/>
  <c r="E93" i="27"/>
  <c r="E94" i="27"/>
  <c r="E95" i="27"/>
  <c r="E96" i="27"/>
  <c r="E97" i="27"/>
  <c r="E98" i="27"/>
  <c r="E99" i="27"/>
  <c r="E100" i="27"/>
  <c r="E101" i="27"/>
  <c r="E102" i="27"/>
  <c r="E103" i="27"/>
  <c r="E104" i="27"/>
  <c r="E105" i="27"/>
  <c r="E106" i="27"/>
  <c r="E107" i="27"/>
  <c r="E108" i="27"/>
  <c r="E109" i="27"/>
  <c r="E110" i="27"/>
  <c r="E111" i="27"/>
  <c r="E112" i="27"/>
  <c r="E113" i="27"/>
  <c r="E114" i="27"/>
  <c r="E115" i="27"/>
  <c r="E116" i="27"/>
  <c r="E117" i="27"/>
  <c r="E118" i="27"/>
  <c r="E119" i="27"/>
  <c r="E120" i="27"/>
  <c r="E121" i="27"/>
  <c r="E122" i="27"/>
  <c r="E123" i="27"/>
  <c r="E124" i="27"/>
  <c r="E125" i="27"/>
  <c r="E126" i="27"/>
  <c r="E127" i="27"/>
  <c r="E128" i="27"/>
  <c r="E129" i="27"/>
  <c r="E130" i="27"/>
  <c r="E131" i="27"/>
  <c r="E132" i="27"/>
  <c r="E133" i="27"/>
  <c r="E134" i="27"/>
  <c r="E135" i="27"/>
  <c r="E136" i="27"/>
  <c r="E137" i="27"/>
  <c r="E138" i="27"/>
  <c r="E139" i="27"/>
  <c r="E140" i="27"/>
  <c r="E141" i="27"/>
  <c r="E142" i="27"/>
  <c r="E143" i="27"/>
  <c r="E144" i="27"/>
  <c r="E145" i="27"/>
  <c r="E146" i="27"/>
  <c r="E147" i="27"/>
  <c r="E148" i="27"/>
  <c r="E149" i="27"/>
  <c r="E150" i="27"/>
  <c r="E151" i="27"/>
  <c r="E152" i="27"/>
  <c r="E153" i="27"/>
  <c r="E154" i="27"/>
  <c r="E155" i="27"/>
  <c r="E156" i="27"/>
  <c r="E157" i="27"/>
  <c r="E158" i="27"/>
  <c r="E159" i="27"/>
  <c r="E160" i="27"/>
  <c r="E161" i="27"/>
  <c r="C18" i="27"/>
  <c r="C20" i="27"/>
  <c r="C22" i="27"/>
  <c r="C24" i="27"/>
  <c r="C26" i="27"/>
  <c r="C28" i="27"/>
  <c r="C30" i="27"/>
  <c r="C32" i="27"/>
  <c r="C34" i="27"/>
  <c r="C36" i="27"/>
  <c r="C38" i="27"/>
  <c r="C40" i="27"/>
  <c r="C42" i="27"/>
  <c r="C44" i="27"/>
  <c r="C46" i="27"/>
  <c r="C48" i="27"/>
  <c r="C50" i="27"/>
  <c r="C52" i="27"/>
  <c r="C54" i="27"/>
  <c r="C56" i="27"/>
  <c r="C58" i="27"/>
  <c r="C60" i="27"/>
  <c r="C62" i="27"/>
  <c r="C64" i="27"/>
  <c r="C66" i="27"/>
  <c r="C68" i="27"/>
  <c r="C70" i="27"/>
  <c r="C72" i="27"/>
  <c r="C74" i="27"/>
  <c r="C76" i="27"/>
  <c r="C78" i="27"/>
  <c r="C80" i="27"/>
  <c r="C82" i="27"/>
  <c r="C84" i="27"/>
  <c r="C86" i="27"/>
  <c r="C88" i="27"/>
  <c r="C90" i="27"/>
  <c r="C92" i="27"/>
  <c r="C94" i="27"/>
  <c r="C96" i="27"/>
  <c r="C98" i="27"/>
  <c r="C100" i="27"/>
  <c r="C102" i="27"/>
  <c r="C104" i="27"/>
  <c r="C106" i="27"/>
  <c r="C108" i="27"/>
  <c r="C110" i="27"/>
  <c r="C112" i="27"/>
  <c r="C114" i="27"/>
  <c r="C116" i="27"/>
  <c r="C118" i="27"/>
  <c r="C120" i="27"/>
  <c r="C122" i="27"/>
  <c r="C124" i="27"/>
  <c r="C126" i="27"/>
  <c r="C128" i="27"/>
  <c r="C130" i="27"/>
  <c r="C132" i="27"/>
  <c r="C134" i="27"/>
  <c r="C136" i="27"/>
  <c r="C138" i="27"/>
  <c r="C140" i="27"/>
  <c r="C142" i="27"/>
  <c r="C144" i="27"/>
  <c r="C146" i="27"/>
  <c r="C148" i="27"/>
  <c r="C152" i="27"/>
  <c r="C158" i="27"/>
  <c r="C160" i="27"/>
  <c r="B14" i="27"/>
  <c r="B15" i="27"/>
  <c r="B16" i="27"/>
  <c r="B17" i="27"/>
  <c r="B18" i="27"/>
  <c r="B19" i="27"/>
  <c r="B20" i="27"/>
  <c r="B21" i="27"/>
  <c r="B22" i="27"/>
  <c r="B23" i="27"/>
  <c r="B24" i="27"/>
  <c r="B25" i="27"/>
  <c r="B26" i="27"/>
  <c r="B27" i="27"/>
  <c r="B28" i="27"/>
  <c r="B29" i="27"/>
  <c r="B30" i="27"/>
  <c r="B31" i="27"/>
  <c r="B32" i="27"/>
  <c r="B33" i="27"/>
  <c r="B34" i="27"/>
  <c r="B35" i="27"/>
  <c r="B36" i="27"/>
  <c r="B37" i="27"/>
  <c r="B38" i="27"/>
  <c r="B39" i="27"/>
  <c r="B40" i="27"/>
  <c r="B41" i="27"/>
  <c r="B42" i="27"/>
  <c r="B43" i="27"/>
  <c r="B44" i="27"/>
  <c r="B45" i="27"/>
  <c r="B46" i="27"/>
  <c r="B47" i="27"/>
  <c r="B48" i="27"/>
  <c r="B49" i="27"/>
  <c r="B50" i="27"/>
  <c r="B51" i="27"/>
  <c r="B52" i="27"/>
  <c r="B53" i="27"/>
  <c r="B54" i="27"/>
  <c r="B55" i="27"/>
  <c r="B56" i="27"/>
  <c r="B57" i="27"/>
  <c r="B58" i="27"/>
  <c r="B59" i="27"/>
  <c r="B60" i="27"/>
  <c r="B61" i="27"/>
  <c r="B62" i="27"/>
  <c r="B63" i="27"/>
  <c r="B64" i="27"/>
  <c r="B65" i="27"/>
  <c r="B66" i="27"/>
  <c r="B67" i="27"/>
  <c r="B68" i="27"/>
  <c r="B69" i="27"/>
  <c r="B70" i="27"/>
  <c r="B71" i="27"/>
  <c r="B72" i="27"/>
  <c r="B73" i="27"/>
  <c r="B74" i="27"/>
  <c r="B75" i="27"/>
  <c r="B76" i="27"/>
  <c r="B77" i="27"/>
  <c r="B78" i="27"/>
  <c r="B79" i="27"/>
  <c r="B80" i="27"/>
  <c r="B81" i="27"/>
  <c r="B82" i="27"/>
  <c r="B83" i="27"/>
  <c r="B84" i="27"/>
  <c r="B85" i="27"/>
  <c r="B86" i="27"/>
  <c r="B87" i="27"/>
  <c r="B88" i="27"/>
  <c r="B89" i="27"/>
  <c r="B90" i="27"/>
  <c r="B91" i="27"/>
  <c r="B92" i="27"/>
  <c r="B93" i="27"/>
  <c r="B94" i="27"/>
  <c r="B95" i="27"/>
  <c r="B96" i="27"/>
  <c r="B97" i="27"/>
  <c r="B98" i="27"/>
  <c r="B99" i="27"/>
  <c r="B100" i="27"/>
  <c r="B101" i="27"/>
  <c r="B102" i="27"/>
  <c r="B103" i="27"/>
  <c r="B104" i="27"/>
  <c r="B105" i="27"/>
  <c r="B106" i="27"/>
  <c r="B107" i="27"/>
  <c r="B108" i="27"/>
  <c r="B109" i="27"/>
  <c r="B110" i="27"/>
  <c r="B111" i="27"/>
  <c r="B112" i="27"/>
  <c r="B113" i="27"/>
  <c r="B114" i="27"/>
  <c r="B115" i="27"/>
  <c r="B116" i="27"/>
  <c r="B117" i="27"/>
  <c r="B118" i="27"/>
  <c r="B119" i="27"/>
  <c r="B120" i="27"/>
  <c r="B121" i="27"/>
  <c r="B122" i="27"/>
  <c r="B123" i="27"/>
  <c r="B124" i="27"/>
  <c r="B125" i="27"/>
  <c r="B126" i="27"/>
  <c r="B127" i="27"/>
  <c r="B128" i="27"/>
  <c r="B129" i="27"/>
  <c r="B130" i="27"/>
  <c r="B131" i="27"/>
  <c r="B132" i="27"/>
  <c r="B133" i="27"/>
  <c r="B134" i="27"/>
  <c r="B135" i="27"/>
  <c r="B136" i="27"/>
  <c r="B137" i="27"/>
  <c r="B138" i="27"/>
  <c r="B139" i="27"/>
  <c r="B140" i="27"/>
  <c r="B141" i="27"/>
  <c r="B142" i="27"/>
  <c r="B143" i="27"/>
  <c r="B144" i="27"/>
  <c r="B145" i="27"/>
  <c r="B146" i="27"/>
  <c r="B147" i="27"/>
  <c r="B148" i="27"/>
  <c r="B149" i="27"/>
  <c r="B150" i="27"/>
  <c r="B151" i="27"/>
  <c r="B152" i="27"/>
  <c r="B153" i="27"/>
  <c r="B154" i="27"/>
  <c r="B155" i="27"/>
  <c r="B156" i="27"/>
  <c r="B157" i="27"/>
  <c r="B158" i="27"/>
  <c r="B159" i="27"/>
  <c r="B160" i="27"/>
  <c r="B161" i="27"/>
  <c r="J9" i="28"/>
  <c r="J10" i="28"/>
  <c r="J11" i="28"/>
  <c r="J12" i="28"/>
  <c r="J13" i="28"/>
  <c r="J14" i="28"/>
  <c r="J15" i="28"/>
  <c r="J16" i="28"/>
  <c r="J17" i="28"/>
  <c r="J18" i="28"/>
  <c r="J19" i="28"/>
  <c r="J20" i="28"/>
  <c r="J21" i="28"/>
  <c r="J22" i="28"/>
  <c r="J23" i="28"/>
  <c r="J24" i="28"/>
  <c r="J25" i="28"/>
  <c r="J26" i="28"/>
  <c r="J27" i="28"/>
  <c r="J28" i="28"/>
  <c r="J29" i="28"/>
  <c r="J30" i="28"/>
  <c r="J31" i="28"/>
  <c r="J32" i="28"/>
  <c r="J33" i="28"/>
  <c r="J34" i="28"/>
  <c r="J35" i="28"/>
  <c r="J36" i="28"/>
  <c r="J37" i="28"/>
  <c r="J38" i="28"/>
  <c r="J39" i="28"/>
  <c r="J40" i="28"/>
  <c r="J41" i="28"/>
  <c r="J42" i="28"/>
  <c r="J43" i="28"/>
  <c r="J44" i="28"/>
  <c r="J45" i="28"/>
  <c r="J46" i="28"/>
  <c r="J47" i="28"/>
  <c r="J48" i="28"/>
  <c r="J49" i="28"/>
  <c r="J50" i="28"/>
  <c r="J51" i="28"/>
  <c r="J52" i="28"/>
  <c r="J53" i="28"/>
  <c r="J54" i="28"/>
  <c r="J55" i="28"/>
  <c r="J56" i="28"/>
  <c r="J57" i="28"/>
  <c r="J58" i="28"/>
  <c r="J59" i="28"/>
  <c r="J60" i="28"/>
  <c r="J61" i="28"/>
  <c r="J62" i="28"/>
  <c r="J63" i="28"/>
  <c r="J64" i="28"/>
  <c r="J65" i="28"/>
  <c r="J66" i="28"/>
  <c r="J67" i="28"/>
  <c r="J68" i="28"/>
  <c r="J69" i="28"/>
  <c r="J70" i="28"/>
  <c r="J71" i="28"/>
  <c r="J72" i="28"/>
  <c r="J73" i="28"/>
  <c r="J74" i="28"/>
  <c r="J75" i="28"/>
  <c r="J76" i="28"/>
  <c r="J77" i="28"/>
  <c r="J78" i="28"/>
  <c r="J79" i="28"/>
  <c r="J80" i="28"/>
  <c r="J81" i="28"/>
  <c r="J82" i="28"/>
  <c r="J83" i="28"/>
  <c r="J84" i="28"/>
  <c r="J85" i="28"/>
  <c r="J86" i="28"/>
  <c r="J87" i="28"/>
  <c r="J88" i="28"/>
  <c r="J89" i="28"/>
  <c r="J90" i="28"/>
  <c r="J91" i="28"/>
  <c r="J92" i="28"/>
  <c r="J93" i="28"/>
  <c r="J94" i="28"/>
  <c r="J95" i="28"/>
  <c r="J96" i="28"/>
  <c r="J97" i="28"/>
  <c r="J98" i="28"/>
  <c r="J99" i="28"/>
  <c r="J100" i="28"/>
  <c r="J101" i="28"/>
  <c r="J102" i="28"/>
  <c r="J103" i="28"/>
  <c r="J104" i="28"/>
  <c r="J105" i="28"/>
  <c r="J106" i="28"/>
  <c r="J107" i="28"/>
  <c r="J108" i="28"/>
  <c r="J109" i="28"/>
  <c r="J110" i="28"/>
  <c r="J111" i="28"/>
  <c r="J112" i="28"/>
  <c r="J113" i="28"/>
  <c r="J114" i="28"/>
  <c r="J115" i="28"/>
  <c r="J116" i="28"/>
  <c r="J117" i="28"/>
  <c r="J118" i="28"/>
  <c r="J119" i="28"/>
  <c r="J120" i="28"/>
  <c r="J121" i="28"/>
  <c r="J122" i="28"/>
  <c r="J123" i="28"/>
  <c r="J124" i="28"/>
  <c r="J125" i="28"/>
  <c r="J126" i="28"/>
  <c r="J127" i="28"/>
  <c r="J128" i="28"/>
  <c r="J129" i="28"/>
  <c r="J130" i="28"/>
  <c r="J131" i="28"/>
  <c r="J132" i="28"/>
  <c r="J133" i="28"/>
  <c r="J134" i="28"/>
  <c r="J135" i="28"/>
  <c r="J136" i="28"/>
  <c r="J137" i="28"/>
  <c r="J138" i="28"/>
  <c r="J139" i="28"/>
  <c r="J140" i="28"/>
  <c r="J141" i="28"/>
  <c r="J142" i="28"/>
  <c r="J143" i="28"/>
  <c r="J144" i="28"/>
  <c r="J145" i="28"/>
  <c r="J146" i="28"/>
  <c r="J147" i="28"/>
  <c r="J148" i="28"/>
  <c r="J149" i="28"/>
  <c r="J150" i="28"/>
  <c r="J151" i="28"/>
  <c r="J152" i="28"/>
  <c r="J153" i="28"/>
  <c r="J154" i="28"/>
  <c r="J155" i="28"/>
  <c r="J156" i="28"/>
  <c r="F22" i="28"/>
  <c r="F38" i="28"/>
  <c r="F54" i="28"/>
  <c r="F70" i="28"/>
  <c r="F86" i="28"/>
  <c r="F114" i="28"/>
  <c r="F118" i="28"/>
  <c r="F122" i="28"/>
  <c r="F126" i="28"/>
  <c r="F130" i="28"/>
  <c r="F134" i="28"/>
  <c r="F138" i="28"/>
  <c r="F142" i="28"/>
  <c r="F146" i="28"/>
  <c r="F150" i="28"/>
  <c r="F154" i="28"/>
  <c r="E9" i="28"/>
  <c r="E10" i="28"/>
  <c r="E11" i="28"/>
  <c r="E12" i="28"/>
  <c r="E13" i="28"/>
  <c r="E14" i="28"/>
  <c r="E15" i="28"/>
  <c r="E16" i="28"/>
  <c r="E17" i="28"/>
  <c r="E18" i="28"/>
  <c r="E19" i="28"/>
  <c r="E20" i="28"/>
  <c r="E21" i="28"/>
  <c r="E22" i="28"/>
  <c r="E23" i="28"/>
  <c r="E24" i="28"/>
  <c r="E25" i="28"/>
  <c r="E26" i="28"/>
  <c r="E27" i="28"/>
  <c r="E28" i="28"/>
  <c r="E29" i="28"/>
  <c r="E30" i="28"/>
  <c r="E31" i="28"/>
  <c r="E32" i="28"/>
  <c r="E33" i="28"/>
  <c r="E34" i="28"/>
  <c r="E35" i="28"/>
  <c r="E36" i="28"/>
  <c r="E37" i="28"/>
  <c r="E38" i="28"/>
  <c r="E39" i="28"/>
  <c r="E40" i="28"/>
  <c r="E41" i="28"/>
  <c r="E42" i="28"/>
  <c r="E43" i="28"/>
  <c r="E44" i="28"/>
  <c r="E45" i="28"/>
  <c r="E46" i="28"/>
  <c r="E47" i="28"/>
  <c r="E48" i="28"/>
  <c r="E49" i="28"/>
  <c r="E50" i="28"/>
  <c r="E51" i="28"/>
  <c r="E52" i="28"/>
  <c r="E53" i="28"/>
  <c r="E54" i="28"/>
  <c r="E55" i="28"/>
  <c r="E56" i="28"/>
  <c r="E57" i="28"/>
  <c r="E58" i="28"/>
  <c r="E59" i="28"/>
  <c r="E60" i="28"/>
  <c r="E61" i="28"/>
  <c r="E62" i="28"/>
  <c r="E63" i="28"/>
  <c r="E64" i="28"/>
  <c r="E65" i="28"/>
  <c r="E66" i="28"/>
  <c r="E67" i="28"/>
  <c r="E68" i="28"/>
  <c r="E69" i="28"/>
  <c r="E70" i="28"/>
  <c r="E71" i="28"/>
  <c r="E72" i="28"/>
  <c r="E73" i="28"/>
  <c r="E74" i="28"/>
  <c r="E75" i="28"/>
  <c r="E76" i="28"/>
  <c r="E77" i="28"/>
  <c r="E78" i="28"/>
  <c r="E79" i="28"/>
  <c r="E80" i="28"/>
  <c r="E81" i="28"/>
  <c r="E82" i="28"/>
  <c r="E83" i="28"/>
  <c r="E84" i="28"/>
  <c r="E85" i="28"/>
  <c r="E86" i="28"/>
  <c r="E87" i="28"/>
  <c r="E88" i="28"/>
  <c r="E89" i="28"/>
  <c r="E90" i="28"/>
  <c r="E91" i="28"/>
  <c r="E92" i="28"/>
  <c r="E93" i="28"/>
  <c r="E94" i="28"/>
  <c r="E95" i="28"/>
  <c r="E96" i="28"/>
  <c r="E97" i="28"/>
  <c r="E98" i="28"/>
  <c r="E99" i="28"/>
  <c r="E100" i="28"/>
  <c r="E101" i="28"/>
  <c r="E102" i="28"/>
  <c r="E103" i="28"/>
  <c r="E104" i="28"/>
  <c r="E105" i="28"/>
  <c r="E106" i="28"/>
  <c r="E107" i="28"/>
  <c r="E108" i="28"/>
  <c r="E109" i="28"/>
  <c r="E110" i="28"/>
  <c r="E111" i="28"/>
  <c r="E112" i="28"/>
  <c r="E113" i="28"/>
  <c r="E114" i="28"/>
  <c r="E115" i="28"/>
  <c r="E116" i="28"/>
  <c r="E117" i="28"/>
  <c r="E118" i="28"/>
  <c r="E119" i="28"/>
  <c r="E120" i="28"/>
  <c r="E121" i="28"/>
  <c r="E122" i="28"/>
  <c r="E123" i="28"/>
  <c r="E124" i="28"/>
  <c r="E125" i="28"/>
  <c r="E126" i="28"/>
  <c r="E127" i="28"/>
  <c r="E128" i="28"/>
  <c r="E129" i="28"/>
  <c r="E130" i="28"/>
  <c r="E131" i="28"/>
  <c r="E132" i="28"/>
  <c r="E133" i="28"/>
  <c r="E134" i="28"/>
  <c r="E135" i="28"/>
  <c r="E136" i="28"/>
  <c r="E137" i="28"/>
  <c r="E138" i="28"/>
  <c r="E139" i="28"/>
  <c r="E140" i="28"/>
  <c r="E141" i="28"/>
  <c r="E142" i="28"/>
  <c r="E143" i="28"/>
  <c r="E144" i="28"/>
  <c r="E145" i="28"/>
  <c r="E146" i="28"/>
  <c r="E147" i="28"/>
  <c r="E148" i="28"/>
  <c r="E149" i="28"/>
  <c r="E150" i="28"/>
  <c r="E151" i="28"/>
  <c r="E152" i="28"/>
  <c r="E153" i="28"/>
  <c r="E154" i="28"/>
  <c r="E155" i="28"/>
  <c r="E156" i="28"/>
  <c r="C15" i="28"/>
  <c r="C23" i="28"/>
  <c r="C31" i="28"/>
  <c r="C39" i="28"/>
  <c r="C47" i="28"/>
  <c r="C55" i="28"/>
  <c r="C63" i="28"/>
  <c r="C71" i="28"/>
  <c r="C79" i="28"/>
  <c r="C87" i="28"/>
  <c r="C95" i="28"/>
  <c r="C103" i="28"/>
  <c r="C109" i="28"/>
  <c r="C111" i="28"/>
  <c r="C113" i="28"/>
  <c r="C119" i="28"/>
  <c r="C121" i="28"/>
  <c r="C129" i="28"/>
  <c r="C137" i="28"/>
  <c r="C145" i="28"/>
  <c r="B9" i="28"/>
  <c r="B10" i="28"/>
  <c r="B11" i="28"/>
  <c r="B12" i="28"/>
  <c r="B13" i="28"/>
  <c r="B14" i="28"/>
  <c r="B15" i="28"/>
  <c r="B16" i="28"/>
  <c r="B17" i="28"/>
  <c r="B18" i="28"/>
  <c r="B19" i="28"/>
  <c r="B20" i="28"/>
  <c r="B21" i="28"/>
  <c r="B22" i="28"/>
  <c r="B23" i="28"/>
  <c r="B24" i="28"/>
  <c r="B25" i="28"/>
  <c r="B26" i="28"/>
  <c r="B27" i="28"/>
  <c r="B28" i="28"/>
  <c r="B29" i="28"/>
  <c r="B30" i="28"/>
  <c r="B31" i="28"/>
  <c r="B32" i="28"/>
  <c r="B33" i="28"/>
  <c r="B34" i="28"/>
  <c r="B35" i="28"/>
  <c r="B36" i="28"/>
  <c r="B37" i="28"/>
  <c r="B38" i="28"/>
  <c r="B39" i="28"/>
  <c r="B40" i="28"/>
  <c r="B41" i="28"/>
  <c r="B42" i="28"/>
  <c r="B43" i="28"/>
  <c r="B44" i="28"/>
  <c r="B45" i="28"/>
  <c r="B46" i="28"/>
  <c r="B47" i="28"/>
  <c r="B48" i="28"/>
  <c r="B49" i="28"/>
  <c r="B50" i="28"/>
  <c r="B51" i="28"/>
  <c r="B52" i="28"/>
  <c r="B53" i="28"/>
  <c r="B54"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81" i="28"/>
  <c r="B82" i="28"/>
  <c r="B83" i="28"/>
  <c r="B84" i="28"/>
  <c r="B85" i="28"/>
  <c r="B86" i="28"/>
  <c r="B87" i="28"/>
  <c r="B88" i="28"/>
  <c r="B89" i="28"/>
  <c r="B90" i="28"/>
  <c r="B91" i="28"/>
  <c r="B92" i="28"/>
  <c r="B93" i="28"/>
  <c r="B94" i="28"/>
  <c r="B95" i="28"/>
  <c r="B96" i="28"/>
  <c r="B97" i="28"/>
  <c r="B98" i="28"/>
  <c r="B99" i="28"/>
  <c r="B100" i="28"/>
  <c r="B101" i="28"/>
  <c r="B102" i="28"/>
  <c r="B103" i="28"/>
  <c r="B104" i="28"/>
  <c r="B105" i="28"/>
  <c r="B106" i="28"/>
  <c r="B107" i="28"/>
  <c r="B108" i="28"/>
  <c r="B109" i="28"/>
  <c r="B110" i="28"/>
  <c r="B111" i="28"/>
  <c r="B112" i="28"/>
  <c r="B113" i="28"/>
  <c r="B114" i="28"/>
  <c r="B115" i="28"/>
  <c r="B116" i="28"/>
  <c r="B117" i="28"/>
  <c r="B118" i="28"/>
  <c r="B119" i="28"/>
  <c r="B120" i="28"/>
  <c r="B121" i="28"/>
  <c r="B122" i="28"/>
  <c r="B123" i="28"/>
  <c r="B124" i="28"/>
  <c r="B125" i="28"/>
  <c r="B126" i="28"/>
  <c r="B127" i="28"/>
  <c r="B128" i="28"/>
  <c r="B129" i="28"/>
  <c r="B130" i="28"/>
  <c r="B131" i="28"/>
  <c r="B132" i="28"/>
  <c r="B133" i="28"/>
  <c r="B134" i="28"/>
  <c r="B135" i="28"/>
  <c r="B136" i="28"/>
  <c r="B137" i="28"/>
  <c r="B138" i="28"/>
  <c r="B139" i="28"/>
  <c r="B140" i="28"/>
  <c r="B141" i="28"/>
  <c r="B142" i="28"/>
  <c r="B143" i="28"/>
  <c r="B144" i="28"/>
  <c r="B145" i="28"/>
  <c r="B146" i="28"/>
  <c r="B147" i="28"/>
  <c r="B148" i="28"/>
  <c r="B149" i="28"/>
  <c r="B150" i="28"/>
  <c r="B151" i="28"/>
  <c r="B152" i="28"/>
  <c r="B153" i="28"/>
  <c r="B154" i="28"/>
  <c r="B155" i="28"/>
  <c r="B156" i="28"/>
  <c r="J14" i="29"/>
  <c r="J15" i="29"/>
  <c r="J16" i="29"/>
  <c r="J17" i="29"/>
  <c r="J18" i="29"/>
  <c r="J19" i="29"/>
  <c r="J20" i="29"/>
  <c r="J21" i="29"/>
  <c r="J22" i="29"/>
  <c r="J23" i="29"/>
  <c r="J24" i="29"/>
  <c r="J25" i="29"/>
  <c r="J26" i="29"/>
  <c r="J27" i="29"/>
  <c r="J28" i="29"/>
  <c r="J29" i="29"/>
  <c r="J30" i="29"/>
  <c r="J31" i="29"/>
  <c r="J32" i="29"/>
  <c r="J33" i="29"/>
  <c r="J34" i="29"/>
  <c r="J35" i="29"/>
  <c r="J36" i="29"/>
  <c r="J37" i="29"/>
  <c r="J38" i="29"/>
  <c r="J39" i="29"/>
  <c r="J40" i="29"/>
  <c r="J41" i="29"/>
  <c r="J42" i="29"/>
  <c r="J43" i="29"/>
  <c r="J44" i="29"/>
  <c r="J45" i="29"/>
  <c r="J46" i="29"/>
  <c r="J47" i="29"/>
  <c r="J48" i="29"/>
  <c r="J49" i="29"/>
  <c r="J50" i="29"/>
  <c r="J51" i="29"/>
  <c r="J52" i="29"/>
  <c r="J53" i="29"/>
  <c r="J54" i="29"/>
  <c r="J55" i="29"/>
  <c r="J56" i="29"/>
  <c r="J57" i="29"/>
  <c r="J58" i="29"/>
  <c r="J59" i="29"/>
  <c r="J60" i="29"/>
  <c r="J61" i="29"/>
  <c r="J62" i="29"/>
  <c r="J63" i="29"/>
  <c r="J64" i="29"/>
  <c r="J65" i="29"/>
  <c r="J66" i="29"/>
  <c r="J67" i="29"/>
  <c r="J68" i="29"/>
  <c r="J69" i="29"/>
  <c r="J70" i="29"/>
  <c r="J71" i="29"/>
  <c r="J72" i="29"/>
  <c r="J73" i="29"/>
  <c r="J74" i="29"/>
  <c r="J75" i="29"/>
  <c r="J76" i="29"/>
  <c r="J77" i="29"/>
  <c r="J78" i="29"/>
  <c r="J79" i="29"/>
  <c r="J80" i="29"/>
  <c r="J81" i="29"/>
  <c r="J82" i="29"/>
  <c r="J83" i="29"/>
  <c r="J84" i="29"/>
  <c r="J85" i="29"/>
  <c r="J86" i="29"/>
  <c r="J87" i="29"/>
  <c r="J88" i="29"/>
  <c r="J89" i="29"/>
  <c r="J90" i="29"/>
  <c r="J91" i="29"/>
  <c r="J92" i="29"/>
  <c r="J93" i="29"/>
  <c r="J94" i="29"/>
  <c r="J95" i="29"/>
  <c r="J96" i="29"/>
  <c r="J97" i="29"/>
  <c r="J98" i="29"/>
  <c r="J99" i="29"/>
  <c r="J100" i="29"/>
  <c r="J101" i="29"/>
  <c r="J102" i="29"/>
  <c r="J103" i="29"/>
  <c r="J104" i="29"/>
  <c r="J105" i="29"/>
  <c r="J106" i="29"/>
  <c r="J107" i="29"/>
  <c r="J108" i="29"/>
  <c r="J109" i="29"/>
  <c r="J110" i="29"/>
  <c r="J111" i="29"/>
  <c r="J112" i="29"/>
  <c r="J113" i="29"/>
  <c r="J114" i="29"/>
  <c r="J115" i="29"/>
  <c r="J116" i="29"/>
  <c r="J117" i="29"/>
  <c r="J118" i="29"/>
  <c r="J119" i="29"/>
  <c r="J120" i="29"/>
  <c r="J121" i="29"/>
  <c r="J122" i="29"/>
  <c r="J123" i="29"/>
  <c r="J124" i="29"/>
  <c r="J125" i="29"/>
  <c r="J126" i="29"/>
  <c r="J127" i="29"/>
  <c r="J128" i="29"/>
  <c r="J129" i="29"/>
  <c r="J130" i="29"/>
  <c r="J131" i="29"/>
  <c r="J132" i="29"/>
  <c r="J133" i="29"/>
  <c r="J134" i="29"/>
  <c r="J135" i="29"/>
  <c r="J136" i="29"/>
  <c r="J137" i="29"/>
  <c r="J138" i="29"/>
  <c r="J139" i="29"/>
  <c r="J140" i="29"/>
  <c r="J141" i="29"/>
  <c r="J142" i="29"/>
  <c r="J143" i="29"/>
  <c r="J144" i="29"/>
  <c r="J145" i="29"/>
  <c r="J146" i="29"/>
  <c r="J147" i="29"/>
  <c r="J148" i="29"/>
  <c r="J149" i="29"/>
  <c r="J150" i="29"/>
  <c r="J151" i="29"/>
  <c r="J152" i="29"/>
  <c r="J153" i="29"/>
  <c r="J154" i="29"/>
  <c r="J155" i="29"/>
  <c r="J156" i="29"/>
  <c r="J157" i="29"/>
  <c r="J158" i="29"/>
  <c r="J159" i="29"/>
  <c r="J160" i="29"/>
  <c r="J161" i="29"/>
  <c r="F23" i="29"/>
  <c r="F25" i="29"/>
  <c r="F33" i="29"/>
  <c r="F43" i="29"/>
  <c r="F57" i="29"/>
  <c r="F59" i="29"/>
  <c r="F67" i="29"/>
  <c r="F75" i="29"/>
  <c r="F109" i="29"/>
  <c r="F111" i="29"/>
  <c r="F113" i="29"/>
  <c r="F115" i="29"/>
  <c r="F135" i="29"/>
  <c r="F147" i="29"/>
  <c r="F149" i="29"/>
  <c r="E14" i="29"/>
  <c r="E15" i="29"/>
  <c r="E16" i="29"/>
  <c r="E17" i="29"/>
  <c r="E18" i="29"/>
  <c r="E19" i="29"/>
  <c r="E20" i="29"/>
  <c r="E21" i="29"/>
  <c r="E22" i="29"/>
  <c r="E23" i="29"/>
  <c r="E24" i="29"/>
  <c r="E25" i="29"/>
  <c r="E26" i="29"/>
  <c r="E27" i="29"/>
  <c r="E28" i="29"/>
  <c r="E29" i="29"/>
  <c r="E30" i="29"/>
  <c r="E31" i="29"/>
  <c r="E32" i="29"/>
  <c r="E33" i="29"/>
  <c r="E34" i="29"/>
  <c r="E35" i="29"/>
  <c r="E36" i="29"/>
  <c r="E37" i="29"/>
  <c r="E38" i="29"/>
  <c r="E39" i="29"/>
  <c r="E40" i="29"/>
  <c r="E41" i="29"/>
  <c r="E42" i="29"/>
  <c r="E43" i="29"/>
  <c r="E44" i="29"/>
  <c r="E45" i="29"/>
  <c r="E46" i="29"/>
  <c r="E47" i="29"/>
  <c r="E48" i="29"/>
  <c r="E49" i="29"/>
  <c r="E50" i="29"/>
  <c r="E51" i="29"/>
  <c r="E52" i="29"/>
  <c r="E53" i="29"/>
  <c r="E54" i="29"/>
  <c r="E55" i="29"/>
  <c r="E56" i="29"/>
  <c r="E57" i="29"/>
  <c r="E58" i="29"/>
  <c r="E59" i="29"/>
  <c r="E60" i="29"/>
  <c r="E61" i="29"/>
  <c r="E62" i="29"/>
  <c r="E63" i="29"/>
  <c r="E64" i="29"/>
  <c r="E65" i="29"/>
  <c r="E66" i="29"/>
  <c r="E67" i="29"/>
  <c r="E68" i="29"/>
  <c r="E69" i="29"/>
  <c r="E70" i="29"/>
  <c r="E71" i="29"/>
  <c r="E72" i="29"/>
  <c r="E73" i="29"/>
  <c r="E74" i="29"/>
  <c r="E75" i="29"/>
  <c r="E76" i="29"/>
  <c r="E77" i="29"/>
  <c r="E78" i="29"/>
  <c r="E79" i="29"/>
  <c r="E80" i="29"/>
  <c r="E81" i="29"/>
  <c r="E82" i="29"/>
  <c r="E83" i="29"/>
  <c r="E84" i="29"/>
  <c r="E85" i="29"/>
  <c r="E86" i="29"/>
  <c r="E87" i="29"/>
  <c r="E88" i="29"/>
  <c r="E89" i="29"/>
  <c r="E90" i="29"/>
  <c r="E91" i="29"/>
  <c r="E92" i="29"/>
  <c r="E93" i="29"/>
  <c r="E94" i="29"/>
  <c r="E95" i="29"/>
  <c r="E96" i="29"/>
  <c r="E97" i="29"/>
  <c r="E98" i="29"/>
  <c r="E99" i="29"/>
  <c r="E100" i="29"/>
  <c r="E101" i="29"/>
  <c r="E102" i="29"/>
  <c r="E103" i="29"/>
  <c r="E104" i="29"/>
  <c r="E105" i="29"/>
  <c r="E106" i="29"/>
  <c r="E107" i="29"/>
  <c r="E108" i="29"/>
  <c r="E109" i="29"/>
  <c r="E110" i="29"/>
  <c r="E111" i="29"/>
  <c r="E112" i="29"/>
  <c r="E113" i="29"/>
  <c r="E114" i="29"/>
  <c r="E115" i="29"/>
  <c r="E116" i="29"/>
  <c r="E117" i="29"/>
  <c r="E118" i="29"/>
  <c r="E119" i="29"/>
  <c r="E120" i="29"/>
  <c r="E121" i="29"/>
  <c r="E122" i="29"/>
  <c r="E123" i="29"/>
  <c r="E124" i="29"/>
  <c r="E125" i="29"/>
  <c r="E126" i="29"/>
  <c r="E127" i="29"/>
  <c r="E128" i="29"/>
  <c r="E129" i="29"/>
  <c r="E130" i="29"/>
  <c r="E131" i="29"/>
  <c r="E132" i="29"/>
  <c r="E133" i="29"/>
  <c r="E134" i="29"/>
  <c r="E135" i="29"/>
  <c r="E136" i="29"/>
  <c r="E137" i="29"/>
  <c r="E138" i="29"/>
  <c r="E139" i="29"/>
  <c r="E140" i="29"/>
  <c r="E141" i="29"/>
  <c r="E142" i="29"/>
  <c r="E143" i="29"/>
  <c r="E144" i="29"/>
  <c r="E145" i="29"/>
  <c r="E146" i="29"/>
  <c r="E147" i="29"/>
  <c r="E148" i="29"/>
  <c r="E149" i="29"/>
  <c r="E150" i="29"/>
  <c r="E151" i="29"/>
  <c r="E152" i="29"/>
  <c r="E153" i="29"/>
  <c r="E154" i="29"/>
  <c r="E155" i="29"/>
  <c r="E156" i="29"/>
  <c r="E157" i="29"/>
  <c r="E158" i="29"/>
  <c r="E159" i="29"/>
  <c r="E160" i="29"/>
  <c r="E161" i="29"/>
  <c r="C24" i="29"/>
  <c r="C26" i="29"/>
  <c r="C28" i="29"/>
  <c r="C30" i="29"/>
  <c r="C36" i="29"/>
  <c r="C60" i="29"/>
  <c r="C68" i="29"/>
  <c r="C80" i="29"/>
  <c r="C86" i="29"/>
  <c r="C96" i="29"/>
  <c r="C112" i="29"/>
  <c r="C114" i="29"/>
  <c r="C122" i="29"/>
  <c r="C130" i="29"/>
  <c r="C138" i="29"/>
  <c r="C160" i="29"/>
  <c r="B14" i="29"/>
  <c r="B15" i="29"/>
  <c r="B16" i="29"/>
  <c r="B17" i="29"/>
  <c r="B18" i="29"/>
  <c r="B19" i="29"/>
  <c r="B20" i="29"/>
  <c r="B21" i="29"/>
  <c r="B22" i="29"/>
  <c r="B23" i="29"/>
  <c r="B24" i="29"/>
  <c r="B25" i="29"/>
  <c r="B26" i="29"/>
  <c r="B27" i="29"/>
  <c r="B28" i="29"/>
  <c r="B29" i="29"/>
  <c r="B30" i="29"/>
  <c r="B31" i="29"/>
  <c r="B32" i="29"/>
  <c r="B33" i="29"/>
  <c r="B34" i="29"/>
  <c r="B35" i="29"/>
  <c r="B36" i="29"/>
  <c r="B37" i="29"/>
  <c r="B38" i="29"/>
  <c r="B39" i="29"/>
  <c r="B40" i="29"/>
  <c r="B41" i="29"/>
  <c r="B42" i="29"/>
  <c r="B43" i="29"/>
  <c r="B44" i="29"/>
  <c r="B45" i="29"/>
  <c r="B46" i="29"/>
  <c r="B47" i="29"/>
  <c r="B48" i="29"/>
  <c r="B49" i="29"/>
  <c r="B50" i="29"/>
  <c r="B51" i="29"/>
  <c r="B52" i="29"/>
  <c r="B53" i="29"/>
  <c r="B54" i="29"/>
  <c r="B55" i="29"/>
  <c r="B56" i="29"/>
  <c r="B57" i="29"/>
  <c r="B58" i="29"/>
  <c r="B59" i="29"/>
  <c r="B60" i="29"/>
  <c r="B61" i="29"/>
  <c r="B62" i="29"/>
  <c r="B63" i="29"/>
  <c r="B64" i="29"/>
  <c r="B65" i="29"/>
  <c r="B66" i="29"/>
  <c r="B67" i="29"/>
  <c r="B68" i="29"/>
  <c r="B69" i="29"/>
  <c r="B70" i="29"/>
  <c r="B71" i="29"/>
  <c r="B72" i="29"/>
  <c r="B73" i="29"/>
  <c r="B74" i="29"/>
  <c r="B75" i="29"/>
  <c r="B76" i="29"/>
  <c r="B77" i="29"/>
  <c r="B78" i="29"/>
  <c r="B79" i="29"/>
  <c r="B80" i="29"/>
  <c r="B81" i="29"/>
  <c r="B82" i="29"/>
  <c r="B83" i="29"/>
  <c r="B84" i="29"/>
  <c r="B85" i="29"/>
  <c r="B86" i="29"/>
  <c r="B87" i="29"/>
  <c r="B88" i="29"/>
  <c r="B89" i="29"/>
  <c r="B90" i="29"/>
  <c r="B91" i="29"/>
  <c r="B92" i="29"/>
  <c r="B93" i="29"/>
  <c r="B94" i="29"/>
  <c r="B95" i="29"/>
  <c r="B96" i="29"/>
  <c r="B97" i="29"/>
  <c r="B98" i="29"/>
  <c r="B99" i="29"/>
  <c r="B100" i="29"/>
  <c r="B101" i="29"/>
  <c r="B102" i="29"/>
  <c r="B103" i="29"/>
  <c r="B104" i="29"/>
  <c r="B105" i="29"/>
  <c r="B106" i="29"/>
  <c r="B107" i="29"/>
  <c r="B108" i="29"/>
  <c r="B109" i="29"/>
  <c r="B110" i="29"/>
  <c r="B111" i="29"/>
  <c r="B112" i="29"/>
  <c r="B113" i="29"/>
  <c r="B114" i="29"/>
  <c r="B115" i="29"/>
  <c r="B116" i="29"/>
  <c r="B117" i="29"/>
  <c r="B118" i="29"/>
  <c r="B119" i="29"/>
  <c r="B120" i="29"/>
  <c r="B121" i="29"/>
  <c r="B122" i="29"/>
  <c r="B123" i="29"/>
  <c r="B124" i="29"/>
  <c r="B125" i="29"/>
  <c r="B126" i="29"/>
  <c r="B127" i="29"/>
  <c r="B128" i="29"/>
  <c r="B129" i="29"/>
  <c r="B130" i="29"/>
  <c r="B131" i="29"/>
  <c r="B132" i="29"/>
  <c r="B133" i="29"/>
  <c r="B134" i="29"/>
  <c r="B135" i="29"/>
  <c r="B136" i="29"/>
  <c r="B137" i="29"/>
  <c r="B138" i="29"/>
  <c r="B139" i="29"/>
  <c r="B140" i="29"/>
  <c r="B141" i="29"/>
  <c r="B142" i="29"/>
  <c r="B143" i="29"/>
  <c r="B144" i="29"/>
  <c r="B145" i="29"/>
  <c r="B146" i="29"/>
  <c r="B147" i="29"/>
  <c r="B148" i="29"/>
  <c r="B149" i="29"/>
  <c r="B150" i="29"/>
  <c r="B151" i="29"/>
  <c r="B152" i="29"/>
  <c r="B153" i="29"/>
  <c r="B154" i="29"/>
  <c r="B155" i="29"/>
  <c r="B156" i="29"/>
  <c r="B157" i="29"/>
  <c r="B158" i="29"/>
  <c r="B159" i="29"/>
  <c r="B160" i="29"/>
  <c r="B161" i="29"/>
  <c r="J9" i="30"/>
  <c r="J10"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J40" i="30"/>
  <c r="J41" i="30"/>
  <c r="J42" i="30"/>
  <c r="J43" i="30"/>
  <c r="J44" i="30"/>
  <c r="J45" i="30"/>
  <c r="J46" i="30"/>
  <c r="J47" i="30"/>
  <c r="J48" i="30"/>
  <c r="J49" i="30"/>
  <c r="J50" i="30"/>
  <c r="J51" i="30"/>
  <c r="J52" i="30"/>
  <c r="J53" i="30"/>
  <c r="J54" i="30"/>
  <c r="J55" i="30"/>
  <c r="J56" i="30"/>
  <c r="J57" i="30"/>
  <c r="J58" i="30"/>
  <c r="J59" i="30"/>
  <c r="J60" i="30"/>
  <c r="J61" i="30"/>
  <c r="J62" i="30"/>
  <c r="J63" i="30"/>
  <c r="J64" i="30"/>
  <c r="J65" i="30"/>
  <c r="J66" i="30"/>
  <c r="J67" i="30"/>
  <c r="J68" i="30"/>
  <c r="J69" i="30"/>
  <c r="J70" i="30"/>
  <c r="J71" i="30"/>
  <c r="J72" i="30"/>
  <c r="J73" i="30"/>
  <c r="J74" i="30"/>
  <c r="J75" i="30"/>
  <c r="J76" i="30"/>
  <c r="J77" i="30"/>
  <c r="J78" i="30"/>
  <c r="J79" i="30"/>
  <c r="J80" i="30"/>
  <c r="J81" i="30"/>
  <c r="J82" i="30"/>
  <c r="J83" i="30"/>
  <c r="J84" i="30"/>
  <c r="J85" i="30"/>
  <c r="J86" i="30"/>
  <c r="J87" i="30"/>
  <c r="J88" i="30"/>
  <c r="J89" i="30"/>
  <c r="J90" i="30"/>
  <c r="J91" i="30"/>
  <c r="J92" i="30"/>
  <c r="J93" i="30"/>
  <c r="J94" i="30"/>
  <c r="J95" i="30"/>
  <c r="J96" i="30"/>
  <c r="J97" i="30"/>
  <c r="J98" i="30"/>
  <c r="J99" i="30"/>
  <c r="J100" i="30"/>
  <c r="J101" i="30"/>
  <c r="J102" i="30"/>
  <c r="J103" i="30"/>
  <c r="J104" i="30"/>
  <c r="J105" i="30"/>
  <c r="J106" i="30"/>
  <c r="J107" i="30"/>
  <c r="J108" i="30"/>
  <c r="J109" i="30"/>
  <c r="J110" i="30"/>
  <c r="J111" i="30"/>
  <c r="J112" i="30"/>
  <c r="J113" i="30"/>
  <c r="J114" i="30"/>
  <c r="J115" i="30"/>
  <c r="J116" i="30"/>
  <c r="J117" i="30"/>
  <c r="J118" i="30"/>
  <c r="J119" i="30"/>
  <c r="J120" i="30"/>
  <c r="J121" i="30"/>
  <c r="J122" i="30"/>
  <c r="J123" i="30"/>
  <c r="J124" i="30"/>
  <c r="J125" i="30"/>
  <c r="J126" i="30"/>
  <c r="J127" i="30"/>
  <c r="J128" i="30"/>
  <c r="J129" i="30"/>
  <c r="J130" i="30"/>
  <c r="J131" i="30"/>
  <c r="J132" i="30"/>
  <c r="J133" i="30"/>
  <c r="J134" i="30"/>
  <c r="J135" i="30"/>
  <c r="J136" i="30"/>
  <c r="J137" i="30"/>
  <c r="J138" i="30"/>
  <c r="J139" i="30"/>
  <c r="J140" i="30"/>
  <c r="J141" i="30"/>
  <c r="J142" i="30"/>
  <c r="J143" i="30"/>
  <c r="J144" i="30"/>
  <c r="J145" i="30"/>
  <c r="J146" i="30"/>
  <c r="J147" i="30"/>
  <c r="J148" i="30"/>
  <c r="J149" i="30"/>
  <c r="J150" i="30"/>
  <c r="J151" i="30"/>
  <c r="J152" i="30"/>
  <c r="J153" i="30"/>
  <c r="J154" i="30"/>
  <c r="J155" i="30"/>
  <c r="J156" i="30"/>
  <c r="F13" i="30"/>
  <c r="F15" i="30"/>
  <c r="F18" i="30"/>
  <c r="F19" i="30"/>
  <c r="F24" i="30"/>
  <c r="F27" i="30"/>
  <c r="F28" i="30"/>
  <c r="F30" i="30"/>
  <c r="F32" i="30"/>
  <c r="F35" i="30"/>
  <c r="F36" i="30"/>
  <c r="F40" i="30"/>
  <c r="F43" i="30"/>
  <c r="F44" i="30"/>
  <c r="F46" i="30"/>
  <c r="F48" i="30"/>
  <c r="F51" i="30"/>
  <c r="F52" i="30"/>
  <c r="F56" i="30"/>
  <c r="F59" i="30"/>
  <c r="F60" i="30"/>
  <c r="F62" i="30"/>
  <c r="F64" i="30"/>
  <c r="F67" i="30"/>
  <c r="F68" i="30"/>
  <c r="F72" i="30"/>
  <c r="F75" i="30"/>
  <c r="F76" i="30"/>
  <c r="F78" i="30"/>
  <c r="F80" i="30"/>
  <c r="F83" i="30"/>
  <c r="F84" i="30"/>
  <c r="F89" i="30"/>
  <c r="F90" i="30"/>
  <c r="F92" i="30"/>
  <c r="F93" i="30"/>
  <c r="F94" i="30"/>
  <c r="F97" i="30"/>
  <c r="F98" i="30"/>
  <c r="F100" i="30"/>
  <c r="F101" i="30"/>
  <c r="F103" i="30"/>
  <c r="F106" i="30"/>
  <c r="F107" i="30"/>
  <c r="F109" i="30"/>
  <c r="F110" i="30"/>
  <c r="F111" i="30"/>
  <c r="F114" i="30"/>
  <c r="F115" i="30"/>
  <c r="F117" i="30"/>
  <c r="F118" i="30"/>
  <c r="F119" i="30"/>
  <c r="F122" i="30"/>
  <c r="F123" i="30"/>
  <c r="F125" i="30"/>
  <c r="F126" i="30"/>
  <c r="F127" i="30"/>
  <c r="F128" i="30"/>
  <c r="F129" i="30"/>
  <c r="F130" i="30"/>
  <c r="F132" i="30"/>
  <c r="F133" i="30"/>
  <c r="F135" i="30"/>
  <c r="F136" i="30"/>
  <c r="F137" i="30"/>
  <c r="F141" i="30"/>
  <c r="F144" i="30"/>
  <c r="F145" i="30"/>
  <c r="F147" i="30"/>
  <c r="F149" i="30"/>
  <c r="F151" i="30"/>
  <c r="F152" i="30"/>
  <c r="F153" i="30"/>
  <c r="E9" i="30"/>
  <c r="E10" i="30"/>
  <c r="E11" i="30"/>
  <c r="E12" i="30"/>
  <c r="E13" i="30"/>
  <c r="E14" i="30"/>
  <c r="E15" i="30"/>
  <c r="E16" i="30"/>
  <c r="E17" i="30"/>
  <c r="E18" i="30"/>
  <c r="E19" i="30"/>
  <c r="E20" i="30"/>
  <c r="E21" i="30"/>
  <c r="E22" i="30"/>
  <c r="E23" i="30"/>
  <c r="E24" i="30"/>
  <c r="E25" i="30"/>
  <c r="E26" i="30"/>
  <c r="E27" i="30"/>
  <c r="E28" i="30"/>
  <c r="E29" i="30"/>
  <c r="E30" i="30"/>
  <c r="E31" i="30"/>
  <c r="E32" i="30"/>
  <c r="E33" i="30"/>
  <c r="E34" i="30"/>
  <c r="E35" i="30"/>
  <c r="E36" i="30"/>
  <c r="E37" i="30"/>
  <c r="E38" i="30"/>
  <c r="E39" i="30"/>
  <c r="E40" i="30"/>
  <c r="E41" i="30"/>
  <c r="E42" i="30"/>
  <c r="E43" i="30"/>
  <c r="E44" i="30"/>
  <c r="E45" i="30"/>
  <c r="E46" i="30"/>
  <c r="E47" i="30"/>
  <c r="E48" i="30"/>
  <c r="E49" i="30"/>
  <c r="E50" i="30"/>
  <c r="E51" i="30"/>
  <c r="E52" i="30"/>
  <c r="E53" i="30"/>
  <c r="E54" i="30"/>
  <c r="E55" i="30"/>
  <c r="E56" i="30"/>
  <c r="E57" i="30"/>
  <c r="E58" i="30"/>
  <c r="E59" i="30"/>
  <c r="E60" i="30"/>
  <c r="E61" i="30"/>
  <c r="E62" i="30"/>
  <c r="E63" i="30"/>
  <c r="E64" i="30"/>
  <c r="E65" i="30"/>
  <c r="E66" i="30"/>
  <c r="E67" i="30"/>
  <c r="E68" i="30"/>
  <c r="E69" i="30"/>
  <c r="E70" i="30"/>
  <c r="E71" i="30"/>
  <c r="E72" i="30"/>
  <c r="E73" i="30"/>
  <c r="E74" i="30"/>
  <c r="E75" i="30"/>
  <c r="E76" i="30"/>
  <c r="E77" i="30"/>
  <c r="E78" i="30"/>
  <c r="E79" i="30"/>
  <c r="E80" i="30"/>
  <c r="E81" i="30"/>
  <c r="E82" i="30"/>
  <c r="E83" i="30"/>
  <c r="E84" i="30"/>
  <c r="E85" i="30"/>
  <c r="E86" i="30"/>
  <c r="E87" i="30"/>
  <c r="E88" i="30"/>
  <c r="E89" i="30"/>
  <c r="E90" i="30"/>
  <c r="E91" i="30"/>
  <c r="E92" i="30"/>
  <c r="E93" i="30"/>
  <c r="E94" i="30"/>
  <c r="E95" i="30"/>
  <c r="E96" i="30"/>
  <c r="E97" i="30"/>
  <c r="E98" i="30"/>
  <c r="E99" i="30"/>
  <c r="E100" i="30"/>
  <c r="E101" i="30"/>
  <c r="E102" i="30"/>
  <c r="E103" i="30"/>
  <c r="E104" i="30"/>
  <c r="E105" i="30"/>
  <c r="E106" i="30"/>
  <c r="E107" i="30"/>
  <c r="E108" i="30"/>
  <c r="E109" i="30"/>
  <c r="E110" i="30"/>
  <c r="E111" i="30"/>
  <c r="E112" i="30"/>
  <c r="E113" i="30"/>
  <c r="E114" i="30"/>
  <c r="E115" i="30"/>
  <c r="E116" i="30"/>
  <c r="E117" i="30"/>
  <c r="E118" i="30"/>
  <c r="E119" i="30"/>
  <c r="E120" i="30"/>
  <c r="E121" i="30"/>
  <c r="E122" i="30"/>
  <c r="E123" i="30"/>
  <c r="E124" i="30"/>
  <c r="E125" i="30"/>
  <c r="E126" i="30"/>
  <c r="E127" i="30"/>
  <c r="E128" i="30"/>
  <c r="E129" i="30"/>
  <c r="E130" i="30"/>
  <c r="E131" i="30"/>
  <c r="E132" i="30"/>
  <c r="E133" i="30"/>
  <c r="E134" i="30"/>
  <c r="E135" i="30"/>
  <c r="E136" i="30"/>
  <c r="E137" i="30"/>
  <c r="E138" i="30"/>
  <c r="E139" i="30"/>
  <c r="E140" i="30"/>
  <c r="E141" i="30"/>
  <c r="E142" i="30"/>
  <c r="E143" i="30"/>
  <c r="E144" i="30"/>
  <c r="E145" i="30"/>
  <c r="E146" i="30"/>
  <c r="E147" i="30"/>
  <c r="E148" i="30"/>
  <c r="E149" i="30"/>
  <c r="E150" i="30"/>
  <c r="E151" i="30"/>
  <c r="E152" i="30"/>
  <c r="E153" i="30"/>
  <c r="E154" i="30"/>
  <c r="E155" i="30"/>
  <c r="E156" i="30"/>
  <c r="C13" i="30"/>
  <c r="C15" i="30"/>
  <c r="C19" i="30"/>
  <c r="C21" i="30"/>
  <c r="C23" i="30"/>
  <c r="C26" i="30"/>
  <c r="C27" i="30"/>
  <c r="C31" i="30"/>
  <c r="C35" i="30"/>
  <c r="C39" i="30"/>
  <c r="C42" i="30"/>
  <c r="C43" i="30"/>
  <c r="C45" i="30"/>
  <c r="C47" i="30"/>
  <c r="C51" i="30"/>
  <c r="C53" i="30"/>
  <c r="C55" i="30"/>
  <c r="C58" i="30"/>
  <c r="C59" i="30"/>
  <c r="C63" i="30"/>
  <c r="C67" i="30"/>
  <c r="C71" i="30"/>
  <c r="C74" i="30"/>
  <c r="C75" i="30"/>
  <c r="C77" i="30"/>
  <c r="C79" i="30"/>
  <c r="C83" i="30"/>
  <c r="C85" i="30"/>
  <c r="C87" i="30"/>
  <c r="C90" i="30"/>
  <c r="C91" i="30"/>
  <c r="C95" i="30"/>
  <c r="C99" i="30"/>
  <c r="C104" i="30"/>
  <c r="C107" i="30"/>
  <c r="C116" i="30"/>
  <c r="C120" i="30"/>
  <c r="C129" i="30"/>
  <c r="C132" i="30"/>
  <c r="C134" i="30"/>
  <c r="C136" i="30"/>
  <c r="C137" i="30"/>
  <c r="C145" i="30"/>
  <c r="C148" i="30"/>
  <c r="C152" i="30"/>
  <c r="C153" i="30"/>
  <c r="C155"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B37" i="30"/>
  <c r="B38" i="30"/>
  <c r="B39" i="30"/>
  <c r="B40" i="30"/>
  <c r="B41" i="30"/>
  <c r="B42" i="30"/>
  <c r="B43" i="30"/>
  <c r="B44" i="30"/>
  <c r="B45" i="30"/>
  <c r="B46" i="30"/>
  <c r="B47" i="30"/>
  <c r="B48" i="30"/>
  <c r="B49" i="30"/>
  <c r="B50" i="30"/>
  <c r="B51" i="30"/>
  <c r="B52" i="30"/>
  <c r="B53" i="30"/>
  <c r="B54" i="30"/>
  <c r="B55" i="30"/>
  <c r="B56" i="30"/>
  <c r="B57" i="30"/>
  <c r="B58" i="30"/>
  <c r="B59" i="30"/>
  <c r="B60" i="30"/>
  <c r="B61" i="30"/>
  <c r="B62" i="30"/>
  <c r="B63" i="30"/>
  <c r="B64" i="30"/>
  <c r="B65" i="30"/>
  <c r="B66" i="30"/>
  <c r="B67" i="30"/>
  <c r="B68" i="30"/>
  <c r="B69" i="30"/>
  <c r="B70" i="30"/>
  <c r="B71" i="30"/>
  <c r="B72" i="30"/>
  <c r="B73" i="30"/>
  <c r="B74" i="30"/>
  <c r="B75" i="30"/>
  <c r="B76" i="30"/>
  <c r="B77" i="30"/>
  <c r="B78" i="30"/>
  <c r="B79" i="30"/>
  <c r="B80" i="30"/>
  <c r="B81" i="30"/>
  <c r="B82" i="30"/>
  <c r="B83" i="30"/>
  <c r="B84" i="30"/>
  <c r="B85" i="30"/>
  <c r="B86" i="30"/>
  <c r="B87" i="30"/>
  <c r="B88" i="30"/>
  <c r="B89" i="30"/>
  <c r="B90" i="30"/>
  <c r="B91" i="30"/>
  <c r="B92" i="30"/>
  <c r="B93" i="30"/>
  <c r="B94" i="30"/>
  <c r="B95" i="30"/>
  <c r="B96" i="30"/>
  <c r="B97" i="30"/>
  <c r="B98" i="30"/>
  <c r="B99" i="30"/>
  <c r="B100" i="30"/>
  <c r="B101" i="30"/>
  <c r="B102" i="30"/>
  <c r="B103" i="30"/>
  <c r="B104" i="30"/>
  <c r="B105" i="30"/>
  <c r="B106" i="30"/>
  <c r="B107" i="30"/>
  <c r="B108" i="30"/>
  <c r="B109" i="30"/>
  <c r="B110" i="30"/>
  <c r="B111" i="30"/>
  <c r="B112" i="30"/>
  <c r="B113" i="30"/>
  <c r="B114" i="30"/>
  <c r="B115" i="30"/>
  <c r="B116" i="30"/>
  <c r="B117" i="30"/>
  <c r="B118" i="30"/>
  <c r="B119" i="30"/>
  <c r="B120" i="30"/>
  <c r="B121" i="30"/>
  <c r="B122" i="30"/>
  <c r="B123" i="30"/>
  <c r="B124" i="30"/>
  <c r="B125" i="30"/>
  <c r="B126" i="30"/>
  <c r="B127" i="30"/>
  <c r="B128" i="30"/>
  <c r="B129" i="30"/>
  <c r="B130" i="30"/>
  <c r="B131" i="30"/>
  <c r="B132" i="30"/>
  <c r="B133" i="30"/>
  <c r="B134" i="30"/>
  <c r="B135" i="30"/>
  <c r="B136" i="30"/>
  <c r="B137" i="30"/>
  <c r="B138" i="30"/>
  <c r="B139" i="30"/>
  <c r="B140" i="30"/>
  <c r="B141" i="30"/>
  <c r="B142" i="30"/>
  <c r="B143" i="30"/>
  <c r="B144" i="30"/>
  <c r="B145" i="30"/>
  <c r="B146" i="30"/>
  <c r="B147" i="30"/>
  <c r="B148" i="30"/>
  <c r="B149" i="30"/>
  <c r="B150" i="30"/>
  <c r="B151" i="30"/>
  <c r="B152" i="30"/>
  <c r="B153" i="30"/>
  <c r="B154" i="30"/>
  <c r="B155" i="30"/>
  <c r="B156" i="30"/>
  <c r="J14" i="31"/>
  <c r="J15" i="31"/>
  <c r="J16" i="31"/>
  <c r="J17" i="31"/>
  <c r="J18" i="31"/>
  <c r="J19" i="31"/>
  <c r="J20" i="31"/>
  <c r="J21" i="31"/>
  <c r="J22" i="31"/>
  <c r="J23" i="31"/>
  <c r="J24" i="31"/>
  <c r="J25" i="31"/>
  <c r="J26" i="31"/>
  <c r="J27" i="31"/>
  <c r="J28" i="31"/>
  <c r="J29" i="31"/>
  <c r="J30" i="31"/>
  <c r="J31" i="31"/>
  <c r="J32" i="31"/>
  <c r="J33" i="31"/>
  <c r="J34" i="31"/>
  <c r="J35" i="31"/>
  <c r="J36" i="31"/>
  <c r="J37" i="31"/>
  <c r="J38" i="31"/>
  <c r="J39" i="31"/>
  <c r="J40" i="31"/>
  <c r="J41" i="31"/>
  <c r="J42" i="31"/>
  <c r="J43" i="31"/>
  <c r="J44" i="31"/>
  <c r="J45" i="31"/>
  <c r="J46" i="31"/>
  <c r="J47" i="31"/>
  <c r="J48" i="31"/>
  <c r="J49" i="31"/>
  <c r="J50" i="31"/>
  <c r="J51" i="31"/>
  <c r="J52" i="31"/>
  <c r="J53" i="31"/>
  <c r="J54" i="31"/>
  <c r="J55" i="31"/>
  <c r="J56" i="31"/>
  <c r="J57" i="31"/>
  <c r="J58" i="31"/>
  <c r="J59" i="31"/>
  <c r="J60" i="31"/>
  <c r="J61" i="31"/>
  <c r="J62" i="31"/>
  <c r="J63" i="31"/>
  <c r="J64" i="31"/>
  <c r="J65" i="31"/>
  <c r="J66" i="31"/>
  <c r="J67" i="31"/>
  <c r="J68" i="31"/>
  <c r="J69" i="31"/>
  <c r="J70" i="31"/>
  <c r="J71" i="31"/>
  <c r="J72" i="31"/>
  <c r="J73" i="31"/>
  <c r="J74" i="31"/>
  <c r="J75" i="31"/>
  <c r="J76" i="31"/>
  <c r="J77" i="31"/>
  <c r="J78" i="31"/>
  <c r="J79" i="31"/>
  <c r="J80" i="31"/>
  <c r="J81" i="31"/>
  <c r="J82" i="31"/>
  <c r="J83" i="31"/>
  <c r="J84" i="31"/>
  <c r="J85" i="31"/>
  <c r="J86" i="31"/>
  <c r="J87" i="31"/>
  <c r="J88" i="31"/>
  <c r="J89" i="31"/>
  <c r="J90" i="31"/>
  <c r="J91" i="31"/>
  <c r="J92" i="31"/>
  <c r="J93" i="31"/>
  <c r="J94" i="31"/>
  <c r="J95" i="31"/>
  <c r="J96" i="31"/>
  <c r="J97" i="31"/>
  <c r="J98" i="31"/>
  <c r="J99" i="31"/>
  <c r="J100" i="31"/>
  <c r="J101" i="31"/>
  <c r="J102" i="31"/>
  <c r="J103" i="31"/>
  <c r="J104" i="31"/>
  <c r="J105" i="31"/>
  <c r="J106" i="31"/>
  <c r="J107" i="31"/>
  <c r="J108" i="31"/>
  <c r="J109" i="31"/>
  <c r="J110" i="31"/>
  <c r="J111" i="31"/>
  <c r="J112" i="31"/>
  <c r="J113" i="31"/>
  <c r="J114" i="31"/>
  <c r="J115" i="31"/>
  <c r="J116" i="31"/>
  <c r="J117" i="31"/>
  <c r="J118" i="31"/>
  <c r="J119" i="31"/>
  <c r="J120" i="31"/>
  <c r="J121" i="31"/>
  <c r="J122" i="31"/>
  <c r="J123" i="31"/>
  <c r="J124" i="31"/>
  <c r="J125" i="31"/>
  <c r="J126" i="31"/>
  <c r="J127" i="31"/>
  <c r="J128" i="31"/>
  <c r="J129" i="31"/>
  <c r="J130" i="31"/>
  <c r="J131" i="31"/>
  <c r="J132" i="31"/>
  <c r="J133" i="31"/>
  <c r="J134" i="31"/>
  <c r="J135" i="31"/>
  <c r="J136" i="31"/>
  <c r="J137" i="31"/>
  <c r="J138" i="31"/>
  <c r="J139" i="31"/>
  <c r="J140" i="31"/>
  <c r="J141" i="31"/>
  <c r="J142" i="31"/>
  <c r="J143" i="31"/>
  <c r="J144" i="31"/>
  <c r="J145" i="31"/>
  <c r="J146" i="31"/>
  <c r="J147" i="31"/>
  <c r="J148" i="31"/>
  <c r="J149" i="31"/>
  <c r="J150" i="31"/>
  <c r="J151" i="31"/>
  <c r="J152" i="31"/>
  <c r="J153" i="31"/>
  <c r="J154" i="31"/>
  <c r="J155" i="31"/>
  <c r="J156" i="31"/>
  <c r="J157" i="31"/>
  <c r="J158" i="31"/>
  <c r="J159" i="31"/>
  <c r="J160" i="31"/>
  <c r="J161" i="31"/>
  <c r="F27" i="31"/>
  <c r="F28" i="31"/>
  <c r="F32" i="31"/>
  <c r="F40" i="31"/>
  <c r="F41" i="31"/>
  <c r="F48" i="31"/>
  <c r="F52" i="31"/>
  <c r="F56" i="31"/>
  <c r="F64" i="31"/>
  <c r="F68" i="31"/>
  <c r="F82" i="31"/>
  <c r="F91" i="31"/>
  <c r="F94" i="31"/>
  <c r="F123" i="31"/>
  <c r="F128" i="31"/>
  <c r="F135" i="31"/>
  <c r="F139" i="31"/>
  <c r="F144" i="31"/>
  <c r="F149" i="31"/>
  <c r="F151" i="31"/>
  <c r="F152" i="31"/>
  <c r="F156" i="31"/>
  <c r="F160" i="31"/>
  <c r="E14" i="31"/>
  <c r="E15" i="31"/>
  <c r="E16" i="31"/>
  <c r="E17" i="31"/>
  <c r="E18" i="31"/>
  <c r="E19" i="31"/>
  <c r="E20" i="31"/>
  <c r="E21" i="31"/>
  <c r="E22" i="31"/>
  <c r="E23" i="31"/>
  <c r="E24" i="31"/>
  <c r="E25" i="31"/>
  <c r="E26" i="31"/>
  <c r="E27" i="31"/>
  <c r="E28" i="31"/>
  <c r="E29" i="31"/>
  <c r="E30" i="31"/>
  <c r="E31" i="31"/>
  <c r="E32" i="31"/>
  <c r="E33" i="31"/>
  <c r="E34" i="31"/>
  <c r="E35" i="31"/>
  <c r="E36" i="31"/>
  <c r="E37" i="31"/>
  <c r="E38" i="31"/>
  <c r="E39" i="31"/>
  <c r="E40" i="31"/>
  <c r="E41" i="31"/>
  <c r="E42" i="31"/>
  <c r="E43" i="31"/>
  <c r="E44" i="31"/>
  <c r="E45" i="31"/>
  <c r="E46" i="31"/>
  <c r="E47" i="31"/>
  <c r="E48" i="31"/>
  <c r="E49" i="31"/>
  <c r="E50" i="31"/>
  <c r="E51" i="31"/>
  <c r="E52" i="31"/>
  <c r="E53" i="31"/>
  <c r="E54" i="31"/>
  <c r="E55" i="31"/>
  <c r="E56" i="31"/>
  <c r="E57" i="31"/>
  <c r="E58" i="31"/>
  <c r="E59" i="31"/>
  <c r="E60" i="31"/>
  <c r="E61" i="31"/>
  <c r="E62" i="31"/>
  <c r="E63" i="31"/>
  <c r="E64" i="31"/>
  <c r="E65" i="31"/>
  <c r="E66" i="31"/>
  <c r="E67" i="31"/>
  <c r="E68" i="31"/>
  <c r="E69" i="31"/>
  <c r="E70" i="31"/>
  <c r="E71" i="31"/>
  <c r="E72" i="31"/>
  <c r="E73" i="31"/>
  <c r="E74" i="31"/>
  <c r="E75" i="31"/>
  <c r="E76" i="31"/>
  <c r="E77" i="31"/>
  <c r="E78" i="31"/>
  <c r="E79" i="31"/>
  <c r="E80" i="31"/>
  <c r="E81" i="31"/>
  <c r="E82" i="31"/>
  <c r="E83" i="31"/>
  <c r="E84" i="31"/>
  <c r="E85" i="31"/>
  <c r="E86" i="31"/>
  <c r="E87" i="31"/>
  <c r="E88" i="31"/>
  <c r="E89" i="31"/>
  <c r="E90" i="31"/>
  <c r="E91" i="31"/>
  <c r="E92" i="31"/>
  <c r="E93" i="31"/>
  <c r="E94" i="31"/>
  <c r="E95" i="31"/>
  <c r="E96" i="31"/>
  <c r="E97" i="31"/>
  <c r="E98" i="31"/>
  <c r="E99" i="31"/>
  <c r="E100" i="31"/>
  <c r="E101" i="31"/>
  <c r="E102" i="31"/>
  <c r="E103" i="31"/>
  <c r="E104" i="31"/>
  <c r="E105" i="31"/>
  <c r="E106" i="31"/>
  <c r="E107" i="31"/>
  <c r="E108" i="31"/>
  <c r="E109" i="31"/>
  <c r="E110" i="31"/>
  <c r="E111" i="31"/>
  <c r="E112" i="31"/>
  <c r="E113" i="31"/>
  <c r="E114" i="31"/>
  <c r="E115" i="31"/>
  <c r="E116" i="31"/>
  <c r="E117" i="31"/>
  <c r="E118" i="31"/>
  <c r="E119" i="31"/>
  <c r="E120" i="31"/>
  <c r="E121" i="31"/>
  <c r="E122" i="31"/>
  <c r="E123" i="31"/>
  <c r="E124" i="31"/>
  <c r="E125" i="31"/>
  <c r="E126" i="31"/>
  <c r="E127" i="31"/>
  <c r="E128" i="31"/>
  <c r="E129" i="31"/>
  <c r="E130" i="31"/>
  <c r="E131" i="31"/>
  <c r="E132" i="31"/>
  <c r="E133" i="31"/>
  <c r="E134" i="31"/>
  <c r="E135" i="31"/>
  <c r="E136" i="31"/>
  <c r="E137" i="31"/>
  <c r="E138" i="31"/>
  <c r="E139" i="31"/>
  <c r="E140" i="31"/>
  <c r="E141" i="31"/>
  <c r="E142" i="31"/>
  <c r="E143" i="31"/>
  <c r="E144" i="31"/>
  <c r="E145" i="31"/>
  <c r="E146" i="31"/>
  <c r="E147" i="31"/>
  <c r="E148" i="31"/>
  <c r="E149" i="31"/>
  <c r="E150" i="31"/>
  <c r="E151" i="31"/>
  <c r="E152" i="31"/>
  <c r="E153" i="31"/>
  <c r="E154" i="31"/>
  <c r="E155" i="31"/>
  <c r="E156" i="31"/>
  <c r="E157" i="31"/>
  <c r="E158" i="31"/>
  <c r="E159" i="31"/>
  <c r="E160" i="31"/>
  <c r="E161" i="31"/>
  <c r="C17" i="31"/>
  <c r="C25" i="31"/>
  <c r="C31" i="31"/>
  <c r="C42" i="31"/>
  <c r="C58" i="31"/>
  <c r="C63" i="31"/>
  <c r="C71" i="31"/>
  <c r="C75" i="31"/>
  <c r="C81" i="31"/>
  <c r="C89" i="31"/>
  <c r="C92" i="31"/>
  <c r="C97" i="31"/>
  <c r="C105" i="31"/>
  <c r="C125" i="31"/>
  <c r="C129" i="31"/>
  <c r="C137" i="31"/>
  <c r="C141" i="31"/>
  <c r="C157" i="31"/>
  <c r="B14" i="31"/>
  <c r="B15" i="31"/>
  <c r="B16" i="31"/>
  <c r="B17" i="31"/>
  <c r="B18" i="31"/>
  <c r="B19" i="31"/>
  <c r="B20" i="31"/>
  <c r="B21" i="31"/>
  <c r="B22" i="31"/>
  <c r="B23" i="31"/>
  <c r="B24" i="31"/>
  <c r="B25" i="31"/>
  <c r="B26" i="31"/>
  <c r="B27" i="31"/>
  <c r="B28" i="31"/>
  <c r="B29" i="31"/>
  <c r="B30" i="31"/>
  <c r="B31" i="31"/>
  <c r="B32" i="31"/>
  <c r="B33" i="31"/>
  <c r="B34" i="31"/>
  <c r="B35" i="31"/>
  <c r="B36" i="31"/>
  <c r="B37" i="31"/>
  <c r="B38" i="31"/>
  <c r="B39" i="31"/>
  <c r="B40" i="31"/>
  <c r="B41" i="31"/>
  <c r="B42" i="31"/>
  <c r="B43" i="31"/>
  <c r="B44" i="31"/>
  <c r="B45" i="31"/>
  <c r="B46" i="31"/>
  <c r="B47" i="31"/>
  <c r="B48" i="31"/>
  <c r="B49" i="31"/>
  <c r="B50" i="31"/>
  <c r="B51" i="31"/>
  <c r="B52" i="31"/>
  <c r="B53" i="31"/>
  <c r="B54" i="31"/>
  <c r="B55" i="31"/>
  <c r="B56" i="31"/>
  <c r="B57" i="31"/>
  <c r="B58" i="31"/>
  <c r="B59" i="31"/>
  <c r="B60" i="31"/>
  <c r="B61" i="31"/>
  <c r="B62" i="31"/>
  <c r="B63" i="31"/>
  <c r="B64" i="31"/>
  <c r="B65" i="31"/>
  <c r="B66" i="31"/>
  <c r="B67" i="31"/>
  <c r="B68" i="31"/>
  <c r="B69" i="31"/>
  <c r="B70" i="31"/>
  <c r="B71" i="31"/>
  <c r="B72" i="31"/>
  <c r="B73" i="31"/>
  <c r="B74" i="31"/>
  <c r="B75" i="31"/>
  <c r="B76" i="31"/>
  <c r="B77" i="31"/>
  <c r="B78" i="31"/>
  <c r="B79" i="31"/>
  <c r="B80" i="31"/>
  <c r="B81" i="31"/>
  <c r="B82" i="31"/>
  <c r="B83" i="31"/>
  <c r="B84" i="31"/>
  <c r="B85" i="31"/>
  <c r="B86" i="31"/>
  <c r="B87" i="31"/>
  <c r="B88" i="31"/>
  <c r="B89" i="31"/>
  <c r="B90" i="31"/>
  <c r="B91" i="31"/>
  <c r="B92" i="31"/>
  <c r="B93" i="31"/>
  <c r="B94" i="31"/>
  <c r="B95" i="31"/>
  <c r="B96" i="31"/>
  <c r="B97" i="31"/>
  <c r="B98" i="31"/>
  <c r="B99" i="31"/>
  <c r="B100" i="31"/>
  <c r="B101" i="31"/>
  <c r="B102" i="31"/>
  <c r="B103" i="31"/>
  <c r="B104" i="31"/>
  <c r="B105" i="31"/>
  <c r="B106" i="31"/>
  <c r="B107" i="31"/>
  <c r="B108" i="31"/>
  <c r="B109" i="31"/>
  <c r="B110" i="31"/>
  <c r="B111" i="31"/>
  <c r="B112" i="31"/>
  <c r="B113" i="31"/>
  <c r="B114" i="31"/>
  <c r="B115" i="31"/>
  <c r="B116" i="31"/>
  <c r="B117" i="31"/>
  <c r="B118" i="31"/>
  <c r="B119" i="31"/>
  <c r="B120" i="31"/>
  <c r="B121" i="31"/>
  <c r="B122" i="31"/>
  <c r="B123" i="31"/>
  <c r="B124" i="31"/>
  <c r="B125" i="31"/>
  <c r="B126" i="31"/>
  <c r="B127" i="31"/>
  <c r="B128" i="31"/>
  <c r="B129" i="31"/>
  <c r="B130" i="31"/>
  <c r="B131" i="31"/>
  <c r="B132" i="31"/>
  <c r="B133" i="31"/>
  <c r="B134" i="31"/>
  <c r="B135" i="31"/>
  <c r="B136" i="31"/>
  <c r="B137" i="31"/>
  <c r="B138" i="31"/>
  <c r="B139" i="31"/>
  <c r="B140" i="31"/>
  <c r="B141" i="31"/>
  <c r="B142" i="31"/>
  <c r="B143" i="31"/>
  <c r="B144" i="31"/>
  <c r="B145" i="31"/>
  <c r="B146" i="31"/>
  <c r="B147" i="31"/>
  <c r="B148" i="31"/>
  <c r="B149" i="31"/>
  <c r="B150" i="31"/>
  <c r="B151" i="31"/>
  <c r="B152" i="31"/>
  <c r="B153" i="31"/>
  <c r="B154" i="31"/>
  <c r="B155" i="31"/>
  <c r="B156" i="31"/>
  <c r="B157" i="31"/>
  <c r="B158" i="31"/>
  <c r="B159" i="31"/>
  <c r="B160" i="31"/>
  <c r="B161" i="31"/>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42" i="32"/>
  <c r="J43" i="32"/>
  <c r="J44" i="32"/>
  <c r="J45" i="32"/>
  <c r="J46" i="32"/>
  <c r="J47" i="32"/>
  <c r="J48" i="32"/>
  <c r="J49" i="32"/>
  <c r="J50" i="32"/>
  <c r="J51" i="32"/>
  <c r="J52" i="32"/>
  <c r="J53" i="32"/>
  <c r="J54" i="32"/>
  <c r="J55" i="32"/>
  <c r="J56" i="32"/>
  <c r="J57" i="32"/>
  <c r="J58" i="32"/>
  <c r="J59" i="32"/>
  <c r="J60" i="32"/>
  <c r="J61" i="32"/>
  <c r="J62" i="32"/>
  <c r="J63" i="32"/>
  <c r="J64" i="32"/>
  <c r="J65" i="32"/>
  <c r="J66" i="32"/>
  <c r="J67" i="32"/>
  <c r="J68" i="32"/>
  <c r="J69" i="32"/>
  <c r="J70" i="32"/>
  <c r="J71" i="32"/>
  <c r="J72" i="32"/>
  <c r="J73" i="32"/>
  <c r="J74" i="32"/>
  <c r="J75" i="32"/>
  <c r="J76" i="32"/>
  <c r="J77" i="32"/>
  <c r="J78" i="32"/>
  <c r="J79" i="32"/>
  <c r="J80" i="32"/>
  <c r="J81" i="32"/>
  <c r="J82" i="32"/>
  <c r="J83" i="32"/>
  <c r="J84" i="32"/>
  <c r="J85" i="32"/>
  <c r="J86" i="32"/>
  <c r="J87" i="32"/>
  <c r="J88" i="32"/>
  <c r="J89" i="32"/>
  <c r="J90" i="32"/>
  <c r="J91" i="32"/>
  <c r="J92" i="32"/>
  <c r="J93" i="32"/>
  <c r="J94" i="32"/>
  <c r="J95" i="32"/>
  <c r="J96" i="32"/>
  <c r="J97" i="32"/>
  <c r="J98" i="32"/>
  <c r="J99" i="32"/>
  <c r="J100" i="32"/>
  <c r="J101" i="32"/>
  <c r="J102" i="32"/>
  <c r="J103" i="32"/>
  <c r="J104" i="32"/>
  <c r="J105" i="32"/>
  <c r="J106" i="32"/>
  <c r="J107" i="32"/>
  <c r="J108" i="32"/>
  <c r="J109" i="32"/>
  <c r="J110" i="32"/>
  <c r="J111" i="32"/>
  <c r="J112" i="32"/>
  <c r="J113" i="32"/>
  <c r="J114" i="32"/>
  <c r="J115" i="32"/>
  <c r="J116" i="32"/>
  <c r="J117" i="32"/>
  <c r="J118" i="32"/>
  <c r="J119" i="32"/>
  <c r="J120" i="32"/>
  <c r="J121" i="32"/>
  <c r="J122" i="32"/>
  <c r="J123" i="32"/>
  <c r="J124" i="32"/>
  <c r="J125" i="32"/>
  <c r="J126" i="32"/>
  <c r="J127" i="32"/>
  <c r="J128" i="32"/>
  <c r="J129" i="32"/>
  <c r="J130" i="32"/>
  <c r="J131" i="32"/>
  <c r="J132" i="32"/>
  <c r="J133" i="32"/>
  <c r="J134" i="32"/>
  <c r="J135" i="32"/>
  <c r="J136" i="32"/>
  <c r="J137" i="32"/>
  <c r="J138" i="32"/>
  <c r="J139" i="32"/>
  <c r="J140" i="32"/>
  <c r="J141" i="32"/>
  <c r="J142" i="32"/>
  <c r="J143" i="32"/>
  <c r="J144" i="32"/>
  <c r="J145" i="32"/>
  <c r="J146" i="32"/>
  <c r="J147" i="32"/>
  <c r="J148" i="32"/>
  <c r="J149" i="32"/>
  <c r="J150" i="32"/>
  <c r="J151" i="32"/>
  <c r="F9" i="32"/>
  <c r="F13" i="32"/>
  <c r="F17" i="32"/>
  <c r="F21" i="32"/>
  <c r="F25" i="32"/>
  <c r="F29" i="32"/>
  <c r="F33" i="32"/>
  <c r="F37" i="32"/>
  <c r="F41" i="32"/>
  <c r="F45" i="32"/>
  <c r="F46" i="32"/>
  <c r="F47" i="32"/>
  <c r="F49" i="32"/>
  <c r="F53" i="32"/>
  <c r="F55" i="32"/>
  <c r="F57" i="32"/>
  <c r="F61" i="32"/>
  <c r="F63" i="32"/>
  <c r="F65" i="32"/>
  <c r="F69" i="32"/>
  <c r="F71" i="32"/>
  <c r="F73" i="32"/>
  <c r="F77" i="32"/>
  <c r="F78" i="32"/>
  <c r="F79" i="32"/>
  <c r="F81" i="32"/>
  <c r="F85" i="32"/>
  <c r="F87" i="32"/>
  <c r="F89" i="32"/>
  <c r="F93" i="32"/>
  <c r="F95" i="32"/>
  <c r="F97" i="32"/>
  <c r="F101" i="32"/>
  <c r="F103" i="32"/>
  <c r="F105" i="32"/>
  <c r="F109" i="32"/>
  <c r="F110" i="32"/>
  <c r="F113" i="32"/>
  <c r="F117" i="32"/>
  <c r="F121" i="32"/>
  <c r="F125" i="32"/>
  <c r="F129" i="32"/>
  <c r="F133" i="32"/>
  <c r="F137" i="32"/>
  <c r="F141" i="32"/>
  <c r="F142" i="32"/>
  <c r="F145" i="32"/>
  <c r="F147" i="32"/>
  <c r="F149" i="32"/>
  <c r="F151" i="32"/>
  <c r="E7" i="32"/>
  <c r="E8" i="32"/>
  <c r="E9" i="32"/>
  <c r="E10" i="32"/>
  <c r="E11" i="32"/>
  <c r="E12" i="32"/>
  <c r="E13" i="32"/>
  <c r="E14" i="32"/>
  <c r="E15" i="32"/>
  <c r="E16" i="32"/>
  <c r="E17" i="32"/>
  <c r="E18" i="32"/>
  <c r="E19" i="32"/>
  <c r="E20" i="32"/>
  <c r="E21" i="32"/>
  <c r="E22" i="32"/>
  <c r="E23" i="32"/>
  <c r="E24" i="32"/>
  <c r="E25" i="32"/>
  <c r="E26" i="32"/>
  <c r="E27" i="32"/>
  <c r="E28" i="32"/>
  <c r="E29" i="32"/>
  <c r="E30" i="32"/>
  <c r="E31" i="32"/>
  <c r="E32" i="32"/>
  <c r="E33" i="32"/>
  <c r="E34" i="32"/>
  <c r="E35" i="32"/>
  <c r="E36" i="32"/>
  <c r="E37" i="32"/>
  <c r="E38" i="32"/>
  <c r="E39" i="32"/>
  <c r="E40" i="32"/>
  <c r="E41" i="32"/>
  <c r="E42" i="32"/>
  <c r="E43" i="32"/>
  <c r="E44" i="32"/>
  <c r="E45" i="32"/>
  <c r="E46" i="32"/>
  <c r="E47" i="32"/>
  <c r="E48" i="32"/>
  <c r="E49" i="32"/>
  <c r="E50" i="32"/>
  <c r="E51" i="32"/>
  <c r="E52" i="32"/>
  <c r="E53" i="32"/>
  <c r="E54" i="32"/>
  <c r="E55" i="32"/>
  <c r="E56" i="32"/>
  <c r="E57" i="32"/>
  <c r="E58" i="32"/>
  <c r="E59" i="32"/>
  <c r="E60" i="32"/>
  <c r="E61" i="32"/>
  <c r="E62" i="32"/>
  <c r="E63" i="32"/>
  <c r="E64" i="32"/>
  <c r="E65" i="32"/>
  <c r="E66" i="32"/>
  <c r="E67" i="32"/>
  <c r="E68" i="32"/>
  <c r="E69" i="32"/>
  <c r="E70" i="32"/>
  <c r="E71" i="32"/>
  <c r="E72" i="32"/>
  <c r="E73" i="32"/>
  <c r="E74" i="32"/>
  <c r="E75" i="32"/>
  <c r="E76" i="32"/>
  <c r="E77" i="32"/>
  <c r="E78" i="32"/>
  <c r="E79" i="32"/>
  <c r="E80" i="32"/>
  <c r="E81" i="32"/>
  <c r="E82" i="32"/>
  <c r="E83" i="32"/>
  <c r="E84" i="32"/>
  <c r="E85" i="32"/>
  <c r="E86" i="32"/>
  <c r="E87" i="32"/>
  <c r="E88" i="32"/>
  <c r="E89" i="32"/>
  <c r="E90" i="32"/>
  <c r="E91" i="32"/>
  <c r="E92" i="32"/>
  <c r="E93" i="32"/>
  <c r="E94" i="32"/>
  <c r="E95" i="32"/>
  <c r="E96" i="32"/>
  <c r="E97" i="32"/>
  <c r="E98" i="32"/>
  <c r="E99" i="32"/>
  <c r="E100" i="32"/>
  <c r="E101" i="32"/>
  <c r="E102" i="32"/>
  <c r="E103" i="32"/>
  <c r="E104" i="32"/>
  <c r="E105" i="32"/>
  <c r="E106" i="32"/>
  <c r="E107" i="32"/>
  <c r="E108" i="32"/>
  <c r="E109" i="32"/>
  <c r="E110" i="32"/>
  <c r="E111" i="32"/>
  <c r="E112" i="32"/>
  <c r="E113" i="32"/>
  <c r="E114" i="32"/>
  <c r="E115" i="32"/>
  <c r="E116" i="32"/>
  <c r="E117" i="32"/>
  <c r="E118" i="32"/>
  <c r="E119" i="32"/>
  <c r="E120" i="32"/>
  <c r="E121" i="32"/>
  <c r="E122" i="32"/>
  <c r="E123" i="32"/>
  <c r="E124" i="32"/>
  <c r="E125" i="32"/>
  <c r="E126" i="32"/>
  <c r="E127" i="32"/>
  <c r="E128" i="32"/>
  <c r="E129" i="32"/>
  <c r="E130" i="32"/>
  <c r="E131" i="32"/>
  <c r="E132" i="32"/>
  <c r="E133" i="32"/>
  <c r="E134" i="32"/>
  <c r="E135" i="32"/>
  <c r="E136" i="32"/>
  <c r="E137" i="32"/>
  <c r="E138" i="32"/>
  <c r="E139" i="32"/>
  <c r="E140" i="32"/>
  <c r="E141" i="32"/>
  <c r="E142" i="32"/>
  <c r="E143" i="32"/>
  <c r="E144" i="32"/>
  <c r="E145" i="32"/>
  <c r="E146" i="32"/>
  <c r="E147" i="32"/>
  <c r="E148" i="32"/>
  <c r="E149" i="32"/>
  <c r="E150" i="32"/>
  <c r="E151" i="32"/>
  <c r="C8" i="32"/>
  <c r="C9" i="32"/>
  <c r="C13" i="32"/>
  <c r="C16" i="32"/>
  <c r="C17" i="32"/>
  <c r="C21" i="32"/>
  <c r="C24" i="32"/>
  <c r="C25" i="32"/>
  <c r="C29" i="32"/>
  <c r="C32" i="32"/>
  <c r="C33" i="32"/>
  <c r="C34" i="32"/>
  <c r="C37" i="32"/>
  <c r="C40" i="32"/>
  <c r="C41" i="32"/>
  <c r="C45" i="32"/>
  <c r="C48" i="32"/>
  <c r="C49" i="32"/>
  <c r="C53" i="32"/>
  <c r="C56" i="32"/>
  <c r="C57" i="32"/>
  <c r="C61" i="32"/>
  <c r="C64" i="32"/>
  <c r="C65" i="32"/>
  <c r="C66" i="32"/>
  <c r="C69" i="32"/>
  <c r="C72" i="32"/>
  <c r="C73" i="32"/>
  <c r="C77" i="32"/>
  <c r="C80" i="32"/>
  <c r="C81" i="32"/>
  <c r="C85" i="32"/>
  <c r="C88" i="32"/>
  <c r="C89" i="32"/>
  <c r="C93" i="32"/>
  <c r="C96" i="32"/>
  <c r="C97" i="32"/>
  <c r="C98" i="32"/>
  <c r="C101" i="32"/>
  <c r="C104" i="32"/>
  <c r="C105" i="32"/>
  <c r="C109" i="32"/>
  <c r="C112" i="32"/>
  <c r="C113" i="32"/>
  <c r="C117" i="32"/>
  <c r="C120" i="32"/>
  <c r="C121" i="32"/>
  <c r="C125" i="32"/>
  <c r="C128" i="32"/>
  <c r="C129" i="32"/>
  <c r="C130" i="32"/>
  <c r="C133" i="32"/>
  <c r="C136" i="32"/>
  <c r="C137" i="32"/>
  <c r="C141" i="32"/>
  <c r="C144" i="32"/>
  <c r="C145" i="32"/>
  <c r="C148" i="32"/>
  <c r="C150"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37" i="32"/>
  <c r="B38" i="32"/>
  <c r="B39" i="32"/>
  <c r="B40" i="32"/>
  <c r="B41" i="32"/>
  <c r="B42" i="32"/>
  <c r="B43" i="32"/>
  <c r="B44" i="32"/>
  <c r="B45" i="32"/>
  <c r="B46" i="32"/>
  <c r="B47" i="32"/>
  <c r="B48" i="32"/>
  <c r="B49" i="32"/>
  <c r="B50" i="32"/>
  <c r="B51" i="32"/>
  <c r="B52" i="32"/>
  <c r="B53" i="32"/>
  <c r="B54" i="32"/>
  <c r="B55" i="32"/>
  <c r="B56" i="32"/>
  <c r="B57" i="32"/>
  <c r="B58" i="32"/>
  <c r="B59" i="32"/>
  <c r="B60" i="32"/>
  <c r="B61" i="32"/>
  <c r="B62" i="32"/>
  <c r="B63" i="32"/>
  <c r="B64" i="32"/>
  <c r="B65" i="32"/>
  <c r="B66" i="32"/>
  <c r="B67" i="32"/>
  <c r="B68" i="32"/>
  <c r="B69" i="32"/>
  <c r="B70" i="32"/>
  <c r="B71" i="32"/>
  <c r="B72" i="32"/>
  <c r="B73" i="32"/>
  <c r="B74" i="32"/>
  <c r="B75" i="32"/>
  <c r="B76" i="32"/>
  <c r="B77" i="32"/>
  <c r="B78" i="32"/>
  <c r="B79" i="32"/>
  <c r="B80" i="32"/>
  <c r="B81" i="32"/>
  <c r="B82" i="32"/>
  <c r="B83" i="32"/>
  <c r="B84" i="32"/>
  <c r="B85" i="32"/>
  <c r="B86" i="32"/>
  <c r="B87" i="32"/>
  <c r="B88" i="32"/>
  <c r="B89" i="32"/>
  <c r="B90" i="32"/>
  <c r="B91" i="32"/>
  <c r="B92" i="32"/>
  <c r="B93" i="32"/>
  <c r="B94" i="32"/>
  <c r="B95" i="32"/>
  <c r="B96" i="32"/>
  <c r="B97" i="32"/>
  <c r="B98" i="32"/>
  <c r="B99" i="32"/>
  <c r="B100" i="32"/>
  <c r="B101" i="32"/>
  <c r="B102" i="32"/>
  <c r="B103" i="32"/>
  <c r="B104" i="32"/>
  <c r="B105" i="32"/>
  <c r="B106" i="32"/>
  <c r="B107" i="32"/>
  <c r="B108" i="32"/>
  <c r="B109" i="32"/>
  <c r="B110" i="32"/>
  <c r="B111" i="32"/>
  <c r="B112" i="32"/>
  <c r="B113" i="32"/>
  <c r="B114" i="32"/>
  <c r="B115" i="32"/>
  <c r="B116" i="32"/>
  <c r="B117" i="32"/>
  <c r="B118" i="32"/>
  <c r="B119" i="32"/>
  <c r="B120" i="32"/>
  <c r="B121" i="32"/>
  <c r="B122" i="32"/>
  <c r="B123" i="32"/>
  <c r="B124" i="32"/>
  <c r="B125" i="32"/>
  <c r="B126" i="32"/>
  <c r="B127" i="32"/>
  <c r="B128" i="32"/>
  <c r="B129" i="32"/>
  <c r="B130" i="32"/>
  <c r="B131" i="32"/>
  <c r="B132" i="32"/>
  <c r="B133" i="32"/>
  <c r="B134" i="32"/>
  <c r="B135" i="32"/>
  <c r="B136" i="32"/>
  <c r="B137" i="32"/>
  <c r="B138" i="32"/>
  <c r="B139" i="32"/>
  <c r="B140" i="32"/>
  <c r="B141" i="32"/>
  <c r="B142" i="32"/>
  <c r="B143" i="32"/>
  <c r="B144" i="32"/>
  <c r="B145" i="32"/>
  <c r="B146" i="32"/>
  <c r="B147" i="32"/>
  <c r="B148" i="32"/>
  <c r="B149" i="32"/>
  <c r="B150" i="32"/>
  <c r="B151" i="32"/>
  <c r="J7" i="35"/>
  <c r="J8" i="35"/>
  <c r="J9" i="35"/>
  <c r="J10" i="35"/>
  <c r="J11" i="35"/>
  <c r="J12" i="35"/>
  <c r="J13" i="35"/>
  <c r="J14" i="35"/>
  <c r="J15" i="35"/>
  <c r="J16" i="35"/>
  <c r="J17" i="35"/>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B7" i="35"/>
  <c r="B8" i="35"/>
  <c r="B9" i="35"/>
  <c r="B10" i="35"/>
  <c r="B11" i="35"/>
  <c r="B12" i="35"/>
  <c r="B13" i="35"/>
  <c r="B14" i="35"/>
  <c r="B15" i="35"/>
  <c r="B16" i="35"/>
  <c r="B17" i="35"/>
  <c r="B18" i="35"/>
  <c r="B19" i="35"/>
  <c r="B20" i="35"/>
  <c r="B21" i="35"/>
  <c r="B22" i="35"/>
  <c r="B23" i="35"/>
  <c r="B24" i="35"/>
  <c r="B25" i="35"/>
  <c r="B26" i="35"/>
  <c r="B27" i="35"/>
  <c r="B28" i="35"/>
  <c r="B29" i="35"/>
  <c r="B30" i="35"/>
  <c r="B31" i="35"/>
  <c r="B32" i="35"/>
  <c r="B33" i="35"/>
  <c r="B34" i="35"/>
  <c r="B35" i="35"/>
  <c r="B36" i="35"/>
  <c r="B37" i="35"/>
  <c r="B38" i="35"/>
  <c r="B39" i="35"/>
  <c r="B40" i="35"/>
  <c r="B41" i="35"/>
  <c r="B42" i="35"/>
  <c r="B43" i="35"/>
  <c r="B44" i="35"/>
  <c r="B45" i="35"/>
  <c r="B46" i="35"/>
  <c r="B47" i="35"/>
  <c r="B48" i="35"/>
  <c r="B49" i="35"/>
  <c r="B50" i="35"/>
  <c r="B51" i="35"/>
  <c r="B52" i="35"/>
  <c r="B53" i="35"/>
  <c r="B54" i="35"/>
  <c r="B55" i="35"/>
  <c r="B56" i="35"/>
  <c r="B57" i="35"/>
  <c r="B58" i="35"/>
  <c r="B59" i="35"/>
  <c r="B60" i="35"/>
  <c r="B61" i="35"/>
  <c r="B62" i="35"/>
  <c r="B63" i="35"/>
  <c r="B64" i="35"/>
  <c r="B65" i="35"/>
  <c r="B66" i="35"/>
  <c r="B67" i="35"/>
  <c r="B68" i="35"/>
  <c r="B69" i="35"/>
  <c r="B70" i="35"/>
  <c r="B71" i="35"/>
  <c r="B72" i="35"/>
  <c r="B73" i="35"/>
  <c r="B74" i="35"/>
  <c r="B75" i="35"/>
  <c r="B76" i="35"/>
  <c r="B77" i="35"/>
  <c r="B78" i="35"/>
  <c r="B79" i="35"/>
  <c r="B80" i="35"/>
  <c r="B81" i="35"/>
  <c r="B82" i="35"/>
  <c r="B83" i="35"/>
  <c r="B84" i="35"/>
  <c r="B85" i="35"/>
  <c r="B86" i="35"/>
  <c r="B87" i="35"/>
  <c r="B88" i="35"/>
  <c r="B89" i="35"/>
  <c r="B90" i="35"/>
  <c r="B91" i="35"/>
  <c r="B92" i="35"/>
  <c r="B93" i="35"/>
  <c r="B94" i="35"/>
  <c r="B95" i="35"/>
  <c r="B96" i="35"/>
  <c r="B97" i="35"/>
  <c r="B98" i="35"/>
  <c r="B99" i="35"/>
  <c r="B100" i="35"/>
  <c r="B101" i="35"/>
  <c r="B102" i="35"/>
  <c r="B103" i="35"/>
  <c r="B104" i="35"/>
  <c r="B105" i="35"/>
  <c r="B106" i="35"/>
  <c r="B107" i="35"/>
  <c r="B108" i="35"/>
  <c r="B109" i="35"/>
  <c r="B110" i="35"/>
  <c r="B111" i="35"/>
  <c r="B112" i="35"/>
  <c r="B113" i="35"/>
  <c r="B114" i="35"/>
  <c r="B115" i="35"/>
  <c r="B116" i="35"/>
  <c r="B117" i="35"/>
  <c r="B118" i="35"/>
  <c r="B119" i="35"/>
  <c r="B120" i="35"/>
  <c r="B121" i="35"/>
  <c r="B122" i="35"/>
  <c r="B123" i="35"/>
  <c r="B124" i="35"/>
  <c r="B125" i="35"/>
  <c r="B126" i="35"/>
  <c r="B127" i="35"/>
  <c r="B128" i="35"/>
  <c r="B129" i="35"/>
  <c r="B130" i="35"/>
  <c r="B131" i="35"/>
  <c r="B132" i="35"/>
  <c r="B133" i="35"/>
  <c r="B134" i="35"/>
  <c r="B135" i="35"/>
  <c r="B136" i="35"/>
  <c r="B137" i="35"/>
  <c r="B138" i="35"/>
  <c r="B139" i="35"/>
  <c r="B140" i="35"/>
  <c r="B141" i="35"/>
  <c r="B142" i="35"/>
  <c r="B143" i="35"/>
  <c r="B144" i="35"/>
  <c r="B145" i="35"/>
  <c r="B146" i="35"/>
  <c r="B147" i="35"/>
  <c r="B148" i="35"/>
  <c r="B149" i="35"/>
  <c r="B150" i="35"/>
  <c r="B151" i="35"/>
  <c r="B152" i="35"/>
  <c r="B153" i="35"/>
  <c r="B154" i="35"/>
  <c r="B155" i="35"/>
  <c r="B156" i="35"/>
  <c r="B157" i="35"/>
  <c r="B158" i="35"/>
  <c r="B159" i="35"/>
  <c r="B160" i="35"/>
  <c r="B161" i="35"/>
  <c r="K10" i="53"/>
  <c r="L14" i="22"/>
  <c r="L15" i="22"/>
  <c r="L16" i="22"/>
  <c r="L17" i="22"/>
  <c r="L18" i="22"/>
  <c r="L19" i="22"/>
  <c r="L20" i="22"/>
  <c r="L21" i="22"/>
  <c r="L22" i="22"/>
  <c r="L23" i="22"/>
  <c r="L24" i="22"/>
  <c r="L25" i="22"/>
  <c r="L26" i="22"/>
  <c r="L27" i="22"/>
  <c r="L28" i="22"/>
  <c r="L29" i="22"/>
  <c r="L30" i="22"/>
  <c r="L31" i="22"/>
  <c r="L32" i="22"/>
  <c r="L33" i="22"/>
  <c r="L34" i="22"/>
  <c r="L35" i="22"/>
  <c r="L36" i="22"/>
  <c r="L37" i="22"/>
  <c r="L38" i="22"/>
  <c r="L39" i="22"/>
  <c r="L40" i="22"/>
  <c r="L41" i="22"/>
  <c r="L42" i="22"/>
  <c r="L43" i="22"/>
  <c r="L44" i="22"/>
  <c r="L45" i="22"/>
  <c r="L46" i="22"/>
  <c r="L47" i="22"/>
  <c r="L48" i="22"/>
  <c r="L49" i="22"/>
  <c r="L50" i="22"/>
  <c r="L51" i="22"/>
  <c r="L52" i="22"/>
  <c r="L53" i="22"/>
  <c r="L54" i="22"/>
  <c r="L55" i="22"/>
  <c r="L56" i="22"/>
  <c r="L57" i="22"/>
  <c r="L58" i="22"/>
  <c r="L59" i="22"/>
  <c r="L60" i="22"/>
  <c r="L61" i="22"/>
  <c r="L62" i="22"/>
  <c r="L63" i="22"/>
  <c r="L64" i="22"/>
  <c r="L65" i="22"/>
  <c r="L66" i="22"/>
  <c r="L67" i="22"/>
  <c r="L68" i="22"/>
  <c r="L69" i="22"/>
  <c r="L70" i="22"/>
  <c r="L71" i="22"/>
  <c r="L72" i="22"/>
  <c r="L73" i="22"/>
  <c r="L74" i="22"/>
  <c r="L75" i="22"/>
  <c r="L76" i="22"/>
  <c r="L77" i="22"/>
  <c r="L78" i="22"/>
  <c r="L79" i="22"/>
  <c r="L80" i="22"/>
  <c r="L81" i="22"/>
  <c r="L82" i="22"/>
  <c r="L83" i="22"/>
  <c r="L84" i="22"/>
  <c r="L85" i="22"/>
  <c r="L86" i="22"/>
  <c r="L87" i="22"/>
  <c r="L88" i="22"/>
  <c r="L89" i="22"/>
  <c r="L90" i="22"/>
  <c r="L91" i="22"/>
  <c r="L92" i="22"/>
  <c r="L93" i="22"/>
  <c r="L94" i="22"/>
  <c r="L95" i="22"/>
  <c r="L96" i="22"/>
  <c r="L97" i="22"/>
  <c r="L98" i="22"/>
  <c r="L99" i="22"/>
  <c r="L100" i="22"/>
  <c r="L101" i="22"/>
  <c r="L102" i="22"/>
  <c r="L103" i="22"/>
  <c r="L104" i="22"/>
  <c r="L105" i="22"/>
  <c r="L106" i="22"/>
  <c r="L107" i="22"/>
  <c r="L108" i="22"/>
  <c r="L109" i="22"/>
  <c r="L110" i="22"/>
  <c r="L111" i="22"/>
  <c r="L112" i="22"/>
  <c r="L113" i="22"/>
  <c r="L114" i="22"/>
  <c r="L115" i="22"/>
  <c r="L116" i="22"/>
  <c r="L117" i="22"/>
  <c r="L118" i="22"/>
  <c r="L119" i="22"/>
  <c r="L120" i="22"/>
  <c r="L121" i="22"/>
  <c r="L122" i="22"/>
  <c r="L123" i="22"/>
  <c r="L124" i="22"/>
  <c r="L125" i="22"/>
  <c r="L126" i="22"/>
  <c r="L127" i="22"/>
  <c r="L128" i="22"/>
  <c r="L129" i="22"/>
  <c r="L130" i="22"/>
  <c r="L131" i="22"/>
  <c r="L132" i="22"/>
  <c r="L133" i="22"/>
  <c r="L134" i="22"/>
  <c r="L135" i="22"/>
  <c r="L136" i="22"/>
  <c r="L137" i="22"/>
  <c r="L138" i="22"/>
  <c r="L139" i="22"/>
  <c r="L140" i="22"/>
  <c r="L141" i="22"/>
  <c r="L142" i="22"/>
  <c r="L143" i="22"/>
  <c r="L144" i="22"/>
  <c r="L145" i="22"/>
  <c r="L146" i="22"/>
  <c r="L147" i="22"/>
  <c r="L148" i="22"/>
  <c r="L149" i="22"/>
  <c r="L150" i="22"/>
  <c r="L151" i="22"/>
  <c r="L152" i="22"/>
  <c r="L153" i="22"/>
  <c r="L154" i="22"/>
  <c r="L155" i="22"/>
  <c r="L156" i="22"/>
  <c r="L157" i="22"/>
  <c r="L158" i="22"/>
  <c r="L159" i="22"/>
  <c r="L160" i="22"/>
  <c r="L161" i="22"/>
  <c r="K14" i="22"/>
  <c r="K15" i="22"/>
  <c r="K16" i="22"/>
  <c r="K17" i="22"/>
  <c r="K18" i="22"/>
  <c r="K19" i="22"/>
  <c r="K20" i="22"/>
  <c r="K21" i="22"/>
  <c r="K22" i="22"/>
  <c r="K23" i="22"/>
  <c r="K24" i="22"/>
  <c r="K25" i="22"/>
  <c r="K26" i="22"/>
  <c r="K27" i="22"/>
  <c r="K28" i="22"/>
  <c r="K29" i="22"/>
  <c r="K30" i="22"/>
  <c r="K31" i="22"/>
  <c r="K32" i="22"/>
  <c r="K33" i="22"/>
  <c r="K34" i="22"/>
  <c r="K35" i="22"/>
  <c r="K36" i="22"/>
  <c r="K37" i="22"/>
  <c r="K38" i="22"/>
  <c r="K39" i="22"/>
  <c r="K40" i="22"/>
  <c r="K41" i="22"/>
  <c r="K42" i="22"/>
  <c r="K43" i="22"/>
  <c r="K44" i="22"/>
  <c r="K45" i="22"/>
  <c r="K46" i="22"/>
  <c r="K47" i="22"/>
  <c r="K48" i="22"/>
  <c r="K49" i="22"/>
  <c r="K50" i="22"/>
  <c r="K51" i="22"/>
  <c r="K52" i="22"/>
  <c r="K53" i="22"/>
  <c r="K54" i="22"/>
  <c r="K55" i="22"/>
  <c r="K56" i="22"/>
  <c r="K57" i="22"/>
  <c r="K58" i="22"/>
  <c r="K59" i="22"/>
  <c r="K60" i="22"/>
  <c r="K61" i="22"/>
  <c r="K62" i="22"/>
  <c r="K63" i="22"/>
  <c r="K64" i="22"/>
  <c r="K65" i="22"/>
  <c r="K66" i="22"/>
  <c r="K67" i="22"/>
  <c r="K68" i="22"/>
  <c r="K69" i="22"/>
  <c r="K70" i="22"/>
  <c r="K71" i="22"/>
  <c r="K72" i="22"/>
  <c r="K73" i="22"/>
  <c r="K74" i="22"/>
  <c r="K75" i="22"/>
  <c r="K76" i="22"/>
  <c r="K77" i="22"/>
  <c r="K78" i="22"/>
  <c r="K79" i="22"/>
  <c r="K80" i="22"/>
  <c r="K81" i="22"/>
  <c r="K82" i="22"/>
  <c r="K83" i="22"/>
  <c r="K84" i="22"/>
  <c r="K85" i="22"/>
  <c r="K86" i="22"/>
  <c r="K87" i="22"/>
  <c r="K88" i="22"/>
  <c r="K89" i="22"/>
  <c r="K90" i="22"/>
  <c r="K91" i="22"/>
  <c r="K92" i="22"/>
  <c r="K93" i="22"/>
  <c r="K94" i="22"/>
  <c r="K95" i="22"/>
  <c r="K96" i="22"/>
  <c r="K97" i="22"/>
  <c r="K98" i="22"/>
  <c r="K99" i="22"/>
  <c r="K100" i="22"/>
  <c r="K101" i="22"/>
  <c r="K102" i="22"/>
  <c r="K103" i="22"/>
  <c r="K104" i="22"/>
  <c r="K105" i="22"/>
  <c r="K106" i="22"/>
  <c r="K107" i="22"/>
  <c r="K108" i="22"/>
  <c r="K109" i="22"/>
  <c r="K110" i="22"/>
  <c r="K111" i="22"/>
  <c r="K112" i="22"/>
  <c r="K113" i="22"/>
  <c r="K114" i="22"/>
  <c r="K115" i="22"/>
  <c r="K116" i="22"/>
  <c r="K117" i="22"/>
  <c r="K118" i="22"/>
  <c r="K119" i="22"/>
  <c r="K120" i="22"/>
  <c r="K121" i="22"/>
  <c r="K122" i="22"/>
  <c r="K123" i="22"/>
  <c r="K124" i="22"/>
  <c r="K125" i="22"/>
  <c r="K126" i="22"/>
  <c r="K127" i="22"/>
  <c r="K128" i="22"/>
  <c r="K129" i="22"/>
  <c r="K130" i="22"/>
  <c r="K131" i="22"/>
  <c r="K132" i="22"/>
  <c r="K133" i="22"/>
  <c r="K134" i="22"/>
  <c r="K135" i="22"/>
  <c r="K136" i="22"/>
  <c r="K137" i="22"/>
  <c r="K138" i="22"/>
  <c r="K139" i="22"/>
  <c r="K140" i="22"/>
  <c r="K141" i="22"/>
  <c r="K142" i="22"/>
  <c r="K143" i="22"/>
  <c r="K144" i="22"/>
  <c r="K145" i="22"/>
  <c r="K146" i="22"/>
  <c r="K147" i="22"/>
  <c r="K148" i="22"/>
  <c r="K149" i="22"/>
  <c r="K150" i="22"/>
  <c r="K151" i="22"/>
  <c r="K152" i="22"/>
  <c r="K153" i="22"/>
  <c r="K154" i="22"/>
  <c r="K155" i="22"/>
  <c r="K156" i="22"/>
  <c r="K157" i="22"/>
  <c r="K158" i="22"/>
  <c r="K159" i="22"/>
  <c r="K160" i="22"/>
  <c r="K161" i="22"/>
  <c r="L9" i="23"/>
  <c r="L10" i="23"/>
  <c r="L11" i="23"/>
  <c r="L12" i="23"/>
  <c r="L13" i="23"/>
  <c r="L14" i="23"/>
  <c r="L15" i="23"/>
  <c r="L16" i="23"/>
  <c r="L17" i="23"/>
  <c r="L18" i="23"/>
  <c r="L19" i="23"/>
  <c r="L20" i="23"/>
  <c r="L21" i="23"/>
  <c r="L22" i="23"/>
  <c r="L23" i="23"/>
  <c r="L24" i="23"/>
  <c r="L25" i="23"/>
  <c r="L26" i="23"/>
  <c r="L27" i="23"/>
  <c r="L28" i="23"/>
  <c r="L29" i="23"/>
  <c r="L30" i="23"/>
  <c r="L31" i="23"/>
  <c r="L32" i="23"/>
  <c r="L33" i="23"/>
  <c r="L34" i="23"/>
  <c r="L35" i="23"/>
  <c r="L36" i="23"/>
  <c r="L37" i="23"/>
  <c r="L38" i="23"/>
  <c r="L39" i="23"/>
  <c r="L40" i="23"/>
  <c r="L41" i="23"/>
  <c r="L42" i="23"/>
  <c r="L43" i="23"/>
  <c r="L44" i="23"/>
  <c r="L45" i="23"/>
  <c r="L46" i="23"/>
  <c r="L47" i="23"/>
  <c r="L48" i="23"/>
  <c r="L49" i="23"/>
  <c r="L50" i="23"/>
  <c r="L51" i="23"/>
  <c r="L52" i="23"/>
  <c r="L53" i="23"/>
  <c r="L54" i="23"/>
  <c r="L55" i="23"/>
  <c r="L56" i="23"/>
  <c r="L57" i="23"/>
  <c r="L58" i="23"/>
  <c r="L59" i="23"/>
  <c r="L60" i="23"/>
  <c r="L61" i="23"/>
  <c r="L62" i="23"/>
  <c r="L63" i="23"/>
  <c r="L64" i="23"/>
  <c r="L65" i="23"/>
  <c r="L66" i="23"/>
  <c r="L67" i="23"/>
  <c r="L68" i="23"/>
  <c r="L69" i="23"/>
  <c r="L70" i="23"/>
  <c r="L71" i="23"/>
  <c r="L72" i="23"/>
  <c r="L73" i="23"/>
  <c r="L74" i="23"/>
  <c r="L75" i="23"/>
  <c r="L76" i="23"/>
  <c r="L77" i="23"/>
  <c r="L78" i="23"/>
  <c r="L79" i="23"/>
  <c r="L80" i="23"/>
  <c r="L81" i="23"/>
  <c r="L82" i="23"/>
  <c r="L83" i="23"/>
  <c r="L84" i="23"/>
  <c r="L85" i="23"/>
  <c r="L86" i="23"/>
  <c r="L87" i="23"/>
  <c r="L88" i="23"/>
  <c r="L89" i="23"/>
  <c r="L90" i="23"/>
  <c r="L91" i="23"/>
  <c r="L92" i="23"/>
  <c r="L93" i="23"/>
  <c r="L94" i="23"/>
  <c r="L95" i="23"/>
  <c r="L96" i="23"/>
  <c r="L97" i="23"/>
  <c r="L98" i="23"/>
  <c r="L99" i="23"/>
  <c r="L100" i="23"/>
  <c r="L101" i="23"/>
  <c r="L102" i="23"/>
  <c r="L103" i="23"/>
  <c r="L104" i="23"/>
  <c r="L105" i="23"/>
  <c r="L106" i="23"/>
  <c r="L107" i="23"/>
  <c r="L108" i="23"/>
  <c r="L109" i="23"/>
  <c r="L110" i="23"/>
  <c r="L111" i="23"/>
  <c r="L112" i="23"/>
  <c r="L113" i="23"/>
  <c r="L114" i="23"/>
  <c r="L115" i="23"/>
  <c r="L116" i="23"/>
  <c r="L117" i="23"/>
  <c r="L118" i="23"/>
  <c r="L119" i="23"/>
  <c r="L120" i="23"/>
  <c r="L121" i="23"/>
  <c r="L122" i="23"/>
  <c r="L123" i="23"/>
  <c r="L124" i="23"/>
  <c r="L125" i="23"/>
  <c r="L126" i="23"/>
  <c r="L127" i="23"/>
  <c r="L128" i="23"/>
  <c r="L129" i="23"/>
  <c r="L130" i="23"/>
  <c r="L131" i="23"/>
  <c r="L132" i="23"/>
  <c r="L133" i="23"/>
  <c r="L134" i="23"/>
  <c r="L135" i="23"/>
  <c r="L136" i="23"/>
  <c r="L137" i="23"/>
  <c r="L138" i="23"/>
  <c r="L139" i="23"/>
  <c r="L140" i="23"/>
  <c r="L141" i="23"/>
  <c r="L142" i="23"/>
  <c r="L143" i="23"/>
  <c r="L144" i="23"/>
  <c r="L145" i="23"/>
  <c r="L146" i="23"/>
  <c r="L147" i="23"/>
  <c r="L148" i="23"/>
  <c r="L149" i="23"/>
  <c r="L150" i="23"/>
  <c r="L151" i="23"/>
  <c r="L152" i="23"/>
  <c r="L153" i="23"/>
  <c r="L154" i="23"/>
  <c r="L155" i="23"/>
  <c r="L156" i="23"/>
  <c r="K9" i="23"/>
  <c r="K10" i="23"/>
  <c r="K11" i="23"/>
  <c r="K12" i="23"/>
  <c r="K13" i="23"/>
  <c r="K14" i="23"/>
  <c r="K15" i="23"/>
  <c r="K16" i="23"/>
  <c r="K17" i="23"/>
  <c r="K18" i="23"/>
  <c r="K19" i="23"/>
  <c r="K20" i="23"/>
  <c r="K21" i="23"/>
  <c r="K22" i="23"/>
  <c r="K23" i="23"/>
  <c r="K24" i="23"/>
  <c r="K25" i="23"/>
  <c r="K26" i="23"/>
  <c r="K27" i="23"/>
  <c r="K28" i="23"/>
  <c r="K29" i="23"/>
  <c r="K30" i="23"/>
  <c r="K31" i="23"/>
  <c r="K32" i="23"/>
  <c r="K33" i="23"/>
  <c r="K34" i="23"/>
  <c r="K35" i="23"/>
  <c r="K36" i="23"/>
  <c r="K37" i="23"/>
  <c r="K38" i="23"/>
  <c r="K39" i="23"/>
  <c r="K40" i="23"/>
  <c r="K41" i="23"/>
  <c r="K42" i="23"/>
  <c r="K43" i="23"/>
  <c r="K44" i="23"/>
  <c r="K45" i="23"/>
  <c r="K46" i="23"/>
  <c r="K47" i="23"/>
  <c r="K48" i="23"/>
  <c r="K49" i="23"/>
  <c r="K50" i="23"/>
  <c r="K51" i="23"/>
  <c r="K52" i="23"/>
  <c r="K53" i="23"/>
  <c r="K54" i="23"/>
  <c r="K55" i="23"/>
  <c r="K56" i="23"/>
  <c r="K57" i="23"/>
  <c r="K58" i="23"/>
  <c r="K59" i="23"/>
  <c r="K60" i="23"/>
  <c r="K61" i="23"/>
  <c r="K62" i="23"/>
  <c r="K63" i="23"/>
  <c r="K64" i="23"/>
  <c r="K65" i="23"/>
  <c r="K66" i="23"/>
  <c r="K67" i="23"/>
  <c r="K68" i="23"/>
  <c r="K69" i="23"/>
  <c r="K70" i="23"/>
  <c r="K71" i="23"/>
  <c r="K72" i="23"/>
  <c r="K73" i="23"/>
  <c r="K74" i="23"/>
  <c r="K75" i="23"/>
  <c r="K76" i="23"/>
  <c r="K77" i="23"/>
  <c r="K78" i="23"/>
  <c r="K79" i="23"/>
  <c r="K80" i="23"/>
  <c r="K81" i="23"/>
  <c r="K82" i="23"/>
  <c r="K83" i="23"/>
  <c r="K84" i="23"/>
  <c r="K85" i="23"/>
  <c r="K86" i="23"/>
  <c r="K87" i="23"/>
  <c r="K88" i="23"/>
  <c r="K89" i="23"/>
  <c r="K90" i="23"/>
  <c r="K91" i="23"/>
  <c r="K92" i="23"/>
  <c r="K93" i="23"/>
  <c r="K94" i="23"/>
  <c r="K95" i="23"/>
  <c r="K96" i="23"/>
  <c r="K97" i="23"/>
  <c r="K98" i="23"/>
  <c r="K99" i="23"/>
  <c r="K100" i="23"/>
  <c r="K101" i="23"/>
  <c r="K102" i="23"/>
  <c r="K103" i="23"/>
  <c r="K104" i="23"/>
  <c r="K105" i="23"/>
  <c r="K106" i="23"/>
  <c r="K107" i="23"/>
  <c r="K108" i="23"/>
  <c r="K109" i="23"/>
  <c r="K110" i="23"/>
  <c r="K111" i="23"/>
  <c r="K112" i="23"/>
  <c r="K113" i="23"/>
  <c r="K114" i="23"/>
  <c r="K115" i="23"/>
  <c r="K116" i="23"/>
  <c r="K117" i="23"/>
  <c r="K118" i="23"/>
  <c r="K119" i="23"/>
  <c r="K120" i="23"/>
  <c r="K121" i="23"/>
  <c r="K122" i="23"/>
  <c r="K123" i="23"/>
  <c r="K124" i="23"/>
  <c r="K125" i="23"/>
  <c r="K126" i="23"/>
  <c r="K127" i="23"/>
  <c r="K128" i="23"/>
  <c r="K129" i="23"/>
  <c r="K130" i="23"/>
  <c r="K131" i="23"/>
  <c r="K132" i="23"/>
  <c r="K133" i="23"/>
  <c r="K134" i="23"/>
  <c r="K135" i="23"/>
  <c r="K136" i="23"/>
  <c r="K137" i="23"/>
  <c r="K138" i="23"/>
  <c r="K139" i="23"/>
  <c r="K140" i="23"/>
  <c r="K141" i="23"/>
  <c r="K142" i="23"/>
  <c r="K143" i="23"/>
  <c r="K144" i="23"/>
  <c r="K145" i="23"/>
  <c r="K146" i="23"/>
  <c r="K147" i="23"/>
  <c r="K148" i="23"/>
  <c r="K149" i="23"/>
  <c r="K150" i="23"/>
  <c r="K151" i="23"/>
  <c r="K152" i="23"/>
  <c r="K153" i="23"/>
  <c r="K154" i="23"/>
  <c r="K155" i="23"/>
  <c r="K156" i="23"/>
  <c r="L14" i="24"/>
  <c r="L15" i="24"/>
  <c r="L16" i="24"/>
  <c r="L17" i="24"/>
  <c r="L18" i="24"/>
  <c r="L19" i="24"/>
  <c r="L20" i="24"/>
  <c r="L21" i="24"/>
  <c r="L22" i="24"/>
  <c r="L23" i="24"/>
  <c r="L24" i="24"/>
  <c r="L25" i="24"/>
  <c r="L26" i="24"/>
  <c r="L27" i="24"/>
  <c r="L28" i="24"/>
  <c r="L29" i="24"/>
  <c r="L30" i="24"/>
  <c r="L31" i="24"/>
  <c r="L32" i="24"/>
  <c r="L33" i="24"/>
  <c r="L34" i="24"/>
  <c r="L35" i="24"/>
  <c r="L36" i="24"/>
  <c r="L37" i="24"/>
  <c r="L38" i="24"/>
  <c r="L39" i="24"/>
  <c r="L40" i="24"/>
  <c r="L41" i="24"/>
  <c r="L42" i="24"/>
  <c r="L43" i="24"/>
  <c r="L44" i="24"/>
  <c r="L45" i="24"/>
  <c r="L46" i="24"/>
  <c r="L47" i="24"/>
  <c r="L48" i="24"/>
  <c r="L49" i="24"/>
  <c r="L50" i="24"/>
  <c r="L51" i="24"/>
  <c r="L52" i="24"/>
  <c r="L53" i="24"/>
  <c r="L54" i="24"/>
  <c r="L55" i="24"/>
  <c r="L56" i="24"/>
  <c r="L57" i="24"/>
  <c r="L58" i="24"/>
  <c r="L59" i="24"/>
  <c r="L60" i="24"/>
  <c r="L61" i="24"/>
  <c r="L62" i="24"/>
  <c r="L63" i="24"/>
  <c r="L64" i="24"/>
  <c r="L65" i="24"/>
  <c r="L66" i="24"/>
  <c r="L67" i="24"/>
  <c r="L68" i="24"/>
  <c r="L69" i="24"/>
  <c r="L70" i="24"/>
  <c r="L71" i="24"/>
  <c r="L72" i="24"/>
  <c r="L73" i="24"/>
  <c r="L74" i="24"/>
  <c r="L75" i="24"/>
  <c r="L76" i="24"/>
  <c r="L77" i="24"/>
  <c r="L78" i="24"/>
  <c r="L79" i="24"/>
  <c r="L80" i="24"/>
  <c r="L81" i="24"/>
  <c r="L82" i="24"/>
  <c r="L83" i="24"/>
  <c r="L84" i="24"/>
  <c r="L85" i="24"/>
  <c r="L86" i="24"/>
  <c r="L87" i="24"/>
  <c r="L88" i="24"/>
  <c r="L89" i="24"/>
  <c r="L90" i="24"/>
  <c r="L91" i="24"/>
  <c r="L92" i="24"/>
  <c r="L93" i="24"/>
  <c r="L94" i="24"/>
  <c r="L95" i="24"/>
  <c r="L96" i="24"/>
  <c r="L97" i="24"/>
  <c r="L98" i="24"/>
  <c r="L99" i="24"/>
  <c r="L100" i="24"/>
  <c r="L101" i="24"/>
  <c r="L102" i="24"/>
  <c r="L103" i="24"/>
  <c r="L104" i="24"/>
  <c r="L105" i="24"/>
  <c r="L106" i="24"/>
  <c r="L107" i="24"/>
  <c r="L108" i="24"/>
  <c r="L109" i="24"/>
  <c r="L110" i="24"/>
  <c r="L111" i="24"/>
  <c r="L112" i="24"/>
  <c r="L113" i="24"/>
  <c r="L114" i="24"/>
  <c r="L115" i="24"/>
  <c r="L116" i="24"/>
  <c r="L117" i="24"/>
  <c r="L118" i="24"/>
  <c r="L119" i="24"/>
  <c r="L120" i="24"/>
  <c r="L121" i="24"/>
  <c r="L122" i="24"/>
  <c r="L123" i="24"/>
  <c r="L124" i="24"/>
  <c r="L125" i="24"/>
  <c r="L126" i="24"/>
  <c r="L127" i="24"/>
  <c r="L128" i="24"/>
  <c r="L129" i="24"/>
  <c r="L130" i="24"/>
  <c r="L131" i="24"/>
  <c r="L132" i="24"/>
  <c r="L133" i="24"/>
  <c r="L134" i="24"/>
  <c r="L135" i="24"/>
  <c r="L136" i="24"/>
  <c r="L137" i="24"/>
  <c r="L138" i="24"/>
  <c r="L139" i="24"/>
  <c r="L140" i="24"/>
  <c r="L141" i="24"/>
  <c r="L142" i="24"/>
  <c r="L143" i="24"/>
  <c r="L144" i="24"/>
  <c r="L145" i="24"/>
  <c r="L146" i="24"/>
  <c r="L147" i="24"/>
  <c r="L148" i="24"/>
  <c r="L149" i="24"/>
  <c r="L150" i="24"/>
  <c r="L151" i="24"/>
  <c r="L152" i="24"/>
  <c r="L153" i="24"/>
  <c r="L154" i="24"/>
  <c r="L155" i="24"/>
  <c r="L156" i="24"/>
  <c r="L157" i="24"/>
  <c r="L158" i="24"/>
  <c r="L159" i="24"/>
  <c r="L160" i="24"/>
  <c r="L161" i="24"/>
  <c r="K14" i="24"/>
  <c r="K15" i="24"/>
  <c r="K16" i="24"/>
  <c r="K17" i="24"/>
  <c r="K18" i="24"/>
  <c r="K19" i="24"/>
  <c r="K20" i="24"/>
  <c r="K21" i="24"/>
  <c r="K22" i="24"/>
  <c r="K23" i="24"/>
  <c r="K24" i="24"/>
  <c r="K25" i="24"/>
  <c r="K26" i="24"/>
  <c r="K27" i="24"/>
  <c r="K28" i="24"/>
  <c r="K29" i="24"/>
  <c r="K30" i="24"/>
  <c r="K31" i="24"/>
  <c r="K32" i="24"/>
  <c r="K33" i="24"/>
  <c r="K34" i="24"/>
  <c r="K35" i="24"/>
  <c r="K36" i="24"/>
  <c r="K37" i="24"/>
  <c r="K38" i="24"/>
  <c r="K39" i="24"/>
  <c r="K40" i="24"/>
  <c r="K41" i="24"/>
  <c r="K42" i="24"/>
  <c r="K43" i="24"/>
  <c r="K44" i="24"/>
  <c r="K45" i="24"/>
  <c r="K46" i="24"/>
  <c r="K47" i="24"/>
  <c r="K48" i="24"/>
  <c r="K49" i="24"/>
  <c r="K50" i="24"/>
  <c r="K51" i="24"/>
  <c r="K52" i="24"/>
  <c r="K53" i="24"/>
  <c r="K54" i="24"/>
  <c r="K55" i="24"/>
  <c r="K56" i="24"/>
  <c r="K57" i="24"/>
  <c r="K58" i="24"/>
  <c r="K59" i="24"/>
  <c r="K60" i="24"/>
  <c r="K61" i="24"/>
  <c r="K62" i="24"/>
  <c r="K63" i="24"/>
  <c r="K64" i="24"/>
  <c r="K65" i="24"/>
  <c r="K66" i="24"/>
  <c r="K67" i="24"/>
  <c r="K68" i="24"/>
  <c r="K69" i="24"/>
  <c r="K70" i="24"/>
  <c r="K71" i="24"/>
  <c r="K72" i="24"/>
  <c r="K73" i="24"/>
  <c r="K74" i="24"/>
  <c r="K75" i="24"/>
  <c r="K76" i="24"/>
  <c r="K77" i="24"/>
  <c r="K78" i="24"/>
  <c r="K79" i="24"/>
  <c r="K80" i="24"/>
  <c r="K81" i="24"/>
  <c r="K82" i="24"/>
  <c r="K83" i="24"/>
  <c r="K84" i="24"/>
  <c r="K85" i="24"/>
  <c r="K86" i="24"/>
  <c r="K87" i="24"/>
  <c r="K88" i="24"/>
  <c r="K89" i="24"/>
  <c r="K90" i="24"/>
  <c r="K91" i="24"/>
  <c r="K92" i="24"/>
  <c r="K93" i="24"/>
  <c r="K94" i="24"/>
  <c r="K95" i="24"/>
  <c r="K96" i="24"/>
  <c r="K97" i="24"/>
  <c r="K98" i="24"/>
  <c r="K99" i="24"/>
  <c r="K100" i="24"/>
  <c r="K101" i="24"/>
  <c r="K102" i="24"/>
  <c r="K103" i="24"/>
  <c r="K104" i="24"/>
  <c r="K105" i="24"/>
  <c r="K106" i="24"/>
  <c r="K107" i="24"/>
  <c r="K108" i="24"/>
  <c r="K109" i="24"/>
  <c r="K110" i="24"/>
  <c r="K111" i="24"/>
  <c r="K112" i="24"/>
  <c r="K113" i="24"/>
  <c r="K114" i="24"/>
  <c r="K115" i="24"/>
  <c r="K116" i="24"/>
  <c r="K117" i="24"/>
  <c r="K118" i="24"/>
  <c r="K119" i="24"/>
  <c r="K120" i="24"/>
  <c r="K121" i="24"/>
  <c r="K122" i="24"/>
  <c r="K123" i="24"/>
  <c r="K124" i="24"/>
  <c r="K125" i="24"/>
  <c r="K126" i="24"/>
  <c r="K127" i="24"/>
  <c r="K128" i="24"/>
  <c r="K129" i="24"/>
  <c r="K130" i="24"/>
  <c r="K131" i="24"/>
  <c r="K132" i="24"/>
  <c r="K133" i="24"/>
  <c r="K134" i="24"/>
  <c r="K135" i="24"/>
  <c r="K136" i="24"/>
  <c r="K137" i="24"/>
  <c r="K138" i="24"/>
  <c r="K139" i="24"/>
  <c r="K140" i="24"/>
  <c r="K141" i="24"/>
  <c r="K142" i="24"/>
  <c r="K143" i="24"/>
  <c r="K144" i="24"/>
  <c r="K145" i="24"/>
  <c r="K146" i="24"/>
  <c r="K147" i="24"/>
  <c r="K148" i="24"/>
  <c r="K149" i="24"/>
  <c r="K150" i="24"/>
  <c r="K151" i="24"/>
  <c r="K152" i="24"/>
  <c r="K153" i="24"/>
  <c r="K154" i="24"/>
  <c r="K155" i="24"/>
  <c r="K156" i="24"/>
  <c r="K157" i="24"/>
  <c r="K158" i="24"/>
  <c r="K159" i="24"/>
  <c r="K160" i="24"/>
  <c r="K161" i="24"/>
  <c r="L9" i="25"/>
  <c r="L10" i="25"/>
  <c r="L11" i="25"/>
  <c r="L12" i="25"/>
  <c r="L13" i="25"/>
  <c r="L14" i="25"/>
  <c r="L15" i="25"/>
  <c r="L16" i="25"/>
  <c r="L17" i="25"/>
  <c r="L18" i="25"/>
  <c r="L19" i="25"/>
  <c r="L20" i="25"/>
  <c r="L21" i="25"/>
  <c r="L22" i="25"/>
  <c r="L23" i="25"/>
  <c r="L24" i="25"/>
  <c r="L25" i="25"/>
  <c r="L26" i="25"/>
  <c r="L27" i="25"/>
  <c r="L28" i="25"/>
  <c r="L29" i="25"/>
  <c r="L30" i="25"/>
  <c r="L31" i="25"/>
  <c r="L32" i="25"/>
  <c r="L33" i="25"/>
  <c r="L34" i="25"/>
  <c r="L35" i="25"/>
  <c r="L36" i="25"/>
  <c r="L37" i="25"/>
  <c r="L38" i="25"/>
  <c r="L39" i="25"/>
  <c r="L40" i="25"/>
  <c r="L41" i="25"/>
  <c r="L42" i="25"/>
  <c r="L43" i="25"/>
  <c r="L44" i="25"/>
  <c r="L45" i="25"/>
  <c r="L46" i="25"/>
  <c r="L47" i="25"/>
  <c r="L48" i="25"/>
  <c r="L49" i="25"/>
  <c r="L50" i="25"/>
  <c r="L51" i="25"/>
  <c r="L52" i="25"/>
  <c r="L53" i="25"/>
  <c r="L54" i="25"/>
  <c r="L55" i="25"/>
  <c r="L56" i="25"/>
  <c r="L57" i="25"/>
  <c r="L58" i="25"/>
  <c r="L59" i="25"/>
  <c r="L60" i="25"/>
  <c r="L61" i="25"/>
  <c r="L62" i="25"/>
  <c r="L63" i="25"/>
  <c r="L64" i="25"/>
  <c r="L65" i="25"/>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L115" i="25"/>
  <c r="L116" i="25"/>
  <c r="L117" i="25"/>
  <c r="L118" i="25"/>
  <c r="L119" i="25"/>
  <c r="L120" i="25"/>
  <c r="L121" i="25"/>
  <c r="L122" i="25"/>
  <c r="L123" i="25"/>
  <c r="L124" i="25"/>
  <c r="L125" i="25"/>
  <c r="L126" i="25"/>
  <c r="L127" i="25"/>
  <c r="L128" i="25"/>
  <c r="L129" i="25"/>
  <c r="L130" i="25"/>
  <c r="L131" i="25"/>
  <c r="L132" i="25"/>
  <c r="L133" i="25"/>
  <c r="L134" i="25"/>
  <c r="L135" i="25"/>
  <c r="L136" i="25"/>
  <c r="L137" i="25"/>
  <c r="L138" i="25"/>
  <c r="L139" i="25"/>
  <c r="L140" i="25"/>
  <c r="L141" i="25"/>
  <c r="L142" i="25"/>
  <c r="L143" i="25"/>
  <c r="L144" i="25"/>
  <c r="L145" i="25"/>
  <c r="L146" i="25"/>
  <c r="L147" i="25"/>
  <c r="L148" i="25"/>
  <c r="L149" i="25"/>
  <c r="L150" i="25"/>
  <c r="L151" i="25"/>
  <c r="L152" i="25"/>
  <c r="L153" i="25"/>
  <c r="L154" i="25"/>
  <c r="L155" i="25"/>
  <c r="L156" i="25"/>
  <c r="K9" i="25"/>
  <c r="K10" i="25"/>
  <c r="K11" i="25"/>
  <c r="K12" i="25"/>
  <c r="K13" i="25"/>
  <c r="K14" i="25"/>
  <c r="K15" i="25"/>
  <c r="K16" i="25"/>
  <c r="K17" i="25"/>
  <c r="K18" i="25"/>
  <c r="K19" i="25"/>
  <c r="K20" i="25"/>
  <c r="K21" i="25"/>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K115" i="25"/>
  <c r="K116" i="25"/>
  <c r="K117" i="25"/>
  <c r="K118" i="25"/>
  <c r="K119" i="25"/>
  <c r="K120" i="25"/>
  <c r="K121" i="25"/>
  <c r="K122" i="25"/>
  <c r="K123" i="25"/>
  <c r="K124" i="25"/>
  <c r="K125" i="25"/>
  <c r="K126" i="25"/>
  <c r="K127" i="25"/>
  <c r="K128" i="25"/>
  <c r="K129" i="25"/>
  <c r="K130" i="25"/>
  <c r="K131" i="25"/>
  <c r="K132" i="25"/>
  <c r="K133" i="25"/>
  <c r="K134" i="25"/>
  <c r="K135" i="25"/>
  <c r="K136" i="25"/>
  <c r="K137" i="25"/>
  <c r="K138" i="25"/>
  <c r="K139" i="25"/>
  <c r="K140" i="25"/>
  <c r="K141" i="25"/>
  <c r="K142" i="25"/>
  <c r="K143" i="25"/>
  <c r="K144" i="25"/>
  <c r="K145" i="25"/>
  <c r="K146" i="25"/>
  <c r="K147" i="25"/>
  <c r="K148" i="25"/>
  <c r="K149" i="25"/>
  <c r="K150" i="25"/>
  <c r="K151" i="25"/>
  <c r="K152" i="25"/>
  <c r="K153" i="25"/>
  <c r="K154" i="25"/>
  <c r="K155" i="25"/>
  <c r="K156" i="25"/>
  <c r="L14" i="26"/>
  <c r="L15" i="26"/>
  <c r="L16" i="26"/>
  <c r="L17" i="26"/>
  <c r="L18" i="26"/>
  <c r="L19" i="26"/>
  <c r="L20" i="26"/>
  <c r="L21" i="26"/>
  <c r="L22" i="26"/>
  <c r="L23" i="26"/>
  <c r="L24" i="26"/>
  <c r="L25" i="26"/>
  <c r="L26" i="26"/>
  <c r="L27" i="26"/>
  <c r="L28" i="26"/>
  <c r="L29" i="26"/>
  <c r="L30" i="26"/>
  <c r="L31" i="26"/>
  <c r="L32" i="26"/>
  <c r="L33" i="26"/>
  <c r="L34" i="26"/>
  <c r="L35" i="26"/>
  <c r="L36" i="26"/>
  <c r="L37" i="26"/>
  <c r="L38" i="26"/>
  <c r="L39" i="26"/>
  <c r="L40" i="26"/>
  <c r="L41" i="26"/>
  <c r="L42" i="26"/>
  <c r="L43" i="26"/>
  <c r="L44" i="26"/>
  <c r="L45" i="26"/>
  <c r="L46" i="26"/>
  <c r="L47" i="26"/>
  <c r="L48" i="26"/>
  <c r="L49" i="26"/>
  <c r="L50" i="26"/>
  <c r="L51" i="26"/>
  <c r="L52" i="26"/>
  <c r="L53" i="26"/>
  <c r="L54" i="26"/>
  <c r="L55" i="26"/>
  <c r="L56" i="26"/>
  <c r="L57" i="26"/>
  <c r="L58" i="26"/>
  <c r="L59" i="26"/>
  <c r="L60" i="26"/>
  <c r="L61" i="26"/>
  <c r="L62" i="26"/>
  <c r="L63" i="26"/>
  <c r="L64" i="26"/>
  <c r="L65" i="26"/>
  <c r="L66" i="26"/>
  <c r="L67" i="26"/>
  <c r="L68" i="26"/>
  <c r="L69" i="26"/>
  <c r="L70" i="26"/>
  <c r="L71" i="26"/>
  <c r="L72" i="26"/>
  <c r="L73" i="26"/>
  <c r="L74" i="26"/>
  <c r="L75" i="26"/>
  <c r="L76" i="26"/>
  <c r="L77" i="26"/>
  <c r="L78" i="26"/>
  <c r="L79" i="26"/>
  <c r="L80" i="26"/>
  <c r="L81" i="26"/>
  <c r="L82" i="26"/>
  <c r="L83" i="26"/>
  <c r="L84" i="26"/>
  <c r="L85" i="26"/>
  <c r="L86" i="26"/>
  <c r="L87" i="26"/>
  <c r="L88" i="26"/>
  <c r="L89" i="26"/>
  <c r="L90" i="26"/>
  <c r="L91" i="26"/>
  <c r="L92" i="26"/>
  <c r="L93" i="26"/>
  <c r="L94" i="26"/>
  <c r="L95" i="26"/>
  <c r="L96" i="26"/>
  <c r="L97" i="26"/>
  <c r="L98" i="26"/>
  <c r="L99" i="26"/>
  <c r="L100" i="26"/>
  <c r="L101" i="26"/>
  <c r="L102" i="26"/>
  <c r="L103" i="26"/>
  <c r="L104" i="26"/>
  <c r="L105" i="26"/>
  <c r="L106" i="26"/>
  <c r="L107" i="26"/>
  <c r="L108" i="26"/>
  <c r="L109" i="26"/>
  <c r="L110" i="26"/>
  <c r="L111" i="26"/>
  <c r="L112" i="26"/>
  <c r="L113" i="26"/>
  <c r="L114" i="26"/>
  <c r="L115" i="26"/>
  <c r="L116" i="26"/>
  <c r="L117" i="26"/>
  <c r="L118" i="26"/>
  <c r="L119" i="26"/>
  <c r="L120" i="26"/>
  <c r="L121" i="26"/>
  <c r="L122" i="26"/>
  <c r="L123" i="26"/>
  <c r="L124" i="26"/>
  <c r="L125" i="26"/>
  <c r="L126" i="26"/>
  <c r="L127" i="26"/>
  <c r="L128" i="26"/>
  <c r="L129" i="26"/>
  <c r="L130" i="26"/>
  <c r="L131" i="26"/>
  <c r="L132" i="26"/>
  <c r="L133" i="26"/>
  <c r="L134" i="26"/>
  <c r="L135" i="26"/>
  <c r="L136" i="26"/>
  <c r="L137" i="26"/>
  <c r="L138" i="26"/>
  <c r="L139" i="26"/>
  <c r="L140" i="26"/>
  <c r="L141" i="26"/>
  <c r="L142" i="26"/>
  <c r="L143" i="26"/>
  <c r="L144" i="26"/>
  <c r="L145" i="26"/>
  <c r="L146" i="26"/>
  <c r="L147" i="26"/>
  <c r="L148" i="26"/>
  <c r="L149" i="26"/>
  <c r="L150" i="26"/>
  <c r="L151" i="26"/>
  <c r="L152" i="26"/>
  <c r="L153" i="26"/>
  <c r="L154" i="26"/>
  <c r="L155" i="26"/>
  <c r="L156" i="26"/>
  <c r="L157" i="26"/>
  <c r="L158" i="26"/>
  <c r="L159" i="26"/>
  <c r="L160" i="26"/>
  <c r="L161" i="26"/>
  <c r="K14" i="26"/>
  <c r="K15" i="26"/>
  <c r="K16" i="26"/>
  <c r="K17" i="26"/>
  <c r="K18" i="26"/>
  <c r="K19" i="26"/>
  <c r="K20" i="26"/>
  <c r="K21" i="26"/>
  <c r="K22" i="26"/>
  <c r="K23" i="26"/>
  <c r="K24" i="26"/>
  <c r="K25" i="26"/>
  <c r="K26" i="26"/>
  <c r="K27" i="26"/>
  <c r="K28" i="26"/>
  <c r="K29" i="26"/>
  <c r="K30" i="26"/>
  <c r="K31" i="26"/>
  <c r="K32" i="26"/>
  <c r="K33" i="26"/>
  <c r="K34" i="26"/>
  <c r="K35" i="26"/>
  <c r="K36" i="26"/>
  <c r="K37" i="26"/>
  <c r="K38" i="26"/>
  <c r="K39" i="26"/>
  <c r="K40" i="26"/>
  <c r="K41" i="26"/>
  <c r="K42" i="26"/>
  <c r="K43" i="26"/>
  <c r="K44" i="26"/>
  <c r="K45" i="26"/>
  <c r="K46" i="26"/>
  <c r="K47" i="26"/>
  <c r="K48" i="26"/>
  <c r="K49" i="26"/>
  <c r="K50" i="26"/>
  <c r="K51" i="26"/>
  <c r="K52" i="26"/>
  <c r="K53" i="26"/>
  <c r="K54" i="26"/>
  <c r="K55" i="26"/>
  <c r="K56" i="26"/>
  <c r="K57" i="26"/>
  <c r="K58" i="26"/>
  <c r="K59" i="26"/>
  <c r="K60" i="26"/>
  <c r="K61" i="26"/>
  <c r="K62" i="26"/>
  <c r="K63" i="26"/>
  <c r="K64" i="26"/>
  <c r="K65" i="26"/>
  <c r="K66" i="26"/>
  <c r="K67" i="26"/>
  <c r="K68" i="26"/>
  <c r="K69" i="26"/>
  <c r="K70" i="26"/>
  <c r="K71" i="26"/>
  <c r="K72" i="26"/>
  <c r="K73" i="26"/>
  <c r="K74" i="26"/>
  <c r="K75" i="26"/>
  <c r="K76" i="26"/>
  <c r="K77" i="26"/>
  <c r="K78" i="26"/>
  <c r="K79" i="26"/>
  <c r="K80" i="26"/>
  <c r="K81" i="26"/>
  <c r="K82" i="26"/>
  <c r="K83" i="26"/>
  <c r="K84" i="26"/>
  <c r="K85" i="26"/>
  <c r="K86" i="26"/>
  <c r="K87" i="26"/>
  <c r="K88" i="26"/>
  <c r="K89" i="26"/>
  <c r="K90" i="26"/>
  <c r="K91" i="26"/>
  <c r="K92" i="26"/>
  <c r="K93" i="26"/>
  <c r="K94" i="26"/>
  <c r="K95" i="26"/>
  <c r="K96" i="26"/>
  <c r="K97" i="26"/>
  <c r="K98" i="26"/>
  <c r="K99" i="26"/>
  <c r="K100" i="26"/>
  <c r="K101" i="26"/>
  <c r="K102" i="26"/>
  <c r="K103" i="26"/>
  <c r="K104" i="26"/>
  <c r="K105" i="26"/>
  <c r="K106" i="26"/>
  <c r="K107" i="26"/>
  <c r="K108" i="26"/>
  <c r="K109" i="26"/>
  <c r="K110" i="26"/>
  <c r="K111" i="26"/>
  <c r="K112" i="26"/>
  <c r="K113" i="26"/>
  <c r="K114" i="26"/>
  <c r="K115" i="26"/>
  <c r="K116" i="26"/>
  <c r="K117" i="26"/>
  <c r="K118" i="26"/>
  <c r="K119" i="26"/>
  <c r="K120" i="26"/>
  <c r="K121" i="26"/>
  <c r="K122" i="26"/>
  <c r="K123" i="26"/>
  <c r="K124" i="26"/>
  <c r="K125" i="26"/>
  <c r="K126" i="26"/>
  <c r="K127" i="26"/>
  <c r="K128" i="26"/>
  <c r="K129" i="26"/>
  <c r="K130" i="26"/>
  <c r="K131" i="26"/>
  <c r="K132" i="26"/>
  <c r="K133" i="26"/>
  <c r="K134" i="26"/>
  <c r="K135" i="26"/>
  <c r="K136" i="26"/>
  <c r="K137" i="26"/>
  <c r="K138" i="26"/>
  <c r="K139" i="26"/>
  <c r="K140" i="26"/>
  <c r="K141" i="26"/>
  <c r="K142" i="26"/>
  <c r="K143" i="26"/>
  <c r="K144" i="26"/>
  <c r="K145" i="26"/>
  <c r="K146" i="26"/>
  <c r="K147" i="26"/>
  <c r="K148" i="26"/>
  <c r="K149" i="26"/>
  <c r="K150" i="26"/>
  <c r="K151" i="26"/>
  <c r="K152" i="26"/>
  <c r="K153" i="26"/>
  <c r="K154" i="26"/>
  <c r="K155" i="26"/>
  <c r="K156" i="26"/>
  <c r="K157" i="26"/>
  <c r="K158" i="26"/>
  <c r="K159" i="26"/>
  <c r="K160" i="26"/>
  <c r="K161" i="26"/>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L113" i="27"/>
  <c r="L114" i="27"/>
  <c r="L115" i="27"/>
  <c r="L116" i="27"/>
  <c r="L117" i="27"/>
  <c r="L118" i="27"/>
  <c r="L119" i="27"/>
  <c r="L120" i="27"/>
  <c r="L121" i="27"/>
  <c r="L122" i="27"/>
  <c r="L123" i="27"/>
  <c r="L124" i="27"/>
  <c r="L125" i="27"/>
  <c r="L126" i="27"/>
  <c r="L127" i="27"/>
  <c r="L128" i="27"/>
  <c r="L129" i="27"/>
  <c r="L130" i="27"/>
  <c r="L131" i="27"/>
  <c r="L132" i="27"/>
  <c r="L133" i="27"/>
  <c r="L134" i="27"/>
  <c r="L135" i="27"/>
  <c r="L136" i="27"/>
  <c r="L137" i="27"/>
  <c r="L138" i="27"/>
  <c r="L139" i="27"/>
  <c r="L140" i="27"/>
  <c r="L141" i="27"/>
  <c r="L142" i="27"/>
  <c r="L143" i="27"/>
  <c r="L144" i="27"/>
  <c r="L145" i="27"/>
  <c r="L146" i="27"/>
  <c r="L147" i="27"/>
  <c r="L148" i="27"/>
  <c r="L149" i="27"/>
  <c r="L150" i="27"/>
  <c r="L151" i="27"/>
  <c r="L152" i="27"/>
  <c r="L153" i="27"/>
  <c r="L154" i="27"/>
  <c r="L155" i="27"/>
  <c r="L156" i="27"/>
  <c r="L157" i="27"/>
  <c r="L158" i="27"/>
  <c r="L159" i="27"/>
  <c r="L160" i="27"/>
  <c r="L161" i="27"/>
  <c r="K14" i="27"/>
  <c r="K15" i="27"/>
  <c r="K16" i="27"/>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73" i="27"/>
  <c r="K74" i="27"/>
  <c r="K75" i="27"/>
  <c r="K76" i="27"/>
  <c r="K77" i="27"/>
  <c r="K78" i="27"/>
  <c r="K79" i="27"/>
  <c r="K80" i="27"/>
  <c r="K81" i="27"/>
  <c r="K82" i="27"/>
  <c r="K83" i="27"/>
  <c r="K84" i="27"/>
  <c r="K85" i="27"/>
  <c r="K86" i="27"/>
  <c r="K87" i="27"/>
  <c r="K88" i="27"/>
  <c r="K89" i="27"/>
  <c r="K90" i="27"/>
  <c r="K91" i="27"/>
  <c r="K92" i="27"/>
  <c r="K93" i="27"/>
  <c r="K94" i="27"/>
  <c r="K95" i="27"/>
  <c r="K96" i="27"/>
  <c r="K97" i="27"/>
  <c r="K98" i="27"/>
  <c r="K99" i="27"/>
  <c r="K100" i="27"/>
  <c r="K101" i="27"/>
  <c r="K102" i="27"/>
  <c r="K103" i="27"/>
  <c r="K104" i="27"/>
  <c r="K105" i="27"/>
  <c r="K106" i="27"/>
  <c r="K107" i="27"/>
  <c r="K108" i="27"/>
  <c r="K109" i="27"/>
  <c r="K110" i="27"/>
  <c r="K111" i="27"/>
  <c r="K112" i="27"/>
  <c r="K113" i="27"/>
  <c r="K114" i="27"/>
  <c r="K115" i="27"/>
  <c r="K116" i="27"/>
  <c r="K117" i="27"/>
  <c r="K118" i="27"/>
  <c r="K119" i="27"/>
  <c r="K120" i="27"/>
  <c r="K121" i="27"/>
  <c r="K122" i="27"/>
  <c r="K123" i="27"/>
  <c r="K124" i="27"/>
  <c r="K125" i="27"/>
  <c r="K126" i="27"/>
  <c r="K127" i="27"/>
  <c r="K128" i="27"/>
  <c r="K129" i="27"/>
  <c r="K130" i="27"/>
  <c r="K131" i="27"/>
  <c r="K132" i="27"/>
  <c r="K133" i="27"/>
  <c r="K134" i="27"/>
  <c r="K135" i="27"/>
  <c r="K136" i="27"/>
  <c r="K137" i="27"/>
  <c r="K138" i="27"/>
  <c r="K139" i="27"/>
  <c r="K140" i="27"/>
  <c r="K141" i="27"/>
  <c r="K142" i="27"/>
  <c r="K143" i="27"/>
  <c r="K144" i="27"/>
  <c r="K145" i="27"/>
  <c r="K146" i="27"/>
  <c r="K147" i="27"/>
  <c r="K148" i="27"/>
  <c r="K149" i="27"/>
  <c r="K150" i="27"/>
  <c r="K151" i="27"/>
  <c r="K152" i="27"/>
  <c r="K153" i="27"/>
  <c r="K154" i="27"/>
  <c r="K155" i="27"/>
  <c r="K156" i="27"/>
  <c r="K157" i="27"/>
  <c r="K158" i="27"/>
  <c r="K159" i="27"/>
  <c r="K160" i="27"/>
  <c r="K161" i="27"/>
  <c r="L9" i="28"/>
  <c r="L10" i="28"/>
  <c r="L11" i="28"/>
  <c r="L12" i="28"/>
  <c r="L13" i="28"/>
  <c r="L14" i="28"/>
  <c r="L15" i="28"/>
  <c r="L16" i="28"/>
  <c r="L17" i="28"/>
  <c r="L18" i="28"/>
  <c r="L19" i="28"/>
  <c r="L20" i="28"/>
  <c r="L21" i="28"/>
  <c r="L22" i="28"/>
  <c r="L23" i="28"/>
  <c r="L24" i="28"/>
  <c r="L25" i="28"/>
  <c r="L26" i="28"/>
  <c r="L27" i="28"/>
  <c r="L28" i="28"/>
  <c r="L29" i="28"/>
  <c r="L30" i="28"/>
  <c r="L31" i="28"/>
  <c r="L32" i="28"/>
  <c r="L33" i="28"/>
  <c r="L34" i="28"/>
  <c r="L35" i="28"/>
  <c r="L36" i="28"/>
  <c r="L37" i="28"/>
  <c r="L38" i="28"/>
  <c r="L39" i="28"/>
  <c r="L40" i="28"/>
  <c r="L41" i="28"/>
  <c r="L42" i="28"/>
  <c r="L43" i="28"/>
  <c r="L44" i="28"/>
  <c r="L45" i="28"/>
  <c r="L46" i="28"/>
  <c r="L47" i="28"/>
  <c r="L48" i="28"/>
  <c r="L49" i="28"/>
  <c r="L50" i="28"/>
  <c r="L51" i="28"/>
  <c r="L52" i="28"/>
  <c r="L53" i="28"/>
  <c r="L54" i="28"/>
  <c r="L55" i="28"/>
  <c r="L56" i="28"/>
  <c r="L57" i="28"/>
  <c r="L58" i="28"/>
  <c r="L59" i="28"/>
  <c r="L60" i="28"/>
  <c r="L61" i="28"/>
  <c r="L62" i="28"/>
  <c r="L63" i="28"/>
  <c r="L64" i="28"/>
  <c r="L65" i="28"/>
  <c r="L66" i="28"/>
  <c r="L67" i="28"/>
  <c r="L68" i="28"/>
  <c r="L69" i="28"/>
  <c r="L70" i="28"/>
  <c r="L71" i="28"/>
  <c r="L72" i="28"/>
  <c r="L73" i="28"/>
  <c r="L74" i="28"/>
  <c r="L75" i="28"/>
  <c r="L76" i="28"/>
  <c r="L77" i="28"/>
  <c r="L78" i="28"/>
  <c r="L79" i="28"/>
  <c r="L80" i="28"/>
  <c r="L81" i="28"/>
  <c r="L82" i="28"/>
  <c r="L83" i="28"/>
  <c r="L84" i="28"/>
  <c r="L85" i="28"/>
  <c r="L86" i="28"/>
  <c r="L87" i="28"/>
  <c r="L88" i="28"/>
  <c r="L89" i="28"/>
  <c r="L90" i="28"/>
  <c r="L91" i="28"/>
  <c r="L92" i="28"/>
  <c r="L93" i="28"/>
  <c r="L94" i="28"/>
  <c r="L95" i="28"/>
  <c r="L96" i="28"/>
  <c r="L97" i="28"/>
  <c r="L98" i="28"/>
  <c r="L99" i="28"/>
  <c r="L100" i="28"/>
  <c r="L101" i="28"/>
  <c r="L102" i="28"/>
  <c r="L103" i="28"/>
  <c r="L104" i="28"/>
  <c r="L105" i="28"/>
  <c r="L106" i="28"/>
  <c r="L107" i="28"/>
  <c r="L108" i="28"/>
  <c r="L109" i="28"/>
  <c r="L110" i="28"/>
  <c r="L111" i="28"/>
  <c r="L112" i="28"/>
  <c r="L113" i="28"/>
  <c r="L114" i="28"/>
  <c r="L115" i="28"/>
  <c r="L116" i="28"/>
  <c r="L117" i="28"/>
  <c r="L118" i="28"/>
  <c r="L119" i="28"/>
  <c r="L120" i="28"/>
  <c r="L121" i="28"/>
  <c r="L122" i="28"/>
  <c r="L123" i="28"/>
  <c r="L124" i="28"/>
  <c r="L125" i="28"/>
  <c r="L126" i="28"/>
  <c r="L127" i="28"/>
  <c r="L128" i="28"/>
  <c r="L129" i="28"/>
  <c r="L130" i="28"/>
  <c r="L131" i="28"/>
  <c r="L132" i="28"/>
  <c r="L133" i="28"/>
  <c r="L134" i="28"/>
  <c r="L135" i="28"/>
  <c r="L136" i="28"/>
  <c r="L137" i="28"/>
  <c r="L138" i="28"/>
  <c r="L139" i="28"/>
  <c r="L140" i="28"/>
  <c r="L141" i="28"/>
  <c r="L142" i="28"/>
  <c r="L143" i="28"/>
  <c r="L144" i="28"/>
  <c r="L145" i="28"/>
  <c r="L146" i="28"/>
  <c r="L147" i="28"/>
  <c r="L148" i="28"/>
  <c r="L149" i="28"/>
  <c r="L150" i="28"/>
  <c r="L151" i="28"/>
  <c r="L152" i="28"/>
  <c r="L153" i="28"/>
  <c r="L154" i="28"/>
  <c r="L155" i="28"/>
  <c r="L156" i="28"/>
  <c r="K9" i="28"/>
  <c r="K10" i="28"/>
  <c r="K11" i="28"/>
  <c r="K12" i="28"/>
  <c r="K13" i="28"/>
  <c r="K14" i="28"/>
  <c r="K15" i="28"/>
  <c r="K16" i="28"/>
  <c r="K17" i="28"/>
  <c r="K18" i="28"/>
  <c r="K19" i="28"/>
  <c r="K20" i="28"/>
  <c r="K21" i="28"/>
  <c r="K22" i="28"/>
  <c r="K23" i="28"/>
  <c r="K24" i="28"/>
  <c r="K25" i="28"/>
  <c r="K26" i="28"/>
  <c r="K27" i="28"/>
  <c r="K28" i="28"/>
  <c r="K29" i="28"/>
  <c r="K30" i="28"/>
  <c r="K31" i="28"/>
  <c r="K32" i="28"/>
  <c r="K33" i="28"/>
  <c r="K34" i="28"/>
  <c r="K35" i="28"/>
  <c r="K36" i="28"/>
  <c r="K37" i="28"/>
  <c r="K38" i="28"/>
  <c r="K39" i="28"/>
  <c r="K40" i="28"/>
  <c r="K41" i="28"/>
  <c r="K42" i="28"/>
  <c r="K43" i="28"/>
  <c r="K44" i="28"/>
  <c r="K45" i="28"/>
  <c r="K46" i="28"/>
  <c r="K47" i="28"/>
  <c r="K48" i="28"/>
  <c r="K49" i="28"/>
  <c r="K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K80" i="28"/>
  <c r="K81" i="28"/>
  <c r="K82" i="28"/>
  <c r="K83" i="28"/>
  <c r="K84" i="28"/>
  <c r="K85" i="28"/>
  <c r="K86" i="28"/>
  <c r="K87" i="28"/>
  <c r="K88" i="28"/>
  <c r="K89" i="28"/>
  <c r="K90" i="28"/>
  <c r="K91" i="28"/>
  <c r="K92" i="28"/>
  <c r="K93" i="28"/>
  <c r="K94" i="28"/>
  <c r="K95" i="28"/>
  <c r="K96" i="28"/>
  <c r="K97" i="28"/>
  <c r="K98" i="28"/>
  <c r="K99" i="28"/>
  <c r="K100" i="28"/>
  <c r="K101" i="28"/>
  <c r="K102" i="28"/>
  <c r="K103" i="28"/>
  <c r="K104" i="28"/>
  <c r="K105" i="28"/>
  <c r="K106" i="28"/>
  <c r="K107" i="28"/>
  <c r="K108" i="28"/>
  <c r="K109" i="28"/>
  <c r="K110" i="28"/>
  <c r="K111" i="28"/>
  <c r="K112" i="28"/>
  <c r="K113" i="28"/>
  <c r="K114" i="28"/>
  <c r="K115" i="28"/>
  <c r="K116" i="28"/>
  <c r="K117" i="28"/>
  <c r="K118" i="28"/>
  <c r="K119" i="28"/>
  <c r="K120" i="28"/>
  <c r="K121" i="28"/>
  <c r="K122" i="28"/>
  <c r="K123" i="28"/>
  <c r="K124" i="28"/>
  <c r="K125" i="28"/>
  <c r="K126" i="28"/>
  <c r="K127" i="28"/>
  <c r="K128" i="28"/>
  <c r="K129" i="28"/>
  <c r="K130" i="28"/>
  <c r="K131" i="28"/>
  <c r="K132" i="28"/>
  <c r="K133" i="28"/>
  <c r="K134" i="28"/>
  <c r="K135" i="28"/>
  <c r="K136" i="28"/>
  <c r="K137" i="28"/>
  <c r="K138" i="28"/>
  <c r="K139" i="28"/>
  <c r="K140" i="28"/>
  <c r="K141" i="28"/>
  <c r="K142" i="28"/>
  <c r="K143" i="28"/>
  <c r="K144" i="28"/>
  <c r="K145" i="28"/>
  <c r="K146" i="28"/>
  <c r="K147" i="28"/>
  <c r="K148" i="28"/>
  <c r="K149" i="28"/>
  <c r="K150" i="28"/>
  <c r="K151" i="28"/>
  <c r="K152" i="28"/>
  <c r="K153" i="28"/>
  <c r="K154" i="28"/>
  <c r="K155" i="28"/>
  <c r="K156" i="28"/>
  <c r="L14" i="29"/>
  <c r="L15" i="29"/>
  <c r="L16" i="29"/>
  <c r="L17" i="29"/>
  <c r="L18" i="29"/>
  <c r="L19" i="29"/>
  <c r="L20" i="29"/>
  <c r="L21" i="29"/>
  <c r="L22" i="29"/>
  <c r="L23" i="29"/>
  <c r="L24" i="29"/>
  <c r="L25" i="29"/>
  <c r="L26" i="29"/>
  <c r="L27" i="29"/>
  <c r="L28" i="29"/>
  <c r="L29" i="29"/>
  <c r="L30" i="29"/>
  <c r="L31" i="29"/>
  <c r="L32" i="29"/>
  <c r="L33" i="29"/>
  <c r="L34" i="29"/>
  <c r="L35" i="29"/>
  <c r="L36" i="29"/>
  <c r="L37" i="29"/>
  <c r="L38" i="29"/>
  <c r="L39" i="29"/>
  <c r="L40" i="29"/>
  <c r="L41" i="29"/>
  <c r="L42" i="29"/>
  <c r="L43" i="29"/>
  <c r="L44" i="29"/>
  <c r="L45" i="29"/>
  <c r="L46" i="29"/>
  <c r="L47" i="29"/>
  <c r="L48" i="29"/>
  <c r="L49" i="29"/>
  <c r="L50" i="29"/>
  <c r="L51" i="29"/>
  <c r="L52" i="29"/>
  <c r="L53" i="29"/>
  <c r="L54" i="29"/>
  <c r="L55" i="29"/>
  <c r="L56" i="29"/>
  <c r="L57" i="29"/>
  <c r="L58" i="29"/>
  <c r="L59" i="29"/>
  <c r="L60" i="29"/>
  <c r="L61" i="29"/>
  <c r="L62" i="29"/>
  <c r="L63" i="29"/>
  <c r="L64" i="29"/>
  <c r="L65" i="29"/>
  <c r="L66" i="29"/>
  <c r="L67" i="29"/>
  <c r="L68" i="29"/>
  <c r="L69" i="29"/>
  <c r="L70" i="29"/>
  <c r="L71" i="29"/>
  <c r="L72" i="29"/>
  <c r="L73" i="29"/>
  <c r="L74" i="29"/>
  <c r="L75" i="29"/>
  <c r="L76" i="29"/>
  <c r="L77" i="29"/>
  <c r="L78" i="29"/>
  <c r="L79" i="29"/>
  <c r="L80" i="29"/>
  <c r="L81" i="29"/>
  <c r="L82" i="29"/>
  <c r="L83" i="29"/>
  <c r="L84" i="29"/>
  <c r="L85" i="29"/>
  <c r="L86" i="29"/>
  <c r="L87" i="29"/>
  <c r="L88" i="29"/>
  <c r="L89" i="29"/>
  <c r="L90" i="29"/>
  <c r="L91" i="29"/>
  <c r="L92" i="29"/>
  <c r="L93" i="29"/>
  <c r="L94" i="29"/>
  <c r="L95" i="29"/>
  <c r="L96" i="29"/>
  <c r="L97" i="29"/>
  <c r="L98" i="29"/>
  <c r="L99" i="29"/>
  <c r="L100" i="29"/>
  <c r="L101" i="29"/>
  <c r="L102" i="29"/>
  <c r="L103" i="29"/>
  <c r="L104" i="29"/>
  <c r="L105" i="29"/>
  <c r="L106" i="29"/>
  <c r="L107" i="29"/>
  <c r="L108" i="29"/>
  <c r="L109" i="29"/>
  <c r="L110" i="29"/>
  <c r="L111" i="29"/>
  <c r="L112" i="29"/>
  <c r="L113" i="29"/>
  <c r="L114" i="29"/>
  <c r="L115" i="29"/>
  <c r="L116" i="29"/>
  <c r="L117" i="29"/>
  <c r="L118" i="29"/>
  <c r="L119" i="29"/>
  <c r="L120" i="29"/>
  <c r="L121" i="29"/>
  <c r="L122" i="29"/>
  <c r="L123" i="29"/>
  <c r="L124" i="29"/>
  <c r="L125" i="29"/>
  <c r="L126" i="29"/>
  <c r="L127" i="29"/>
  <c r="L128" i="29"/>
  <c r="L129" i="29"/>
  <c r="L130" i="29"/>
  <c r="L131" i="29"/>
  <c r="L132" i="29"/>
  <c r="L133" i="29"/>
  <c r="L134" i="29"/>
  <c r="L135" i="29"/>
  <c r="L136" i="29"/>
  <c r="L137" i="29"/>
  <c r="L138" i="29"/>
  <c r="L139" i="29"/>
  <c r="L140" i="29"/>
  <c r="L141" i="29"/>
  <c r="L142" i="29"/>
  <c r="L143" i="29"/>
  <c r="L144" i="29"/>
  <c r="L145" i="29"/>
  <c r="L146" i="29"/>
  <c r="L147" i="29"/>
  <c r="L148" i="29"/>
  <c r="L149" i="29"/>
  <c r="L150" i="29"/>
  <c r="L151" i="29"/>
  <c r="L152" i="29"/>
  <c r="L153" i="29"/>
  <c r="L154" i="29"/>
  <c r="L155" i="29"/>
  <c r="L156" i="29"/>
  <c r="L157" i="29"/>
  <c r="L158" i="29"/>
  <c r="L159" i="29"/>
  <c r="L160" i="29"/>
  <c r="L161" i="29"/>
  <c r="K14" i="29"/>
  <c r="K15" i="29"/>
  <c r="K16" i="29"/>
  <c r="K17" i="29"/>
  <c r="K18" i="29"/>
  <c r="K19" i="29"/>
  <c r="K20" i="29"/>
  <c r="K21" i="29"/>
  <c r="K22" i="29"/>
  <c r="K23" i="29"/>
  <c r="K24" i="29"/>
  <c r="K25" i="29"/>
  <c r="K26" i="29"/>
  <c r="K27" i="29"/>
  <c r="K28" i="29"/>
  <c r="K29" i="29"/>
  <c r="K30" i="29"/>
  <c r="K31" i="29"/>
  <c r="K32" i="29"/>
  <c r="K33" i="29"/>
  <c r="K34" i="29"/>
  <c r="K35" i="29"/>
  <c r="K36" i="29"/>
  <c r="K37" i="29"/>
  <c r="K38" i="29"/>
  <c r="K39" i="29"/>
  <c r="K40" i="29"/>
  <c r="K41" i="29"/>
  <c r="K42" i="29"/>
  <c r="K43" i="29"/>
  <c r="K44" i="29"/>
  <c r="K45" i="29"/>
  <c r="K46" i="29"/>
  <c r="K47" i="29"/>
  <c r="K48" i="29"/>
  <c r="K49" i="29"/>
  <c r="K50" i="29"/>
  <c r="K51" i="29"/>
  <c r="K52" i="29"/>
  <c r="K53" i="29"/>
  <c r="K54" i="29"/>
  <c r="K55" i="29"/>
  <c r="K56" i="29"/>
  <c r="K57" i="29"/>
  <c r="K58" i="29"/>
  <c r="K59" i="29"/>
  <c r="K60" i="29"/>
  <c r="K61" i="29"/>
  <c r="K62" i="29"/>
  <c r="K63" i="29"/>
  <c r="K64" i="29"/>
  <c r="K65" i="29"/>
  <c r="K66" i="29"/>
  <c r="K67" i="29"/>
  <c r="K68" i="29"/>
  <c r="K69" i="29"/>
  <c r="K70" i="29"/>
  <c r="K71" i="29"/>
  <c r="K72" i="29"/>
  <c r="K73" i="29"/>
  <c r="K74" i="29"/>
  <c r="K75" i="29"/>
  <c r="K76" i="29"/>
  <c r="K77" i="29"/>
  <c r="K78" i="29"/>
  <c r="K79" i="29"/>
  <c r="K80" i="29"/>
  <c r="K81" i="29"/>
  <c r="K82" i="29"/>
  <c r="K83" i="29"/>
  <c r="K84" i="29"/>
  <c r="K85" i="29"/>
  <c r="K86" i="29"/>
  <c r="K87" i="29"/>
  <c r="K88" i="29"/>
  <c r="K89" i="29"/>
  <c r="K90" i="29"/>
  <c r="K91" i="29"/>
  <c r="K92" i="29"/>
  <c r="K93" i="29"/>
  <c r="K94" i="29"/>
  <c r="K95" i="29"/>
  <c r="K96" i="29"/>
  <c r="K97" i="29"/>
  <c r="K98" i="29"/>
  <c r="K99" i="29"/>
  <c r="K100" i="29"/>
  <c r="K101" i="29"/>
  <c r="K102" i="29"/>
  <c r="K103" i="29"/>
  <c r="K104" i="29"/>
  <c r="K105" i="29"/>
  <c r="K106" i="29"/>
  <c r="K107" i="29"/>
  <c r="K108" i="29"/>
  <c r="K109" i="29"/>
  <c r="K110" i="29"/>
  <c r="K111" i="29"/>
  <c r="K112" i="29"/>
  <c r="K113" i="29"/>
  <c r="K114" i="29"/>
  <c r="K115" i="29"/>
  <c r="K116" i="29"/>
  <c r="K117" i="29"/>
  <c r="K118" i="29"/>
  <c r="K119" i="29"/>
  <c r="K120" i="29"/>
  <c r="K121" i="29"/>
  <c r="K122" i="29"/>
  <c r="K123" i="29"/>
  <c r="K124" i="29"/>
  <c r="K125" i="29"/>
  <c r="K126" i="29"/>
  <c r="K127" i="29"/>
  <c r="K128" i="29"/>
  <c r="K129" i="29"/>
  <c r="K130" i="29"/>
  <c r="K131" i="29"/>
  <c r="K132" i="29"/>
  <c r="K133" i="29"/>
  <c r="K134" i="29"/>
  <c r="K135" i="29"/>
  <c r="K136" i="29"/>
  <c r="K137" i="29"/>
  <c r="K138" i="29"/>
  <c r="K139" i="29"/>
  <c r="K140" i="29"/>
  <c r="K141" i="29"/>
  <c r="K142" i="29"/>
  <c r="K143" i="29"/>
  <c r="K144" i="29"/>
  <c r="K145" i="29"/>
  <c r="K146" i="29"/>
  <c r="K147" i="29"/>
  <c r="K148" i="29"/>
  <c r="K149" i="29"/>
  <c r="K150" i="29"/>
  <c r="K151" i="29"/>
  <c r="K152" i="29"/>
  <c r="K153" i="29"/>
  <c r="K154" i="29"/>
  <c r="K155" i="29"/>
  <c r="K156" i="29"/>
  <c r="K157" i="29"/>
  <c r="K158" i="29"/>
  <c r="K159" i="29"/>
  <c r="K160" i="29"/>
  <c r="K161" i="29"/>
  <c r="L9" i="30"/>
  <c r="L10" i="30"/>
  <c r="L11" i="30"/>
  <c r="L12" i="30"/>
  <c r="L13" i="30"/>
  <c r="L14" i="30"/>
  <c r="L15" i="30"/>
  <c r="L16" i="30"/>
  <c r="L17" i="30"/>
  <c r="L18" i="30"/>
  <c r="L19" i="30"/>
  <c r="L20" i="30"/>
  <c r="L21" i="30"/>
  <c r="L22" i="30"/>
  <c r="L23" i="30"/>
  <c r="L24" i="30"/>
  <c r="L25" i="30"/>
  <c r="L26" i="30"/>
  <c r="L27" i="30"/>
  <c r="L28" i="30"/>
  <c r="L29" i="30"/>
  <c r="L30" i="30"/>
  <c r="L31" i="30"/>
  <c r="L32" i="30"/>
  <c r="L33" i="30"/>
  <c r="L34" i="30"/>
  <c r="L35" i="30"/>
  <c r="L36" i="30"/>
  <c r="L37" i="30"/>
  <c r="L38" i="30"/>
  <c r="L39" i="30"/>
  <c r="L40" i="30"/>
  <c r="L41" i="30"/>
  <c r="L42" i="30"/>
  <c r="L43" i="30"/>
  <c r="L44" i="30"/>
  <c r="L45" i="30"/>
  <c r="L46" i="30"/>
  <c r="L47" i="30"/>
  <c r="L48" i="30"/>
  <c r="L49" i="30"/>
  <c r="L50" i="30"/>
  <c r="L51" i="30"/>
  <c r="L52" i="30"/>
  <c r="L53" i="30"/>
  <c r="L54" i="30"/>
  <c r="L55" i="30"/>
  <c r="L56" i="30"/>
  <c r="L57" i="30"/>
  <c r="L58" i="30"/>
  <c r="L59" i="30"/>
  <c r="L60" i="30"/>
  <c r="L61" i="30"/>
  <c r="L62" i="30"/>
  <c r="L63" i="30"/>
  <c r="L64" i="30"/>
  <c r="L65" i="30"/>
  <c r="L66" i="30"/>
  <c r="L67" i="30"/>
  <c r="L68" i="30"/>
  <c r="L69" i="30"/>
  <c r="L70" i="30"/>
  <c r="L71" i="30"/>
  <c r="L72" i="30"/>
  <c r="L73" i="30"/>
  <c r="L74" i="30"/>
  <c r="L75" i="30"/>
  <c r="L76" i="30"/>
  <c r="L77" i="30"/>
  <c r="L78" i="30"/>
  <c r="L79" i="30"/>
  <c r="L80" i="30"/>
  <c r="L81" i="30"/>
  <c r="L82" i="30"/>
  <c r="L83" i="30"/>
  <c r="L84" i="30"/>
  <c r="L85" i="30"/>
  <c r="L86" i="30"/>
  <c r="L87" i="30"/>
  <c r="L88" i="30"/>
  <c r="L89" i="30"/>
  <c r="L90" i="30"/>
  <c r="L91" i="30"/>
  <c r="L92" i="30"/>
  <c r="L93" i="30"/>
  <c r="L94" i="30"/>
  <c r="L95" i="30"/>
  <c r="L96" i="30"/>
  <c r="L97" i="30"/>
  <c r="L98" i="30"/>
  <c r="L99" i="30"/>
  <c r="L100" i="30"/>
  <c r="L101" i="30"/>
  <c r="L102" i="30"/>
  <c r="L103" i="30"/>
  <c r="L104" i="30"/>
  <c r="L105" i="30"/>
  <c r="L106" i="30"/>
  <c r="L107" i="30"/>
  <c r="L108" i="30"/>
  <c r="L109" i="30"/>
  <c r="L110" i="30"/>
  <c r="L111" i="30"/>
  <c r="L112" i="30"/>
  <c r="L113" i="30"/>
  <c r="L114" i="30"/>
  <c r="L115" i="30"/>
  <c r="L116" i="30"/>
  <c r="L117" i="30"/>
  <c r="L118" i="30"/>
  <c r="L119" i="30"/>
  <c r="L120" i="30"/>
  <c r="L121" i="30"/>
  <c r="L122" i="30"/>
  <c r="L123" i="30"/>
  <c r="L124" i="30"/>
  <c r="L125" i="30"/>
  <c r="L126" i="30"/>
  <c r="L127" i="30"/>
  <c r="L128" i="30"/>
  <c r="L129" i="30"/>
  <c r="L130" i="30"/>
  <c r="L131" i="30"/>
  <c r="L132" i="30"/>
  <c r="L133" i="30"/>
  <c r="L134" i="30"/>
  <c r="L135" i="30"/>
  <c r="L136" i="30"/>
  <c r="L137" i="30"/>
  <c r="L138" i="30"/>
  <c r="L139" i="30"/>
  <c r="L140" i="30"/>
  <c r="L141" i="30"/>
  <c r="L142" i="30"/>
  <c r="L143" i="30"/>
  <c r="L144" i="30"/>
  <c r="L145" i="30"/>
  <c r="L146" i="30"/>
  <c r="L147" i="30"/>
  <c r="L148" i="30"/>
  <c r="L149" i="30"/>
  <c r="L150" i="30"/>
  <c r="L151" i="30"/>
  <c r="L152" i="30"/>
  <c r="L153" i="30"/>
  <c r="L154" i="30"/>
  <c r="L155" i="30"/>
  <c r="L156" i="30"/>
  <c r="K9" i="30"/>
  <c r="K10" i="30"/>
  <c r="K11" i="30"/>
  <c r="K12" i="30"/>
  <c r="K13" i="30"/>
  <c r="K14" i="30"/>
  <c r="K15" i="30"/>
  <c r="K16" i="30"/>
  <c r="K17" i="30"/>
  <c r="K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3" i="30"/>
  <c r="K134" i="30"/>
  <c r="K135" i="30"/>
  <c r="K136" i="30"/>
  <c r="K137" i="30"/>
  <c r="K138" i="30"/>
  <c r="K139" i="30"/>
  <c r="K140" i="30"/>
  <c r="K141" i="30"/>
  <c r="K142" i="30"/>
  <c r="K143" i="30"/>
  <c r="K144" i="30"/>
  <c r="K145" i="30"/>
  <c r="K146" i="30"/>
  <c r="K147" i="30"/>
  <c r="K148" i="30"/>
  <c r="K149" i="30"/>
  <c r="K150" i="30"/>
  <c r="K151" i="30"/>
  <c r="K152" i="30"/>
  <c r="K153" i="30"/>
  <c r="K154" i="30"/>
  <c r="K155" i="30"/>
  <c r="K156" i="30"/>
  <c r="L14" i="31"/>
  <c r="L15" i="31"/>
  <c r="L16" i="31"/>
  <c r="L17" i="31"/>
  <c r="L18" i="31"/>
  <c r="L19" i="31"/>
  <c r="L20" i="31"/>
  <c r="L21" i="31"/>
  <c r="L22" i="31"/>
  <c r="L23" i="31"/>
  <c r="L24" i="31"/>
  <c r="L25" i="31"/>
  <c r="L26" i="31"/>
  <c r="L27" i="31"/>
  <c r="L28" i="31"/>
  <c r="L29" i="31"/>
  <c r="L30" i="31"/>
  <c r="L31" i="31"/>
  <c r="L32" i="31"/>
  <c r="L33" i="31"/>
  <c r="L34" i="31"/>
  <c r="L35" i="31"/>
  <c r="L36" i="31"/>
  <c r="L37" i="31"/>
  <c r="L38" i="31"/>
  <c r="L39" i="31"/>
  <c r="L40" i="31"/>
  <c r="L41" i="31"/>
  <c r="L42" i="31"/>
  <c r="L43" i="31"/>
  <c r="L44" i="31"/>
  <c r="L45" i="31"/>
  <c r="L46" i="31"/>
  <c r="L47" i="31"/>
  <c r="L48" i="31"/>
  <c r="L49" i="31"/>
  <c r="L50" i="31"/>
  <c r="L51" i="31"/>
  <c r="L52" i="31"/>
  <c r="L53" i="31"/>
  <c r="L54" i="31"/>
  <c r="L55" i="31"/>
  <c r="L56" i="31"/>
  <c r="L57" i="31"/>
  <c r="L58" i="31"/>
  <c r="L59" i="31"/>
  <c r="L60" i="31"/>
  <c r="L61" i="31"/>
  <c r="L62" i="31"/>
  <c r="L63" i="31"/>
  <c r="L64" i="31"/>
  <c r="L65" i="31"/>
  <c r="L66" i="31"/>
  <c r="L67" i="31"/>
  <c r="L68" i="31"/>
  <c r="L69" i="31"/>
  <c r="L70" i="31"/>
  <c r="L71" i="31"/>
  <c r="L72" i="31"/>
  <c r="L73" i="31"/>
  <c r="L74" i="31"/>
  <c r="L75" i="31"/>
  <c r="L76" i="31"/>
  <c r="L77" i="31"/>
  <c r="L78" i="31"/>
  <c r="L79" i="31"/>
  <c r="L80" i="31"/>
  <c r="L81" i="31"/>
  <c r="L82" i="31"/>
  <c r="L83" i="31"/>
  <c r="L84" i="31"/>
  <c r="L85" i="31"/>
  <c r="L86" i="31"/>
  <c r="L87" i="31"/>
  <c r="L88" i="31"/>
  <c r="L89" i="31"/>
  <c r="L90" i="31"/>
  <c r="L91" i="31"/>
  <c r="L92" i="31"/>
  <c r="L93" i="31"/>
  <c r="L94" i="31"/>
  <c r="L95" i="31"/>
  <c r="L96" i="31"/>
  <c r="L97" i="31"/>
  <c r="L98" i="31"/>
  <c r="L99" i="31"/>
  <c r="L100" i="31"/>
  <c r="L101" i="31"/>
  <c r="L102" i="31"/>
  <c r="L103" i="31"/>
  <c r="L104" i="31"/>
  <c r="L105" i="31"/>
  <c r="L106" i="31"/>
  <c r="L107" i="31"/>
  <c r="L108" i="31"/>
  <c r="L109" i="31"/>
  <c r="L110" i="31"/>
  <c r="L111" i="31"/>
  <c r="L112" i="31"/>
  <c r="L113" i="31"/>
  <c r="L114" i="31"/>
  <c r="L115" i="31"/>
  <c r="L116" i="31"/>
  <c r="L117" i="31"/>
  <c r="L118" i="31"/>
  <c r="L119" i="31"/>
  <c r="L120" i="31"/>
  <c r="L121" i="31"/>
  <c r="L122" i="31"/>
  <c r="L123" i="31"/>
  <c r="L124" i="31"/>
  <c r="L125" i="31"/>
  <c r="L126" i="31"/>
  <c r="L127" i="31"/>
  <c r="L128" i="31"/>
  <c r="L129" i="31"/>
  <c r="L130" i="31"/>
  <c r="L131" i="31"/>
  <c r="L132" i="31"/>
  <c r="L133" i="31"/>
  <c r="L134" i="31"/>
  <c r="L135" i="31"/>
  <c r="L136" i="31"/>
  <c r="L137" i="31"/>
  <c r="L138" i="31"/>
  <c r="L139" i="31"/>
  <c r="L140" i="31"/>
  <c r="L141" i="31"/>
  <c r="L142" i="31"/>
  <c r="L143" i="31"/>
  <c r="L144" i="31"/>
  <c r="L145" i="31"/>
  <c r="L146" i="31"/>
  <c r="L147" i="31"/>
  <c r="L148" i="31"/>
  <c r="L149" i="31"/>
  <c r="L150" i="31"/>
  <c r="L151" i="31"/>
  <c r="L152" i="31"/>
  <c r="L153" i="31"/>
  <c r="L154" i="31"/>
  <c r="L155" i="31"/>
  <c r="L156" i="31"/>
  <c r="L157" i="31"/>
  <c r="L158" i="31"/>
  <c r="L159" i="31"/>
  <c r="L160" i="31"/>
  <c r="L161" i="31"/>
  <c r="K14" i="31"/>
  <c r="K15" i="31"/>
  <c r="K16" i="31"/>
  <c r="K17" i="31"/>
  <c r="K18" i="31"/>
  <c r="K19" i="31"/>
  <c r="K20" i="31"/>
  <c r="K21" i="31"/>
  <c r="K22" i="31"/>
  <c r="K23" i="31"/>
  <c r="K24" i="31"/>
  <c r="K25" i="31"/>
  <c r="K26" i="31"/>
  <c r="K27" i="31"/>
  <c r="K28" i="31"/>
  <c r="K29" i="31"/>
  <c r="K30" i="31"/>
  <c r="K31" i="31"/>
  <c r="K32" i="31"/>
  <c r="K33" i="31"/>
  <c r="K34" i="31"/>
  <c r="K35" i="31"/>
  <c r="K36" i="31"/>
  <c r="K37" i="31"/>
  <c r="K38" i="31"/>
  <c r="K39" i="31"/>
  <c r="K40" i="31"/>
  <c r="K41" i="31"/>
  <c r="K42" i="31"/>
  <c r="K43" i="31"/>
  <c r="K44" i="31"/>
  <c r="K45" i="31"/>
  <c r="K46" i="31"/>
  <c r="K47" i="31"/>
  <c r="K48" i="31"/>
  <c r="K49" i="31"/>
  <c r="K50" i="31"/>
  <c r="K51" i="31"/>
  <c r="K52" i="31"/>
  <c r="K53" i="31"/>
  <c r="K54" i="31"/>
  <c r="K55" i="31"/>
  <c r="K56" i="31"/>
  <c r="K57" i="31"/>
  <c r="K58" i="31"/>
  <c r="K59" i="31"/>
  <c r="K60" i="31"/>
  <c r="K61" i="31"/>
  <c r="K62" i="31"/>
  <c r="K63" i="31"/>
  <c r="K64" i="31"/>
  <c r="K65" i="31"/>
  <c r="K66" i="31"/>
  <c r="K67" i="31"/>
  <c r="K68" i="31"/>
  <c r="K69" i="31"/>
  <c r="K70" i="31"/>
  <c r="K71" i="31"/>
  <c r="K72" i="31"/>
  <c r="K73" i="31"/>
  <c r="K74" i="31"/>
  <c r="K75" i="31"/>
  <c r="K76" i="31"/>
  <c r="K77" i="31"/>
  <c r="K78" i="31"/>
  <c r="K79" i="31"/>
  <c r="K80" i="31"/>
  <c r="K81" i="31"/>
  <c r="K82" i="31"/>
  <c r="K83" i="31"/>
  <c r="K84" i="31"/>
  <c r="K85" i="31"/>
  <c r="K86" i="31"/>
  <c r="K87" i="31"/>
  <c r="K88" i="31"/>
  <c r="K89" i="31"/>
  <c r="K90" i="31"/>
  <c r="K91" i="31"/>
  <c r="K92" i="31"/>
  <c r="K93" i="31"/>
  <c r="K94" i="31"/>
  <c r="K95" i="31"/>
  <c r="K96" i="31"/>
  <c r="K97" i="31"/>
  <c r="K98" i="31"/>
  <c r="K99" i="31"/>
  <c r="K100" i="31"/>
  <c r="K101" i="31"/>
  <c r="K102" i="31"/>
  <c r="K103" i="31"/>
  <c r="K104" i="31"/>
  <c r="K105" i="31"/>
  <c r="K106" i="31"/>
  <c r="K107" i="31"/>
  <c r="K108" i="31"/>
  <c r="K109" i="31"/>
  <c r="K110" i="31"/>
  <c r="K111" i="31"/>
  <c r="K112" i="31"/>
  <c r="K113" i="31"/>
  <c r="K114" i="31"/>
  <c r="K115" i="31"/>
  <c r="K116" i="31"/>
  <c r="K117" i="31"/>
  <c r="K118" i="31"/>
  <c r="K119" i="31"/>
  <c r="K120" i="31"/>
  <c r="K121" i="31"/>
  <c r="K122" i="31"/>
  <c r="K123" i="31"/>
  <c r="K124" i="31"/>
  <c r="K125" i="31"/>
  <c r="K126" i="31"/>
  <c r="K127" i="31"/>
  <c r="K128" i="31"/>
  <c r="K129" i="31"/>
  <c r="K130" i="31"/>
  <c r="K131" i="31"/>
  <c r="K132" i="31"/>
  <c r="K133" i="31"/>
  <c r="K134" i="31"/>
  <c r="K135" i="31"/>
  <c r="K136" i="31"/>
  <c r="K137" i="31"/>
  <c r="K138" i="31"/>
  <c r="K139" i="31"/>
  <c r="K140" i="31"/>
  <c r="K141" i="31"/>
  <c r="K142" i="31"/>
  <c r="K143" i="31"/>
  <c r="K144" i="31"/>
  <c r="K145" i="31"/>
  <c r="K146" i="31"/>
  <c r="K147" i="31"/>
  <c r="K148" i="31"/>
  <c r="K149" i="31"/>
  <c r="K150" i="31"/>
  <c r="K151" i="31"/>
  <c r="K152" i="31"/>
  <c r="K153" i="31"/>
  <c r="K154" i="31"/>
  <c r="K155" i="31"/>
  <c r="K156" i="31"/>
  <c r="K157" i="31"/>
  <c r="K158" i="31"/>
  <c r="K159" i="31"/>
  <c r="K160" i="31"/>
  <c r="K161" i="31"/>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4" i="32"/>
  <c r="K45" i="32"/>
  <c r="K46" i="32"/>
  <c r="K47" i="32"/>
  <c r="K48" i="32"/>
  <c r="K49" i="32"/>
  <c r="K50" i="32"/>
  <c r="K51" i="32"/>
  <c r="K52" i="32"/>
  <c r="K53" i="32"/>
  <c r="K54" i="32"/>
  <c r="K55" i="32"/>
  <c r="K56" i="32"/>
  <c r="K57" i="32"/>
  <c r="K58" i="32"/>
  <c r="K59" i="32"/>
  <c r="K60" i="32"/>
  <c r="K61" i="32"/>
  <c r="K62" i="32"/>
  <c r="K63" i="32"/>
  <c r="K64" i="32"/>
  <c r="K65" i="32"/>
  <c r="K66" i="32"/>
  <c r="K67" i="32"/>
  <c r="K68" i="32"/>
  <c r="K69" i="32"/>
  <c r="K70" i="32"/>
  <c r="K71" i="32"/>
  <c r="K72" i="32"/>
  <c r="K73" i="32"/>
  <c r="K74" i="32"/>
  <c r="K75" i="32"/>
  <c r="K76" i="32"/>
  <c r="K77" i="32"/>
  <c r="K78" i="32"/>
  <c r="K79" i="32"/>
  <c r="K80" i="32"/>
  <c r="K81" i="32"/>
  <c r="K82" i="32"/>
  <c r="K83" i="32"/>
  <c r="K84" i="32"/>
  <c r="K85" i="32"/>
  <c r="K86" i="32"/>
  <c r="K87" i="32"/>
  <c r="K88" i="32"/>
  <c r="K89" i="32"/>
  <c r="K90" i="32"/>
  <c r="K91" i="32"/>
  <c r="K92" i="32"/>
  <c r="K93" i="32"/>
  <c r="K94" i="32"/>
  <c r="K95" i="32"/>
  <c r="K96" i="32"/>
  <c r="K97" i="32"/>
  <c r="K98" i="32"/>
  <c r="K99" i="32"/>
  <c r="K100" i="32"/>
  <c r="K101" i="32"/>
  <c r="K102" i="32"/>
  <c r="K103" i="32"/>
  <c r="K104" i="32"/>
  <c r="K105" i="32"/>
  <c r="K106" i="32"/>
  <c r="K107" i="32"/>
  <c r="K108" i="32"/>
  <c r="K109" i="32"/>
  <c r="K110" i="32"/>
  <c r="K111" i="32"/>
  <c r="K112" i="32"/>
  <c r="K113" i="32"/>
  <c r="K114" i="32"/>
  <c r="K115" i="32"/>
  <c r="K116" i="32"/>
  <c r="K117" i="32"/>
  <c r="K118" i="32"/>
  <c r="K119" i="32"/>
  <c r="K120" i="32"/>
  <c r="K121" i="32"/>
  <c r="K122" i="32"/>
  <c r="K123" i="32"/>
  <c r="K124" i="32"/>
  <c r="K125" i="32"/>
  <c r="K126" i="32"/>
  <c r="K127" i="32"/>
  <c r="K128" i="32"/>
  <c r="K129" i="32"/>
  <c r="K130" i="32"/>
  <c r="K131" i="32"/>
  <c r="K132" i="32"/>
  <c r="K133" i="32"/>
  <c r="K134" i="32"/>
  <c r="K135" i="32"/>
  <c r="K136" i="32"/>
  <c r="K137" i="32"/>
  <c r="K138" i="32"/>
  <c r="K139" i="32"/>
  <c r="K140" i="32"/>
  <c r="K141" i="32"/>
  <c r="K142" i="32"/>
  <c r="K143" i="32"/>
  <c r="K144" i="32"/>
  <c r="K145" i="32"/>
  <c r="K146" i="32"/>
  <c r="K147" i="32"/>
  <c r="K148" i="32"/>
  <c r="K149" i="32"/>
  <c r="K150" i="32"/>
  <c r="K151" i="32"/>
  <c r="L7" i="32"/>
  <c r="L8" i="32"/>
  <c r="L9" i="32"/>
  <c r="L10" i="32"/>
  <c r="L11" i="32"/>
  <c r="L12" i="32"/>
  <c r="L13" i="32"/>
  <c r="L14" i="32"/>
  <c r="L15" i="32"/>
  <c r="L16" i="32"/>
  <c r="L17" i="32"/>
  <c r="L18" i="32"/>
  <c r="L19" i="32"/>
  <c r="L20" i="32"/>
  <c r="L21" i="32"/>
  <c r="L22" i="32"/>
  <c r="L23" i="32"/>
  <c r="L24" i="32"/>
  <c r="L25" i="32"/>
  <c r="L26" i="32"/>
  <c r="L27" i="32"/>
  <c r="L28" i="32"/>
  <c r="L29" i="32"/>
  <c r="L30" i="32"/>
  <c r="L31" i="32"/>
  <c r="L32" i="32"/>
  <c r="L33" i="32"/>
  <c r="L34" i="32"/>
  <c r="L35" i="32"/>
  <c r="L36" i="32"/>
  <c r="L37" i="32"/>
  <c r="L38" i="32"/>
  <c r="L39" i="32"/>
  <c r="L40" i="32"/>
  <c r="L41" i="32"/>
  <c r="L42" i="32"/>
  <c r="L43" i="32"/>
  <c r="L44" i="32"/>
  <c r="L45" i="32"/>
  <c r="L46" i="32"/>
  <c r="L47" i="32"/>
  <c r="L48" i="32"/>
  <c r="L49" i="32"/>
  <c r="L50" i="32"/>
  <c r="L51" i="32"/>
  <c r="L52" i="32"/>
  <c r="L53" i="32"/>
  <c r="L54" i="32"/>
  <c r="L55" i="32"/>
  <c r="L56" i="32"/>
  <c r="L57" i="32"/>
  <c r="L58" i="32"/>
  <c r="L59" i="32"/>
  <c r="L60" i="32"/>
  <c r="L61" i="32"/>
  <c r="L62" i="32"/>
  <c r="L63" i="32"/>
  <c r="L64" i="32"/>
  <c r="L65" i="32"/>
  <c r="L66" i="32"/>
  <c r="L67" i="32"/>
  <c r="L68" i="32"/>
  <c r="L69" i="32"/>
  <c r="L70" i="32"/>
  <c r="L71" i="32"/>
  <c r="L72" i="32"/>
  <c r="L73" i="32"/>
  <c r="L74" i="32"/>
  <c r="L75" i="32"/>
  <c r="L76" i="32"/>
  <c r="L77" i="32"/>
  <c r="L78" i="32"/>
  <c r="L79" i="32"/>
  <c r="L80" i="32"/>
  <c r="L81" i="32"/>
  <c r="L82" i="32"/>
  <c r="L83" i="32"/>
  <c r="L84" i="32"/>
  <c r="L85" i="32"/>
  <c r="L86" i="32"/>
  <c r="L87" i="32"/>
  <c r="L88" i="32"/>
  <c r="L89" i="32"/>
  <c r="L90" i="32"/>
  <c r="L91" i="32"/>
  <c r="L92" i="32"/>
  <c r="L93" i="32"/>
  <c r="L94" i="32"/>
  <c r="L95" i="32"/>
  <c r="L96" i="32"/>
  <c r="L97" i="32"/>
  <c r="L98" i="32"/>
  <c r="L99" i="32"/>
  <c r="L100" i="32"/>
  <c r="L101" i="32"/>
  <c r="L102" i="32"/>
  <c r="L103" i="32"/>
  <c r="L104" i="32"/>
  <c r="L105" i="32"/>
  <c r="L106" i="32"/>
  <c r="L107" i="32"/>
  <c r="L108" i="32"/>
  <c r="L109" i="32"/>
  <c r="L110" i="32"/>
  <c r="L111" i="32"/>
  <c r="L112" i="32"/>
  <c r="L113" i="32"/>
  <c r="L114" i="32"/>
  <c r="L115" i="32"/>
  <c r="L116" i="32"/>
  <c r="L117" i="32"/>
  <c r="L118" i="32"/>
  <c r="L119" i="32"/>
  <c r="L120" i="32"/>
  <c r="L121" i="32"/>
  <c r="L122" i="32"/>
  <c r="L123" i="32"/>
  <c r="L124" i="32"/>
  <c r="L125" i="32"/>
  <c r="L126" i="32"/>
  <c r="L127" i="32"/>
  <c r="L128" i="32"/>
  <c r="L129" i="32"/>
  <c r="L130" i="32"/>
  <c r="L131" i="32"/>
  <c r="L132" i="32"/>
  <c r="L133" i="32"/>
  <c r="L134" i="32"/>
  <c r="L135" i="32"/>
  <c r="L136" i="32"/>
  <c r="L137" i="32"/>
  <c r="L138" i="32"/>
  <c r="L139" i="32"/>
  <c r="L140" i="32"/>
  <c r="L141" i="32"/>
  <c r="L142" i="32"/>
  <c r="L143" i="32"/>
  <c r="L144" i="32"/>
  <c r="L145" i="32"/>
  <c r="L146" i="32"/>
  <c r="L147" i="32"/>
  <c r="L148" i="32"/>
  <c r="L149" i="32"/>
  <c r="L150" i="32"/>
  <c r="L151" i="32"/>
  <c r="S12" i="6"/>
  <c r="S13" i="6"/>
  <c r="S14" i="6"/>
  <c r="S15" i="6"/>
  <c r="S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55" i="6"/>
  <c r="S56" i="6"/>
  <c r="S57" i="6"/>
  <c r="S58" i="6"/>
  <c r="S59" i="6"/>
  <c r="S60" i="6"/>
  <c r="S61" i="6"/>
  <c r="S62" i="6"/>
  <c r="S63" i="6"/>
  <c r="S64" i="6"/>
  <c r="S65" i="6"/>
  <c r="S66" i="6"/>
  <c r="S67" i="6"/>
  <c r="S68" i="6"/>
  <c r="S69" i="6"/>
  <c r="S70" i="6"/>
  <c r="S71" i="6"/>
  <c r="S72" i="6"/>
  <c r="S73" i="6"/>
  <c r="S74" i="6"/>
  <c r="S75" i="6"/>
  <c r="S76" i="6"/>
  <c r="S77" i="6"/>
  <c r="S78" i="6"/>
  <c r="S79" i="6"/>
  <c r="S80" i="6"/>
  <c r="S81" i="6"/>
  <c r="S82" i="6"/>
  <c r="S83" i="6"/>
  <c r="S84" i="6"/>
  <c r="S85" i="6"/>
  <c r="S86" i="6"/>
  <c r="S87" i="6"/>
  <c r="S88" i="6"/>
  <c r="S89" i="6"/>
  <c r="S90" i="6"/>
  <c r="S91" i="6"/>
  <c r="S92" i="6"/>
  <c r="S93" i="6"/>
  <c r="S94" i="6"/>
  <c r="S95" i="6"/>
  <c r="S96" i="6"/>
  <c r="S97" i="6"/>
  <c r="S98" i="6"/>
  <c r="S99" i="6"/>
  <c r="S100" i="6"/>
  <c r="S101" i="6"/>
  <c r="S102" i="6"/>
  <c r="S103" i="6"/>
  <c r="S104" i="6"/>
  <c r="S105" i="6"/>
  <c r="S106" i="6"/>
  <c r="S107" i="6"/>
  <c r="S108" i="6"/>
  <c r="S109" i="6"/>
  <c r="S110" i="6"/>
  <c r="S111" i="6"/>
  <c r="S112" i="6"/>
  <c r="S113" i="6"/>
  <c r="S114" i="6"/>
  <c r="S115" i="6"/>
  <c r="S116" i="6"/>
  <c r="S117" i="6"/>
  <c r="S118" i="6"/>
  <c r="S119" i="6"/>
  <c r="S120" i="6"/>
  <c r="S121" i="6"/>
  <c r="S122" i="6"/>
  <c r="S123" i="6"/>
  <c r="S124" i="6"/>
  <c r="S125" i="6"/>
  <c r="S126" i="6"/>
  <c r="S127" i="6"/>
  <c r="S128" i="6"/>
  <c r="S129" i="6"/>
  <c r="S130" i="6"/>
  <c r="S131" i="6"/>
  <c r="S132" i="6"/>
  <c r="S133" i="6"/>
  <c r="S134" i="6"/>
  <c r="S135" i="6"/>
  <c r="S136" i="6"/>
  <c r="S137" i="6"/>
  <c r="S138" i="6"/>
  <c r="S139" i="6"/>
  <c r="S140" i="6"/>
  <c r="S141" i="6"/>
  <c r="S142" i="6"/>
  <c r="S143" i="6"/>
  <c r="S144" i="6"/>
  <c r="S145" i="6"/>
  <c r="S146" i="6"/>
  <c r="S147" i="6"/>
  <c r="S148" i="6"/>
  <c r="S149" i="6"/>
  <c r="S150" i="6"/>
  <c r="S151" i="6"/>
  <c r="S152" i="6"/>
  <c r="S153" i="6"/>
  <c r="S154" i="6"/>
  <c r="S155" i="6"/>
  <c r="S156" i="6"/>
  <c r="S157" i="6"/>
  <c r="S158" i="6"/>
  <c r="S159" i="6"/>
  <c r="S160" i="6"/>
  <c r="S16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8" i="6"/>
  <c r="R149" i="6"/>
  <c r="R150" i="6"/>
  <c r="R151" i="6"/>
  <c r="R152" i="6"/>
  <c r="R153" i="6"/>
  <c r="R154" i="6"/>
  <c r="R155" i="6"/>
  <c r="R156" i="6"/>
  <c r="R157" i="6"/>
  <c r="R158" i="6"/>
  <c r="R159" i="6"/>
  <c r="R160" i="6"/>
  <c r="R16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Q90" i="6"/>
  <c r="Q91" i="6"/>
  <c r="Q92" i="6"/>
  <c r="Q93" i="6"/>
  <c r="Q94" i="6"/>
  <c r="Q95" i="6"/>
  <c r="Q96" i="6"/>
  <c r="Q97" i="6"/>
  <c r="Q98" i="6"/>
  <c r="Q99" i="6"/>
  <c r="Q100" i="6"/>
  <c r="Q101" i="6"/>
  <c r="Q102" i="6"/>
  <c r="Q103" i="6"/>
  <c r="Q104" i="6"/>
  <c r="Q105" i="6"/>
  <c r="Q106" i="6"/>
  <c r="Q107" i="6"/>
  <c r="Q108" i="6"/>
  <c r="Q109" i="6"/>
  <c r="Q110" i="6"/>
  <c r="Q111" i="6"/>
  <c r="Q112" i="6"/>
  <c r="Q113" i="6"/>
  <c r="Q114" i="6"/>
  <c r="Q115" i="6"/>
  <c r="Q116" i="6"/>
  <c r="Q117" i="6"/>
  <c r="Q118" i="6"/>
  <c r="Q119" i="6"/>
  <c r="Q120" i="6"/>
  <c r="Q121" i="6"/>
  <c r="Q122" i="6"/>
  <c r="Q123" i="6"/>
  <c r="Q124" i="6"/>
  <c r="Q125" i="6"/>
  <c r="Q126" i="6"/>
  <c r="Q127" i="6"/>
  <c r="Q128" i="6"/>
  <c r="Q129" i="6"/>
  <c r="Q130" i="6"/>
  <c r="Q131" i="6"/>
  <c r="Q132" i="6"/>
  <c r="Q133" i="6"/>
  <c r="Q134" i="6"/>
  <c r="Q135" i="6"/>
  <c r="Q136" i="6"/>
  <c r="Q137" i="6"/>
  <c r="Q138" i="6"/>
  <c r="Q139" i="6"/>
  <c r="Q140" i="6"/>
  <c r="Q141" i="6"/>
  <c r="Q142" i="6"/>
  <c r="Q143" i="6"/>
  <c r="Q144" i="6"/>
  <c r="Q145" i="6"/>
  <c r="Q146" i="6"/>
  <c r="Q147" i="6"/>
  <c r="Q148" i="6"/>
  <c r="Q149" i="6"/>
  <c r="Q150" i="6"/>
  <c r="Q151" i="6"/>
  <c r="Q152" i="6"/>
  <c r="Q153" i="6"/>
  <c r="Q154" i="6"/>
  <c r="Q155" i="6"/>
  <c r="Q156" i="6"/>
  <c r="Q157" i="6"/>
  <c r="Q158" i="6"/>
  <c r="Q159" i="6"/>
  <c r="Q160" i="6"/>
  <c r="Q161" i="6"/>
  <c r="O18" i="6"/>
  <c r="O19" i="6"/>
  <c r="O20" i="6"/>
  <c r="O22" i="6"/>
  <c r="O23" i="6"/>
  <c r="O24" i="6"/>
  <c r="O26" i="6"/>
  <c r="O28" i="6"/>
  <c r="O30" i="6"/>
  <c r="O32" i="6"/>
  <c r="O34" i="6"/>
  <c r="O35" i="6"/>
  <c r="O36" i="6"/>
  <c r="O38" i="6"/>
  <c r="O39" i="6"/>
  <c r="O40" i="6"/>
  <c r="O42" i="6"/>
  <c r="O44" i="6"/>
  <c r="O46" i="6"/>
  <c r="O47" i="6"/>
  <c r="O48" i="6"/>
  <c r="O50" i="6"/>
  <c r="O51" i="6"/>
  <c r="O52" i="6"/>
  <c r="O54" i="6"/>
  <c r="O55" i="6"/>
  <c r="O56" i="6"/>
  <c r="O58" i="6"/>
  <c r="O59" i="6"/>
  <c r="O60" i="6"/>
  <c r="O62" i="6"/>
  <c r="O63" i="6"/>
  <c r="O64" i="6"/>
  <c r="O66" i="6"/>
  <c r="O68" i="6"/>
  <c r="O70" i="6"/>
  <c r="O71" i="6"/>
  <c r="O72" i="6"/>
  <c r="O74" i="6"/>
  <c r="O75" i="6"/>
  <c r="O78" i="6"/>
  <c r="O79" i="6"/>
  <c r="O80" i="6"/>
  <c r="O82" i="6"/>
  <c r="O83" i="6"/>
  <c r="O86" i="6"/>
  <c r="O87" i="6"/>
  <c r="O88" i="6"/>
  <c r="O90" i="6"/>
  <c r="O92" i="6"/>
  <c r="O94" i="6"/>
  <c r="O96" i="6"/>
  <c r="O98" i="6"/>
  <c r="O99" i="6"/>
  <c r="O100" i="6"/>
  <c r="O102" i="6"/>
  <c r="O103" i="6"/>
  <c r="O104" i="6"/>
  <c r="O106" i="6"/>
  <c r="O108" i="6"/>
  <c r="O110" i="6"/>
  <c r="O111" i="6"/>
  <c r="O112" i="6"/>
  <c r="O114" i="6"/>
  <c r="O115" i="6"/>
  <c r="O116" i="6"/>
  <c r="O118" i="6"/>
  <c r="O119" i="6"/>
  <c r="O120" i="6"/>
  <c r="O122" i="6"/>
  <c r="O123" i="6"/>
  <c r="O124" i="6"/>
  <c r="O126" i="6"/>
  <c r="O127" i="6"/>
  <c r="O128" i="6"/>
  <c r="O130" i="6"/>
  <c r="O131" i="6"/>
  <c r="O132" i="6"/>
  <c r="O134" i="6"/>
  <c r="O135" i="6"/>
  <c r="O136" i="6"/>
  <c r="O138" i="6"/>
  <c r="O139" i="6"/>
  <c r="O140" i="6"/>
  <c r="O142" i="6"/>
  <c r="O146" i="6"/>
  <c r="O147" i="6"/>
  <c r="O148" i="6"/>
  <c r="O150" i="6"/>
  <c r="O151" i="6"/>
  <c r="O152" i="6"/>
  <c r="O154" i="6"/>
  <c r="O158" i="6"/>
  <c r="O159" i="6"/>
  <c r="M18" i="6"/>
  <c r="M19" i="6"/>
  <c r="M20" i="6"/>
  <c r="M23" i="6"/>
  <c r="M24" i="6"/>
  <c r="M25" i="6"/>
  <c r="M28" i="6"/>
  <c r="M31" i="6"/>
  <c r="M32" i="6"/>
  <c r="M33" i="6"/>
  <c r="M38" i="6"/>
  <c r="M41" i="6"/>
  <c r="M42" i="6"/>
  <c r="M43" i="6"/>
  <c r="M44" i="6"/>
  <c r="M45" i="6"/>
  <c r="M50" i="6"/>
  <c r="M51" i="6"/>
  <c r="M52" i="6"/>
  <c r="M53" i="6"/>
  <c r="M56" i="6"/>
  <c r="M57" i="6"/>
  <c r="M63" i="6"/>
  <c r="M64" i="6"/>
  <c r="M65" i="6"/>
  <c r="M66" i="6"/>
  <c r="M67" i="6"/>
  <c r="M68" i="6"/>
  <c r="M75" i="6"/>
  <c r="M76" i="6"/>
  <c r="M77" i="6"/>
  <c r="M80" i="6"/>
  <c r="M85" i="6"/>
  <c r="M86" i="6"/>
  <c r="M87" i="6"/>
  <c r="M90" i="6"/>
  <c r="M91" i="6"/>
  <c r="M92" i="6"/>
  <c r="M100" i="6"/>
  <c r="M101" i="6"/>
  <c r="M102" i="6"/>
  <c r="M105" i="6"/>
  <c r="M108" i="6"/>
  <c r="M109" i="6"/>
  <c r="M110" i="6"/>
  <c r="M111" i="6"/>
  <c r="M112" i="6"/>
  <c r="M113" i="6"/>
  <c r="M114" i="6"/>
  <c r="M115" i="6"/>
  <c r="M118" i="6"/>
  <c r="M119" i="6"/>
  <c r="M120" i="6"/>
  <c r="M121" i="6"/>
  <c r="M122" i="6"/>
  <c r="M123" i="6"/>
  <c r="M124" i="6"/>
  <c r="M125" i="6"/>
  <c r="M127" i="6"/>
  <c r="M130" i="6"/>
  <c r="M131" i="6"/>
  <c r="M132" i="6"/>
  <c r="M133" i="6"/>
  <c r="M134" i="6"/>
  <c r="M137" i="6"/>
  <c r="M139" i="6"/>
  <c r="M142" i="6"/>
  <c r="M143" i="6"/>
  <c r="M144" i="6"/>
  <c r="M145" i="6"/>
  <c r="M146" i="6"/>
  <c r="M147" i="6"/>
  <c r="M150" i="6"/>
  <c r="M151" i="6"/>
  <c r="M152" i="6"/>
  <c r="M157" i="6"/>
  <c r="M159" i="6"/>
  <c r="M160"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J17" i="6"/>
  <c r="J18" i="6"/>
  <c r="J21" i="6"/>
  <c r="J22" i="6"/>
  <c r="J23" i="6"/>
  <c r="J24" i="6"/>
  <c r="J25" i="6"/>
  <c r="J26" i="6"/>
  <c r="J31" i="6"/>
  <c r="J32" i="6"/>
  <c r="J34" i="6"/>
  <c r="J35" i="6"/>
  <c r="J36" i="6"/>
  <c r="J37" i="6"/>
  <c r="J43" i="6"/>
  <c r="J44" i="6"/>
  <c r="J47" i="6"/>
  <c r="J48" i="6"/>
  <c r="J49" i="6"/>
  <c r="J50" i="6"/>
  <c r="J54" i="6"/>
  <c r="J55" i="6"/>
  <c r="J56" i="6"/>
  <c r="J57" i="6"/>
  <c r="J58" i="6"/>
  <c r="J59" i="6"/>
  <c r="J60" i="6"/>
  <c r="J61" i="6"/>
  <c r="J62" i="6"/>
  <c r="J69" i="6"/>
  <c r="J70" i="6"/>
  <c r="J71" i="6"/>
  <c r="J73" i="6"/>
  <c r="J75" i="6"/>
  <c r="J76" i="6"/>
  <c r="J77" i="6"/>
  <c r="J78" i="6"/>
  <c r="J79" i="6"/>
  <c r="J80" i="6"/>
  <c r="J81" i="6"/>
  <c r="J82" i="6"/>
  <c r="J83" i="6"/>
  <c r="J84" i="6"/>
  <c r="J85" i="6"/>
  <c r="J88" i="6"/>
  <c r="J89" i="6"/>
  <c r="J90" i="6"/>
  <c r="J93" i="6"/>
  <c r="J94" i="6"/>
  <c r="J95" i="6"/>
  <c r="J96" i="6"/>
  <c r="J98" i="6"/>
  <c r="J100" i="6"/>
  <c r="J101" i="6"/>
  <c r="J103" i="6"/>
  <c r="J104" i="6"/>
  <c r="J105" i="6"/>
  <c r="J106" i="6"/>
  <c r="J107" i="6"/>
  <c r="J108" i="6"/>
  <c r="J111" i="6"/>
  <c r="J112" i="6"/>
  <c r="J113" i="6"/>
  <c r="J114" i="6"/>
  <c r="J115" i="6"/>
  <c r="J118" i="6"/>
  <c r="J120" i="6"/>
  <c r="J123" i="6"/>
  <c r="J124" i="6"/>
  <c r="J125" i="6"/>
  <c r="J128" i="6"/>
  <c r="J130" i="6"/>
  <c r="J132" i="6"/>
  <c r="J135" i="6"/>
  <c r="J136" i="6"/>
  <c r="J137" i="6"/>
  <c r="J138" i="6"/>
  <c r="J139" i="6"/>
  <c r="J140" i="6"/>
  <c r="J143" i="6"/>
  <c r="J144" i="6"/>
  <c r="J145" i="6"/>
  <c r="J148" i="6"/>
  <c r="J149" i="6"/>
  <c r="J150" i="6"/>
  <c r="J156" i="6"/>
  <c r="J157" i="6"/>
  <c r="J158" i="6"/>
  <c r="J159" i="6"/>
  <c r="J160"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D12" i="6"/>
  <c r="C12" i="6"/>
  <c r="E12" i="6"/>
  <c r="D13" i="6"/>
  <c r="C13" i="6"/>
  <c r="E13" i="6"/>
  <c r="F13" i="6" s="1"/>
  <c r="D14" i="6"/>
  <c r="C14" i="6"/>
  <c r="E14" i="6"/>
  <c r="D15" i="6"/>
  <c r="C15" i="6"/>
  <c r="E15" i="6"/>
  <c r="D16" i="6"/>
  <c r="C16" i="6"/>
  <c r="F16" i="6" s="1"/>
  <c r="E16" i="6"/>
  <c r="D17" i="6"/>
  <c r="C17" i="6"/>
  <c r="E17" i="6"/>
  <c r="D18" i="6"/>
  <c r="C18" i="6"/>
  <c r="E18" i="6"/>
  <c r="D19" i="6"/>
  <c r="F19" i="6" s="1"/>
  <c r="C19" i="6"/>
  <c r="E19" i="6"/>
  <c r="D20" i="6"/>
  <c r="C20" i="6"/>
  <c r="E20" i="6"/>
  <c r="D21" i="6"/>
  <c r="C21" i="6"/>
  <c r="E21" i="6"/>
  <c r="F21" i="6" s="1"/>
  <c r="D22" i="6"/>
  <c r="C22" i="6"/>
  <c r="E22" i="6"/>
  <c r="D23" i="6"/>
  <c r="C23" i="6"/>
  <c r="E23" i="6"/>
  <c r="D24" i="6"/>
  <c r="C24" i="6"/>
  <c r="F24" i="6" s="1"/>
  <c r="E24" i="6"/>
  <c r="D25" i="6"/>
  <c r="C25" i="6"/>
  <c r="E25" i="6"/>
  <c r="D26" i="6"/>
  <c r="C26" i="6"/>
  <c r="E26" i="6"/>
  <c r="D27" i="6"/>
  <c r="C27" i="6"/>
  <c r="E27" i="6"/>
  <c r="D28" i="6"/>
  <c r="C28" i="6"/>
  <c r="E28" i="6"/>
  <c r="D29" i="6"/>
  <c r="C29" i="6"/>
  <c r="E29" i="6"/>
  <c r="F29" i="6" s="1"/>
  <c r="D30" i="6"/>
  <c r="C30" i="6"/>
  <c r="E30" i="6"/>
  <c r="D31" i="6"/>
  <c r="C31" i="6"/>
  <c r="E31" i="6"/>
  <c r="D32" i="6"/>
  <c r="C32" i="6"/>
  <c r="E32" i="6"/>
  <c r="D33" i="6"/>
  <c r="C33" i="6"/>
  <c r="E33" i="6"/>
  <c r="D34" i="6"/>
  <c r="C34" i="6"/>
  <c r="E34" i="6"/>
  <c r="D35" i="6"/>
  <c r="F35" i="6" s="1"/>
  <c r="C35" i="6"/>
  <c r="E35" i="6"/>
  <c r="D36" i="6"/>
  <c r="C36" i="6"/>
  <c r="E36" i="6"/>
  <c r="D37" i="6"/>
  <c r="C37" i="6"/>
  <c r="E37" i="6"/>
  <c r="D38" i="6"/>
  <c r="C38" i="6"/>
  <c r="E38" i="6"/>
  <c r="D39" i="6"/>
  <c r="C39" i="6"/>
  <c r="E39" i="6"/>
  <c r="D40" i="6"/>
  <c r="C40" i="6"/>
  <c r="F40" i="6" s="1"/>
  <c r="E40" i="6"/>
  <c r="D41" i="6"/>
  <c r="C41" i="6"/>
  <c r="E41" i="6"/>
  <c r="D42" i="6"/>
  <c r="C42" i="6"/>
  <c r="E42" i="6"/>
  <c r="D43" i="6"/>
  <c r="C43" i="6"/>
  <c r="E43" i="6"/>
  <c r="D44" i="6"/>
  <c r="C44" i="6"/>
  <c r="E44" i="6"/>
  <c r="D45" i="6"/>
  <c r="C45" i="6"/>
  <c r="E45" i="6"/>
  <c r="F45" i="6" s="1"/>
  <c r="D46" i="6"/>
  <c r="C46" i="6"/>
  <c r="E46" i="6"/>
  <c r="D47" i="6"/>
  <c r="C47" i="6"/>
  <c r="E47" i="6"/>
  <c r="D48" i="6"/>
  <c r="C48" i="6"/>
  <c r="F48" i="6" s="1"/>
  <c r="E48" i="6"/>
  <c r="D49" i="6"/>
  <c r="C49" i="6"/>
  <c r="E49" i="6"/>
  <c r="D50" i="6"/>
  <c r="C50" i="6"/>
  <c r="E50" i="6"/>
  <c r="D51" i="6"/>
  <c r="F51" i="6" s="1"/>
  <c r="C51" i="6"/>
  <c r="E51" i="6"/>
  <c r="D52" i="6"/>
  <c r="C52" i="6"/>
  <c r="E52" i="6"/>
  <c r="D53" i="6"/>
  <c r="C53" i="6"/>
  <c r="E53" i="6"/>
  <c r="D54" i="6"/>
  <c r="C54" i="6"/>
  <c r="E54" i="6"/>
  <c r="D55" i="6"/>
  <c r="C55" i="6"/>
  <c r="E55" i="6"/>
  <c r="D56" i="6"/>
  <c r="C56" i="6"/>
  <c r="F56" i="6" s="1"/>
  <c r="E56" i="6"/>
  <c r="D57" i="6"/>
  <c r="C57" i="6"/>
  <c r="E57" i="6"/>
  <c r="D58" i="6"/>
  <c r="C58" i="6"/>
  <c r="E58" i="6"/>
  <c r="D59" i="6"/>
  <c r="F59" i="6" s="1"/>
  <c r="C59" i="6"/>
  <c r="E59" i="6"/>
  <c r="D60" i="6"/>
  <c r="C60" i="6"/>
  <c r="E60" i="6"/>
  <c r="D61" i="6"/>
  <c r="C61" i="6"/>
  <c r="E61" i="6"/>
  <c r="F61" i="6" s="1"/>
  <c r="D62" i="6"/>
  <c r="C62" i="6"/>
  <c r="E62" i="6"/>
  <c r="D63" i="6"/>
  <c r="F63" i="6" s="1"/>
  <c r="C63" i="6"/>
  <c r="E63" i="6"/>
  <c r="D64" i="6"/>
  <c r="C64" i="6"/>
  <c r="F64" i="6" s="1"/>
  <c r="E64" i="6"/>
  <c r="D65" i="6"/>
  <c r="C65" i="6"/>
  <c r="E65" i="6"/>
  <c r="D66" i="6"/>
  <c r="C66" i="6"/>
  <c r="E66" i="6"/>
  <c r="D67" i="6"/>
  <c r="C67" i="6"/>
  <c r="E67" i="6"/>
  <c r="D68" i="6"/>
  <c r="C68" i="6"/>
  <c r="E68" i="6"/>
  <c r="D69" i="6"/>
  <c r="C69" i="6"/>
  <c r="E69" i="6"/>
  <c r="F69" i="6" s="1"/>
  <c r="D70" i="6"/>
  <c r="C70" i="6"/>
  <c r="E70" i="6"/>
  <c r="D71" i="6"/>
  <c r="C71" i="6"/>
  <c r="E71" i="6"/>
  <c r="D72" i="6"/>
  <c r="C72" i="6"/>
  <c r="E72" i="6"/>
  <c r="D73" i="6"/>
  <c r="C73" i="6"/>
  <c r="E73" i="6"/>
  <c r="D74" i="6"/>
  <c r="C74" i="6"/>
  <c r="E74" i="6"/>
  <c r="D75" i="6"/>
  <c r="C75" i="6"/>
  <c r="E75" i="6"/>
  <c r="D76" i="6"/>
  <c r="C76" i="6"/>
  <c r="E76" i="6"/>
  <c r="D77" i="6"/>
  <c r="C77" i="6"/>
  <c r="E77" i="6"/>
  <c r="D78" i="6"/>
  <c r="C78" i="6"/>
  <c r="E78" i="6"/>
  <c r="D79" i="6"/>
  <c r="C79" i="6"/>
  <c r="E79" i="6"/>
  <c r="D80" i="6"/>
  <c r="C80" i="6"/>
  <c r="F80" i="6" s="1"/>
  <c r="E80" i="6"/>
  <c r="D81" i="6"/>
  <c r="C81" i="6"/>
  <c r="E81" i="6"/>
  <c r="D82" i="6"/>
  <c r="C82" i="6"/>
  <c r="E82" i="6"/>
  <c r="D83" i="6"/>
  <c r="C83" i="6"/>
  <c r="E83" i="6"/>
  <c r="D84" i="6"/>
  <c r="C84" i="6"/>
  <c r="E84" i="6"/>
  <c r="D85" i="6"/>
  <c r="C85" i="6"/>
  <c r="E85" i="6"/>
  <c r="F85" i="6" s="1"/>
  <c r="D86" i="6"/>
  <c r="C86" i="6"/>
  <c r="E86" i="6"/>
  <c r="D87" i="6"/>
  <c r="C87" i="6"/>
  <c r="E87" i="6"/>
  <c r="D88" i="6"/>
  <c r="C88" i="6"/>
  <c r="F88" i="6" s="1"/>
  <c r="E88" i="6"/>
  <c r="D89" i="6"/>
  <c r="C89" i="6"/>
  <c r="E89" i="6"/>
  <c r="D90" i="6"/>
  <c r="C90" i="6"/>
  <c r="E90" i="6"/>
  <c r="D91" i="6"/>
  <c r="F91" i="6" s="1"/>
  <c r="C91" i="6"/>
  <c r="E91" i="6"/>
  <c r="D92" i="6"/>
  <c r="C92" i="6"/>
  <c r="E92" i="6"/>
  <c r="D93" i="6"/>
  <c r="C93" i="6"/>
  <c r="E93" i="6"/>
  <c r="F93" i="6" s="1"/>
  <c r="D94" i="6"/>
  <c r="C94" i="6"/>
  <c r="E94" i="6"/>
  <c r="D95" i="6"/>
  <c r="C95" i="6"/>
  <c r="E95" i="6"/>
  <c r="D96" i="6"/>
  <c r="C96" i="6"/>
  <c r="E96" i="6"/>
  <c r="D97" i="6"/>
  <c r="C97" i="6"/>
  <c r="E97" i="6"/>
  <c r="D98" i="6"/>
  <c r="C98" i="6"/>
  <c r="E98" i="6"/>
  <c r="D99" i="6"/>
  <c r="C99" i="6"/>
  <c r="E99" i="6"/>
  <c r="D100" i="6"/>
  <c r="C100" i="6"/>
  <c r="E100" i="6"/>
  <c r="D101" i="6"/>
  <c r="C101" i="6"/>
  <c r="E101" i="6"/>
  <c r="F101" i="6" s="1"/>
  <c r="D102" i="6"/>
  <c r="C102" i="6"/>
  <c r="E102" i="6"/>
  <c r="D103" i="6"/>
  <c r="F103" i="6" s="1"/>
  <c r="C103" i="6"/>
  <c r="E103" i="6"/>
  <c r="D104" i="6"/>
  <c r="C104" i="6"/>
  <c r="F104" i="6" s="1"/>
  <c r="E104" i="6"/>
  <c r="D105" i="6"/>
  <c r="C105" i="6"/>
  <c r="E105" i="6"/>
  <c r="D106" i="6"/>
  <c r="C106" i="6"/>
  <c r="E106" i="6"/>
  <c r="D107" i="6"/>
  <c r="F107" i="6" s="1"/>
  <c r="C107" i="6"/>
  <c r="E107" i="6"/>
  <c r="D108" i="6"/>
  <c r="C108" i="6"/>
  <c r="E108" i="6"/>
  <c r="D109" i="6"/>
  <c r="C109" i="6"/>
  <c r="E109" i="6"/>
  <c r="F109" i="6" s="1"/>
  <c r="D110" i="6"/>
  <c r="C110" i="6"/>
  <c r="E110" i="6"/>
  <c r="D111" i="6"/>
  <c r="C111" i="6"/>
  <c r="E111" i="6"/>
  <c r="D112" i="6"/>
  <c r="C112" i="6"/>
  <c r="E112" i="6"/>
  <c r="D113" i="6"/>
  <c r="C113" i="6"/>
  <c r="E113" i="6"/>
  <c r="D114" i="6"/>
  <c r="C114" i="6"/>
  <c r="E114" i="6"/>
  <c r="D115" i="6"/>
  <c r="F115" i="6" s="1"/>
  <c r="C115" i="6"/>
  <c r="E115" i="6"/>
  <c r="D116" i="6"/>
  <c r="C116" i="6"/>
  <c r="E116" i="6"/>
  <c r="D117" i="6"/>
  <c r="C117" i="6"/>
  <c r="E117" i="6"/>
  <c r="D118" i="6"/>
  <c r="C118" i="6"/>
  <c r="E118" i="6"/>
  <c r="D119" i="6"/>
  <c r="C119" i="6"/>
  <c r="E119" i="6"/>
  <c r="D120" i="6"/>
  <c r="C120" i="6"/>
  <c r="F120" i="6" s="1"/>
  <c r="E120" i="6"/>
  <c r="D121" i="6"/>
  <c r="C121" i="6"/>
  <c r="E121" i="6"/>
  <c r="D122" i="6"/>
  <c r="C122" i="6"/>
  <c r="E122" i="6"/>
  <c r="D123" i="6"/>
  <c r="C123" i="6"/>
  <c r="E123" i="6"/>
  <c r="D124" i="6"/>
  <c r="C124" i="6"/>
  <c r="E124" i="6"/>
  <c r="D125" i="6"/>
  <c r="C125" i="6"/>
  <c r="E125" i="6"/>
  <c r="F125" i="6" s="1"/>
  <c r="D126" i="6"/>
  <c r="C126" i="6"/>
  <c r="E126" i="6"/>
  <c r="D127" i="6"/>
  <c r="C127" i="6"/>
  <c r="E127" i="6"/>
  <c r="D128" i="6"/>
  <c r="C128" i="6"/>
  <c r="F128" i="6" s="1"/>
  <c r="E128" i="6"/>
  <c r="D129" i="6"/>
  <c r="C129" i="6"/>
  <c r="E129" i="6"/>
  <c r="D130" i="6"/>
  <c r="C130" i="6"/>
  <c r="E130" i="6"/>
  <c r="D131" i="6"/>
  <c r="F131" i="6" s="1"/>
  <c r="C131" i="6"/>
  <c r="E131" i="6"/>
  <c r="D132" i="6"/>
  <c r="C132" i="6"/>
  <c r="E132" i="6"/>
  <c r="D133" i="6"/>
  <c r="C133" i="6"/>
  <c r="E133" i="6"/>
  <c r="F133" i="6" s="1"/>
  <c r="D134" i="6"/>
  <c r="C134" i="6"/>
  <c r="E134" i="6"/>
  <c r="D135" i="6"/>
  <c r="C135" i="6"/>
  <c r="E135" i="6"/>
  <c r="D136" i="6"/>
  <c r="C136" i="6"/>
  <c r="F136" i="6" s="1"/>
  <c r="E136" i="6"/>
  <c r="D137" i="6"/>
  <c r="C137" i="6"/>
  <c r="E137" i="6"/>
  <c r="D138" i="6"/>
  <c r="C138" i="6"/>
  <c r="E138" i="6"/>
  <c r="D139" i="6"/>
  <c r="F139" i="6" s="1"/>
  <c r="C139" i="6"/>
  <c r="E139" i="6"/>
  <c r="D140" i="6"/>
  <c r="C140" i="6"/>
  <c r="E140" i="6"/>
  <c r="D141" i="6"/>
  <c r="C141" i="6"/>
  <c r="E141" i="6"/>
  <c r="F141" i="6" s="1"/>
  <c r="D142" i="6"/>
  <c r="C142" i="6"/>
  <c r="E142" i="6"/>
  <c r="D143" i="6"/>
  <c r="F143" i="6" s="1"/>
  <c r="C143" i="6"/>
  <c r="E143" i="6"/>
  <c r="D144" i="6"/>
  <c r="C144" i="6"/>
  <c r="F144" i="6" s="1"/>
  <c r="E144" i="6"/>
  <c r="D145" i="6"/>
  <c r="C145" i="6"/>
  <c r="E145" i="6"/>
  <c r="D146" i="6"/>
  <c r="C146" i="6"/>
  <c r="E146" i="6"/>
  <c r="D147" i="6"/>
  <c r="C147" i="6"/>
  <c r="E147" i="6"/>
  <c r="D148" i="6"/>
  <c r="C148" i="6"/>
  <c r="E148" i="6"/>
  <c r="D149" i="6"/>
  <c r="C149" i="6"/>
  <c r="E149" i="6"/>
  <c r="F149" i="6" s="1"/>
  <c r="D150" i="6"/>
  <c r="C150" i="6"/>
  <c r="E150" i="6"/>
  <c r="D151" i="6"/>
  <c r="C151" i="6"/>
  <c r="E151" i="6"/>
  <c r="D152" i="6"/>
  <c r="C152" i="6"/>
  <c r="E152" i="6"/>
  <c r="D153" i="6"/>
  <c r="C153" i="6"/>
  <c r="E153" i="6"/>
  <c r="D154" i="6"/>
  <c r="C154" i="6"/>
  <c r="E154" i="6"/>
  <c r="D155" i="6"/>
  <c r="F155" i="6" s="1"/>
  <c r="C155" i="6"/>
  <c r="E155" i="6"/>
  <c r="D156" i="6"/>
  <c r="C156" i="6"/>
  <c r="E156" i="6"/>
  <c r="D157" i="6"/>
  <c r="C157" i="6"/>
  <c r="E157" i="6"/>
  <c r="D158" i="6"/>
  <c r="C158" i="6"/>
  <c r="E158" i="6"/>
  <c r="D159" i="6"/>
  <c r="C159" i="6"/>
  <c r="E159" i="6"/>
  <c r="D160" i="6"/>
  <c r="C160" i="6"/>
  <c r="F160" i="6" s="1"/>
  <c r="E160" i="6"/>
  <c r="D161" i="6"/>
  <c r="C161" i="6"/>
  <c r="E161" i="6"/>
  <c r="S7" i="14"/>
  <c r="S8" i="14"/>
  <c r="S9" i="14"/>
  <c r="S10" i="14"/>
  <c r="S11" i="14"/>
  <c r="S12" i="14"/>
  <c r="S13" i="14"/>
  <c r="S14" i="14"/>
  <c r="S15" i="14"/>
  <c r="S16" i="14"/>
  <c r="S17" i="14"/>
  <c r="S18" i="14"/>
  <c r="S19" i="14"/>
  <c r="S20" i="14"/>
  <c r="S21" i="14"/>
  <c r="S22" i="14"/>
  <c r="S23" i="14"/>
  <c r="S24" i="14"/>
  <c r="S25" i="14"/>
  <c r="S26" i="14"/>
  <c r="S27" i="14"/>
  <c r="S28" i="14"/>
  <c r="S29" i="14"/>
  <c r="S30" i="14"/>
  <c r="S31" i="14"/>
  <c r="S32" i="14"/>
  <c r="S33" i="14"/>
  <c r="S34" i="14"/>
  <c r="S35" i="14"/>
  <c r="S36" i="14"/>
  <c r="S37" i="14"/>
  <c r="S38" i="14"/>
  <c r="S39" i="14"/>
  <c r="S40" i="14"/>
  <c r="S41" i="14"/>
  <c r="S42" i="14"/>
  <c r="S43" i="14"/>
  <c r="S44" i="14"/>
  <c r="S45" i="14"/>
  <c r="S46" i="14"/>
  <c r="S47" i="14"/>
  <c r="S48" i="14"/>
  <c r="S49" i="14"/>
  <c r="S50" i="14"/>
  <c r="S51" i="14"/>
  <c r="S52" i="14"/>
  <c r="S53" i="14"/>
  <c r="S54" i="14"/>
  <c r="S55" i="14"/>
  <c r="S56" i="14"/>
  <c r="S57" i="14"/>
  <c r="S58" i="14"/>
  <c r="S59" i="14"/>
  <c r="S60" i="14"/>
  <c r="S61" i="14"/>
  <c r="S62" i="14"/>
  <c r="S63" i="14"/>
  <c r="S64" i="14"/>
  <c r="S65" i="14"/>
  <c r="S66" i="14"/>
  <c r="S67" i="14"/>
  <c r="S68" i="14"/>
  <c r="S69" i="14"/>
  <c r="S70" i="14"/>
  <c r="S71" i="14"/>
  <c r="S72" i="14"/>
  <c r="S73" i="14"/>
  <c r="S74" i="14"/>
  <c r="S75" i="14"/>
  <c r="S76" i="14"/>
  <c r="S77" i="14"/>
  <c r="S78" i="14"/>
  <c r="S79" i="14"/>
  <c r="S80" i="14"/>
  <c r="S81" i="14"/>
  <c r="S82" i="14"/>
  <c r="S83" i="14"/>
  <c r="S84" i="14"/>
  <c r="S85" i="14"/>
  <c r="S86" i="14"/>
  <c r="S87" i="14"/>
  <c r="S88" i="14"/>
  <c r="S89" i="14"/>
  <c r="S90" i="14"/>
  <c r="S91" i="14"/>
  <c r="S92" i="14"/>
  <c r="S93" i="14"/>
  <c r="S94" i="14"/>
  <c r="S95" i="14"/>
  <c r="S96" i="14"/>
  <c r="S97" i="14"/>
  <c r="S98" i="14"/>
  <c r="S99" i="14"/>
  <c r="S100" i="14"/>
  <c r="S101" i="14"/>
  <c r="S102" i="14"/>
  <c r="S103" i="14"/>
  <c r="S104" i="14"/>
  <c r="S105" i="14"/>
  <c r="S106" i="14"/>
  <c r="S107" i="14"/>
  <c r="S108" i="14"/>
  <c r="S109" i="14"/>
  <c r="S110" i="14"/>
  <c r="S111" i="14"/>
  <c r="S112" i="14"/>
  <c r="S113" i="14"/>
  <c r="S114" i="14"/>
  <c r="S115" i="14"/>
  <c r="S116" i="14"/>
  <c r="S117" i="14"/>
  <c r="S118" i="14"/>
  <c r="S119" i="14"/>
  <c r="S120" i="14"/>
  <c r="S121" i="14"/>
  <c r="S122" i="14"/>
  <c r="S123" i="14"/>
  <c r="S124" i="14"/>
  <c r="S125" i="14"/>
  <c r="S126" i="14"/>
  <c r="S127" i="14"/>
  <c r="S128" i="14"/>
  <c r="S129" i="14"/>
  <c r="S130" i="14"/>
  <c r="S131" i="14"/>
  <c r="S132" i="14"/>
  <c r="S133" i="14"/>
  <c r="S134" i="14"/>
  <c r="S135" i="14"/>
  <c r="S136" i="14"/>
  <c r="S137" i="14"/>
  <c r="S138" i="14"/>
  <c r="S139" i="14"/>
  <c r="S140" i="14"/>
  <c r="S141" i="14"/>
  <c r="S142" i="14"/>
  <c r="S143" i="14"/>
  <c r="S144" i="14"/>
  <c r="S145" i="14"/>
  <c r="S146" i="14"/>
  <c r="S147" i="14"/>
  <c r="S148" i="14"/>
  <c r="S149" i="14"/>
  <c r="S150" i="14"/>
  <c r="S151" i="14"/>
  <c r="S152" i="14"/>
  <c r="S153" i="14"/>
  <c r="S154" i="14"/>
  <c r="S155" i="14"/>
  <c r="S156" i="14"/>
  <c r="R7" i="14"/>
  <c r="R8" i="14"/>
  <c r="R9" i="14"/>
  <c r="R10" i="14"/>
  <c r="R11" i="14"/>
  <c r="R12"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R55" i="14"/>
  <c r="R56" i="14"/>
  <c r="R57" i="14"/>
  <c r="R58" i="14"/>
  <c r="R59" i="14"/>
  <c r="R60" i="14"/>
  <c r="R61" i="14"/>
  <c r="R62" i="14"/>
  <c r="R63" i="14"/>
  <c r="R64" i="14"/>
  <c r="R65" i="14"/>
  <c r="R66" i="14"/>
  <c r="R67" i="14"/>
  <c r="R68" i="14"/>
  <c r="R69" i="14"/>
  <c r="R70" i="14"/>
  <c r="R71" i="14"/>
  <c r="R72" i="14"/>
  <c r="R73" i="14"/>
  <c r="R74" i="14"/>
  <c r="R75" i="14"/>
  <c r="R76" i="14"/>
  <c r="R77" i="14"/>
  <c r="R78" i="14"/>
  <c r="R79" i="14"/>
  <c r="R80" i="14"/>
  <c r="R81" i="14"/>
  <c r="R82" i="14"/>
  <c r="R83" i="14"/>
  <c r="R84" i="14"/>
  <c r="R85" i="14"/>
  <c r="R86" i="14"/>
  <c r="R87" i="14"/>
  <c r="R88" i="14"/>
  <c r="R89" i="14"/>
  <c r="R90" i="14"/>
  <c r="R91" i="14"/>
  <c r="R92" i="14"/>
  <c r="R93" i="14"/>
  <c r="R94" i="14"/>
  <c r="R95" i="14"/>
  <c r="R96" i="14"/>
  <c r="R97" i="14"/>
  <c r="R98" i="14"/>
  <c r="R99" i="14"/>
  <c r="R100" i="14"/>
  <c r="R101" i="14"/>
  <c r="R102" i="14"/>
  <c r="R103" i="14"/>
  <c r="R104" i="14"/>
  <c r="R105" i="14"/>
  <c r="R106" i="14"/>
  <c r="R107" i="14"/>
  <c r="R108" i="14"/>
  <c r="R109" i="14"/>
  <c r="R110" i="14"/>
  <c r="R111" i="14"/>
  <c r="R112" i="14"/>
  <c r="R113" i="14"/>
  <c r="R114" i="14"/>
  <c r="R115" i="14"/>
  <c r="R116" i="14"/>
  <c r="R117" i="14"/>
  <c r="R118" i="14"/>
  <c r="R119" i="14"/>
  <c r="R120" i="14"/>
  <c r="R121" i="14"/>
  <c r="R122" i="14"/>
  <c r="R123" i="14"/>
  <c r="R124" i="14"/>
  <c r="R125" i="14"/>
  <c r="R126" i="14"/>
  <c r="R127" i="14"/>
  <c r="R128" i="14"/>
  <c r="R129" i="14"/>
  <c r="R130" i="14"/>
  <c r="R131" i="14"/>
  <c r="R132" i="14"/>
  <c r="R133" i="14"/>
  <c r="R134" i="14"/>
  <c r="R135" i="14"/>
  <c r="R136" i="14"/>
  <c r="R137" i="14"/>
  <c r="R138" i="14"/>
  <c r="R139" i="14"/>
  <c r="R140" i="14"/>
  <c r="R141" i="14"/>
  <c r="R142" i="14"/>
  <c r="R143" i="14"/>
  <c r="R144" i="14"/>
  <c r="R145" i="14"/>
  <c r="R146" i="14"/>
  <c r="R147" i="14"/>
  <c r="R148" i="14"/>
  <c r="R149" i="14"/>
  <c r="R150" i="14"/>
  <c r="R151" i="14"/>
  <c r="R152" i="14"/>
  <c r="R153" i="14"/>
  <c r="R154" i="14"/>
  <c r="R155" i="14"/>
  <c r="R156" i="14"/>
  <c r="Q7" i="14"/>
  <c r="Q8" i="14"/>
  <c r="Q9" i="14"/>
  <c r="Q10"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57" i="14"/>
  <c r="Q58" i="14"/>
  <c r="Q59" i="14"/>
  <c r="Q60" i="14"/>
  <c r="Q61" i="14"/>
  <c r="Q62" i="14"/>
  <c r="Q63" i="14"/>
  <c r="Q64" i="14"/>
  <c r="Q65" i="14"/>
  <c r="Q66" i="14"/>
  <c r="Q67" i="14"/>
  <c r="Q68" i="14"/>
  <c r="Q69" i="14"/>
  <c r="Q70" i="14"/>
  <c r="Q71" i="14"/>
  <c r="Q72" i="14"/>
  <c r="Q73" i="14"/>
  <c r="Q74" i="14"/>
  <c r="Q75" i="14"/>
  <c r="Q76" i="14"/>
  <c r="Q77" i="14"/>
  <c r="Q78" i="14"/>
  <c r="Q79" i="14"/>
  <c r="Q80" i="14"/>
  <c r="Q81" i="14"/>
  <c r="Q82" i="14"/>
  <c r="Q83" i="14"/>
  <c r="Q84" i="14"/>
  <c r="Q85" i="14"/>
  <c r="Q86" i="14"/>
  <c r="Q87" i="14"/>
  <c r="Q88" i="14"/>
  <c r="Q89" i="14"/>
  <c r="Q90" i="14"/>
  <c r="Q91" i="14"/>
  <c r="Q92" i="14"/>
  <c r="Q93" i="14"/>
  <c r="Q94" i="14"/>
  <c r="Q95" i="14"/>
  <c r="Q96" i="14"/>
  <c r="Q97" i="14"/>
  <c r="Q98" i="14"/>
  <c r="Q99" i="14"/>
  <c r="Q100" i="14"/>
  <c r="Q101" i="14"/>
  <c r="Q102" i="14"/>
  <c r="Q103" i="14"/>
  <c r="Q104" i="14"/>
  <c r="Q105" i="14"/>
  <c r="Q106" i="14"/>
  <c r="Q107" i="14"/>
  <c r="Q108" i="14"/>
  <c r="Q109" i="14"/>
  <c r="Q110" i="14"/>
  <c r="Q111" i="14"/>
  <c r="Q112" i="14"/>
  <c r="Q113" i="14"/>
  <c r="Q114" i="14"/>
  <c r="Q115" i="14"/>
  <c r="Q116" i="14"/>
  <c r="Q117" i="14"/>
  <c r="Q118" i="14"/>
  <c r="Q119" i="14"/>
  <c r="Q120" i="14"/>
  <c r="Q121" i="14"/>
  <c r="Q122" i="14"/>
  <c r="Q123" i="14"/>
  <c r="Q124" i="14"/>
  <c r="Q125" i="14"/>
  <c r="Q126" i="14"/>
  <c r="Q127" i="14"/>
  <c r="Q128" i="14"/>
  <c r="Q129" i="14"/>
  <c r="Q130" i="14"/>
  <c r="Q131" i="14"/>
  <c r="Q132" i="14"/>
  <c r="Q133" i="14"/>
  <c r="Q134" i="14"/>
  <c r="Q135" i="14"/>
  <c r="Q136" i="14"/>
  <c r="Q137" i="14"/>
  <c r="Q138" i="14"/>
  <c r="Q139" i="14"/>
  <c r="Q140" i="14"/>
  <c r="Q141" i="14"/>
  <c r="Q142" i="14"/>
  <c r="Q143" i="14"/>
  <c r="Q144" i="14"/>
  <c r="Q145" i="14"/>
  <c r="Q146" i="14"/>
  <c r="Q147" i="14"/>
  <c r="Q148" i="14"/>
  <c r="Q149" i="14"/>
  <c r="Q150" i="14"/>
  <c r="Q151" i="14"/>
  <c r="Q152" i="14"/>
  <c r="Q153" i="14"/>
  <c r="Q154" i="14"/>
  <c r="Q155" i="14"/>
  <c r="Q156" i="14"/>
  <c r="M13" i="14"/>
  <c r="M14" i="14"/>
  <c r="M15" i="14"/>
  <c r="M18" i="14"/>
  <c r="M19" i="14"/>
  <c r="M22" i="14"/>
  <c r="M23" i="14"/>
  <c r="M26" i="14"/>
  <c r="M27" i="14"/>
  <c r="M29" i="14"/>
  <c r="M30" i="14"/>
  <c r="M31" i="14"/>
  <c r="M34" i="14"/>
  <c r="M35" i="14"/>
  <c r="M38" i="14"/>
  <c r="M39" i="14"/>
  <c r="M42" i="14"/>
  <c r="M43" i="14"/>
  <c r="M45" i="14"/>
  <c r="M46" i="14"/>
  <c r="M47" i="14"/>
  <c r="M50" i="14"/>
  <c r="M51" i="14"/>
  <c r="M54" i="14"/>
  <c r="M55" i="14"/>
  <c r="M58" i="14"/>
  <c r="M59" i="14"/>
  <c r="M61" i="14"/>
  <c r="M62" i="14"/>
  <c r="M63" i="14"/>
  <c r="M66" i="14"/>
  <c r="M67" i="14"/>
  <c r="M70" i="14"/>
  <c r="M71" i="14"/>
  <c r="M74" i="14"/>
  <c r="M75" i="14"/>
  <c r="M77" i="14"/>
  <c r="M78" i="14"/>
  <c r="M79" i="14"/>
  <c r="M82" i="14"/>
  <c r="M83" i="14"/>
  <c r="M86" i="14"/>
  <c r="M87" i="14"/>
  <c r="M90" i="14"/>
  <c r="M91" i="14"/>
  <c r="M93" i="14"/>
  <c r="M94" i="14"/>
  <c r="M95" i="14"/>
  <c r="M98" i="14"/>
  <c r="M99" i="14"/>
  <c r="M102" i="14"/>
  <c r="M103" i="14"/>
  <c r="M106" i="14"/>
  <c r="M107" i="14"/>
  <c r="M109" i="14"/>
  <c r="M110" i="14"/>
  <c r="M111" i="14"/>
  <c r="M114" i="14"/>
  <c r="M115" i="14"/>
  <c r="M118" i="14"/>
  <c r="M119" i="14"/>
  <c r="M122" i="14"/>
  <c r="M123" i="14"/>
  <c r="M125" i="14"/>
  <c r="M126" i="14"/>
  <c r="M127" i="14"/>
  <c r="M130" i="14"/>
  <c r="M131" i="14"/>
  <c r="M134" i="14"/>
  <c r="M135" i="14"/>
  <c r="M138" i="14"/>
  <c r="M139" i="14"/>
  <c r="M141" i="14"/>
  <c r="M142" i="14"/>
  <c r="M143" i="14"/>
  <c r="M146" i="14"/>
  <c r="M147" i="14"/>
  <c r="M150" i="14"/>
  <c r="M151" i="14"/>
  <c r="M154" i="14"/>
  <c r="M155" i="14"/>
  <c r="L7" i="14"/>
  <c r="L8" i="14"/>
  <c r="L9" i="14"/>
  <c r="L10" i="14"/>
  <c r="L11" i="14"/>
  <c r="L12" i="14"/>
  <c r="L13" i="14"/>
  <c r="L14" i="14"/>
  <c r="L15" i="14"/>
  <c r="L16" i="14"/>
  <c r="L17" i="14"/>
  <c r="L18" i="14"/>
  <c r="L19" i="14"/>
  <c r="L20" i="14"/>
  <c r="L21" i="14"/>
  <c r="L22" i="14"/>
  <c r="L23" i="14"/>
  <c r="L24" i="14"/>
  <c r="L25" i="14"/>
  <c r="L26" i="14"/>
  <c r="L27" i="14"/>
  <c r="L28" i="14"/>
  <c r="L29" i="14"/>
  <c r="L30" i="14"/>
  <c r="L31" i="14"/>
  <c r="L32" i="14"/>
  <c r="L33" i="14"/>
  <c r="L34" i="14"/>
  <c r="L35" i="14"/>
  <c r="L36" i="14"/>
  <c r="L37" i="14"/>
  <c r="L38" i="14"/>
  <c r="L39" i="14"/>
  <c r="L40" i="14"/>
  <c r="L41" i="14"/>
  <c r="L42" i="14"/>
  <c r="L43" i="14"/>
  <c r="L44" i="14"/>
  <c r="L45" i="14"/>
  <c r="L46" i="14"/>
  <c r="L47" i="14"/>
  <c r="L48" i="14"/>
  <c r="L49" i="14"/>
  <c r="L50" i="14"/>
  <c r="L51" i="14"/>
  <c r="L52" i="14"/>
  <c r="L53" i="14"/>
  <c r="L54" i="14"/>
  <c r="L55" i="14"/>
  <c r="L56" i="14"/>
  <c r="L57" i="14"/>
  <c r="L58" i="14"/>
  <c r="L59" i="14"/>
  <c r="L60" i="14"/>
  <c r="L61" i="14"/>
  <c r="L62" i="14"/>
  <c r="L63" i="14"/>
  <c r="L64" i="14"/>
  <c r="L65" i="14"/>
  <c r="L66" i="14"/>
  <c r="L67" i="14"/>
  <c r="L68" i="14"/>
  <c r="L69" i="14"/>
  <c r="L70" i="14"/>
  <c r="L71" i="14"/>
  <c r="L72" i="14"/>
  <c r="L73" i="14"/>
  <c r="L74" i="14"/>
  <c r="L75" i="14"/>
  <c r="L76" i="14"/>
  <c r="L77" i="14"/>
  <c r="L78" i="14"/>
  <c r="L79" i="14"/>
  <c r="L80" i="14"/>
  <c r="L81" i="14"/>
  <c r="L82" i="14"/>
  <c r="L83" i="14"/>
  <c r="L84" i="14"/>
  <c r="L85" i="14"/>
  <c r="L86" i="14"/>
  <c r="L87" i="14"/>
  <c r="L88" i="14"/>
  <c r="L89" i="14"/>
  <c r="L90" i="14"/>
  <c r="L91" i="14"/>
  <c r="L92" i="14"/>
  <c r="L93" i="14"/>
  <c r="L94" i="14"/>
  <c r="L95" i="14"/>
  <c r="L96" i="14"/>
  <c r="L97" i="14"/>
  <c r="L98" i="14"/>
  <c r="L99" i="14"/>
  <c r="L100" i="14"/>
  <c r="L101" i="14"/>
  <c r="L102" i="14"/>
  <c r="L103" i="14"/>
  <c r="L104" i="14"/>
  <c r="L105" i="14"/>
  <c r="L106" i="14"/>
  <c r="L107" i="14"/>
  <c r="L108" i="14"/>
  <c r="L109" i="14"/>
  <c r="L110" i="14"/>
  <c r="L111" i="14"/>
  <c r="L112" i="14"/>
  <c r="L113" i="14"/>
  <c r="L114" i="14"/>
  <c r="L115" i="14"/>
  <c r="L116" i="14"/>
  <c r="L117" i="14"/>
  <c r="L118" i="14"/>
  <c r="L119" i="14"/>
  <c r="L120" i="14"/>
  <c r="L121" i="14"/>
  <c r="L122" i="14"/>
  <c r="L123" i="14"/>
  <c r="L124" i="14"/>
  <c r="L125" i="14"/>
  <c r="L126" i="14"/>
  <c r="L127" i="14"/>
  <c r="L128" i="14"/>
  <c r="L129" i="14"/>
  <c r="L130" i="14"/>
  <c r="L131" i="14"/>
  <c r="L132" i="14"/>
  <c r="L133" i="14"/>
  <c r="L134" i="14"/>
  <c r="L135" i="14"/>
  <c r="L136" i="14"/>
  <c r="L137" i="14"/>
  <c r="L138" i="14"/>
  <c r="L139" i="14"/>
  <c r="L140" i="14"/>
  <c r="L141" i="14"/>
  <c r="L142" i="14"/>
  <c r="L143" i="14"/>
  <c r="L144" i="14"/>
  <c r="L145" i="14"/>
  <c r="L146" i="14"/>
  <c r="L147" i="14"/>
  <c r="L148" i="14"/>
  <c r="L149" i="14"/>
  <c r="L150" i="14"/>
  <c r="L151" i="14"/>
  <c r="L152" i="14"/>
  <c r="L153" i="14"/>
  <c r="L154" i="14"/>
  <c r="L155" i="14"/>
  <c r="L156" i="14"/>
  <c r="J12" i="14"/>
  <c r="J15" i="14"/>
  <c r="J16" i="14"/>
  <c r="J20" i="14"/>
  <c r="J23" i="14"/>
  <c r="J24" i="14"/>
  <c r="J26" i="14"/>
  <c r="J28" i="14"/>
  <c r="J31" i="14"/>
  <c r="J32" i="14"/>
  <c r="J36" i="14"/>
  <c r="J39" i="14"/>
  <c r="J40" i="14"/>
  <c r="J42" i="14"/>
  <c r="J44" i="14"/>
  <c r="J47" i="14"/>
  <c r="J48" i="14"/>
  <c r="J52" i="14"/>
  <c r="J55" i="14"/>
  <c r="J56" i="14"/>
  <c r="J58" i="14"/>
  <c r="J60" i="14"/>
  <c r="J63" i="14"/>
  <c r="J64" i="14"/>
  <c r="J68" i="14"/>
  <c r="J71" i="14"/>
  <c r="J72" i="14"/>
  <c r="J74" i="14"/>
  <c r="J76" i="14"/>
  <c r="J79" i="14"/>
  <c r="J80" i="14"/>
  <c r="J84" i="14"/>
  <c r="J87" i="14"/>
  <c r="J88" i="14"/>
  <c r="J90" i="14"/>
  <c r="J92" i="14"/>
  <c r="J95" i="14"/>
  <c r="J96" i="14"/>
  <c r="J100" i="14"/>
  <c r="J103" i="14"/>
  <c r="J104" i="14"/>
  <c r="J106" i="14"/>
  <c r="J108" i="14"/>
  <c r="J111" i="14"/>
  <c r="J112" i="14"/>
  <c r="J116" i="14"/>
  <c r="J119" i="14"/>
  <c r="J120" i="14"/>
  <c r="J122" i="14"/>
  <c r="J124" i="14"/>
  <c r="J127" i="14"/>
  <c r="J128" i="14"/>
  <c r="J132" i="14"/>
  <c r="J135" i="14"/>
  <c r="J136" i="14"/>
  <c r="J138" i="14"/>
  <c r="J140" i="14"/>
  <c r="J143" i="14"/>
  <c r="J144" i="14"/>
  <c r="J148" i="14"/>
  <c r="J151" i="14"/>
  <c r="J152" i="14"/>
  <c r="J154" i="14"/>
  <c r="J156" i="14"/>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45" i="14"/>
  <c r="I46" i="14"/>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I73" i="14"/>
  <c r="I74" i="14"/>
  <c r="I75" i="14"/>
  <c r="I76" i="14"/>
  <c r="I77" i="14"/>
  <c r="I78" i="14"/>
  <c r="I79" i="14"/>
  <c r="I80" i="14"/>
  <c r="I81" i="14"/>
  <c r="I82" i="14"/>
  <c r="I83" i="14"/>
  <c r="I84" i="14"/>
  <c r="I85" i="14"/>
  <c r="I86" i="14"/>
  <c r="I87" i="14"/>
  <c r="I88" i="14"/>
  <c r="I89" i="14"/>
  <c r="I90" i="14"/>
  <c r="I91" i="14"/>
  <c r="I92" i="14"/>
  <c r="I93" i="14"/>
  <c r="I94" i="14"/>
  <c r="I95" i="14"/>
  <c r="I96" i="14"/>
  <c r="I97" i="14"/>
  <c r="I98" i="14"/>
  <c r="I99" i="14"/>
  <c r="I100" i="14"/>
  <c r="I101" i="14"/>
  <c r="I102" i="14"/>
  <c r="I103" i="14"/>
  <c r="I104" i="14"/>
  <c r="I105" i="14"/>
  <c r="I106" i="14"/>
  <c r="I107" i="14"/>
  <c r="I108" i="14"/>
  <c r="I109" i="14"/>
  <c r="I110" i="14"/>
  <c r="I111" i="14"/>
  <c r="I112" i="14"/>
  <c r="I113" i="14"/>
  <c r="I114" i="14"/>
  <c r="I115" i="14"/>
  <c r="I116" i="14"/>
  <c r="I117" i="14"/>
  <c r="I118" i="14"/>
  <c r="I119" i="14"/>
  <c r="I120" i="14"/>
  <c r="I121" i="14"/>
  <c r="I122" i="14"/>
  <c r="I123" i="14"/>
  <c r="I124" i="14"/>
  <c r="I125" i="14"/>
  <c r="I126" i="14"/>
  <c r="I127" i="14"/>
  <c r="I128" i="14"/>
  <c r="I129" i="14"/>
  <c r="I130" i="14"/>
  <c r="I131" i="14"/>
  <c r="I132" i="14"/>
  <c r="I133" i="14"/>
  <c r="I134" i="14"/>
  <c r="I135" i="14"/>
  <c r="I136" i="14"/>
  <c r="I137" i="14"/>
  <c r="I138" i="14"/>
  <c r="I139" i="14"/>
  <c r="I140" i="14"/>
  <c r="I141" i="14"/>
  <c r="I142" i="14"/>
  <c r="I143" i="14"/>
  <c r="I144" i="14"/>
  <c r="I145" i="14"/>
  <c r="I146" i="14"/>
  <c r="I147" i="14"/>
  <c r="I148" i="14"/>
  <c r="I149" i="14"/>
  <c r="I150" i="14"/>
  <c r="I151" i="14"/>
  <c r="I152" i="14"/>
  <c r="I153" i="14"/>
  <c r="I154" i="14"/>
  <c r="I155" i="14"/>
  <c r="I156" i="14"/>
  <c r="D7" i="14"/>
  <c r="C7" i="14"/>
  <c r="E7" i="14"/>
  <c r="D8" i="14"/>
  <c r="C8" i="14"/>
  <c r="F8" i="14" s="1"/>
  <c r="E8" i="14"/>
  <c r="D9" i="14"/>
  <c r="C9" i="14"/>
  <c r="E9" i="14"/>
  <c r="D10" i="14"/>
  <c r="C10" i="14"/>
  <c r="F10" i="14" s="1"/>
  <c r="E10" i="14"/>
  <c r="D11" i="14"/>
  <c r="C11" i="14"/>
  <c r="E11" i="14"/>
  <c r="D12" i="14"/>
  <c r="C12" i="14"/>
  <c r="E12" i="14"/>
  <c r="D13" i="14"/>
  <c r="C13" i="14"/>
  <c r="E13" i="14"/>
  <c r="D14" i="14"/>
  <c r="C14" i="14"/>
  <c r="E14" i="14"/>
  <c r="D15" i="14"/>
  <c r="C15" i="14"/>
  <c r="E15" i="14"/>
  <c r="F15" i="14" s="1"/>
  <c r="D16" i="14"/>
  <c r="C16" i="14"/>
  <c r="E16" i="14"/>
  <c r="D17" i="14"/>
  <c r="C17" i="14"/>
  <c r="E17" i="14"/>
  <c r="D18" i="14"/>
  <c r="C18" i="14"/>
  <c r="F18" i="14" s="1"/>
  <c r="E18" i="14"/>
  <c r="D19" i="14"/>
  <c r="C19" i="14"/>
  <c r="E19" i="14"/>
  <c r="D20" i="14"/>
  <c r="C20" i="14"/>
  <c r="E20" i="14"/>
  <c r="D21" i="14"/>
  <c r="F21" i="14" s="1"/>
  <c r="C21" i="14"/>
  <c r="E21" i="14"/>
  <c r="D22" i="14"/>
  <c r="C22" i="14"/>
  <c r="E22" i="14"/>
  <c r="D23" i="14"/>
  <c r="C23" i="14"/>
  <c r="E23" i="14"/>
  <c r="F23" i="14" s="1"/>
  <c r="D24" i="14"/>
  <c r="C24" i="14"/>
  <c r="E24" i="14"/>
  <c r="D25" i="14"/>
  <c r="C25" i="14"/>
  <c r="E25" i="14"/>
  <c r="D26" i="14"/>
  <c r="C26" i="14"/>
  <c r="F26" i="14" s="1"/>
  <c r="E26" i="14"/>
  <c r="D27" i="14"/>
  <c r="C27" i="14"/>
  <c r="E27" i="14"/>
  <c r="D28" i="14"/>
  <c r="C28" i="14"/>
  <c r="E28" i="14"/>
  <c r="D29" i="14"/>
  <c r="F29" i="14" s="1"/>
  <c r="C29" i="14"/>
  <c r="E29" i="14"/>
  <c r="D30" i="14"/>
  <c r="C30" i="14"/>
  <c r="E30" i="14"/>
  <c r="D31" i="14"/>
  <c r="C31" i="14"/>
  <c r="E31" i="14"/>
  <c r="F31" i="14" s="1"/>
  <c r="D32" i="14"/>
  <c r="C32" i="14"/>
  <c r="E32" i="14"/>
  <c r="D33" i="14"/>
  <c r="C33" i="14"/>
  <c r="E33" i="14"/>
  <c r="D34" i="14"/>
  <c r="C34" i="14"/>
  <c r="F34" i="14" s="1"/>
  <c r="E34" i="14"/>
  <c r="D35" i="14"/>
  <c r="C35" i="14"/>
  <c r="E35" i="14"/>
  <c r="D36" i="14"/>
  <c r="C36" i="14"/>
  <c r="E36" i="14"/>
  <c r="D37" i="14"/>
  <c r="C37" i="14"/>
  <c r="E37" i="14"/>
  <c r="D38" i="14"/>
  <c r="C38" i="14"/>
  <c r="E38" i="14"/>
  <c r="D39" i="14"/>
  <c r="C39" i="14"/>
  <c r="E39" i="14"/>
  <c r="F39" i="14" s="1"/>
  <c r="D40" i="14"/>
  <c r="C40" i="14"/>
  <c r="E40" i="14"/>
  <c r="D41" i="14"/>
  <c r="C41" i="14"/>
  <c r="E41" i="14"/>
  <c r="D42" i="14"/>
  <c r="C42" i="14"/>
  <c r="E42" i="14"/>
  <c r="D43" i="14"/>
  <c r="C43" i="14"/>
  <c r="E43" i="14"/>
  <c r="D44" i="14"/>
  <c r="C44" i="14"/>
  <c r="E44" i="14"/>
  <c r="D45" i="14"/>
  <c r="F45" i="14" s="1"/>
  <c r="C45" i="14"/>
  <c r="E45" i="14"/>
  <c r="D46" i="14"/>
  <c r="C46" i="14"/>
  <c r="E46" i="14"/>
  <c r="D47" i="14"/>
  <c r="C47" i="14"/>
  <c r="E47" i="14"/>
  <c r="D48" i="14"/>
  <c r="C48" i="14"/>
  <c r="F48" i="14" s="1"/>
  <c r="E48" i="14"/>
  <c r="D49" i="14"/>
  <c r="C49" i="14"/>
  <c r="E49" i="14"/>
  <c r="D50" i="14"/>
  <c r="C50" i="14"/>
  <c r="F50" i="14" s="1"/>
  <c r="E50" i="14"/>
  <c r="D51" i="14"/>
  <c r="C51" i="14"/>
  <c r="E51" i="14"/>
  <c r="D52" i="14"/>
  <c r="C52" i="14"/>
  <c r="E52" i="14"/>
  <c r="D53" i="14"/>
  <c r="C53" i="14"/>
  <c r="E53" i="14"/>
  <c r="D54" i="14"/>
  <c r="C54" i="14"/>
  <c r="E54" i="14"/>
  <c r="D55" i="14"/>
  <c r="C55" i="14"/>
  <c r="E55" i="14"/>
  <c r="F55" i="14" s="1"/>
  <c r="D56" i="14"/>
  <c r="C56" i="14"/>
  <c r="E56" i="14"/>
  <c r="D57" i="14"/>
  <c r="C57" i="14"/>
  <c r="E57" i="14"/>
  <c r="D58" i="14"/>
  <c r="C58" i="14"/>
  <c r="F58" i="14" s="1"/>
  <c r="E58" i="14"/>
  <c r="D59" i="14"/>
  <c r="C59" i="14"/>
  <c r="E59" i="14"/>
  <c r="D60" i="14"/>
  <c r="C60" i="14"/>
  <c r="E60" i="14"/>
  <c r="D61" i="14"/>
  <c r="F61" i="14" s="1"/>
  <c r="C61" i="14"/>
  <c r="E61" i="14"/>
  <c r="D62" i="14"/>
  <c r="C62" i="14"/>
  <c r="E62" i="14"/>
  <c r="D63" i="14"/>
  <c r="C63" i="14"/>
  <c r="E63" i="14"/>
  <c r="F63" i="14" s="1"/>
  <c r="D64" i="14"/>
  <c r="C64" i="14"/>
  <c r="E64" i="14"/>
  <c r="D65" i="14"/>
  <c r="C65" i="14"/>
  <c r="E65" i="14"/>
  <c r="D66" i="14"/>
  <c r="C66" i="14"/>
  <c r="F66" i="14" s="1"/>
  <c r="E66" i="14"/>
  <c r="D67" i="14"/>
  <c r="C67" i="14"/>
  <c r="E67" i="14"/>
  <c r="D68" i="14"/>
  <c r="C68" i="14"/>
  <c r="E68" i="14"/>
  <c r="D69" i="14"/>
  <c r="F69" i="14" s="1"/>
  <c r="C69" i="14"/>
  <c r="E69" i="14"/>
  <c r="D70" i="14"/>
  <c r="C70" i="14"/>
  <c r="E70" i="14"/>
  <c r="D71" i="14"/>
  <c r="C71" i="14"/>
  <c r="E71" i="14"/>
  <c r="F71" i="14" s="1"/>
  <c r="D72" i="14"/>
  <c r="C72" i="14"/>
  <c r="E72" i="14"/>
  <c r="D73" i="14"/>
  <c r="C73" i="14"/>
  <c r="E73" i="14"/>
  <c r="D74" i="14"/>
  <c r="C74" i="14"/>
  <c r="F74" i="14" s="1"/>
  <c r="E74" i="14"/>
  <c r="D75" i="14"/>
  <c r="C75" i="14"/>
  <c r="E75" i="14"/>
  <c r="D76" i="14"/>
  <c r="C76" i="14"/>
  <c r="E76" i="14"/>
  <c r="D77" i="14"/>
  <c r="F77" i="14" s="1"/>
  <c r="C77" i="14"/>
  <c r="E77" i="14"/>
  <c r="D78" i="14"/>
  <c r="C78" i="14"/>
  <c r="E78" i="14"/>
  <c r="D79" i="14"/>
  <c r="C79" i="14"/>
  <c r="E79" i="14"/>
  <c r="F79" i="14" s="1"/>
  <c r="D80" i="14"/>
  <c r="C80" i="14"/>
  <c r="E80" i="14"/>
  <c r="D81" i="14"/>
  <c r="C81" i="14"/>
  <c r="E81" i="14"/>
  <c r="D82" i="14"/>
  <c r="C82" i="14"/>
  <c r="E82" i="14"/>
  <c r="D83" i="14"/>
  <c r="C83" i="14"/>
  <c r="E83" i="14"/>
  <c r="D84" i="14"/>
  <c r="C84" i="14"/>
  <c r="E84" i="14"/>
  <c r="D85" i="14"/>
  <c r="F85" i="14" s="1"/>
  <c r="C85" i="14"/>
  <c r="E85" i="14"/>
  <c r="D86" i="14"/>
  <c r="C86" i="14"/>
  <c r="E86" i="14"/>
  <c r="D87" i="14"/>
  <c r="C87" i="14"/>
  <c r="E87" i="14"/>
  <c r="D88" i="14"/>
  <c r="C88" i="14"/>
  <c r="F88" i="14" s="1"/>
  <c r="E88" i="14"/>
  <c r="D89" i="14"/>
  <c r="C89" i="14"/>
  <c r="E89" i="14"/>
  <c r="D90" i="14"/>
  <c r="C90" i="14"/>
  <c r="F90" i="14" s="1"/>
  <c r="E90" i="14"/>
  <c r="D91" i="14"/>
  <c r="C91" i="14"/>
  <c r="E91" i="14"/>
  <c r="D92" i="14"/>
  <c r="C92" i="14"/>
  <c r="E92" i="14"/>
  <c r="D93" i="14"/>
  <c r="C93" i="14"/>
  <c r="E93" i="14"/>
  <c r="D94" i="14"/>
  <c r="C94" i="14"/>
  <c r="E94" i="14"/>
  <c r="D95" i="14"/>
  <c r="C95" i="14"/>
  <c r="E95" i="14"/>
  <c r="F95" i="14" s="1"/>
  <c r="D96" i="14"/>
  <c r="C96" i="14"/>
  <c r="E96" i="14"/>
  <c r="D97" i="14"/>
  <c r="C97" i="14"/>
  <c r="E97" i="14"/>
  <c r="D98" i="14"/>
  <c r="C98" i="14"/>
  <c r="F98" i="14" s="1"/>
  <c r="E98" i="14"/>
  <c r="D99" i="14"/>
  <c r="C99" i="14"/>
  <c r="E99" i="14"/>
  <c r="D100" i="14"/>
  <c r="C100" i="14"/>
  <c r="E100" i="14"/>
  <c r="D101" i="14"/>
  <c r="F101" i="14" s="1"/>
  <c r="C101" i="14"/>
  <c r="E101" i="14"/>
  <c r="D102" i="14"/>
  <c r="C102" i="14"/>
  <c r="E102" i="14"/>
  <c r="D103" i="14"/>
  <c r="C103" i="14"/>
  <c r="E103" i="14"/>
  <c r="F103" i="14" s="1"/>
  <c r="D104" i="14"/>
  <c r="C104" i="14"/>
  <c r="E104" i="14"/>
  <c r="D105" i="14"/>
  <c r="C105" i="14"/>
  <c r="E105" i="14"/>
  <c r="D106" i="14"/>
  <c r="C106" i="14"/>
  <c r="F106" i="14" s="1"/>
  <c r="E106" i="14"/>
  <c r="D107" i="14"/>
  <c r="C107" i="14"/>
  <c r="E107" i="14"/>
  <c r="D108" i="14"/>
  <c r="C108" i="14"/>
  <c r="E108" i="14"/>
  <c r="D109" i="14"/>
  <c r="F109" i="14" s="1"/>
  <c r="C109" i="14"/>
  <c r="E109" i="14"/>
  <c r="D110" i="14"/>
  <c r="C110" i="14"/>
  <c r="E110" i="14"/>
  <c r="D111" i="14"/>
  <c r="C111" i="14"/>
  <c r="E111" i="14"/>
  <c r="F111" i="14" s="1"/>
  <c r="D112" i="14"/>
  <c r="C112" i="14"/>
  <c r="E112" i="14"/>
  <c r="D113" i="14"/>
  <c r="C113" i="14"/>
  <c r="E113" i="14"/>
  <c r="D114" i="14"/>
  <c r="C114" i="14"/>
  <c r="F114" i="14" s="1"/>
  <c r="E114" i="14"/>
  <c r="D115" i="14"/>
  <c r="C115" i="14"/>
  <c r="E115" i="14"/>
  <c r="D116" i="14"/>
  <c r="C116" i="14"/>
  <c r="E116" i="14"/>
  <c r="D117" i="14"/>
  <c r="C117" i="14"/>
  <c r="E117" i="14"/>
  <c r="D118" i="14"/>
  <c r="C118" i="14"/>
  <c r="E118" i="14"/>
  <c r="D119" i="14"/>
  <c r="C119" i="14"/>
  <c r="E119" i="14"/>
  <c r="F119" i="14" s="1"/>
  <c r="D120" i="14"/>
  <c r="C120" i="14"/>
  <c r="E120" i="14"/>
  <c r="D121" i="14"/>
  <c r="C121" i="14"/>
  <c r="E121" i="14"/>
  <c r="D122" i="14"/>
  <c r="C122" i="14"/>
  <c r="E122" i="14"/>
  <c r="D123" i="14"/>
  <c r="C123" i="14"/>
  <c r="E123" i="14"/>
  <c r="D124" i="14"/>
  <c r="C124" i="14"/>
  <c r="E124" i="14"/>
  <c r="D125" i="14"/>
  <c r="F125" i="14" s="1"/>
  <c r="C125" i="14"/>
  <c r="E125" i="14"/>
  <c r="D126" i="14"/>
  <c r="C126" i="14"/>
  <c r="E126" i="14"/>
  <c r="D127" i="14"/>
  <c r="C127" i="14"/>
  <c r="E127" i="14"/>
  <c r="D128" i="14"/>
  <c r="C128" i="14"/>
  <c r="E128" i="14"/>
  <c r="D129" i="14"/>
  <c r="C129" i="14"/>
  <c r="E129" i="14"/>
  <c r="D130" i="14"/>
  <c r="C130" i="14"/>
  <c r="F130" i="14" s="1"/>
  <c r="E130" i="14"/>
  <c r="D131" i="14"/>
  <c r="C131" i="14"/>
  <c r="E131" i="14"/>
  <c r="D132" i="14"/>
  <c r="C132" i="14"/>
  <c r="E132" i="14"/>
  <c r="D133" i="14"/>
  <c r="C133" i="14"/>
  <c r="E133" i="14"/>
  <c r="D134" i="14"/>
  <c r="C134" i="14"/>
  <c r="E134" i="14"/>
  <c r="D135" i="14"/>
  <c r="C135" i="14"/>
  <c r="E135" i="14"/>
  <c r="F135" i="14" s="1"/>
  <c r="D136" i="14"/>
  <c r="C136" i="14"/>
  <c r="E136" i="14"/>
  <c r="D137" i="14"/>
  <c r="C137" i="14"/>
  <c r="E137" i="14"/>
  <c r="D138" i="14"/>
  <c r="C138" i="14"/>
  <c r="F138" i="14" s="1"/>
  <c r="E138" i="14"/>
  <c r="D139" i="14"/>
  <c r="C139" i="14"/>
  <c r="E139" i="14"/>
  <c r="D140" i="14"/>
  <c r="C140" i="14"/>
  <c r="E140" i="14"/>
  <c r="D141" i="14"/>
  <c r="F141" i="14" s="1"/>
  <c r="C141" i="14"/>
  <c r="E141" i="14"/>
  <c r="D142" i="14"/>
  <c r="C142" i="14"/>
  <c r="E142" i="14"/>
  <c r="D143" i="14"/>
  <c r="C143" i="14"/>
  <c r="E143" i="14"/>
  <c r="F143" i="14" s="1"/>
  <c r="D144" i="14"/>
  <c r="C144" i="14"/>
  <c r="E144" i="14"/>
  <c r="D145" i="14"/>
  <c r="C145" i="14"/>
  <c r="E145" i="14"/>
  <c r="D146" i="14"/>
  <c r="C146" i="14"/>
  <c r="F146" i="14" s="1"/>
  <c r="E146" i="14"/>
  <c r="D147" i="14"/>
  <c r="C147" i="14"/>
  <c r="E147" i="14"/>
  <c r="D148" i="14"/>
  <c r="C148" i="14"/>
  <c r="E148" i="14"/>
  <c r="D149" i="14"/>
  <c r="F149" i="14" s="1"/>
  <c r="C149" i="14"/>
  <c r="E149" i="14"/>
  <c r="D150" i="14"/>
  <c r="C150" i="14"/>
  <c r="E150" i="14"/>
  <c r="D151" i="14"/>
  <c r="C151" i="14"/>
  <c r="E151" i="14"/>
  <c r="F151" i="14" s="1"/>
  <c r="D152" i="14"/>
  <c r="C152" i="14"/>
  <c r="E152" i="14"/>
  <c r="D153" i="14"/>
  <c r="C153" i="14"/>
  <c r="E153" i="14"/>
  <c r="D154" i="14"/>
  <c r="C154" i="14"/>
  <c r="F154" i="14" s="1"/>
  <c r="E154" i="14"/>
  <c r="D155" i="14"/>
  <c r="C155" i="14"/>
  <c r="E155" i="14"/>
  <c r="D156" i="14"/>
  <c r="C156" i="14"/>
  <c r="E156" i="14"/>
  <c r="S12" i="15"/>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S66" i="15"/>
  <c r="S67" i="15"/>
  <c r="S68" i="15"/>
  <c r="S69" i="15"/>
  <c r="S70" i="15"/>
  <c r="S71" i="15"/>
  <c r="S72" i="15"/>
  <c r="S73" i="15"/>
  <c r="S74" i="15"/>
  <c r="S75" i="15"/>
  <c r="S76" i="15"/>
  <c r="S77" i="15"/>
  <c r="S78" i="15"/>
  <c r="S79" i="15"/>
  <c r="S80" i="15"/>
  <c r="S81" i="15"/>
  <c r="S82" i="15"/>
  <c r="S83" i="15"/>
  <c r="S84" i="15"/>
  <c r="S85" i="15"/>
  <c r="S86" i="15"/>
  <c r="S87" i="15"/>
  <c r="S88" i="15"/>
  <c r="S89" i="15"/>
  <c r="S90" i="15"/>
  <c r="S91" i="15"/>
  <c r="S92" i="15"/>
  <c r="S93" i="15"/>
  <c r="S94" i="15"/>
  <c r="S95" i="15"/>
  <c r="S96" i="15"/>
  <c r="S97" i="15"/>
  <c r="S98" i="15"/>
  <c r="S99" i="15"/>
  <c r="S100" i="15"/>
  <c r="S101" i="15"/>
  <c r="S102" i="15"/>
  <c r="S103" i="15"/>
  <c r="S104" i="15"/>
  <c r="S105" i="15"/>
  <c r="S106" i="15"/>
  <c r="S107" i="15"/>
  <c r="S108" i="15"/>
  <c r="S109" i="15"/>
  <c r="S110" i="15"/>
  <c r="S111" i="15"/>
  <c r="S112" i="15"/>
  <c r="S113" i="15"/>
  <c r="S114" i="15"/>
  <c r="S115" i="15"/>
  <c r="S116" i="15"/>
  <c r="S117" i="15"/>
  <c r="S118" i="15"/>
  <c r="S119" i="15"/>
  <c r="S120" i="15"/>
  <c r="S121" i="15"/>
  <c r="S122" i="15"/>
  <c r="S123" i="15"/>
  <c r="S124" i="15"/>
  <c r="S125" i="15"/>
  <c r="S126" i="15"/>
  <c r="S127" i="15"/>
  <c r="S128" i="15"/>
  <c r="S129" i="15"/>
  <c r="S130" i="15"/>
  <c r="S131" i="15"/>
  <c r="S132" i="15"/>
  <c r="S133" i="15"/>
  <c r="S134" i="15"/>
  <c r="S135" i="15"/>
  <c r="S136" i="15"/>
  <c r="S137" i="15"/>
  <c r="S138" i="15"/>
  <c r="S139" i="15"/>
  <c r="S140" i="15"/>
  <c r="S141" i="15"/>
  <c r="S142" i="15"/>
  <c r="S143" i="15"/>
  <c r="S144" i="15"/>
  <c r="S145" i="15"/>
  <c r="S146" i="15"/>
  <c r="S147" i="15"/>
  <c r="S148" i="15"/>
  <c r="S149" i="15"/>
  <c r="S150" i="15"/>
  <c r="S151" i="15"/>
  <c r="S152" i="15"/>
  <c r="S153" i="15"/>
  <c r="S154" i="15"/>
  <c r="S155" i="15"/>
  <c r="S156" i="15"/>
  <c r="S157" i="15"/>
  <c r="S158" i="15"/>
  <c r="S159" i="15"/>
  <c r="S160" i="15"/>
  <c r="S161" i="15"/>
  <c r="R12" i="15"/>
  <c r="R13" i="15"/>
  <c r="R14" i="15"/>
  <c r="R15" i="15"/>
  <c r="R16" i="15"/>
  <c r="R17" i="15"/>
  <c r="R18" i="15"/>
  <c r="R19" i="15"/>
  <c r="R20" i="15"/>
  <c r="R21" i="15"/>
  <c r="R22" i="15"/>
  <c r="R23" i="15"/>
  <c r="R24" i="15"/>
  <c r="R25" i="15"/>
  <c r="R26" i="15"/>
  <c r="R27" i="15"/>
  <c r="R28" i="15"/>
  <c r="R29" i="15"/>
  <c r="R30" i="15"/>
  <c r="R31" i="15"/>
  <c r="R32" i="15"/>
  <c r="R33" i="15"/>
  <c r="R34" i="15"/>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134" i="15"/>
  <c r="R135" i="15"/>
  <c r="R136" i="15"/>
  <c r="R137" i="15"/>
  <c r="R138" i="15"/>
  <c r="R139" i="15"/>
  <c r="R140" i="15"/>
  <c r="R141" i="15"/>
  <c r="R142" i="15"/>
  <c r="R143" i="15"/>
  <c r="R144" i="15"/>
  <c r="R145" i="15"/>
  <c r="R146" i="15"/>
  <c r="R147" i="15"/>
  <c r="R148" i="15"/>
  <c r="R149" i="15"/>
  <c r="R150" i="15"/>
  <c r="R151" i="15"/>
  <c r="R152" i="15"/>
  <c r="R153" i="15"/>
  <c r="R154" i="15"/>
  <c r="R155" i="15"/>
  <c r="R156" i="15"/>
  <c r="R157" i="15"/>
  <c r="R158" i="15"/>
  <c r="R159" i="15"/>
  <c r="R160" i="15"/>
  <c r="R161" i="15"/>
  <c r="Q12" i="15"/>
  <c r="Q13" i="15"/>
  <c r="Q14" i="15"/>
  <c r="Q15" i="15"/>
  <c r="Q16" i="15"/>
  <c r="Q17" i="15"/>
  <c r="Q18" i="15"/>
  <c r="Q19" i="15"/>
  <c r="Q20" i="15"/>
  <c r="Q21" i="15"/>
  <c r="Q22" i="15"/>
  <c r="Q23" i="15"/>
  <c r="Q24" i="15"/>
  <c r="Q25" i="15"/>
  <c r="Q26" i="15"/>
  <c r="Q27" i="15"/>
  <c r="Q28" i="15"/>
  <c r="Q29" i="15"/>
  <c r="Q30" i="15"/>
  <c r="Q31" i="15"/>
  <c r="Q32" i="15"/>
  <c r="Q33" i="15"/>
  <c r="Q34" i="15"/>
  <c r="Q35" i="15"/>
  <c r="Q36" i="15"/>
  <c r="Q37" i="15"/>
  <c r="Q38" i="15"/>
  <c r="Q39" i="15"/>
  <c r="Q40" i="15"/>
  <c r="Q41" i="15"/>
  <c r="Q42" i="15"/>
  <c r="Q43" i="15"/>
  <c r="Q44" i="15"/>
  <c r="Q45" i="15"/>
  <c r="Q46" i="15"/>
  <c r="Q47" i="15"/>
  <c r="Q48" i="15"/>
  <c r="Q49" i="15"/>
  <c r="Q50" i="15"/>
  <c r="Q51" i="15"/>
  <c r="Q52" i="15"/>
  <c r="Q53" i="15"/>
  <c r="Q54" i="15"/>
  <c r="Q55" i="15"/>
  <c r="Q56" i="15"/>
  <c r="Q57" i="15"/>
  <c r="Q58" i="15"/>
  <c r="Q59" i="15"/>
  <c r="Q60" i="15"/>
  <c r="Q61" i="15"/>
  <c r="Q62" i="15"/>
  <c r="Q63" i="15"/>
  <c r="Q64" i="15"/>
  <c r="Q65" i="15"/>
  <c r="Q66" i="15"/>
  <c r="Q67" i="15"/>
  <c r="Q68" i="15"/>
  <c r="Q69" i="15"/>
  <c r="Q70" i="15"/>
  <c r="Q71" i="15"/>
  <c r="Q72" i="15"/>
  <c r="Q73" i="15"/>
  <c r="Q74" i="15"/>
  <c r="Q75" i="15"/>
  <c r="Q76" i="15"/>
  <c r="Q77" i="15"/>
  <c r="Q78" i="15"/>
  <c r="Q79" i="15"/>
  <c r="Q80" i="15"/>
  <c r="Q81" i="15"/>
  <c r="Q82" i="15"/>
  <c r="Q83" i="15"/>
  <c r="Q84" i="15"/>
  <c r="Q85" i="15"/>
  <c r="Q86" i="15"/>
  <c r="Q87" i="15"/>
  <c r="Q88" i="15"/>
  <c r="Q89" i="15"/>
  <c r="Q90" i="15"/>
  <c r="Q91" i="15"/>
  <c r="Q92" i="15"/>
  <c r="Q93" i="15"/>
  <c r="Q94" i="15"/>
  <c r="Q95" i="15"/>
  <c r="Q96" i="15"/>
  <c r="Q97" i="15"/>
  <c r="Q98" i="15"/>
  <c r="Q99" i="15"/>
  <c r="Q100" i="15"/>
  <c r="Q101" i="15"/>
  <c r="Q102" i="15"/>
  <c r="Q103" i="15"/>
  <c r="Q104" i="15"/>
  <c r="Q105" i="15"/>
  <c r="Q106" i="15"/>
  <c r="Q107" i="15"/>
  <c r="Q108" i="15"/>
  <c r="Q109" i="15"/>
  <c r="Q110" i="15"/>
  <c r="Q111" i="15"/>
  <c r="Q112" i="15"/>
  <c r="Q113" i="15"/>
  <c r="Q114" i="15"/>
  <c r="Q115" i="15"/>
  <c r="Q116" i="15"/>
  <c r="Q117" i="15"/>
  <c r="Q118" i="15"/>
  <c r="Q119" i="15"/>
  <c r="Q120" i="15"/>
  <c r="Q121" i="15"/>
  <c r="Q122" i="15"/>
  <c r="Q123" i="15"/>
  <c r="Q124" i="15"/>
  <c r="Q125" i="15"/>
  <c r="Q126" i="15"/>
  <c r="Q127" i="15"/>
  <c r="Q128" i="15"/>
  <c r="Q129" i="15"/>
  <c r="Q130" i="15"/>
  <c r="Q131" i="15"/>
  <c r="Q132" i="15"/>
  <c r="Q133" i="15"/>
  <c r="Q134" i="15"/>
  <c r="Q135" i="15"/>
  <c r="Q136" i="15"/>
  <c r="Q137" i="15"/>
  <c r="Q138" i="15"/>
  <c r="Q139" i="15"/>
  <c r="Q140" i="15"/>
  <c r="Q141" i="15"/>
  <c r="Q142" i="15"/>
  <c r="Q143" i="15"/>
  <c r="Q144" i="15"/>
  <c r="Q145" i="15"/>
  <c r="Q146" i="15"/>
  <c r="Q147" i="15"/>
  <c r="Q148" i="15"/>
  <c r="Q149" i="15"/>
  <c r="Q150" i="15"/>
  <c r="Q151" i="15"/>
  <c r="Q152" i="15"/>
  <c r="Q153" i="15"/>
  <c r="Q154" i="15"/>
  <c r="Q155" i="15"/>
  <c r="Q156" i="15"/>
  <c r="Q157" i="15"/>
  <c r="Q158" i="15"/>
  <c r="Q159" i="15"/>
  <c r="Q160" i="15"/>
  <c r="Q161" i="15"/>
  <c r="M17" i="15"/>
  <c r="M22" i="15"/>
  <c r="M24" i="15"/>
  <c r="M26" i="15"/>
  <c r="M27" i="15"/>
  <c r="M28" i="15"/>
  <c r="M31" i="15"/>
  <c r="M32" i="15"/>
  <c r="M33" i="15"/>
  <c r="M39" i="15"/>
  <c r="M41" i="15"/>
  <c r="M42" i="15"/>
  <c r="M43" i="15"/>
  <c r="M44" i="15"/>
  <c r="M45" i="15"/>
  <c r="M48" i="15"/>
  <c r="M49" i="15"/>
  <c r="M54" i="15"/>
  <c r="M55" i="15"/>
  <c r="M58" i="15"/>
  <c r="M59" i="15"/>
  <c r="M60" i="15"/>
  <c r="M61" i="15"/>
  <c r="M62" i="15"/>
  <c r="M63" i="15"/>
  <c r="M71" i="15"/>
  <c r="M73" i="15"/>
  <c r="M74" i="15"/>
  <c r="M75" i="15"/>
  <c r="M78" i="15"/>
  <c r="M79" i="15"/>
  <c r="M80" i="15"/>
  <c r="M81" i="15"/>
  <c r="M82" i="15"/>
  <c r="M86" i="15"/>
  <c r="M87" i="15"/>
  <c r="M88" i="15"/>
  <c r="M91" i="15"/>
  <c r="M92" i="15"/>
  <c r="M94" i="15"/>
  <c r="M95" i="15"/>
  <c r="M96" i="15"/>
  <c r="M102" i="15"/>
  <c r="M104" i="15"/>
  <c r="M106" i="15"/>
  <c r="M107" i="15"/>
  <c r="M108" i="15"/>
  <c r="M109" i="15"/>
  <c r="M110" i="15"/>
  <c r="M111" i="15"/>
  <c r="M118" i="15"/>
  <c r="M121" i="15"/>
  <c r="M122" i="15"/>
  <c r="M123" i="15"/>
  <c r="M125" i="15"/>
  <c r="M126" i="15"/>
  <c r="M127" i="15"/>
  <c r="M128" i="15"/>
  <c r="M134" i="15"/>
  <c r="M135" i="15"/>
  <c r="M136" i="15"/>
  <c r="M139" i="15"/>
  <c r="M140" i="15"/>
  <c r="M141" i="15"/>
  <c r="M144" i="15"/>
  <c r="M145" i="15"/>
  <c r="M146" i="15"/>
  <c r="M151" i="15"/>
  <c r="M152" i="15"/>
  <c r="M153" i="15"/>
  <c r="M154" i="15"/>
  <c r="M155" i="15"/>
  <c r="M156" i="15"/>
  <c r="M157" i="15"/>
  <c r="M158" i="15"/>
  <c r="M159" i="15"/>
  <c r="M160" i="15"/>
  <c r="M161" i="15"/>
  <c r="L12" i="15"/>
  <c r="L13" i="15"/>
  <c r="L14" i="15"/>
  <c r="L15" i="15"/>
  <c r="L16" i="15"/>
  <c r="L17" i="15"/>
  <c r="L18" i="15"/>
  <c r="L19" i="15"/>
  <c r="L20" i="15"/>
  <c r="L21" i="15"/>
  <c r="L22" i="15"/>
  <c r="L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L55" i="15"/>
  <c r="L56" i="15"/>
  <c r="L57" i="15"/>
  <c r="L58" i="15"/>
  <c r="L59" i="15"/>
  <c r="L60" i="15"/>
  <c r="L61" i="15"/>
  <c r="L62" i="15"/>
  <c r="L63" i="15"/>
  <c r="L64" i="15"/>
  <c r="L65" i="15"/>
  <c r="L66" i="15"/>
  <c r="L67" i="15"/>
  <c r="L68" i="15"/>
  <c r="L69" i="15"/>
  <c r="L70" i="15"/>
  <c r="L71" i="15"/>
  <c r="L72" i="15"/>
  <c r="L73" i="15"/>
  <c r="L74" i="15"/>
  <c r="L75" i="15"/>
  <c r="L76" i="15"/>
  <c r="L77" i="15"/>
  <c r="L78" i="15"/>
  <c r="L79" i="15"/>
  <c r="L80" i="15"/>
  <c r="L81" i="15"/>
  <c r="L82" i="15"/>
  <c r="L83" i="15"/>
  <c r="L84" i="15"/>
  <c r="L85" i="15"/>
  <c r="L86" i="15"/>
  <c r="L87" i="15"/>
  <c r="L88" i="15"/>
  <c r="L89" i="15"/>
  <c r="L90" i="15"/>
  <c r="L91" i="15"/>
  <c r="L92" i="15"/>
  <c r="L93" i="15"/>
  <c r="L94" i="15"/>
  <c r="L95" i="15"/>
  <c r="L96" i="15"/>
  <c r="L97" i="15"/>
  <c r="L98" i="15"/>
  <c r="L99" i="15"/>
  <c r="L100" i="15"/>
  <c r="L101" i="15"/>
  <c r="L102" i="15"/>
  <c r="L103" i="15"/>
  <c r="L104" i="15"/>
  <c r="L105" i="15"/>
  <c r="L106" i="15"/>
  <c r="L107" i="15"/>
  <c r="L108" i="15"/>
  <c r="L109" i="15"/>
  <c r="L110" i="15"/>
  <c r="L111" i="15"/>
  <c r="L112" i="15"/>
  <c r="L113" i="15"/>
  <c r="L114" i="15"/>
  <c r="L115" i="15"/>
  <c r="L116" i="15"/>
  <c r="L117" i="15"/>
  <c r="L118" i="15"/>
  <c r="L119" i="15"/>
  <c r="L120" i="15"/>
  <c r="L121" i="15"/>
  <c r="L122" i="15"/>
  <c r="L123" i="15"/>
  <c r="L124" i="15"/>
  <c r="L125" i="15"/>
  <c r="L126" i="15"/>
  <c r="L127" i="15"/>
  <c r="L128" i="15"/>
  <c r="L129" i="15"/>
  <c r="L130" i="15"/>
  <c r="L131" i="15"/>
  <c r="L132" i="15"/>
  <c r="L133" i="15"/>
  <c r="L134" i="15"/>
  <c r="L135" i="15"/>
  <c r="L136" i="15"/>
  <c r="L137" i="15"/>
  <c r="L138" i="15"/>
  <c r="L139" i="15"/>
  <c r="L140" i="15"/>
  <c r="L141" i="15"/>
  <c r="L142" i="15"/>
  <c r="L143" i="15"/>
  <c r="L144" i="15"/>
  <c r="L145" i="15"/>
  <c r="L146" i="15"/>
  <c r="L147" i="15"/>
  <c r="L148" i="15"/>
  <c r="L149" i="15"/>
  <c r="L150" i="15"/>
  <c r="L151" i="15"/>
  <c r="L152" i="15"/>
  <c r="L153" i="15"/>
  <c r="L154" i="15"/>
  <c r="L155" i="15"/>
  <c r="L156" i="15"/>
  <c r="L157" i="15"/>
  <c r="L158" i="15"/>
  <c r="L159" i="15"/>
  <c r="L160" i="15"/>
  <c r="L161" i="15"/>
  <c r="J18" i="15"/>
  <c r="J19" i="15"/>
  <c r="J20" i="15"/>
  <c r="J21" i="15"/>
  <c r="J22" i="15"/>
  <c r="J27" i="15"/>
  <c r="J28" i="15"/>
  <c r="J29" i="15"/>
  <c r="J30" i="15"/>
  <c r="J31" i="15"/>
  <c r="J32" i="15"/>
  <c r="J33" i="15"/>
  <c r="J34" i="15"/>
  <c r="J37" i="15"/>
  <c r="J38" i="15"/>
  <c r="J43" i="15"/>
  <c r="J44" i="15"/>
  <c r="J45" i="15"/>
  <c r="J46" i="15"/>
  <c r="J47" i="15"/>
  <c r="J48" i="15"/>
  <c r="J49" i="15"/>
  <c r="J50" i="15"/>
  <c r="J51" i="15"/>
  <c r="J52" i="15"/>
  <c r="J53" i="15"/>
  <c r="J59" i="15"/>
  <c r="J60" i="15"/>
  <c r="J61" i="15"/>
  <c r="J64" i="15"/>
  <c r="J65" i="15"/>
  <c r="J66" i="15"/>
  <c r="J67" i="15"/>
  <c r="J68" i="15"/>
  <c r="J69" i="15"/>
  <c r="J70" i="15"/>
  <c r="J71" i="15"/>
  <c r="J76" i="15"/>
  <c r="J77" i="15"/>
  <c r="J78" i="15"/>
  <c r="J79" i="15"/>
  <c r="J80" i="15"/>
  <c r="J81" i="15"/>
  <c r="J84" i="15"/>
  <c r="J85" i="15"/>
  <c r="J86" i="15"/>
  <c r="J91" i="15"/>
  <c r="J92" i="15"/>
  <c r="J93" i="15"/>
  <c r="J94" i="15"/>
  <c r="J97" i="15"/>
  <c r="J98" i="15"/>
  <c r="J107" i="15"/>
  <c r="J108" i="15"/>
  <c r="J109" i="15"/>
  <c r="J112" i="15"/>
  <c r="J113" i="15"/>
  <c r="J114" i="15"/>
  <c r="J115" i="15"/>
  <c r="J117" i="15"/>
  <c r="J123" i="15"/>
  <c r="J124" i="15"/>
  <c r="J125" i="15"/>
  <c r="J126" i="15"/>
  <c r="J129" i="15"/>
  <c r="J130" i="15"/>
  <c r="J131" i="15"/>
  <c r="J132" i="15"/>
  <c r="J133" i="15"/>
  <c r="J134" i="15"/>
  <c r="J139" i="15"/>
  <c r="J140" i="15"/>
  <c r="J142" i="15"/>
  <c r="J143" i="15"/>
  <c r="J144" i="15"/>
  <c r="J145" i="15"/>
  <c r="J146" i="15"/>
  <c r="J147" i="15"/>
  <c r="J148" i="15"/>
  <c r="J149" i="15"/>
  <c r="J150" i="15"/>
  <c r="J157" i="15"/>
  <c r="J158" i="15"/>
  <c r="J159" i="15"/>
  <c r="I12" i="15"/>
  <c r="I13" i="15"/>
  <c r="I14" i="15"/>
  <c r="I15" i="15"/>
  <c r="I16" i="15"/>
  <c r="I17" i="15"/>
  <c r="I18" i="15"/>
  <c r="I19" i="15"/>
  <c r="I20" i="15"/>
  <c r="I21" i="15"/>
  <c r="I22" i="15"/>
  <c r="I23" i="15"/>
  <c r="I24" i="15"/>
  <c r="I25" i="15"/>
  <c r="I26" i="15"/>
  <c r="I27" i="15"/>
  <c r="I28" i="15"/>
  <c r="I29" i="15"/>
  <c r="I30" i="15"/>
  <c r="I31" i="15"/>
  <c r="I32" i="15"/>
  <c r="I33" i="15"/>
  <c r="I34" i="15"/>
  <c r="I35" i="15"/>
  <c r="I36" i="15"/>
  <c r="I37" i="15"/>
  <c r="I38" i="15"/>
  <c r="I39" i="15"/>
  <c r="I40" i="15"/>
  <c r="I41" i="15"/>
  <c r="I42" i="15"/>
  <c r="I43" i="15"/>
  <c r="I44" i="15"/>
  <c r="I45" i="15"/>
  <c r="I46" i="15"/>
  <c r="I47" i="15"/>
  <c r="I48" i="15"/>
  <c r="I49" i="15"/>
  <c r="I50" i="15"/>
  <c r="I51" i="15"/>
  <c r="I52" i="15"/>
  <c r="I53" i="15"/>
  <c r="I54" i="15"/>
  <c r="I55" i="15"/>
  <c r="I56" i="15"/>
  <c r="I57" i="15"/>
  <c r="I58" i="15"/>
  <c r="I59" i="15"/>
  <c r="I60" i="15"/>
  <c r="I61" i="15"/>
  <c r="I62" i="15"/>
  <c r="I63" i="15"/>
  <c r="I64" i="15"/>
  <c r="I65" i="15"/>
  <c r="I66" i="15"/>
  <c r="I67" i="15"/>
  <c r="I68" i="15"/>
  <c r="I69" i="15"/>
  <c r="I70" i="15"/>
  <c r="I71" i="15"/>
  <c r="I72" i="15"/>
  <c r="I73" i="15"/>
  <c r="I74" i="15"/>
  <c r="I75" i="15"/>
  <c r="I76" i="15"/>
  <c r="I77" i="15"/>
  <c r="I78" i="15"/>
  <c r="I79" i="15"/>
  <c r="I80" i="15"/>
  <c r="I81" i="15"/>
  <c r="I82" i="15"/>
  <c r="I83" i="15"/>
  <c r="I84" i="15"/>
  <c r="I85" i="15"/>
  <c r="I86" i="15"/>
  <c r="I87" i="15"/>
  <c r="I88" i="15"/>
  <c r="I89" i="15"/>
  <c r="I90" i="15"/>
  <c r="I91" i="15"/>
  <c r="I92" i="15"/>
  <c r="I93" i="15"/>
  <c r="I94" i="15"/>
  <c r="I95" i="15"/>
  <c r="I96" i="15"/>
  <c r="I97" i="15"/>
  <c r="I98" i="15"/>
  <c r="I99" i="15"/>
  <c r="I100" i="15"/>
  <c r="I101" i="15"/>
  <c r="I102" i="15"/>
  <c r="I103" i="15"/>
  <c r="I104" i="15"/>
  <c r="I105" i="15"/>
  <c r="I106" i="15"/>
  <c r="I107" i="15"/>
  <c r="I108" i="15"/>
  <c r="I109" i="15"/>
  <c r="I110" i="15"/>
  <c r="I111" i="15"/>
  <c r="I112" i="15"/>
  <c r="I113" i="15"/>
  <c r="I114" i="15"/>
  <c r="I115" i="15"/>
  <c r="I116" i="15"/>
  <c r="I117" i="15"/>
  <c r="I118" i="15"/>
  <c r="I119" i="15"/>
  <c r="I120" i="15"/>
  <c r="I121" i="15"/>
  <c r="I122" i="15"/>
  <c r="I123" i="15"/>
  <c r="I124" i="15"/>
  <c r="I125" i="15"/>
  <c r="I126" i="15"/>
  <c r="I127" i="15"/>
  <c r="I128" i="15"/>
  <c r="I129" i="15"/>
  <c r="I130" i="15"/>
  <c r="I131" i="15"/>
  <c r="I132" i="15"/>
  <c r="I133" i="15"/>
  <c r="I134" i="15"/>
  <c r="I135" i="15"/>
  <c r="I136" i="15"/>
  <c r="I137" i="15"/>
  <c r="I138" i="15"/>
  <c r="I139" i="15"/>
  <c r="I140" i="15"/>
  <c r="I141" i="15"/>
  <c r="I142" i="15"/>
  <c r="I143" i="15"/>
  <c r="I144" i="15"/>
  <c r="I145" i="15"/>
  <c r="I146" i="15"/>
  <c r="I147" i="15"/>
  <c r="I148" i="15"/>
  <c r="I149" i="15"/>
  <c r="I150" i="15"/>
  <c r="I151" i="15"/>
  <c r="I152" i="15"/>
  <c r="I153" i="15"/>
  <c r="I154" i="15"/>
  <c r="I155" i="15"/>
  <c r="I156" i="15"/>
  <c r="I157" i="15"/>
  <c r="I158" i="15"/>
  <c r="I159" i="15"/>
  <c r="I160" i="15"/>
  <c r="I161" i="15"/>
  <c r="D12" i="15"/>
  <c r="C12" i="15"/>
  <c r="E12" i="15"/>
  <c r="D13" i="15"/>
  <c r="C13" i="15"/>
  <c r="E13" i="15"/>
  <c r="D14" i="15"/>
  <c r="C14" i="15"/>
  <c r="E14" i="15"/>
  <c r="D15" i="15"/>
  <c r="C15" i="15"/>
  <c r="E15" i="15"/>
  <c r="F15" i="15" s="1"/>
  <c r="D16" i="15"/>
  <c r="C16" i="15"/>
  <c r="E16" i="15"/>
  <c r="D17" i="15"/>
  <c r="C17" i="15"/>
  <c r="E17" i="15"/>
  <c r="D18" i="15"/>
  <c r="C18" i="15"/>
  <c r="E18" i="15"/>
  <c r="D19" i="15"/>
  <c r="C19" i="15"/>
  <c r="E19" i="15"/>
  <c r="D20" i="15"/>
  <c r="C20" i="15"/>
  <c r="E20" i="15"/>
  <c r="D21" i="15"/>
  <c r="F21" i="15" s="1"/>
  <c r="C21" i="15"/>
  <c r="E21" i="15"/>
  <c r="D22" i="15"/>
  <c r="C22" i="15"/>
  <c r="E22" i="15"/>
  <c r="D23" i="15"/>
  <c r="C23" i="15"/>
  <c r="E23" i="15"/>
  <c r="D24" i="15"/>
  <c r="C24" i="15"/>
  <c r="E24" i="15"/>
  <c r="D25" i="15"/>
  <c r="C25" i="15"/>
  <c r="E25" i="15"/>
  <c r="D26" i="15"/>
  <c r="C26" i="15"/>
  <c r="F26" i="15" s="1"/>
  <c r="E26" i="15"/>
  <c r="D27" i="15"/>
  <c r="C27" i="15"/>
  <c r="E27" i="15"/>
  <c r="D28" i="15"/>
  <c r="C28" i="15"/>
  <c r="E28" i="15"/>
  <c r="D29" i="15"/>
  <c r="F29" i="15" s="1"/>
  <c r="C29" i="15"/>
  <c r="E29" i="15"/>
  <c r="D30" i="15"/>
  <c r="C30" i="15"/>
  <c r="E30" i="15"/>
  <c r="D31" i="15"/>
  <c r="C31" i="15"/>
  <c r="E31" i="15"/>
  <c r="F31" i="15" s="1"/>
  <c r="D32" i="15"/>
  <c r="C32" i="15"/>
  <c r="E32" i="15"/>
  <c r="D33" i="15"/>
  <c r="C33" i="15"/>
  <c r="E33" i="15"/>
  <c r="D34" i="15"/>
  <c r="C34" i="15"/>
  <c r="F34" i="15" s="1"/>
  <c r="E34" i="15"/>
  <c r="D35" i="15"/>
  <c r="C35" i="15"/>
  <c r="E35" i="15"/>
  <c r="D36" i="15"/>
  <c r="C36" i="15"/>
  <c r="E36" i="15"/>
  <c r="D37" i="15"/>
  <c r="C37" i="15"/>
  <c r="E37" i="15"/>
  <c r="D38" i="15"/>
  <c r="C38" i="15"/>
  <c r="E38" i="15"/>
  <c r="D39" i="15"/>
  <c r="C39" i="15"/>
  <c r="E39" i="15"/>
  <c r="F39" i="15" s="1"/>
  <c r="D40" i="15"/>
  <c r="C40" i="15"/>
  <c r="E40" i="15"/>
  <c r="D41" i="15"/>
  <c r="C41" i="15"/>
  <c r="E41" i="15"/>
  <c r="D42" i="15"/>
  <c r="C42" i="15"/>
  <c r="E42" i="15"/>
  <c r="D43" i="15"/>
  <c r="C43" i="15"/>
  <c r="E43" i="15"/>
  <c r="D44" i="15"/>
  <c r="C44" i="15"/>
  <c r="E44" i="15"/>
  <c r="D45" i="15"/>
  <c r="F45" i="15" s="1"/>
  <c r="C45" i="15"/>
  <c r="E45" i="15"/>
  <c r="D46" i="15"/>
  <c r="C46" i="15"/>
  <c r="E46" i="15"/>
  <c r="D47" i="15"/>
  <c r="C47" i="15"/>
  <c r="E47" i="15"/>
  <c r="D48" i="15"/>
  <c r="C48" i="15"/>
  <c r="E48" i="15"/>
  <c r="D49" i="15"/>
  <c r="C49" i="15"/>
  <c r="E49" i="15"/>
  <c r="D50" i="15"/>
  <c r="C50" i="15"/>
  <c r="F50" i="15" s="1"/>
  <c r="E50" i="15"/>
  <c r="D51" i="15"/>
  <c r="C51" i="15"/>
  <c r="E51" i="15"/>
  <c r="D52" i="15"/>
  <c r="C52" i="15"/>
  <c r="E52" i="15"/>
  <c r="D53" i="15"/>
  <c r="C53" i="15"/>
  <c r="E53" i="15"/>
  <c r="D54" i="15"/>
  <c r="C54" i="15"/>
  <c r="F54" i="15" s="1"/>
  <c r="E54" i="15"/>
  <c r="D55" i="15"/>
  <c r="C55" i="15"/>
  <c r="E55" i="15"/>
  <c r="D56" i="15"/>
  <c r="C56" i="15"/>
  <c r="E56" i="15"/>
  <c r="D57" i="15"/>
  <c r="C57" i="15"/>
  <c r="E57" i="15"/>
  <c r="D58" i="15"/>
  <c r="C58" i="15"/>
  <c r="E58" i="15"/>
  <c r="D59" i="15"/>
  <c r="C59" i="15"/>
  <c r="E59" i="15"/>
  <c r="F59" i="15" s="1"/>
  <c r="D60" i="15"/>
  <c r="C60" i="15"/>
  <c r="E60" i="15"/>
  <c r="D61" i="15"/>
  <c r="F61" i="15" s="1"/>
  <c r="C61" i="15"/>
  <c r="E61" i="15"/>
  <c r="D62" i="15"/>
  <c r="C62" i="15"/>
  <c r="E62" i="15"/>
  <c r="D63" i="15"/>
  <c r="C63" i="15"/>
  <c r="E63" i="15"/>
  <c r="D64" i="15"/>
  <c r="C64" i="15"/>
  <c r="E64" i="15"/>
  <c r="D65" i="15"/>
  <c r="F65" i="15" s="1"/>
  <c r="C65" i="15"/>
  <c r="E65" i="15"/>
  <c r="D66" i="15"/>
  <c r="C66" i="15"/>
  <c r="F66" i="15" s="1"/>
  <c r="E66" i="15"/>
  <c r="D67" i="15"/>
  <c r="C67" i="15"/>
  <c r="E67" i="15"/>
  <c r="D68" i="15"/>
  <c r="C68" i="15"/>
  <c r="E68" i="15"/>
  <c r="D69" i="15"/>
  <c r="C69" i="15"/>
  <c r="E69" i="15"/>
  <c r="D70" i="15"/>
  <c r="C70" i="15"/>
  <c r="F70" i="15" s="1"/>
  <c r="E70" i="15"/>
  <c r="D71" i="15"/>
  <c r="C71" i="15"/>
  <c r="E71" i="15"/>
  <c r="F71" i="15" s="1"/>
  <c r="D72" i="15"/>
  <c r="F72" i="15" s="1"/>
  <c r="C72" i="15"/>
  <c r="E72" i="15"/>
  <c r="D73" i="15"/>
  <c r="F73" i="15" s="1"/>
  <c r="C73" i="15"/>
  <c r="E73" i="15"/>
  <c r="D74" i="15"/>
  <c r="C74" i="15"/>
  <c r="E74" i="15"/>
  <c r="D75" i="15"/>
  <c r="C75" i="15"/>
  <c r="E75" i="15"/>
  <c r="F75" i="15" s="1"/>
  <c r="D76" i="15"/>
  <c r="C76" i="15"/>
  <c r="E76" i="15"/>
  <c r="D77" i="15"/>
  <c r="C77" i="15"/>
  <c r="E77" i="15"/>
  <c r="D78" i="15"/>
  <c r="C78" i="15"/>
  <c r="E78" i="15"/>
  <c r="D79" i="15"/>
  <c r="C79" i="15"/>
  <c r="E79" i="15"/>
  <c r="F79" i="15" s="1"/>
  <c r="D80" i="15"/>
  <c r="C80" i="15"/>
  <c r="E80" i="15"/>
  <c r="D81" i="15"/>
  <c r="F81" i="15" s="1"/>
  <c r="C81" i="15"/>
  <c r="E81" i="15"/>
  <c r="D82" i="15"/>
  <c r="C82" i="15"/>
  <c r="E82" i="15"/>
  <c r="D83" i="15"/>
  <c r="C83" i="15"/>
  <c r="E83" i="15"/>
  <c r="F83" i="15" s="1"/>
  <c r="D84" i="15"/>
  <c r="C84" i="15"/>
  <c r="E84" i="15"/>
  <c r="D85" i="15"/>
  <c r="C85" i="15"/>
  <c r="E85" i="15"/>
  <c r="D86" i="15"/>
  <c r="C86" i="15"/>
  <c r="F86" i="15" s="1"/>
  <c r="E86" i="15"/>
  <c r="D87" i="15"/>
  <c r="C87" i="15"/>
  <c r="E87" i="15"/>
  <c r="D88" i="15"/>
  <c r="C88" i="15"/>
  <c r="E88" i="15"/>
  <c r="D89" i="15"/>
  <c r="F89" i="15" s="1"/>
  <c r="C89" i="15"/>
  <c r="E89" i="15"/>
  <c r="D90" i="15"/>
  <c r="C90" i="15"/>
  <c r="E90" i="15"/>
  <c r="D91" i="15"/>
  <c r="C91" i="15"/>
  <c r="E91" i="15"/>
  <c r="F91" i="15" s="1"/>
  <c r="D92" i="15"/>
  <c r="C92" i="15"/>
  <c r="E92" i="15"/>
  <c r="D93" i="15"/>
  <c r="C93" i="15"/>
  <c r="E93" i="15"/>
  <c r="D94" i="15"/>
  <c r="C94" i="15"/>
  <c r="F94" i="15" s="1"/>
  <c r="E94" i="15"/>
  <c r="D95" i="15"/>
  <c r="C95" i="15"/>
  <c r="E95" i="15"/>
  <c r="F95" i="15" s="1"/>
  <c r="D96" i="15"/>
  <c r="C96" i="15"/>
  <c r="E96" i="15"/>
  <c r="D97" i="15"/>
  <c r="C97" i="15"/>
  <c r="E97" i="15"/>
  <c r="D98" i="15"/>
  <c r="C98" i="15"/>
  <c r="E98" i="15"/>
  <c r="D99" i="15"/>
  <c r="C99" i="15"/>
  <c r="E99" i="15"/>
  <c r="F99" i="15" s="1"/>
  <c r="D100" i="15"/>
  <c r="C100" i="15"/>
  <c r="E100" i="15"/>
  <c r="D101" i="15"/>
  <c r="C101" i="15"/>
  <c r="E101" i="15"/>
  <c r="D102" i="15"/>
  <c r="C102" i="15"/>
  <c r="E102" i="15"/>
  <c r="D103" i="15"/>
  <c r="C103" i="15"/>
  <c r="E103" i="15"/>
  <c r="D104" i="15"/>
  <c r="C104" i="15"/>
  <c r="E104" i="15"/>
  <c r="D105" i="15"/>
  <c r="F105" i="15" s="1"/>
  <c r="C105" i="15"/>
  <c r="E105" i="15"/>
  <c r="D106" i="15"/>
  <c r="C106" i="15"/>
  <c r="E106" i="15"/>
  <c r="D107" i="15"/>
  <c r="C107" i="15"/>
  <c r="E107" i="15"/>
  <c r="D108" i="15"/>
  <c r="C108" i="15"/>
  <c r="E108" i="15"/>
  <c r="D109" i="15"/>
  <c r="C109" i="15"/>
  <c r="E109" i="15"/>
  <c r="D110" i="15"/>
  <c r="C110" i="15"/>
  <c r="F110" i="15" s="1"/>
  <c r="E110" i="15"/>
  <c r="D111" i="15"/>
  <c r="C111" i="15"/>
  <c r="E111" i="15"/>
  <c r="F111" i="15" s="1"/>
  <c r="D112" i="15"/>
  <c r="C112" i="15"/>
  <c r="E112" i="15"/>
  <c r="D113" i="15"/>
  <c r="F113" i="15" s="1"/>
  <c r="C113" i="15"/>
  <c r="E113" i="15"/>
  <c r="D114" i="15"/>
  <c r="C114" i="15"/>
  <c r="E114" i="15"/>
  <c r="D115" i="15"/>
  <c r="C115" i="15"/>
  <c r="E115" i="15"/>
  <c r="F115" i="15" s="1"/>
  <c r="D116" i="15"/>
  <c r="C116" i="15"/>
  <c r="E116" i="15"/>
  <c r="D117" i="15"/>
  <c r="C117" i="15"/>
  <c r="E117" i="15"/>
  <c r="D118" i="15"/>
  <c r="C118" i="15"/>
  <c r="E118" i="15"/>
  <c r="D119" i="15"/>
  <c r="C119" i="15"/>
  <c r="E119" i="15"/>
  <c r="F119" i="15" s="1"/>
  <c r="D120" i="15"/>
  <c r="C120" i="15"/>
  <c r="E120" i="15"/>
  <c r="D121" i="15"/>
  <c r="F121" i="15" s="1"/>
  <c r="C121" i="15"/>
  <c r="E121" i="15"/>
  <c r="D122" i="15"/>
  <c r="C122" i="15"/>
  <c r="E122" i="15"/>
  <c r="D123" i="15"/>
  <c r="C123" i="15"/>
  <c r="E123" i="15"/>
  <c r="F123" i="15" s="1"/>
  <c r="D124" i="15"/>
  <c r="C124" i="15"/>
  <c r="E124" i="15"/>
  <c r="D125" i="15"/>
  <c r="C125" i="15"/>
  <c r="E125" i="15"/>
  <c r="D126" i="15"/>
  <c r="C126" i="15"/>
  <c r="F126" i="15" s="1"/>
  <c r="E126" i="15"/>
  <c r="D127" i="15"/>
  <c r="C127" i="15"/>
  <c r="E127" i="15"/>
  <c r="D128" i="15"/>
  <c r="C128" i="15"/>
  <c r="E128" i="15"/>
  <c r="D129" i="15"/>
  <c r="F129" i="15" s="1"/>
  <c r="C129" i="15"/>
  <c r="E129" i="15"/>
  <c r="D130" i="15"/>
  <c r="C130" i="15"/>
  <c r="E130" i="15"/>
  <c r="D131" i="15"/>
  <c r="C131" i="15"/>
  <c r="E131" i="15"/>
  <c r="F131" i="15" s="1"/>
  <c r="D132" i="15"/>
  <c r="C132" i="15"/>
  <c r="E132" i="15"/>
  <c r="D133" i="15"/>
  <c r="C133" i="15"/>
  <c r="E133" i="15"/>
  <c r="D134" i="15"/>
  <c r="C134" i="15"/>
  <c r="F134" i="15" s="1"/>
  <c r="E134" i="15"/>
  <c r="D135" i="15"/>
  <c r="C135" i="15"/>
  <c r="E135" i="15"/>
  <c r="F135" i="15" s="1"/>
  <c r="D136" i="15"/>
  <c r="C136" i="15"/>
  <c r="E136" i="15"/>
  <c r="D137" i="15"/>
  <c r="C137" i="15"/>
  <c r="E137" i="15"/>
  <c r="D138" i="15"/>
  <c r="C138" i="15"/>
  <c r="E138" i="15"/>
  <c r="D139" i="15"/>
  <c r="C139" i="15"/>
  <c r="E139" i="15"/>
  <c r="F139" i="15" s="1"/>
  <c r="D140" i="15"/>
  <c r="C140" i="15"/>
  <c r="E140" i="15"/>
  <c r="D141" i="15"/>
  <c r="F141" i="15" s="1"/>
  <c r="C141" i="15"/>
  <c r="E141" i="15"/>
  <c r="D142" i="15"/>
  <c r="C142" i="15"/>
  <c r="E142" i="15"/>
  <c r="D143" i="15"/>
  <c r="C143" i="15"/>
  <c r="E143" i="15"/>
  <c r="D144" i="15"/>
  <c r="C144" i="15"/>
  <c r="E144" i="15"/>
  <c r="D145" i="15"/>
  <c r="F145" i="15" s="1"/>
  <c r="C145" i="15"/>
  <c r="E145" i="15"/>
  <c r="D146" i="15"/>
  <c r="C146" i="15"/>
  <c r="E146" i="15"/>
  <c r="D147" i="15"/>
  <c r="C147" i="15"/>
  <c r="E147" i="15"/>
  <c r="D148" i="15"/>
  <c r="C148" i="15"/>
  <c r="E148" i="15"/>
  <c r="D149" i="15"/>
  <c r="F149" i="15" s="1"/>
  <c r="C149" i="15"/>
  <c r="E149" i="15"/>
  <c r="D150" i="15"/>
  <c r="C150" i="15"/>
  <c r="F150" i="15" s="1"/>
  <c r="E150" i="15"/>
  <c r="D151" i="15"/>
  <c r="C151" i="15"/>
  <c r="E151" i="15"/>
  <c r="D152" i="15"/>
  <c r="C152" i="15"/>
  <c r="E152" i="15"/>
  <c r="D153" i="15"/>
  <c r="C153" i="15"/>
  <c r="E153" i="15"/>
  <c r="D154" i="15"/>
  <c r="C154" i="15"/>
  <c r="F154" i="15" s="1"/>
  <c r="E154" i="15"/>
  <c r="D155" i="15"/>
  <c r="C155" i="15"/>
  <c r="E155" i="15"/>
  <c r="F155" i="15" s="1"/>
  <c r="D156" i="15"/>
  <c r="C156" i="15"/>
  <c r="E156" i="15"/>
  <c r="D157" i="15"/>
  <c r="C157" i="15"/>
  <c r="E157" i="15"/>
  <c r="D158" i="15"/>
  <c r="C158" i="15"/>
  <c r="E158" i="15"/>
  <c r="D159" i="15"/>
  <c r="C159" i="15"/>
  <c r="E159" i="15"/>
  <c r="F159" i="15" s="1"/>
  <c r="D160" i="15"/>
  <c r="C160" i="15"/>
  <c r="E160" i="15"/>
  <c r="D161" i="15"/>
  <c r="C161" i="15"/>
  <c r="E161" i="15"/>
  <c r="S7" i="16"/>
  <c r="S8" i="16"/>
  <c r="S9" i="16"/>
  <c r="S10" i="16"/>
  <c r="S11" i="16"/>
  <c r="S12" i="16"/>
  <c r="S13" i="16"/>
  <c r="S14" i="16"/>
  <c r="S15" i="16"/>
  <c r="S16" i="16"/>
  <c r="S17" i="16"/>
  <c r="S18" i="16"/>
  <c r="S19" i="16"/>
  <c r="S20" i="16"/>
  <c r="S21" i="16"/>
  <c r="S22" i="16"/>
  <c r="S23" i="16"/>
  <c r="S24" i="16"/>
  <c r="S25" i="16"/>
  <c r="S26" i="16"/>
  <c r="S27" i="16"/>
  <c r="S28" i="16"/>
  <c r="S29" i="16"/>
  <c r="S30" i="16"/>
  <c r="S31" i="16"/>
  <c r="S32" i="16"/>
  <c r="S33" i="16"/>
  <c r="S34" i="16"/>
  <c r="S35" i="16"/>
  <c r="S36" i="16"/>
  <c r="S37" i="16"/>
  <c r="S38" i="16"/>
  <c r="S39" i="16"/>
  <c r="S40" i="16"/>
  <c r="S41" i="16"/>
  <c r="S42" i="16"/>
  <c r="S43" i="16"/>
  <c r="S44" i="16"/>
  <c r="S45" i="16"/>
  <c r="S46" i="16"/>
  <c r="S47" i="16"/>
  <c r="S48" i="16"/>
  <c r="S49" i="16"/>
  <c r="S50" i="16"/>
  <c r="S51" i="16"/>
  <c r="S52" i="16"/>
  <c r="S53" i="16"/>
  <c r="S54" i="16"/>
  <c r="S55" i="16"/>
  <c r="S56" i="16"/>
  <c r="S57" i="16"/>
  <c r="S58" i="16"/>
  <c r="S59" i="16"/>
  <c r="S60" i="16"/>
  <c r="S61" i="16"/>
  <c r="S62" i="16"/>
  <c r="S63" i="16"/>
  <c r="S64" i="16"/>
  <c r="S65" i="16"/>
  <c r="S66" i="16"/>
  <c r="S67" i="16"/>
  <c r="S68" i="16"/>
  <c r="S69" i="16"/>
  <c r="S70" i="16"/>
  <c r="S71" i="16"/>
  <c r="S72" i="16"/>
  <c r="S73" i="16"/>
  <c r="S74" i="16"/>
  <c r="S75" i="16"/>
  <c r="S76" i="16"/>
  <c r="S77" i="16"/>
  <c r="S78" i="16"/>
  <c r="S79" i="16"/>
  <c r="S80" i="16"/>
  <c r="S81" i="16"/>
  <c r="S82" i="16"/>
  <c r="S83" i="16"/>
  <c r="S84" i="16"/>
  <c r="S85" i="16"/>
  <c r="S86" i="16"/>
  <c r="S87" i="16"/>
  <c r="S88" i="16"/>
  <c r="S89" i="16"/>
  <c r="S90" i="16"/>
  <c r="S91" i="16"/>
  <c r="S92" i="16"/>
  <c r="S93" i="16"/>
  <c r="S94" i="16"/>
  <c r="S95" i="16"/>
  <c r="S96" i="16"/>
  <c r="S97" i="16"/>
  <c r="S98" i="16"/>
  <c r="S99" i="16"/>
  <c r="S100" i="16"/>
  <c r="S101" i="16"/>
  <c r="S102" i="16"/>
  <c r="S103" i="16"/>
  <c r="S104" i="16"/>
  <c r="S105" i="16"/>
  <c r="S106" i="16"/>
  <c r="S107" i="16"/>
  <c r="S108" i="16"/>
  <c r="S109" i="16"/>
  <c r="S110" i="16"/>
  <c r="S111" i="16"/>
  <c r="S112" i="16"/>
  <c r="S113" i="16"/>
  <c r="S114" i="16"/>
  <c r="S115" i="16"/>
  <c r="S116" i="16"/>
  <c r="S117" i="16"/>
  <c r="S118" i="16"/>
  <c r="S119" i="16"/>
  <c r="S120" i="16"/>
  <c r="S121" i="16"/>
  <c r="S122" i="16"/>
  <c r="S123" i="16"/>
  <c r="S124" i="16"/>
  <c r="S125" i="16"/>
  <c r="S126" i="16"/>
  <c r="S127" i="16"/>
  <c r="S128" i="16"/>
  <c r="S129" i="16"/>
  <c r="S130" i="16"/>
  <c r="S131" i="16"/>
  <c r="S132" i="16"/>
  <c r="S133" i="16"/>
  <c r="S134" i="16"/>
  <c r="S135" i="16"/>
  <c r="S136" i="16"/>
  <c r="S137" i="16"/>
  <c r="S138" i="16"/>
  <c r="S139" i="16"/>
  <c r="S140" i="16"/>
  <c r="S141" i="16"/>
  <c r="S142" i="16"/>
  <c r="S143" i="16"/>
  <c r="S144" i="16"/>
  <c r="S145" i="16"/>
  <c r="S146" i="16"/>
  <c r="S147" i="16"/>
  <c r="S148" i="16"/>
  <c r="S149" i="16"/>
  <c r="S150" i="16"/>
  <c r="S151" i="16"/>
  <c r="S152" i="16"/>
  <c r="S153" i="16"/>
  <c r="S154" i="16"/>
  <c r="S155" i="16"/>
  <c r="S156" i="16"/>
  <c r="R7" i="16"/>
  <c r="R8" i="16"/>
  <c r="R9" i="16"/>
  <c r="R10" i="16"/>
  <c r="R11" i="16"/>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Q7" i="16"/>
  <c r="Q8" i="16"/>
  <c r="Q9" i="16"/>
  <c r="Q10" i="16"/>
  <c r="Q11" i="16"/>
  <c r="Q12"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M12" i="16"/>
  <c r="M15" i="16"/>
  <c r="M17" i="16"/>
  <c r="M20" i="16"/>
  <c r="M25" i="16"/>
  <c r="M28" i="16"/>
  <c r="M31" i="16"/>
  <c r="M33" i="16"/>
  <c r="M36" i="16"/>
  <c r="M41" i="16"/>
  <c r="M44" i="16"/>
  <c r="M47" i="16"/>
  <c r="M49" i="16"/>
  <c r="M52" i="16"/>
  <c r="M57" i="16"/>
  <c r="M60" i="16"/>
  <c r="M63" i="16"/>
  <c r="M65" i="16"/>
  <c r="M68" i="16"/>
  <c r="M73" i="16"/>
  <c r="M76" i="16"/>
  <c r="M79" i="16"/>
  <c r="M81" i="16"/>
  <c r="M84" i="16"/>
  <c r="M89" i="16"/>
  <c r="M92" i="16"/>
  <c r="M95" i="16"/>
  <c r="M97" i="16"/>
  <c r="M100" i="16"/>
  <c r="M105" i="16"/>
  <c r="M108" i="16"/>
  <c r="M111" i="16"/>
  <c r="M113" i="16"/>
  <c r="M116" i="16"/>
  <c r="M121" i="16"/>
  <c r="M124" i="16"/>
  <c r="M127" i="16"/>
  <c r="M129" i="16"/>
  <c r="M132" i="16"/>
  <c r="M137" i="16"/>
  <c r="M140" i="16"/>
  <c r="M143" i="16"/>
  <c r="M145" i="16"/>
  <c r="M148" i="16"/>
  <c r="M153" i="16"/>
  <c r="M156" i="16"/>
  <c r="L7" i="16"/>
  <c r="L8" i="16"/>
  <c r="L9" i="16"/>
  <c r="L10" i="16"/>
  <c r="L11" i="16"/>
  <c r="L12" i="16"/>
  <c r="L13" i="16"/>
  <c r="L14" i="16"/>
  <c r="L15" i="16"/>
  <c r="L16" i="16"/>
  <c r="L17" i="16"/>
  <c r="L18" i="16"/>
  <c r="L19" i="16"/>
  <c r="L20" i="16"/>
  <c r="L21" i="16"/>
  <c r="L22" i="16"/>
  <c r="L23" i="16"/>
  <c r="L24" i="16"/>
  <c r="L25" i="16"/>
  <c r="L26" i="16"/>
  <c r="L27" i="16"/>
  <c r="L28" i="16"/>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J13" i="16"/>
  <c r="J18" i="16"/>
  <c r="J21" i="16"/>
  <c r="J24" i="16"/>
  <c r="J26" i="16"/>
  <c r="J29" i="16"/>
  <c r="J34" i="16"/>
  <c r="J37" i="16"/>
  <c r="J40" i="16"/>
  <c r="J42" i="16"/>
  <c r="J45" i="16"/>
  <c r="J50" i="16"/>
  <c r="J53" i="16"/>
  <c r="J56" i="16"/>
  <c r="J58" i="16"/>
  <c r="J61" i="16"/>
  <c r="J66" i="16"/>
  <c r="J69" i="16"/>
  <c r="J72" i="16"/>
  <c r="J74" i="16"/>
  <c r="J77" i="16"/>
  <c r="J82" i="16"/>
  <c r="J85" i="16"/>
  <c r="J88" i="16"/>
  <c r="J90" i="16"/>
  <c r="J93" i="16"/>
  <c r="J98" i="16"/>
  <c r="J101" i="16"/>
  <c r="J104" i="16"/>
  <c r="J106" i="16"/>
  <c r="J109" i="16"/>
  <c r="J114" i="16"/>
  <c r="J117" i="16"/>
  <c r="J120" i="16"/>
  <c r="J122" i="16"/>
  <c r="J125" i="16"/>
  <c r="J130" i="16"/>
  <c r="J133" i="16"/>
  <c r="J136" i="16"/>
  <c r="J138" i="16"/>
  <c r="J141" i="16"/>
  <c r="J146" i="16"/>
  <c r="J149" i="16"/>
  <c r="J152" i="16"/>
  <c r="J154" i="16"/>
  <c r="I7" i="16"/>
  <c r="I8" i="16"/>
  <c r="I9" i="16"/>
  <c r="I10" i="16"/>
  <c r="I11" i="16"/>
  <c r="I12" i="16"/>
  <c r="I13" i="16"/>
  <c r="I14" i="16"/>
  <c r="I15" i="16"/>
  <c r="I16" i="16"/>
  <c r="I17" i="16"/>
  <c r="I18" i="16"/>
  <c r="I19" i="16"/>
  <c r="I20" i="16"/>
  <c r="I21" i="16"/>
  <c r="I22" i="16"/>
  <c r="I23" i="16"/>
  <c r="I24" i="16"/>
  <c r="I25" i="16"/>
  <c r="I26" i="16"/>
  <c r="I27" i="16"/>
  <c r="I28" i="16"/>
  <c r="I29" i="16"/>
  <c r="I30" i="16"/>
  <c r="I31" i="16"/>
  <c r="I32" i="16"/>
  <c r="I33" i="16"/>
  <c r="I34" i="16"/>
  <c r="I35" i="16"/>
  <c r="I36" i="16"/>
  <c r="I37" i="16"/>
  <c r="I38" i="16"/>
  <c r="I39" i="16"/>
  <c r="I40" i="16"/>
  <c r="I41" i="16"/>
  <c r="I42" i="16"/>
  <c r="I43" i="16"/>
  <c r="I44" i="16"/>
  <c r="I45" i="16"/>
  <c r="I46" i="16"/>
  <c r="I47" i="16"/>
  <c r="I48" i="16"/>
  <c r="I49" i="16"/>
  <c r="I50" i="16"/>
  <c r="I51" i="16"/>
  <c r="I52" i="16"/>
  <c r="I53" i="16"/>
  <c r="I54" i="16"/>
  <c r="I55" i="16"/>
  <c r="I56" i="16"/>
  <c r="I57" i="16"/>
  <c r="I58" i="16"/>
  <c r="I59" i="16"/>
  <c r="I60" i="16"/>
  <c r="I61" i="16"/>
  <c r="I62" i="16"/>
  <c r="I63" i="16"/>
  <c r="I64" i="16"/>
  <c r="I65" i="16"/>
  <c r="I66" i="16"/>
  <c r="I67" i="16"/>
  <c r="I68" i="16"/>
  <c r="I69" i="16"/>
  <c r="I70" i="16"/>
  <c r="I71" i="16"/>
  <c r="I72" i="16"/>
  <c r="I73" i="16"/>
  <c r="I74" i="16"/>
  <c r="I75" i="16"/>
  <c r="I76" i="16"/>
  <c r="I77" i="16"/>
  <c r="I78" i="16"/>
  <c r="I79" i="16"/>
  <c r="I80" i="16"/>
  <c r="I81" i="16"/>
  <c r="I82" i="16"/>
  <c r="I83" i="16"/>
  <c r="I84" i="16"/>
  <c r="I85" i="16"/>
  <c r="I86" i="16"/>
  <c r="I87" i="16"/>
  <c r="I88" i="16"/>
  <c r="I89" i="16"/>
  <c r="I90" i="16"/>
  <c r="I91" i="16"/>
  <c r="I92" i="16"/>
  <c r="I93" i="16"/>
  <c r="I94" i="16"/>
  <c r="I95" i="16"/>
  <c r="I96" i="16"/>
  <c r="I97" i="16"/>
  <c r="I98" i="16"/>
  <c r="I99" i="16"/>
  <c r="I100" i="16"/>
  <c r="I101" i="16"/>
  <c r="I102" i="16"/>
  <c r="I103" i="16"/>
  <c r="I104" i="16"/>
  <c r="I105" i="16"/>
  <c r="I106" i="16"/>
  <c r="I107" i="16"/>
  <c r="I108" i="16"/>
  <c r="I109" i="16"/>
  <c r="I110" i="16"/>
  <c r="I111" i="16"/>
  <c r="I112" i="16"/>
  <c r="I113" i="16"/>
  <c r="I114" i="16"/>
  <c r="I115" i="16"/>
  <c r="I116" i="16"/>
  <c r="I117" i="16"/>
  <c r="I118" i="16"/>
  <c r="I119" i="16"/>
  <c r="I120" i="16"/>
  <c r="I121" i="16"/>
  <c r="I122" i="16"/>
  <c r="I123" i="16"/>
  <c r="I124" i="16"/>
  <c r="I125" i="16"/>
  <c r="I126" i="16"/>
  <c r="I127" i="16"/>
  <c r="I128" i="16"/>
  <c r="I129" i="16"/>
  <c r="I130" i="16"/>
  <c r="I131" i="16"/>
  <c r="I132" i="16"/>
  <c r="I133" i="16"/>
  <c r="I134" i="16"/>
  <c r="I135" i="16"/>
  <c r="I136" i="16"/>
  <c r="I137" i="16"/>
  <c r="I138" i="16"/>
  <c r="I139" i="16"/>
  <c r="I140" i="16"/>
  <c r="I141" i="16"/>
  <c r="I142" i="16"/>
  <c r="I143" i="16"/>
  <c r="I144" i="16"/>
  <c r="I145" i="16"/>
  <c r="I146" i="16"/>
  <c r="I147" i="16"/>
  <c r="I148" i="16"/>
  <c r="I149" i="16"/>
  <c r="I150" i="16"/>
  <c r="I151" i="16"/>
  <c r="I152" i="16"/>
  <c r="I153" i="16"/>
  <c r="I154" i="16"/>
  <c r="I155" i="16"/>
  <c r="I156" i="16"/>
  <c r="D7" i="16"/>
  <c r="C7" i="16"/>
  <c r="E7" i="16"/>
  <c r="D8" i="16"/>
  <c r="F8" i="16" s="1"/>
  <c r="C8" i="16"/>
  <c r="E8" i="16"/>
  <c r="D9" i="16"/>
  <c r="C9" i="16"/>
  <c r="E9" i="16"/>
  <c r="D10" i="16"/>
  <c r="C10" i="16"/>
  <c r="E10" i="16"/>
  <c r="D11" i="16"/>
  <c r="C11" i="16"/>
  <c r="E11" i="16"/>
  <c r="D12" i="16"/>
  <c r="C12" i="16"/>
  <c r="E12" i="16"/>
  <c r="D13" i="16"/>
  <c r="C13" i="16"/>
  <c r="E13" i="16"/>
  <c r="D14" i="16"/>
  <c r="C14" i="16"/>
  <c r="E14" i="16"/>
  <c r="D15" i="16"/>
  <c r="C15" i="16"/>
  <c r="E15" i="16"/>
  <c r="D16" i="16"/>
  <c r="C16" i="16"/>
  <c r="E16" i="16"/>
  <c r="D17" i="16"/>
  <c r="C17" i="16"/>
  <c r="E17" i="16"/>
  <c r="D18" i="16"/>
  <c r="C18" i="16"/>
  <c r="E18" i="16"/>
  <c r="D19" i="16"/>
  <c r="C19" i="16"/>
  <c r="E19" i="16"/>
  <c r="D20" i="16"/>
  <c r="C20" i="16"/>
  <c r="E20" i="16"/>
  <c r="D21" i="16"/>
  <c r="C21" i="16"/>
  <c r="E21" i="16"/>
  <c r="D22" i="16"/>
  <c r="C22" i="16"/>
  <c r="E22" i="16"/>
  <c r="D23" i="16"/>
  <c r="C23" i="16"/>
  <c r="E23" i="16"/>
  <c r="D24" i="16"/>
  <c r="C24" i="16"/>
  <c r="E24" i="16"/>
  <c r="D25" i="16"/>
  <c r="C25" i="16"/>
  <c r="E25" i="16"/>
  <c r="D26" i="16"/>
  <c r="C26" i="16"/>
  <c r="E26" i="16"/>
  <c r="D27" i="16"/>
  <c r="C27" i="16"/>
  <c r="E27" i="16"/>
  <c r="D28" i="16"/>
  <c r="C28" i="16"/>
  <c r="E28" i="16"/>
  <c r="D29" i="16"/>
  <c r="C29" i="16"/>
  <c r="E29" i="16"/>
  <c r="D30" i="16"/>
  <c r="C30" i="16"/>
  <c r="E30" i="16"/>
  <c r="D31" i="16"/>
  <c r="C31" i="16"/>
  <c r="E31" i="16"/>
  <c r="D32" i="16"/>
  <c r="C32" i="16"/>
  <c r="E32" i="16"/>
  <c r="D33" i="16"/>
  <c r="C33" i="16"/>
  <c r="E33" i="16"/>
  <c r="D34" i="16"/>
  <c r="C34" i="16"/>
  <c r="E34" i="16"/>
  <c r="D35" i="16"/>
  <c r="C35" i="16"/>
  <c r="E35" i="16"/>
  <c r="D36" i="16"/>
  <c r="C36" i="16"/>
  <c r="E36" i="16"/>
  <c r="D37" i="16"/>
  <c r="C37" i="16"/>
  <c r="E37" i="16"/>
  <c r="D38" i="16"/>
  <c r="C38" i="16"/>
  <c r="E38" i="16"/>
  <c r="D39" i="16"/>
  <c r="C39" i="16"/>
  <c r="E39" i="16"/>
  <c r="D40" i="16"/>
  <c r="C40" i="16"/>
  <c r="E40" i="16"/>
  <c r="D41" i="16"/>
  <c r="C41" i="16"/>
  <c r="E41" i="16"/>
  <c r="D42" i="16"/>
  <c r="C42" i="16"/>
  <c r="E42" i="16"/>
  <c r="D43" i="16"/>
  <c r="C43" i="16"/>
  <c r="E43" i="16"/>
  <c r="D44" i="16"/>
  <c r="C44" i="16"/>
  <c r="E44" i="16"/>
  <c r="D45" i="16"/>
  <c r="C45" i="16"/>
  <c r="E45" i="16"/>
  <c r="D46" i="16"/>
  <c r="C46" i="16"/>
  <c r="E46" i="16"/>
  <c r="D47" i="16"/>
  <c r="C47" i="16"/>
  <c r="E47" i="16"/>
  <c r="D48" i="16"/>
  <c r="C48" i="16"/>
  <c r="E48" i="16"/>
  <c r="D49" i="16"/>
  <c r="C49" i="16"/>
  <c r="E49" i="16"/>
  <c r="D50" i="16"/>
  <c r="C50" i="16"/>
  <c r="E50" i="16"/>
  <c r="D51" i="16"/>
  <c r="C51" i="16"/>
  <c r="E51" i="16"/>
  <c r="D52" i="16"/>
  <c r="C52" i="16"/>
  <c r="E52" i="16"/>
  <c r="D53" i="16"/>
  <c r="C53" i="16"/>
  <c r="E53" i="16"/>
  <c r="D54" i="16"/>
  <c r="C54" i="16"/>
  <c r="E54" i="16"/>
  <c r="D55" i="16"/>
  <c r="C55" i="16"/>
  <c r="E55" i="16"/>
  <c r="D56" i="16"/>
  <c r="C56" i="16"/>
  <c r="E56" i="16"/>
  <c r="D57" i="16"/>
  <c r="C57" i="16"/>
  <c r="E57" i="16"/>
  <c r="D58" i="16"/>
  <c r="C58" i="16"/>
  <c r="E58" i="16"/>
  <c r="D59" i="16"/>
  <c r="C59" i="16"/>
  <c r="E59" i="16"/>
  <c r="D60" i="16"/>
  <c r="C60" i="16"/>
  <c r="E60" i="16"/>
  <c r="D61" i="16"/>
  <c r="C61" i="16"/>
  <c r="E61" i="16"/>
  <c r="D62" i="16"/>
  <c r="C62" i="16"/>
  <c r="E62" i="16"/>
  <c r="D63" i="16"/>
  <c r="C63" i="16"/>
  <c r="E63" i="16"/>
  <c r="D64" i="16"/>
  <c r="C64" i="16"/>
  <c r="E64" i="16"/>
  <c r="D65" i="16"/>
  <c r="C65" i="16"/>
  <c r="E65" i="16"/>
  <c r="D66" i="16"/>
  <c r="C66" i="16"/>
  <c r="E66" i="16"/>
  <c r="D67" i="16"/>
  <c r="C67" i="16"/>
  <c r="E67" i="16"/>
  <c r="D68" i="16"/>
  <c r="C68" i="16"/>
  <c r="E68" i="16"/>
  <c r="D69" i="16"/>
  <c r="C69" i="16"/>
  <c r="E69" i="16"/>
  <c r="D70" i="16"/>
  <c r="C70" i="16"/>
  <c r="E70" i="16"/>
  <c r="D71" i="16"/>
  <c r="C71" i="16"/>
  <c r="E71" i="16"/>
  <c r="D72" i="16"/>
  <c r="C72" i="16"/>
  <c r="E72" i="16"/>
  <c r="D73" i="16"/>
  <c r="C73" i="16"/>
  <c r="E73" i="16"/>
  <c r="D74" i="16"/>
  <c r="C74" i="16"/>
  <c r="E74" i="16"/>
  <c r="D75" i="16"/>
  <c r="C75" i="16"/>
  <c r="E75" i="16"/>
  <c r="D76" i="16"/>
  <c r="C76" i="16"/>
  <c r="E76" i="16"/>
  <c r="D77" i="16"/>
  <c r="C77" i="16"/>
  <c r="E77" i="16"/>
  <c r="D78" i="16"/>
  <c r="C78" i="16"/>
  <c r="E78" i="16"/>
  <c r="D79" i="16"/>
  <c r="C79" i="16"/>
  <c r="E79" i="16"/>
  <c r="D80" i="16"/>
  <c r="C80" i="16"/>
  <c r="E80" i="16"/>
  <c r="D81" i="16"/>
  <c r="C81" i="16"/>
  <c r="E81" i="16"/>
  <c r="D82" i="16"/>
  <c r="C82" i="16"/>
  <c r="E82" i="16"/>
  <c r="D83" i="16"/>
  <c r="C83" i="16"/>
  <c r="E83" i="16"/>
  <c r="D84" i="16"/>
  <c r="C84" i="16"/>
  <c r="E84" i="16"/>
  <c r="D85" i="16"/>
  <c r="C85" i="16"/>
  <c r="E85" i="16"/>
  <c r="D86" i="16"/>
  <c r="C86" i="16"/>
  <c r="E86" i="16"/>
  <c r="D87" i="16"/>
  <c r="C87" i="16"/>
  <c r="E87" i="16"/>
  <c r="D88" i="16"/>
  <c r="C88" i="16"/>
  <c r="E88" i="16"/>
  <c r="D89" i="16"/>
  <c r="C89" i="16"/>
  <c r="E89" i="16"/>
  <c r="D90" i="16"/>
  <c r="C90" i="16"/>
  <c r="E90" i="16"/>
  <c r="D91" i="16"/>
  <c r="C91" i="16"/>
  <c r="E91" i="16"/>
  <c r="D92" i="16"/>
  <c r="C92" i="16"/>
  <c r="E92" i="16"/>
  <c r="D93" i="16"/>
  <c r="C93" i="16"/>
  <c r="E93" i="16"/>
  <c r="D94" i="16"/>
  <c r="C94" i="16"/>
  <c r="E94" i="16"/>
  <c r="D95" i="16"/>
  <c r="C95" i="16"/>
  <c r="E95" i="16"/>
  <c r="D96" i="16"/>
  <c r="C96" i="16"/>
  <c r="E96" i="16"/>
  <c r="D97" i="16"/>
  <c r="C97" i="16"/>
  <c r="E97" i="16"/>
  <c r="D98" i="16"/>
  <c r="C98" i="16"/>
  <c r="E98" i="16"/>
  <c r="D99" i="16"/>
  <c r="C99" i="16"/>
  <c r="E99" i="16"/>
  <c r="D100" i="16"/>
  <c r="C100" i="16"/>
  <c r="E100" i="16"/>
  <c r="D101" i="16"/>
  <c r="C101" i="16"/>
  <c r="E101" i="16"/>
  <c r="D102" i="16"/>
  <c r="C102" i="16"/>
  <c r="E102" i="16"/>
  <c r="D103" i="16"/>
  <c r="C103" i="16"/>
  <c r="E103" i="16"/>
  <c r="D104" i="16"/>
  <c r="C104" i="16"/>
  <c r="E104" i="16"/>
  <c r="D105" i="16"/>
  <c r="C105" i="16"/>
  <c r="E105" i="16"/>
  <c r="D106" i="16"/>
  <c r="C106" i="16"/>
  <c r="E106" i="16"/>
  <c r="D107" i="16"/>
  <c r="C107" i="16"/>
  <c r="E107" i="16"/>
  <c r="D108" i="16"/>
  <c r="C108" i="16"/>
  <c r="E108" i="16"/>
  <c r="D109" i="16"/>
  <c r="C109" i="16"/>
  <c r="E109" i="16"/>
  <c r="D110" i="16"/>
  <c r="C110" i="16"/>
  <c r="E110" i="16"/>
  <c r="D111" i="16"/>
  <c r="C111" i="16"/>
  <c r="E111" i="16"/>
  <c r="D112" i="16"/>
  <c r="C112" i="16"/>
  <c r="E112" i="16"/>
  <c r="D113" i="16"/>
  <c r="C113" i="16"/>
  <c r="E113" i="16"/>
  <c r="D114" i="16"/>
  <c r="C114" i="16"/>
  <c r="E114" i="16"/>
  <c r="D115" i="16"/>
  <c r="C115" i="16"/>
  <c r="E115" i="16"/>
  <c r="D116" i="16"/>
  <c r="C116" i="16"/>
  <c r="E116" i="16"/>
  <c r="D117" i="16"/>
  <c r="C117" i="16"/>
  <c r="E117" i="16"/>
  <c r="D118" i="16"/>
  <c r="C118" i="16"/>
  <c r="E118" i="16"/>
  <c r="D119" i="16"/>
  <c r="C119" i="16"/>
  <c r="E119" i="16"/>
  <c r="D120" i="16"/>
  <c r="C120" i="16"/>
  <c r="E120" i="16"/>
  <c r="D121" i="16"/>
  <c r="C121" i="16"/>
  <c r="E121" i="16"/>
  <c r="D122" i="16"/>
  <c r="C122" i="16"/>
  <c r="E122" i="16"/>
  <c r="D123" i="16"/>
  <c r="C123" i="16"/>
  <c r="E123" i="16"/>
  <c r="D124" i="16"/>
  <c r="C124" i="16"/>
  <c r="E124" i="16"/>
  <c r="D125" i="16"/>
  <c r="C125" i="16"/>
  <c r="E125" i="16"/>
  <c r="D126" i="16"/>
  <c r="C126" i="16"/>
  <c r="E126" i="16"/>
  <c r="D127" i="16"/>
  <c r="C127" i="16"/>
  <c r="E127" i="16"/>
  <c r="D128" i="16"/>
  <c r="C128" i="16"/>
  <c r="E128" i="16"/>
  <c r="D129" i="16"/>
  <c r="C129" i="16"/>
  <c r="E129" i="16"/>
  <c r="D130" i="16"/>
  <c r="C130" i="16"/>
  <c r="E130" i="16"/>
  <c r="D131" i="16"/>
  <c r="C131" i="16"/>
  <c r="E131" i="16"/>
  <c r="D132" i="16"/>
  <c r="C132" i="16"/>
  <c r="E132" i="16"/>
  <c r="D133" i="16"/>
  <c r="C133" i="16"/>
  <c r="E133" i="16"/>
  <c r="D134" i="16"/>
  <c r="C134" i="16"/>
  <c r="E134" i="16"/>
  <c r="D135" i="16"/>
  <c r="C135" i="16"/>
  <c r="E135" i="16"/>
  <c r="D136" i="16"/>
  <c r="C136" i="16"/>
  <c r="E136" i="16"/>
  <c r="D137" i="16"/>
  <c r="C137" i="16"/>
  <c r="E137" i="16"/>
  <c r="D138" i="16"/>
  <c r="C138" i="16"/>
  <c r="E138" i="16"/>
  <c r="D139" i="16"/>
  <c r="C139" i="16"/>
  <c r="E139" i="16"/>
  <c r="D140" i="16"/>
  <c r="C140" i="16"/>
  <c r="E140" i="16"/>
  <c r="D141" i="16"/>
  <c r="C141" i="16"/>
  <c r="E141" i="16"/>
  <c r="D142" i="16"/>
  <c r="C142" i="16"/>
  <c r="E142" i="16"/>
  <c r="D143" i="16"/>
  <c r="C143" i="16"/>
  <c r="E143" i="16"/>
  <c r="D144" i="16"/>
  <c r="C144" i="16"/>
  <c r="E144" i="16"/>
  <c r="D145" i="16"/>
  <c r="C145" i="16"/>
  <c r="E145" i="16"/>
  <c r="D146" i="16"/>
  <c r="C146" i="16"/>
  <c r="E146" i="16"/>
  <c r="D147" i="16"/>
  <c r="C147" i="16"/>
  <c r="E147" i="16"/>
  <c r="D148" i="16"/>
  <c r="C148" i="16"/>
  <c r="E148" i="16"/>
  <c r="D149" i="16"/>
  <c r="C149" i="16"/>
  <c r="E149" i="16"/>
  <c r="D150" i="16"/>
  <c r="C150" i="16"/>
  <c r="E150" i="16"/>
  <c r="D151" i="16"/>
  <c r="C151" i="16"/>
  <c r="E151" i="16"/>
  <c r="D152" i="16"/>
  <c r="C152" i="16"/>
  <c r="E152" i="16"/>
  <c r="D153" i="16"/>
  <c r="C153" i="16"/>
  <c r="F153" i="16" s="1"/>
  <c r="E153" i="16"/>
  <c r="D154" i="16"/>
  <c r="C154" i="16"/>
  <c r="E154" i="16"/>
  <c r="D155" i="16"/>
  <c r="C155" i="16"/>
  <c r="E155" i="16"/>
  <c r="D156" i="16"/>
  <c r="C156" i="16"/>
  <c r="E156" i="16"/>
  <c r="S12" i="17"/>
  <c r="S13" i="17"/>
  <c r="S14" i="17"/>
  <c r="S15" i="17"/>
  <c r="S16" i="17"/>
  <c r="S17" i="17"/>
  <c r="S18" i="17"/>
  <c r="S19" i="17"/>
  <c r="S20" i="17"/>
  <c r="S21" i="17"/>
  <c r="S22" i="17"/>
  <c r="S23" i="17"/>
  <c r="S24" i="17"/>
  <c r="S25" i="17"/>
  <c r="S26" i="17"/>
  <c r="S27" i="17"/>
  <c r="S28" i="17"/>
  <c r="S29" i="17"/>
  <c r="S30" i="17"/>
  <c r="S31" i="17"/>
  <c r="S32" i="17"/>
  <c r="S33" i="17"/>
  <c r="S34" i="17"/>
  <c r="S35" i="17"/>
  <c r="S36" i="17"/>
  <c r="S37" i="17"/>
  <c r="S38" i="17"/>
  <c r="S39" i="17"/>
  <c r="S40" i="17"/>
  <c r="S41" i="17"/>
  <c r="S42" i="17"/>
  <c r="S43" i="17"/>
  <c r="S44" i="17"/>
  <c r="S45" i="17"/>
  <c r="S46" i="17"/>
  <c r="S47" i="17"/>
  <c r="S48" i="17"/>
  <c r="S49" i="17"/>
  <c r="S50" i="17"/>
  <c r="S51" i="17"/>
  <c r="S52" i="17"/>
  <c r="S53" i="17"/>
  <c r="S54" i="17"/>
  <c r="S55" i="17"/>
  <c r="S56" i="17"/>
  <c r="S57" i="17"/>
  <c r="S58" i="17"/>
  <c r="S59" i="17"/>
  <c r="S60" i="17"/>
  <c r="S61" i="17"/>
  <c r="S62" i="17"/>
  <c r="S63" i="17"/>
  <c r="S64" i="17"/>
  <c r="S65" i="17"/>
  <c r="S66" i="17"/>
  <c r="S67" i="17"/>
  <c r="S68" i="17"/>
  <c r="S69" i="17"/>
  <c r="S70" i="17"/>
  <c r="S71" i="17"/>
  <c r="S72" i="17"/>
  <c r="S73" i="17"/>
  <c r="S74" i="17"/>
  <c r="S75" i="17"/>
  <c r="S76" i="17"/>
  <c r="S77" i="17"/>
  <c r="S78" i="17"/>
  <c r="S79" i="17"/>
  <c r="S80" i="17"/>
  <c r="S81" i="17"/>
  <c r="S82" i="17"/>
  <c r="S83" i="17"/>
  <c r="S84" i="17"/>
  <c r="S85" i="17"/>
  <c r="S86" i="17"/>
  <c r="S87" i="17"/>
  <c r="S88" i="17"/>
  <c r="S89" i="17"/>
  <c r="S90" i="17"/>
  <c r="S91" i="17"/>
  <c r="S92" i="17"/>
  <c r="S93" i="17"/>
  <c r="S94" i="17"/>
  <c r="S95" i="17"/>
  <c r="S96" i="17"/>
  <c r="S97" i="17"/>
  <c r="S98" i="17"/>
  <c r="S99" i="17"/>
  <c r="S100" i="17"/>
  <c r="S101" i="17"/>
  <c r="S102" i="17"/>
  <c r="S103" i="17"/>
  <c r="S104" i="17"/>
  <c r="S105" i="17"/>
  <c r="S106" i="17"/>
  <c r="S107" i="17"/>
  <c r="S108" i="17"/>
  <c r="S109" i="17"/>
  <c r="S110" i="17"/>
  <c r="S111" i="17"/>
  <c r="S112" i="17"/>
  <c r="S113" i="17"/>
  <c r="S114" i="17"/>
  <c r="S115" i="17"/>
  <c r="S116" i="17"/>
  <c r="S117" i="17"/>
  <c r="S118" i="17"/>
  <c r="S119" i="17"/>
  <c r="S120" i="17"/>
  <c r="S121" i="17"/>
  <c r="S122" i="17"/>
  <c r="S123" i="17"/>
  <c r="S124" i="17"/>
  <c r="S125" i="17"/>
  <c r="S126" i="17"/>
  <c r="S127" i="17"/>
  <c r="S128" i="17"/>
  <c r="S129" i="17"/>
  <c r="S130" i="17"/>
  <c r="S131" i="17"/>
  <c r="S132" i="17"/>
  <c r="S133" i="17"/>
  <c r="S134" i="17"/>
  <c r="S135" i="17"/>
  <c r="S136" i="17"/>
  <c r="S137" i="17"/>
  <c r="S138" i="17"/>
  <c r="S139" i="17"/>
  <c r="S140" i="17"/>
  <c r="S141" i="17"/>
  <c r="S142" i="17"/>
  <c r="S143" i="17"/>
  <c r="S144" i="17"/>
  <c r="S145" i="17"/>
  <c r="S146" i="17"/>
  <c r="S147" i="17"/>
  <c r="S148" i="17"/>
  <c r="S149" i="17"/>
  <c r="S150" i="17"/>
  <c r="S151" i="17"/>
  <c r="S152" i="17"/>
  <c r="S153" i="17"/>
  <c r="S154" i="17"/>
  <c r="S155" i="17"/>
  <c r="S156" i="17"/>
  <c r="S157" i="17"/>
  <c r="S158" i="17"/>
  <c r="S159" i="17"/>
  <c r="S160" i="17"/>
  <c r="S161" i="17"/>
  <c r="R12" i="17"/>
  <c r="R13" i="17"/>
  <c r="R14" i="17"/>
  <c r="R15" i="17"/>
  <c r="R16" i="17"/>
  <c r="R17" i="17"/>
  <c r="R18" i="17"/>
  <c r="R19" i="17"/>
  <c r="R20" i="17"/>
  <c r="R21" i="17"/>
  <c r="R22" i="17"/>
  <c r="R23" i="17"/>
  <c r="R24"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3" i="17"/>
  <c r="R54" i="17"/>
  <c r="R55" i="17"/>
  <c r="R56" i="17"/>
  <c r="R57" i="17"/>
  <c r="R58" i="17"/>
  <c r="R59" i="17"/>
  <c r="R60" i="17"/>
  <c r="R61" i="17"/>
  <c r="R62" i="17"/>
  <c r="R63" i="17"/>
  <c r="R64" i="17"/>
  <c r="R65" i="17"/>
  <c r="R66" i="17"/>
  <c r="R67" i="17"/>
  <c r="R68" i="17"/>
  <c r="R69" i="17"/>
  <c r="R70" i="17"/>
  <c r="R71" i="17"/>
  <c r="R72" i="17"/>
  <c r="R73" i="17"/>
  <c r="R74" i="17"/>
  <c r="R75" i="17"/>
  <c r="R76" i="17"/>
  <c r="R77" i="17"/>
  <c r="R78" i="17"/>
  <c r="R79" i="17"/>
  <c r="R80" i="17"/>
  <c r="R81" i="17"/>
  <c r="R82" i="17"/>
  <c r="R83" i="17"/>
  <c r="R84" i="17"/>
  <c r="R85" i="17"/>
  <c r="R86" i="17"/>
  <c r="R87" i="17"/>
  <c r="R88" i="17"/>
  <c r="R89" i="17"/>
  <c r="R90" i="17"/>
  <c r="R91" i="17"/>
  <c r="R92" i="17"/>
  <c r="R93" i="17"/>
  <c r="R94" i="17"/>
  <c r="R95" i="17"/>
  <c r="R96" i="17"/>
  <c r="R97" i="17"/>
  <c r="R98" i="17"/>
  <c r="R99" i="17"/>
  <c r="R100" i="17"/>
  <c r="R101" i="17"/>
  <c r="R102" i="17"/>
  <c r="R103" i="17"/>
  <c r="R104" i="17"/>
  <c r="R105" i="17"/>
  <c r="R106" i="17"/>
  <c r="R107" i="17"/>
  <c r="R108" i="17"/>
  <c r="R109" i="17"/>
  <c r="R110" i="17"/>
  <c r="R111" i="17"/>
  <c r="R112" i="17"/>
  <c r="R113" i="17"/>
  <c r="R114" i="17"/>
  <c r="R115" i="17"/>
  <c r="R116" i="17"/>
  <c r="R117" i="17"/>
  <c r="R118" i="17"/>
  <c r="R119" i="17"/>
  <c r="R120" i="17"/>
  <c r="R121" i="17"/>
  <c r="R122" i="17"/>
  <c r="R123" i="17"/>
  <c r="R124" i="17"/>
  <c r="R125" i="17"/>
  <c r="R126" i="17"/>
  <c r="R127" i="17"/>
  <c r="R128" i="17"/>
  <c r="R129" i="17"/>
  <c r="R130" i="17"/>
  <c r="R131" i="17"/>
  <c r="R132" i="17"/>
  <c r="R133" i="17"/>
  <c r="R134" i="17"/>
  <c r="R135" i="17"/>
  <c r="R136" i="17"/>
  <c r="R137" i="17"/>
  <c r="R138" i="17"/>
  <c r="R139" i="17"/>
  <c r="R140" i="17"/>
  <c r="R141" i="17"/>
  <c r="R142" i="17"/>
  <c r="R143" i="17"/>
  <c r="R144" i="17"/>
  <c r="R145" i="17"/>
  <c r="R146" i="17"/>
  <c r="R147" i="17"/>
  <c r="R148" i="17"/>
  <c r="R149" i="17"/>
  <c r="R150" i="17"/>
  <c r="R151" i="17"/>
  <c r="R152" i="17"/>
  <c r="R153" i="17"/>
  <c r="R154" i="17"/>
  <c r="R155" i="17"/>
  <c r="R156" i="17"/>
  <c r="R157" i="17"/>
  <c r="R158" i="17"/>
  <c r="R159" i="17"/>
  <c r="R160" i="17"/>
  <c r="R161" i="17"/>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Q63" i="17"/>
  <c r="Q64" i="17"/>
  <c r="Q65" i="17"/>
  <c r="Q66" i="17"/>
  <c r="Q67" i="17"/>
  <c r="Q68" i="17"/>
  <c r="Q69" i="17"/>
  <c r="Q70" i="17"/>
  <c r="Q71" i="17"/>
  <c r="Q72" i="17"/>
  <c r="Q73" i="17"/>
  <c r="Q74" i="17"/>
  <c r="Q75" i="17"/>
  <c r="Q76" i="17"/>
  <c r="Q77" i="17"/>
  <c r="Q78" i="17"/>
  <c r="Q79" i="17"/>
  <c r="Q80" i="17"/>
  <c r="Q81" i="17"/>
  <c r="Q82" i="17"/>
  <c r="Q83" i="17"/>
  <c r="Q84" i="17"/>
  <c r="Q85" i="17"/>
  <c r="Q86" i="17"/>
  <c r="Q87" i="17"/>
  <c r="Q88" i="17"/>
  <c r="Q89" i="17"/>
  <c r="Q90" i="17"/>
  <c r="Q91" i="17"/>
  <c r="Q92" i="17"/>
  <c r="Q93" i="17"/>
  <c r="Q94" i="17"/>
  <c r="Q95" i="17"/>
  <c r="Q96" i="17"/>
  <c r="Q97" i="17"/>
  <c r="Q98" i="17"/>
  <c r="Q99" i="17"/>
  <c r="Q100" i="17"/>
  <c r="Q101" i="17"/>
  <c r="Q102" i="17"/>
  <c r="Q103" i="17"/>
  <c r="Q104" i="17"/>
  <c r="Q105" i="17"/>
  <c r="Q106" i="17"/>
  <c r="Q107" i="17"/>
  <c r="Q108" i="17"/>
  <c r="Q109" i="17"/>
  <c r="Q110" i="17"/>
  <c r="Q111" i="17"/>
  <c r="Q112" i="17"/>
  <c r="Q113" i="17"/>
  <c r="Q114" i="17"/>
  <c r="Q115" i="17"/>
  <c r="Q116" i="17"/>
  <c r="Q117" i="17"/>
  <c r="Q118" i="17"/>
  <c r="Q119" i="17"/>
  <c r="Q120" i="17"/>
  <c r="Q121" i="17"/>
  <c r="Q122" i="17"/>
  <c r="Q123" i="17"/>
  <c r="Q124" i="17"/>
  <c r="Q125" i="17"/>
  <c r="Q126" i="17"/>
  <c r="Q127" i="17"/>
  <c r="Q128" i="17"/>
  <c r="Q129" i="17"/>
  <c r="Q130" i="17"/>
  <c r="Q131" i="17"/>
  <c r="Q132" i="17"/>
  <c r="Q133" i="17"/>
  <c r="Q134" i="17"/>
  <c r="Q135" i="17"/>
  <c r="Q136" i="17"/>
  <c r="Q137" i="17"/>
  <c r="Q138" i="17"/>
  <c r="Q139" i="17"/>
  <c r="Q140" i="17"/>
  <c r="Q141" i="17"/>
  <c r="Q142" i="17"/>
  <c r="Q143" i="17"/>
  <c r="Q144" i="17"/>
  <c r="Q145" i="17"/>
  <c r="Q146" i="17"/>
  <c r="Q147" i="17"/>
  <c r="Q148" i="17"/>
  <c r="Q149" i="17"/>
  <c r="Q150" i="17"/>
  <c r="Q151" i="17"/>
  <c r="Q152" i="17"/>
  <c r="Q153" i="17"/>
  <c r="Q154" i="17"/>
  <c r="Q155" i="17"/>
  <c r="Q156" i="17"/>
  <c r="Q157" i="17"/>
  <c r="Q158" i="17"/>
  <c r="Q159" i="17"/>
  <c r="Q160" i="17"/>
  <c r="Q161" i="17"/>
  <c r="M17" i="17"/>
  <c r="M18" i="17"/>
  <c r="M21" i="17"/>
  <c r="M22" i="17"/>
  <c r="M23" i="17"/>
  <c r="M24" i="17"/>
  <c r="M25" i="17"/>
  <c r="M27" i="17"/>
  <c r="M28" i="17"/>
  <c r="M31" i="17"/>
  <c r="M32" i="17"/>
  <c r="M33" i="17"/>
  <c r="M35" i="17"/>
  <c r="M36" i="17"/>
  <c r="M39" i="17"/>
  <c r="M40" i="17"/>
  <c r="M41" i="17"/>
  <c r="M43" i="17"/>
  <c r="M44" i="17"/>
  <c r="M47" i="17"/>
  <c r="M48" i="17"/>
  <c r="M49" i="17"/>
  <c r="M51" i="17"/>
  <c r="M52" i="17"/>
  <c r="M55" i="17"/>
  <c r="M56" i="17"/>
  <c r="M57" i="17"/>
  <c r="M59" i="17"/>
  <c r="M60" i="17"/>
  <c r="M63" i="17"/>
  <c r="M64" i="17"/>
  <c r="M65" i="17"/>
  <c r="M67" i="17"/>
  <c r="M68" i="17"/>
  <c r="M71" i="17"/>
  <c r="M72" i="17"/>
  <c r="M73" i="17"/>
  <c r="M75" i="17"/>
  <c r="M76" i="17"/>
  <c r="M79" i="17"/>
  <c r="M80" i="17"/>
  <c r="M81" i="17"/>
  <c r="M83" i="17"/>
  <c r="M84" i="17"/>
  <c r="M87" i="17"/>
  <c r="M88" i="17"/>
  <c r="M89" i="17"/>
  <c r="M91" i="17"/>
  <c r="M92" i="17"/>
  <c r="M95" i="17"/>
  <c r="M96" i="17"/>
  <c r="M97" i="17"/>
  <c r="M99" i="17"/>
  <c r="M100" i="17"/>
  <c r="M103" i="17"/>
  <c r="M104" i="17"/>
  <c r="M105" i="17"/>
  <c r="M107" i="17"/>
  <c r="M108" i="17"/>
  <c r="M111" i="17"/>
  <c r="M112" i="17"/>
  <c r="M113" i="17"/>
  <c r="M115" i="17"/>
  <c r="M116" i="17"/>
  <c r="M119" i="17"/>
  <c r="M120" i="17"/>
  <c r="M121" i="17"/>
  <c r="M123" i="17"/>
  <c r="M124" i="17"/>
  <c r="M127" i="17"/>
  <c r="M128" i="17"/>
  <c r="M129" i="17"/>
  <c r="M131" i="17"/>
  <c r="M132" i="17"/>
  <c r="M135" i="17"/>
  <c r="M136" i="17"/>
  <c r="M137" i="17"/>
  <c r="M139" i="17"/>
  <c r="M140" i="17"/>
  <c r="M143" i="17"/>
  <c r="M144" i="17"/>
  <c r="M145" i="17"/>
  <c r="M147" i="17"/>
  <c r="M148" i="17"/>
  <c r="M151" i="17"/>
  <c r="M152" i="17"/>
  <c r="M153" i="17"/>
  <c r="M155" i="17"/>
  <c r="M156" i="17"/>
  <c r="M159" i="17"/>
  <c r="M160" i="17"/>
  <c r="M161" i="17"/>
  <c r="L12" i="17"/>
  <c r="L13" i="17"/>
  <c r="L14" i="17"/>
  <c r="L15" i="17"/>
  <c r="L16" i="17"/>
  <c r="L17" i="17"/>
  <c r="L18" i="17"/>
  <c r="L19" i="17"/>
  <c r="L20" i="17"/>
  <c r="L21" i="17"/>
  <c r="L22" i="17"/>
  <c r="L23" i="17"/>
  <c r="L24" i="17"/>
  <c r="L25" i="17"/>
  <c r="L26" i="17"/>
  <c r="L27" i="17"/>
  <c r="L28" i="17"/>
  <c r="L29" i="17"/>
  <c r="L30" i="17"/>
  <c r="L31" i="17"/>
  <c r="L32" i="17"/>
  <c r="L33" i="17"/>
  <c r="L34" i="17"/>
  <c r="L35" i="17"/>
  <c r="L36" i="17"/>
  <c r="L37" i="17"/>
  <c r="L38" i="17"/>
  <c r="L39" i="17"/>
  <c r="L40" i="17"/>
  <c r="L41" i="17"/>
  <c r="L42" i="17"/>
  <c r="L43" i="17"/>
  <c r="L44" i="17"/>
  <c r="L45" i="17"/>
  <c r="L46" i="17"/>
  <c r="L47" i="17"/>
  <c r="L48" i="17"/>
  <c r="L49" i="17"/>
  <c r="L50" i="17"/>
  <c r="L51" i="17"/>
  <c r="L52" i="17"/>
  <c r="L53" i="17"/>
  <c r="L54" i="17"/>
  <c r="L55" i="17"/>
  <c r="L56" i="17"/>
  <c r="L57" i="17"/>
  <c r="L58" i="17"/>
  <c r="L59" i="17"/>
  <c r="L60" i="17"/>
  <c r="L61" i="17"/>
  <c r="L62" i="17"/>
  <c r="L63" i="17"/>
  <c r="L64" i="17"/>
  <c r="L65" i="17"/>
  <c r="L66" i="17"/>
  <c r="L67" i="17"/>
  <c r="L68" i="17"/>
  <c r="L69" i="17"/>
  <c r="L70" i="17"/>
  <c r="L71" i="17"/>
  <c r="L72" i="17"/>
  <c r="L73" i="17"/>
  <c r="L74" i="17"/>
  <c r="L75" i="17"/>
  <c r="L76" i="17"/>
  <c r="L77" i="17"/>
  <c r="L78" i="17"/>
  <c r="L79" i="17"/>
  <c r="L80" i="17"/>
  <c r="L81" i="17"/>
  <c r="L82" i="17"/>
  <c r="L83" i="17"/>
  <c r="L84" i="17"/>
  <c r="L85" i="17"/>
  <c r="L86" i="17"/>
  <c r="L87" i="17"/>
  <c r="L88" i="17"/>
  <c r="L89" i="17"/>
  <c r="L90" i="17"/>
  <c r="L91" i="17"/>
  <c r="L92" i="17"/>
  <c r="L93" i="17"/>
  <c r="L94" i="17"/>
  <c r="L95" i="17"/>
  <c r="L96" i="17"/>
  <c r="L97" i="17"/>
  <c r="L98" i="17"/>
  <c r="L99" i="17"/>
  <c r="L100" i="17"/>
  <c r="L101" i="17"/>
  <c r="L102" i="17"/>
  <c r="L103" i="17"/>
  <c r="L104" i="17"/>
  <c r="L105" i="17"/>
  <c r="L106" i="17"/>
  <c r="L107" i="17"/>
  <c r="L108" i="17"/>
  <c r="L109" i="17"/>
  <c r="L110" i="17"/>
  <c r="L111" i="17"/>
  <c r="L112" i="17"/>
  <c r="L113" i="17"/>
  <c r="L114" i="17"/>
  <c r="L115" i="17"/>
  <c r="L116" i="17"/>
  <c r="L117" i="17"/>
  <c r="L118" i="17"/>
  <c r="L119" i="17"/>
  <c r="L120" i="17"/>
  <c r="L121" i="17"/>
  <c r="L122" i="17"/>
  <c r="L123" i="17"/>
  <c r="L124" i="17"/>
  <c r="L125" i="17"/>
  <c r="L126" i="17"/>
  <c r="L127" i="17"/>
  <c r="L128" i="17"/>
  <c r="L129" i="17"/>
  <c r="L130" i="17"/>
  <c r="L131" i="17"/>
  <c r="L132" i="17"/>
  <c r="L133" i="17"/>
  <c r="L134" i="17"/>
  <c r="L135" i="17"/>
  <c r="L136" i="17"/>
  <c r="L137" i="17"/>
  <c r="L138" i="17"/>
  <c r="L139" i="17"/>
  <c r="L140" i="17"/>
  <c r="L141" i="17"/>
  <c r="L142" i="17"/>
  <c r="L143" i="17"/>
  <c r="L144" i="17"/>
  <c r="L145" i="17"/>
  <c r="L146" i="17"/>
  <c r="L147" i="17"/>
  <c r="L148" i="17"/>
  <c r="L149" i="17"/>
  <c r="L150" i="17"/>
  <c r="L151" i="17"/>
  <c r="L152" i="17"/>
  <c r="L153" i="17"/>
  <c r="L154" i="17"/>
  <c r="L155" i="17"/>
  <c r="L156" i="17"/>
  <c r="L157" i="17"/>
  <c r="L158" i="17"/>
  <c r="L159" i="17"/>
  <c r="L160" i="17"/>
  <c r="L161" i="17"/>
  <c r="J17" i="17"/>
  <c r="J18" i="17"/>
  <c r="J19" i="17"/>
  <c r="J20" i="17"/>
  <c r="J21" i="17"/>
  <c r="J24" i="17"/>
  <c r="J25" i="17"/>
  <c r="J26" i="17"/>
  <c r="J29" i="17"/>
  <c r="J30" i="17"/>
  <c r="J31" i="17"/>
  <c r="J33" i="17"/>
  <c r="J34" i="17"/>
  <c r="J37" i="17"/>
  <c r="J38" i="17"/>
  <c r="J39" i="17"/>
  <c r="J41" i="17"/>
  <c r="J42" i="17"/>
  <c r="J45" i="17"/>
  <c r="J46" i="17"/>
  <c r="J47" i="17"/>
  <c r="J49" i="17"/>
  <c r="J50" i="17"/>
  <c r="J53" i="17"/>
  <c r="J54" i="17"/>
  <c r="J55" i="17"/>
  <c r="J57" i="17"/>
  <c r="J58" i="17"/>
  <c r="J61" i="17"/>
  <c r="J62" i="17"/>
  <c r="J63" i="17"/>
  <c r="J65" i="17"/>
  <c r="J66" i="17"/>
  <c r="J69" i="17"/>
  <c r="J70" i="17"/>
  <c r="J71" i="17"/>
  <c r="J73" i="17"/>
  <c r="J74" i="17"/>
  <c r="J77" i="17"/>
  <c r="J78" i="17"/>
  <c r="J79" i="17"/>
  <c r="J81" i="17"/>
  <c r="J82" i="17"/>
  <c r="J85" i="17"/>
  <c r="J86" i="17"/>
  <c r="J87" i="17"/>
  <c r="J89" i="17"/>
  <c r="J90" i="17"/>
  <c r="J93" i="17"/>
  <c r="J94" i="17"/>
  <c r="J95" i="17"/>
  <c r="J97" i="17"/>
  <c r="J98" i="17"/>
  <c r="J101" i="17"/>
  <c r="J102" i="17"/>
  <c r="J103" i="17"/>
  <c r="J105" i="17"/>
  <c r="J106" i="17"/>
  <c r="J109" i="17"/>
  <c r="J110" i="17"/>
  <c r="J111" i="17"/>
  <c r="J113" i="17"/>
  <c r="J114" i="17"/>
  <c r="J117" i="17"/>
  <c r="J118" i="17"/>
  <c r="J119" i="17"/>
  <c r="J121" i="17"/>
  <c r="J122" i="17"/>
  <c r="J125" i="17"/>
  <c r="J126" i="17"/>
  <c r="J127" i="17"/>
  <c r="J129" i="17"/>
  <c r="J130" i="17"/>
  <c r="J133" i="17"/>
  <c r="J134" i="17"/>
  <c r="J135" i="17"/>
  <c r="J137" i="17"/>
  <c r="J138" i="17"/>
  <c r="J141" i="17"/>
  <c r="J142" i="17"/>
  <c r="J143" i="17"/>
  <c r="J145" i="17"/>
  <c r="J146" i="17"/>
  <c r="J149" i="17"/>
  <c r="J150" i="17"/>
  <c r="J151" i="17"/>
  <c r="J153" i="17"/>
  <c r="J154" i="17"/>
  <c r="J157" i="17"/>
  <c r="J158" i="17"/>
  <c r="J159" i="17"/>
  <c r="J161" i="17"/>
  <c r="I12" i="17"/>
  <c r="I13" i="17"/>
  <c r="I14" i="17"/>
  <c r="I15" i="17"/>
  <c r="I16" i="17"/>
  <c r="I17" i="17"/>
  <c r="I18" i="17"/>
  <c r="I19" i="17"/>
  <c r="I20" i="17"/>
  <c r="I21" i="17"/>
  <c r="I22" i="17"/>
  <c r="I23" i="17"/>
  <c r="I24"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59" i="17"/>
  <c r="I60" i="17"/>
  <c r="I61" i="17"/>
  <c r="I62" i="17"/>
  <c r="I63" i="17"/>
  <c r="I64" i="17"/>
  <c r="I65" i="17"/>
  <c r="I66" i="17"/>
  <c r="I67" i="17"/>
  <c r="I68" i="17"/>
  <c r="I69" i="17"/>
  <c r="I70" i="17"/>
  <c r="I71" i="17"/>
  <c r="I72" i="17"/>
  <c r="I73" i="17"/>
  <c r="I74" i="17"/>
  <c r="I75" i="17"/>
  <c r="I76" i="17"/>
  <c r="I77" i="17"/>
  <c r="I78" i="17"/>
  <c r="I79" i="17"/>
  <c r="I80" i="17"/>
  <c r="I81" i="17"/>
  <c r="I82" i="17"/>
  <c r="I83" i="17"/>
  <c r="I84" i="17"/>
  <c r="I85" i="17"/>
  <c r="I86" i="17"/>
  <c r="I87" i="17"/>
  <c r="I88" i="17"/>
  <c r="I89" i="17"/>
  <c r="I90" i="17"/>
  <c r="I91" i="17"/>
  <c r="I92" i="17"/>
  <c r="I93" i="17"/>
  <c r="I94" i="17"/>
  <c r="I95" i="17"/>
  <c r="I96" i="17"/>
  <c r="I97" i="17"/>
  <c r="I98" i="17"/>
  <c r="I99" i="17"/>
  <c r="I100" i="17"/>
  <c r="I101" i="17"/>
  <c r="I102" i="17"/>
  <c r="I103" i="17"/>
  <c r="I104" i="17"/>
  <c r="I105" i="17"/>
  <c r="I106" i="17"/>
  <c r="I107" i="17"/>
  <c r="I108" i="17"/>
  <c r="I109" i="17"/>
  <c r="I110" i="17"/>
  <c r="I111" i="17"/>
  <c r="I112" i="17"/>
  <c r="I113" i="17"/>
  <c r="I114" i="17"/>
  <c r="I115" i="17"/>
  <c r="I116" i="17"/>
  <c r="I117" i="17"/>
  <c r="I118" i="17"/>
  <c r="I119" i="17"/>
  <c r="I120" i="17"/>
  <c r="I121" i="17"/>
  <c r="I122" i="17"/>
  <c r="I123" i="17"/>
  <c r="I124" i="17"/>
  <c r="I125" i="17"/>
  <c r="I126" i="17"/>
  <c r="I127" i="17"/>
  <c r="I128" i="17"/>
  <c r="I129" i="17"/>
  <c r="I130" i="17"/>
  <c r="I131" i="17"/>
  <c r="I132" i="17"/>
  <c r="I133" i="17"/>
  <c r="I134" i="17"/>
  <c r="I135" i="17"/>
  <c r="I136" i="17"/>
  <c r="I137" i="17"/>
  <c r="I138" i="17"/>
  <c r="I139" i="17"/>
  <c r="I140" i="17"/>
  <c r="I141" i="17"/>
  <c r="I142" i="17"/>
  <c r="I143" i="17"/>
  <c r="I144" i="17"/>
  <c r="I145" i="17"/>
  <c r="I146" i="17"/>
  <c r="I147" i="17"/>
  <c r="I148" i="17"/>
  <c r="I149" i="17"/>
  <c r="I150" i="17"/>
  <c r="I151" i="17"/>
  <c r="I152" i="17"/>
  <c r="I153" i="17"/>
  <c r="I154" i="17"/>
  <c r="I155" i="17"/>
  <c r="I156" i="17"/>
  <c r="I157" i="17"/>
  <c r="I158" i="17"/>
  <c r="I159" i="17"/>
  <c r="I160" i="17"/>
  <c r="I161" i="17"/>
  <c r="D12" i="17"/>
  <c r="C12" i="17"/>
  <c r="E12" i="17"/>
  <c r="D13" i="17"/>
  <c r="C13" i="17"/>
  <c r="E13" i="17"/>
  <c r="D14" i="17"/>
  <c r="C14" i="17"/>
  <c r="E14" i="17"/>
  <c r="D15" i="17"/>
  <c r="C15" i="17"/>
  <c r="E15" i="17"/>
  <c r="D16" i="17"/>
  <c r="C16" i="17"/>
  <c r="E16" i="17"/>
  <c r="D17" i="17"/>
  <c r="C17" i="17"/>
  <c r="E17" i="17"/>
  <c r="D18" i="17"/>
  <c r="C18" i="17"/>
  <c r="E18" i="17"/>
  <c r="D19" i="17"/>
  <c r="C19" i="17"/>
  <c r="E19" i="17"/>
  <c r="D20" i="17"/>
  <c r="C20" i="17"/>
  <c r="E20" i="17"/>
  <c r="D21" i="17"/>
  <c r="C21" i="17"/>
  <c r="E21" i="17"/>
  <c r="D22" i="17"/>
  <c r="C22" i="17"/>
  <c r="E22" i="17"/>
  <c r="D23" i="17"/>
  <c r="C23" i="17"/>
  <c r="E23" i="17"/>
  <c r="D24" i="17"/>
  <c r="C24" i="17"/>
  <c r="E24" i="17"/>
  <c r="D25" i="17"/>
  <c r="C25" i="17"/>
  <c r="E25" i="17"/>
  <c r="D26" i="17"/>
  <c r="C26" i="17"/>
  <c r="E26" i="17"/>
  <c r="D27" i="17"/>
  <c r="C27" i="17"/>
  <c r="E27" i="17"/>
  <c r="D28" i="17"/>
  <c r="C28" i="17"/>
  <c r="F28" i="17" s="1"/>
  <c r="E28" i="17"/>
  <c r="D29" i="17"/>
  <c r="C29" i="17"/>
  <c r="E29" i="17"/>
  <c r="D30" i="17"/>
  <c r="C30" i="17"/>
  <c r="E30" i="17"/>
  <c r="D31" i="17"/>
  <c r="C31" i="17"/>
  <c r="E31" i="17"/>
  <c r="D32" i="17"/>
  <c r="C32" i="17"/>
  <c r="E32" i="17"/>
  <c r="D33" i="17"/>
  <c r="C33" i="17"/>
  <c r="E33" i="17"/>
  <c r="D34" i="17"/>
  <c r="C34" i="17"/>
  <c r="E34" i="17"/>
  <c r="D35" i="17"/>
  <c r="C35" i="17"/>
  <c r="E35" i="17"/>
  <c r="D36" i="17"/>
  <c r="C36" i="17"/>
  <c r="E36" i="17"/>
  <c r="D37" i="17"/>
  <c r="C37" i="17"/>
  <c r="E37" i="17"/>
  <c r="D38" i="17"/>
  <c r="C38" i="17"/>
  <c r="E38" i="17"/>
  <c r="D39" i="17"/>
  <c r="C39" i="17"/>
  <c r="E39" i="17"/>
  <c r="D40" i="17"/>
  <c r="C40" i="17"/>
  <c r="E40" i="17"/>
  <c r="D41" i="17"/>
  <c r="C41" i="17"/>
  <c r="E41" i="17"/>
  <c r="D42" i="17"/>
  <c r="C42" i="17"/>
  <c r="E42" i="17"/>
  <c r="D43" i="17"/>
  <c r="C43" i="17"/>
  <c r="E43" i="17"/>
  <c r="D44" i="17"/>
  <c r="C44" i="17"/>
  <c r="E44" i="17"/>
  <c r="D45" i="17"/>
  <c r="C45" i="17"/>
  <c r="E45" i="17"/>
  <c r="D46" i="17"/>
  <c r="C46" i="17"/>
  <c r="E46" i="17"/>
  <c r="D47" i="17"/>
  <c r="C47" i="17"/>
  <c r="E47" i="17"/>
  <c r="D48" i="17"/>
  <c r="C48" i="17"/>
  <c r="E48" i="17"/>
  <c r="D49" i="17"/>
  <c r="C49" i="17"/>
  <c r="E49" i="17"/>
  <c r="D50" i="17"/>
  <c r="C50" i="17"/>
  <c r="E50" i="17"/>
  <c r="D51" i="17"/>
  <c r="C51" i="17"/>
  <c r="E51" i="17"/>
  <c r="D52" i="17"/>
  <c r="C52" i="17"/>
  <c r="E52" i="17"/>
  <c r="D53" i="17"/>
  <c r="C53" i="17"/>
  <c r="E53" i="17"/>
  <c r="D54" i="17"/>
  <c r="C54" i="17"/>
  <c r="E54" i="17"/>
  <c r="D55" i="17"/>
  <c r="C55" i="17"/>
  <c r="E55" i="17"/>
  <c r="D56" i="17"/>
  <c r="C56" i="17"/>
  <c r="E56" i="17"/>
  <c r="D57" i="17"/>
  <c r="C57" i="17"/>
  <c r="E57" i="17"/>
  <c r="D58" i="17"/>
  <c r="C58" i="17"/>
  <c r="E58" i="17"/>
  <c r="D59" i="17"/>
  <c r="C59" i="17"/>
  <c r="E59" i="17"/>
  <c r="D60" i="17"/>
  <c r="C60" i="17"/>
  <c r="E60" i="17"/>
  <c r="D61" i="17"/>
  <c r="C61" i="17"/>
  <c r="E61" i="17"/>
  <c r="D62" i="17"/>
  <c r="C62" i="17"/>
  <c r="E62" i="17"/>
  <c r="F62" i="17" s="1"/>
  <c r="D63" i="17"/>
  <c r="C63" i="17"/>
  <c r="E63" i="17"/>
  <c r="D64" i="17"/>
  <c r="C64" i="17"/>
  <c r="E64" i="17"/>
  <c r="D65" i="17"/>
  <c r="C65" i="17"/>
  <c r="E65" i="17"/>
  <c r="D66" i="17"/>
  <c r="C66" i="17"/>
  <c r="E66" i="17"/>
  <c r="D67" i="17"/>
  <c r="C67" i="17"/>
  <c r="E67" i="17"/>
  <c r="D68" i="17"/>
  <c r="C68" i="17"/>
  <c r="E68" i="17"/>
  <c r="D69" i="17"/>
  <c r="C69" i="17"/>
  <c r="E69" i="17"/>
  <c r="D70" i="17"/>
  <c r="C70" i="17"/>
  <c r="E70" i="17"/>
  <c r="D71" i="17"/>
  <c r="C71" i="17"/>
  <c r="E71" i="17"/>
  <c r="D72" i="17"/>
  <c r="C72" i="17"/>
  <c r="E72" i="17"/>
  <c r="D73" i="17"/>
  <c r="C73" i="17"/>
  <c r="E73" i="17"/>
  <c r="D74" i="17"/>
  <c r="C74" i="17"/>
  <c r="E74" i="17"/>
  <c r="D75" i="17"/>
  <c r="C75" i="17"/>
  <c r="E75" i="17"/>
  <c r="D76" i="17"/>
  <c r="C76" i="17"/>
  <c r="E76" i="17"/>
  <c r="D77" i="17"/>
  <c r="C77" i="17"/>
  <c r="E77" i="17"/>
  <c r="D78" i="17"/>
  <c r="C78" i="17"/>
  <c r="E78" i="17"/>
  <c r="D79" i="17"/>
  <c r="C79" i="17"/>
  <c r="E79" i="17"/>
  <c r="D80" i="17"/>
  <c r="C80" i="17"/>
  <c r="E80" i="17"/>
  <c r="D81" i="17"/>
  <c r="C81" i="17"/>
  <c r="E81" i="17"/>
  <c r="D82" i="17"/>
  <c r="C82" i="17"/>
  <c r="E82" i="17"/>
  <c r="D83" i="17"/>
  <c r="C83" i="17"/>
  <c r="E83" i="17"/>
  <c r="D84" i="17"/>
  <c r="C84" i="17"/>
  <c r="E84" i="17"/>
  <c r="D85" i="17"/>
  <c r="C85" i="17"/>
  <c r="E85" i="17"/>
  <c r="D86" i="17"/>
  <c r="C86" i="17"/>
  <c r="E86" i="17"/>
  <c r="D87" i="17"/>
  <c r="C87" i="17"/>
  <c r="E87" i="17"/>
  <c r="D88" i="17"/>
  <c r="C88" i="17"/>
  <c r="E88" i="17"/>
  <c r="D89" i="17"/>
  <c r="C89" i="17"/>
  <c r="E89" i="17"/>
  <c r="D90" i="17"/>
  <c r="C90" i="17"/>
  <c r="E90" i="17"/>
  <c r="D91" i="17"/>
  <c r="C91" i="17"/>
  <c r="E91" i="17"/>
  <c r="D92" i="17"/>
  <c r="C92" i="17"/>
  <c r="E92" i="17"/>
  <c r="D93" i="17"/>
  <c r="C93" i="17"/>
  <c r="E93" i="17"/>
  <c r="D94" i="17"/>
  <c r="C94" i="17"/>
  <c r="E94" i="17"/>
  <c r="D95" i="17"/>
  <c r="C95" i="17"/>
  <c r="E95" i="17"/>
  <c r="D96" i="17"/>
  <c r="C96" i="17"/>
  <c r="E96" i="17"/>
  <c r="D97" i="17"/>
  <c r="C97" i="17"/>
  <c r="E97" i="17"/>
  <c r="D98" i="17"/>
  <c r="C98" i="17"/>
  <c r="E98" i="17"/>
  <c r="D99" i="17"/>
  <c r="C99" i="17"/>
  <c r="E99" i="17"/>
  <c r="D100" i="17"/>
  <c r="C100" i="17"/>
  <c r="E100" i="17"/>
  <c r="D101" i="17"/>
  <c r="C101" i="17"/>
  <c r="E101" i="17"/>
  <c r="D102" i="17"/>
  <c r="C102" i="17"/>
  <c r="E102" i="17"/>
  <c r="D103" i="17"/>
  <c r="C103" i="17"/>
  <c r="E103" i="17"/>
  <c r="D104" i="17"/>
  <c r="C104" i="17"/>
  <c r="E104" i="17"/>
  <c r="D105" i="17"/>
  <c r="C105" i="17"/>
  <c r="E105" i="17"/>
  <c r="D106" i="17"/>
  <c r="C106" i="17"/>
  <c r="E106" i="17"/>
  <c r="D107" i="17"/>
  <c r="C107" i="17"/>
  <c r="E107" i="17"/>
  <c r="D108" i="17"/>
  <c r="C108" i="17"/>
  <c r="E108" i="17"/>
  <c r="D109" i="17"/>
  <c r="C109" i="17"/>
  <c r="E109" i="17"/>
  <c r="D110" i="17"/>
  <c r="C110" i="17"/>
  <c r="E110" i="17"/>
  <c r="D111" i="17"/>
  <c r="C111" i="17"/>
  <c r="E111" i="17"/>
  <c r="D112" i="17"/>
  <c r="C112" i="17"/>
  <c r="E112" i="17"/>
  <c r="D113" i="17"/>
  <c r="C113" i="17"/>
  <c r="E113" i="17"/>
  <c r="D114" i="17"/>
  <c r="C114" i="17"/>
  <c r="E114" i="17"/>
  <c r="D115" i="17"/>
  <c r="C115" i="17"/>
  <c r="E115" i="17"/>
  <c r="D116" i="17"/>
  <c r="C116" i="17"/>
  <c r="E116" i="17"/>
  <c r="D117" i="17"/>
  <c r="C117" i="17"/>
  <c r="E117" i="17"/>
  <c r="D118" i="17"/>
  <c r="C118" i="17"/>
  <c r="E118" i="17"/>
  <c r="D119" i="17"/>
  <c r="C119" i="17"/>
  <c r="E119" i="17"/>
  <c r="D120" i="17"/>
  <c r="C120" i="17"/>
  <c r="E120" i="17"/>
  <c r="D121" i="17"/>
  <c r="C121" i="17"/>
  <c r="E121" i="17"/>
  <c r="D122" i="17"/>
  <c r="C122" i="17"/>
  <c r="E122" i="17"/>
  <c r="D123" i="17"/>
  <c r="C123" i="17"/>
  <c r="E123" i="17"/>
  <c r="D124" i="17"/>
  <c r="C124" i="17"/>
  <c r="E124" i="17"/>
  <c r="D125" i="17"/>
  <c r="C125" i="17"/>
  <c r="E125" i="17"/>
  <c r="D126" i="17"/>
  <c r="C126" i="17"/>
  <c r="E126" i="17"/>
  <c r="D127" i="17"/>
  <c r="C127" i="17"/>
  <c r="E127" i="17"/>
  <c r="D128" i="17"/>
  <c r="C128" i="17"/>
  <c r="E128" i="17"/>
  <c r="D129" i="17"/>
  <c r="C129" i="17"/>
  <c r="E129" i="17"/>
  <c r="D130" i="17"/>
  <c r="C130" i="17"/>
  <c r="E130" i="17"/>
  <c r="D131" i="17"/>
  <c r="C131" i="17"/>
  <c r="E131" i="17"/>
  <c r="D132" i="17"/>
  <c r="C132" i="17"/>
  <c r="E132" i="17"/>
  <c r="D133" i="17"/>
  <c r="C133" i="17"/>
  <c r="E133" i="17"/>
  <c r="D134" i="17"/>
  <c r="C134" i="17"/>
  <c r="E134" i="17"/>
  <c r="D135" i="17"/>
  <c r="C135" i="17"/>
  <c r="E135" i="17"/>
  <c r="D136" i="17"/>
  <c r="C136" i="17"/>
  <c r="E136" i="17"/>
  <c r="D137" i="17"/>
  <c r="C137" i="17"/>
  <c r="E137" i="17"/>
  <c r="D138" i="17"/>
  <c r="C138" i="17"/>
  <c r="E138" i="17"/>
  <c r="D139" i="17"/>
  <c r="C139" i="17"/>
  <c r="E139" i="17"/>
  <c r="D140" i="17"/>
  <c r="C140" i="17"/>
  <c r="E140" i="17"/>
  <c r="D141" i="17"/>
  <c r="C141" i="17"/>
  <c r="E141" i="17"/>
  <c r="D142" i="17"/>
  <c r="C142" i="17"/>
  <c r="E142" i="17"/>
  <c r="D143" i="17"/>
  <c r="C143" i="17"/>
  <c r="E143" i="17"/>
  <c r="D144" i="17"/>
  <c r="C144" i="17"/>
  <c r="E144" i="17"/>
  <c r="D145" i="17"/>
  <c r="C145" i="17"/>
  <c r="E145" i="17"/>
  <c r="D146" i="17"/>
  <c r="C146" i="17"/>
  <c r="E146" i="17"/>
  <c r="D147" i="17"/>
  <c r="C147" i="17"/>
  <c r="E147" i="17"/>
  <c r="D148" i="17"/>
  <c r="C148" i="17"/>
  <c r="E148" i="17"/>
  <c r="D149" i="17"/>
  <c r="C149" i="17"/>
  <c r="E149" i="17"/>
  <c r="D150" i="17"/>
  <c r="C150" i="17"/>
  <c r="E150" i="17"/>
  <c r="D151" i="17"/>
  <c r="C151" i="17"/>
  <c r="E151" i="17"/>
  <c r="D152" i="17"/>
  <c r="C152" i="17"/>
  <c r="E152" i="17"/>
  <c r="D153" i="17"/>
  <c r="C153" i="17"/>
  <c r="E153" i="17"/>
  <c r="D154" i="17"/>
  <c r="C154" i="17"/>
  <c r="E154" i="17"/>
  <c r="D155" i="17"/>
  <c r="C155" i="17"/>
  <c r="E155" i="17"/>
  <c r="D156" i="17"/>
  <c r="C156" i="17"/>
  <c r="E156" i="17"/>
  <c r="D157" i="17"/>
  <c r="C157" i="17"/>
  <c r="E157" i="17"/>
  <c r="D158" i="17"/>
  <c r="C158" i="17"/>
  <c r="E158" i="17"/>
  <c r="D159" i="17"/>
  <c r="C159" i="17"/>
  <c r="E159" i="17"/>
  <c r="D160" i="17"/>
  <c r="C160" i="17"/>
  <c r="E160" i="17"/>
  <c r="D161" i="17"/>
  <c r="C161" i="17"/>
  <c r="E161" i="17"/>
  <c r="S12" i="18"/>
  <c r="S13" i="18"/>
  <c r="S14" i="18"/>
  <c r="S15" i="18"/>
  <c r="S16" i="18"/>
  <c r="S17" i="18"/>
  <c r="S18" i="18"/>
  <c r="S19" i="18"/>
  <c r="S20" i="18"/>
  <c r="S21" i="18"/>
  <c r="S22" i="18"/>
  <c r="S23" i="18"/>
  <c r="S24" i="18"/>
  <c r="S25" i="18"/>
  <c r="S26" i="18"/>
  <c r="S27" i="18"/>
  <c r="S28" i="18"/>
  <c r="S29" i="18"/>
  <c r="S30" i="18"/>
  <c r="S31" i="18"/>
  <c r="S32" i="18"/>
  <c r="S33" i="18"/>
  <c r="S34" i="18"/>
  <c r="S35" i="18"/>
  <c r="S36" i="18"/>
  <c r="S37" i="18"/>
  <c r="S38" i="18"/>
  <c r="S39" i="18"/>
  <c r="S40" i="18"/>
  <c r="S41" i="18"/>
  <c r="S42" i="18"/>
  <c r="S43" i="18"/>
  <c r="S44" i="18"/>
  <c r="S45" i="18"/>
  <c r="S46" i="18"/>
  <c r="S47" i="18"/>
  <c r="S48" i="18"/>
  <c r="S49" i="18"/>
  <c r="S50" i="18"/>
  <c r="S51" i="18"/>
  <c r="S52" i="18"/>
  <c r="S53" i="18"/>
  <c r="S54" i="18"/>
  <c r="S55" i="18"/>
  <c r="S56" i="18"/>
  <c r="S57" i="18"/>
  <c r="S58" i="18"/>
  <c r="S59" i="18"/>
  <c r="S60" i="18"/>
  <c r="S61" i="18"/>
  <c r="S62" i="18"/>
  <c r="S63" i="18"/>
  <c r="S64" i="18"/>
  <c r="S65" i="18"/>
  <c r="S66" i="18"/>
  <c r="S67" i="18"/>
  <c r="S68" i="18"/>
  <c r="S69" i="18"/>
  <c r="S70" i="18"/>
  <c r="S71" i="18"/>
  <c r="S72" i="18"/>
  <c r="S73" i="18"/>
  <c r="S74" i="18"/>
  <c r="S75" i="18"/>
  <c r="S76" i="18"/>
  <c r="S77" i="18"/>
  <c r="S78" i="18"/>
  <c r="S79" i="18"/>
  <c r="S80" i="18"/>
  <c r="S81" i="18"/>
  <c r="S82" i="18"/>
  <c r="S83" i="18"/>
  <c r="S84" i="18"/>
  <c r="S85" i="18"/>
  <c r="S86" i="18"/>
  <c r="S87" i="18"/>
  <c r="S88" i="18"/>
  <c r="S89" i="18"/>
  <c r="S90" i="18"/>
  <c r="S91" i="18"/>
  <c r="S92" i="18"/>
  <c r="S93" i="18"/>
  <c r="S94" i="18"/>
  <c r="S95" i="18"/>
  <c r="S96" i="18"/>
  <c r="S97" i="18"/>
  <c r="S98" i="18"/>
  <c r="S99" i="18"/>
  <c r="S100" i="18"/>
  <c r="S101" i="18"/>
  <c r="S102" i="18"/>
  <c r="S103" i="18"/>
  <c r="S104" i="18"/>
  <c r="S105" i="18"/>
  <c r="S106" i="18"/>
  <c r="S107" i="18"/>
  <c r="S108" i="18"/>
  <c r="S109" i="18"/>
  <c r="S110" i="18"/>
  <c r="S111" i="18"/>
  <c r="S112" i="18"/>
  <c r="S113" i="18"/>
  <c r="S114" i="18"/>
  <c r="S115" i="18"/>
  <c r="S116" i="18"/>
  <c r="S117" i="18"/>
  <c r="S118" i="18"/>
  <c r="S119" i="18"/>
  <c r="S120" i="18"/>
  <c r="S121" i="18"/>
  <c r="S122" i="18"/>
  <c r="S123" i="18"/>
  <c r="S124" i="18"/>
  <c r="S125" i="18"/>
  <c r="S126" i="18"/>
  <c r="S127" i="18"/>
  <c r="S128" i="18"/>
  <c r="S129" i="18"/>
  <c r="S130" i="18"/>
  <c r="S131" i="18"/>
  <c r="S132" i="18"/>
  <c r="S133" i="18"/>
  <c r="S134" i="18"/>
  <c r="S135" i="18"/>
  <c r="S136" i="18"/>
  <c r="S137" i="18"/>
  <c r="S138" i="18"/>
  <c r="S139" i="18"/>
  <c r="S140" i="18"/>
  <c r="S141" i="18"/>
  <c r="S142" i="18"/>
  <c r="S143" i="18"/>
  <c r="S144" i="18"/>
  <c r="S145" i="18"/>
  <c r="S146" i="18"/>
  <c r="S147" i="18"/>
  <c r="S148" i="18"/>
  <c r="S149" i="18"/>
  <c r="S150" i="18"/>
  <c r="S151" i="18"/>
  <c r="S152" i="18"/>
  <c r="S153" i="18"/>
  <c r="S154" i="18"/>
  <c r="S155" i="18"/>
  <c r="S156" i="18"/>
  <c r="S157" i="18"/>
  <c r="S158" i="18"/>
  <c r="S159" i="18"/>
  <c r="S160" i="18"/>
  <c r="S161" i="18"/>
  <c r="R12" i="18"/>
  <c r="R13" i="18"/>
  <c r="R14" i="18"/>
  <c r="R15" i="18"/>
  <c r="R16" i="18"/>
  <c r="R17" i="18"/>
  <c r="R18" i="18"/>
  <c r="R19" i="18"/>
  <c r="R20" i="18"/>
  <c r="R21" i="18"/>
  <c r="R22" i="18"/>
  <c r="R23" i="18"/>
  <c r="R24" i="18"/>
  <c r="R25" i="18"/>
  <c r="R26" i="18"/>
  <c r="R27" i="18"/>
  <c r="R28" i="18"/>
  <c r="R29" i="18"/>
  <c r="R30" i="18"/>
  <c r="R31" i="18"/>
  <c r="R32" i="18"/>
  <c r="R33" i="18"/>
  <c r="R34" i="18"/>
  <c r="R35" i="18"/>
  <c r="R36" i="18"/>
  <c r="R37" i="18"/>
  <c r="R38" i="18"/>
  <c r="R39" i="18"/>
  <c r="R40" i="18"/>
  <c r="R41" i="18"/>
  <c r="R42" i="18"/>
  <c r="R43" i="18"/>
  <c r="R44" i="18"/>
  <c r="R45" i="18"/>
  <c r="R46" i="18"/>
  <c r="R47" i="18"/>
  <c r="R48" i="18"/>
  <c r="R49" i="18"/>
  <c r="R50" i="18"/>
  <c r="R51" i="18"/>
  <c r="R52" i="18"/>
  <c r="R53" i="18"/>
  <c r="R54" i="18"/>
  <c r="R55" i="18"/>
  <c r="R56" i="18"/>
  <c r="R57" i="18"/>
  <c r="R58" i="18"/>
  <c r="R59" i="18"/>
  <c r="R60" i="18"/>
  <c r="R61" i="18"/>
  <c r="R62" i="18"/>
  <c r="R63" i="18"/>
  <c r="R64" i="18"/>
  <c r="R65" i="18"/>
  <c r="R66" i="18"/>
  <c r="R67" i="18"/>
  <c r="R68" i="18"/>
  <c r="R69" i="18"/>
  <c r="R70" i="18"/>
  <c r="R71" i="18"/>
  <c r="R72" i="18"/>
  <c r="R73" i="18"/>
  <c r="R74" i="18"/>
  <c r="R75" i="18"/>
  <c r="R76" i="18"/>
  <c r="R77" i="18"/>
  <c r="R78" i="18"/>
  <c r="R79" i="18"/>
  <c r="R80" i="18"/>
  <c r="R81" i="18"/>
  <c r="R82" i="18"/>
  <c r="R83" i="18"/>
  <c r="R84" i="18"/>
  <c r="R85" i="18"/>
  <c r="R86" i="18"/>
  <c r="R87" i="18"/>
  <c r="R88" i="18"/>
  <c r="R89" i="18"/>
  <c r="R90" i="18"/>
  <c r="R91" i="18"/>
  <c r="R92" i="18"/>
  <c r="R93" i="18"/>
  <c r="R94" i="18"/>
  <c r="R95" i="18"/>
  <c r="R96" i="18"/>
  <c r="R97" i="18"/>
  <c r="R98" i="18"/>
  <c r="R99" i="18"/>
  <c r="R100" i="18"/>
  <c r="R101" i="18"/>
  <c r="R102" i="18"/>
  <c r="R103" i="18"/>
  <c r="R104" i="18"/>
  <c r="R105" i="18"/>
  <c r="R106" i="18"/>
  <c r="R107" i="18"/>
  <c r="R108" i="18"/>
  <c r="R109" i="18"/>
  <c r="R110" i="18"/>
  <c r="R111" i="18"/>
  <c r="R112" i="18"/>
  <c r="R113" i="18"/>
  <c r="R114" i="18"/>
  <c r="R115" i="18"/>
  <c r="R116" i="18"/>
  <c r="R117" i="18"/>
  <c r="R118" i="18"/>
  <c r="R119" i="18"/>
  <c r="R120" i="18"/>
  <c r="R121" i="18"/>
  <c r="R122" i="18"/>
  <c r="R123" i="18"/>
  <c r="R124" i="18"/>
  <c r="R125" i="18"/>
  <c r="R126" i="18"/>
  <c r="R127" i="18"/>
  <c r="R128" i="18"/>
  <c r="R129" i="18"/>
  <c r="R130" i="18"/>
  <c r="R131" i="18"/>
  <c r="R132" i="18"/>
  <c r="R133" i="18"/>
  <c r="R134" i="18"/>
  <c r="R135" i="18"/>
  <c r="R136" i="18"/>
  <c r="R137" i="18"/>
  <c r="R138" i="18"/>
  <c r="R139" i="18"/>
  <c r="R140" i="18"/>
  <c r="R141" i="18"/>
  <c r="R142" i="18"/>
  <c r="R143" i="18"/>
  <c r="R144" i="18"/>
  <c r="R145" i="18"/>
  <c r="R146" i="18"/>
  <c r="R147" i="18"/>
  <c r="R148" i="18"/>
  <c r="R149" i="18"/>
  <c r="R150" i="18"/>
  <c r="R151" i="18"/>
  <c r="R152" i="18"/>
  <c r="R153" i="18"/>
  <c r="R154" i="18"/>
  <c r="R155" i="18"/>
  <c r="R156" i="18"/>
  <c r="R157" i="18"/>
  <c r="R158" i="18"/>
  <c r="R159" i="18"/>
  <c r="R160" i="18"/>
  <c r="R161" i="18"/>
  <c r="Q12" i="18"/>
  <c r="Q13" i="18"/>
  <c r="Q14" i="18"/>
  <c r="Q15" i="18"/>
  <c r="Q16" i="18"/>
  <c r="Q17" i="18"/>
  <c r="Q18" i="18"/>
  <c r="Q19" i="18"/>
  <c r="Q20" i="18"/>
  <c r="Q21" i="18"/>
  <c r="Q22" i="18"/>
  <c r="Q23" i="18"/>
  <c r="Q24" i="18"/>
  <c r="Q25" i="18"/>
  <c r="Q26" i="18"/>
  <c r="Q27" i="18"/>
  <c r="Q28" i="18"/>
  <c r="Q29" i="18"/>
  <c r="Q30" i="18"/>
  <c r="Q31" i="18"/>
  <c r="Q32" i="18"/>
  <c r="Q33" i="18"/>
  <c r="Q34" i="18"/>
  <c r="Q35" i="18"/>
  <c r="Q36" i="18"/>
  <c r="Q37" i="18"/>
  <c r="Q38" i="18"/>
  <c r="Q39" i="18"/>
  <c r="Q40" i="18"/>
  <c r="Q41" i="18"/>
  <c r="Q42" i="18"/>
  <c r="Q43" i="18"/>
  <c r="Q44" i="18"/>
  <c r="Q45" i="18"/>
  <c r="Q46" i="18"/>
  <c r="Q47" i="18"/>
  <c r="Q48" i="18"/>
  <c r="Q49" i="18"/>
  <c r="Q50" i="18"/>
  <c r="Q51" i="18"/>
  <c r="Q52" i="18"/>
  <c r="Q53" i="18"/>
  <c r="Q54" i="18"/>
  <c r="Q55" i="18"/>
  <c r="Q56" i="18"/>
  <c r="Q57" i="18"/>
  <c r="Q58" i="18"/>
  <c r="Q59" i="18"/>
  <c r="Q60" i="18"/>
  <c r="Q61" i="18"/>
  <c r="Q62" i="18"/>
  <c r="Q63" i="18"/>
  <c r="Q64" i="18"/>
  <c r="Q65" i="18"/>
  <c r="Q66" i="18"/>
  <c r="Q67" i="18"/>
  <c r="Q68" i="18"/>
  <c r="Q69" i="18"/>
  <c r="Q70" i="18"/>
  <c r="Q71" i="18"/>
  <c r="Q72" i="18"/>
  <c r="Q73" i="18"/>
  <c r="Q74" i="18"/>
  <c r="Q75" i="18"/>
  <c r="Q76" i="18"/>
  <c r="Q77" i="18"/>
  <c r="Q78" i="18"/>
  <c r="Q79" i="18"/>
  <c r="Q80" i="18"/>
  <c r="Q81" i="18"/>
  <c r="Q82" i="18"/>
  <c r="Q83" i="18"/>
  <c r="Q84" i="18"/>
  <c r="Q85" i="18"/>
  <c r="Q86" i="18"/>
  <c r="Q87" i="18"/>
  <c r="Q88" i="18"/>
  <c r="Q89" i="18"/>
  <c r="Q90" i="18"/>
  <c r="Q91" i="18"/>
  <c r="Q92" i="18"/>
  <c r="Q93" i="18"/>
  <c r="Q94" i="18"/>
  <c r="Q95" i="18"/>
  <c r="Q96" i="18"/>
  <c r="Q97" i="18"/>
  <c r="Q98" i="18"/>
  <c r="Q99" i="18"/>
  <c r="Q100" i="18"/>
  <c r="Q101" i="18"/>
  <c r="Q102" i="18"/>
  <c r="Q103" i="18"/>
  <c r="Q104" i="18"/>
  <c r="Q105" i="18"/>
  <c r="Q106" i="18"/>
  <c r="Q107" i="18"/>
  <c r="Q108" i="18"/>
  <c r="Q109" i="18"/>
  <c r="Q110" i="18"/>
  <c r="Q111" i="18"/>
  <c r="Q112" i="18"/>
  <c r="Q113" i="18"/>
  <c r="Q114" i="18"/>
  <c r="Q115" i="18"/>
  <c r="Q116" i="18"/>
  <c r="Q117" i="18"/>
  <c r="Q118" i="18"/>
  <c r="Q119" i="18"/>
  <c r="Q120" i="18"/>
  <c r="Q121" i="18"/>
  <c r="Q122" i="18"/>
  <c r="Q123" i="18"/>
  <c r="Q124" i="18"/>
  <c r="Q125" i="18"/>
  <c r="Q126" i="18"/>
  <c r="Q127" i="18"/>
  <c r="Q128" i="18"/>
  <c r="Q129" i="18"/>
  <c r="Q130" i="18"/>
  <c r="Q131" i="18"/>
  <c r="Q132" i="18"/>
  <c r="Q133" i="18"/>
  <c r="Q134" i="18"/>
  <c r="Q135" i="18"/>
  <c r="Q136" i="18"/>
  <c r="Q137" i="18"/>
  <c r="Q138" i="18"/>
  <c r="Q139" i="18"/>
  <c r="Q140" i="18"/>
  <c r="Q141" i="18"/>
  <c r="Q142" i="18"/>
  <c r="Q143" i="18"/>
  <c r="Q144" i="18"/>
  <c r="Q145" i="18"/>
  <c r="Q146" i="18"/>
  <c r="Q147" i="18"/>
  <c r="Q148" i="18"/>
  <c r="Q149" i="18"/>
  <c r="Q150" i="18"/>
  <c r="Q151" i="18"/>
  <c r="Q152" i="18"/>
  <c r="Q153" i="18"/>
  <c r="Q154" i="18"/>
  <c r="Q155" i="18"/>
  <c r="Q156" i="18"/>
  <c r="Q157" i="18"/>
  <c r="Q158" i="18"/>
  <c r="Q159" i="18"/>
  <c r="Q160" i="18"/>
  <c r="Q161" i="18"/>
  <c r="M18" i="18"/>
  <c r="M20" i="18"/>
  <c r="M22" i="18"/>
  <c r="M24" i="18"/>
  <c r="M26" i="18"/>
  <c r="M28" i="18"/>
  <c r="M30" i="18"/>
  <c r="M32" i="18"/>
  <c r="M34" i="18"/>
  <c r="M36" i="18"/>
  <c r="M38" i="18"/>
  <c r="M40" i="18"/>
  <c r="M42" i="18"/>
  <c r="M44" i="18"/>
  <c r="M46" i="18"/>
  <c r="M48" i="18"/>
  <c r="M50" i="18"/>
  <c r="M52" i="18"/>
  <c r="M54" i="18"/>
  <c r="M56" i="18"/>
  <c r="M58" i="18"/>
  <c r="M60" i="18"/>
  <c r="M62" i="18"/>
  <c r="M64" i="18"/>
  <c r="M66" i="18"/>
  <c r="M68" i="18"/>
  <c r="M70" i="18"/>
  <c r="M72" i="18"/>
  <c r="M74" i="18"/>
  <c r="M76" i="18"/>
  <c r="M78" i="18"/>
  <c r="M80" i="18"/>
  <c r="M82" i="18"/>
  <c r="M84" i="18"/>
  <c r="M86" i="18"/>
  <c r="M88" i="18"/>
  <c r="M90" i="18"/>
  <c r="M92" i="18"/>
  <c r="M94" i="18"/>
  <c r="M96" i="18"/>
  <c r="M98" i="18"/>
  <c r="M100" i="18"/>
  <c r="M102" i="18"/>
  <c r="M104" i="18"/>
  <c r="M106" i="18"/>
  <c r="M108" i="18"/>
  <c r="M110" i="18"/>
  <c r="M112" i="18"/>
  <c r="M114" i="18"/>
  <c r="M116" i="18"/>
  <c r="M118" i="18"/>
  <c r="M120" i="18"/>
  <c r="M122" i="18"/>
  <c r="M124" i="18"/>
  <c r="M126" i="18"/>
  <c r="M128" i="18"/>
  <c r="M130" i="18"/>
  <c r="M132" i="18"/>
  <c r="M134" i="18"/>
  <c r="M136" i="18"/>
  <c r="M138" i="18"/>
  <c r="M140" i="18"/>
  <c r="M142" i="18"/>
  <c r="M144" i="18"/>
  <c r="M146" i="18"/>
  <c r="M148" i="18"/>
  <c r="M150" i="18"/>
  <c r="M152" i="18"/>
  <c r="M154" i="18"/>
  <c r="M156" i="18"/>
  <c r="M158" i="18"/>
  <c r="M160" i="18"/>
  <c r="L12" i="18"/>
  <c r="L13" i="18"/>
  <c r="L14" i="18"/>
  <c r="L15"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L45" i="18"/>
  <c r="L46" i="18"/>
  <c r="L47" i="18"/>
  <c r="L48" i="18"/>
  <c r="L49" i="18"/>
  <c r="L50" i="18"/>
  <c r="L51" i="18"/>
  <c r="L52" i="18"/>
  <c r="L53" i="18"/>
  <c r="L54" i="18"/>
  <c r="L55" i="18"/>
  <c r="L56" i="18"/>
  <c r="L57" i="18"/>
  <c r="L58" i="18"/>
  <c r="L59" i="18"/>
  <c r="L60" i="18"/>
  <c r="L61" i="18"/>
  <c r="L62" i="18"/>
  <c r="L63" i="18"/>
  <c r="L64" i="18"/>
  <c r="L65" i="18"/>
  <c r="L66" i="18"/>
  <c r="L67" i="18"/>
  <c r="L68" i="18"/>
  <c r="L69" i="18"/>
  <c r="L70" i="18"/>
  <c r="L71" i="18"/>
  <c r="L72" i="18"/>
  <c r="L73" i="18"/>
  <c r="L74" i="18"/>
  <c r="L75" i="18"/>
  <c r="L76" i="18"/>
  <c r="L77" i="18"/>
  <c r="L78" i="18"/>
  <c r="L79" i="18"/>
  <c r="L80" i="18"/>
  <c r="L81" i="18"/>
  <c r="L82" i="18"/>
  <c r="L83" i="18"/>
  <c r="L84" i="18"/>
  <c r="L85" i="18"/>
  <c r="L86" i="18"/>
  <c r="L87" i="18"/>
  <c r="L88" i="18"/>
  <c r="L89" i="18"/>
  <c r="L90" i="18"/>
  <c r="L91" i="18"/>
  <c r="L92" i="18"/>
  <c r="L93" i="18"/>
  <c r="L94" i="18"/>
  <c r="L95" i="18"/>
  <c r="L96" i="18"/>
  <c r="L97" i="18"/>
  <c r="L98" i="18"/>
  <c r="L99" i="18"/>
  <c r="L100" i="18"/>
  <c r="L101" i="18"/>
  <c r="L102" i="18"/>
  <c r="L103" i="18"/>
  <c r="L104" i="18"/>
  <c r="L105" i="18"/>
  <c r="L106" i="18"/>
  <c r="L107" i="18"/>
  <c r="L108" i="18"/>
  <c r="L109" i="18"/>
  <c r="L110" i="18"/>
  <c r="L111" i="18"/>
  <c r="L112" i="18"/>
  <c r="L113" i="18"/>
  <c r="L114" i="18"/>
  <c r="L115" i="18"/>
  <c r="L116" i="18"/>
  <c r="L117" i="18"/>
  <c r="L118" i="18"/>
  <c r="L119" i="18"/>
  <c r="L120" i="18"/>
  <c r="L121" i="18"/>
  <c r="L122" i="18"/>
  <c r="L123" i="18"/>
  <c r="L124" i="18"/>
  <c r="L125" i="18"/>
  <c r="L126" i="18"/>
  <c r="L127" i="18"/>
  <c r="L128" i="18"/>
  <c r="L129" i="18"/>
  <c r="L130" i="18"/>
  <c r="L131" i="18"/>
  <c r="L132" i="18"/>
  <c r="L133" i="18"/>
  <c r="L134" i="18"/>
  <c r="L135" i="18"/>
  <c r="L136" i="18"/>
  <c r="L137" i="18"/>
  <c r="L138" i="18"/>
  <c r="L139" i="18"/>
  <c r="L140" i="18"/>
  <c r="L141" i="18"/>
  <c r="L142" i="18"/>
  <c r="L143" i="18"/>
  <c r="L144" i="18"/>
  <c r="L145" i="18"/>
  <c r="L146" i="18"/>
  <c r="L147" i="18"/>
  <c r="L148" i="18"/>
  <c r="L149" i="18"/>
  <c r="L150" i="18"/>
  <c r="L151" i="18"/>
  <c r="L152" i="18"/>
  <c r="L153" i="18"/>
  <c r="L154" i="18"/>
  <c r="L155" i="18"/>
  <c r="L156" i="18"/>
  <c r="L157" i="18"/>
  <c r="L158" i="18"/>
  <c r="L159" i="18"/>
  <c r="L160" i="18"/>
  <c r="L161" i="18"/>
  <c r="J18" i="18"/>
  <c r="J20" i="18"/>
  <c r="J22" i="18"/>
  <c r="J24" i="18"/>
  <c r="J26" i="18"/>
  <c r="J28" i="18"/>
  <c r="J30" i="18"/>
  <c r="J32" i="18"/>
  <c r="J34" i="18"/>
  <c r="J36" i="18"/>
  <c r="J38" i="18"/>
  <c r="J40" i="18"/>
  <c r="J42" i="18"/>
  <c r="J44" i="18"/>
  <c r="J46" i="18"/>
  <c r="J48" i="18"/>
  <c r="J50" i="18"/>
  <c r="J52" i="18"/>
  <c r="J54" i="18"/>
  <c r="J56" i="18"/>
  <c r="J58" i="18"/>
  <c r="J60" i="18"/>
  <c r="J62" i="18"/>
  <c r="J64" i="18"/>
  <c r="J66" i="18"/>
  <c r="J68" i="18"/>
  <c r="J70" i="18"/>
  <c r="J72" i="18"/>
  <c r="J74" i="18"/>
  <c r="J76" i="18"/>
  <c r="J78" i="18"/>
  <c r="J80" i="18"/>
  <c r="J82" i="18"/>
  <c r="J84" i="18"/>
  <c r="J86" i="18"/>
  <c r="J88" i="18"/>
  <c r="J90" i="18"/>
  <c r="J92" i="18"/>
  <c r="J94" i="18"/>
  <c r="J96" i="18"/>
  <c r="J98" i="18"/>
  <c r="J100" i="18"/>
  <c r="J102" i="18"/>
  <c r="J104" i="18"/>
  <c r="J106" i="18"/>
  <c r="J108" i="18"/>
  <c r="J110" i="18"/>
  <c r="J112" i="18"/>
  <c r="J114" i="18"/>
  <c r="J116" i="18"/>
  <c r="J118" i="18"/>
  <c r="J120" i="18"/>
  <c r="J122" i="18"/>
  <c r="J124" i="18"/>
  <c r="J126" i="18"/>
  <c r="J128" i="18"/>
  <c r="J130" i="18"/>
  <c r="J132" i="18"/>
  <c r="J134" i="18"/>
  <c r="J136" i="18"/>
  <c r="J138" i="18"/>
  <c r="J140" i="18"/>
  <c r="J142" i="18"/>
  <c r="J144" i="18"/>
  <c r="J146" i="18"/>
  <c r="J148" i="18"/>
  <c r="J150" i="18"/>
  <c r="J152" i="18"/>
  <c r="J154" i="18"/>
  <c r="J156" i="18"/>
  <c r="J158" i="18"/>
  <c r="J160"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I101" i="18"/>
  <c r="I102" i="18"/>
  <c r="I103" i="18"/>
  <c r="I104" i="18"/>
  <c r="I105" i="18"/>
  <c r="I106" i="18"/>
  <c r="I107" i="18"/>
  <c r="I108" i="18"/>
  <c r="I109" i="18"/>
  <c r="I110" i="18"/>
  <c r="I111"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148" i="18"/>
  <c r="I149" i="18"/>
  <c r="I150" i="18"/>
  <c r="I151" i="18"/>
  <c r="I152" i="18"/>
  <c r="I153" i="18"/>
  <c r="I154" i="18"/>
  <c r="I155" i="18"/>
  <c r="I156" i="18"/>
  <c r="I157" i="18"/>
  <c r="I158" i="18"/>
  <c r="I159" i="18"/>
  <c r="I160" i="18"/>
  <c r="I161" i="18"/>
  <c r="D12" i="18"/>
  <c r="C12" i="18"/>
  <c r="E12" i="18"/>
  <c r="D13" i="18"/>
  <c r="F13" i="18" s="1"/>
  <c r="C13" i="18"/>
  <c r="E13" i="18"/>
  <c r="D14" i="18"/>
  <c r="C14" i="18"/>
  <c r="E14" i="18"/>
  <c r="D15" i="18"/>
  <c r="C15" i="18"/>
  <c r="E15" i="18"/>
  <c r="D16" i="18"/>
  <c r="C16" i="18"/>
  <c r="E16" i="18"/>
  <c r="D17" i="18"/>
  <c r="C17" i="18"/>
  <c r="E17" i="18"/>
  <c r="D18" i="18"/>
  <c r="C18" i="18"/>
  <c r="E18" i="18"/>
  <c r="D19" i="18"/>
  <c r="C19" i="18"/>
  <c r="E19" i="18"/>
  <c r="D20" i="18"/>
  <c r="C20" i="18"/>
  <c r="E20" i="18"/>
  <c r="D21" i="18"/>
  <c r="C21" i="18"/>
  <c r="E21" i="18"/>
  <c r="D22" i="18"/>
  <c r="C22" i="18"/>
  <c r="E22" i="18"/>
  <c r="D23" i="18"/>
  <c r="C23" i="18"/>
  <c r="E23" i="18"/>
  <c r="D24" i="18"/>
  <c r="C24" i="18"/>
  <c r="E24" i="18"/>
  <c r="D25" i="18"/>
  <c r="C25" i="18"/>
  <c r="E25" i="18"/>
  <c r="D26" i="18"/>
  <c r="C26" i="18"/>
  <c r="E26" i="18"/>
  <c r="D27" i="18"/>
  <c r="C27" i="18"/>
  <c r="E27" i="18"/>
  <c r="D28" i="18"/>
  <c r="C28" i="18"/>
  <c r="E28" i="18"/>
  <c r="D29" i="18"/>
  <c r="C29" i="18"/>
  <c r="E29" i="18"/>
  <c r="D30" i="18"/>
  <c r="C30" i="18"/>
  <c r="E30" i="18"/>
  <c r="D31" i="18"/>
  <c r="C31" i="18"/>
  <c r="E31" i="18"/>
  <c r="D32" i="18"/>
  <c r="C32" i="18"/>
  <c r="E32" i="18"/>
  <c r="D33" i="18"/>
  <c r="C33" i="18"/>
  <c r="E33" i="18"/>
  <c r="D34" i="18"/>
  <c r="C34" i="18"/>
  <c r="E34" i="18"/>
  <c r="D35" i="18"/>
  <c r="C35" i="18"/>
  <c r="E35" i="18"/>
  <c r="D36" i="18"/>
  <c r="C36" i="18"/>
  <c r="E36" i="18"/>
  <c r="D37" i="18"/>
  <c r="C37" i="18"/>
  <c r="E37" i="18"/>
  <c r="D38" i="18"/>
  <c r="C38" i="18"/>
  <c r="E38" i="18"/>
  <c r="D39" i="18"/>
  <c r="C39" i="18"/>
  <c r="E39" i="18"/>
  <c r="D40" i="18"/>
  <c r="C40" i="18"/>
  <c r="E40" i="18"/>
  <c r="D41" i="18"/>
  <c r="C41" i="18"/>
  <c r="E41" i="18"/>
  <c r="D42" i="18"/>
  <c r="C42" i="18"/>
  <c r="E42" i="18"/>
  <c r="D43" i="18"/>
  <c r="C43" i="18"/>
  <c r="E43" i="18"/>
  <c r="D44" i="18"/>
  <c r="C44" i="18"/>
  <c r="E44" i="18"/>
  <c r="D45" i="18"/>
  <c r="C45" i="18"/>
  <c r="E45" i="18"/>
  <c r="D46" i="18"/>
  <c r="C46" i="18"/>
  <c r="E46" i="18"/>
  <c r="D47" i="18"/>
  <c r="C47" i="18"/>
  <c r="E47" i="18"/>
  <c r="D48" i="18"/>
  <c r="C48" i="18"/>
  <c r="E48" i="18"/>
  <c r="D49" i="18"/>
  <c r="C49" i="18"/>
  <c r="E49" i="18"/>
  <c r="D50" i="18"/>
  <c r="C50" i="18"/>
  <c r="E50" i="18"/>
  <c r="D51" i="18"/>
  <c r="C51" i="18"/>
  <c r="E51" i="18"/>
  <c r="D52" i="18"/>
  <c r="C52" i="18"/>
  <c r="E52" i="18"/>
  <c r="D53" i="18"/>
  <c r="C53" i="18"/>
  <c r="E53" i="18"/>
  <c r="D54" i="18"/>
  <c r="C54" i="18"/>
  <c r="E54" i="18"/>
  <c r="D55" i="18"/>
  <c r="C55" i="18"/>
  <c r="E55" i="18"/>
  <c r="D56" i="18"/>
  <c r="C56" i="18"/>
  <c r="E56" i="18"/>
  <c r="D57" i="18"/>
  <c r="C57" i="18"/>
  <c r="E57" i="18"/>
  <c r="D58" i="18"/>
  <c r="C58" i="18"/>
  <c r="E58" i="18"/>
  <c r="D59" i="18"/>
  <c r="C59" i="18"/>
  <c r="E59" i="18"/>
  <c r="D60" i="18"/>
  <c r="C60" i="18"/>
  <c r="E60" i="18"/>
  <c r="D61" i="18"/>
  <c r="C61" i="18"/>
  <c r="E61" i="18"/>
  <c r="D62" i="18"/>
  <c r="C62" i="18"/>
  <c r="E62" i="18"/>
  <c r="D63" i="18"/>
  <c r="C63" i="18"/>
  <c r="E63" i="18"/>
  <c r="D64" i="18"/>
  <c r="C64" i="18"/>
  <c r="E64" i="18"/>
  <c r="D65" i="18"/>
  <c r="C65" i="18"/>
  <c r="E65" i="18"/>
  <c r="D66" i="18"/>
  <c r="C66" i="18"/>
  <c r="E66" i="18"/>
  <c r="D67" i="18"/>
  <c r="C67" i="18"/>
  <c r="E67" i="18"/>
  <c r="D68" i="18"/>
  <c r="C68" i="18"/>
  <c r="E68" i="18"/>
  <c r="D69" i="18"/>
  <c r="C69" i="18"/>
  <c r="E69" i="18"/>
  <c r="D70" i="18"/>
  <c r="C70" i="18"/>
  <c r="E70" i="18"/>
  <c r="D71" i="18"/>
  <c r="C71" i="18"/>
  <c r="E71" i="18"/>
  <c r="D72" i="18"/>
  <c r="C72" i="18"/>
  <c r="E72" i="18"/>
  <c r="D73" i="18"/>
  <c r="C73" i="18"/>
  <c r="E73" i="18"/>
  <c r="D74" i="18"/>
  <c r="C74" i="18"/>
  <c r="E74" i="18"/>
  <c r="D75" i="18"/>
  <c r="C75" i="18"/>
  <c r="E75" i="18"/>
  <c r="D76" i="18"/>
  <c r="C76" i="18"/>
  <c r="E76" i="18"/>
  <c r="D77" i="18"/>
  <c r="C77" i="18"/>
  <c r="E77" i="18"/>
  <c r="D78" i="18"/>
  <c r="C78" i="18"/>
  <c r="E78" i="18"/>
  <c r="D79" i="18"/>
  <c r="C79" i="18"/>
  <c r="E79" i="18"/>
  <c r="D80" i="18"/>
  <c r="C80" i="18"/>
  <c r="E80" i="18"/>
  <c r="D81" i="18"/>
  <c r="C81" i="18"/>
  <c r="E81" i="18"/>
  <c r="D82" i="18"/>
  <c r="C82" i="18"/>
  <c r="E82" i="18"/>
  <c r="D83" i="18"/>
  <c r="C83" i="18"/>
  <c r="E83" i="18"/>
  <c r="D84" i="18"/>
  <c r="C84" i="18"/>
  <c r="E84" i="18"/>
  <c r="D85" i="18"/>
  <c r="C85" i="18"/>
  <c r="E85" i="18"/>
  <c r="D86" i="18"/>
  <c r="C86" i="18"/>
  <c r="E86" i="18"/>
  <c r="D87" i="18"/>
  <c r="C87" i="18"/>
  <c r="E87" i="18"/>
  <c r="D88" i="18"/>
  <c r="C88" i="18"/>
  <c r="E88" i="18"/>
  <c r="D89" i="18"/>
  <c r="C89" i="18"/>
  <c r="E89" i="18"/>
  <c r="D90" i="18"/>
  <c r="C90" i="18"/>
  <c r="E90" i="18"/>
  <c r="D91" i="18"/>
  <c r="C91" i="18"/>
  <c r="E91" i="18"/>
  <c r="D92" i="18"/>
  <c r="C92" i="18"/>
  <c r="C117" i="18"/>
  <c r="E92" i="18"/>
  <c r="D93" i="18"/>
  <c r="C93" i="18"/>
  <c r="E93" i="18"/>
  <c r="D94" i="18"/>
  <c r="C94" i="18"/>
  <c r="E94" i="18"/>
  <c r="D95" i="18"/>
  <c r="C95" i="18"/>
  <c r="E95" i="18"/>
  <c r="D96" i="18"/>
  <c r="C96" i="18"/>
  <c r="E96" i="18"/>
  <c r="D97" i="18"/>
  <c r="C97" i="18"/>
  <c r="E97" i="18"/>
  <c r="D98" i="18"/>
  <c r="C98" i="18"/>
  <c r="E98" i="18"/>
  <c r="D99" i="18"/>
  <c r="C99" i="18"/>
  <c r="E99" i="18"/>
  <c r="D100" i="18"/>
  <c r="C100" i="18"/>
  <c r="E100" i="18"/>
  <c r="D101" i="18"/>
  <c r="C101" i="18"/>
  <c r="E101" i="18"/>
  <c r="D102" i="18"/>
  <c r="C102" i="18"/>
  <c r="E102" i="18"/>
  <c r="D103" i="18"/>
  <c r="C103" i="18"/>
  <c r="E103" i="18"/>
  <c r="D104" i="18"/>
  <c r="C104" i="18"/>
  <c r="E104" i="18"/>
  <c r="D105" i="18"/>
  <c r="C105" i="18"/>
  <c r="E105" i="18"/>
  <c r="D106" i="18"/>
  <c r="C106" i="18"/>
  <c r="E106" i="18"/>
  <c r="D107" i="18"/>
  <c r="C107" i="18"/>
  <c r="E107" i="18"/>
  <c r="D108" i="18"/>
  <c r="C108" i="18"/>
  <c r="E108" i="18"/>
  <c r="D109" i="18"/>
  <c r="C109" i="18"/>
  <c r="E109" i="18"/>
  <c r="D110" i="18"/>
  <c r="C110" i="18"/>
  <c r="E110" i="18"/>
  <c r="D111" i="18"/>
  <c r="C111" i="18"/>
  <c r="E111" i="18"/>
  <c r="D112" i="18"/>
  <c r="C112" i="18"/>
  <c r="E112" i="18"/>
  <c r="D113" i="18"/>
  <c r="C113" i="18"/>
  <c r="E113" i="18"/>
  <c r="D114" i="18"/>
  <c r="C114" i="18"/>
  <c r="E114" i="18"/>
  <c r="D115" i="18"/>
  <c r="C115" i="18"/>
  <c r="E115" i="18"/>
  <c r="D116" i="18"/>
  <c r="C116" i="18"/>
  <c r="E116" i="18"/>
  <c r="D117" i="18"/>
  <c r="E117" i="18"/>
  <c r="D118" i="18"/>
  <c r="C118" i="18"/>
  <c r="E118" i="18"/>
  <c r="D119" i="18"/>
  <c r="C119" i="18"/>
  <c r="E119" i="18"/>
  <c r="D120" i="18"/>
  <c r="C120" i="18"/>
  <c r="E120" i="18"/>
  <c r="D121" i="18"/>
  <c r="C121" i="18"/>
  <c r="E121" i="18"/>
  <c r="D122" i="18"/>
  <c r="C122" i="18"/>
  <c r="E122" i="18"/>
  <c r="D123" i="18"/>
  <c r="C123" i="18"/>
  <c r="E123" i="18"/>
  <c r="D124" i="18"/>
  <c r="C124" i="18"/>
  <c r="E124" i="18"/>
  <c r="D125" i="18"/>
  <c r="C125" i="18"/>
  <c r="E125" i="18"/>
  <c r="D126" i="18"/>
  <c r="C126" i="18"/>
  <c r="E126" i="18"/>
  <c r="D127" i="18"/>
  <c r="C127" i="18"/>
  <c r="E127" i="18"/>
  <c r="D128" i="18"/>
  <c r="C128" i="18"/>
  <c r="E128" i="18"/>
  <c r="D129" i="18"/>
  <c r="C129" i="18"/>
  <c r="E129" i="18"/>
  <c r="D130" i="18"/>
  <c r="C130" i="18"/>
  <c r="E130" i="18"/>
  <c r="D131" i="18"/>
  <c r="C131" i="18"/>
  <c r="E131" i="18"/>
  <c r="D132" i="18"/>
  <c r="C132" i="18"/>
  <c r="E132" i="18"/>
  <c r="D133" i="18"/>
  <c r="C133" i="18"/>
  <c r="E133" i="18"/>
  <c r="D134" i="18"/>
  <c r="C134" i="18"/>
  <c r="E134" i="18"/>
  <c r="D135" i="18"/>
  <c r="C135" i="18"/>
  <c r="E135" i="18"/>
  <c r="D136" i="18"/>
  <c r="C136" i="18"/>
  <c r="E136" i="18"/>
  <c r="D137" i="18"/>
  <c r="C137" i="18"/>
  <c r="E137" i="18"/>
  <c r="D138" i="18"/>
  <c r="C138" i="18"/>
  <c r="E138" i="18"/>
  <c r="D139" i="18"/>
  <c r="C139" i="18"/>
  <c r="E139" i="18"/>
  <c r="D140" i="18"/>
  <c r="C140" i="18"/>
  <c r="E140" i="18"/>
  <c r="D141" i="18"/>
  <c r="C141" i="18"/>
  <c r="E141" i="18"/>
  <c r="D142" i="18"/>
  <c r="C142" i="18"/>
  <c r="E142" i="18"/>
  <c r="D143" i="18"/>
  <c r="C143" i="18"/>
  <c r="E143" i="18"/>
  <c r="D144" i="18"/>
  <c r="C144" i="18"/>
  <c r="E144" i="18"/>
  <c r="D145" i="18"/>
  <c r="C145" i="18"/>
  <c r="E145" i="18"/>
  <c r="D146" i="18"/>
  <c r="C146" i="18"/>
  <c r="E146" i="18"/>
  <c r="D147" i="18"/>
  <c r="C147" i="18"/>
  <c r="E147" i="18"/>
  <c r="D148" i="18"/>
  <c r="C148" i="18"/>
  <c r="E148" i="18"/>
  <c r="D149" i="18"/>
  <c r="C149" i="18"/>
  <c r="E149" i="18"/>
  <c r="D150" i="18"/>
  <c r="C150" i="18"/>
  <c r="E150" i="18"/>
  <c r="D151" i="18"/>
  <c r="C151" i="18"/>
  <c r="E151" i="18"/>
  <c r="D152" i="18"/>
  <c r="C152" i="18"/>
  <c r="E152" i="18"/>
  <c r="D153" i="18"/>
  <c r="C153" i="18"/>
  <c r="E153" i="18"/>
  <c r="D154" i="18"/>
  <c r="C154" i="18"/>
  <c r="E154" i="18"/>
  <c r="D155" i="18"/>
  <c r="C155" i="18"/>
  <c r="E155" i="18"/>
  <c r="D156" i="18"/>
  <c r="C156" i="18"/>
  <c r="E156" i="18"/>
  <c r="D157" i="18"/>
  <c r="C157" i="18"/>
  <c r="E157" i="18"/>
  <c r="D158" i="18"/>
  <c r="C158" i="18"/>
  <c r="F158" i="18" s="1"/>
  <c r="E158" i="18"/>
  <c r="D159" i="18"/>
  <c r="C159" i="18"/>
  <c r="E159" i="18"/>
  <c r="D160" i="18"/>
  <c r="C160" i="18"/>
  <c r="E160" i="18"/>
  <c r="D161" i="18"/>
  <c r="C161" i="18"/>
  <c r="E161" i="18"/>
  <c r="S7" i="19"/>
  <c r="S8" i="19"/>
  <c r="S9" i="19"/>
  <c r="S10" i="19"/>
  <c r="S11" i="19"/>
  <c r="S12" i="19"/>
  <c r="S13" i="19"/>
  <c r="S14" i="19"/>
  <c r="S15" i="19"/>
  <c r="S16" i="19"/>
  <c r="S17" i="19"/>
  <c r="S18" i="19"/>
  <c r="S19" i="19"/>
  <c r="S20" i="19"/>
  <c r="S21" i="19"/>
  <c r="S22" i="19"/>
  <c r="S23" i="19"/>
  <c r="S24" i="19"/>
  <c r="S25" i="19"/>
  <c r="S26" i="19"/>
  <c r="S27" i="19"/>
  <c r="S28" i="19"/>
  <c r="S29" i="19"/>
  <c r="S30" i="19"/>
  <c r="S31" i="19"/>
  <c r="S32" i="19"/>
  <c r="S33" i="19"/>
  <c r="S34" i="19"/>
  <c r="S35" i="19"/>
  <c r="S36" i="19"/>
  <c r="S37" i="19"/>
  <c r="S38" i="19"/>
  <c r="S39" i="19"/>
  <c r="S40" i="19"/>
  <c r="S41" i="19"/>
  <c r="S42" i="19"/>
  <c r="S43" i="19"/>
  <c r="S44" i="19"/>
  <c r="S45" i="19"/>
  <c r="S46" i="19"/>
  <c r="S47" i="19"/>
  <c r="S48" i="19"/>
  <c r="S49" i="19"/>
  <c r="S50" i="19"/>
  <c r="S51" i="19"/>
  <c r="S52" i="19"/>
  <c r="S53" i="19"/>
  <c r="S54" i="19"/>
  <c r="S55" i="19"/>
  <c r="S56" i="19"/>
  <c r="S57" i="19"/>
  <c r="S58" i="19"/>
  <c r="S59" i="19"/>
  <c r="S60" i="19"/>
  <c r="S61" i="19"/>
  <c r="S62" i="19"/>
  <c r="S63" i="19"/>
  <c r="S64" i="19"/>
  <c r="S65" i="19"/>
  <c r="S66" i="19"/>
  <c r="S67" i="19"/>
  <c r="S68" i="19"/>
  <c r="S69" i="19"/>
  <c r="S70" i="19"/>
  <c r="S71" i="19"/>
  <c r="S72" i="19"/>
  <c r="S73" i="19"/>
  <c r="S74" i="19"/>
  <c r="S75" i="19"/>
  <c r="S76" i="19"/>
  <c r="S77" i="19"/>
  <c r="S78" i="19"/>
  <c r="S79" i="19"/>
  <c r="S80" i="19"/>
  <c r="S81" i="19"/>
  <c r="S82" i="19"/>
  <c r="S83" i="19"/>
  <c r="S84" i="19"/>
  <c r="S85" i="19"/>
  <c r="S86" i="19"/>
  <c r="S87" i="19"/>
  <c r="S88" i="19"/>
  <c r="S89" i="19"/>
  <c r="S90" i="19"/>
  <c r="S91" i="19"/>
  <c r="S92" i="19"/>
  <c r="S93" i="19"/>
  <c r="S94" i="19"/>
  <c r="S95" i="19"/>
  <c r="S96" i="19"/>
  <c r="S97" i="19"/>
  <c r="S98" i="19"/>
  <c r="S99" i="19"/>
  <c r="S100" i="19"/>
  <c r="S101" i="19"/>
  <c r="S102" i="19"/>
  <c r="S103" i="19"/>
  <c r="S104" i="19"/>
  <c r="S105" i="19"/>
  <c r="S106" i="19"/>
  <c r="S107" i="19"/>
  <c r="S108" i="19"/>
  <c r="S109" i="19"/>
  <c r="S110" i="19"/>
  <c r="S111" i="19"/>
  <c r="S112" i="19"/>
  <c r="S113" i="19"/>
  <c r="S114" i="19"/>
  <c r="S115" i="19"/>
  <c r="S116" i="19"/>
  <c r="S117" i="19"/>
  <c r="S118" i="19"/>
  <c r="S119" i="19"/>
  <c r="S120" i="19"/>
  <c r="S121" i="19"/>
  <c r="S122" i="19"/>
  <c r="S123" i="19"/>
  <c r="S124" i="19"/>
  <c r="S125" i="19"/>
  <c r="S126" i="19"/>
  <c r="S127" i="19"/>
  <c r="S128" i="19"/>
  <c r="S129" i="19"/>
  <c r="S130" i="19"/>
  <c r="S131" i="19"/>
  <c r="S132" i="19"/>
  <c r="S133" i="19"/>
  <c r="S134" i="19"/>
  <c r="S135" i="19"/>
  <c r="S136" i="19"/>
  <c r="S137" i="19"/>
  <c r="S138" i="19"/>
  <c r="S139" i="19"/>
  <c r="S140" i="19"/>
  <c r="S141" i="19"/>
  <c r="S142" i="19"/>
  <c r="S143" i="19"/>
  <c r="S144" i="19"/>
  <c r="S145" i="19"/>
  <c r="S146" i="19"/>
  <c r="S147" i="19"/>
  <c r="S148" i="19"/>
  <c r="S149" i="19"/>
  <c r="S150" i="19"/>
  <c r="S151" i="19"/>
  <c r="S152" i="19"/>
  <c r="S153" i="19"/>
  <c r="S154" i="19"/>
  <c r="S155" i="19"/>
  <c r="S156" i="19"/>
  <c r="R7" i="19"/>
  <c r="R8" i="19"/>
  <c r="R9" i="19"/>
  <c r="R10" i="19"/>
  <c r="R11" i="19"/>
  <c r="R12" i="19"/>
  <c r="R13" i="19"/>
  <c r="R14" i="19"/>
  <c r="R15" i="19"/>
  <c r="R16" i="19"/>
  <c r="R17" i="19"/>
  <c r="R18" i="19"/>
  <c r="R19" i="19"/>
  <c r="R20" i="19"/>
  <c r="R21" i="19"/>
  <c r="R22" i="19"/>
  <c r="R23" i="19"/>
  <c r="R24" i="19"/>
  <c r="R25" i="19"/>
  <c r="R26" i="19"/>
  <c r="R27" i="19"/>
  <c r="R28" i="19"/>
  <c r="R29" i="19"/>
  <c r="R30" i="19"/>
  <c r="R31" i="19"/>
  <c r="R32" i="19"/>
  <c r="R33" i="19"/>
  <c r="R34" i="19"/>
  <c r="R35" i="19"/>
  <c r="R36" i="19"/>
  <c r="R37" i="19"/>
  <c r="R38" i="19"/>
  <c r="R39" i="19"/>
  <c r="R40" i="19"/>
  <c r="R41" i="19"/>
  <c r="R42" i="19"/>
  <c r="R43" i="19"/>
  <c r="R44" i="19"/>
  <c r="R45" i="19"/>
  <c r="R46" i="19"/>
  <c r="R47" i="19"/>
  <c r="R48" i="19"/>
  <c r="R49" i="19"/>
  <c r="R50" i="19"/>
  <c r="R51" i="19"/>
  <c r="R52" i="19"/>
  <c r="R53" i="19"/>
  <c r="R54" i="19"/>
  <c r="R55" i="19"/>
  <c r="R56" i="19"/>
  <c r="R57" i="19"/>
  <c r="R58" i="19"/>
  <c r="R59" i="19"/>
  <c r="R60" i="19"/>
  <c r="R61" i="19"/>
  <c r="R62" i="19"/>
  <c r="R63" i="19"/>
  <c r="R64" i="19"/>
  <c r="R65" i="19"/>
  <c r="R66" i="19"/>
  <c r="R67" i="19"/>
  <c r="R68" i="19"/>
  <c r="R69" i="19"/>
  <c r="R70" i="19"/>
  <c r="R71" i="19"/>
  <c r="R72" i="19"/>
  <c r="R73" i="19"/>
  <c r="R74" i="19"/>
  <c r="R75" i="19"/>
  <c r="R76" i="19"/>
  <c r="R77" i="19"/>
  <c r="R78" i="19"/>
  <c r="R79" i="19"/>
  <c r="R80" i="19"/>
  <c r="R81" i="19"/>
  <c r="R82" i="19"/>
  <c r="R83" i="19"/>
  <c r="R84" i="19"/>
  <c r="R85" i="19"/>
  <c r="R86" i="19"/>
  <c r="R87" i="19"/>
  <c r="R88" i="19"/>
  <c r="R89" i="19"/>
  <c r="R90" i="19"/>
  <c r="R91" i="19"/>
  <c r="R92" i="19"/>
  <c r="R93" i="19"/>
  <c r="R94" i="19"/>
  <c r="R95" i="19"/>
  <c r="R96" i="19"/>
  <c r="R97" i="19"/>
  <c r="R98" i="19"/>
  <c r="R99" i="19"/>
  <c r="R100" i="19"/>
  <c r="R101" i="19"/>
  <c r="R102" i="19"/>
  <c r="R103" i="19"/>
  <c r="R104" i="19"/>
  <c r="R105" i="19"/>
  <c r="R106" i="19"/>
  <c r="R107" i="19"/>
  <c r="R108" i="19"/>
  <c r="R109" i="19"/>
  <c r="R110" i="19"/>
  <c r="R111" i="19"/>
  <c r="R112" i="19"/>
  <c r="R113" i="19"/>
  <c r="R114" i="19"/>
  <c r="R115" i="19"/>
  <c r="R116" i="19"/>
  <c r="R117" i="19"/>
  <c r="R118" i="19"/>
  <c r="R119" i="19"/>
  <c r="R120" i="19"/>
  <c r="R121" i="19"/>
  <c r="R122" i="19"/>
  <c r="R123" i="19"/>
  <c r="R124" i="19"/>
  <c r="R125" i="19"/>
  <c r="R126" i="19"/>
  <c r="R127" i="19"/>
  <c r="R128" i="19"/>
  <c r="R129" i="19"/>
  <c r="R130" i="19"/>
  <c r="R131" i="19"/>
  <c r="R132" i="19"/>
  <c r="R133" i="19"/>
  <c r="R134" i="19"/>
  <c r="R135" i="19"/>
  <c r="R136" i="19"/>
  <c r="R137" i="19"/>
  <c r="R138" i="19"/>
  <c r="R139" i="19"/>
  <c r="R140" i="19"/>
  <c r="R141" i="19"/>
  <c r="R142" i="19"/>
  <c r="R143" i="19"/>
  <c r="R144" i="19"/>
  <c r="R145" i="19"/>
  <c r="R146" i="19"/>
  <c r="R147" i="19"/>
  <c r="R148" i="19"/>
  <c r="R149" i="19"/>
  <c r="R150" i="19"/>
  <c r="R151" i="19"/>
  <c r="R152" i="19"/>
  <c r="R153" i="19"/>
  <c r="R154" i="19"/>
  <c r="R155" i="19"/>
  <c r="R156" i="19"/>
  <c r="Q7" i="19"/>
  <c r="Q8" i="19"/>
  <c r="Q9" i="19"/>
  <c r="Q10" i="19"/>
  <c r="Q11" i="19"/>
  <c r="Q12" i="19"/>
  <c r="Q13" i="19"/>
  <c r="Q14" i="19"/>
  <c r="Q15" i="19"/>
  <c r="Q16" i="19"/>
  <c r="Q17" i="19"/>
  <c r="Q18" i="19"/>
  <c r="Q19" i="19"/>
  <c r="Q20" i="19"/>
  <c r="Q21" i="19"/>
  <c r="Q22" i="19"/>
  <c r="Q23" i="19"/>
  <c r="Q24" i="19"/>
  <c r="Q25" i="19"/>
  <c r="Q26" i="19"/>
  <c r="Q27" i="19"/>
  <c r="Q28" i="19"/>
  <c r="Q29" i="19"/>
  <c r="Q30" i="19"/>
  <c r="Q31" i="19"/>
  <c r="Q32" i="19"/>
  <c r="Q33" i="19"/>
  <c r="Q34" i="19"/>
  <c r="Q35" i="19"/>
  <c r="Q36" i="19"/>
  <c r="Q37" i="19"/>
  <c r="Q38" i="19"/>
  <c r="Q39" i="19"/>
  <c r="Q40" i="19"/>
  <c r="Q41" i="19"/>
  <c r="Q42" i="19"/>
  <c r="Q43" i="19"/>
  <c r="Q44" i="19"/>
  <c r="Q45" i="19"/>
  <c r="Q46" i="19"/>
  <c r="Q47" i="19"/>
  <c r="Q48" i="19"/>
  <c r="Q49" i="19"/>
  <c r="Q50" i="19"/>
  <c r="Q51" i="19"/>
  <c r="Q52" i="19"/>
  <c r="Q53" i="19"/>
  <c r="Q54" i="19"/>
  <c r="Q55" i="19"/>
  <c r="Q56" i="19"/>
  <c r="Q57" i="19"/>
  <c r="Q58" i="19"/>
  <c r="Q59" i="19"/>
  <c r="Q60" i="19"/>
  <c r="Q61" i="19"/>
  <c r="Q62" i="19"/>
  <c r="Q63" i="19"/>
  <c r="Q64" i="19"/>
  <c r="Q65" i="19"/>
  <c r="Q66" i="19"/>
  <c r="Q67" i="19"/>
  <c r="Q68" i="19"/>
  <c r="Q69" i="19"/>
  <c r="Q70" i="19"/>
  <c r="Q71" i="19"/>
  <c r="Q72" i="19"/>
  <c r="Q73" i="19"/>
  <c r="Q74" i="19"/>
  <c r="Q75" i="19"/>
  <c r="Q76" i="19"/>
  <c r="Q77" i="19"/>
  <c r="Q78" i="19"/>
  <c r="Q79" i="19"/>
  <c r="Q80" i="19"/>
  <c r="Q81" i="19"/>
  <c r="Q82" i="19"/>
  <c r="Q83" i="19"/>
  <c r="Q84" i="19"/>
  <c r="Q85" i="19"/>
  <c r="Q86" i="19"/>
  <c r="Q87" i="19"/>
  <c r="Q88" i="19"/>
  <c r="Q89" i="19"/>
  <c r="Q90" i="19"/>
  <c r="Q91" i="19"/>
  <c r="Q92" i="19"/>
  <c r="Q93" i="19"/>
  <c r="Q94" i="19"/>
  <c r="Q95" i="19"/>
  <c r="Q96" i="19"/>
  <c r="Q97" i="19"/>
  <c r="Q98" i="19"/>
  <c r="Q99" i="19"/>
  <c r="Q100" i="19"/>
  <c r="Q101" i="19"/>
  <c r="Q102" i="19"/>
  <c r="Q103" i="19"/>
  <c r="Q104" i="19"/>
  <c r="Q105" i="19"/>
  <c r="Q106" i="19"/>
  <c r="Q107" i="19"/>
  <c r="Q108" i="19"/>
  <c r="Q109" i="19"/>
  <c r="Q110" i="19"/>
  <c r="Q111" i="19"/>
  <c r="Q112" i="19"/>
  <c r="Q113" i="19"/>
  <c r="Q114" i="19"/>
  <c r="Q115" i="19"/>
  <c r="Q116" i="19"/>
  <c r="Q117" i="19"/>
  <c r="Q118" i="19"/>
  <c r="Q119" i="19"/>
  <c r="Q120" i="19"/>
  <c r="Q121" i="19"/>
  <c r="Q122" i="19"/>
  <c r="Q123" i="19"/>
  <c r="Q124" i="19"/>
  <c r="Q125" i="19"/>
  <c r="Q126" i="19"/>
  <c r="Q127" i="19"/>
  <c r="Q128" i="19"/>
  <c r="Q129" i="19"/>
  <c r="Q130" i="19"/>
  <c r="Q131" i="19"/>
  <c r="Q132" i="19"/>
  <c r="Q133" i="19"/>
  <c r="Q134" i="19"/>
  <c r="Q135" i="19"/>
  <c r="Q136" i="19"/>
  <c r="Q137" i="19"/>
  <c r="Q138" i="19"/>
  <c r="Q139" i="19"/>
  <c r="Q140" i="19"/>
  <c r="Q141" i="19"/>
  <c r="Q142" i="19"/>
  <c r="Q143" i="19"/>
  <c r="Q144" i="19"/>
  <c r="Q145" i="19"/>
  <c r="Q146" i="19"/>
  <c r="Q147" i="19"/>
  <c r="Q148" i="19"/>
  <c r="Q149" i="19"/>
  <c r="Q150" i="19"/>
  <c r="Q151" i="19"/>
  <c r="Q152" i="19"/>
  <c r="Q153" i="19"/>
  <c r="Q154" i="19"/>
  <c r="Q155" i="19"/>
  <c r="Q156" i="19"/>
  <c r="M14" i="19"/>
  <c r="M19" i="19"/>
  <c r="M21" i="19"/>
  <c r="M22" i="19"/>
  <c r="M27" i="19"/>
  <c r="M30" i="19"/>
  <c r="M35" i="19"/>
  <c r="M37" i="19"/>
  <c r="M38" i="19"/>
  <c r="M43" i="19"/>
  <c r="M46" i="19"/>
  <c r="M51" i="19"/>
  <c r="M53" i="19"/>
  <c r="M54" i="19"/>
  <c r="M59" i="19"/>
  <c r="M62" i="19"/>
  <c r="M67" i="19"/>
  <c r="M69" i="19"/>
  <c r="M70" i="19"/>
  <c r="M75" i="19"/>
  <c r="M78" i="19"/>
  <c r="M83" i="19"/>
  <c r="M86" i="19"/>
  <c r="M89" i="19"/>
  <c r="M91" i="19"/>
  <c r="M94" i="19"/>
  <c r="M101" i="19"/>
  <c r="M103" i="19"/>
  <c r="M105" i="19"/>
  <c r="M106" i="19"/>
  <c r="M109" i="19"/>
  <c r="M111" i="19"/>
  <c r="M114" i="19"/>
  <c r="M117" i="19"/>
  <c r="M118" i="19"/>
  <c r="M119" i="19"/>
  <c r="M122" i="19"/>
  <c r="M125" i="19"/>
  <c r="M126" i="19"/>
  <c r="M130" i="19"/>
  <c r="M133" i="19"/>
  <c r="M134" i="19"/>
  <c r="M135" i="19"/>
  <c r="M138" i="19"/>
  <c r="M141" i="19"/>
  <c r="M142" i="19"/>
  <c r="M146" i="19"/>
  <c r="M149" i="19"/>
  <c r="M150" i="19"/>
  <c r="M151" i="19"/>
  <c r="M154" i="19"/>
  <c r="L7" i="19"/>
  <c r="L8" i="19"/>
  <c r="L9" i="19"/>
  <c r="L10" i="19"/>
  <c r="L11" i="19"/>
  <c r="L12" i="19"/>
  <c r="L13" i="19"/>
  <c r="L14" i="19"/>
  <c r="L15" i="19"/>
  <c r="L16" i="19"/>
  <c r="L17" i="19"/>
  <c r="L18" i="19"/>
  <c r="L19" i="19"/>
  <c r="L20" i="19"/>
  <c r="L21" i="19"/>
  <c r="L22" i="19"/>
  <c r="L23" i="19"/>
  <c r="L24" i="19"/>
  <c r="L25" i="19"/>
  <c r="L26" i="19"/>
  <c r="L27" i="19"/>
  <c r="L28" i="19"/>
  <c r="L29" i="19"/>
  <c r="L30" i="19"/>
  <c r="L31" i="19"/>
  <c r="L32" i="19"/>
  <c r="L33" i="19"/>
  <c r="L34" i="19"/>
  <c r="L35" i="19"/>
  <c r="L36" i="19"/>
  <c r="L37" i="19"/>
  <c r="L38" i="19"/>
  <c r="L39" i="19"/>
  <c r="L40" i="19"/>
  <c r="L41" i="19"/>
  <c r="L42" i="19"/>
  <c r="L43" i="19"/>
  <c r="L44" i="19"/>
  <c r="L45" i="19"/>
  <c r="L46" i="19"/>
  <c r="L47" i="19"/>
  <c r="L48" i="19"/>
  <c r="L49" i="19"/>
  <c r="L50" i="19"/>
  <c r="L51" i="19"/>
  <c r="L52" i="19"/>
  <c r="L53" i="19"/>
  <c r="L54" i="19"/>
  <c r="L55" i="19"/>
  <c r="L56" i="19"/>
  <c r="L57" i="19"/>
  <c r="L58" i="19"/>
  <c r="L59" i="19"/>
  <c r="L60" i="19"/>
  <c r="L61" i="19"/>
  <c r="L62" i="19"/>
  <c r="L63" i="19"/>
  <c r="L64" i="19"/>
  <c r="L65" i="19"/>
  <c r="L66" i="19"/>
  <c r="L67" i="19"/>
  <c r="L68" i="19"/>
  <c r="L69" i="19"/>
  <c r="L70" i="19"/>
  <c r="L71" i="19"/>
  <c r="L72" i="19"/>
  <c r="L73" i="19"/>
  <c r="L74" i="19"/>
  <c r="L75" i="19"/>
  <c r="L76" i="19"/>
  <c r="L77" i="19"/>
  <c r="L78" i="19"/>
  <c r="L79" i="19"/>
  <c r="L80" i="19"/>
  <c r="L81" i="19"/>
  <c r="L82" i="19"/>
  <c r="L83" i="19"/>
  <c r="L84" i="19"/>
  <c r="L85" i="19"/>
  <c r="L86" i="19"/>
  <c r="L87" i="19"/>
  <c r="L88" i="19"/>
  <c r="L89" i="19"/>
  <c r="L90" i="19"/>
  <c r="L91" i="19"/>
  <c r="L92" i="19"/>
  <c r="L93" i="19"/>
  <c r="L94" i="19"/>
  <c r="L95" i="19"/>
  <c r="L96" i="19"/>
  <c r="L97" i="19"/>
  <c r="L98" i="19"/>
  <c r="L99" i="19"/>
  <c r="L100" i="19"/>
  <c r="L101" i="19"/>
  <c r="L102" i="19"/>
  <c r="L103" i="19"/>
  <c r="L104" i="19"/>
  <c r="L105" i="19"/>
  <c r="L106" i="19"/>
  <c r="L107" i="19"/>
  <c r="L108" i="19"/>
  <c r="L109" i="19"/>
  <c r="L110" i="19"/>
  <c r="L111" i="19"/>
  <c r="L112" i="19"/>
  <c r="L113" i="19"/>
  <c r="L114" i="19"/>
  <c r="L115" i="19"/>
  <c r="L116" i="19"/>
  <c r="L117" i="19"/>
  <c r="L118" i="19"/>
  <c r="L119" i="19"/>
  <c r="L120" i="19"/>
  <c r="L121" i="19"/>
  <c r="L122" i="19"/>
  <c r="L123" i="19"/>
  <c r="L124" i="19"/>
  <c r="L125" i="19"/>
  <c r="L126" i="19"/>
  <c r="L127" i="19"/>
  <c r="L128" i="19"/>
  <c r="L129" i="19"/>
  <c r="L130" i="19"/>
  <c r="L131" i="19"/>
  <c r="L132" i="19"/>
  <c r="L133" i="19"/>
  <c r="L134" i="19"/>
  <c r="L135" i="19"/>
  <c r="L136" i="19"/>
  <c r="L137" i="19"/>
  <c r="L138" i="19"/>
  <c r="L139" i="19"/>
  <c r="L140" i="19"/>
  <c r="L141" i="19"/>
  <c r="L142" i="19"/>
  <c r="L143" i="19"/>
  <c r="L144" i="19"/>
  <c r="L145" i="19"/>
  <c r="L146" i="19"/>
  <c r="L147" i="19"/>
  <c r="L148" i="19"/>
  <c r="L149" i="19"/>
  <c r="L150" i="19"/>
  <c r="L151" i="19"/>
  <c r="L152" i="19"/>
  <c r="L153" i="19"/>
  <c r="L154" i="19"/>
  <c r="L155" i="19"/>
  <c r="L156" i="19"/>
  <c r="J12" i="19"/>
  <c r="J15" i="19"/>
  <c r="J16" i="19"/>
  <c r="J18" i="19"/>
  <c r="J20" i="19"/>
  <c r="J23" i="19"/>
  <c r="J24" i="19"/>
  <c r="J26" i="19"/>
  <c r="J28" i="19"/>
  <c r="J31" i="19"/>
  <c r="J32" i="19"/>
  <c r="J34" i="19"/>
  <c r="J36" i="19"/>
  <c r="J39" i="19"/>
  <c r="J40" i="19"/>
  <c r="J42" i="19"/>
  <c r="J44" i="19"/>
  <c r="J47" i="19"/>
  <c r="J48" i="19"/>
  <c r="J50" i="19"/>
  <c r="J52" i="19"/>
  <c r="J55" i="19"/>
  <c r="J56" i="19"/>
  <c r="J58" i="19"/>
  <c r="J60" i="19"/>
  <c r="J63" i="19"/>
  <c r="J64" i="19"/>
  <c r="J66" i="19"/>
  <c r="J68" i="19"/>
  <c r="J71" i="19"/>
  <c r="J72" i="19"/>
  <c r="J74" i="19"/>
  <c r="J76" i="19"/>
  <c r="J79" i="19"/>
  <c r="J80" i="19"/>
  <c r="J82" i="19"/>
  <c r="J84" i="19"/>
  <c r="J87" i="19"/>
  <c r="J88" i="19"/>
  <c r="J90" i="19"/>
  <c r="J92" i="19"/>
  <c r="J95" i="19"/>
  <c r="J96" i="19"/>
  <c r="J98" i="19"/>
  <c r="J100" i="19"/>
  <c r="J103" i="19"/>
  <c r="J104" i="19"/>
  <c r="J106" i="19"/>
  <c r="J108" i="19"/>
  <c r="J111" i="19"/>
  <c r="J113" i="19"/>
  <c r="J116" i="19"/>
  <c r="J118" i="19"/>
  <c r="J121" i="19"/>
  <c r="J122" i="19"/>
  <c r="J124" i="19"/>
  <c r="J126" i="19"/>
  <c r="J129" i="19"/>
  <c r="J130" i="19"/>
  <c r="J132" i="19"/>
  <c r="J134" i="19"/>
  <c r="J137" i="19"/>
  <c r="J138" i="19"/>
  <c r="J140" i="19"/>
  <c r="J142" i="19"/>
  <c r="J145" i="19"/>
  <c r="J146" i="19"/>
  <c r="J148" i="19"/>
  <c r="J150" i="19"/>
  <c r="J153" i="19"/>
  <c r="J154" i="19"/>
  <c r="J156" i="19"/>
  <c r="I7" i="19"/>
  <c r="I8" i="19"/>
  <c r="I9" i="19"/>
  <c r="I10" i="19"/>
  <c r="I11" i="19"/>
  <c r="I12" i="19"/>
  <c r="I13" i="19"/>
  <c r="I14" i="19"/>
  <c r="I15" i="19"/>
  <c r="I16" i="19"/>
  <c r="I17" i="19"/>
  <c r="I18" i="19"/>
  <c r="I19" i="19"/>
  <c r="I20" i="19"/>
  <c r="I21" i="19"/>
  <c r="I22" i="19"/>
  <c r="I23" i="19"/>
  <c r="I24" i="19"/>
  <c r="I25" i="19"/>
  <c r="I26" i="19"/>
  <c r="I27" i="19"/>
  <c r="I28" i="19"/>
  <c r="I29" i="19"/>
  <c r="I30" i="19"/>
  <c r="I31" i="19"/>
  <c r="I32" i="19"/>
  <c r="I33" i="19"/>
  <c r="I34" i="19"/>
  <c r="I35" i="19"/>
  <c r="I36" i="19"/>
  <c r="I37" i="19"/>
  <c r="I38" i="19"/>
  <c r="I39" i="19"/>
  <c r="I40" i="19"/>
  <c r="I41" i="19"/>
  <c r="I42" i="19"/>
  <c r="I43" i="19"/>
  <c r="I44" i="19"/>
  <c r="I45" i="19"/>
  <c r="I46" i="19"/>
  <c r="I47" i="19"/>
  <c r="I48" i="19"/>
  <c r="I49" i="19"/>
  <c r="I50" i="19"/>
  <c r="I51" i="19"/>
  <c r="I52" i="19"/>
  <c r="I53" i="19"/>
  <c r="I54" i="19"/>
  <c r="I55" i="19"/>
  <c r="I56" i="19"/>
  <c r="I57" i="19"/>
  <c r="I58" i="19"/>
  <c r="I59" i="19"/>
  <c r="I60" i="19"/>
  <c r="I61" i="19"/>
  <c r="I62" i="19"/>
  <c r="I63" i="19"/>
  <c r="I64" i="19"/>
  <c r="I65" i="19"/>
  <c r="I66" i="19"/>
  <c r="I67" i="19"/>
  <c r="I68" i="19"/>
  <c r="I69" i="19"/>
  <c r="I70" i="19"/>
  <c r="I71" i="19"/>
  <c r="I72" i="19"/>
  <c r="I73" i="19"/>
  <c r="I74" i="19"/>
  <c r="I75" i="19"/>
  <c r="I76" i="19"/>
  <c r="I77" i="19"/>
  <c r="I78" i="19"/>
  <c r="I79" i="19"/>
  <c r="I80" i="19"/>
  <c r="I81" i="19"/>
  <c r="I82" i="19"/>
  <c r="I83" i="19"/>
  <c r="I84" i="19"/>
  <c r="I85" i="19"/>
  <c r="I86" i="19"/>
  <c r="I87" i="19"/>
  <c r="I88" i="19"/>
  <c r="I89" i="19"/>
  <c r="I90" i="19"/>
  <c r="I91" i="19"/>
  <c r="I92" i="19"/>
  <c r="I93" i="19"/>
  <c r="I94" i="19"/>
  <c r="I95" i="19"/>
  <c r="I96" i="19"/>
  <c r="I97" i="19"/>
  <c r="I98" i="19"/>
  <c r="I99" i="19"/>
  <c r="I100" i="19"/>
  <c r="I101" i="19"/>
  <c r="I102" i="19"/>
  <c r="I103" i="19"/>
  <c r="I104" i="19"/>
  <c r="I105" i="19"/>
  <c r="I106" i="19"/>
  <c r="I107" i="19"/>
  <c r="I108" i="19"/>
  <c r="I109" i="19"/>
  <c r="I110" i="19"/>
  <c r="I111" i="19"/>
  <c r="I112" i="19"/>
  <c r="I113" i="19"/>
  <c r="I114" i="19"/>
  <c r="I115" i="19"/>
  <c r="I116" i="19"/>
  <c r="I117" i="19"/>
  <c r="I118" i="19"/>
  <c r="I119" i="19"/>
  <c r="I120" i="19"/>
  <c r="I121" i="19"/>
  <c r="I122" i="19"/>
  <c r="I123" i="19"/>
  <c r="I124" i="19"/>
  <c r="I125" i="19"/>
  <c r="I126" i="19"/>
  <c r="I127" i="19"/>
  <c r="I128" i="19"/>
  <c r="I129" i="19"/>
  <c r="I130" i="19"/>
  <c r="I131" i="19"/>
  <c r="I132" i="19"/>
  <c r="I133" i="19"/>
  <c r="I134" i="19"/>
  <c r="I135" i="19"/>
  <c r="I136" i="19"/>
  <c r="I137" i="19"/>
  <c r="I138" i="19"/>
  <c r="I139" i="19"/>
  <c r="I140" i="19"/>
  <c r="I141" i="19"/>
  <c r="I142" i="19"/>
  <c r="I143" i="19"/>
  <c r="I144" i="19"/>
  <c r="I145" i="19"/>
  <c r="I146" i="19"/>
  <c r="I147" i="19"/>
  <c r="I148" i="19"/>
  <c r="I149" i="19"/>
  <c r="I150" i="19"/>
  <c r="I151" i="19"/>
  <c r="I152" i="19"/>
  <c r="I153" i="19"/>
  <c r="I154" i="19"/>
  <c r="I155" i="19"/>
  <c r="I156" i="19"/>
  <c r="S12" i="20"/>
  <c r="S13" i="20"/>
  <c r="S14" i="20"/>
  <c r="S15" i="20"/>
  <c r="S16" i="20"/>
  <c r="S17" i="20"/>
  <c r="S18" i="20"/>
  <c r="S19" i="20"/>
  <c r="S20" i="20"/>
  <c r="S21" i="20"/>
  <c r="S22" i="20"/>
  <c r="S23" i="20"/>
  <c r="S24" i="20"/>
  <c r="S25" i="20"/>
  <c r="S26" i="20"/>
  <c r="S27" i="20"/>
  <c r="S28" i="20"/>
  <c r="S29" i="20"/>
  <c r="S30" i="20"/>
  <c r="S31" i="20"/>
  <c r="S32" i="20"/>
  <c r="S33" i="20"/>
  <c r="S34" i="20"/>
  <c r="S35" i="20"/>
  <c r="S36" i="20"/>
  <c r="S37" i="20"/>
  <c r="S38" i="20"/>
  <c r="S39" i="20"/>
  <c r="S40" i="20"/>
  <c r="S41" i="20"/>
  <c r="S42" i="20"/>
  <c r="S43" i="20"/>
  <c r="S44" i="20"/>
  <c r="S45" i="20"/>
  <c r="S46" i="20"/>
  <c r="S47" i="20"/>
  <c r="S48" i="20"/>
  <c r="S49" i="20"/>
  <c r="S50" i="20"/>
  <c r="S51" i="20"/>
  <c r="S52" i="20"/>
  <c r="S53" i="20"/>
  <c r="S54" i="20"/>
  <c r="S55" i="20"/>
  <c r="S56" i="20"/>
  <c r="S57" i="20"/>
  <c r="S58" i="20"/>
  <c r="S59" i="20"/>
  <c r="S60" i="20"/>
  <c r="S61" i="20"/>
  <c r="S62" i="20"/>
  <c r="S63" i="20"/>
  <c r="S64" i="20"/>
  <c r="S65" i="20"/>
  <c r="S66" i="20"/>
  <c r="S67" i="20"/>
  <c r="S68" i="20"/>
  <c r="S69" i="20"/>
  <c r="S70" i="20"/>
  <c r="S71" i="20"/>
  <c r="S72" i="20"/>
  <c r="S73" i="20"/>
  <c r="S74" i="20"/>
  <c r="S75" i="20"/>
  <c r="S76" i="20"/>
  <c r="S77" i="20"/>
  <c r="S78" i="20"/>
  <c r="S79" i="20"/>
  <c r="S80" i="20"/>
  <c r="S81" i="20"/>
  <c r="S82" i="20"/>
  <c r="S83" i="20"/>
  <c r="S84" i="20"/>
  <c r="S85" i="20"/>
  <c r="S86" i="20"/>
  <c r="S87" i="20"/>
  <c r="S88" i="20"/>
  <c r="S89" i="20"/>
  <c r="S90" i="20"/>
  <c r="S91" i="20"/>
  <c r="S92" i="20"/>
  <c r="S93" i="20"/>
  <c r="S94" i="20"/>
  <c r="S95" i="20"/>
  <c r="S96" i="20"/>
  <c r="S97" i="20"/>
  <c r="S98" i="20"/>
  <c r="S99" i="20"/>
  <c r="S100" i="20"/>
  <c r="S101" i="20"/>
  <c r="S102" i="20"/>
  <c r="S103" i="20"/>
  <c r="S104" i="20"/>
  <c r="S105" i="20"/>
  <c r="S106" i="20"/>
  <c r="S107" i="20"/>
  <c r="S108" i="20"/>
  <c r="S109" i="20"/>
  <c r="S110" i="20"/>
  <c r="S111" i="20"/>
  <c r="S112" i="20"/>
  <c r="S113" i="20"/>
  <c r="S114" i="20"/>
  <c r="S115" i="20"/>
  <c r="S116" i="20"/>
  <c r="S117" i="20"/>
  <c r="S118" i="20"/>
  <c r="S119" i="20"/>
  <c r="S120" i="20"/>
  <c r="S121" i="20"/>
  <c r="S122" i="20"/>
  <c r="S123" i="20"/>
  <c r="S124" i="20"/>
  <c r="S125" i="20"/>
  <c r="S126" i="20"/>
  <c r="S127" i="20"/>
  <c r="S128" i="20"/>
  <c r="S129" i="20"/>
  <c r="S130" i="20"/>
  <c r="S131" i="20"/>
  <c r="S132" i="20"/>
  <c r="S133" i="20"/>
  <c r="S134" i="20"/>
  <c r="S135" i="20"/>
  <c r="S136" i="20"/>
  <c r="S137" i="20"/>
  <c r="S138" i="20"/>
  <c r="S139" i="20"/>
  <c r="S140" i="20"/>
  <c r="S141" i="20"/>
  <c r="S142" i="20"/>
  <c r="S143" i="20"/>
  <c r="S144" i="20"/>
  <c r="S145" i="20"/>
  <c r="S146" i="20"/>
  <c r="S147" i="20"/>
  <c r="S148" i="20"/>
  <c r="S149" i="20"/>
  <c r="S150" i="20"/>
  <c r="S151" i="20"/>
  <c r="S152" i="20"/>
  <c r="S153" i="20"/>
  <c r="S154" i="20"/>
  <c r="S155" i="20"/>
  <c r="S156" i="20"/>
  <c r="S157" i="20"/>
  <c r="S158" i="20"/>
  <c r="S159" i="20"/>
  <c r="S160" i="20"/>
  <c r="S161" i="20"/>
  <c r="R12" i="20"/>
  <c r="R13" i="20"/>
  <c r="R14" i="20"/>
  <c r="R15" i="20"/>
  <c r="R16" i="20"/>
  <c r="R17" i="20"/>
  <c r="R18" i="20"/>
  <c r="R19" i="20"/>
  <c r="R20" i="20"/>
  <c r="R21" i="20"/>
  <c r="R22" i="20"/>
  <c r="R23" i="20"/>
  <c r="R24" i="20"/>
  <c r="R25" i="20"/>
  <c r="R26" i="20"/>
  <c r="R27" i="20"/>
  <c r="R28" i="20"/>
  <c r="R29" i="20"/>
  <c r="R30" i="20"/>
  <c r="R31" i="20"/>
  <c r="R32" i="20"/>
  <c r="R33" i="20"/>
  <c r="R34" i="20"/>
  <c r="R35" i="20"/>
  <c r="R36" i="20"/>
  <c r="R37" i="20"/>
  <c r="R38" i="20"/>
  <c r="R39" i="20"/>
  <c r="R40" i="20"/>
  <c r="R41" i="20"/>
  <c r="R42" i="20"/>
  <c r="R43" i="20"/>
  <c r="R44" i="20"/>
  <c r="R45" i="20"/>
  <c r="R46" i="20"/>
  <c r="R47" i="20"/>
  <c r="R48" i="20"/>
  <c r="R49" i="20"/>
  <c r="R50" i="20"/>
  <c r="R51" i="20"/>
  <c r="R52" i="20"/>
  <c r="R53" i="20"/>
  <c r="R54" i="20"/>
  <c r="R55" i="20"/>
  <c r="R56" i="20"/>
  <c r="R57" i="20"/>
  <c r="R58" i="20"/>
  <c r="R59" i="20"/>
  <c r="R60" i="20"/>
  <c r="R61" i="20"/>
  <c r="R62" i="20"/>
  <c r="R63" i="20"/>
  <c r="R64" i="20"/>
  <c r="R65" i="20"/>
  <c r="R66" i="20"/>
  <c r="R67" i="20"/>
  <c r="R68" i="20"/>
  <c r="R69" i="20"/>
  <c r="R70" i="20"/>
  <c r="R71" i="20"/>
  <c r="R72" i="20"/>
  <c r="R73" i="20"/>
  <c r="R74" i="20"/>
  <c r="R75" i="20"/>
  <c r="R76" i="20"/>
  <c r="R77" i="20"/>
  <c r="R78" i="20"/>
  <c r="R79" i="20"/>
  <c r="R80" i="20"/>
  <c r="R81" i="20"/>
  <c r="R82" i="20"/>
  <c r="R83" i="20"/>
  <c r="R84" i="20"/>
  <c r="R85" i="20"/>
  <c r="R86" i="20"/>
  <c r="R87" i="20"/>
  <c r="R88" i="20"/>
  <c r="R89" i="20"/>
  <c r="R90" i="20"/>
  <c r="R91" i="20"/>
  <c r="R92" i="20"/>
  <c r="R93" i="20"/>
  <c r="R94" i="20"/>
  <c r="R95" i="20"/>
  <c r="R96" i="20"/>
  <c r="R97" i="20"/>
  <c r="R98" i="20"/>
  <c r="R99" i="20"/>
  <c r="R100" i="20"/>
  <c r="R101" i="20"/>
  <c r="R102" i="20"/>
  <c r="R103" i="20"/>
  <c r="R104" i="20"/>
  <c r="R105" i="20"/>
  <c r="R106" i="20"/>
  <c r="R107" i="20"/>
  <c r="R108" i="20"/>
  <c r="R109" i="20"/>
  <c r="R110" i="20"/>
  <c r="R111" i="20"/>
  <c r="R112" i="20"/>
  <c r="R113" i="20"/>
  <c r="R114" i="20"/>
  <c r="R115" i="20"/>
  <c r="R116" i="20"/>
  <c r="R117" i="20"/>
  <c r="R118" i="20"/>
  <c r="R119" i="20"/>
  <c r="R120" i="20"/>
  <c r="R121" i="20"/>
  <c r="R122" i="20"/>
  <c r="R123" i="20"/>
  <c r="R124" i="20"/>
  <c r="R125" i="20"/>
  <c r="R126" i="20"/>
  <c r="R127" i="20"/>
  <c r="R128" i="20"/>
  <c r="R129" i="20"/>
  <c r="R130" i="20"/>
  <c r="R131" i="20"/>
  <c r="R132" i="20"/>
  <c r="R133" i="20"/>
  <c r="R134" i="20"/>
  <c r="R135" i="20"/>
  <c r="R136" i="20"/>
  <c r="R137" i="20"/>
  <c r="R138" i="20"/>
  <c r="R139" i="20"/>
  <c r="R140" i="20"/>
  <c r="R141" i="20"/>
  <c r="R142" i="20"/>
  <c r="R143" i="20"/>
  <c r="R144" i="20"/>
  <c r="R145" i="20"/>
  <c r="R146" i="20"/>
  <c r="R147" i="20"/>
  <c r="R148" i="20"/>
  <c r="R149" i="20"/>
  <c r="R150" i="20"/>
  <c r="R151" i="20"/>
  <c r="R152" i="20"/>
  <c r="R153" i="20"/>
  <c r="R154" i="20"/>
  <c r="R155" i="20"/>
  <c r="R156" i="20"/>
  <c r="R157" i="20"/>
  <c r="R158" i="20"/>
  <c r="R159" i="20"/>
  <c r="R160" i="20"/>
  <c r="R161" i="20"/>
  <c r="Q12" i="20"/>
  <c r="Q13" i="20"/>
  <c r="Q14" i="20"/>
  <c r="Q15" i="20"/>
  <c r="Q16" i="20"/>
  <c r="Q17" i="20"/>
  <c r="Q18" i="20"/>
  <c r="Q19" i="20"/>
  <c r="Q20" i="20"/>
  <c r="Q21" i="20"/>
  <c r="Q22" i="20"/>
  <c r="Q23" i="20"/>
  <c r="Q24" i="20"/>
  <c r="Q25" i="20"/>
  <c r="Q26" i="20"/>
  <c r="Q27" i="20"/>
  <c r="Q28" i="20"/>
  <c r="Q29"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0" i="20"/>
  <c r="Q61" i="20"/>
  <c r="Q62" i="20"/>
  <c r="Q63" i="20"/>
  <c r="Q64" i="20"/>
  <c r="Q65" i="20"/>
  <c r="Q66" i="20"/>
  <c r="Q67" i="20"/>
  <c r="Q68" i="20"/>
  <c r="Q69" i="20"/>
  <c r="Q70" i="20"/>
  <c r="Q71" i="20"/>
  <c r="Q72" i="20"/>
  <c r="Q73" i="20"/>
  <c r="Q74" i="20"/>
  <c r="Q75" i="20"/>
  <c r="Q76" i="20"/>
  <c r="Q77" i="20"/>
  <c r="Q78" i="20"/>
  <c r="Q79" i="20"/>
  <c r="Q80" i="20"/>
  <c r="Q81" i="20"/>
  <c r="Q82" i="20"/>
  <c r="Q83" i="20"/>
  <c r="Q84" i="20"/>
  <c r="Q85" i="20"/>
  <c r="Q86" i="20"/>
  <c r="Q87" i="20"/>
  <c r="Q88" i="20"/>
  <c r="Q89" i="20"/>
  <c r="Q90" i="20"/>
  <c r="Q91" i="20"/>
  <c r="Q92" i="20"/>
  <c r="Q93" i="20"/>
  <c r="Q94" i="20"/>
  <c r="Q95" i="20"/>
  <c r="Q96" i="20"/>
  <c r="Q97" i="20"/>
  <c r="Q98" i="20"/>
  <c r="Q99" i="20"/>
  <c r="Q100" i="20"/>
  <c r="Q101" i="20"/>
  <c r="Q102" i="20"/>
  <c r="Q103" i="20"/>
  <c r="Q104" i="20"/>
  <c r="Q105" i="20"/>
  <c r="Q106" i="20"/>
  <c r="Q107" i="20"/>
  <c r="Q108" i="20"/>
  <c r="Q109" i="20"/>
  <c r="Q110" i="20"/>
  <c r="Q111" i="20"/>
  <c r="Q112" i="20"/>
  <c r="Q113" i="20"/>
  <c r="Q114" i="20"/>
  <c r="Q115" i="20"/>
  <c r="Q116" i="20"/>
  <c r="Q117" i="20"/>
  <c r="Q118" i="20"/>
  <c r="Q119" i="20"/>
  <c r="Q120" i="20"/>
  <c r="Q121" i="20"/>
  <c r="Q122" i="20"/>
  <c r="Q123" i="20"/>
  <c r="Q124" i="20"/>
  <c r="Q125" i="20"/>
  <c r="Q126" i="20"/>
  <c r="Q127" i="20"/>
  <c r="Q128" i="20"/>
  <c r="Q129" i="20"/>
  <c r="Q130" i="20"/>
  <c r="Q131" i="20"/>
  <c r="Q132" i="20"/>
  <c r="Q133" i="20"/>
  <c r="Q134" i="20"/>
  <c r="Q135" i="20"/>
  <c r="Q136" i="20"/>
  <c r="Q137" i="20"/>
  <c r="Q138" i="20"/>
  <c r="Q139" i="20"/>
  <c r="Q140" i="20"/>
  <c r="Q141" i="20"/>
  <c r="Q142" i="20"/>
  <c r="Q143" i="20"/>
  <c r="Q144" i="20"/>
  <c r="Q145" i="20"/>
  <c r="Q146" i="20"/>
  <c r="Q147" i="20"/>
  <c r="Q148" i="20"/>
  <c r="Q149" i="20"/>
  <c r="Q150" i="20"/>
  <c r="Q151" i="20"/>
  <c r="Q152" i="20"/>
  <c r="Q153" i="20"/>
  <c r="Q154" i="20"/>
  <c r="Q155" i="20"/>
  <c r="Q156" i="20"/>
  <c r="Q157" i="20"/>
  <c r="Q158" i="20"/>
  <c r="Q159" i="20"/>
  <c r="Q160" i="20"/>
  <c r="Q161" i="20"/>
  <c r="M17" i="20"/>
  <c r="M18" i="20"/>
  <c r="M21" i="20"/>
  <c r="M22" i="20"/>
  <c r="M23" i="20"/>
  <c r="M25" i="20"/>
  <c r="M31" i="20"/>
  <c r="M32" i="20"/>
  <c r="M33" i="20"/>
  <c r="M36" i="20"/>
  <c r="M37" i="20"/>
  <c r="M38" i="20"/>
  <c r="M41" i="20"/>
  <c r="M43" i="20"/>
  <c r="M44" i="20"/>
  <c r="M45" i="20"/>
  <c r="M49" i="20"/>
  <c r="M52" i="20"/>
  <c r="M53" i="20"/>
  <c r="M54" i="20"/>
  <c r="M58" i="20"/>
  <c r="M59" i="20"/>
  <c r="M62" i="20"/>
  <c r="M63" i="20"/>
  <c r="M64" i="20"/>
  <c r="M65" i="20"/>
  <c r="M66" i="20"/>
  <c r="M67" i="20"/>
  <c r="M72" i="20"/>
  <c r="M73" i="20"/>
  <c r="M74" i="20"/>
  <c r="M75" i="20"/>
  <c r="M80" i="20"/>
  <c r="M81" i="20"/>
  <c r="M82" i="20"/>
  <c r="M83" i="20"/>
  <c r="M88" i="20"/>
  <c r="M89" i="20"/>
  <c r="M90" i="20"/>
  <c r="M96" i="20"/>
  <c r="M100" i="20"/>
  <c r="M101" i="20"/>
  <c r="M109" i="20"/>
  <c r="M111" i="20"/>
  <c r="M113" i="20"/>
  <c r="M115" i="20"/>
  <c r="M124" i="20"/>
  <c r="M128" i="20"/>
  <c r="M130" i="20"/>
  <c r="M131" i="20"/>
  <c r="M132" i="20"/>
  <c r="M135" i="20"/>
  <c r="M138" i="20"/>
  <c r="M140" i="20"/>
  <c r="M141" i="20"/>
  <c r="M142" i="20"/>
  <c r="M147" i="20"/>
  <c r="M148" i="20"/>
  <c r="M149" i="20"/>
  <c r="M150" i="20"/>
  <c r="M154" i="20"/>
  <c r="M155" i="20"/>
  <c r="M158" i="20"/>
  <c r="M159" i="20"/>
  <c r="M160"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53" i="20"/>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1" i="20"/>
  <c r="L92" i="20"/>
  <c r="L93" i="20"/>
  <c r="L94" i="20"/>
  <c r="L95" i="20"/>
  <c r="L96" i="20"/>
  <c r="L97" i="20"/>
  <c r="L98" i="20"/>
  <c r="L99" i="20"/>
  <c r="L100" i="20"/>
  <c r="L101" i="20"/>
  <c r="L102" i="20"/>
  <c r="L103" i="20"/>
  <c r="L104" i="20"/>
  <c r="L105" i="20"/>
  <c r="L106" i="20"/>
  <c r="L107" i="20"/>
  <c r="L108" i="20"/>
  <c r="L109" i="20"/>
  <c r="L110" i="20"/>
  <c r="L111" i="20"/>
  <c r="L112" i="20"/>
  <c r="L113" i="20"/>
  <c r="L114" i="20"/>
  <c r="L115" i="20"/>
  <c r="L116" i="20"/>
  <c r="L117" i="20"/>
  <c r="L118" i="20"/>
  <c r="L119" i="20"/>
  <c r="L120" i="20"/>
  <c r="L121" i="20"/>
  <c r="L122" i="20"/>
  <c r="L123" i="20"/>
  <c r="L124" i="20"/>
  <c r="L125" i="20"/>
  <c r="L126" i="20"/>
  <c r="L127" i="20"/>
  <c r="L128" i="20"/>
  <c r="L129" i="20"/>
  <c r="L130" i="20"/>
  <c r="L131" i="20"/>
  <c r="L132" i="20"/>
  <c r="L133" i="20"/>
  <c r="L134" i="20"/>
  <c r="L135" i="20"/>
  <c r="L136" i="20"/>
  <c r="L137" i="20"/>
  <c r="L138" i="20"/>
  <c r="L139" i="20"/>
  <c r="L140" i="20"/>
  <c r="L141" i="20"/>
  <c r="L142" i="20"/>
  <c r="L143" i="20"/>
  <c r="L144" i="20"/>
  <c r="L145" i="20"/>
  <c r="L146" i="20"/>
  <c r="L147" i="20"/>
  <c r="L148" i="20"/>
  <c r="L149" i="20"/>
  <c r="L150" i="20"/>
  <c r="L151" i="20"/>
  <c r="L152" i="20"/>
  <c r="L153" i="20"/>
  <c r="L154" i="20"/>
  <c r="L155" i="20"/>
  <c r="L156" i="20"/>
  <c r="L157" i="20"/>
  <c r="L158" i="20"/>
  <c r="L159" i="20"/>
  <c r="L160" i="20"/>
  <c r="L161" i="20"/>
  <c r="J19" i="20"/>
  <c r="J20" i="20"/>
  <c r="J24" i="20"/>
  <c r="J25" i="20"/>
  <c r="J26" i="20"/>
  <c r="J27" i="20"/>
  <c r="J28" i="20"/>
  <c r="J29" i="20"/>
  <c r="J30" i="20"/>
  <c r="J31" i="20"/>
  <c r="J34" i="20"/>
  <c r="J35" i="20"/>
  <c r="J36" i="20"/>
  <c r="J37" i="20"/>
  <c r="J38" i="20"/>
  <c r="J39" i="20"/>
  <c r="J43" i="20"/>
  <c r="J44" i="20"/>
  <c r="J47" i="20"/>
  <c r="J48" i="20"/>
  <c r="J50" i="20"/>
  <c r="J51" i="20"/>
  <c r="J52" i="20"/>
  <c r="J55" i="20"/>
  <c r="J56" i="20"/>
  <c r="J57" i="20"/>
  <c r="J58" i="20"/>
  <c r="J59" i="20"/>
  <c r="J60" i="20"/>
  <c r="J64" i="20"/>
  <c r="J68" i="20"/>
  <c r="J69" i="20"/>
  <c r="J70" i="20"/>
  <c r="J71" i="20"/>
  <c r="J76" i="20"/>
  <c r="J77" i="20"/>
  <c r="J79" i="20"/>
  <c r="J80" i="20"/>
  <c r="J84" i="20"/>
  <c r="J85" i="20"/>
  <c r="J86" i="20"/>
  <c r="J87" i="20"/>
  <c r="J88" i="20"/>
  <c r="J92" i="20"/>
  <c r="J93" i="20"/>
  <c r="J95" i="20"/>
  <c r="J96" i="20"/>
  <c r="J105" i="20"/>
  <c r="J106" i="20"/>
  <c r="J107" i="20"/>
  <c r="J110" i="20"/>
  <c r="J111" i="20"/>
  <c r="J112" i="20"/>
  <c r="J113" i="20"/>
  <c r="J114" i="20"/>
  <c r="J119" i="20"/>
  <c r="J120" i="20"/>
  <c r="J122" i="20"/>
  <c r="J125" i="20"/>
  <c r="J126" i="20"/>
  <c r="J127" i="20"/>
  <c r="J128" i="20"/>
  <c r="J129" i="20"/>
  <c r="J130" i="20"/>
  <c r="J133" i="20"/>
  <c r="J134" i="20"/>
  <c r="J135" i="20"/>
  <c r="J136" i="20"/>
  <c r="J137" i="20"/>
  <c r="J138" i="20"/>
  <c r="J143" i="20"/>
  <c r="J144" i="20"/>
  <c r="J145" i="20"/>
  <c r="J147" i="20"/>
  <c r="J151" i="20"/>
  <c r="J152" i="20"/>
  <c r="J153" i="20"/>
  <c r="J154" i="20"/>
  <c r="J158" i="20"/>
  <c r="J159" i="20"/>
  <c r="J160" i="20"/>
  <c r="J161" i="20"/>
  <c r="I12" i="20"/>
  <c r="I13" i="20"/>
  <c r="I14" i="20"/>
  <c r="I15" i="20"/>
  <c r="I16" i="20"/>
  <c r="I17" i="20"/>
  <c r="I18" i="20"/>
  <c r="I19" i="20"/>
  <c r="I20" i="20"/>
  <c r="I21" i="20"/>
  <c r="I22" i="20"/>
  <c r="I23" i="20"/>
  <c r="I24" i="20"/>
  <c r="I25" i="20"/>
  <c r="I26" i="20"/>
  <c r="I27" i="20"/>
  <c r="I28" i="20"/>
  <c r="I29" i="20"/>
  <c r="I30" i="20"/>
  <c r="I31" i="20"/>
  <c r="I32" i="20"/>
  <c r="I33" i="20"/>
  <c r="I34" i="20"/>
  <c r="I35" i="20"/>
  <c r="I36" i="20"/>
  <c r="I37" i="20"/>
  <c r="I38" i="20"/>
  <c r="I39" i="20"/>
  <c r="I40" i="20"/>
  <c r="I41" i="20"/>
  <c r="I42" i="20"/>
  <c r="I43" i="20"/>
  <c r="I44" i="20"/>
  <c r="I45" i="20"/>
  <c r="I46" i="20"/>
  <c r="I47" i="20"/>
  <c r="I48" i="20"/>
  <c r="I49" i="20"/>
  <c r="I50" i="20"/>
  <c r="I51" i="20"/>
  <c r="I52" i="20"/>
  <c r="I53" i="20"/>
  <c r="I54" i="20"/>
  <c r="I55" i="20"/>
  <c r="I56" i="20"/>
  <c r="I57" i="20"/>
  <c r="I58" i="20"/>
  <c r="I59" i="20"/>
  <c r="I60" i="20"/>
  <c r="I61" i="20"/>
  <c r="I62" i="20"/>
  <c r="I63" i="20"/>
  <c r="I64" i="20"/>
  <c r="I65" i="20"/>
  <c r="I66" i="20"/>
  <c r="I67" i="20"/>
  <c r="I68" i="20"/>
  <c r="I69" i="20"/>
  <c r="I70" i="20"/>
  <c r="I71" i="20"/>
  <c r="I72" i="20"/>
  <c r="I73" i="20"/>
  <c r="I74" i="20"/>
  <c r="I75" i="20"/>
  <c r="I76" i="20"/>
  <c r="I77" i="20"/>
  <c r="I78" i="20"/>
  <c r="I79" i="20"/>
  <c r="I80" i="20"/>
  <c r="I81" i="20"/>
  <c r="I82" i="20"/>
  <c r="I83" i="20"/>
  <c r="I84" i="20"/>
  <c r="I85" i="20"/>
  <c r="I86" i="20"/>
  <c r="I87" i="20"/>
  <c r="I88" i="20"/>
  <c r="I89" i="20"/>
  <c r="I90" i="20"/>
  <c r="I91" i="20"/>
  <c r="I92" i="20"/>
  <c r="I93" i="20"/>
  <c r="I94" i="20"/>
  <c r="I95" i="20"/>
  <c r="I96" i="20"/>
  <c r="I97" i="20"/>
  <c r="I98" i="20"/>
  <c r="I99" i="20"/>
  <c r="I100" i="20"/>
  <c r="I101" i="20"/>
  <c r="I102" i="20"/>
  <c r="I103" i="20"/>
  <c r="I104" i="20"/>
  <c r="I105" i="20"/>
  <c r="I106" i="20"/>
  <c r="I107" i="20"/>
  <c r="I108" i="20"/>
  <c r="I109" i="20"/>
  <c r="I110" i="20"/>
  <c r="I111" i="20"/>
  <c r="I112" i="20"/>
  <c r="I113" i="20"/>
  <c r="I114" i="20"/>
  <c r="I115" i="20"/>
  <c r="I116" i="20"/>
  <c r="I117" i="20"/>
  <c r="I118" i="20"/>
  <c r="I119" i="20"/>
  <c r="I120" i="20"/>
  <c r="I121" i="20"/>
  <c r="I122" i="20"/>
  <c r="I123" i="20"/>
  <c r="I124" i="20"/>
  <c r="I125" i="20"/>
  <c r="I126" i="20"/>
  <c r="I127" i="20"/>
  <c r="I128" i="20"/>
  <c r="I129" i="20"/>
  <c r="I130" i="20"/>
  <c r="I131" i="20"/>
  <c r="I132" i="20"/>
  <c r="I133" i="20"/>
  <c r="I134" i="20"/>
  <c r="I135" i="20"/>
  <c r="I136" i="20"/>
  <c r="I137" i="20"/>
  <c r="I138" i="20"/>
  <c r="I139" i="20"/>
  <c r="I140" i="20"/>
  <c r="I141" i="20"/>
  <c r="I142" i="20"/>
  <c r="I143" i="20"/>
  <c r="I144" i="20"/>
  <c r="I145" i="20"/>
  <c r="I146" i="20"/>
  <c r="I147" i="20"/>
  <c r="I148" i="20"/>
  <c r="I149" i="20"/>
  <c r="I150" i="20"/>
  <c r="I151" i="20"/>
  <c r="I152" i="20"/>
  <c r="I153" i="20"/>
  <c r="I154" i="20"/>
  <c r="I155" i="20"/>
  <c r="I156" i="20"/>
  <c r="I157" i="20"/>
  <c r="I158" i="20"/>
  <c r="I159" i="20"/>
  <c r="I160" i="20"/>
  <c r="I161" i="20"/>
  <c r="D12" i="20"/>
  <c r="C12" i="20"/>
  <c r="E12" i="20"/>
  <c r="D13" i="20"/>
  <c r="C13" i="20"/>
  <c r="E13" i="20"/>
  <c r="D14" i="20"/>
  <c r="C14" i="20"/>
  <c r="E14" i="20"/>
  <c r="D15" i="20"/>
  <c r="F15" i="20" s="1"/>
  <c r="C15" i="20"/>
  <c r="E15" i="20"/>
  <c r="D16" i="20"/>
  <c r="C16" i="20"/>
  <c r="E16" i="20"/>
  <c r="D17" i="20"/>
  <c r="C17" i="20"/>
  <c r="E17" i="20"/>
  <c r="D18" i="20"/>
  <c r="C18" i="20"/>
  <c r="E18" i="20"/>
  <c r="D19" i="20"/>
  <c r="C19" i="20"/>
  <c r="E19" i="20"/>
  <c r="D20" i="20"/>
  <c r="C20" i="20"/>
  <c r="F20" i="20" s="1"/>
  <c r="E20" i="20"/>
  <c r="D21" i="20"/>
  <c r="C21" i="20"/>
  <c r="E21" i="20"/>
  <c r="D22" i="20"/>
  <c r="C22" i="20"/>
  <c r="E22" i="20"/>
  <c r="F22" i="20" s="1"/>
  <c r="D23" i="20"/>
  <c r="C23" i="20"/>
  <c r="E23" i="20"/>
  <c r="D24" i="20"/>
  <c r="C24" i="20"/>
  <c r="E24" i="20"/>
  <c r="D25" i="20"/>
  <c r="C25" i="20"/>
  <c r="E25" i="20"/>
  <c r="F25" i="20" s="1"/>
  <c r="D26" i="20"/>
  <c r="C26" i="20"/>
  <c r="E26" i="20"/>
  <c r="D27" i="20"/>
  <c r="C27" i="20"/>
  <c r="E27" i="20"/>
  <c r="D28" i="20"/>
  <c r="C28" i="20"/>
  <c r="E28" i="20"/>
  <c r="D29" i="20"/>
  <c r="C29" i="20"/>
  <c r="E29" i="20"/>
  <c r="D30" i="20"/>
  <c r="C30" i="20"/>
  <c r="E30" i="20"/>
  <c r="D31" i="20"/>
  <c r="F31" i="20" s="1"/>
  <c r="C31" i="20"/>
  <c r="E31" i="20"/>
  <c r="D32" i="20"/>
  <c r="C32" i="20"/>
  <c r="E32" i="20"/>
  <c r="D33" i="20"/>
  <c r="C33" i="20"/>
  <c r="E33" i="20"/>
  <c r="F33" i="20" s="1"/>
  <c r="D34" i="20"/>
  <c r="C34" i="20"/>
  <c r="E34" i="20"/>
  <c r="D35" i="20"/>
  <c r="C35" i="20"/>
  <c r="E35" i="20"/>
  <c r="D36" i="20"/>
  <c r="C36" i="20"/>
  <c r="F36" i="20" s="1"/>
  <c r="E36" i="20"/>
  <c r="D37" i="20"/>
  <c r="C37" i="20"/>
  <c r="E37" i="20"/>
  <c r="D38" i="20"/>
  <c r="C38" i="20"/>
  <c r="E38" i="20"/>
  <c r="D39" i="20"/>
  <c r="F39" i="20" s="1"/>
  <c r="C39" i="20"/>
  <c r="E39" i="20"/>
  <c r="D40" i="20"/>
  <c r="C40" i="20"/>
  <c r="E40" i="20"/>
  <c r="D41" i="20"/>
  <c r="C41" i="20"/>
  <c r="E41" i="20"/>
  <c r="D42" i="20"/>
  <c r="C42" i="20"/>
  <c r="E42" i="20"/>
  <c r="D43" i="20"/>
  <c r="C43" i="20"/>
  <c r="E43" i="20"/>
  <c r="D44" i="20"/>
  <c r="C44" i="20"/>
  <c r="E44" i="20"/>
  <c r="D45" i="20"/>
  <c r="C45" i="20"/>
  <c r="E45" i="20"/>
  <c r="D46" i="20"/>
  <c r="C46" i="20"/>
  <c r="E46" i="20"/>
  <c r="D47" i="20"/>
  <c r="C47" i="20"/>
  <c r="E47" i="20"/>
  <c r="D48" i="20"/>
  <c r="C48" i="20"/>
  <c r="E48" i="20"/>
  <c r="D49" i="20"/>
  <c r="C49" i="20"/>
  <c r="E49" i="20"/>
  <c r="D50" i="20"/>
  <c r="C50" i="20"/>
  <c r="E50" i="20"/>
  <c r="D51" i="20"/>
  <c r="C51" i="20"/>
  <c r="E51" i="20"/>
  <c r="D52" i="20"/>
  <c r="C52" i="20"/>
  <c r="E52" i="20"/>
  <c r="D53" i="20"/>
  <c r="C53" i="20"/>
  <c r="E53" i="20"/>
  <c r="D54" i="20"/>
  <c r="C54" i="20"/>
  <c r="E54" i="20"/>
  <c r="D55" i="20"/>
  <c r="F55" i="20" s="1"/>
  <c r="C55" i="20"/>
  <c r="E55" i="20"/>
  <c r="D56" i="20"/>
  <c r="C56" i="20"/>
  <c r="E56" i="20"/>
  <c r="D57" i="20"/>
  <c r="C57" i="20"/>
  <c r="E57" i="20"/>
  <c r="D58" i="20"/>
  <c r="C58" i="20"/>
  <c r="E58" i="20"/>
  <c r="D59" i="20"/>
  <c r="C59" i="20"/>
  <c r="E59" i="20"/>
  <c r="D60" i="20"/>
  <c r="C60" i="20"/>
  <c r="E60" i="20"/>
  <c r="D61" i="20"/>
  <c r="C61" i="20"/>
  <c r="E61" i="20"/>
  <c r="D62" i="20"/>
  <c r="C62" i="20"/>
  <c r="E62" i="20"/>
  <c r="D63" i="20"/>
  <c r="C63" i="20"/>
  <c r="E63" i="20"/>
  <c r="D64" i="20"/>
  <c r="C64" i="20"/>
  <c r="E64" i="20"/>
  <c r="D65" i="20"/>
  <c r="C65" i="20"/>
  <c r="E65" i="20"/>
  <c r="D66" i="20"/>
  <c r="C66" i="20"/>
  <c r="E66" i="20"/>
  <c r="D67" i="20"/>
  <c r="C67" i="20"/>
  <c r="E67" i="20"/>
  <c r="D68" i="20"/>
  <c r="C68" i="20"/>
  <c r="F68" i="20" s="1"/>
  <c r="E68" i="20"/>
  <c r="D69" i="20"/>
  <c r="C69" i="20"/>
  <c r="E69" i="20"/>
  <c r="D70" i="20"/>
  <c r="C70" i="20"/>
  <c r="E70" i="20"/>
  <c r="D71" i="20"/>
  <c r="F71" i="20" s="1"/>
  <c r="C71" i="20"/>
  <c r="E71" i="20"/>
  <c r="D72" i="20"/>
  <c r="C72" i="20"/>
  <c r="E72" i="20"/>
  <c r="D73" i="20"/>
  <c r="C73" i="20"/>
  <c r="E73" i="20"/>
  <c r="F73" i="20" s="1"/>
  <c r="D74" i="20"/>
  <c r="C74" i="20"/>
  <c r="E74" i="20"/>
  <c r="D75" i="20"/>
  <c r="C75" i="20"/>
  <c r="E75" i="20"/>
  <c r="D76" i="20"/>
  <c r="C76" i="20"/>
  <c r="F76" i="20" s="1"/>
  <c r="E76" i="20"/>
  <c r="D77" i="20"/>
  <c r="C77" i="20"/>
  <c r="E77" i="20"/>
  <c r="D78" i="20"/>
  <c r="C78" i="20"/>
  <c r="E78" i="20"/>
  <c r="D79" i="20"/>
  <c r="F79" i="20" s="1"/>
  <c r="C79" i="20"/>
  <c r="E79" i="20"/>
  <c r="D80" i="20"/>
  <c r="C80" i="20"/>
  <c r="E80" i="20"/>
  <c r="D81" i="20"/>
  <c r="C81" i="20"/>
  <c r="E81" i="20"/>
  <c r="D82" i="20"/>
  <c r="C82" i="20"/>
  <c r="E82" i="20"/>
  <c r="D83" i="20"/>
  <c r="C83" i="20"/>
  <c r="E83" i="20"/>
  <c r="D84" i="20"/>
  <c r="C84" i="20"/>
  <c r="F84" i="20" s="1"/>
  <c r="E84" i="20"/>
  <c r="D85" i="20"/>
  <c r="C85" i="20"/>
  <c r="E85" i="20"/>
  <c r="D86" i="20"/>
  <c r="C86" i="20"/>
  <c r="E86" i="20"/>
  <c r="D87" i="20"/>
  <c r="C87" i="20"/>
  <c r="E87" i="20"/>
  <c r="D88" i="20"/>
  <c r="C88" i="20"/>
  <c r="E88" i="20"/>
  <c r="D89" i="20"/>
  <c r="C89" i="20"/>
  <c r="E89" i="20"/>
  <c r="F89" i="20" s="1"/>
  <c r="D90" i="20"/>
  <c r="C90" i="20"/>
  <c r="E90" i="20"/>
  <c r="D91" i="20"/>
  <c r="C91" i="20"/>
  <c r="E91" i="20"/>
  <c r="D92" i="20"/>
  <c r="C92" i="20"/>
  <c r="E92" i="20"/>
  <c r="D93" i="20"/>
  <c r="C93" i="20"/>
  <c r="E93" i="20"/>
  <c r="D94" i="20"/>
  <c r="C94" i="20"/>
  <c r="E94" i="20"/>
  <c r="D95" i="20"/>
  <c r="F95" i="20" s="1"/>
  <c r="C95" i="20"/>
  <c r="E95" i="20"/>
  <c r="D96" i="20"/>
  <c r="C96" i="20"/>
  <c r="E96" i="20"/>
  <c r="D97" i="20"/>
  <c r="C97" i="20"/>
  <c r="E97" i="20"/>
  <c r="D98" i="20"/>
  <c r="C98" i="20"/>
  <c r="E98" i="20"/>
  <c r="D99" i="20"/>
  <c r="C99" i="20"/>
  <c r="E99" i="20"/>
  <c r="D100" i="20"/>
  <c r="C100" i="20"/>
  <c r="E100" i="20"/>
  <c r="D101" i="20"/>
  <c r="C101" i="20"/>
  <c r="E101" i="20"/>
  <c r="D102" i="20"/>
  <c r="C102" i="20"/>
  <c r="E102" i="20"/>
  <c r="D103" i="20"/>
  <c r="C103" i="20"/>
  <c r="E103" i="20"/>
  <c r="D104" i="20"/>
  <c r="C104" i="20"/>
  <c r="E104" i="20"/>
  <c r="D105" i="20"/>
  <c r="C105" i="20"/>
  <c r="E105" i="20"/>
  <c r="F105" i="20" s="1"/>
  <c r="D106" i="20"/>
  <c r="C106" i="20"/>
  <c r="E106" i="20"/>
  <c r="D107" i="20"/>
  <c r="C107" i="20"/>
  <c r="E107" i="20"/>
  <c r="D108" i="20"/>
  <c r="C108" i="20"/>
  <c r="F108" i="20" s="1"/>
  <c r="E108" i="20"/>
  <c r="D109" i="20"/>
  <c r="C109" i="20"/>
  <c r="E109" i="20"/>
  <c r="D110" i="20"/>
  <c r="C110" i="20"/>
  <c r="E110" i="20"/>
  <c r="D111" i="20"/>
  <c r="F111" i="20" s="1"/>
  <c r="C111" i="20"/>
  <c r="E111" i="20"/>
  <c r="D112" i="20"/>
  <c r="C112" i="20"/>
  <c r="E112" i="20"/>
  <c r="D113" i="20"/>
  <c r="C113" i="20"/>
  <c r="E113" i="20"/>
  <c r="F113" i="20" s="1"/>
  <c r="D114" i="20"/>
  <c r="C114" i="20"/>
  <c r="E114" i="20"/>
  <c r="D115" i="20"/>
  <c r="C115" i="20"/>
  <c r="E115" i="20"/>
  <c r="D116" i="20"/>
  <c r="C116" i="20"/>
  <c r="F116" i="20" s="1"/>
  <c r="E116" i="20"/>
  <c r="D117" i="20"/>
  <c r="C117" i="20"/>
  <c r="E117" i="20"/>
  <c r="D118" i="20"/>
  <c r="C118" i="20"/>
  <c r="E118" i="20"/>
  <c r="D119" i="20"/>
  <c r="F119" i="20" s="1"/>
  <c r="C119" i="20"/>
  <c r="E119" i="20"/>
  <c r="D120" i="20"/>
  <c r="C120" i="20"/>
  <c r="E120" i="20"/>
  <c r="D121" i="20"/>
  <c r="C121" i="20"/>
  <c r="E121" i="20"/>
  <c r="D122" i="20"/>
  <c r="C122" i="20"/>
  <c r="E122" i="20"/>
  <c r="D123" i="20"/>
  <c r="C123" i="20"/>
  <c r="E123" i="20"/>
  <c r="D124" i="20"/>
  <c r="C124" i="20"/>
  <c r="E124" i="20"/>
  <c r="D125" i="20"/>
  <c r="C125" i="20"/>
  <c r="E125" i="20"/>
  <c r="D126" i="20"/>
  <c r="C126" i="20"/>
  <c r="E126" i="20"/>
  <c r="D127" i="20"/>
  <c r="C127" i="20"/>
  <c r="E127" i="20"/>
  <c r="D128" i="20"/>
  <c r="C128" i="20"/>
  <c r="E128" i="20"/>
  <c r="D129" i="20"/>
  <c r="C129" i="20"/>
  <c r="E129" i="20"/>
  <c r="D130" i="20"/>
  <c r="C130" i="20"/>
  <c r="E130" i="20"/>
  <c r="D131" i="20"/>
  <c r="C131" i="20"/>
  <c r="E131" i="20"/>
  <c r="D132" i="20"/>
  <c r="C132" i="20"/>
  <c r="E132" i="20"/>
  <c r="D133" i="20"/>
  <c r="C133" i="20"/>
  <c r="E133" i="20"/>
  <c r="D134" i="20"/>
  <c r="C134" i="20"/>
  <c r="E134" i="20"/>
  <c r="D135" i="20"/>
  <c r="F135" i="20" s="1"/>
  <c r="C135" i="20"/>
  <c r="E135" i="20"/>
  <c r="D136" i="20"/>
  <c r="C136" i="20"/>
  <c r="E136" i="20"/>
  <c r="D137" i="20"/>
  <c r="C137" i="20"/>
  <c r="E137" i="20"/>
  <c r="D138" i="20"/>
  <c r="C138" i="20"/>
  <c r="E138" i="20"/>
  <c r="D139" i="20"/>
  <c r="C139" i="20"/>
  <c r="E139" i="20"/>
  <c r="D140" i="20"/>
  <c r="C140" i="20"/>
  <c r="E140" i="20"/>
  <c r="D141" i="20"/>
  <c r="C141" i="20"/>
  <c r="E141" i="20"/>
  <c r="D142" i="20"/>
  <c r="C142" i="20"/>
  <c r="E142" i="20"/>
  <c r="D143" i="20"/>
  <c r="C143" i="20"/>
  <c r="E143" i="20"/>
  <c r="D144" i="20"/>
  <c r="C144" i="20"/>
  <c r="E144" i="20"/>
  <c r="D145" i="20"/>
  <c r="C145" i="20"/>
  <c r="E145" i="20"/>
  <c r="F145" i="20" s="1"/>
  <c r="D146" i="20"/>
  <c r="C146" i="20"/>
  <c r="E146" i="20"/>
  <c r="D147" i="20"/>
  <c r="C147" i="20"/>
  <c r="E147" i="20"/>
  <c r="D148" i="20"/>
  <c r="C148" i="20"/>
  <c r="F148" i="20" s="1"/>
  <c r="E148" i="20"/>
  <c r="D149" i="20"/>
  <c r="C149" i="20"/>
  <c r="E149" i="20"/>
  <c r="D150" i="20"/>
  <c r="C150" i="20"/>
  <c r="E150" i="20"/>
  <c r="D151" i="20"/>
  <c r="C151" i="20"/>
  <c r="E151" i="20"/>
  <c r="D152" i="20"/>
  <c r="C152" i="20"/>
  <c r="E152" i="20"/>
  <c r="D153" i="20"/>
  <c r="C153" i="20"/>
  <c r="E153" i="20"/>
  <c r="F153" i="20" s="1"/>
  <c r="D154" i="20"/>
  <c r="C154" i="20"/>
  <c r="E154" i="20"/>
  <c r="D155" i="20"/>
  <c r="C155" i="20"/>
  <c r="E155" i="20"/>
  <c r="D156" i="20"/>
  <c r="C156" i="20"/>
  <c r="F156" i="20" s="1"/>
  <c r="E156" i="20"/>
  <c r="D157" i="20"/>
  <c r="C157" i="20"/>
  <c r="E157" i="20"/>
  <c r="D158" i="20"/>
  <c r="C158" i="20"/>
  <c r="E158" i="20"/>
  <c r="D159" i="20"/>
  <c r="F159" i="20" s="1"/>
  <c r="C159" i="20"/>
  <c r="E159" i="20"/>
  <c r="D160" i="20"/>
  <c r="C160" i="20"/>
  <c r="E160" i="20"/>
  <c r="D161" i="20"/>
  <c r="C161" i="20"/>
  <c r="E161" i="20"/>
  <c r="F161" i="20" s="1"/>
  <c r="S7" i="36"/>
  <c r="S8" i="36"/>
  <c r="S9" i="36"/>
  <c r="S10" i="36"/>
  <c r="S11" i="36"/>
  <c r="S12" i="36"/>
  <c r="S13" i="36"/>
  <c r="S14" i="36"/>
  <c r="S15" i="36"/>
  <c r="S16" i="36"/>
  <c r="S17" i="36"/>
  <c r="S18" i="36"/>
  <c r="S19" i="36"/>
  <c r="S20" i="36"/>
  <c r="S21" i="36"/>
  <c r="S22" i="36"/>
  <c r="S23" i="36"/>
  <c r="S24" i="36"/>
  <c r="S25" i="36"/>
  <c r="S26" i="36"/>
  <c r="S27" i="36"/>
  <c r="S28" i="36"/>
  <c r="S29" i="36"/>
  <c r="S30" i="36"/>
  <c r="S31" i="36"/>
  <c r="S32" i="36"/>
  <c r="S33" i="36"/>
  <c r="S34" i="36"/>
  <c r="S35" i="36"/>
  <c r="S36" i="36"/>
  <c r="S37" i="36"/>
  <c r="S38" i="36"/>
  <c r="S39" i="36"/>
  <c r="S40" i="36"/>
  <c r="S41" i="36"/>
  <c r="S42" i="36"/>
  <c r="S43" i="36"/>
  <c r="S44" i="36"/>
  <c r="S45" i="36"/>
  <c r="S46" i="36"/>
  <c r="S47" i="36"/>
  <c r="S48" i="36"/>
  <c r="S49" i="36"/>
  <c r="S50" i="36"/>
  <c r="S51" i="36"/>
  <c r="S52" i="36"/>
  <c r="S53" i="36"/>
  <c r="S54" i="36"/>
  <c r="S55" i="36"/>
  <c r="S56" i="36"/>
  <c r="S57" i="36"/>
  <c r="S58" i="36"/>
  <c r="S59" i="36"/>
  <c r="S60" i="36"/>
  <c r="S61" i="36"/>
  <c r="S62" i="36"/>
  <c r="S63" i="36"/>
  <c r="S64" i="36"/>
  <c r="S65" i="36"/>
  <c r="S66" i="36"/>
  <c r="S67" i="36"/>
  <c r="S68" i="36"/>
  <c r="S69" i="36"/>
  <c r="S70" i="36"/>
  <c r="S71" i="36"/>
  <c r="S72" i="36"/>
  <c r="S73" i="36"/>
  <c r="S74" i="36"/>
  <c r="S75" i="36"/>
  <c r="S76" i="36"/>
  <c r="S77" i="36"/>
  <c r="S78" i="36"/>
  <c r="S79" i="36"/>
  <c r="S80" i="36"/>
  <c r="S81" i="36"/>
  <c r="S82" i="36"/>
  <c r="S83" i="36"/>
  <c r="S84" i="36"/>
  <c r="S85" i="36"/>
  <c r="S86" i="36"/>
  <c r="S87" i="36"/>
  <c r="S88" i="36"/>
  <c r="S89" i="36"/>
  <c r="S90" i="36"/>
  <c r="S91" i="36"/>
  <c r="S92" i="36"/>
  <c r="S93" i="36"/>
  <c r="S94" i="36"/>
  <c r="S95" i="36"/>
  <c r="S96" i="36"/>
  <c r="S97" i="36"/>
  <c r="S98" i="36"/>
  <c r="S99" i="36"/>
  <c r="S100" i="36"/>
  <c r="S101" i="36"/>
  <c r="S102" i="36"/>
  <c r="S103" i="36"/>
  <c r="S104" i="36"/>
  <c r="S105" i="36"/>
  <c r="S106" i="36"/>
  <c r="S107" i="36"/>
  <c r="S108" i="36"/>
  <c r="S109" i="36"/>
  <c r="S110" i="36"/>
  <c r="S111" i="36"/>
  <c r="S112" i="36"/>
  <c r="S113" i="36"/>
  <c r="S114" i="36"/>
  <c r="S115" i="36"/>
  <c r="S116" i="36"/>
  <c r="S117" i="36"/>
  <c r="S118" i="36"/>
  <c r="S119" i="36"/>
  <c r="S120" i="36"/>
  <c r="S121" i="36"/>
  <c r="S122" i="36"/>
  <c r="S123" i="36"/>
  <c r="S124" i="36"/>
  <c r="S125" i="36"/>
  <c r="S126" i="36"/>
  <c r="S127" i="36"/>
  <c r="S128" i="36"/>
  <c r="S129" i="36"/>
  <c r="S130" i="36"/>
  <c r="S131" i="36"/>
  <c r="S132" i="36"/>
  <c r="S133" i="36"/>
  <c r="S134" i="36"/>
  <c r="S135" i="36"/>
  <c r="S136" i="36"/>
  <c r="S137" i="36"/>
  <c r="S138" i="36"/>
  <c r="S139" i="36"/>
  <c r="S140" i="36"/>
  <c r="S141" i="36"/>
  <c r="S142" i="36"/>
  <c r="S143" i="36"/>
  <c r="S144" i="36"/>
  <c r="S145" i="36"/>
  <c r="S146" i="36"/>
  <c r="S147" i="36"/>
  <c r="S148" i="36"/>
  <c r="S149" i="36"/>
  <c r="S150" i="36"/>
  <c r="S151" i="36"/>
  <c r="S152" i="36"/>
  <c r="S153" i="36"/>
  <c r="S154" i="36"/>
  <c r="S155" i="36"/>
  <c r="S156" i="36"/>
  <c r="R7" i="36"/>
  <c r="R8" i="36"/>
  <c r="R9" i="36"/>
  <c r="R10" i="36"/>
  <c r="R11" i="36"/>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48" i="36"/>
  <c r="R49" i="36"/>
  <c r="R50" i="36"/>
  <c r="R51" i="36"/>
  <c r="R52" i="36"/>
  <c r="R53" i="36"/>
  <c r="R54" i="36"/>
  <c r="R55" i="36"/>
  <c r="R56" i="36"/>
  <c r="R57" i="36"/>
  <c r="R58" i="36"/>
  <c r="R59" i="36"/>
  <c r="R60" i="36"/>
  <c r="R61" i="36"/>
  <c r="R62" i="36"/>
  <c r="R63" i="36"/>
  <c r="R64" i="36"/>
  <c r="R65" i="36"/>
  <c r="R66" i="36"/>
  <c r="R67" i="36"/>
  <c r="R68" i="36"/>
  <c r="R69" i="36"/>
  <c r="R70" i="36"/>
  <c r="R71" i="36"/>
  <c r="R72" i="36"/>
  <c r="R73" i="36"/>
  <c r="R74" i="36"/>
  <c r="R75" i="36"/>
  <c r="R76" i="36"/>
  <c r="R77" i="36"/>
  <c r="R78" i="36"/>
  <c r="R79" i="36"/>
  <c r="R80" i="36"/>
  <c r="R81" i="36"/>
  <c r="R82" i="36"/>
  <c r="R83" i="36"/>
  <c r="R84" i="36"/>
  <c r="R85" i="36"/>
  <c r="R86" i="36"/>
  <c r="R87" i="36"/>
  <c r="R88" i="36"/>
  <c r="R89" i="36"/>
  <c r="R90" i="36"/>
  <c r="R91" i="36"/>
  <c r="R92" i="36"/>
  <c r="R93" i="36"/>
  <c r="R94" i="36"/>
  <c r="R95" i="36"/>
  <c r="R96" i="36"/>
  <c r="R97" i="36"/>
  <c r="R98" i="36"/>
  <c r="R99" i="36"/>
  <c r="R100" i="36"/>
  <c r="R101" i="36"/>
  <c r="R102" i="36"/>
  <c r="R103" i="36"/>
  <c r="R104" i="36"/>
  <c r="R105" i="36"/>
  <c r="R106" i="36"/>
  <c r="R107" i="36"/>
  <c r="R108" i="36"/>
  <c r="R109" i="36"/>
  <c r="R110" i="36"/>
  <c r="R111" i="36"/>
  <c r="R112" i="36"/>
  <c r="R113" i="36"/>
  <c r="R114" i="36"/>
  <c r="R115" i="36"/>
  <c r="R116" i="36"/>
  <c r="R117" i="36"/>
  <c r="R118" i="36"/>
  <c r="R119" i="36"/>
  <c r="R120" i="36"/>
  <c r="R121" i="36"/>
  <c r="R122" i="36"/>
  <c r="R123" i="36"/>
  <c r="R124" i="36"/>
  <c r="R125" i="36"/>
  <c r="R126" i="36"/>
  <c r="R127" i="36"/>
  <c r="R128" i="36"/>
  <c r="R129" i="36"/>
  <c r="R130" i="36"/>
  <c r="R131" i="36"/>
  <c r="R132" i="36"/>
  <c r="R133" i="36"/>
  <c r="R134" i="36"/>
  <c r="R135" i="36"/>
  <c r="R136" i="36"/>
  <c r="R137" i="36"/>
  <c r="R138" i="36"/>
  <c r="R139" i="36"/>
  <c r="R140" i="36"/>
  <c r="R141" i="36"/>
  <c r="R142" i="36"/>
  <c r="R143" i="36"/>
  <c r="R144" i="36"/>
  <c r="R145" i="36"/>
  <c r="R146" i="36"/>
  <c r="R147" i="36"/>
  <c r="R148" i="36"/>
  <c r="R149" i="36"/>
  <c r="R150" i="36"/>
  <c r="R151" i="36"/>
  <c r="R152" i="36"/>
  <c r="R153" i="36"/>
  <c r="R154" i="36"/>
  <c r="R155" i="36"/>
  <c r="R156" i="36"/>
  <c r="Q7" i="36"/>
  <c r="Q8" i="36"/>
  <c r="Q9" i="36"/>
  <c r="Q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48" i="36"/>
  <c r="Q49" i="36"/>
  <c r="Q50" i="36"/>
  <c r="Q51" i="36"/>
  <c r="Q52" i="36"/>
  <c r="Q53" i="36"/>
  <c r="Q54" i="36"/>
  <c r="Q55" i="36"/>
  <c r="Q56" i="36"/>
  <c r="Q57" i="36"/>
  <c r="Q58" i="36"/>
  <c r="Q59" i="36"/>
  <c r="Q60" i="36"/>
  <c r="Q61" i="36"/>
  <c r="Q62" i="36"/>
  <c r="Q63" i="36"/>
  <c r="Q64" i="36"/>
  <c r="Q65" i="36"/>
  <c r="Q66" i="36"/>
  <c r="Q67" i="36"/>
  <c r="Q68" i="36"/>
  <c r="Q69" i="36"/>
  <c r="Q70" i="36"/>
  <c r="Q71" i="36"/>
  <c r="Q72" i="36"/>
  <c r="Q73" i="36"/>
  <c r="Q74" i="36"/>
  <c r="Q75" i="36"/>
  <c r="Q76" i="36"/>
  <c r="Q77" i="36"/>
  <c r="Q78" i="36"/>
  <c r="Q79" i="36"/>
  <c r="Q80" i="36"/>
  <c r="Q81" i="36"/>
  <c r="Q82" i="36"/>
  <c r="Q83" i="36"/>
  <c r="Q84" i="36"/>
  <c r="Q85" i="36"/>
  <c r="Q86" i="36"/>
  <c r="Q87" i="36"/>
  <c r="Q88" i="36"/>
  <c r="Q89" i="36"/>
  <c r="Q90" i="36"/>
  <c r="Q91" i="36"/>
  <c r="Q92" i="36"/>
  <c r="Q93" i="36"/>
  <c r="Q94" i="36"/>
  <c r="Q95" i="36"/>
  <c r="Q96" i="36"/>
  <c r="Q97" i="36"/>
  <c r="Q98" i="36"/>
  <c r="Q99" i="36"/>
  <c r="Q100" i="36"/>
  <c r="Q101" i="36"/>
  <c r="Q102" i="36"/>
  <c r="Q103" i="36"/>
  <c r="Q104" i="36"/>
  <c r="Q105" i="36"/>
  <c r="Q106" i="36"/>
  <c r="Q107" i="36"/>
  <c r="Q108" i="36"/>
  <c r="Q109" i="36"/>
  <c r="Q110" i="36"/>
  <c r="Q111" i="36"/>
  <c r="Q112" i="36"/>
  <c r="Q113" i="36"/>
  <c r="Q114" i="36"/>
  <c r="Q115" i="36"/>
  <c r="Q116" i="36"/>
  <c r="Q117" i="36"/>
  <c r="Q118" i="36"/>
  <c r="Q119" i="36"/>
  <c r="Q120" i="36"/>
  <c r="Q121" i="36"/>
  <c r="Q122" i="36"/>
  <c r="Q123" i="36"/>
  <c r="Q124" i="36"/>
  <c r="Q125" i="36"/>
  <c r="Q126" i="36"/>
  <c r="Q127" i="36"/>
  <c r="Q128" i="36"/>
  <c r="Q129" i="36"/>
  <c r="Q130" i="36"/>
  <c r="Q131" i="36"/>
  <c r="Q132" i="36"/>
  <c r="Q133" i="36"/>
  <c r="Q134" i="36"/>
  <c r="Q135" i="36"/>
  <c r="Q136" i="36"/>
  <c r="Q137" i="36"/>
  <c r="Q138" i="36"/>
  <c r="Q139" i="36"/>
  <c r="Q140" i="36"/>
  <c r="Q141" i="36"/>
  <c r="Q142" i="36"/>
  <c r="Q143" i="36"/>
  <c r="Q144" i="36"/>
  <c r="Q145" i="36"/>
  <c r="Q146" i="36"/>
  <c r="Q147" i="36"/>
  <c r="Q148" i="36"/>
  <c r="Q149" i="36"/>
  <c r="Q150" i="36"/>
  <c r="Q151" i="36"/>
  <c r="Q152" i="36"/>
  <c r="Q153" i="36"/>
  <c r="Q154" i="36"/>
  <c r="Q155" i="36"/>
  <c r="Q156" i="36"/>
  <c r="M13" i="36"/>
  <c r="M15" i="36"/>
  <c r="M18" i="36"/>
  <c r="M19" i="36"/>
  <c r="M21" i="36"/>
  <c r="M24" i="36"/>
  <c r="M27" i="36"/>
  <c r="M28" i="36"/>
  <c r="M30" i="36"/>
  <c r="M32" i="36"/>
  <c r="M35" i="36"/>
  <c r="M36" i="36"/>
  <c r="M38" i="36"/>
  <c r="M40" i="36"/>
  <c r="M43" i="36"/>
  <c r="M44" i="36"/>
  <c r="M46" i="36"/>
  <c r="M48" i="36"/>
  <c r="M51" i="36"/>
  <c r="M52" i="36"/>
  <c r="M54" i="36"/>
  <c r="M56" i="36"/>
  <c r="M59" i="36"/>
  <c r="M60" i="36"/>
  <c r="M62" i="36"/>
  <c r="M64" i="36"/>
  <c r="M67" i="36"/>
  <c r="M68" i="36"/>
  <c r="M70" i="36"/>
  <c r="M72" i="36"/>
  <c r="M75" i="36"/>
  <c r="M76" i="36"/>
  <c r="M78" i="36"/>
  <c r="M80" i="36"/>
  <c r="M83" i="36"/>
  <c r="M84" i="36"/>
  <c r="M86" i="36"/>
  <c r="M89" i="36"/>
  <c r="M92" i="36"/>
  <c r="M93" i="36"/>
  <c r="M95" i="36"/>
  <c r="M97" i="36"/>
  <c r="M100" i="36"/>
  <c r="M101" i="36"/>
  <c r="M104" i="36"/>
  <c r="M106" i="36"/>
  <c r="M109" i="36"/>
  <c r="M110" i="36"/>
  <c r="M112" i="36"/>
  <c r="M114" i="36"/>
  <c r="M117" i="36"/>
  <c r="M118" i="36"/>
  <c r="M120" i="36"/>
  <c r="M122" i="36"/>
  <c r="M125" i="36"/>
  <c r="M126" i="36"/>
  <c r="M128" i="36"/>
  <c r="M129" i="36"/>
  <c r="M130" i="36"/>
  <c r="M132" i="36"/>
  <c r="M133" i="36"/>
  <c r="M136" i="36"/>
  <c r="M137" i="36"/>
  <c r="M139" i="36"/>
  <c r="M141" i="36"/>
  <c r="M144" i="36"/>
  <c r="M145" i="36"/>
  <c r="M147" i="36"/>
  <c r="M149" i="36"/>
  <c r="M152" i="36"/>
  <c r="M153" i="36"/>
  <c r="M155" i="36"/>
  <c r="L7" i="36"/>
  <c r="L8" i="36"/>
  <c r="L9" i="36"/>
  <c r="L10" i="36"/>
  <c r="L11" i="36"/>
  <c r="L12" i="36"/>
  <c r="L13" i="36"/>
  <c r="L14" i="36"/>
  <c r="L15" i="36"/>
  <c r="L16" i="36"/>
  <c r="L17" i="36"/>
  <c r="L18" i="36"/>
  <c r="L19" i="36"/>
  <c r="L20" i="36"/>
  <c r="L21" i="36"/>
  <c r="L22" i="36"/>
  <c r="L23" i="36"/>
  <c r="L24" i="36"/>
  <c r="L25" i="36"/>
  <c r="L26" i="36"/>
  <c r="L27" i="36"/>
  <c r="L28" i="36"/>
  <c r="L29" i="36"/>
  <c r="L30" i="36"/>
  <c r="L31" i="36"/>
  <c r="L32" i="36"/>
  <c r="L33" i="36"/>
  <c r="L34" i="36"/>
  <c r="L35" i="36"/>
  <c r="L36" i="36"/>
  <c r="L37" i="36"/>
  <c r="L38" i="36"/>
  <c r="L39" i="36"/>
  <c r="L40" i="36"/>
  <c r="L41" i="36"/>
  <c r="L42" i="36"/>
  <c r="L43" i="36"/>
  <c r="L44" i="36"/>
  <c r="L45" i="36"/>
  <c r="L46" i="36"/>
  <c r="L47" i="36"/>
  <c r="L48" i="36"/>
  <c r="L49" i="36"/>
  <c r="L50" i="36"/>
  <c r="L51" i="36"/>
  <c r="L52" i="36"/>
  <c r="L53" i="36"/>
  <c r="L54" i="36"/>
  <c r="L55" i="36"/>
  <c r="L56" i="36"/>
  <c r="L57" i="36"/>
  <c r="L58" i="36"/>
  <c r="L59" i="36"/>
  <c r="L60" i="36"/>
  <c r="L61" i="36"/>
  <c r="L62" i="36"/>
  <c r="L63" i="36"/>
  <c r="L64" i="36"/>
  <c r="L65" i="36"/>
  <c r="L66" i="36"/>
  <c r="L67" i="36"/>
  <c r="L68" i="36"/>
  <c r="L69" i="36"/>
  <c r="L70" i="36"/>
  <c r="L71" i="36"/>
  <c r="L72" i="36"/>
  <c r="L73" i="36"/>
  <c r="L74" i="36"/>
  <c r="L75" i="36"/>
  <c r="L76" i="36"/>
  <c r="L77" i="36"/>
  <c r="L78" i="36"/>
  <c r="L79" i="36"/>
  <c r="L80" i="36"/>
  <c r="L81" i="36"/>
  <c r="L82" i="36"/>
  <c r="L83" i="36"/>
  <c r="L84" i="36"/>
  <c r="L85" i="36"/>
  <c r="L86" i="36"/>
  <c r="L87" i="36"/>
  <c r="L88" i="36"/>
  <c r="L89" i="36"/>
  <c r="L90" i="36"/>
  <c r="L91" i="36"/>
  <c r="L92" i="36"/>
  <c r="L93" i="36"/>
  <c r="L94" i="36"/>
  <c r="L95" i="36"/>
  <c r="L96" i="36"/>
  <c r="L97" i="36"/>
  <c r="L98" i="36"/>
  <c r="L99" i="36"/>
  <c r="L100" i="36"/>
  <c r="L101" i="36"/>
  <c r="L102" i="36"/>
  <c r="L103" i="36"/>
  <c r="L104" i="36"/>
  <c r="L105" i="36"/>
  <c r="L106" i="36"/>
  <c r="L107" i="36"/>
  <c r="L108" i="36"/>
  <c r="L109" i="36"/>
  <c r="L110" i="36"/>
  <c r="L111" i="36"/>
  <c r="L112" i="36"/>
  <c r="L113" i="36"/>
  <c r="L114" i="36"/>
  <c r="L115" i="36"/>
  <c r="L116" i="36"/>
  <c r="L117" i="36"/>
  <c r="L118" i="36"/>
  <c r="L119" i="36"/>
  <c r="L120" i="36"/>
  <c r="L121" i="36"/>
  <c r="L122" i="36"/>
  <c r="L123" i="36"/>
  <c r="L124" i="36"/>
  <c r="L125" i="36"/>
  <c r="L126" i="36"/>
  <c r="L127" i="36"/>
  <c r="L128" i="36"/>
  <c r="L129" i="36"/>
  <c r="L130" i="36"/>
  <c r="L131" i="36"/>
  <c r="L132" i="36"/>
  <c r="L133" i="36"/>
  <c r="L134" i="36"/>
  <c r="L135" i="36"/>
  <c r="L136" i="36"/>
  <c r="L137" i="36"/>
  <c r="L138" i="36"/>
  <c r="L139" i="36"/>
  <c r="L140" i="36"/>
  <c r="L141" i="36"/>
  <c r="L142" i="36"/>
  <c r="L143" i="36"/>
  <c r="L144" i="36"/>
  <c r="L145" i="36"/>
  <c r="L146" i="36"/>
  <c r="L147" i="36"/>
  <c r="L148" i="36"/>
  <c r="L149" i="36"/>
  <c r="L150" i="36"/>
  <c r="L151" i="36"/>
  <c r="L152" i="36"/>
  <c r="L153" i="36"/>
  <c r="L154" i="36"/>
  <c r="L155" i="36"/>
  <c r="L156" i="36"/>
  <c r="J13" i="36"/>
  <c r="J15" i="36"/>
  <c r="J18" i="36"/>
  <c r="J19" i="36"/>
  <c r="J21" i="36"/>
  <c r="J23" i="36"/>
  <c r="J26" i="36"/>
  <c r="J27" i="36"/>
  <c r="J29" i="36"/>
  <c r="J31" i="36"/>
  <c r="J34" i="36"/>
  <c r="J35" i="36"/>
  <c r="J37" i="36"/>
  <c r="J39" i="36"/>
  <c r="J42" i="36"/>
  <c r="J43" i="36"/>
  <c r="J45" i="36"/>
  <c r="J47" i="36"/>
  <c r="J50" i="36"/>
  <c r="J51" i="36"/>
  <c r="J53" i="36"/>
  <c r="J55" i="36"/>
  <c r="J58" i="36"/>
  <c r="J59" i="36"/>
  <c r="J61" i="36"/>
  <c r="J63" i="36"/>
  <c r="J66" i="36"/>
  <c r="J67" i="36"/>
  <c r="J69" i="36"/>
  <c r="J71" i="36"/>
  <c r="J74" i="36"/>
  <c r="J75" i="36"/>
  <c r="J77" i="36"/>
  <c r="J79" i="36"/>
  <c r="J82" i="36"/>
  <c r="J83" i="36"/>
  <c r="J85" i="36"/>
  <c r="J87" i="36"/>
  <c r="J90" i="36"/>
  <c r="J91" i="36"/>
  <c r="J93" i="36"/>
  <c r="J95" i="36"/>
  <c r="J98" i="36"/>
  <c r="J99" i="36"/>
  <c r="J101" i="36"/>
  <c r="J104" i="36"/>
  <c r="J107" i="36"/>
  <c r="J108" i="36"/>
  <c r="J110" i="36"/>
  <c r="J112" i="36"/>
  <c r="J115" i="36"/>
  <c r="J116" i="36"/>
  <c r="J118" i="36"/>
  <c r="J120" i="36"/>
  <c r="J123" i="36"/>
  <c r="J124" i="36"/>
  <c r="J126" i="36"/>
  <c r="J128" i="36"/>
  <c r="J131" i="36"/>
  <c r="J132" i="36"/>
  <c r="J134" i="36"/>
  <c r="J136" i="36"/>
  <c r="J139" i="36"/>
  <c r="J140" i="36"/>
  <c r="J142" i="36"/>
  <c r="J144" i="36"/>
  <c r="J147" i="36"/>
  <c r="J148" i="36"/>
  <c r="J150" i="36"/>
  <c r="J152" i="36"/>
  <c r="J155" i="36"/>
  <c r="J156" i="36"/>
  <c r="I7" i="36"/>
  <c r="I8" i="36"/>
  <c r="I9" i="36"/>
  <c r="I10" i="36"/>
  <c r="I11" i="36"/>
  <c r="I12" i="36"/>
  <c r="I13" i="36"/>
  <c r="I14" i="36"/>
  <c r="I15" i="36"/>
  <c r="I16" i="36"/>
  <c r="I17" i="36"/>
  <c r="I18" i="36"/>
  <c r="I19" i="36"/>
  <c r="I20" i="36"/>
  <c r="I21" i="36"/>
  <c r="I22" i="36"/>
  <c r="I23" i="36"/>
  <c r="I24" i="36"/>
  <c r="I25" i="36"/>
  <c r="I26" i="36"/>
  <c r="I27" i="36"/>
  <c r="I28" i="36"/>
  <c r="I29" i="36"/>
  <c r="I30" i="36"/>
  <c r="I31" i="36"/>
  <c r="I32" i="36"/>
  <c r="I33" i="36"/>
  <c r="I34" i="36"/>
  <c r="I35" i="36"/>
  <c r="I36" i="36"/>
  <c r="I37" i="36"/>
  <c r="I38" i="36"/>
  <c r="I39" i="36"/>
  <c r="I40" i="36"/>
  <c r="I41" i="36"/>
  <c r="I42" i="36"/>
  <c r="I43" i="36"/>
  <c r="I44" i="36"/>
  <c r="I45" i="36"/>
  <c r="I46" i="36"/>
  <c r="I47" i="36"/>
  <c r="I48" i="36"/>
  <c r="I49" i="36"/>
  <c r="I50" i="36"/>
  <c r="I51" i="36"/>
  <c r="I52" i="36"/>
  <c r="I53" i="36"/>
  <c r="I54" i="36"/>
  <c r="I55" i="36"/>
  <c r="I56" i="36"/>
  <c r="I57" i="36"/>
  <c r="I58" i="36"/>
  <c r="I59" i="36"/>
  <c r="I60" i="36"/>
  <c r="I61" i="36"/>
  <c r="I62" i="36"/>
  <c r="I63" i="36"/>
  <c r="I64" i="36"/>
  <c r="I65" i="36"/>
  <c r="I66" i="36"/>
  <c r="I67" i="36"/>
  <c r="I68" i="36"/>
  <c r="I69" i="36"/>
  <c r="I70" i="36"/>
  <c r="I71" i="36"/>
  <c r="I72" i="36"/>
  <c r="I73" i="36"/>
  <c r="I74" i="36"/>
  <c r="I75" i="36"/>
  <c r="I76" i="36"/>
  <c r="I77" i="36"/>
  <c r="I78" i="36"/>
  <c r="I79" i="36"/>
  <c r="I80" i="36"/>
  <c r="I81" i="36"/>
  <c r="I82" i="36"/>
  <c r="I83" i="36"/>
  <c r="I84" i="36"/>
  <c r="I85" i="36"/>
  <c r="I86" i="36"/>
  <c r="I87" i="36"/>
  <c r="I88" i="36"/>
  <c r="I89" i="36"/>
  <c r="I90" i="36"/>
  <c r="I91" i="36"/>
  <c r="I92" i="36"/>
  <c r="I93" i="36"/>
  <c r="I94" i="36"/>
  <c r="I95" i="36"/>
  <c r="I96" i="36"/>
  <c r="I97" i="36"/>
  <c r="I98" i="36"/>
  <c r="I99" i="36"/>
  <c r="I100" i="36"/>
  <c r="I101" i="36"/>
  <c r="I102" i="36"/>
  <c r="I103" i="36"/>
  <c r="I104" i="36"/>
  <c r="I105" i="36"/>
  <c r="I106" i="36"/>
  <c r="I107" i="36"/>
  <c r="I108" i="36"/>
  <c r="I109" i="36"/>
  <c r="I110" i="36"/>
  <c r="I111" i="36"/>
  <c r="I112" i="36"/>
  <c r="I113" i="36"/>
  <c r="I114" i="36"/>
  <c r="I115" i="36"/>
  <c r="I116" i="36"/>
  <c r="I117" i="36"/>
  <c r="I118" i="36"/>
  <c r="I119" i="36"/>
  <c r="I120" i="36"/>
  <c r="I121" i="36"/>
  <c r="I122" i="36"/>
  <c r="I123" i="36"/>
  <c r="I124" i="36"/>
  <c r="I125" i="36"/>
  <c r="I126" i="36"/>
  <c r="I127" i="36"/>
  <c r="I128" i="36"/>
  <c r="I129" i="36"/>
  <c r="I130" i="36"/>
  <c r="I131" i="36"/>
  <c r="I132" i="36"/>
  <c r="I133" i="36"/>
  <c r="I134" i="36"/>
  <c r="I135" i="36"/>
  <c r="I136" i="36"/>
  <c r="I137" i="36"/>
  <c r="I138" i="36"/>
  <c r="I139" i="36"/>
  <c r="I140" i="36"/>
  <c r="I141" i="36"/>
  <c r="I142" i="36"/>
  <c r="I143" i="36"/>
  <c r="I144" i="36"/>
  <c r="I145" i="36"/>
  <c r="I146" i="36"/>
  <c r="I147" i="36"/>
  <c r="I148" i="36"/>
  <c r="I149" i="36"/>
  <c r="I150" i="36"/>
  <c r="I151" i="36"/>
  <c r="I152" i="36"/>
  <c r="I153" i="36"/>
  <c r="I154" i="36"/>
  <c r="I155" i="36"/>
  <c r="I156" i="36"/>
  <c r="S12" i="37"/>
  <c r="S13" i="37"/>
  <c r="S14" i="37"/>
  <c r="S15" i="37"/>
  <c r="S16" i="37"/>
  <c r="S17" i="37"/>
  <c r="S18" i="37"/>
  <c r="S19" i="37"/>
  <c r="S20" i="37"/>
  <c r="S21" i="37"/>
  <c r="S22" i="37"/>
  <c r="S23" i="37"/>
  <c r="S24" i="37"/>
  <c r="S25" i="37"/>
  <c r="S26" i="37"/>
  <c r="S27" i="37"/>
  <c r="S28" i="37"/>
  <c r="S29" i="37"/>
  <c r="S30" i="37"/>
  <c r="S31" i="37"/>
  <c r="S32" i="37"/>
  <c r="S33" i="37"/>
  <c r="S34" i="37"/>
  <c r="S35" i="37"/>
  <c r="S36" i="37"/>
  <c r="S37" i="37"/>
  <c r="S38" i="37"/>
  <c r="S39" i="37"/>
  <c r="S40" i="37"/>
  <c r="S41" i="37"/>
  <c r="S42" i="37"/>
  <c r="S43" i="37"/>
  <c r="S44" i="37"/>
  <c r="S45" i="37"/>
  <c r="S46" i="37"/>
  <c r="S47" i="37"/>
  <c r="S48" i="37"/>
  <c r="S49" i="37"/>
  <c r="S50" i="37"/>
  <c r="S51" i="37"/>
  <c r="S52" i="37"/>
  <c r="S53" i="37"/>
  <c r="S54" i="37"/>
  <c r="S55" i="37"/>
  <c r="S56" i="37"/>
  <c r="S57" i="37"/>
  <c r="S58" i="37"/>
  <c r="S59" i="37"/>
  <c r="S60" i="37"/>
  <c r="S61" i="37"/>
  <c r="S62" i="37"/>
  <c r="S63" i="37"/>
  <c r="S64" i="37"/>
  <c r="S65" i="37"/>
  <c r="S66" i="37"/>
  <c r="S67" i="37"/>
  <c r="S68" i="37"/>
  <c r="S69" i="37"/>
  <c r="S70" i="37"/>
  <c r="S71" i="37"/>
  <c r="S72" i="37"/>
  <c r="S73" i="37"/>
  <c r="S74" i="37"/>
  <c r="S75" i="37"/>
  <c r="S76" i="37"/>
  <c r="S77" i="37"/>
  <c r="S78" i="37"/>
  <c r="S79" i="37"/>
  <c r="S80" i="37"/>
  <c r="S81" i="37"/>
  <c r="S82" i="37"/>
  <c r="S83" i="37"/>
  <c r="S84" i="37"/>
  <c r="S85" i="37"/>
  <c r="S86" i="37"/>
  <c r="S87" i="37"/>
  <c r="S88" i="37"/>
  <c r="S89" i="37"/>
  <c r="S90" i="37"/>
  <c r="S91" i="37"/>
  <c r="S92" i="37"/>
  <c r="S93" i="37"/>
  <c r="S94" i="37"/>
  <c r="S95" i="37"/>
  <c r="S96" i="37"/>
  <c r="S97" i="37"/>
  <c r="S98" i="37"/>
  <c r="S99" i="37"/>
  <c r="S100" i="37"/>
  <c r="S101" i="37"/>
  <c r="S102" i="37"/>
  <c r="S103" i="37"/>
  <c r="S104" i="37"/>
  <c r="S105" i="37"/>
  <c r="S106" i="37"/>
  <c r="S107" i="37"/>
  <c r="S108" i="37"/>
  <c r="S109" i="37"/>
  <c r="S110" i="37"/>
  <c r="S111" i="37"/>
  <c r="S112" i="37"/>
  <c r="S113" i="37"/>
  <c r="S114" i="37"/>
  <c r="S115" i="37"/>
  <c r="S116" i="37"/>
  <c r="S117" i="37"/>
  <c r="S118" i="37"/>
  <c r="S119" i="37"/>
  <c r="S120" i="37"/>
  <c r="S121" i="37"/>
  <c r="S122" i="37"/>
  <c r="S123" i="37"/>
  <c r="S124" i="37"/>
  <c r="S125" i="37"/>
  <c r="S126" i="37"/>
  <c r="S127" i="37"/>
  <c r="S128" i="37"/>
  <c r="S129" i="37"/>
  <c r="S130" i="37"/>
  <c r="S131" i="37"/>
  <c r="S132" i="37"/>
  <c r="S133" i="37"/>
  <c r="S134" i="37"/>
  <c r="S135" i="37"/>
  <c r="S136" i="37"/>
  <c r="S137" i="37"/>
  <c r="S138" i="37"/>
  <c r="S139" i="37"/>
  <c r="S140" i="37"/>
  <c r="S141" i="37"/>
  <c r="S142" i="37"/>
  <c r="S143" i="37"/>
  <c r="S144" i="37"/>
  <c r="S145" i="37"/>
  <c r="S146" i="37"/>
  <c r="S147" i="37"/>
  <c r="S148" i="37"/>
  <c r="S149" i="37"/>
  <c r="S150" i="37"/>
  <c r="S151" i="37"/>
  <c r="S152" i="37"/>
  <c r="S153" i="37"/>
  <c r="S154" i="37"/>
  <c r="S155" i="37"/>
  <c r="S156" i="37"/>
  <c r="S157" i="37"/>
  <c r="S158" i="37"/>
  <c r="S159" i="37"/>
  <c r="S160" i="37"/>
  <c r="S161" i="37"/>
  <c r="R12" i="37"/>
  <c r="R13" i="37"/>
  <c r="R14" i="37"/>
  <c r="R15" i="37"/>
  <c r="R16" i="37"/>
  <c r="R17" i="37"/>
  <c r="R18" i="37"/>
  <c r="R19" i="37"/>
  <c r="R20" i="37"/>
  <c r="R21" i="37"/>
  <c r="R22" i="37"/>
  <c r="R23" i="37"/>
  <c r="R24" i="37"/>
  <c r="R25" i="37"/>
  <c r="R26" i="37"/>
  <c r="R27" i="37"/>
  <c r="R28" i="37"/>
  <c r="R29" i="37"/>
  <c r="R30" i="37"/>
  <c r="R31" i="37"/>
  <c r="R32" i="37"/>
  <c r="R33" i="37"/>
  <c r="R34" i="37"/>
  <c r="R35" i="37"/>
  <c r="R36" i="37"/>
  <c r="R37" i="37"/>
  <c r="R38" i="37"/>
  <c r="R39" i="37"/>
  <c r="R40" i="37"/>
  <c r="R41" i="37"/>
  <c r="R42" i="37"/>
  <c r="R43" i="37"/>
  <c r="R44" i="37"/>
  <c r="R45" i="37"/>
  <c r="R46" i="37"/>
  <c r="R47" i="37"/>
  <c r="R48" i="37"/>
  <c r="R49" i="37"/>
  <c r="R50" i="37"/>
  <c r="R51" i="37"/>
  <c r="R52" i="37"/>
  <c r="R53" i="37"/>
  <c r="R54" i="37"/>
  <c r="R55" i="37"/>
  <c r="R56" i="37"/>
  <c r="R57" i="37"/>
  <c r="R58" i="37"/>
  <c r="R59" i="37"/>
  <c r="R60" i="37"/>
  <c r="R61" i="37"/>
  <c r="R62" i="37"/>
  <c r="R63" i="37"/>
  <c r="R64" i="37"/>
  <c r="R65" i="37"/>
  <c r="R66" i="37"/>
  <c r="R67" i="37"/>
  <c r="R68" i="37"/>
  <c r="R69" i="37"/>
  <c r="R70" i="37"/>
  <c r="R71" i="37"/>
  <c r="R72" i="37"/>
  <c r="R73" i="37"/>
  <c r="R74" i="37"/>
  <c r="R75" i="37"/>
  <c r="R76" i="37"/>
  <c r="R77" i="37"/>
  <c r="R78" i="37"/>
  <c r="R79" i="37"/>
  <c r="R80" i="37"/>
  <c r="R81" i="37"/>
  <c r="R82" i="37"/>
  <c r="R83" i="37"/>
  <c r="R84" i="37"/>
  <c r="R85" i="37"/>
  <c r="R86" i="37"/>
  <c r="R87" i="37"/>
  <c r="R88" i="37"/>
  <c r="R89" i="37"/>
  <c r="R90" i="37"/>
  <c r="R91" i="37"/>
  <c r="R92" i="37"/>
  <c r="R93" i="37"/>
  <c r="R94" i="37"/>
  <c r="R95" i="37"/>
  <c r="R96" i="37"/>
  <c r="R97" i="37"/>
  <c r="R98" i="37"/>
  <c r="R99" i="37"/>
  <c r="R100" i="37"/>
  <c r="R101" i="37"/>
  <c r="R102" i="37"/>
  <c r="R103" i="37"/>
  <c r="R104" i="37"/>
  <c r="R105" i="37"/>
  <c r="R106" i="37"/>
  <c r="R107" i="37"/>
  <c r="R108" i="37"/>
  <c r="R109" i="37"/>
  <c r="R110" i="37"/>
  <c r="R111" i="37"/>
  <c r="R112" i="37"/>
  <c r="R113" i="37"/>
  <c r="R114" i="37"/>
  <c r="R115" i="37"/>
  <c r="R116" i="37"/>
  <c r="R117" i="37"/>
  <c r="R118" i="37"/>
  <c r="R119" i="37"/>
  <c r="R120" i="37"/>
  <c r="R121" i="37"/>
  <c r="R122" i="37"/>
  <c r="R123" i="37"/>
  <c r="R124" i="37"/>
  <c r="R125" i="37"/>
  <c r="R126" i="37"/>
  <c r="R127" i="37"/>
  <c r="R128" i="37"/>
  <c r="R129" i="37"/>
  <c r="R130" i="37"/>
  <c r="R131" i="37"/>
  <c r="R132" i="37"/>
  <c r="R133" i="37"/>
  <c r="R134" i="37"/>
  <c r="R135" i="37"/>
  <c r="R136" i="37"/>
  <c r="R137" i="37"/>
  <c r="R138" i="37"/>
  <c r="R139" i="37"/>
  <c r="R140" i="37"/>
  <c r="R141" i="37"/>
  <c r="R142" i="37"/>
  <c r="R143" i="37"/>
  <c r="R144" i="37"/>
  <c r="R145" i="37"/>
  <c r="R146" i="37"/>
  <c r="R147" i="37"/>
  <c r="R148" i="37"/>
  <c r="R149" i="37"/>
  <c r="R150" i="37"/>
  <c r="R151" i="37"/>
  <c r="R152" i="37"/>
  <c r="R153" i="37"/>
  <c r="R154" i="37"/>
  <c r="R155" i="37"/>
  <c r="R156" i="37"/>
  <c r="R157" i="37"/>
  <c r="R158" i="37"/>
  <c r="R159" i="37"/>
  <c r="R160" i="37"/>
  <c r="R161" i="37"/>
  <c r="Q12" i="37"/>
  <c r="Q13" i="37"/>
  <c r="Q14" i="37"/>
  <c r="Q15" i="37"/>
  <c r="Q16" i="37"/>
  <c r="Q17" i="37"/>
  <c r="Q18" i="37"/>
  <c r="Q19" i="37"/>
  <c r="Q20" i="37"/>
  <c r="Q21" i="37"/>
  <c r="Q22" i="37"/>
  <c r="Q23" i="37"/>
  <c r="Q24" i="37"/>
  <c r="Q25" i="37"/>
  <c r="Q26" i="37"/>
  <c r="Q27" i="37"/>
  <c r="Q28" i="37"/>
  <c r="Q29" i="37"/>
  <c r="Q30" i="37"/>
  <c r="Q31" i="37"/>
  <c r="Q32" i="37"/>
  <c r="Q33" i="37"/>
  <c r="Q34" i="37"/>
  <c r="Q35" i="37"/>
  <c r="Q36" i="37"/>
  <c r="Q37" i="37"/>
  <c r="Q38" i="37"/>
  <c r="Q39" i="37"/>
  <c r="Q40" i="37"/>
  <c r="Q41" i="37"/>
  <c r="Q42" i="37"/>
  <c r="Q43" i="37"/>
  <c r="Q44" i="37"/>
  <c r="Q45" i="37"/>
  <c r="Q46" i="37"/>
  <c r="Q47" i="37"/>
  <c r="Q48" i="37"/>
  <c r="Q49" i="37"/>
  <c r="Q50" i="37"/>
  <c r="Q51" i="37"/>
  <c r="Q52" i="37"/>
  <c r="Q53" i="37"/>
  <c r="Q54" i="37"/>
  <c r="Q55" i="37"/>
  <c r="Q56" i="37"/>
  <c r="Q57" i="37"/>
  <c r="Q58" i="37"/>
  <c r="Q59" i="37"/>
  <c r="Q60" i="37"/>
  <c r="Q61" i="37"/>
  <c r="Q62" i="37"/>
  <c r="Q63" i="37"/>
  <c r="Q64" i="37"/>
  <c r="Q65" i="37"/>
  <c r="Q66" i="37"/>
  <c r="Q67" i="37"/>
  <c r="Q68" i="37"/>
  <c r="Q69" i="37"/>
  <c r="Q70" i="37"/>
  <c r="Q71" i="37"/>
  <c r="Q72" i="37"/>
  <c r="Q73" i="37"/>
  <c r="Q74" i="37"/>
  <c r="Q75" i="37"/>
  <c r="Q76" i="37"/>
  <c r="Q77" i="37"/>
  <c r="Q78" i="37"/>
  <c r="Q79" i="37"/>
  <c r="Q80" i="37"/>
  <c r="Q81" i="37"/>
  <c r="Q82" i="37"/>
  <c r="Q83" i="37"/>
  <c r="Q84" i="37"/>
  <c r="Q85" i="37"/>
  <c r="Q86" i="37"/>
  <c r="Q87" i="37"/>
  <c r="Q88" i="37"/>
  <c r="Q89" i="37"/>
  <c r="Q90" i="37"/>
  <c r="Q91" i="37"/>
  <c r="Q92" i="37"/>
  <c r="Q93" i="37"/>
  <c r="Q94" i="37"/>
  <c r="Q95" i="37"/>
  <c r="Q96" i="37"/>
  <c r="Q97" i="37"/>
  <c r="Q98" i="37"/>
  <c r="Q99" i="37"/>
  <c r="Q100" i="37"/>
  <c r="Q101" i="37"/>
  <c r="Q102" i="37"/>
  <c r="Q103" i="37"/>
  <c r="Q104" i="37"/>
  <c r="Q105" i="37"/>
  <c r="Q106" i="37"/>
  <c r="Q107" i="37"/>
  <c r="Q108" i="37"/>
  <c r="Q109" i="37"/>
  <c r="Q110" i="37"/>
  <c r="Q111" i="37"/>
  <c r="Q112" i="37"/>
  <c r="Q113" i="37"/>
  <c r="Q114" i="37"/>
  <c r="Q115" i="37"/>
  <c r="Q116" i="37"/>
  <c r="Q117" i="37"/>
  <c r="Q118" i="37"/>
  <c r="Q119" i="37"/>
  <c r="Q120" i="37"/>
  <c r="Q121" i="37"/>
  <c r="Q122" i="37"/>
  <c r="Q123" i="37"/>
  <c r="Q124" i="37"/>
  <c r="Q125" i="37"/>
  <c r="Q126" i="37"/>
  <c r="Q127" i="37"/>
  <c r="Q128" i="37"/>
  <c r="Q129" i="37"/>
  <c r="Q130" i="37"/>
  <c r="Q131" i="37"/>
  <c r="Q132" i="37"/>
  <c r="Q133" i="37"/>
  <c r="Q134" i="37"/>
  <c r="Q135" i="37"/>
  <c r="Q136" i="37"/>
  <c r="Q137" i="37"/>
  <c r="Q138" i="37"/>
  <c r="Q139" i="37"/>
  <c r="Q140" i="37"/>
  <c r="Q141" i="37"/>
  <c r="Q142" i="37"/>
  <c r="Q143" i="37"/>
  <c r="Q144" i="37"/>
  <c r="Q145" i="37"/>
  <c r="Q146" i="37"/>
  <c r="Q147" i="37"/>
  <c r="Q148" i="37"/>
  <c r="Q149" i="37"/>
  <c r="Q150" i="37"/>
  <c r="Q151" i="37"/>
  <c r="Q152" i="37"/>
  <c r="Q153" i="37"/>
  <c r="Q154" i="37"/>
  <c r="Q155" i="37"/>
  <c r="Q156" i="37"/>
  <c r="Q157" i="37"/>
  <c r="Q158" i="37"/>
  <c r="Q159" i="37"/>
  <c r="Q160" i="37"/>
  <c r="Q161" i="37"/>
  <c r="M17" i="37"/>
  <c r="M18" i="37"/>
  <c r="M19" i="37"/>
  <c r="M24" i="37"/>
  <c r="M25" i="37"/>
  <c r="M27" i="37"/>
  <c r="M28" i="37"/>
  <c r="M29" i="37"/>
  <c r="M32" i="37"/>
  <c r="M33" i="37"/>
  <c r="M40" i="37"/>
  <c r="M41" i="37"/>
  <c r="M44" i="37"/>
  <c r="M48" i="37"/>
  <c r="M49" i="37"/>
  <c r="M52" i="37"/>
  <c r="M53" i="37"/>
  <c r="M56" i="37"/>
  <c r="M57" i="37"/>
  <c r="M61" i="37"/>
  <c r="M64" i="37"/>
  <c r="M68" i="37"/>
  <c r="M69" i="37"/>
  <c r="M71" i="37"/>
  <c r="M76" i="37"/>
  <c r="M77" i="37"/>
  <c r="M81" i="37"/>
  <c r="M82" i="37"/>
  <c r="M84" i="37"/>
  <c r="M86" i="37"/>
  <c r="M87" i="37"/>
  <c r="M88" i="37"/>
  <c r="M89" i="37"/>
  <c r="M90" i="37"/>
  <c r="M91" i="37"/>
  <c r="M94" i="37"/>
  <c r="M95" i="37"/>
  <c r="M96" i="37"/>
  <c r="M97" i="37"/>
  <c r="M98" i="37"/>
  <c r="M99" i="37"/>
  <c r="M103" i="37"/>
  <c r="M104" i="37"/>
  <c r="M105" i="37"/>
  <c r="M110" i="37"/>
  <c r="M111" i="37"/>
  <c r="M112" i="37"/>
  <c r="M115" i="37"/>
  <c r="M116" i="37"/>
  <c r="M117" i="37"/>
  <c r="M118" i="37"/>
  <c r="M120" i="37"/>
  <c r="M123" i="37"/>
  <c r="M126" i="37"/>
  <c r="M133" i="37"/>
  <c r="M134" i="37"/>
  <c r="M135" i="37"/>
  <c r="M139" i="37"/>
  <c r="M140" i="37"/>
  <c r="M142" i="37"/>
  <c r="M143" i="37"/>
  <c r="M144" i="37"/>
  <c r="M149" i="37"/>
  <c r="M151" i="37"/>
  <c r="M152" i="37"/>
  <c r="M155" i="37"/>
  <c r="M156" i="37"/>
  <c r="M157" i="37"/>
  <c r="M158" i="37"/>
  <c r="M159" i="37"/>
  <c r="L12" i="37"/>
  <c r="L13" i="37"/>
  <c r="L14" i="37"/>
  <c r="L15" i="37"/>
  <c r="L16" i="37"/>
  <c r="L17" i="37"/>
  <c r="L18" i="37"/>
  <c r="L19" i="37"/>
  <c r="L20" i="37"/>
  <c r="L21" i="37"/>
  <c r="L22" i="37"/>
  <c r="L23" i="37"/>
  <c r="L24" i="37"/>
  <c r="L25" i="37"/>
  <c r="L26" i="37"/>
  <c r="L27" i="37"/>
  <c r="L28" i="37"/>
  <c r="L29" i="37"/>
  <c r="L30" i="37"/>
  <c r="L31" i="37"/>
  <c r="L32" i="37"/>
  <c r="L33" i="37"/>
  <c r="L34" i="37"/>
  <c r="L35" i="37"/>
  <c r="L36" i="37"/>
  <c r="L37" i="37"/>
  <c r="L38" i="37"/>
  <c r="L39" i="37"/>
  <c r="L40" i="37"/>
  <c r="L41" i="37"/>
  <c r="L42" i="37"/>
  <c r="L43" i="37"/>
  <c r="L44" i="37"/>
  <c r="L45" i="37"/>
  <c r="L46" i="37"/>
  <c r="L47" i="37"/>
  <c r="L48" i="37"/>
  <c r="L49" i="37"/>
  <c r="L50" i="37"/>
  <c r="L51" i="37"/>
  <c r="L52" i="37"/>
  <c r="L53" i="37"/>
  <c r="L54" i="37"/>
  <c r="L55" i="37"/>
  <c r="L56" i="37"/>
  <c r="L57" i="37"/>
  <c r="L58" i="37"/>
  <c r="L59" i="37"/>
  <c r="L60" i="37"/>
  <c r="L61" i="37"/>
  <c r="L62" i="37"/>
  <c r="L63" i="37"/>
  <c r="L64" i="37"/>
  <c r="L65" i="37"/>
  <c r="L66" i="37"/>
  <c r="L67" i="37"/>
  <c r="L68" i="37"/>
  <c r="L69" i="37"/>
  <c r="L70" i="37"/>
  <c r="L71" i="37"/>
  <c r="L72" i="37"/>
  <c r="L73" i="37"/>
  <c r="L74" i="37"/>
  <c r="L75" i="37"/>
  <c r="L76" i="37"/>
  <c r="L77" i="37"/>
  <c r="L78" i="37"/>
  <c r="L79" i="37"/>
  <c r="L80" i="37"/>
  <c r="L81" i="37"/>
  <c r="L82" i="37"/>
  <c r="L83" i="37"/>
  <c r="L84" i="37"/>
  <c r="L85" i="37"/>
  <c r="L86" i="37"/>
  <c r="L87" i="37"/>
  <c r="L88" i="37"/>
  <c r="L89" i="37"/>
  <c r="L90" i="37"/>
  <c r="L91" i="37"/>
  <c r="L92" i="37"/>
  <c r="L93" i="37"/>
  <c r="L94" i="37"/>
  <c r="L95" i="37"/>
  <c r="L96" i="37"/>
  <c r="L97" i="37"/>
  <c r="L98" i="37"/>
  <c r="L99" i="37"/>
  <c r="L100" i="37"/>
  <c r="L101" i="37"/>
  <c r="L102" i="37"/>
  <c r="L103" i="37"/>
  <c r="L104" i="37"/>
  <c r="L105" i="37"/>
  <c r="L106" i="37"/>
  <c r="L107" i="37"/>
  <c r="L108" i="37"/>
  <c r="L109" i="37"/>
  <c r="L110" i="37"/>
  <c r="L111" i="37"/>
  <c r="L112" i="37"/>
  <c r="L113" i="37"/>
  <c r="L114" i="37"/>
  <c r="L115" i="37"/>
  <c r="L116" i="37"/>
  <c r="L117" i="37"/>
  <c r="L118" i="37"/>
  <c r="L119" i="37"/>
  <c r="L120" i="37"/>
  <c r="L121" i="37"/>
  <c r="L122" i="37"/>
  <c r="L123" i="37"/>
  <c r="L124" i="37"/>
  <c r="L125" i="37"/>
  <c r="L126" i="37"/>
  <c r="L127" i="37"/>
  <c r="L128" i="37"/>
  <c r="L129" i="37"/>
  <c r="L130" i="37"/>
  <c r="L131" i="37"/>
  <c r="L132" i="37"/>
  <c r="L133" i="37"/>
  <c r="L134" i="37"/>
  <c r="L135" i="37"/>
  <c r="L136" i="37"/>
  <c r="L137" i="37"/>
  <c r="L138" i="37"/>
  <c r="L139" i="37"/>
  <c r="L140" i="37"/>
  <c r="L141" i="37"/>
  <c r="L142" i="37"/>
  <c r="L143" i="37"/>
  <c r="L144" i="37"/>
  <c r="L145" i="37"/>
  <c r="L146" i="37"/>
  <c r="L147" i="37"/>
  <c r="L148" i="37"/>
  <c r="L149" i="37"/>
  <c r="L150" i="37"/>
  <c r="L151" i="37"/>
  <c r="L152" i="37"/>
  <c r="L153" i="37"/>
  <c r="L154" i="37"/>
  <c r="L155" i="37"/>
  <c r="L156" i="37"/>
  <c r="L157" i="37"/>
  <c r="L158" i="37"/>
  <c r="L159" i="37"/>
  <c r="L160" i="37"/>
  <c r="L161" i="37"/>
  <c r="J17" i="37"/>
  <c r="J18" i="37"/>
  <c r="J23" i="37"/>
  <c r="J24" i="37"/>
  <c r="J25" i="37"/>
  <c r="J26" i="37"/>
  <c r="J31" i="37"/>
  <c r="J34" i="37"/>
  <c r="J35" i="37"/>
  <c r="J42" i="37"/>
  <c r="J43" i="37"/>
  <c r="J44" i="37"/>
  <c r="J51" i="37"/>
  <c r="J55" i="37"/>
  <c r="J58" i="37"/>
  <c r="J59" i="37"/>
  <c r="J60" i="37"/>
  <c r="J63" i="37"/>
  <c r="J67" i="37"/>
  <c r="J71" i="37"/>
  <c r="J75" i="37"/>
  <c r="J79" i="37"/>
  <c r="J80" i="37"/>
  <c r="J81" i="37"/>
  <c r="J83" i="37"/>
  <c r="J84" i="37"/>
  <c r="J89" i="37"/>
  <c r="J92" i="37"/>
  <c r="J93" i="37"/>
  <c r="J94" i="37"/>
  <c r="J95" i="37"/>
  <c r="J96" i="37"/>
  <c r="J97" i="37"/>
  <c r="J100" i="37"/>
  <c r="J103" i="37"/>
  <c r="J105" i="37"/>
  <c r="J112" i="37"/>
  <c r="J113" i="37"/>
  <c r="J118" i="37"/>
  <c r="J124" i="37"/>
  <c r="J125" i="37"/>
  <c r="J129" i="37"/>
  <c r="J130" i="37"/>
  <c r="J131" i="37"/>
  <c r="J132" i="37"/>
  <c r="J133" i="37"/>
  <c r="J137" i="37"/>
  <c r="J140" i="37"/>
  <c r="J141" i="37"/>
  <c r="J146" i="37"/>
  <c r="J147" i="37"/>
  <c r="J148" i="37"/>
  <c r="J150" i="37"/>
  <c r="J153" i="37"/>
  <c r="J154" i="37"/>
  <c r="J157" i="37"/>
  <c r="J158" i="37"/>
  <c r="J161" i="37"/>
  <c r="I12" i="37"/>
  <c r="I13" i="37"/>
  <c r="I14" i="37"/>
  <c r="I15" i="37"/>
  <c r="I16" i="37"/>
  <c r="I17" i="37"/>
  <c r="I18" i="37"/>
  <c r="I19" i="37"/>
  <c r="I20" i="37"/>
  <c r="I21" i="37"/>
  <c r="I22" i="37"/>
  <c r="I23" i="37"/>
  <c r="I24" i="37"/>
  <c r="I25" i="37"/>
  <c r="I26" i="37"/>
  <c r="I27" i="37"/>
  <c r="I28" i="37"/>
  <c r="I29" i="37"/>
  <c r="I30" i="37"/>
  <c r="I31" i="37"/>
  <c r="I32" i="37"/>
  <c r="I33" i="37"/>
  <c r="I34" i="37"/>
  <c r="I35" i="37"/>
  <c r="I36" i="37"/>
  <c r="I37" i="37"/>
  <c r="I38" i="37"/>
  <c r="I39" i="37"/>
  <c r="I40" i="37"/>
  <c r="I41" i="37"/>
  <c r="I42" i="37"/>
  <c r="I43" i="37"/>
  <c r="I44" i="37"/>
  <c r="I45" i="37"/>
  <c r="I46" i="37"/>
  <c r="I47" i="37"/>
  <c r="I48" i="37"/>
  <c r="I49" i="37"/>
  <c r="I50" i="37"/>
  <c r="I51" i="37"/>
  <c r="I52" i="37"/>
  <c r="I53" i="37"/>
  <c r="I54" i="37"/>
  <c r="I55" i="37"/>
  <c r="I56" i="37"/>
  <c r="I57" i="37"/>
  <c r="I58" i="37"/>
  <c r="I59" i="37"/>
  <c r="I60" i="37"/>
  <c r="I61" i="37"/>
  <c r="I62" i="37"/>
  <c r="I63" i="37"/>
  <c r="I64" i="37"/>
  <c r="I65" i="37"/>
  <c r="I66" i="37"/>
  <c r="I67" i="37"/>
  <c r="I68" i="37"/>
  <c r="I69" i="37"/>
  <c r="I70" i="37"/>
  <c r="I71" i="37"/>
  <c r="I72" i="37"/>
  <c r="I73" i="37"/>
  <c r="I74" i="37"/>
  <c r="I75" i="37"/>
  <c r="I76" i="37"/>
  <c r="I77" i="37"/>
  <c r="I78" i="37"/>
  <c r="I79" i="37"/>
  <c r="I80" i="37"/>
  <c r="I81" i="37"/>
  <c r="I82" i="37"/>
  <c r="I83" i="37"/>
  <c r="I84" i="37"/>
  <c r="I85" i="37"/>
  <c r="I86" i="37"/>
  <c r="I87" i="37"/>
  <c r="I88" i="37"/>
  <c r="I89" i="37"/>
  <c r="I90" i="37"/>
  <c r="I91" i="37"/>
  <c r="I92" i="37"/>
  <c r="I93" i="37"/>
  <c r="I94" i="37"/>
  <c r="I95" i="37"/>
  <c r="I96" i="37"/>
  <c r="I97" i="37"/>
  <c r="I98" i="37"/>
  <c r="I99" i="37"/>
  <c r="I100" i="37"/>
  <c r="I101" i="37"/>
  <c r="I102" i="37"/>
  <c r="I103" i="37"/>
  <c r="I104" i="37"/>
  <c r="I105" i="37"/>
  <c r="I106" i="37"/>
  <c r="I107" i="37"/>
  <c r="I108" i="37"/>
  <c r="I109" i="37"/>
  <c r="I110" i="37"/>
  <c r="I111" i="37"/>
  <c r="I112" i="37"/>
  <c r="I113" i="37"/>
  <c r="I114" i="37"/>
  <c r="I115" i="37"/>
  <c r="I116" i="37"/>
  <c r="I117" i="37"/>
  <c r="I118" i="37"/>
  <c r="I119" i="37"/>
  <c r="I120" i="37"/>
  <c r="I121" i="37"/>
  <c r="I122" i="37"/>
  <c r="I123" i="37"/>
  <c r="I124" i="37"/>
  <c r="I125" i="37"/>
  <c r="I126" i="37"/>
  <c r="I127" i="37"/>
  <c r="I128" i="37"/>
  <c r="I129" i="37"/>
  <c r="I130" i="37"/>
  <c r="I131" i="37"/>
  <c r="I132" i="37"/>
  <c r="I133" i="37"/>
  <c r="I134" i="37"/>
  <c r="I135" i="37"/>
  <c r="I136" i="37"/>
  <c r="I137" i="37"/>
  <c r="I138" i="37"/>
  <c r="I139" i="37"/>
  <c r="I140" i="37"/>
  <c r="I141" i="37"/>
  <c r="I142" i="37"/>
  <c r="I143" i="37"/>
  <c r="I144" i="37"/>
  <c r="I145" i="37"/>
  <c r="I146" i="37"/>
  <c r="I147" i="37"/>
  <c r="I148" i="37"/>
  <c r="I149" i="37"/>
  <c r="I150" i="37"/>
  <c r="I151" i="37"/>
  <c r="I152" i="37"/>
  <c r="I153" i="37"/>
  <c r="I154" i="37"/>
  <c r="I155" i="37"/>
  <c r="I156" i="37"/>
  <c r="I157" i="37"/>
  <c r="I158" i="37"/>
  <c r="I159" i="37"/>
  <c r="I160" i="37"/>
  <c r="I161" i="37"/>
  <c r="M7" i="39"/>
  <c r="M9" i="39"/>
  <c r="M12" i="39"/>
  <c r="M13" i="39"/>
  <c r="M15" i="39"/>
  <c r="M17" i="39"/>
  <c r="M20" i="39"/>
  <c r="M21" i="39"/>
  <c r="M23" i="39"/>
  <c r="M25" i="39"/>
  <c r="M28" i="39"/>
  <c r="M29" i="39"/>
  <c r="M31" i="39"/>
  <c r="M33" i="39"/>
  <c r="M36" i="39"/>
  <c r="M37" i="39"/>
  <c r="M39" i="39"/>
  <c r="M41" i="39"/>
  <c r="M44" i="39"/>
  <c r="M45" i="39"/>
  <c r="M47" i="39"/>
  <c r="M49" i="39"/>
  <c r="M52" i="39"/>
  <c r="M53" i="39"/>
  <c r="M55" i="39"/>
  <c r="M57" i="39"/>
  <c r="M60" i="39"/>
  <c r="M61" i="39"/>
  <c r="M63" i="39"/>
  <c r="M65" i="39"/>
  <c r="M68" i="39"/>
  <c r="M69" i="39"/>
  <c r="M71" i="39"/>
  <c r="M73" i="39"/>
  <c r="M76" i="39"/>
  <c r="M77" i="39"/>
  <c r="M79" i="39"/>
  <c r="M81" i="39"/>
  <c r="M84" i="39"/>
  <c r="M85" i="39"/>
  <c r="M87" i="39"/>
  <c r="M89" i="39"/>
  <c r="M92" i="39"/>
  <c r="M93" i="39"/>
  <c r="M95" i="39"/>
  <c r="M97" i="39"/>
  <c r="M100" i="39"/>
  <c r="M101" i="39"/>
  <c r="M103" i="39"/>
  <c r="M105" i="39"/>
  <c r="M108" i="39"/>
  <c r="M109" i="39"/>
  <c r="M111" i="39"/>
  <c r="M113" i="39"/>
  <c r="M116" i="39"/>
  <c r="M117" i="39"/>
  <c r="M119" i="39"/>
  <c r="M121" i="39"/>
  <c r="M124" i="39"/>
  <c r="M125" i="39"/>
  <c r="M127" i="39"/>
  <c r="M129" i="39"/>
  <c r="M132" i="39"/>
  <c r="M133" i="39"/>
  <c r="M135" i="39"/>
  <c r="M137" i="39"/>
  <c r="M140" i="39"/>
  <c r="M141" i="39"/>
  <c r="M143" i="39"/>
  <c r="M145" i="39"/>
  <c r="M147" i="39"/>
  <c r="M148" i="39"/>
  <c r="M149" i="39"/>
  <c r="M151" i="39"/>
  <c r="J8" i="39"/>
  <c r="J9" i="39"/>
  <c r="J10" i="39"/>
  <c r="J11" i="39"/>
  <c r="J13" i="39"/>
  <c r="J14" i="39"/>
  <c r="J16" i="39"/>
  <c r="J17" i="39"/>
  <c r="J18" i="39"/>
  <c r="J19" i="39"/>
  <c r="J21" i="39"/>
  <c r="J22" i="39"/>
  <c r="J24" i="39"/>
  <c r="J25" i="39"/>
  <c r="J26" i="39"/>
  <c r="J27" i="39"/>
  <c r="J29" i="39"/>
  <c r="J30" i="39"/>
  <c r="J32" i="39"/>
  <c r="J33" i="39"/>
  <c r="J34" i="39"/>
  <c r="J35" i="39"/>
  <c r="J37" i="39"/>
  <c r="J38" i="39"/>
  <c r="J40" i="39"/>
  <c r="J41" i="39"/>
  <c r="J42" i="39"/>
  <c r="J43" i="39"/>
  <c r="J45" i="39"/>
  <c r="J46" i="39"/>
  <c r="J48" i="39"/>
  <c r="J49" i="39"/>
  <c r="J50" i="39"/>
  <c r="J51" i="39"/>
  <c r="J53" i="39"/>
  <c r="J54" i="39"/>
  <c r="J56" i="39"/>
  <c r="J57" i="39"/>
  <c r="J58" i="39"/>
  <c r="J59" i="39"/>
  <c r="J61" i="39"/>
  <c r="J62" i="39"/>
  <c r="J64" i="39"/>
  <c r="J65" i="39"/>
  <c r="J66" i="39"/>
  <c r="J67" i="39"/>
  <c r="J69" i="39"/>
  <c r="J70" i="39"/>
  <c r="J72" i="39"/>
  <c r="J73" i="39"/>
  <c r="J74" i="39"/>
  <c r="J75" i="39"/>
  <c r="J77" i="39"/>
  <c r="J78" i="39"/>
  <c r="J80" i="39"/>
  <c r="J81" i="39"/>
  <c r="J82" i="39"/>
  <c r="J83" i="39"/>
  <c r="J85" i="39"/>
  <c r="J86" i="39"/>
  <c r="J88" i="39"/>
  <c r="J89" i="39"/>
  <c r="J90" i="39"/>
  <c r="J91" i="39"/>
  <c r="J93" i="39"/>
  <c r="J94" i="39"/>
  <c r="J96" i="39"/>
  <c r="J97" i="39"/>
  <c r="J98" i="39"/>
  <c r="J99" i="39"/>
  <c r="J101" i="39"/>
  <c r="J102" i="39"/>
  <c r="J104" i="39"/>
  <c r="J105" i="39"/>
  <c r="J106" i="39"/>
  <c r="J107" i="39"/>
  <c r="J109" i="39"/>
  <c r="J110" i="39"/>
  <c r="J112" i="39"/>
  <c r="J113" i="39"/>
  <c r="J114" i="39"/>
  <c r="J115" i="39"/>
  <c r="J117" i="39"/>
  <c r="J118" i="39"/>
  <c r="J120" i="39"/>
  <c r="J121" i="39"/>
  <c r="J122" i="39"/>
  <c r="J123" i="39"/>
  <c r="J125" i="39"/>
  <c r="J126" i="39"/>
  <c r="J128" i="39"/>
  <c r="J129" i="39"/>
  <c r="J130" i="39"/>
  <c r="J131" i="39"/>
  <c r="J133" i="39"/>
  <c r="J134" i="39"/>
  <c r="J136" i="39"/>
  <c r="J137" i="39"/>
  <c r="J138" i="39"/>
  <c r="J139" i="39"/>
  <c r="J141" i="39"/>
  <c r="J142" i="39"/>
  <c r="J144" i="39"/>
  <c r="J145" i="39"/>
  <c r="J146" i="39"/>
  <c r="J147" i="39"/>
  <c r="J148" i="39"/>
  <c r="J149" i="39"/>
  <c r="J150" i="39"/>
  <c r="I7" i="39"/>
  <c r="I8" i="39"/>
  <c r="I3" i="39"/>
  <c r="I9" i="39"/>
  <c r="I10" i="39"/>
  <c r="I11" i="39"/>
  <c r="I12" i="39"/>
  <c r="I13" i="39"/>
  <c r="I14" i="39"/>
  <c r="I15" i="39"/>
  <c r="I16" i="39"/>
  <c r="I17" i="39"/>
  <c r="I18" i="39"/>
  <c r="I19" i="39"/>
  <c r="I20" i="39"/>
  <c r="I21" i="39"/>
  <c r="I22" i="39"/>
  <c r="I23" i="39"/>
  <c r="I24" i="39"/>
  <c r="I25" i="39"/>
  <c r="I26" i="39"/>
  <c r="I27" i="39"/>
  <c r="I28" i="39"/>
  <c r="I29" i="39"/>
  <c r="I30" i="39"/>
  <c r="I31" i="39"/>
  <c r="I32" i="39"/>
  <c r="I33" i="39"/>
  <c r="I34" i="39"/>
  <c r="I35" i="39"/>
  <c r="I36" i="39"/>
  <c r="I37" i="39"/>
  <c r="I38" i="39"/>
  <c r="I39" i="39"/>
  <c r="I40" i="39"/>
  <c r="I41" i="39"/>
  <c r="I42" i="39"/>
  <c r="I43" i="39"/>
  <c r="I44" i="39"/>
  <c r="I45" i="39"/>
  <c r="I46" i="39"/>
  <c r="I47" i="39"/>
  <c r="I48" i="39"/>
  <c r="I49" i="39"/>
  <c r="I50" i="39"/>
  <c r="I51" i="39"/>
  <c r="I52" i="39"/>
  <c r="I53" i="39"/>
  <c r="I54" i="39"/>
  <c r="I55" i="39"/>
  <c r="I56" i="39"/>
  <c r="I57" i="39"/>
  <c r="I58" i="39"/>
  <c r="I59" i="39"/>
  <c r="I60" i="39"/>
  <c r="I61" i="39"/>
  <c r="I62" i="39"/>
  <c r="I63" i="39"/>
  <c r="I64" i="39"/>
  <c r="I65" i="39"/>
  <c r="I66" i="39"/>
  <c r="I67" i="39"/>
  <c r="I68" i="39"/>
  <c r="I69" i="39"/>
  <c r="I70" i="39"/>
  <c r="I71" i="39"/>
  <c r="I72" i="39"/>
  <c r="I73" i="39"/>
  <c r="I74" i="39"/>
  <c r="I75" i="39"/>
  <c r="I76" i="39"/>
  <c r="I77" i="39"/>
  <c r="I78" i="39"/>
  <c r="I79" i="39"/>
  <c r="I80" i="39"/>
  <c r="I81" i="39"/>
  <c r="I82" i="39"/>
  <c r="I83" i="39"/>
  <c r="I84" i="39"/>
  <c r="I85" i="39"/>
  <c r="I86" i="39"/>
  <c r="I87" i="39"/>
  <c r="I88" i="39"/>
  <c r="I89" i="39"/>
  <c r="I90" i="39"/>
  <c r="I91" i="39"/>
  <c r="I92" i="39"/>
  <c r="I93" i="39"/>
  <c r="I94" i="39"/>
  <c r="I95" i="39"/>
  <c r="I96" i="39"/>
  <c r="I97" i="39"/>
  <c r="I98" i="39"/>
  <c r="I99" i="39"/>
  <c r="I100" i="39"/>
  <c r="I101" i="39"/>
  <c r="I102" i="39"/>
  <c r="I103" i="39"/>
  <c r="I104" i="39"/>
  <c r="I105" i="39"/>
  <c r="I106" i="39"/>
  <c r="I107" i="39"/>
  <c r="I108" i="39"/>
  <c r="I109" i="39"/>
  <c r="I110" i="39"/>
  <c r="I111" i="39"/>
  <c r="I112" i="39"/>
  <c r="I113" i="39"/>
  <c r="I114" i="39"/>
  <c r="I115" i="39"/>
  <c r="I116" i="39"/>
  <c r="I117" i="39"/>
  <c r="I118" i="39"/>
  <c r="I119" i="39"/>
  <c r="I120" i="39"/>
  <c r="I121" i="39"/>
  <c r="I122" i="39"/>
  <c r="I123" i="39"/>
  <c r="I124" i="39"/>
  <c r="I125" i="39"/>
  <c r="I126" i="39"/>
  <c r="I127" i="39"/>
  <c r="I128" i="39"/>
  <c r="I129" i="39"/>
  <c r="I130" i="39"/>
  <c r="I131" i="39"/>
  <c r="I132" i="39"/>
  <c r="I133" i="39"/>
  <c r="I134" i="39"/>
  <c r="I135" i="39"/>
  <c r="I136" i="39"/>
  <c r="I137" i="39"/>
  <c r="I138" i="39"/>
  <c r="I139" i="39"/>
  <c r="I140" i="39"/>
  <c r="I141" i="39"/>
  <c r="I142" i="39"/>
  <c r="I143" i="39"/>
  <c r="I144" i="39"/>
  <c r="I145" i="39"/>
  <c r="I146" i="39"/>
  <c r="I147" i="39"/>
  <c r="I148" i="39"/>
  <c r="I149" i="39"/>
  <c r="I150" i="39"/>
  <c r="I151" i="39"/>
  <c r="L7" i="39"/>
  <c r="L8" i="39"/>
  <c r="L9" i="39"/>
  <c r="L10" i="39"/>
  <c r="L11" i="39"/>
  <c r="L12" i="39"/>
  <c r="L13" i="39"/>
  <c r="L14" i="39"/>
  <c r="L15" i="39"/>
  <c r="L16" i="39"/>
  <c r="L17" i="39"/>
  <c r="L18" i="39"/>
  <c r="L19" i="39"/>
  <c r="L20" i="39"/>
  <c r="L21" i="39"/>
  <c r="L22" i="39"/>
  <c r="L23" i="39"/>
  <c r="L24" i="39"/>
  <c r="L25" i="39"/>
  <c r="L26" i="39"/>
  <c r="L27" i="39"/>
  <c r="L28" i="39"/>
  <c r="L29" i="39"/>
  <c r="L30" i="39"/>
  <c r="L31" i="39"/>
  <c r="L32" i="39"/>
  <c r="L33" i="39"/>
  <c r="L34" i="39"/>
  <c r="L35" i="39"/>
  <c r="L36" i="39"/>
  <c r="L37" i="39"/>
  <c r="L38" i="39"/>
  <c r="L39" i="39"/>
  <c r="L40" i="39"/>
  <c r="L41" i="39"/>
  <c r="L42" i="39"/>
  <c r="L43" i="39"/>
  <c r="L44" i="39"/>
  <c r="L45" i="39"/>
  <c r="L46" i="39"/>
  <c r="L47" i="39"/>
  <c r="L48" i="39"/>
  <c r="L49" i="39"/>
  <c r="L50" i="39"/>
  <c r="L51" i="39"/>
  <c r="L52" i="39"/>
  <c r="L53" i="39"/>
  <c r="L54" i="39"/>
  <c r="L55" i="39"/>
  <c r="L56" i="39"/>
  <c r="L57" i="39"/>
  <c r="L58" i="39"/>
  <c r="L59" i="39"/>
  <c r="L60" i="39"/>
  <c r="L61" i="39"/>
  <c r="L62" i="39"/>
  <c r="L63" i="39"/>
  <c r="L64" i="39"/>
  <c r="L65" i="39"/>
  <c r="L66" i="39"/>
  <c r="L67" i="39"/>
  <c r="L68" i="39"/>
  <c r="L69" i="39"/>
  <c r="L70" i="39"/>
  <c r="L71" i="39"/>
  <c r="L72" i="39"/>
  <c r="L73" i="39"/>
  <c r="L74" i="39"/>
  <c r="L75" i="39"/>
  <c r="L76" i="39"/>
  <c r="L77" i="39"/>
  <c r="L78" i="39"/>
  <c r="L79" i="39"/>
  <c r="L80" i="39"/>
  <c r="L81" i="39"/>
  <c r="L82" i="39"/>
  <c r="L83" i="39"/>
  <c r="L84" i="39"/>
  <c r="L85" i="39"/>
  <c r="L86" i="39"/>
  <c r="L87" i="39"/>
  <c r="L88" i="39"/>
  <c r="L89" i="39"/>
  <c r="L90" i="39"/>
  <c r="L91" i="39"/>
  <c r="L92" i="39"/>
  <c r="L93" i="39"/>
  <c r="L94" i="39"/>
  <c r="L95" i="39"/>
  <c r="L96" i="39"/>
  <c r="L97" i="39"/>
  <c r="L98" i="39"/>
  <c r="L99" i="39"/>
  <c r="L100" i="39"/>
  <c r="L101" i="39"/>
  <c r="L102" i="39"/>
  <c r="L103" i="39"/>
  <c r="L104" i="39"/>
  <c r="L105" i="39"/>
  <c r="L106" i="39"/>
  <c r="L107" i="39"/>
  <c r="L108" i="39"/>
  <c r="L109" i="39"/>
  <c r="L110" i="39"/>
  <c r="L111" i="39"/>
  <c r="L112" i="39"/>
  <c r="L113" i="39"/>
  <c r="L114" i="39"/>
  <c r="L115" i="39"/>
  <c r="L116" i="39"/>
  <c r="L117" i="39"/>
  <c r="L118" i="39"/>
  <c r="L119" i="39"/>
  <c r="L120" i="39"/>
  <c r="L121" i="39"/>
  <c r="L122" i="39"/>
  <c r="L123" i="39"/>
  <c r="L124" i="39"/>
  <c r="L125" i="39"/>
  <c r="L126" i="39"/>
  <c r="L127" i="39"/>
  <c r="L128" i="39"/>
  <c r="L129" i="39"/>
  <c r="L130" i="39"/>
  <c r="L131" i="39"/>
  <c r="L132" i="39"/>
  <c r="L133" i="39"/>
  <c r="L134" i="39"/>
  <c r="L135" i="39"/>
  <c r="L136" i="39"/>
  <c r="L137" i="39"/>
  <c r="L138" i="39"/>
  <c r="L139" i="39"/>
  <c r="L140" i="39"/>
  <c r="L141" i="39"/>
  <c r="L142" i="39"/>
  <c r="L143" i="39"/>
  <c r="L144" i="39"/>
  <c r="L145" i="39"/>
  <c r="L146" i="39"/>
  <c r="L147" i="39"/>
  <c r="L148" i="39"/>
  <c r="L149" i="39"/>
  <c r="L150" i="39"/>
  <c r="L151" i="39"/>
  <c r="Q7" i="39"/>
  <c r="Q8" i="39"/>
  <c r="Q9" i="39"/>
  <c r="Q10" i="39"/>
  <c r="Q11" i="39"/>
  <c r="Q12" i="39"/>
  <c r="Q13" i="39"/>
  <c r="Q14" i="39"/>
  <c r="Q15" i="39"/>
  <c r="Q16" i="39"/>
  <c r="Q17" i="39"/>
  <c r="Q18" i="39"/>
  <c r="Q19" i="39"/>
  <c r="Q20" i="39"/>
  <c r="Q21" i="39"/>
  <c r="Q22" i="39"/>
  <c r="Q23" i="39"/>
  <c r="Q24" i="39"/>
  <c r="Q25" i="39"/>
  <c r="Q26" i="39"/>
  <c r="Q27" i="39"/>
  <c r="Q28" i="39"/>
  <c r="Q29" i="39"/>
  <c r="Q30" i="39"/>
  <c r="Q31" i="39"/>
  <c r="Q32" i="39"/>
  <c r="Q33" i="39"/>
  <c r="Q34" i="39"/>
  <c r="Q35" i="39"/>
  <c r="Q36" i="39"/>
  <c r="Q37" i="39"/>
  <c r="Q38" i="39"/>
  <c r="Q39" i="39"/>
  <c r="Q40" i="39"/>
  <c r="Q41" i="39"/>
  <c r="Q42" i="39"/>
  <c r="Q43" i="39"/>
  <c r="Q44" i="39"/>
  <c r="Q45" i="39"/>
  <c r="Q46" i="39"/>
  <c r="Q47" i="39"/>
  <c r="Q48" i="39"/>
  <c r="Q49" i="39"/>
  <c r="Q50" i="39"/>
  <c r="Q51" i="39"/>
  <c r="Q52" i="39"/>
  <c r="Q53" i="39"/>
  <c r="Q54" i="39"/>
  <c r="Q55" i="39"/>
  <c r="Q56" i="39"/>
  <c r="Q57" i="39"/>
  <c r="Q58" i="39"/>
  <c r="Q59" i="39"/>
  <c r="Q60" i="39"/>
  <c r="Q61" i="39"/>
  <c r="Q62" i="39"/>
  <c r="Q63" i="39"/>
  <c r="Q64" i="39"/>
  <c r="Q65" i="39"/>
  <c r="Q66" i="39"/>
  <c r="Q67" i="39"/>
  <c r="Q68" i="39"/>
  <c r="Q69" i="39"/>
  <c r="Q70" i="39"/>
  <c r="Q71" i="39"/>
  <c r="Q72" i="39"/>
  <c r="Q73" i="39"/>
  <c r="Q74" i="39"/>
  <c r="Q75" i="39"/>
  <c r="Q76" i="39"/>
  <c r="Q77" i="39"/>
  <c r="Q78" i="39"/>
  <c r="Q79" i="39"/>
  <c r="Q80" i="39"/>
  <c r="Q81" i="39"/>
  <c r="Q82" i="39"/>
  <c r="Q83" i="39"/>
  <c r="Q84" i="39"/>
  <c r="Q85" i="39"/>
  <c r="Q86" i="39"/>
  <c r="Q87" i="39"/>
  <c r="Q88" i="39"/>
  <c r="Q89" i="39"/>
  <c r="Q90" i="39"/>
  <c r="Q91" i="39"/>
  <c r="Q92" i="39"/>
  <c r="Q93" i="39"/>
  <c r="Q94" i="39"/>
  <c r="Q95" i="39"/>
  <c r="Q96" i="39"/>
  <c r="Q97" i="39"/>
  <c r="Q98" i="39"/>
  <c r="Q99" i="39"/>
  <c r="Q100" i="39"/>
  <c r="Q101" i="39"/>
  <c r="Q102" i="39"/>
  <c r="Q103" i="39"/>
  <c r="Q104" i="39"/>
  <c r="Q105" i="39"/>
  <c r="Q106" i="39"/>
  <c r="Q107" i="39"/>
  <c r="Q108" i="39"/>
  <c r="Q109" i="39"/>
  <c r="Q110" i="39"/>
  <c r="Q111" i="39"/>
  <c r="Q112" i="39"/>
  <c r="Q113" i="39"/>
  <c r="Q114" i="39"/>
  <c r="Q115" i="39"/>
  <c r="Q116" i="39"/>
  <c r="Q117" i="39"/>
  <c r="Q118" i="39"/>
  <c r="Q119" i="39"/>
  <c r="Q120" i="39"/>
  <c r="Q121" i="39"/>
  <c r="Q122" i="39"/>
  <c r="Q123" i="39"/>
  <c r="Q124" i="39"/>
  <c r="Q125" i="39"/>
  <c r="Q126" i="39"/>
  <c r="Q127" i="39"/>
  <c r="Q128" i="39"/>
  <c r="Q129" i="39"/>
  <c r="Q130" i="39"/>
  <c r="Q131" i="39"/>
  <c r="Q132" i="39"/>
  <c r="Q133" i="39"/>
  <c r="Q134" i="39"/>
  <c r="Q135" i="39"/>
  <c r="Q136" i="39"/>
  <c r="Q137" i="39"/>
  <c r="Q138" i="39"/>
  <c r="Q139" i="39"/>
  <c r="Q140" i="39"/>
  <c r="Q141" i="39"/>
  <c r="Q142" i="39"/>
  <c r="Q143" i="39"/>
  <c r="Q144" i="39"/>
  <c r="Q145" i="39"/>
  <c r="Q146" i="39"/>
  <c r="Q147" i="39"/>
  <c r="Q148" i="39"/>
  <c r="Q149" i="39"/>
  <c r="Q150" i="39"/>
  <c r="Q151" i="39"/>
  <c r="R7" i="39"/>
  <c r="R8" i="39"/>
  <c r="R9" i="39"/>
  <c r="R10" i="39"/>
  <c r="R11" i="39"/>
  <c r="R12" i="39"/>
  <c r="R13" i="39"/>
  <c r="R14" i="39"/>
  <c r="R15" i="39"/>
  <c r="R16" i="39"/>
  <c r="R17" i="39"/>
  <c r="R18" i="39"/>
  <c r="R19" i="39"/>
  <c r="R20" i="39"/>
  <c r="R21" i="39"/>
  <c r="R22" i="39"/>
  <c r="R23" i="39"/>
  <c r="R24" i="39"/>
  <c r="R25" i="39"/>
  <c r="R26" i="39"/>
  <c r="R27" i="39"/>
  <c r="R28" i="39"/>
  <c r="R29" i="39"/>
  <c r="R30" i="39"/>
  <c r="R31" i="39"/>
  <c r="R32" i="39"/>
  <c r="R33" i="39"/>
  <c r="R34" i="39"/>
  <c r="R35" i="39"/>
  <c r="R36" i="39"/>
  <c r="R37" i="39"/>
  <c r="R38" i="39"/>
  <c r="R39" i="39"/>
  <c r="R40" i="39"/>
  <c r="R41" i="39"/>
  <c r="R42" i="39"/>
  <c r="R43" i="39"/>
  <c r="R44" i="39"/>
  <c r="R45" i="39"/>
  <c r="R46" i="39"/>
  <c r="R47" i="39"/>
  <c r="R48" i="39"/>
  <c r="R49" i="39"/>
  <c r="R50" i="39"/>
  <c r="R51" i="39"/>
  <c r="R52" i="39"/>
  <c r="R53" i="39"/>
  <c r="R54" i="39"/>
  <c r="R55" i="39"/>
  <c r="R56" i="39"/>
  <c r="R57" i="39"/>
  <c r="R58" i="39"/>
  <c r="R59" i="39"/>
  <c r="R60" i="39"/>
  <c r="R61" i="39"/>
  <c r="R62" i="39"/>
  <c r="R63" i="39"/>
  <c r="R64" i="39"/>
  <c r="R65" i="39"/>
  <c r="R66" i="39"/>
  <c r="R67" i="39"/>
  <c r="R68" i="39"/>
  <c r="R69" i="39"/>
  <c r="R70" i="39"/>
  <c r="R71" i="39"/>
  <c r="R72" i="39"/>
  <c r="R73" i="39"/>
  <c r="R74" i="39"/>
  <c r="R75" i="39"/>
  <c r="R76" i="39"/>
  <c r="R77" i="39"/>
  <c r="R78" i="39"/>
  <c r="R79" i="39"/>
  <c r="R80" i="39"/>
  <c r="R81" i="39"/>
  <c r="R82" i="39"/>
  <c r="R83" i="39"/>
  <c r="R84" i="39"/>
  <c r="R85" i="39"/>
  <c r="R86" i="39"/>
  <c r="R87" i="39"/>
  <c r="R88" i="39"/>
  <c r="R89" i="39"/>
  <c r="R90" i="39"/>
  <c r="R91" i="39"/>
  <c r="R92" i="39"/>
  <c r="R93" i="39"/>
  <c r="R94" i="39"/>
  <c r="R95" i="39"/>
  <c r="R96" i="39"/>
  <c r="R97" i="39"/>
  <c r="R98" i="39"/>
  <c r="R99" i="39"/>
  <c r="R100" i="39"/>
  <c r="R101" i="39"/>
  <c r="R102" i="39"/>
  <c r="R103" i="39"/>
  <c r="R104" i="39"/>
  <c r="R105" i="39"/>
  <c r="R106" i="39"/>
  <c r="R107" i="39"/>
  <c r="R108" i="39"/>
  <c r="R109" i="39"/>
  <c r="R110" i="39"/>
  <c r="R111" i="39"/>
  <c r="R112" i="39"/>
  <c r="R113" i="39"/>
  <c r="R114" i="39"/>
  <c r="R115" i="39"/>
  <c r="R116" i="39"/>
  <c r="R117" i="39"/>
  <c r="R118" i="39"/>
  <c r="R119" i="39"/>
  <c r="R120" i="39"/>
  <c r="R121" i="39"/>
  <c r="R122" i="39"/>
  <c r="R123" i="39"/>
  <c r="R124" i="39"/>
  <c r="R125" i="39"/>
  <c r="R126" i="39"/>
  <c r="R127" i="39"/>
  <c r="R128" i="39"/>
  <c r="R129" i="39"/>
  <c r="R130" i="39"/>
  <c r="R131" i="39"/>
  <c r="R132" i="39"/>
  <c r="R133" i="39"/>
  <c r="R134" i="39"/>
  <c r="R135" i="39"/>
  <c r="R136" i="39"/>
  <c r="R137" i="39"/>
  <c r="R138" i="39"/>
  <c r="R139" i="39"/>
  <c r="R140" i="39"/>
  <c r="R141" i="39"/>
  <c r="R142" i="39"/>
  <c r="R143" i="39"/>
  <c r="R144" i="39"/>
  <c r="R145" i="39"/>
  <c r="R146" i="39"/>
  <c r="R147" i="39"/>
  <c r="R148" i="39"/>
  <c r="R149" i="39"/>
  <c r="R150" i="39"/>
  <c r="R151" i="39"/>
  <c r="S7" i="39"/>
  <c r="S8" i="39"/>
  <c r="S9" i="39"/>
  <c r="S10" i="39"/>
  <c r="S11" i="39"/>
  <c r="S12" i="39"/>
  <c r="S13" i="39"/>
  <c r="S14" i="39"/>
  <c r="S15" i="39"/>
  <c r="S16" i="39"/>
  <c r="S17" i="39"/>
  <c r="S18" i="39"/>
  <c r="S19" i="39"/>
  <c r="S20" i="39"/>
  <c r="S21" i="39"/>
  <c r="S22" i="39"/>
  <c r="S23" i="39"/>
  <c r="S24" i="39"/>
  <c r="S25" i="39"/>
  <c r="S26" i="39"/>
  <c r="S27" i="39"/>
  <c r="S28" i="39"/>
  <c r="S29" i="39"/>
  <c r="S30" i="39"/>
  <c r="S31" i="39"/>
  <c r="S32" i="39"/>
  <c r="S33" i="39"/>
  <c r="S34" i="39"/>
  <c r="S35" i="39"/>
  <c r="S36" i="39"/>
  <c r="S37" i="39"/>
  <c r="S38" i="39"/>
  <c r="S39" i="39"/>
  <c r="S40" i="39"/>
  <c r="S41" i="39"/>
  <c r="S42" i="39"/>
  <c r="S43" i="39"/>
  <c r="S44" i="39"/>
  <c r="S45" i="39"/>
  <c r="S46" i="39"/>
  <c r="S47" i="39"/>
  <c r="S48" i="39"/>
  <c r="S49" i="39"/>
  <c r="S50" i="39"/>
  <c r="S51" i="39"/>
  <c r="S52" i="39"/>
  <c r="S53" i="39"/>
  <c r="S54" i="39"/>
  <c r="S55" i="39"/>
  <c r="S56" i="39"/>
  <c r="S57" i="39"/>
  <c r="S58" i="39"/>
  <c r="S59" i="39"/>
  <c r="S60" i="39"/>
  <c r="S61" i="39"/>
  <c r="S62" i="39"/>
  <c r="S63" i="39"/>
  <c r="S64" i="39"/>
  <c r="S65" i="39"/>
  <c r="S66" i="39"/>
  <c r="S67" i="39"/>
  <c r="S68" i="39"/>
  <c r="S69" i="39"/>
  <c r="S70" i="39"/>
  <c r="S71" i="39"/>
  <c r="S72" i="39"/>
  <c r="S73" i="39"/>
  <c r="S74" i="39"/>
  <c r="S75" i="39"/>
  <c r="S76" i="39"/>
  <c r="S77" i="39"/>
  <c r="S78" i="39"/>
  <c r="S79" i="39"/>
  <c r="S80" i="39"/>
  <c r="S81" i="39"/>
  <c r="S82" i="39"/>
  <c r="S83" i="39"/>
  <c r="S84" i="39"/>
  <c r="S85" i="39"/>
  <c r="S86" i="39"/>
  <c r="S87" i="39"/>
  <c r="S88" i="39"/>
  <c r="S89" i="39"/>
  <c r="S90" i="39"/>
  <c r="S91" i="39"/>
  <c r="S92" i="39"/>
  <c r="S93" i="39"/>
  <c r="S94" i="39"/>
  <c r="S95" i="39"/>
  <c r="S96" i="39"/>
  <c r="S97" i="39"/>
  <c r="S98" i="39"/>
  <c r="S99" i="39"/>
  <c r="S100" i="39"/>
  <c r="S101" i="39"/>
  <c r="S102" i="39"/>
  <c r="S103" i="39"/>
  <c r="S104" i="39"/>
  <c r="S105" i="39"/>
  <c r="S106" i="39"/>
  <c r="S107" i="39"/>
  <c r="S108" i="39"/>
  <c r="S109" i="39"/>
  <c r="S110" i="39"/>
  <c r="S111" i="39"/>
  <c r="S112" i="39"/>
  <c r="S113" i="39"/>
  <c r="S114" i="39"/>
  <c r="S115" i="39"/>
  <c r="S116" i="39"/>
  <c r="S117" i="39"/>
  <c r="S118" i="39"/>
  <c r="S119" i="39"/>
  <c r="S120" i="39"/>
  <c r="S121" i="39"/>
  <c r="S122" i="39"/>
  <c r="S123" i="39"/>
  <c r="S124" i="39"/>
  <c r="S125" i="39"/>
  <c r="S126" i="39"/>
  <c r="S127" i="39"/>
  <c r="S128" i="39"/>
  <c r="S129" i="39"/>
  <c r="S130" i="39"/>
  <c r="S131" i="39"/>
  <c r="S132" i="39"/>
  <c r="S133" i="39"/>
  <c r="S134" i="39"/>
  <c r="S135" i="39"/>
  <c r="S136" i="39"/>
  <c r="S137" i="39"/>
  <c r="S138" i="39"/>
  <c r="S139" i="39"/>
  <c r="S140" i="39"/>
  <c r="S141" i="39"/>
  <c r="S142" i="39"/>
  <c r="S143" i="39"/>
  <c r="S144" i="39"/>
  <c r="S145" i="39"/>
  <c r="S146" i="39"/>
  <c r="S147" i="39"/>
  <c r="S148" i="39"/>
  <c r="S149" i="39"/>
  <c r="S150" i="39"/>
  <c r="S151" i="39"/>
  <c r="L8" i="30"/>
  <c r="K8" i="30"/>
  <c r="J8" i="30"/>
  <c r="E8" i="30"/>
  <c r="B8" i="30"/>
  <c r="L7" i="30"/>
  <c r="K7" i="30"/>
  <c r="E7" i="30"/>
  <c r="B7" i="30"/>
  <c r="J7" i="30"/>
  <c r="L13" i="31"/>
  <c r="K13" i="31"/>
  <c r="J13" i="31"/>
  <c r="E13" i="31"/>
  <c r="B13" i="31"/>
  <c r="L12" i="31"/>
  <c r="K12" i="31"/>
  <c r="J12" i="31"/>
  <c r="E12" i="31"/>
  <c r="B12" i="31"/>
  <c r="L11" i="31"/>
  <c r="K11" i="31"/>
  <c r="J11" i="31"/>
  <c r="E11" i="31"/>
  <c r="B11" i="31"/>
  <c r="L10" i="31"/>
  <c r="K10" i="31"/>
  <c r="J10" i="31"/>
  <c r="E10" i="31"/>
  <c r="B10" i="31"/>
  <c r="L9" i="31"/>
  <c r="K9" i="31"/>
  <c r="J9" i="31"/>
  <c r="E9" i="31"/>
  <c r="B9" i="31"/>
  <c r="L8" i="31"/>
  <c r="K8" i="31"/>
  <c r="J8" i="31"/>
  <c r="E8" i="31"/>
  <c r="B8" i="31"/>
  <c r="L7" i="31"/>
  <c r="K7" i="31"/>
  <c r="E7" i="31"/>
  <c r="B7" i="31"/>
  <c r="J7" i="31"/>
  <c r="L161" i="35"/>
  <c r="K161" i="35"/>
  <c r="L160" i="35"/>
  <c r="K160" i="35"/>
  <c r="L159" i="35"/>
  <c r="K159" i="35"/>
  <c r="L158" i="35"/>
  <c r="K158" i="35"/>
  <c r="L157" i="35"/>
  <c r="K157" i="35"/>
  <c r="L156" i="35"/>
  <c r="K156" i="35"/>
  <c r="L155" i="35"/>
  <c r="K155" i="35"/>
  <c r="L154" i="35"/>
  <c r="K154" i="35"/>
  <c r="L153" i="35"/>
  <c r="K153" i="35"/>
  <c r="L152" i="35"/>
  <c r="K152" i="35"/>
  <c r="L151" i="35"/>
  <c r="K151" i="35"/>
  <c r="L150" i="35"/>
  <c r="K150" i="35"/>
  <c r="L149" i="35"/>
  <c r="K149" i="35"/>
  <c r="L148" i="35"/>
  <c r="K148" i="35"/>
  <c r="L147" i="35"/>
  <c r="K147" i="35"/>
  <c r="L146" i="35"/>
  <c r="K146" i="35"/>
  <c r="L145" i="35"/>
  <c r="K145" i="35"/>
  <c r="L144" i="35"/>
  <c r="K144" i="35"/>
  <c r="L143" i="35"/>
  <c r="K143" i="35"/>
  <c r="L142" i="35"/>
  <c r="K142" i="35"/>
  <c r="L141" i="35"/>
  <c r="K141" i="35"/>
  <c r="L140" i="35"/>
  <c r="K140" i="35"/>
  <c r="L139" i="35"/>
  <c r="K139" i="35"/>
  <c r="L138" i="35"/>
  <c r="K138" i="35"/>
  <c r="L137" i="35"/>
  <c r="K137" i="35"/>
  <c r="L136" i="35"/>
  <c r="K136" i="35"/>
  <c r="L135" i="35"/>
  <c r="K135" i="35"/>
  <c r="L134" i="35"/>
  <c r="K134" i="35"/>
  <c r="L133" i="35"/>
  <c r="K133" i="35"/>
  <c r="L132" i="35"/>
  <c r="K132" i="35"/>
  <c r="L131" i="35"/>
  <c r="K131" i="35"/>
  <c r="L130" i="35"/>
  <c r="K130" i="35"/>
  <c r="L129" i="35"/>
  <c r="K129" i="35"/>
  <c r="L128" i="35"/>
  <c r="K128" i="35"/>
  <c r="L127" i="35"/>
  <c r="K127" i="35"/>
  <c r="L126" i="35"/>
  <c r="K126" i="35"/>
  <c r="L125" i="35"/>
  <c r="K125" i="35"/>
  <c r="L124" i="35"/>
  <c r="K124" i="35"/>
  <c r="L123" i="35"/>
  <c r="K123" i="35"/>
  <c r="L122" i="35"/>
  <c r="K122" i="35"/>
  <c r="L121" i="35"/>
  <c r="K121" i="35"/>
  <c r="L120" i="35"/>
  <c r="K120" i="35"/>
  <c r="L119" i="35"/>
  <c r="K119" i="35"/>
  <c r="L118" i="35"/>
  <c r="K118" i="35"/>
  <c r="L117" i="35"/>
  <c r="K117" i="35"/>
  <c r="L116" i="35"/>
  <c r="K116" i="35"/>
  <c r="L115" i="35"/>
  <c r="K115" i="35"/>
  <c r="L114" i="35"/>
  <c r="K114" i="35"/>
  <c r="L113" i="35"/>
  <c r="K113" i="35"/>
  <c r="L112" i="35"/>
  <c r="K112" i="35"/>
  <c r="L111" i="35"/>
  <c r="K111" i="35"/>
  <c r="L110" i="35"/>
  <c r="K110" i="35"/>
  <c r="L109" i="35"/>
  <c r="K109" i="35"/>
  <c r="L108" i="35"/>
  <c r="K108" i="35"/>
  <c r="L107" i="35"/>
  <c r="K107" i="35"/>
  <c r="L106" i="35"/>
  <c r="K106" i="35"/>
  <c r="L105" i="35"/>
  <c r="K105" i="35"/>
  <c r="L104" i="35"/>
  <c r="K104" i="35"/>
  <c r="L103" i="35"/>
  <c r="K103" i="35"/>
  <c r="L102" i="35"/>
  <c r="K102" i="35"/>
  <c r="L101" i="35"/>
  <c r="K101" i="35"/>
  <c r="L100" i="35"/>
  <c r="K100" i="35"/>
  <c r="L99" i="35"/>
  <c r="K99" i="35"/>
  <c r="L98" i="35"/>
  <c r="K98" i="35"/>
  <c r="L97" i="35"/>
  <c r="K97" i="35"/>
  <c r="L96" i="35"/>
  <c r="K96" i="35"/>
  <c r="L95" i="35"/>
  <c r="K95" i="35"/>
  <c r="L94" i="35"/>
  <c r="K94" i="35"/>
  <c r="L93" i="35"/>
  <c r="K93" i="35"/>
  <c r="L92" i="35"/>
  <c r="K92" i="35"/>
  <c r="L91" i="35"/>
  <c r="K91" i="35"/>
  <c r="L90" i="35"/>
  <c r="K90" i="35"/>
  <c r="L89" i="35"/>
  <c r="K89" i="35"/>
  <c r="L88" i="35"/>
  <c r="K88" i="35"/>
  <c r="L87" i="35"/>
  <c r="K87" i="35"/>
  <c r="L86" i="35"/>
  <c r="K86" i="35"/>
  <c r="L85" i="35"/>
  <c r="K85" i="35"/>
  <c r="L84" i="35"/>
  <c r="K84" i="35"/>
  <c r="L83" i="35"/>
  <c r="K83" i="35"/>
  <c r="L82" i="35"/>
  <c r="K82" i="35"/>
  <c r="L81" i="35"/>
  <c r="K81" i="35"/>
  <c r="L80" i="35"/>
  <c r="K80" i="35"/>
  <c r="L79" i="35"/>
  <c r="K79" i="35"/>
  <c r="L78" i="35"/>
  <c r="K78" i="35"/>
  <c r="L77" i="35"/>
  <c r="K77" i="35"/>
  <c r="L76" i="35"/>
  <c r="K76" i="35"/>
  <c r="L75" i="35"/>
  <c r="K75" i="35"/>
  <c r="L74" i="35"/>
  <c r="K74" i="35"/>
  <c r="L73" i="35"/>
  <c r="K73" i="35"/>
  <c r="L72" i="35"/>
  <c r="K72" i="35"/>
  <c r="L71" i="35"/>
  <c r="K71" i="35"/>
  <c r="L70" i="35"/>
  <c r="K70" i="35"/>
  <c r="L69" i="35"/>
  <c r="K69" i="35"/>
  <c r="L68" i="35"/>
  <c r="K68" i="35"/>
  <c r="L67" i="35"/>
  <c r="K67" i="35"/>
  <c r="L66" i="35"/>
  <c r="K66" i="35"/>
  <c r="L65" i="35"/>
  <c r="K65" i="35"/>
  <c r="L64" i="35"/>
  <c r="K64" i="35"/>
  <c r="L63" i="35"/>
  <c r="K63" i="35"/>
  <c r="L62" i="35"/>
  <c r="K62" i="35"/>
  <c r="L61" i="35"/>
  <c r="K61" i="35"/>
  <c r="L60" i="35"/>
  <c r="K60" i="35"/>
  <c r="L59" i="35"/>
  <c r="K59" i="35"/>
  <c r="L58" i="35"/>
  <c r="K58" i="35"/>
  <c r="L57" i="35"/>
  <c r="K57" i="35"/>
  <c r="L56" i="35"/>
  <c r="K56" i="35"/>
  <c r="L55" i="35"/>
  <c r="K55" i="35"/>
  <c r="L54" i="35"/>
  <c r="K54" i="35"/>
  <c r="L53" i="35"/>
  <c r="K53" i="35"/>
  <c r="L52" i="35"/>
  <c r="K52" i="35"/>
  <c r="L51" i="35"/>
  <c r="K51" i="35"/>
  <c r="L50" i="35"/>
  <c r="K50" i="35"/>
  <c r="L49" i="35"/>
  <c r="K49" i="35"/>
  <c r="L48" i="35"/>
  <c r="K48" i="35"/>
  <c r="L47" i="35"/>
  <c r="K47" i="35"/>
  <c r="L46" i="35"/>
  <c r="K46" i="35"/>
  <c r="L45" i="35"/>
  <c r="K45" i="35"/>
  <c r="L44" i="35"/>
  <c r="K44" i="35"/>
  <c r="L43" i="35"/>
  <c r="K43" i="35"/>
  <c r="L42" i="35"/>
  <c r="K42" i="35"/>
  <c r="L41" i="35"/>
  <c r="K41" i="35"/>
  <c r="L40" i="35"/>
  <c r="K40" i="35"/>
  <c r="L39" i="35"/>
  <c r="K39" i="35"/>
  <c r="L38" i="35"/>
  <c r="K38" i="35"/>
  <c r="L37" i="35"/>
  <c r="K37" i="35"/>
  <c r="L36" i="35"/>
  <c r="K36" i="35"/>
  <c r="L35" i="35"/>
  <c r="K35" i="35"/>
  <c r="L34" i="35"/>
  <c r="K34" i="35"/>
  <c r="L33" i="35"/>
  <c r="K33" i="35"/>
  <c r="L32" i="35"/>
  <c r="K32" i="35"/>
  <c r="L31" i="35"/>
  <c r="K31" i="35"/>
  <c r="L30" i="35"/>
  <c r="K30" i="35"/>
  <c r="L29" i="35"/>
  <c r="K29" i="35"/>
  <c r="L28" i="35"/>
  <c r="K28" i="35"/>
  <c r="G28" i="35"/>
  <c r="L27" i="35"/>
  <c r="K27" i="35"/>
  <c r="L26" i="35"/>
  <c r="K26" i="35"/>
  <c r="L25" i="35"/>
  <c r="K25" i="35"/>
  <c r="L24" i="35"/>
  <c r="K24" i="35"/>
  <c r="L23" i="35"/>
  <c r="K23" i="35"/>
  <c r="L22" i="35"/>
  <c r="K22" i="35"/>
  <c r="L21" i="35"/>
  <c r="K21" i="35"/>
  <c r="L20" i="35"/>
  <c r="K20" i="35"/>
  <c r="L19" i="35"/>
  <c r="K19" i="35"/>
  <c r="L18" i="35"/>
  <c r="K18" i="35"/>
  <c r="L17" i="35"/>
  <c r="K17" i="35"/>
  <c r="L16" i="35"/>
  <c r="K16" i="35"/>
  <c r="L15" i="35"/>
  <c r="K15" i="35"/>
  <c r="L14" i="35"/>
  <c r="K14" i="35"/>
  <c r="L13" i="35"/>
  <c r="K13" i="35"/>
  <c r="L12" i="35"/>
  <c r="K12" i="35"/>
  <c r="L11" i="35"/>
  <c r="K11" i="35"/>
  <c r="L10" i="35"/>
  <c r="K10" i="35"/>
  <c r="L9" i="35"/>
  <c r="K9" i="35"/>
  <c r="K7" i="35"/>
  <c r="K8" i="35"/>
  <c r="L8" i="35"/>
  <c r="L7" i="35"/>
  <c r="O2" i="22"/>
  <c r="O2" i="23"/>
  <c r="O2" i="24"/>
  <c r="O2" i="25"/>
  <c r="O2" i="26"/>
  <c r="O2" i="27"/>
  <c r="O2" i="28"/>
  <c r="O2" i="29"/>
  <c r="O2" i="30"/>
  <c r="O2" i="31"/>
  <c r="O2" i="32"/>
  <c r="O2" i="35"/>
  <c r="O2" i="6"/>
  <c r="O2" i="14"/>
  <c r="O2" i="15"/>
  <c r="O2" i="16"/>
  <c r="O2" i="17"/>
  <c r="O2" i="18"/>
  <c r="O2" i="19"/>
  <c r="O2" i="20"/>
  <c r="O2" i="36"/>
  <c r="O2" i="37"/>
  <c r="O2" i="39"/>
  <c r="O2" i="40"/>
  <c r="Q2" i="7"/>
  <c r="Q2" i="8"/>
  <c r="Q2" i="9"/>
  <c r="Q2" i="10"/>
  <c r="Q2" i="11"/>
  <c r="Q2" i="12"/>
  <c r="Q2" i="1"/>
  <c r="Q2" i="41"/>
  <c r="S101" i="41"/>
  <c r="Q2" i="34"/>
  <c r="Q2" i="38" s="1"/>
  <c r="I3" i="22"/>
  <c r="I3" i="23"/>
  <c r="I3" i="24"/>
  <c r="I3" i="25"/>
  <c r="I3" i="26"/>
  <c r="I3" i="27"/>
  <c r="I3" i="28"/>
  <c r="I3" i="29"/>
  <c r="I3" i="30"/>
  <c r="I3" i="31"/>
  <c r="I3" i="32"/>
  <c r="I3" i="35"/>
  <c r="I3" i="6"/>
  <c r="I3" i="14"/>
  <c r="I3" i="16"/>
  <c r="I3" i="17"/>
  <c r="I3" i="18"/>
  <c r="I3" i="19"/>
  <c r="I3" i="20"/>
  <c r="I3" i="36"/>
  <c r="I3" i="37"/>
  <c r="I3" i="40"/>
  <c r="J3" i="7"/>
  <c r="J3" i="8"/>
  <c r="J3" i="9"/>
  <c r="J3" i="10"/>
  <c r="J3" i="11"/>
  <c r="J3" i="12"/>
  <c r="J3" i="13"/>
  <c r="J3" i="1"/>
  <c r="J3" i="41"/>
  <c r="J3" i="34"/>
  <c r="J3" i="38" s="1"/>
  <c r="H156" i="36"/>
  <c r="G156" i="36"/>
  <c r="E156" i="36"/>
  <c r="D156" i="36"/>
  <c r="C156" i="36"/>
  <c r="H155" i="36"/>
  <c r="G155" i="36"/>
  <c r="E155" i="36"/>
  <c r="D155" i="36"/>
  <c r="C155" i="36"/>
  <c r="B155" i="36"/>
  <c r="H154" i="36"/>
  <c r="G154" i="36"/>
  <c r="E154" i="36"/>
  <c r="D154" i="36"/>
  <c r="C154" i="36"/>
  <c r="B154" i="36"/>
  <c r="H153" i="36"/>
  <c r="G153" i="36"/>
  <c r="E153" i="36"/>
  <c r="D153" i="36"/>
  <c r="C153" i="36"/>
  <c r="B153" i="36"/>
  <c r="H152" i="36"/>
  <c r="G152" i="36"/>
  <c r="E152" i="36"/>
  <c r="D152" i="36"/>
  <c r="C152" i="36"/>
  <c r="B152" i="36"/>
  <c r="H151" i="36"/>
  <c r="G151" i="36"/>
  <c r="E151" i="36"/>
  <c r="D151" i="36"/>
  <c r="C151" i="36"/>
  <c r="H150" i="36"/>
  <c r="G150" i="36"/>
  <c r="E150" i="36"/>
  <c r="D150" i="36"/>
  <c r="C150" i="36"/>
  <c r="B150" i="36"/>
  <c r="H149" i="36"/>
  <c r="G149" i="36"/>
  <c r="E149" i="36"/>
  <c r="D149" i="36"/>
  <c r="C149" i="36"/>
  <c r="B149" i="36"/>
  <c r="H148" i="36"/>
  <c r="G148" i="36"/>
  <c r="E148" i="36"/>
  <c r="D148" i="36"/>
  <c r="C148" i="36"/>
  <c r="B148" i="36"/>
  <c r="H147" i="36"/>
  <c r="G147" i="36"/>
  <c r="E147" i="36"/>
  <c r="D147" i="36"/>
  <c r="C147" i="36"/>
  <c r="B147" i="36"/>
  <c r="H146" i="36"/>
  <c r="G146" i="36"/>
  <c r="E146" i="36"/>
  <c r="D146" i="36"/>
  <c r="C146" i="36"/>
  <c r="H145" i="36"/>
  <c r="G145" i="36"/>
  <c r="E145" i="36"/>
  <c r="D145" i="36"/>
  <c r="C145" i="36"/>
  <c r="B145" i="36"/>
  <c r="H144" i="36"/>
  <c r="G144" i="36"/>
  <c r="E144" i="36"/>
  <c r="D144" i="36"/>
  <c r="C144" i="36"/>
  <c r="B144" i="36"/>
  <c r="H143" i="36"/>
  <c r="G143" i="36"/>
  <c r="E143" i="36"/>
  <c r="D143" i="36"/>
  <c r="C143" i="36"/>
  <c r="B143" i="36"/>
  <c r="H142" i="36"/>
  <c r="G142" i="36"/>
  <c r="E142" i="36"/>
  <c r="D142" i="36"/>
  <c r="C142" i="36"/>
  <c r="B142" i="36"/>
  <c r="H141" i="36"/>
  <c r="G141" i="36"/>
  <c r="E141" i="36"/>
  <c r="D141" i="36"/>
  <c r="C141" i="36"/>
  <c r="H140" i="36"/>
  <c r="G140" i="36"/>
  <c r="E140" i="36"/>
  <c r="D140" i="36"/>
  <c r="C140" i="36"/>
  <c r="B140" i="36"/>
  <c r="H139" i="36"/>
  <c r="G139" i="36"/>
  <c r="E139" i="36"/>
  <c r="D139" i="36"/>
  <c r="C139" i="36"/>
  <c r="B139" i="36"/>
  <c r="H138" i="36"/>
  <c r="G138" i="36"/>
  <c r="E138" i="36"/>
  <c r="D138" i="36"/>
  <c r="C138" i="36"/>
  <c r="B138" i="36"/>
  <c r="H137" i="36"/>
  <c r="G137" i="36"/>
  <c r="E137" i="36"/>
  <c r="D137" i="36"/>
  <c r="C137" i="36"/>
  <c r="B137" i="36"/>
  <c r="H136" i="36"/>
  <c r="G136" i="36"/>
  <c r="E136" i="36"/>
  <c r="D136" i="36"/>
  <c r="C136" i="36"/>
  <c r="H135" i="36"/>
  <c r="G135" i="36"/>
  <c r="E135" i="36"/>
  <c r="D135" i="36"/>
  <c r="C135" i="36"/>
  <c r="B135" i="36"/>
  <c r="H134" i="36"/>
  <c r="G134" i="36"/>
  <c r="E134" i="36"/>
  <c r="D134" i="36"/>
  <c r="C134" i="36"/>
  <c r="B134" i="36"/>
  <c r="H133" i="36"/>
  <c r="G133" i="36"/>
  <c r="E133" i="36"/>
  <c r="D133" i="36"/>
  <c r="C133" i="36"/>
  <c r="B133" i="36"/>
  <c r="H132" i="36"/>
  <c r="G132" i="36"/>
  <c r="E132" i="36"/>
  <c r="D132" i="36"/>
  <c r="C132" i="36"/>
  <c r="B132" i="36"/>
  <c r="H131" i="36"/>
  <c r="G131" i="36"/>
  <c r="E131" i="36"/>
  <c r="D131" i="36"/>
  <c r="C131" i="36"/>
  <c r="H130" i="36"/>
  <c r="G130" i="36"/>
  <c r="E130" i="36"/>
  <c r="D130" i="36"/>
  <c r="C130" i="36"/>
  <c r="B130" i="36"/>
  <c r="H129" i="36"/>
  <c r="G129" i="36"/>
  <c r="E129" i="36"/>
  <c r="D129" i="36"/>
  <c r="C129" i="36"/>
  <c r="B129" i="36"/>
  <c r="H128" i="36"/>
  <c r="G128" i="36"/>
  <c r="E128" i="36"/>
  <c r="D128" i="36"/>
  <c r="C128" i="36"/>
  <c r="B128" i="36"/>
  <c r="H127" i="36"/>
  <c r="G127" i="36"/>
  <c r="E127" i="36"/>
  <c r="D127" i="36"/>
  <c r="C127" i="36"/>
  <c r="B127" i="36"/>
  <c r="H126" i="36"/>
  <c r="G126" i="36"/>
  <c r="E126" i="36"/>
  <c r="D126" i="36"/>
  <c r="C126" i="36"/>
  <c r="H125" i="36"/>
  <c r="G125" i="36"/>
  <c r="E125" i="36"/>
  <c r="D125" i="36"/>
  <c r="C125" i="36"/>
  <c r="B125" i="36"/>
  <c r="H124" i="36"/>
  <c r="G124" i="36"/>
  <c r="E124" i="36"/>
  <c r="D124" i="36"/>
  <c r="C124" i="36"/>
  <c r="B124" i="36"/>
  <c r="H123" i="36"/>
  <c r="G123" i="36"/>
  <c r="E123" i="36"/>
  <c r="D123" i="36"/>
  <c r="C123" i="36"/>
  <c r="B123" i="36"/>
  <c r="H122" i="36"/>
  <c r="G122" i="36"/>
  <c r="E122" i="36"/>
  <c r="D122" i="36"/>
  <c r="C122" i="36"/>
  <c r="B122" i="36"/>
  <c r="H121" i="36"/>
  <c r="G121" i="36"/>
  <c r="E121" i="36"/>
  <c r="D121" i="36"/>
  <c r="C121" i="36"/>
  <c r="H120" i="36"/>
  <c r="G120" i="36"/>
  <c r="E120" i="36"/>
  <c r="D120" i="36"/>
  <c r="C120" i="36"/>
  <c r="B120" i="36"/>
  <c r="H119" i="36"/>
  <c r="G119" i="36"/>
  <c r="E119" i="36"/>
  <c r="D119" i="36"/>
  <c r="C119" i="36"/>
  <c r="B119" i="36"/>
  <c r="H118" i="36"/>
  <c r="G118" i="36"/>
  <c r="E118" i="36"/>
  <c r="D118" i="36"/>
  <c r="C118" i="36"/>
  <c r="B118" i="36"/>
  <c r="H117" i="36"/>
  <c r="G117" i="36"/>
  <c r="E117" i="36"/>
  <c r="D117" i="36"/>
  <c r="C117" i="36"/>
  <c r="B117" i="36"/>
  <c r="H116" i="36"/>
  <c r="G116" i="36"/>
  <c r="E116" i="36"/>
  <c r="D116" i="36"/>
  <c r="C116" i="36"/>
  <c r="H115" i="36"/>
  <c r="G115" i="36"/>
  <c r="E115" i="36"/>
  <c r="D115" i="36"/>
  <c r="C115" i="36"/>
  <c r="B115" i="36"/>
  <c r="H114" i="36"/>
  <c r="G114" i="36"/>
  <c r="E114" i="36"/>
  <c r="D114" i="36"/>
  <c r="C114" i="36"/>
  <c r="B114" i="36"/>
  <c r="H113" i="36"/>
  <c r="G113" i="36"/>
  <c r="E113" i="36"/>
  <c r="D113" i="36"/>
  <c r="C113" i="36"/>
  <c r="B113" i="36"/>
  <c r="H112" i="36"/>
  <c r="G112" i="36"/>
  <c r="E112" i="36"/>
  <c r="D112" i="36"/>
  <c r="C112" i="36"/>
  <c r="B112" i="36"/>
  <c r="H111" i="36"/>
  <c r="G111" i="36"/>
  <c r="E111" i="36"/>
  <c r="D111" i="36"/>
  <c r="C111" i="36"/>
  <c r="H110" i="36"/>
  <c r="G110" i="36"/>
  <c r="E110" i="36"/>
  <c r="D110" i="36"/>
  <c r="C110" i="36"/>
  <c r="B110" i="36"/>
  <c r="H109" i="36"/>
  <c r="G109" i="36"/>
  <c r="E109" i="36"/>
  <c r="D109" i="36"/>
  <c r="C109" i="36"/>
  <c r="B109" i="36"/>
  <c r="H108" i="36"/>
  <c r="G108" i="36"/>
  <c r="E108" i="36"/>
  <c r="D108" i="36"/>
  <c r="C108" i="36"/>
  <c r="B108" i="36"/>
  <c r="H107" i="36"/>
  <c r="G107" i="36"/>
  <c r="E107" i="36"/>
  <c r="D107" i="36"/>
  <c r="C107" i="36"/>
  <c r="B107" i="36"/>
  <c r="H106" i="36"/>
  <c r="G106" i="36"/>
  <c r="E106" i="36"/>
  <c r="D106" i="36"/>
  <c r="C106" i="36"/>
  <c r="H105" i="36"/>
  <c r="G105" i="36"/>
  <c r="E105" i="36"/>
  <c r="D105" i="36"/>
  <c r="C105" i="36"/>
  <c r="B105" i="36"/>
  <c r="H104" i="36"/>
  <c r="G104" i="36"/>
  <c r="E104" i="36"/>
  <c r="D104" i="36"/>
  <c r="C104" i="36"/>
  <c r="B104" i="36"/>
  <c r="H103" i="36"/>
  <c r="G103" i="36"/>
  <c r="E103" i="36"/>
  <c r="D103" i="36"/>
  <c r="C103" i="36"/>
  <c r="B103" i="36"/>
  <c r="H102" i="36"/>
  <c r="G102" i="36"/>
  <c r="E102" i="36"/>
  <c r="D102" i="36"/>
  <c r="C102" i="36"/>
  <c r="B102" i="36"/>
  <c r="H101" i="36"/>
  <c r="G101" i="36"/>
  <c r="E101" i="36"/>
  <c r="D101" i="36"/>
  <c r="C101" i="36"/>
  <c r="H100" i="36"/>
  <c r="G100" i="36"/>
  <c r="E100" i="36"/>
  <c r="D100" i="36"/>
  <c r="C100" i="36"/>
  <c r="B100" i="36"/>
  <c r="H99" i="36"/>
  <c r="G99" i="36"/>
  <c r="E99" i="36"/>
  <c r="D99" i="36"/>
  <c r="C99" i="36"/>
  <c r="B99" i="36"/>
  <c r="H98" i="36"/>
  <c r="G98" i="36"/>
  <c r="E98" i="36"/>
  <c r="D98" i="36"/>
  <c r="C98" i="36"/>
  <c r="B98" i="36"/>
  <c r="H97" i="36"/>
  <c r="G97" i="36"/>
  <c r="E97" i="36"/>
  <c r="D97" i="36"/>
  <c r="C97" i="36"/>
  <c r="B97" i="36"/>
  <c r="H96" i="36"/>
  <c r="G96" i="36"/>
  <c r="E96" i="36"/>
  <c r="D96" i="36"/>
  <c r="C96" i="36"/>
  <c r="H95" i="36"/>
  <c r="G95" i="36"/>
  <c r="E95" i="36"/>
  <c r="D95" i="36"/>
  <c r="C95" i="36"/>
  <c r="B95" i="36"/>
  <c r="H94" i="36"/>
  <c r="G94" i="36"/>
  <c r="E94" i="36"/>
  <c r="D94" i="36"/>
  <c r="C94" i="36"/>
  <c r="B94" i="36"/>
  <c r="H93" i="36"/>
  <c r="G93" i="36"/>
  <c r="E93" i="36"/>
  <c r="D93" i="36"/>
  <c r="C93" i="36"/>
  <c r="B93" i="36"/>
  <c r="H92" i="36"/>
  <c r="G92" i="36"/>
  <c r="E92" i="36"/>
  <c r="D92" i="36"/>
  <c r="C92" i="36"/>
  <c r="B92" i="36"/>
  <c r="H91" i="36"/>
  <c r="G91" i="36"/>
  <c r="E91" i="36"/>
  <c r="D91" i="36"/>
  <c r="C91" i="36"/>
  <c r="H90" i="36"/>
  <c r="G90" i="36"/>
  <c r="E90" i="36"/>
  <c r="D90" i="36"/>
  <c r="C90" i="36"/>
  <c r="B90" i="36"/>
  <c r="H89" i="36"/>
  <c r="G89" i="36"/>
  <c r="E89" i="36"/>
  <c r="D89" i="36"/>
  <c r="C89" i="36"/>
  <c r="B89" i="36"/>
  <c r="H88" i="36"/>
  <c r="G88" i="36"/>
  <c r="E88" i="36"/>
  <c r="D88" i="36"/>
  <c r="C88" i="36"/>
  <c r="B88" i="36"/>
  <c r="H87" i="36"/>
  <c r="G87" i="36"/>
  <c r="E87" i="36"/>
  <c r="D87" i="36"/>
  <c r="C87" i="36"/>
  <c r="B87" i="36"/>
  <c r="H86" i="36"/>
  <c r="G86" i="36"/>
  <c r="E86" i="36"/>
  <c r="D86" i="36"/>
  <c r="C86" i="36"/>
  <c r="H85" i="36"/>
  <c r="G85" i="36"/>
  <c r="E85" i="36"/>
  <c r="D85" i="36"/>
  <c r="C85" i="36"/>
  <c r="B85" i="36"/>
  <c r="H84" i="36"/>
  <c r="G84" i="36"/>
  <c r="E84" i="36"/>
  <c r="D84" i="36"/>
  <c r="C84" i="36"/>
  <c r="B84" i="36"/>
  <c r="H83" i="36"/>
  <c r="G83" i="36"/>
  <c r="E83" i="36"/>
  <c r="D83" i="36"/>
  <c r="C83" i="36"/>
  <c r="B83" i="36"/>
  <c r="H82" i="36"/>
  <c r="G82" i="36"/>
  <c r="E82" i="36"/>
  <c r="D82" i="36"/>
  <c r="C82" i="36"/>
  <c r="B82" i="36"/>
  <c r="H81" i="36"/>
  <c r="G81" i="36"/>
  <c r="E81" i="36"/>
  <c r="D81" i="36"/>
  <c r="C81" i="36"/>
  <c r="H80" i="36"/>
  <c r="G80" i="36"/>
  <c r="E80" i="36"/>
  <c r="D80" i="36"/>
  <c r="C80" i="36"/>
  <c r="B80" i="36"/>
  <c r="H79" i="36"/>
  <c r="G79" i="36"/>
  <c r="E79" i="36"/>
  <c r="D79" i="36"/>
  <c r="C79" i="36"/>
  <c r="B79" i="36"/>
  <c r="H78" i="36"/>
  <c r="G78" i="36"/>
  <c r="E78" i="36"/>
  <c r="D78" i="36"/>
  <c r="C78" i="36"/>
  <c r="B78" i="36"/>
  <c r="H77" i="36"/>
  <c r="G77" i="36"/>
  <c r="E77" i="36"/>
  <c r="D77" i="36"/>
  <c r="C77" i="36"/>
  <c r="B77" i="36"/>
  <c r="H76" i="36"/>
  <c r="G76" i="36"/>
  <c r="E76" i="36"/>
  <c r="D76" i="36"/>
  <c r="C76" i="36"/>
  <c r="H75" i="36"/>
  <c r="G75" i="36"/>
  <c r="E75" i="36"/>
  <c r="D75" i="36"/>
  <c r="C75" i="36"/>
  <c r="B75" i="36"/>
  <c r="H74" i="36"/>
  <c r="G74" i="36"/>
  <c r="E74" i="36"/>
  <c r="D74" i="36"/>
  <c r="C74" i="36"/>
  <c r="B74" i="36"/>
  <c r="H73" i="36"/>
  <c r="G73" i="36"/>
  <c r="E73" i="36"/>
  <c r="D73" i="36"/>
  <c r="C73" i="36"/>
  <c r="B73" i="36"/>
  <c r="H72" i="36"/>
  <c r="G72" i="36"/>
  <c r="E72" i="36"/>
  <c r="D72" i="36"/>
  <c r="C72" i="36"/>
  <c r="B72" i="36"/>
  <c r="H71" i="36"/>
  <c r="G71" i="36"/>
  <c r="E71" i="36"/>
  <c r="D71" i="36"/>
  <c r="C71" i="36"/>
  <c r="H70" i="36"/>
  <c r="G70" i="36"/>
  <c r="E70" i="36"/>
  <c r="D70" i="36"/>
  <c r="C70" i="36"/>
  <c r="B70" i="36"/>
  <c r="H69" i="36"/>
  <c r="G69" i="36"/>
  <c r="E69" i="36"/>
  <c r="D69" i="36"/>
  <c r="C69" i="36"/>
  <c r="B69" i="36"/>
  <c r="H68" i="36"/>
  <c r="G68" i="36"/>
  <c r="E68" i="36"/>
  <c r="D68" i="36"/>
  <c r="C68" i="36"/>
  <c r="B68" i="36"/>
  <c r="H67" i="36"/>
  <c r="G67" i="36"/>
  <c r="E67" i="36"/>
  <c r="D67" i="36"/>
  <c r="C67" i="36"/>
  <c r="B67" i="36"/>
  <c r="H66" i="36"/>
  <c r="G66" i="36"/>
  <c r="E66" i="36"/>
  <c r="D66" i="36"/>
  <c r="C66" i="36"/>
  <c r="H65" i="36"/>
  <c r="G65" i="36"/>
  <c r="E65" i="36"/>
  <c r="D65" i="36"/>
  <c r="C65" i="36"/>
  <c r="B65" i="36"/>
  <c r="H64" i="36"/>
  <c r="G64" i="36"/>
  <c r="E64" i="36"/>
  <c r="D64" i="36"/>
  <c r="C64" i="36"/>
  <c r="B64" i="36"/>
  <c r="H63" i="36"/>
  <c r="G63" i="36"/>
  <c r="E63" i="36"/>
  <c r="D63" i="36"/>
  <c r="C63" i="36"/>
  <c r="B63" i="36"/>
  <c r="H62" i="36"/>
  <c r="G62" i="36"/>
  <c r="E62" i="36"/>
  <c r="D62" i="36"/>
  <c r="C62" i="36"/>
  <c r="B62" i="36"/>
  <c r="H61" i="36"/>
  <c r="G61" i="36"/>
  <c r="E61" i="36"/>
  <c r="D61" i="36"/>
  <c r="C61" i="36"/>
  <c r="H60" i="36"/>
  <c r="G60" i="36"/>
  <c r="E60" i="36"/>
  <c r="D60" i="36"/>
  <c r="C60" i="36"/>
  <c r="B60" i="36"/>
  <c r="H59" i="36"/>
  <c r="G59" i="36"/>
  <c r="E59" i="36"/>
  <c r="D59" i="36"/>
  <c r="C59" i="36"/>
  <c r="B59" i="36"/>
  <c r="H58" i="36"/>
  <c r="G58" i="36"/>
  <c r="E58" i="36"/>
  <c r="D58" i="36"/>
  <c r="C58" i="36"/>
  <c r="B58" i="36"/>
  <c r="H57" i="36"/>
  <c r="G57" i="36"/>
  <c r="E57" i="36"/>
  <c r="D57" i="36"/>
  <c r="C57" i="36"/>
  <c r="B57" i="36"/>
  <c r="H56" i="36"/>
  <c r="G56" i="36"/>
  <c r="E56" i="36"/>
  <c r="D56" i="36"/>
  <c r="C56" i="36"/>
  <c r="H55" i="36"/>
  <c r="G55" i="36"/>
  <c r="E55" i="36"/>
  <c r="D55" i="36"/>
  <c r="C55" i="36"/>
  <c r="B55" i="36"/>
  <c r="H54" i="36"/>
  <c r="G54" i="36"/>
  <c r="E54" i="36"/>
  <c r="D54" i="36"/>
  <c r="C54" i="36"/>
  <c r="B54" i="36"/>
  <c r="H53" i="36"/>
  <c r="G53" i="36"/>
  <c r="E53" i="36"/>
  <c r="D53" i="36"/>
  <c r="C53" i="36"/>
  <c r="B53" i="36"/>
  <c r="H52" i="36"/>
  <c r="G52" i="36"/>
  <c r="E52" i="36"/>
  <c r="D52" i="36"/>
  <c r="C52" i="36"/>
  <c r="B52" i="36"/>
  <c r="H51" i="36"/>
  <c r="G51" i="36"/>
  <c r="E51" i="36"/>
  <c r="D51" i="36"/>
  <c r="C51" i="36"/>
  <c r="H50" i="36"/>
  <c r="G50" i="36"/>
  <c r="E50" i="36"/>
  <c r="D50" i="36"/>
  <c r="C50" i="36"/>
  <c r="B50" i="36"/>
  <c r="H49" i="36"/>
  <c r="G49" i="36"/>
  <c r="E49" i="36"/>
  <c r="D49" i="36"/>
  <c r="C49" i="36"/>
  <c r="B49" i="36"/>
  <c r="H48" i="36"/>
  <c r="G48" i="36"/>
  <c r="E48" i="36"/>
  <c r="D48" i="36"/>
  <c r="C48" i="36"/>
  <c r="B48" i="36"/>
  <c r="H47" i="36"/>
  <c r="G47" i="36"/>
  <c r="E47" i="36"/>
  <c r="D47" i="36"/>
  <c r="C47" i="36"/>
  <c r="B47" i="36"/>
  <c r="H46" i="36"/>
  <c r="G46" i="36"/>
  <c r="E46" i="36"/>
  <c r="D46" i="36"/>
  <c r="C46" i="36"/>
  <c r="H45" i="36"/>
  <c r="G45" i="36"/>
  <c r="E45" i="36"/>
  <c r="D45" i="36"/>
  <c r="C45" i="36"/>
  <c r="B45" i="36"/>
  <c r="H44" i="36"/>
  <c r="G44" i="36"/>
  <c r="E44" i="36"/>
  <c r="D44" i="36"/>
  <c r="C44" i="36"/>
  <c r="B44" i="36"/>
  <c r="H43" i="36"/>
  <c r="G43" i="36"/>
  <c r="E43" i="36"/>
  <c r="D43" i="36"/>
  <c r="C43" i="36"/>
  <c r="B43" i="36"/>
  <c r="H42" i="36"/>
  <c r="G42" i="36"/>
  <c r="E42" i="36"/>
  <c r="D42" i="36"/>
  <c r="C42" i="36"/>
  <c r="B42" i="36"/>
  <c r="H41" i="36"/>
  <c r="G41" i="36"/>
  <c r="E41" i="36"/>
  <c r="D41" i="36"/>
  <c r="C41" i="36"/>
  <c r="H40" i="36"/>
  <c r="G40" i="36"/>
  <c r="E40" i="36"/>
  <c r="D40" i="36"/>
  <c r="C40" i="36"/>
  <c r="B40" i="36"/>
  <c r="H39" i="36"/>
  <c r="G39" i="36"/>
  <c r="E39" i="36"/>
  <c r="D39" i="36"/>
  <c r="C39" i="36"/>
  <c r="B39" i="36"/>
  <c r="H38" i="36"/>
  <c r="G38" i="36"/>
  <c r="E38" i="36"/>
  <c r="D38" i="36"/>
  <c r="C38" i="36"/>
  <c r="B38" i="36"/>
  <c r="H37" i="36"/>
  <c r="G37" i="36"/>
  <c r="E37" i="36"/>
  <c r="D37" i="36"/>
  <c r="C37" i="36"/>
  <c r="B37" i="36"/>
  <c r="H36" i="36"/>
  <c r="G36" i="36"/>
  <c r="E36" i="36"/>
  <c r="D36" i="36"/>
  <c r="C36" i="36"/>
  <c r="H35" i="36"/>
  <c r="G35" i="36"/>
  <c r="E35" i="36"/>
  <c r="D35" i="36"/>
  <c r="C35" i="36"/>
  <c r="B35" i="36"/>
  <c r="H34" i="36"/>
  <c r="G34" i="36"/>
  <c r="E34" i="36"/>
  <c r="D34" i="36"/>
  <c r="C34" i="36"/>
  <c r="B34" i="36"/>
  <c r="H33" i="36"/>
  <c r="G33" i="36"/>
  <c r="E33" i="36"/>
  <c r="D33" i="36"/>
  <c r="C33" i="36"/>
  <c r="B33" i="36"/>
  <c r="H32" i="36"/>
  <c r="G32" i="36"/>
  <c r="E32" i="36"/>
  <c r="D32" i="36"/>
  <c r="C32" i="36"/>
  <c r="B32" i="36"/>
  <c r="H31" i="36"/>
  <c r="G31" i="36"/>
  <c r="E31" i="36"/>
  <c r="D31" i="36"/>
  <c r="C31" i="36"/>
  <c r="H30" i="36"/>
  <c r="G30" i="36"/>
  <c r="E30" i="36"/>
  <c r="D30" i="36"/>
  <c r="C30" i="36"/>
  <c r="B30" i="36"/>
  <c r="H29" i="36"/>
  <c r="G29" i="36"/>
  <c r="E29" i="36"/>
  <c r="D29" i="36"/>
  <c r="C29" i="36"/>
  <c r="B29" i="36"/>
  <c r="H28" i="36"/>
  <c r="G28" i="36"/>
  <c r="E28" i="36"/>
  <c r="D28" i="36"/>
  <c r="C28" i="36"/>
  <c r="B28" i="36"/>
  <c r="H27" i="36"/>
  <c r="G27" i="36"/>
  <c r="E27" i="36"/>
  <c r="D27" i="36"/>
  <c r="C27" i="36"/>
  <c r="B27" i="36"/>
  <c r="H26" i="36"/>
  <c r="G26" i="36"/>
  <c r="E26" i="36"/>
  <c r="D26" i="36"/>
  <c r="C26" i="36"/>
  <c r="H25" i="36"/>
  <c r="G25" i="36"/>
  <c r="E25" i="36"/>
  <c r="D25" i="36"/>
  <c r="C25" i="36"/>
  <c r="B25" i="36"/>
  <c r="H24" i="36"/>
  <c r="G24" i="36"/>
  <c r="E24" i="36"/>
  <c r="D24" i="36"/>
  <c r="C24" i="36"/>
  <c r="B24" i="36"/>
  <c r="H23" i="36"/>
  <c r="G23" i="36"/>
  <c r="E23" i="36"/>
  <c r="D23" i="36"/>
  <c r="C23" i="36"/>
  <c r="B23" i="36"/>
  <c r="H22" i="36"/>
  <c r="G22" i="36"/>
  <c r="E22" i="36"/>
  <c r="D22" i="36"/>
  <c r="C22" i="36"/>
  <c r="B22" i="36"/>
  <c r="H21" i="36"/>
  <c r="G21" i="36"/>
  <c r="E21" i="36"/>
  <c r="D21" i="36"/>
  <c r="C21" i="36"/>
  <c r="H20" i="36"/>
  <c r="G20" i="36"/>
  <c r="E20" i="36"/>
  <c r="D20" i="36"/>
  <c r="C20" i="36"/>
  <c r="B20" i="36"/>
  <c r="H19" i="36"/>
  <c r="G19" i="36"/>
  <c r="E19" i="36"/>
  <c r="D19" i="36"/>
  <c r="C19" i="36"/>
  <c r="B19" i="36"/>
  <c r="H18" i="36"/>
  <c r="G18" i="36"/>
  <c r="E18" i="36"/>
  <c r="D18" i="36"/>
  <c r="C18" i="36"/>
  <c r="B18" i="36"/>
  <c r="H17" i="36"/>
  <c r="G17" i="36"/>
  <c r="E17" i="36"/>
  <c r="D17" i="36"/>
  <c r="C17" i="36"/>
  <c r="B17" i="36"/>
  <c r="H16" i="36"/>
  <c r="G16" i="36"/>
  <c r="E16" i="36"/>
  <c r="D16" i="36"/>
  <c r="C16" i="36"/>
  <c r="H15" i="36"/>
  <c r="G15" i="36"/>
  <c r="E15" i="36"/>
  <c r="D15" i="36"/>
  <c r="C15" i="36"/>
  <c r="B15" i="36"/>
  <c r="H14" i="36"/>
  <c r="G14" i="36"/>
  <c r="E14" i="36"/>
  <c r="D14" i="36"/>
  <c r="C14" i="36"/>
  <c r="B14" i="36"/>
  <c r="H13" i="36"/>
  <c r="G13" i="36"/>
  <c r="E13" i="36"/>
  <c r="D13" i="36"/>
  <c r="C13" i="36"/>
  <c r="B13" i="36"/>
  <c r="H12" i="36"/>
  <c r="G12" i="36"/>
  <c r="E12" i="36"/>
  <c r="D12" i="36"/>
  <c r="C12" i="36"/>
  <c r="B12" i="36"/>
  <c r="H11" i="36"/>
  <c r="G11" i="36"/>
  <c r="E11" i="36"/>
  <c r="D11" i="36"/>
  <c r="C11" i="36"/>
  <c r="H10" i="36"/>
  <c r="G10" i="36"/>
  <c r="E10" i="36"/>
  <c r="D10" i="36"/>
  <c r="C10" i="36"/>
  <c r="B10" i="36"/>
  <c r="H9" i="36"/>
  <c r="G9" i="36"/>
  <c r="E9" i="36"/>
  <c r="D9" i="36"/>
  <c r="C9" i="36"/>
  <c r="B9" i="36"/>
  <c r="H8" i="36"/>
  <c r="G8" i="36"/>
  <c r="E8" i="36"/>
  <c r="D8" i="36"/>
  <c r="C8" i="36"/>
  <c r="B8" i="36"/>
  <c r="H7" i="36"/>
  <c r="G7" i="36"/>
  <c r="E7" i="36"/>
  <c r="D7" i="36"/>
  <c r="C7" i="36"/>
  <c r="B7" i="36"/>
  <c r="H161" i="37"/>
  <c r="G161" i="37"/>
  <c r="E161" i="37"/>
  <c r="D161" i="37"/>
  <c r="C161" i="37"/>
  <c r="H160" i="37"/>
  <c r="G160" i="37"/>
  <c r="E160" i="37"/>
  <c r="D160" i="37"/>
  <c r="C160" i="37"/>
  <c r="B160" i="37"/>
  <c r="H159" i="37"/>
  <c r="G159" i="37"/>
  <c r="E159" i="37"/>
  <c r="D159" i="37"/>
  <c r="C159" i="37"/>
  <c r="B159" i="37"/>
  <c r="H158" i="37"/>
  <c r="G158" i="37"/>
  <c r="E158" i="37"/>
  <c r="D158" i="37"/>
  <c r="C158" i="37"/>
  <c r="B158" i="37"/>
  <c r="H157" i="37"/>
  <c r="G157" i="37"/>
  <c r="E157" i="37"/>
  <c r="D157" i="37"/>
  <c r="C157" i="37"/>
  <c r="B157" i="37"/>
  <c r="H156" i="37"/>
  <c r="G156" i="37"/>
  <c r="E156" i="37"/>
  <c r="D156" i="37"/>
  <c r="C156" i="37"/>
  <c r="H155" i="37"/>
  <c r="G155" i="37"/>
  <c r="E155" i="37"/>
  <c r="D155" i="37"/>
  <c r="C155" i="37"/>
  <c r="B155" i="37"/>
  <c r="H154" i="37"/>
  <c r="G154" i="37"/>
  <c r="E154" i="37"/>
  <c r="D154" i="37"/>
  <c r="C154" i="37"/>
  <c r="B154" i="37"/>
  <c r="H153" i="37"/>
  <c r="G153" i="37"/>
  <c r="E153" i="37"/>
  <c r="D153" i="37"/>
  <c r="C153" i="37"/>
  <c r="B153" i="37"/>
  <c r="H152" i="37"/>
  <c r="G152" i="37"/>
  <c r="E152" i="37"/>
  <c r="D152" i="37"/>
  <c r="C152" i="37"/>
  <c r="B152" i="37"/>
  <c r="H151" i="37"/>
  <c r="G151" i="37"/>
  <c r="E151" i="37"/>
  <c r="D151" i="37"/>
  <c r="C151" i="37"/>
  <c r="H150" i="37"/>
  <c r="G150" i="37"/>
  <c r="E150" i="37"/>
  <c r="D150" i="37"/>
  <c r="C150" i="37"/>
  <c r="B150" i="37"/>
  <c r="H149" i="37"/>
  <c r="G149" i="37"/>
  <c r="E149" i="37"/>
  <c r="D149" i="37"/>
  <c r="C149" i="37"/>
  <c r="B149" i="37"/>
  <c r="H148" i="37"/>
  <c r="G148" i="37"/>
  <c r="E148" i="37"/>
  <c r="D148" i="37"/>
  <c r="C148" i="37"/>
  <c r="B148" i="37"/>
  <c r="H147" i="37"/>
  <c r="G147" i="37"/>
  <c r="E147" i="37"/>
  <c r="D147" i="37"/>
  <c r="C147" i="37"/>
  <c r="B147" i="37"/>
  <c r="H146" i="37"/>
  <c r="G146" i="37"/>
  <c r="E146" i="37"/>
  <c r="D146" i="37"/>
  <c r="C146" i="37"/>
  <c r="H145" i="37"/>
  <c r="G145" i="37"/>
  <c r="E145" i="37"/>
  <c r="D145" i="37"/>
  <c r="C145" i="37"/>
  <c r="B145" i="37"/>
  <c r="H144" i="37"/>
  <c r="G144" i="37"/>
  <c r="E144" i="37"/>
  <c r="D144" i="37"/>
  <c r="C144" i="37"/>
  <c r="B144" i="37"/>
  <c r="H143" i="37"/>
  <c r="G143" i="37"/>
  <c r="E143" i="37"/>
  <c r="D143" i="37"/>
  <c r="C143" i="37"/>
  <c r="B143" i="37"/>
  <c r="H142" i="37"/>
  <c r="G142" i="37"/>
  <c r="E142" i="37"/>
  <c r="D142" i="37"/>
  <c r="C142" i="37"/>
  <c r="B142" i="37"/>
  <c r="H141" i="37"/>
  <c r="G141" i="37"/>
  <c r="E141" i="37"/>
  <c r="D141" i="37"/>
  <c r="C141" i="37"/>
  <c r="H140" i="37"/>
  <c r="G140" i="37"/>
  <c r="E140" i="37"/>
  <c r="D140" i="37"/>
  <c r="C140" i="37"/>
  <c r="B140" i="37"/>
  <c r="H139" i="37"/>
  <c r="G139" i="37"/>
  <c r="E139" i="37"/>
  <c r="D139" i="37"/>
  <c r="C139" i="37"/>
  <c r="B139" i="37"/>
  <c r="H138" i="37"/>
  <c r="G138" i="37"/>
  <c r="E138" i="37"/>
  <c r="D138" i="37"/>
  <c r="C138" i="37"/>
  <c r="B138" i="37"/>
  <c r="H137" i="37"/>
  <c r="G137" i="37"/>
  <c r="E137" i="37"/>
  <c r="D137" i="37"/>
  <c r="C137" i="37"/>
  <c r="B137" i="37"/>
  <c r="H136" i="37"/>
  <c r="G136" i="37"/>
  <c r="E136" i="37"/>
  <c r="D136" i="37"/>
  <c r="C136" i="37"/>
  <c r="H135" i="37"/>
  <c r="G135" i="37"/>
  <c r="E135" i="37"/>
  <c r="D135" i="37"/>
  <c r="C135" i="37"/>
  <c r="B135" i="37"/>
  <c r="H134" i="37"/>
  <c r="G134" i="37"/>
  <c r="E134" i="37"/>
  <c r="D134" i="37"/>
  <c r="C134" i="37"/>
  <c r="B134" i="37"/>
  <c r="H133" i="37"/>
  <c r="G133" i="37"/>
  <c r="E133" i="37"/>
  <c r="D133" i="37"/>
  <c r="C133" i="37"/>
  <c r="B133" i="37"/>
  <c r="H132" i="37"/>
  <c r="G132" i="37"/>
  <c r="E132" i="37"/>
  <c r="D132" i="37"/>
  <c r="C132" i="37"/>
  <c r="B132" i="37"/>
  <c r="H131" i="37"/>
  <c r="G131" i="37"/>
  <c r="E131" i="37"/>
  <c r="D131" i="37"/>
  <c r="C131" i="37"/>
  <c r="H130" i="37"/>
  <c r="G130" i="37"/>
  <c r="E130" i="37"/>
  <c r="D130" i="37"/>
  <c r="C130" i="37"/>
  <c r="B130" i="37"/>
  <c r="H129" i="37"/>
  <c r="G129" i="37"/>
  <c r="E129" i="37"/>
  <c r="D129" i="37"/>
  <c r="C129" i="37"/>
  <c r="B129" i="37"/>
  <c r="H128" i="37"/>
  <c r="G128" i="37"/>
  <c r="E128" i="37"/>
  <c r="D128" i="37"/>
  <c r="C128" i="37"/>
  <c r="B128" i="37"/>
  <c r="H127" i="37"/>
  <c r="G127" i="37"/>
  <c r="E127" i="37"/>
  <c r="D127" i="37"/>
  <c r="C127" i="37"/>
  <c r="B127" i="37"/>
  <c r="H126" i="37"/>
  <c r="G126" i="37"/>
  <c r="E126" i="37"/>
  <c r="D126" i="37"/>
  <c r="C126" i="37"/>
  <c r="H125" i="37"/>
  <c r="G125" i="37"/>
  <c r="E125" i="37"/>
  <c r="D125" i="37"/>
  <c r="C125" i="37"/>
  <c r="B125" i="37"/>
  <c r="H124" i="37"/>
  <c r="G124" i="37"/>
  <c r="E124" i="37"/>
  <c r="D124" i="37"/>
  <c r="C124" i="37"/>
  <c r="B124" i="37"/>
  <c r="H123" i="37"/>
  <c r="G123" i="37"/>
  <c r="E123" i="37"/>
  <c r="D123" i="37"/>
  <c r="C123" i="37"/>
  <c r="B123" i="37"/>
  <c r="H122" i="37"/>
  <c r="G122" i="37"/>
  <c r="E122" i="37"/>
  <c r="D122" i="37"/>
  <c r="C122" i="37"/>
  <c r="B122" i="37"/>
  <c r="H121" i="37"/>
  <c r="G121" i="37"/>
  <c r="E121" i="37"/>
  <c r="D121" i="37"/>
  <c r="C121" i="37"/>
  <c r="H120" i="37"/>
  <c r="G120" i="37"/>
  <c r="E120" i="37"/>
  <c r="D120" i="37"/>
  <c r="C120" i="37"/>
  <c r="B120" i="37"/>
  <c r="H119" i="37"/>
  <c r="G119" i="37"/>
  <c r="E119" i="37"/>
  <c r="D119" i="37"/>
  <c r="C119" i="37"/>
  <c r="B119" i="37"/>
  <c r="H118" i="37"/>
  <c r="G118" i="37"/>
  <c r="E118" i="37"/>
  <c r="D118" i="37"/>
  <c r="C118" i="37"/>
  <c r="B118" i="37"/>
  <c r="H117" i="37"/>
  <c r="G117" i="37"/>
  <c r="E117" i="37"/>
  <c r="D117" i="37"/>
  <c r="C117" i="37"/>
  <c r="B117" i="37"/>
  <c r="H116" i="37"/>
  <c r="G116" i="37"/>
  <c r="E116" i="37"/>
  <c r="D116" i="37"/>
  <c r="C116" i="37"/>
  <c r="H115" i="37"/>
  <c r="G115" i="37"/>
  <c r="E115" i="37"/>
  <c r="D115" i="37"/>
  <c r="C115" i="37"/>
  <c r="B115" i="37"/>
  <c r="H114" i="37"/>
  <c r="G114" i="37"/>
  <c r="E114" i="37"/>
  <c r="D114" i="37"/>
  <c r="C114" i="37"/>
  <c r="B114" i="37"/>
  <c r="H113" i="37"/>
  <c r="G113" i="37"/>
  <c r="E113" i="37"/>
  <c r="D113" i="37"/>
  <c r="C113" i="37"/>
  <c r="B113" i="37"/>
  <c r="H112" i="37"/>
  <c r="G112" i="37"/>
  <c r="E112" i="37"/>
  <c r="D112" i="37"/>
  <c r="C112" i="37"/>
  <c r="B112" i="37"/>
  <c r="H111" i="37"/>
  <c r="G111" i="37"/>
  <c r="E111" i="37"/>
  <c r="D111" i="37"/>
  <c r="C111" i="37"/>
  <c r="H110" i="37"/>
  <c r="G110" i="37"/>
  <c r="E110" i="37"/>
  <c r="D110" i="37"/>
  <c r="C110" i="37"/>
  <c r="B110" i="37"/>
  <c r="H109" i="37"/>
  <c r="G109" i="37"/>
  <c r="E109" i="37"/>
  <c r="D109" i="37"/>
  <c r="C109" i="37"/>
  <c r="B109" i="37"/>
  <c r="H108" i="37"/>
  <c r="G108" i="37"/>
  <c r="E108" i="37"/>
  <c r="D108" i="37"/>
  <c r="C108" i="37"/>
  <c r="B108" i="37"/>
  <c r="H107" i="37"/>
  <c r="G107" i="37"/>
  <c r="E107" i="37"/>
  <c r="D107" i="37"/>
  <c r="C107" i="37"/>
  <c r="B107" i="37"/>
  <c r="H106" i="37"/>
  <c r="G106" i="37"/>
  <c r="E106" i="37"/>
  <c r="D106" i="37"/>
  <c r="C106" i="37"/>
  <c r="H105" i="37"/>
  <c r="G105" i="37"/>
  <c r="E105" i="37"/>
  <c r="D105" i="37"/>
  <c r="C105" i="37"/>
  <c r="B105" i="37"/>
  <c r="H104" i="37"/>
  <c r="G104" i="37"/>
  <c r="E104" i="37"/>
  <c r="D104" i="37"/>
  <c r="C104" i="37"/>
  <c r="B104" i="37"/>
  <c r="H103" i="37"/>
  <c r="G103" i="37"/>
  <c r="E103" i="37"/>
  <c r="D103" i="37"/>
  <c r="C103" i="37"/>
  <c r="B103" i="37"/>
  <c r="H102" i="37"/>
  <c r="G102" i="37"/>
  <c r="E102" i="37"/>
  <c r="D102" i="37"/>
  <c r="C102" i="37"/>
  <c r="B102" i="37"/>
  <c r="H101" i="37"/>
  <c r="G101" i="37"/>
  <c r="E101" i="37"/>
  <c r="D101" i="37"/>
  <c r="C101" i="37"/>
  <c r="H100" i="37"/>
  <c r="G100" i="37"/>
  <c r="E100" i="37"/>
  <c r="D100" i="37"/>
  <c r="C100" i="37"/>
  <c r="B100" i="37"/>
  <c r="H99" i="37"/>
  <c r="G99" i="37"/>
  <c r="E99" i="37"/>
  <c r="D99" i="37"/>
  <c r="C99" i="37"/>
  <c r="B99" i="37"/>
  <c r="H98" i="37"/>
  <c r="G98" i="37"/>
  <c r="E98" i="37"/>
  <c r="D98" i="37"/>
  <c r="C98" i="37"/>
  <c r="B98" i="37"/>
  <c r="H97" i="37"/>
  <c r="G97" i="37"/>
  <c r="E97" i="37"/>
  <c r="D97" i="37"/>
  <c r="C97" i="37"/>
  <c r="B97" i="37"/>
  <c r="H96" i="37"/>
  <c r="G96" i="37"/>
  <c r="E96" i="37"/>
  <c r="D96" i="37"/>
  <c r="C96" i="37"/>
  <c r="H95" i="37"/>
  <c r="G95" i="37"/>
  <c r="E95" i="37"/>
  <c r="D95" i="37"/>
  <c r="C95" i="37"/>
  <c r="B95" i="37"/>
  <c r="H94" i="37"/>
  <c r="G94" i="37"/>
  <c r="E94" i="37"/>
  <c r="D94" i="37"/>
  <c r="C94" i="37"/>
  <c r="B94" i="37"/>
  <c r="H93" i="37"/>
  <c r="G93" i="37"/>
  <c r="E93" i="37"/>
  <c r="D93" i="37"/>
  <c r="C93" i="37"/>
  <c r="B93" i="37"/>
  <c r="H92" i="37"/>
  <c r="G92" i="37"/>
  <c r="E92" i="37"/>
  <c r="D92" i="37"/>
  <c r="C92" i="37"/>
  <c r="B92" i="37"/>
  <c r="H91" i="37"/>
  <c r="G91" i="37"/>
  <c r="E91" i="37"/>
  <c r="D91" i="37"/>
  <c r="C91" i="37"/>
  <c r="H90" i="37"/>
  <c r="G90" i="37"/>
  <c r="E90" i="37"/>
  <c r="D90" i="37"/>
  <c r="C90" i="37"/>
  <c r="B90" i="37"/>
  <c r="H89" i="37"/>
  <c r="G89" i="37"/>
  <c r="E89" i="37"/>
  <c r="D89" i="37"/>
  <c r="C89" i="37"/>
  <c r="B89" i="37"/>
  <c r="H88" i="37"/>
  <c r="G88" i="37"/>
  <c r="E88" i="37"/>
  <c r="D88" i="37"/>
  <c r="C88" i="37"/>
  <c r="B88" i="37"/>
  <c r="H87" i="37"/>
  <c r="G87" i="37"/>
  <c r="E87" i="37"/>
  <c r="D87" i="37"/>
  <c r="C87" i="37"/>
  <c r="B87" i="37"/>
  <c r="H86" i="37"/>
  <c r="G86" i="37"/>
  <c r="E86" i="37"/>
  <c r="D86" i="37"/>
  <c r="C86" i="37"/>
  <c r="H85" i="37"/>
  <c r="G85" i="37"/>
  <c r="E85" i="37"/>
  <c r="D85" i="37"/>
  <c r="C85" i="37"/>
  <c r="B85" i="37"/>
  <c r="H84" i="37"/>
  <c r="G84" i="37"/>
  <c r="E84" i="37"/>
  <c r="D84" i="37"/>
  <c r="C84" i="37"/>
  <c r="B84" i="37"/>
  <c r="H83" i="37"/>
  <c r="G83" i="37"/>
  <c r="E83" i="37"/>
  <c r="D83" i="37"/>
  <c r="C83" i="37"/>
  <c r="B83" i="37"/>
  <c r="H82" i="37"/>
  <c r="G82" i="37"/>
  <c r="E82" i="37"/>
  <c r="D82" i="37"/>
  <c r="C82" i="37"/>
  <c r="B82" i="37"/>
  <c r="H81" i="37"/>
  <c r="G81" i="37"/>
  <c r="E81" i="37"/>
  <c r="D81" i="37"/>
  <c r="C81" i="37"/>
  <c r="H80" i="37"/>
  <c r="G80" i="37"/>
  <c r="E80" i="37"/>
  <c r="D80" i="37"/>
  <c r="C80" i="37"/>
  <c r="B80" i="37"/>
  <c r="H79" i="37"/>
  <c r="G79" i="37"/>
  <c r="E79" i="37"/>
  <c r="D79" i="37"/>
  <c r="C79" i="37"/>
  <c r="B79" i="37"/>
  <c r="H78" i="37"/>
  <c r="G78" i="37"/>
  <c r="E78" i="37"/>
  <c r="D78" i="37"/>
  <c r="C78" i="37"/>
  <c r="B78" i="37"/>
  <c r="H77" i="37"/>
  <c r="G77" i="37"/>
  <c r="E77" i="37"/>
  <c r="D77" i="37"/>
  <c r="C77" i="37"/>
  <c r="B77" i="37"/>
  <c r="H76" i="37"/>
  <c r="G76" i="37"/>
  <c r="E76" i="37"/>
  <c r="D76" i="37"/>
  <c r="C76" i="37"/>
  <c r="H75" i="37"/>
  <c r="G75" i="37"/>
  <c r="E75" i="37"/>
  <c r="D75" i="37"/>
  <c r="C75" i="37"/>
  <c r="B75" i="37"/>
  <c r="H74" i="37"/>
  <c r="G74" i="37"/>
  <c r="E74" i="37"/>
  <c r="D74" i="37"/>
  <c r="C74" i="37"/>
  <c r="B74" i="37"/>
  <c r="H73" i="37"/>
  <c r="G73" i="37"/>
  <c r="E73" i="37"/>
  <c r="D73" i="37"/>
  <c r="C73" i="37"/>
  <c r="B73" i="37"/>
  <c r="H72" i="37"/>
  <c r="G72" i="37"/>
  <c r="E72" i="37"/>
  <c r="D72" i="37"/>
  <c r="C72" i="37"/>
  <c r="B72" i="37"/>
  <c r="H71" i="37"/>
  <c r="G71" i="37"/>
  <c r="E71" i="37"/>
  <c r="D71" i="37"/>
  <c r="C71" i="37"/>
  <c r="H70" i="37"/>
  <c r="G70" i="37"/>
  <c r="E70" i="37"/>
  <c r="D70" i="37"/>
  <c r="C70" i="37"/>
  <c r="B70" i="37"/>
  <c r="H69" i="37"/>
  <c r="G69" i="37"/>
  <c r="E69" i="37"/>
  <c r="D69" i="37"/>
  <c r="C69" i="37"/>
  <c r="B69" i="37"/>
  <c r="H68" i="37"/>
  <c r="G68" i="37"/>
  <c r="E68" i="37"/>
  <c r="D68" i="37"/>
  <c r="C68" i="37"/>
  <c r="B68" i="37"/>
  <c r="H67" i="37"/>
  <c r="G67" i="37"/>
  <c r="E67" i="37"/>
  <c r="D67" i="37"/>
  <c r="C67" i="37"/>
  <c r="B67" i="37"/>
  <c r="H66" i="37"/>
  <c r="G66" i="37"/>
  <c r="E66" i="37"/>
  <c r="D66" i="37"/>
  <c r="C66" i="37"/>
  <c r="H65" i="37"/>
  <c r="G65" i="37"/>
  <c r="E65" i="37"/>
  <c r="D65" i="37"/>
  <c r="C65" i="37"/>
  <c r="B65" i="37"/>
  <c r="H64" i="37"/>
  <c r="G64" i="37"/>
  <c r="E64" i="37"/>
  <c r="D64" i="37"/>
  <c r="C64" i="37"/>
  <c r="B64" i="37"/>
  <c r="H63" i="37"/>
  <c r="G63" i="37"/>
  <c r="E63" i="37"/>
  <c r="D63" i="37"/>
  <c r="C63" i="37"/>
  <c r="B63" i="37"/>
  <c r="H62" i="37"/>
  <c r="G62" i="37"/>
  <c r="E62" i="37"/>
  <c r="D62" i="37"/>
  <c r="C62" i="37"/>
  <c r="B62" i="37"/>
  <c r="H61" i="37"/>
  <c r="G61" i="37"/>
  <c r="E61" i="37"/>
  <c r="D61" i="37"/>
  <c r="C61" i="37"/>
  <c r="H60" i="37"/>
  <c r="G60" i="37"/>
  <c r="E60" i="37"/>
  <c r="D60" i="37"/>
  <c r="C60" i="37"/>
  <c r="B60" i="37"/>
  <c r="H59" i="37"/>
  <c r="G59" i="37"/>
  <c r="E59" i="37"/>
  <c r="D59" i="37"/>
  <c r="C59" i="37"/>
  <c r="B59" i="37"/>
  <c r="H58" i="37"/>
  <c r="G58" i="37"/>
  <c r="E58" i="37"/>
  <c r="D58" i="37"/>
  <c r="C58" i="37"/>
  <c r="B58" i="37"/>
  <c r="H57" i="37"/>
  <c r="G57" i="37"/>
  <c r="E57" i="37"/>
  <c r="D57" i="37"/>
  <c r="C57" i="37"/>
  <c r="B57" i="37"/>
  <c r="H56" i="37"/>
  <c r="G56" i="37"/>
  <c r="E56" i="37"/>
  <c r="D56" i="37"/>
  <c r="C56" i="37"/>
  <c r="H55" i="37"/>
  <c r="G55" i="37"/>
  <c r="E55" i="37"/>
  <c r="D55" i="37"/>
  <c r="C55" i="37"/>
  <c r="B55" i="37"/>
  <c r="H54" i="37"/>
  <c r="G54" i="37"/>
  <c r="E54" i="37"/>
  <c r="D54" i="37"/>
  <c r="C54" i="37"/>
  <c r="B54" i="37"/>
  <c r="H53" i="37"/>
  <c r="G53" i="37"/>
  <c r="E53" i="37"/>
  <c r="D53" i="37"/>
  <c r="C53" i="37"/>
  <c r="B53" i="37"/>
  <c r="H52" i="37"/>
  <c r="G52" i="37"/>
  <c r="E52" i="37"/>
  <c r="D52" i="37"/>
  <c r="C52" i="37"/>
  <c r="B52" i="37"/>
  <c r="H51" i="37"/>
  <c r="G51" i="37"/>
  <c r="E51" i="37"/>
  <c r="D51" i="37"/>
  <c r="C51" i="37"/>
  <c r="H50" i="37"/>
  <c r="G50" i="37"/>
  <c r="E50" i="37"/>
  <c r="D50" i="37"/>
  <c r="C50" i="37"/>
  <c r="B50" i="37"/>
  <c r="H49" i="37"/>
  <c r="G49" i="37"/>
  <c r="E49" i="37"/>
  <c r="D49" i="37"/>
  <c r="C49" i="37"/>
  <c r="B49" i="37"/>
  <c r="H48" i="37"/>
  <c r="G48" i="37"/>
  <c r="E48" i="37"/>
  <c r="D48" i="37"/>
  <c r="C48" i="37"/>
  <c r="B48" i="37"/>
  <c r="H47" i="37"/>
  <c r="G47" i="37"/>
  <c r="E47" i="37"/>
  <c r="D47" i="37"/>
  <c r="C47" i="37"/>
  <c r="B47" i="37"/>
  <c r="H46" i="37"/>
  <c r="G46" i="37"/>
  <c r="E46" i="37"/>
  <c r="D46" i="37"/>
  <c r="C46" i="37"/>
  <c r="H45" i="37"/>
  <c r="G45" i="37"/>
  <c r="E45" i="37"/>
  <c r="D45" i="37"/>
  <c r="C45" i="37"/>
  <c r="B45" i="37"/>
  <c r="H44" i="37"/>
  <c r="G44" i="37"/>
  <c r="E44" i="37"/>
  <c r="D44" i="37"/>
  <c r="C44" i="37"/>
  <c r="B44" i="37"/>
  <c r="H43" i="37"/>
  <c r="G43" i="37"/>
  <c r="E43" i="37"/>
  <c r="D43" i="37"/>
  <c r="C43" i="37"/>
  <c r="B43" i="37"/>
  <c r="H42" i="37"/>
  <c r="G42" i="37"/>
  <c r="E42" i="37"/>
  <c r="D42" i="37"/>
  <c r="C42" i="37"/>
  <c r="B42" i="37"/>
  <c r="H41" i="37"/>
  <c r="G41" i="37"/>
  <c r="E41" i="37"/>
  <c r="D41" i="37"/>
  <c r="C41" i="37"/>
  <c r="H40" i="37"/>
  <c r="G40" i="37"/>
  <c r="E40" i="37"/>
  <c r="D40" i="37"/>
  <c r="C40" i="37"/>
  <c r="B40" i="37"/>
  <c r="H39" i="37"/>
  <c r="G39" i="37"/>
  <c r="E39" i="37"/>
  <c r="D39" i="37"/>
  <c r="C39" i="37"/>
  <c r="B39" i="37"/>
  <c r="H38" i="37"/>
  <c r="G38" i="37"/>
  <c r="E38" i="37"/>
  <c r="D38" i="37"/>
  <c r="C38" i="37"/>
  <c r="B38" i="37"/>
  <c r="H37" i="37"/>
  <c r="G37" i="37"/>
  <c r="E37" i="37"/>
  <c r="D37" i="37"/>
  <c r="C37" i="37"/>
  <c r="B37" i="37"/>
  <c r="H36" i="37"/>
  <c r="G36" i="37"/>
  <c r="E36" i="37"/>
  <c r="D36" i="37"/>
  <c r="C36" i="37"/>
  <c r="H35" i="37"/>
  <c r="G35" i="37"/>
  <c r="E35" i="37"/>
  <c r="D35" i="37"/>
  <c r="C35" i="37"/>
  <c r="B35" i="37"/>
  <c r="H34" i="37"/>
  <c r="G34" i="37"/>
  <c r="E34" i="37"/>
  <c r="D34" i="37"/>
  <c r="C34" i="37"/>
  <c r="B34" i="37"/>
  <c r="H33" i="37"/>
  <c r="G33" i="37"/>
  <c r="E33" i="37"/>
  <c r="D33" i="37"/>
  <c r="C33" i="37"/>
  <c r="B33" i="37"/>
  <c r="H32" i="37"/>
  <c r="G32" i="37"/>
  <c r="E32" i="37"/>
  <c r="D32" i="37"/>
  <c r="C32" i="37"/>
  <c r="B32" i="37"/>
  <c r="H31" i="37"/>
  <c r="G31" i="37"/>
  <c r="E31" i="37"/>
  <c r="D31" i="37"/>
  <c r="C31" i="37"/>
  <c r="H30" i="37"/>
  <c r="G30" i="37"/>
  <c r="E30" i="37"/>
  <c r="D30" i="37"/>
  <c r="C30" i="37"/>
  <c r="B30" i="37"/>
  <c r="H29" i="37"/>
  <c r="G29" i="37"/>
  <c r="E29" i="37"/>
  <c r="D29" i="37"/>
  <c r="C29" i="37"/>
  <c r="B29" i="37"/>
  <c r="H28" i="37"/>
  <c r="G28" i="37"/>
  <c r="E28" i="37"/>
  <c r="D28" i="37"/>
  <c r="C28" i="37"/>
  <c r="B28" i="37"/>
  <c r="H27" i="37"/>
  <c r="G27" i="37"/>
  <c r="E27" i="37"/>
  <c r="D27" i="37"/>
  <c r="C27" i="37"/>
  <c r="B27" i="37"/>
  <c r="H26" i="37"/>
  <c r="G26" i="37"/>
  <c r="E26" i="37"/>
  <c r="D26" i="37"/>
  <c r="C26" i="37"/>
  <c r="H25" i="37"/>
  <c r="G25" i="37"/>
  <c r="E25" i="37"/>
  <c r="D25" i="37"/>
  <c r="C25" i="37"/>
  <c r="B25" i="37"/>
  <c r="H24" i="37"/>
  <c r="G24" i="37"/>
  <c r="E24" i="37"/>
  <c r="D24" i="37"/>
  <c r="C24" i="37"/>
  <c r="B24" i="37"/>
  <c r="H23" i="37"/>
  <c r="G23" i="37"/>
  <c r="E23" i="37"/>
  <c r="D23" i="37"/>
  <c r="C23" i="37"/>
  <c r="B23" i="37"/>
  <c r="H22" i="37"/>
  <c r="G22" i="37"/>
  <c r="E22" i="37"/>
  <c r="D22" i="37"/>
  <c r="C22" i="37"/>
  <c r="B22" i="37"/>
  <c r="H21" i="37"/>
  <c r="G21" i="37"/>
  <c r="E21" i="37"/>
  <c r="D21" i="37"/>
  <c r="C21" i="37"/>
  <c r="H20" i="37"/>
  <c r="G20" i="37"/>
  <c r="E20" i="37"/>
  <c r="D20" i="37"/>
  <c r="C20" i="37"/>
  <c r="B20" i="37"/>
  <c r="H19" i="37"/>
  <c r="G19" i="37"/>
  <c r="E19" i="37"/>
  <c r="D19" i="37"/>
  <c r="C19" i="37"/>
  <c r="B19" i="37"/>
  <c r="H18" i="37"/>
  <c r="G18" i="37"/>
  <c r="E18" i="37"/>
  <c r="D18" i="37"/>
  <c r="C18" i="37"/>
  <c r="B18" i="37"/>
  <c r="H17" i="37"/>
  <c r="G17" i="37"/>
  <c r="E17" i="37"/>
  <c r="D17" i="37"/>
  <c r="C17" i="37"/>
  <c r="B17" i="37"/>
  <c r="H16" i="37"/>
  <c r="G16" i="37"/>
  <c r="E16" i="37"/>
  <c r="D16" i="37"/>
  <c r="C16" i="37"/>
  <c r="H15" i="37"/>
  <c r="G15" i="37"/>
  <c r="E15" i="37"/>
  <c r="D15" i="37"/>
  <c r="C15" i="37"/>
  <c r="B15" i="37"/>
  <c r="H14" i="37"/>
  <c r="G14" i="37"/>
  <c r="E14" i="37"/>
  <c r="D14" i="37"/>
  <c r="C14" i="37"/>
  <c r="B14" i="37"/>
  <c r="H13" i="37"/>
  <c r="G13" i="37"/>
  <c r="E13" i="37"/>
  <c r="D13" i="37"/>
  <c r="C13" i="37"/>
  <c r="B13" i="37"/>
  <c r="H12" i="37"/>
  <c r="G12" i="37"/>
  <c r="E12" i="37"/>
  <c r="D12" i="37"/>
  <c r="C12" i="37"/>
  <c r="B12" i="37"/>
  <c r="S11" i="37"/>
  <c r="R11" i="37"/>
  <c r="Q11" i="37"/>
  <c r="L11" i="37"/>
  <c r="I11" i="37"/>
  <c r="H11" i="37"/>
  <c r="G11" i="37"/>
  <c r="E11" i="37"/>
  <c r="D11" i="37"/>
  <c r="C11" i="37"/>
  <c r="S10" i="37"/>
  <c r="R10" i="37"/>
  <c r="Q10" i="37"/>
  <c r="L10" i="37"/>
  <c r="I10" i="37"/>
  <c r="H10" i="37"/>
  <c r="G10" i="37"/>
  <c r="E10" i="37"/>
  <c r="D10" i="37"/>
  <c r="C10" i="37"/>
  <c r="B10" i="37"/>
  <c r="S9" i="37"/>
  <c r="R9" i="37"/>
  <c r="Q9" i="37"/>
  <c r="L9" i="37"/>
  <c r="I9" i="37"/>
  <c r="H9" i="37"/>
  <c r="G9" i="37"/>
  <c r="E9" i="37"/>
  <c r="D9" i="37"/>
  <c r="C9" i="37"/>
  <c r="B9" i="37"/>
  <c r="S8" i="37"/>
  <c r="R8" i="37"/>
  <c r="Q8" i="37"/>
  <c r="L8" i="37"/>
  <c r="I8" i="37"/>
  <c r="H8" i="37"/>
  <c r="G8" i="37"/>
  <c r="E8" i="37"/>
  <c r="D8" i="37"/>
  <c r="C8" i="37"/>
  <c r="B8" i="37"/>
  <c r="S7" i="37"/>
  <c r="R7" i="37"/>
  <c r="L7" i="37"/>
  <c r="I7" i="37"/>
  <c r="H7" i="37"/>
  <c r="G7" i="37"/>
  <c r="E7" i="37"/>
  <c r="D7" i="37"/>
  <c r="C7" i="37"/>
  <c r="B7" i="37"/>
  <c r="Q7" i="37"/>
  <c r="H151" i="39"/>
  <c r="G151" i="39"/>
  <c r="E151" i="39"/>
  <c r="D151" i="39"/>
  <c r="C151" i="39"/>
  <c r="H150" i="39"/>
  <c r="G150" i="39"/>
  <c r="E150" i="39"/>
  <c r="D150" i="39"/>
  <c r="C150" i="39"/>
  <c r="B150" i="39"/>
  <c r="H149" i="39"/>
  <c r="G149" i="39"/>
  <c r="E149" i="39"/>
  <c r="D149" i="39"/>
  <c r="C149" i="39"/>
  <c r="B149" i="39"/>
  <c r="H148" i="39"/>
  <c r="G148" i="39"/>
  <c r="E148" i="39"/>
  <c r="D148" i="39"/>
  <c r="C148" i="39"/>
  <c r="B148" i="39"/>
  <c r="H147" i="39"/>
  <c r="G147" i="39"/>
  <c r="E147" i="39"/>
  <c r="D147" i="39"/>
  <c r="C147" i="39"/>
  <c r="B147" i="39"/>
  <c r="H146" i="39"/>
  <c r="G146" i="39"/>
  <c r="E146" i="39"/>
  <c r="D146" i="39"/>
  <c r="C146" i="39"/>
  <c r="H145" i="39"/>
  <c r="G145" i="39"/>
  <c r="E145" i="39"/>
  <c r="D145" i="39"/>
  <c r="C145" i="39"/>
  <c r="B145" i="39"/>
  <c r="H144" i="39"/>
  <c r="G144" i="39"/>
  <c r="E144" i="39"/>
  <c r="D144" i="39"/>
  <c r="C144" i="39"/>
  <c r="B144" i="39"/>
  <c r="H143" i="39"/>
  <c r="G143" i="39"/>
  <c r="E143" i="39"/>
  <c r="D143" i="39"/>
  <c r="C143" i="39"/>
  <c r="B143" i="39"/>
  <c r="H142" i="39"/>
  <c r="G142" i="39"/>
  <c r="E142" i="39"/>
  <c r="D142" i="39"/>
  <c r="C142" i="39"/>
  <c r="B142" i="39"/>
  <c r="H141" i="39"/>
  <c r="G141" i="39"/>
  <c r="E141" i="39"/>
  <c r="D141" i="39"/>
  <c r="C141" i="39"/>
  <c r="H140" i="39"/>
  <c r="G140" i="39"/>
  <c r="E140" i="39"/>
  <c r="D140" i="39"/>
  <c r="C140" i="39"/>
  <c r="B140" i="39"/>
  <c r="H139" i="39"/>
  <c r="G139" i="39"/>
  <c r="E139" i="39"/>
  <c r="D139" i="39"/>
  <c r="C139" i="39"/>
  <c r="B139" i="39"/>
  <c r="H138" i="39"/>
  <c r="G138" i="39"/>
  <c r="E138" i="39"/>
  <c r="D138" i="39"/>
  <c r="C138" i="39"/>
  <c r="B138" i="39"/>
  <c r="H137" i="39"/>
  <c r="G137" i="39"/>
  <c r="E137" i="39"/>
  <c r="D137" i="39"/>
  <c r="C137" i="39"/>
  <c r="B137" i="39"/>
  <c r="H136" i="39"/>
  <c r="G136" i="39"/>
  <c r="E136" i="39"/>
  <c r="D136" i="39"/>
  <c r="C136" i="39"/>
  <c r="H135" i="39"/>
  <c r="G135" i="39"/>
  <c r="E135" i="39"/>
  <c r="D135" i="39"/>
  <c r="C135" i="39"/>
  <c r="B135" i="39"/>
  <c r="H134" i="39"/>
  <c r="G134" i="39"/>
  <c r="E134" i="39"/>
  <c r="D134" i="39"/>
  <c r="C134" i="39"/>
  <c r="B134" i="39"/>
  <c r="H133" i="39"/>
  <c r="G133" i="39"/>
  <c r="E133" i="39"/>
  <c r="D133" i="39"/>
  <c r="C133" i="39"/>
  <c r="B133" i="39"/>
  <c r="H132" i="39"/>
  <c r="G132" i="39"/>
  <c r="E132" i="39"/>
  <c r="D132" i="39"/>
  <c r="C132" i="39"/>
  <c r="B132" i="39"/>
  <c r="H131" i="39"/>
  <c r="G131" i="39"/>
  <c r="E131" i="39"/>
  <c r="D131" i="39"/>
  <c r="C131" i="39"/>
  <c r="H130" i="39"/>
  <c r="G130" i="39"/>
  <c r="E130" i="39"/>
  <c r="D130" i="39"/>
  <c r="C130" i="39"/>
  <c r="B130" i="39"/>
  <c r="H129" i="39"/>
  <c r="G129" i="39"/>
  <c r="E129" i="39"/>
  <c r="D129" i="39"/>
  <c r="C129" i="39"/>
  <c r="B129" i="39"/>
  <c r="H128" i="39"/>
  <c r="G128" i="39"/>
  <c r="E128" i="39"/>
  <c r="D128" i="39"/>
  <c r="C128" i="39"/>
  <c r="B128" i="39"/>
  <c r="H127" i="39"/>
  <c r="G127" i="39"/>
  <c r="E127" i="39"/>
  <c r="D127" i="39"/>
  <c r="C127" i="39"/>
  <c r="B127" i="39"/>
  <c r="H126" i="39"/>
  <c r="G126" i="39"/>
  <c r="E126" i="39"/>
  <c r="D126" i="39"/>
  <c r="C126" i="39"/>
  <c r="H125" i="39"/>
  <c r="G125" i="39"/>
  <c r="E125" i="39"/>
  <c r="D125" i="39"/>
  <c r="C125" i="39"/>
  <c r="B125" i="39"/>
  <c r="H124" i="39"/>
  <c r="G124" i="39"/>
  <c r="E124" i="39"/>
  <c r="D124" i="39"/>
  <c r="C124" i="39"/>
  <c r="B124" i="39"/>
  <c r="H123" i="39"/>
  <c r="G123" i="39"/>
  <c r="E123" i="39"/>
  <c r="D123" i="39"/>
  <c r="C123" i="39"/>
  <c r="B123" i="39"/>
  <c r="H122" i="39"/>
  <c r="G122" i="39"/>
  <c r="E122" i="39"/>
  <c r="D122" i="39"/>
  <c r="C122" i="39"/>
  <c r="B122" i="39"/>
  <c r="H121" i="39"/>
  <c r="G121" i="39"/>
  <c r="E121" i="39"/>
  <c r="D121" i="39"/>
  <c r="C121" i="39"/>
  <c r="H120" i="39"/>
  <c r="G120" i="39"/>
  <c r="E120" i="39"/>
  <c r="D120" i="39"/>
  <c r="C120" i="39"/>
  <c r="B120" i="39"/>
  <c r="H119" i="39"/>
  <c r="G119" i="39"/>
  <c r="E119" i="39"/>
  <c r="D119" i="39"/>
  <c r="C119" i="39"/>
  <c r="B119" i="39"/>
  <c r="H118" i="39"/>
  <c r="G118" i="39"/>
  <c r="E118" i="39"/>
  <c r="D118" i="39"/>
  <c r="C118" i="39"/>
  <c r="B118" i="39"/>
  <c r="H117" i="39"/>
  <c r="G117" i="39"/>
  <c r="E117" i="39"/>
  <c r="D117" i="39"/>
  <c r="C117" i="39"/>
  <c r="B117" i="39"/>
  <c r="H116" i="39"/>
  <c r="G116" i="39"/>
  <c r="E116" i="39"/>
  <c r="D116" i="39"/>
  <c r="C116" i="39"/>
  <c r="H115" i="39"/>
  <c r="G115" i="39"/>
  <c r="E115" i="39"/>
  <c r="D115" i="39"/>
  <c r="C115" i="39"/>
  <c r="B115" i="39"/>
  <c r="H114" i="39"/>
  <c r="G114" i="39"/>
  <c r="E114" i="39"/>
  <c r="D114" i="39"/>
  <c r="C114" i="39"/>
  <c r="B114" i="39"/>
  <c r="H113" i="39"/>
  <c r="G113" i="39"/>
  <c r="E113" i="39"/>
  <c r="D113" i="39"/>
  <c r="C113" i="39"/>
  <c r="B113" i="39"/>
  <c r="H112" i="39"/>
  <c r="G112" i="39"/>
  <c r="E112" i="39"/>
  <c r="D112" i="39"/>
  <c r="C112" i="39"/>
  <c r="B112" i="39"/>
  <c r="H111" i="39"/>
  <c r="G111" i="39"/>
  <c r="E111" i="39"/>
  <c r="D111" i="39"/>
  <c r="C111" i="39"/>
  <c r="H110" i="39"/>
  <c r="G110" i="39"/>
  <c r="E110" i="39"/>
  <c r="D110" i="39"/>
  <c r="C110" i="39"/>
  <c r="B110" i="39"/>
  <c r="H109" i="39"/>
  <c r="G109" i="39"/>
  <c r="E109" i="39"/>
  <c r="D109" i="39"/>
  <c r="C109" i="39"/>
  <c r="B109" i="39"/>
  <c r="H108" i="39"/>
  <c r="G108" i="39"/>
  <c r="E108" i="39"/>
  <c r="D108" i="39"/>
  <c r="C108" i="39"/>
  <c r="B108" i="39"/>
  <c r="H107" i="39"/>
  <c r="G107" i="39"/>
  <c r="E107" i="39"/>
  <c r="D107" i="39"/>
  <c r="C107" i="39"/>
  <c r="B107" i="39"/>
  <c r="H106" i="39"/>
  <c r="G106" i="39"/>
  <c r="E106" i="39"/>
  <c r="D106" i="39"/>
  <c r="C106" i="39"/>
  <c r="H105" i="39"/>
  <c r="G105" i="39"/>
  <c r="E105" i="39"/>
  <c r="D105" i="39"/>
  <c r="C105" i="39"/>
  <c r="B105" i="39"/>
  <c r="H104" i="39"/>
  <c r="G104" i="39"/>
  <c r="E104" i="39"/>
  <c r="D104" i="39"/>
  <c r="C104" i="39"/>
  <c r="B104" i="39"/>
  <c r="H103" i="39"/>
  <c r="G103" i="39"/>
  <c r="E103" i="39"/>
  <c r="D103" i="39"/>
  <c r="C103" i="39"/>
  <c r="B103" i="39"/>
  <c r="H102" i="39"/>
  <c r="G102" i="39"/>
  <c r="E102" i="39"/>
  <c r="D102" i="39"/>
  <c r="C102" i="39"/>
  <c r="B102" i="39"/>
  <c r="H101" i="39"/>
  <c r="G101" i="39"/>
  <c r="E101" i="39"/>
  <c r="D101" i="39"/>
  <c r="C101" i="39"/>
  <c r="H100" i="39"/>
  <c r="G100" i="39"/>
  <c r="E100" i="39"/>
  <c r="D100" i="39"/>
  <c r="C100" i="39"/>
  <c r="B100" i="39"/>
  <c r="H99" i="39"/>
  <c r="G99" i="39"/>
  <c r="E99" i="39"/>
  <c r="D99" i="39"/>
  <c r="C99" i="39"/>
  <c r="B99" i="39"/>
  <c r="H98" i="39"/>
  <c r="G98" i="39"/>
  <c r="E98" i="39"/>
  <c r="D98" i="39"/>
  <c r="C98" i="39"/>
  <c r="B98" i="39"/>
  <c r="H97" i="39"/>
  <c r="G97" i="39"/>
  <c r="E97" i="39"/>
  <c r="D97" i="39"/>
  <c r="C97" i="39"/>
  <c r="B97" i="39"/>
  <c r="H96" i="39"/>
  <c r="G96" i="39"/>
  <c r="E96" i="39"/>
  <c r="D96" i="39"/>
  <c r="C96" i="39"/>
  <c r="H95" i="39"/>
  <c r="G95" i="39"/>
  <c r="E95" i="39"/>
  <c r="D95" i="39"/>
  <c r="C95" i="39"/>
  <c r="B95" i="39"/>
  <c r="H94" i="39"/>
  <c r="G94" i="39"/>
  <c r="E94" i="39"/>
  <c r="D94" i="39"/>
  <c r="C94" i="39"/>
  <c r="B94" i="39"/>
  <c r="H93" i="39"/>
  <c r="G93" i="39"/>
  <c r="E93" i="39"/>
  <c r="D93" i="39"/>
  <c r="C93" i="39"/>
  <c r="B93" i="39"/>
  <c r="H92" i="39"/>
  <c r="G92" i="39"/>
  <c r="E92" i="39"/>
  <c r="D92" i="39"/>
  <c r="C92" i="39"/>
  <c r="B92" i="39"/>
  <c r="H91" i="39"/>
  <c r="G91" i="39"/>
  <c r="E91" i="39"/>
  <c r="D91" i="39"/>
  <c r="C91" i="39"/>
  <c r="H90" i="39"/>
  <c r="G90" i="39"/>
  <c r="E90" i="39"/>
  <c r="D90" i="39"/>
  <c r="C90" i="39"/>
  <c r="B90" i="39"/>
  <c r="H89" i="39"/>
  <c r="G89" i="39"/>
  <c r="E89" i="39"/>
  <c r="D89" i="39"/>
  <c r="C89" i="39"/>
  <c r="B89" i="39"/>
  <c r="H88" i="39"/>
  <c r="G88" i="39"/>
  <c r="E88" i="39"/>
  <c r="D88" i="39"/>
  <c r="C88" i="39"/>
  <c r="B88" i="39"/>
  <c r="H87" i="39"/>
  <c r="G87" i="39"/>
  <c r="E87" i="39"/>
  <c r="D87" i="39"/>
  <c r="C87" i="39"/>
  <c r="B87" i="39"/>
  <c r="H86" i="39"/>
  <c r="G86" i="39"/>
  <c r="E86" i="39"/>
  <c r="D86" i="39"/>
  <c r="C86" i="39"/>
  <c r="H85" i="39"/>
  <c r="G85" i="39"/>
  <c r="E85" i="39"/>
  <c r="D85" i="39"/>
  <c r="C85" i="39"/>
  <c r="B85" i="39"/>
  <c r="H84" i="39"/>
  <c r="G84" i="39"/>
  <c r="E84" i="39"/>
  <c r="D84" i="39"/>
  <c r="C84" i="39"/>
  <c r="B84" i="39"/>
  <c r="H83" i="39"/>
  <c r="G83" i="39"/>
  <c r="E83" i="39"/>
  <c r="D83" i="39"/>
  <c r="C83" i="39"/>
  <c r="B83" i="39"/>
  <c r="H82" i="39"/>
  <c r="G82" i="39"/>
  <c r="E82" i="39"/>
  <c r="D82" i="39"/>
  <c r="C82" i="39"/>
  <c r="B82" i="39"/>
  <c r="H81" i="39"/>
  <c r="G81" i="39"/>
  <c r="E81" i="39"/>
  <c r="D81" i="39"/>
  <c r="C81" i="39"/>
  <c r="H80" i="39"/>
  <c r="G80" i="39"/>
  <c r="E80" i="39"/>
  <c r="D80" i="39"/>
  <c r="C80" i="39"/>
  <c r="B80" i="39"/>
  <c r="H79" i="39"/>
  <c r="G79" i="39"/>
  <c r="E79" i="39"/>
  <c r="D79" i="39"/>
  <c r="C79" i="39"/>
  <c r="B79" i="39"/>
  <c r="H78" i="39"/>
  <c r="G78" i="39"/>
  <c r="E78" i="39"/>
  <c r="D78" i="39"/>
  <c r="C78" i="39"/>
  <c r="B78" i="39"/>
  <c r="H77" i="39"/>
  <c r="G77" i="39"/>
  <c r="E77" i="39"/>
  <c r="D77" i="39"/>
  <c r="C77" i="39"/>
  <c r="B77" i="39"/>
  <c r="H76" i="39"/>
  <c r="G76" i="39"/>
  <c r="E76" i="39"/>
  <c r="D76" i="39"/>
  <c r="C76" i="39"/>
  <c r="H75" i="39"/>
  <c r="G75" i="39"/>
  <c r="E75" i="39"/>
  <c r="D75" i="39"/>
  <c r="C75" i="39"/>
  <c r="B75" i="39"/>
  <c r="H74" i="39"/>
  <c r="G74" i="39"/>
  <c r="E74" i="39"/>
  <c r="D74" i="39"/>
  <c r="C74" i="39"/>
  <c r="B74" i="39"/>
  <c r="H73" i="39"/>
  <c r="G73" i="39"/>
  <c r="E73" i="39"/>
  <c r="D73" i="39"/>
  <c r="C73" i="39"/>
  <c r="B73" i="39"/>
  <c r="H72" i="39"/>
  <c r="G72" i="39"/>
  <c r="E72" i="39"/>
  <c r="D72" i="39"/>
  <c r="C72" i="39"/>
  <c r="B72" i="39"/>
  <c r="H71" i="39"/>
  <c r="G71" i="39"/>
  <c r="E71" i="39"/>
  <c r="D71" i="39"/>
  <c r="C71" i="39"/>
  <c r="H70" i="39"/>
  <c r="G70" i="39"/>
  <c r="E70" i="39"/>
  <c r="D70" i="39"/>
  <c r="C70" i="39"/>
  <c r="B70" i="39"/>
  <c r="H69" i="39"/>
  <c r="G69" i="39"/>
  <c r="E69" i="39"/>
  <c r="D69" i="39"/>
  <c r="C69" i="39"/>
  <c r="B69" i="39"/>
  <c r="H68" i="39"/>
  <c r="G68" i="39"/>
  <c r="E68" i="39"/>
  <c r="D68" i="39"/>
  <c r="C68" i="39"/>
  <c r="B68" i="39"/>
  <c r="H67" i="39"/>
  <c r="G67" i="39"/>
  <c r="E67" i="39"/>
  <c r="D67" i="39"/>
  <c r="C67" i="39"/>
  <c r="B67" i="39"/>
  <c r="H66" i="39"/>
  <c r="G66" i="39"/>
  <c r="E66" i="39"/>
  <c r="D66" i="39"/>
  <c r="C66" i="39"/>
  <c r="H65" i="39"/>
  <c r="G65" i="39"/>
  <c r="E65" i="39"/>
  <c r="D65" i="39"/>
  <c r="C65" i="39"/>
  <c r="B65" i="39"/>
  <c r="H64" i="39"/>
  <c r="G64" i="39"/>
  <c r="E64" i="39"/>
  <c r="D64" i="39"/>
  <c r="C64" i="39"/>
  <c r="B64" i="39"/>
  <c r="H63" i="39"/>
  <c r="G63" i="39"/>
  <c r="E63" i="39"/>
  <c r="D63" i="39"/>
  <c r="C63" i="39"/>
  <c r="B63" i="39"/>
  <c r="H62" i="39"/>
  <c r="G62" i="39"/>
  <c r="E62" i="39"/>
  <c r="D62" i="39"/>
  <c r="C62" i="39"/>
  <c r="B62" i="39"/>
  <c r="H61" i="39"/>
  <c r="G61" i="39"/>
  <c r="E61" i="39"/>
  <c r="D61" i="39"/>
  <c r="C61" i="39"/>
  <c r="H60" i="39"/>
  <c r="G60" i="39"/>
  <c r="E60" i="39"/>
  <c r="D60" i="39"/>
  <c r="C60" i="39"/>
  <c r="B60" i="39"/>
  <c r="H59" i="39"/>
  <c r="G59" i="39"/>
  <c r="E59" i="39"/>
  <c r="D59" i="39"/>
  <c r="C59" i="39"/>
  <c r="B59" i="39"/>
  <c r="H58" i="39"/>
  <c r="G58" i="39"/>
  <c r="E58" i="39"/>
  <c r="D58" i="39"/>
  <c r="C58" i="39"/>
  <c r="B58" i="39"/>
  <c r="H57" i="39"/>
  <c r="G57" i="39"/>
  <c r="E57" i="39"/>
  <c r="D57" i="39"/>
  <c r="C57" i="39"/>
  <c r="B57" i="39"/>
  <c r="H56" i="39"/>
  <c r="G56" i="39"/>
  <c r="E56" i="39"/>
  <c r="D56" i="39"/>
  <c r="C56" i="39"/>
  <c r="H55" i="39"/>
  <c r="G55" i="39"/>
  <c r="E55" i="39"/>
  <c r="D55" i="39"/>
  <c r="C55" i="39"/>
  <c r="B55" i="39"/>
  <c r="H54" i="39"/>
  <c r="G54" i="39"/>
  <c r="E54" i="39"/>
  <c r="D54" i="39"/>
  <c r="C54" i="39"/>
  <c r="B54" i="39"/>
  <c r="H53" i="39"/>
  <c r="G53" i="39"/>
  <c r="E53" i="39"/>
  <c r="D53" i="39"/>
  <c r="C53" i="39"/>
  <c r="B53" i="39"/>
  <c r="H52" i="39"/>
  <c r="G52" i="39"/>
  <c r="E52" i="39"/>
  <c r="D52" i="39"/>
  <c r="C52" i="39"/>
  <c r="B52" i="39"/>
  <c r="H51" i="39"/>
  <c r="G51" i="39"/>
  <c r="E51" i="39"/>
  <c r="D51" i="39"/>
  <c r="C51" i="39"/>
  <c r="H50" i="39"/>
  <c r="G50" i="39"/>
  <c r="E50" i="39"/>
  <c r="D50" i="39"/>
  <c r="C50" i="39"/>
  <c r="B50" i="39"/>
  <c r="H49" i="39"/>
  <c r="G49" i="39"/>
  <c r="E49" i="39"/>
  <c r="D49" i="39"/>
  <c r="C49" i="39"/>
  <c r="B49" i="39"/>
  <c r="H48" i="39"/>
  <c r="G48" i="39"/>
  <c r="E48" i="39"/>
  <c r="D48" i="39"/>
  <c r="C48" i="39"/>
  <c r="B48" i="39"/>
  <c r="H47" i="39"/>
  <c r="G47" i="39"/>
  <c r="E47" i="39"/>
  <c r="D47" i="39"/>
  <c r="C47" i="39"/>
  <c r="B47" i="39"/>
  <c r="H46" i="39"/>
  <c r="G46" i="39"/>
  <c r="E46" i="39"/>
  <c r="D46" i="39"/>
  <c r="C46" i="39"/>
  <c r="H45" i="39"/>
  <c r="G45" i="39"/>
  <c r="E45" i="39"/>
  <c r="D45" i="39"/>
  <c r="C45" i="39"/>
  <c r="B45" i="39"/>
  <c r="H44" i="39"/>
  <c r="G44" i="39"/>
  <c r="E44" i="39"/>
  <c r="D44" i="39"/>
  <c r="C44" i="39"/>
  <c r="B44" i="39"/>
  <c r="H43" i="39"/>
  <c r="G43" i="39"/>
  <c r="E43" i="39"/>
  <c r="D43" i="39"/>
  <c r="C43" i="39"/>
  <c r="B43" i="39"/>
  <c r="H42" i="39"/>
  <c r="G42" i="39"/>
  <c r="E42" i="39"/>
  <c r="D42" i="39"/>
  <c r="C42" i="39"/>
  <c r="B42" i="39"/>
  <c r="H41" i="39"/>
  <c r="G41" i="39"/>
  <c r="E41" i="39"/>
  <c r="D41" i="39"/>
  <c r="C41" i="39"/>
  <c r="H40" i="39"/>
  <c r="G40" i="39"/>
  <c r="E40" i="39"/>
  <c r="D40" i="39"/>
  <c r="C40" i="39"/>
  <c r="B40" i="39"/>
  <c r="H39" i="39"/>
  <c r="G39" i="39"/>
  <c r="E39" i="39"/>
  <c r="D39" i="39"/>
  <c r="C39" i="39"/>
  <c r="B39" i="39"/>
  <c r="H38" i="39"/>
  <c r="G38" i="39"/>
  <c r="E38" i="39"/>
  <c r="D38" i="39"/>
  <c r="C38" i="39"/>
  <c r="B38" i="39"/>
  <c r="H37" i="39"/>
  <c r="G37" i="39"/>
  <c r="E37" i="39"/>
  <c r="D37" i="39"/>
  <c r="C37" i="39"/>
  <c r="B37" i="39"/>
  <c r="H36" i="39"/>
  <c r="G36" i="39"/>
  <c r="E36" i="39"/>
  <c r="D36" i="39"/>
  <c r="C36" i="39"/>
  <c r="H35" i="39"/>
  <c r="G35" i="39"/>
  <c r="E35" i="39"/>
  <c r="D35" i="39"/>
  <c r="C35" i="39"/>
  <c r="B35" i="39"/>
  <c r="H34" i="39"/>
  <c r="G34" i="39"/>
  <c r="E34" i="39"/>
  <c r="D34" i="39"/>
  <c r="C34" i="39"/>
  <c r="B34" i="39"/>
  <c r="H33" i="39"/>
  <c r="G33" i="39"/>
  <c r="E33" i="39"/>
  <c r="D33" i="39"/>
  <c r="C33" i="39"/>
  <c r="B33" i="39"/>
  <c r="H32" i="39"/>
  <c r="G32" i="39"/>
  <c r="E32" i="39"/>
  <c r="D32" i="39"/>
  <c r="C32" i="39"/>
  <c r="B32" i="39"/>
  <c r="H31" i="39"/>
  <c r="G31" i="39"/>
  <c r="E31" i="39"/>
  <c r="D31" i="39"/>
  <c r="C31" i="39"/>
  <c r="H30" i="39"/>
  <c r="G30" i="39"/>
  <c r="E30" i="39"/>
  <c r="D30" i="39"/>
  <c r="C30" i="39"/>
  <c r="B30" i="39"/>
  <c r="H29" i="39"/>
  <c r="G29" i="39"/>
  <c r="E29" i="39"/>
  <c r="D29" i="39"/>
  <c r="C29" i="39"/>
  <c r="B29" i="39"/>
  <c r="H28" i="39"/>
  <c r="G28" i="39"/>
  <c r="E28" i="39"/>
  <c r="D28" i="39"/>
  <c r="C28" i="39"/>
  <c r="B28" i="39"/>
  <c r="H27" i="39"/>
  <c r="G27" i="39"/>
  <c r="E27" i="39"/>
  <c r="D27" i="39"/>
  <c r="C27" i="39"/>
  <c r="B27" i="39"/>
  <c r="H26" i="39"/>
  <c r="G26" i="39"/>
  <c r="E26" i="39"/>
  <c r="D26" i="39"/>
  <c r="C26" i="39"/>
  <c r="H25" i="39"/>
  <c r="G25" i="39"/>
  <c r="E25" i="39"/>
  <c r="D25" i="39"/>
  <c r="C25" i="39"/>
  <c r="B25" i="39"/>
  <c r="H24" i="39"/>
  <c r="G24" i="39"/>
  <c r="E24" i="39"/>
  <c r="D24" i="39"/>
  <c r="C24" i="39"/>
  <c r="B24" i="39"/>
  <c r="H23" i="39"/>
  <c r="G23" i="39"/>
  <c r="E23" i="39"/>
  <c r="D23" i="39"/>
  <c r="C23" i="39"/>
  <c r="B23" i="39"/>
  <c r="H22" i="39"/>
  <c r="G22" i="39"/>
  <c r="E22" i="39"/>
  <c r="D22" i="39"/>
  <c r="C22" i="39"/>
  <c r="B22" i="39"/>
  <c r="H21" i="39"/>
  <c r="G21" i="39"/>
  <c r="E21" i="39"/>
  <c r="D21" i="39"/>
  <c r="C21" i="39"/>
  <c r="H20" i="39"/>
  <c r="G20" i="39"/>
  <c r="E20" i="39"/>
  <c r="D20" i="39"/>
  <c r="C20" i="39"/>
  <c r="B20" i="39"/>
  <c r="H19" i="39"/>
  <c r="G19" i="39"/>
  <c r="E19" i="39"/>
  <c r="D19" i="39"/>
  <c r="C19" i="39"/>
  <c r="B19" i="39"/>
  <c r="H18" i="39"/>
  <c r="G18" i="39"/>
  <c r="E18" i="39"/>
  <c r="D18" i="39"/>
  <c r="C18" i="39"/>
  <c r="B18" i="39"/>
  <c r="H17" i="39"/>
  <c r="G17" i="39"/>
  <c r="E17" i="39"/>
  <c r="D17" i="39"/>
  <c r="C17" i="39"/>
  <c r="B17" i="39"/>
  <c r="H16" i="39"/>
  <c r="G16" i="39"/>
  <c r="E16" i="39"/>
  <c r="D16" i="39"/>
  <c r="C16" i="39"/>
  <c r="H15" i="39"/>
  <c r="G15" i="39"/>
  <c r="E15" i="39"/>
  <c r="D15" i="39"/>
  <c r="C15" i="39"/>
  <c r="B15" i="39"/>
  <c r="H14" i="39"/>
  <c r="G14" i="39"/>
  <c r="E14" i="39"/>
  <c r="D14" i="39"/>
  <c r="C14" i="39"/>
  <c r="B14" i="39"/>
  <c r="H13" i="39"/>
  <c r="G13" i="39"/>
  <c r="E13" i="39"/>
  <c r="D13" i="39"/>
  <c r="C13" i="39"/>
  <c r="B13" i="39"/>
  <c r="H12" i="39"/>
  <c r="G12" i="39"/>
  <c r="E12" i="39"/>
  <c r="D12" i="39"/>
  <c r="C12" i="39"/>
  <c r="B12" i="39"/>
  <c r="H11" i="39"/>
  <c r="G11" i="39"/>
  <c r="E11" i="39"/>
  <c r="D11" i="39"/>
  <c r="C11" i="39"/>
  <c r="H10" i="39"/>
  <c r="G10" i="39"/>
  <c r="E10" i="39"/>
  <c r="D10" i="39"/>
  <c r="C10" i="39"/>
  <c r="B10" i="39"/>
  <c r="H9" i="39"/>
  <c r="G9" i="39"/>
  <c r="E9" i="39"/>
  <c r="D9" i="39"/>
  <c r="C9" i="39"/>
  <c r="B9" i="39"/>
  <c r="H8" i="39"/>
  <c r="G8" i="39"/>
  <c r="E8" i="39"/>
  <c r="D8" i="39"/>
  <c r="C8" i="39"/>
  <c r="B8" i="39"/>
  <c r="H7" i="39"/>
  <c r="G7" i="39"/>
  <c r="E7" i="39"/>
  <c r="D7" i="39"/>
  <c r="C7" i="39"/>
  <c r="B7" i="39"/>
  <c r="Q28" i="40"/>
  <c r="B8" i="40"/>
  <c r="C8" i="40"/>
  <c r="D8" i="40"/>
  <c r="E8" i="40"/>
  <c r="G8" i="40"/>
  <c r="H8" i="40"/>
  <c r="I8" i="40"/>
  <c r="L8" i="40"/>
  <c r="Q8" i="40"/>
  <c r="R8" i="40"/>
  <c r="S8" i="40"/>
  <c r="B9" i="40"/>
  <c r="C9" i="40"/>
  <c r="D9" i="40"/>
  <c r="E9" i="40"/>
  <c r="G9" i="40"/>
  <c r="H9" i="40"/>
  <c r="I9" i="40"/>
  <c r="L9" i="40"/>
  <c r="Q9" i="40"/>
  <c r="R9" i="40"/>
  <c r="S9" i="40"/>
  <c r="B10" i="40"/>
  <c r="C10" i="40"/>
  <c r="D10" i="40"/>
  <c r="E10" i="40"/>
  <c r="G10" i="40"/>
  <c r="H10" i="40"/>
  <c r="I10" i="40"/>
  <c r="L10" i="40"/>
  <c r="Q10" i="40"/>
  <c r="R10" i="40"/>
  <c r="S10" i="40"/>
  <c r="C11" i="40"/>
  <c r="D11" i="40"/>
  <c r="E11" i="40"/>
  <c r="G11" i="40"/>
  <c r="H11" i="40"/>
  <c r="I11" i="40"/>
  <c r="L11" i="40"/>
  <c r="Q11" i="40"/>
  <c r="R11" i="40"/>
  <c r="S11" i="40"/>
  <c r="B12" i="40"/>
  <c r="C12" i="40"/>
  <c r="D12" i="40"/>
  <c r="E12" i="40"/>
  <c r="G12" i="40"/>
  <c r="H12" i="40"/>
  <c r="I12" i="40"/>
  <c r="L12" i="40"/>
  <c r="Q12" i="40"/>
  <c r="R12" i="40"/>
  <c r="S12" i="40"/>
  <c r="B13" i="40"/>
  <c r="C13" i="40"/>
  <c r="D13" i="40"/>
  <c r="E13" i="40"/>
  <c r="G13" i="40"/>
  <c r="H13" i="40"/>
  <c r="I13" i="40"/>
  <c r="L13" i="40"/>
  <c r="Q13" i="40"/>
  <c r="R13" i="40"/>
  <c r="S13" i="40"/>
  <c r="B14" i="40"/>
  <c r="C14" i="40"/>
  <c r="D14" i="40"/>
  <c r="E14" i="40"/>
  <c r="G14" i="40"/>
  <c r="H14" i="40"/>
  <c r="I14" i="40"/>
  <c r="L14" i="40"/>
  <c r="Q14" i="40"/>
  <c r="R14" i="40"/>
  <c r="S14" i="40"/>
  <c r="B15" i="40"/>
  <c r="C15" i="40"/>
  <c r="D15" i="40"/>
  <c r="E15" i="40"/>
  <c r="G15" i="40"/>
  <c r="H15" i="40"/>
  <c r="I15" i="40"/>
  <c r="L15" i="40"/>
  <c r="Q15" i="40"/>
  <c r="R15" i="40"/>
  <c r="S15" i="40"/>
  <c r="C16" i="40"/>
  <c r="D16" i="40"/>
  <c r="E16" i="40"/>
  <c r="G16" i="40"/>
  <c r="H16" i="40"/>
  <c r="I16" i="40"/>
  <c r="L16" i="40"/>
  <c r="Q16" i="40"/>
  <c r="R16" i="40"/>
  <c r="S16" i="40"/>
  <c r="B17" i="40"/>
  <c r="C17" i="40"/>
  <c r="D17" i="40"/>
  <c r="E17" i="40"/>
  <c r="G17" i="40"/>
  <c r="H17" i="40"/>
  <c r="I17" i="40"/>
  <c r="L17" i="40"/>
  <c r="Q17" i="40"/>
  <c r="R17" i="40"/>
  <c r="S17" i="40"/>
  <c r="B18" i="40"/>
  <c r="C18" i="40"/>
  <c r="D18" i="40"/>
  <c r="E18" i="40"/>
  <c r="G18" i="40"/>
  <c r="H18" i="40"/>
  <c r="I18" i="40"/>
  <c r="L18" i="40"/>
  <c r="Q18" i="40"/>
  <c r="R18" i="40"/>
  <c r="S18" i="40"/>
  <c r="B19" i="40"/>
  <c r="C19" i="40"/>
  <c r="D19" i="40"/>
  <c r="E19" i="40"/>
  <c r="G19" i="40"/>
  <c r="H19" i="40"/>
  <c r="I19" i="40"/>
  <c r="L19" i="40"/>
  <c r="Q19" i="40"/>
  <c r="R19" i="40"/>
  <c r="S19" i="40"/>
  <c r="B20" i="40"/>
  <c r="C20" i="40"/>
  <c r="D20" i="40"/>
  <c r="E20" i="40"/>
  <c r="G20" i="40"/>
  <c r="H20" i="40"/>
  <c r="I20" i="40"/>
  <c r="L20" i="40"/>
  <c r="Q20" i="40"/>
  <c r="R20" i="40"/>
  <c r="S20" i="40"/>
  <c r="C21" i="40"/>
  <c r="D21" i="40"/>
  <c r="E21" i="40"/>
  <c r="G21" i="40"/>
  <c r="H21" i="40"/>
  <c r="I21" i="40"/>
  <c r="L21" i="40"/>
  <c r="Q21" i="40"/>
  <c r="R21" i="40"/>
  <c r="S21" i="40"/>
  <c r="B22" i="40"/>
  <c r="C22" i="40"/>
  <c r="D22" i="40"/>
  <c r="E22" i="40"/>
  <c r="G22" i="40"/>
  <c r="H22" i="40"/>
  <c r="I22" i="40"/>
  <c r="L22" i="40"/>
  <c r="Q22" i="40"/>
  <c r="R22" i="40"/>
  <c r="S22" i="40"/>
  <c r="B23" i="40"/>
  <c r="C23" i="40"/>
  <c r="D23" i="40"/>
  <c r="E23" i="40"/>
  <c r="G23" i="40"/>
  <c r="H23" i="40"/>
  <c r="I23" i="40"/>
  <c r="L23" i="40"/>
  <c r="Q23" i="40"/>
  <c r="R23" i="40"/>
  <c r="S23" i="40"/>
  <c r="B24" i="40"/>
  <c r="C24" i="40"/>
  <c r="D24" i="40"/>
  <c r="E24" i="40"/>
  <c r="G24" i="40"/>
  <c r="H24" i="40"/>
  <c r="I24" i="40"/>
  <c r="L24" i="40"/>
  <c r="Q24" i="40"/>
  <c r="R24" i="40"/>
  <c r="S24" i="40"/>
  <c r="B25" i="40"/>
  <c r="C25" i="40"/>
  <c r="D25" i="40"/>
  <c r="E25" i="40"/>
  <c r="G25" i="40"/>
  <c r="H25" i="40"/>
  <c r="I25" i="40"/>
  <c r="L25" i="40"/>
  <c r="Q25" i="40"/>
  <c r="R25" i="40"/>
  <c r="S25" i="40"/>
  <c r="C26" i="40"/>
  <c r="D26" i="40"/>
  <c r="E26" i="40"/>
  <c r="G26" i="40"/>
  <c r="H26" i="40"/>
  <c r="I26" i="40"/>
  <c r="L26" i="40"/>
  <c r="Q26" i="40"/>
  <c r="R26" i="40"/>
  <c r="S26" i="40"/>
  <c r="B27" i="40"/>
  <c r="C27" i="40"/>
  <c r="D27" i="40"/>
  <c r="E27" i="40"/>
  <c r="G27" i="40"/>
  <c r="H27" i="40"/>
  <c r="I27" i="40"/>
  <c r="L27" i="40"/>
  <c r="Q27" i="40"/>
  <c r="R27" i="40"/>
  <c r="S27" i="40"/>
  <c r="B28" i="40"/>
  <c r="C28" i="40"/>
  <c r="D28" i="40"/>
  <c r="E28" i="40"/>
  <c r="G28" i="40"/>
  <c r="H28" i="40"/>
  <c r="I28" i="40"/>
  <c r="L28" i="40"/>
  <c r="N28" i="40"/>
  <c r="R28" i="40"/>
  <c r="S28" i="40"/>
  <c r="B29" i="40"/>
  <c r="C29" i="40"/>
  <c r="D29" i="40"/>
  <c r="E29" i="40"/>
  <c r="G29" i="40"/>
  <c r="H29" i="40"/>
  <c r="I29" i="40"/>
  <c r="L29" i="40"/>
  <c r="Q29" i="40"/>
  <c r="R29" i="40"/>
  <c r="S29" i="40"/>
  <c r="B30" i="40"/>
  <c r="C30" i="40"/>
  <c r="D30" i="40"/>
  <c r="E30" i="40"/>
  <c r="G30" i="40"/>
  <c r="H30" i="40"/>
  <c r="I30" i="40"/>
  <c r="L30" i="40"/>
  <c r="Q30" i="40"/>
  <c r="R30" i="40"/>
  <c r="S30" i="40"/>
  <c r="C31" i="40"/>
  <c r="D31" i="40"/>
  <c r="E31" i="40"/>
  <c r="G31" i="40"/>
  <c r="H31" i="40"/>
  <c r="I31" i="40"/>
  <c r="L31" i="40"/>
  <c r="Q31" i="40"/>
  <c r="R31" i="40"/>
  <c r="S31" i="40"/>
  <c r="B32" i="40"/>
  <c r="C32" i="40"/>
  <c r="D32" i="40"/>
  <c r="E32" i="40"/>
  <c r="G32" i="40"/>
  <c r="H32" i="40"/>
  <c r="I32" i="40"/>
  <c r="L32" i="40"/>
  <c r="Q32" i="40"/>
  <c r="R32" i="40"/>
  <c r="S32" i="40"/>
  <c r="B33" i="40"/>
  <c r="C33" i="40"/>
  <c r="D33" i="40"/>
  <c r="E33" i="40"/>
  <c r="G33" i="40"/>
  <c r="H33" i="40"/>
  <c r="I33" i="40"/>
  <c r="L33" i="40"/>
  <c r="Q33" i="40"/>
  <c r="R33" i="40"/>
  <c r="S33" i="40"/>
  <c r="B34" i="40"/>
  <c r="C34" i="40"/>
  <c r="D34" i="40"/>
  <c r="E34" i="40"/>
  <c r="G34" i="40"/>
  <c r="H34" i="40"/>
  <c r="I34" i="40"/>
  <c r="L34" i="40"/>
  <c r="Q34" i="40"/>
  <c r="R34" i="40"/>
  <c r="S34" i="40"/>
  <c r="B35" i="40"/>
  <c r="C35" i="40"/>
  <c r="D35" i="40"/>
  <c r="E35" i="40"/>
  <c r="G35" i="40"/>
  <c r="H35" i="40"/>
  <c r="I35" i="40"/>
  <c r="L35" i="40"/>
  <c r="Q35" i="40"/>
  <c r="R35" i="40"/>
  <c r="S35" i="40"/>
  <c r="C36" i="40"/>
  <c r="D36" i="40"/>
  <c r="E36" i="40"/>
  <c r="G36" i="40"/>
  <c r="H36" i="40"/>
  <c r="I36" i="40"/>
  <c r="L36" i="40"/>
  <c r="Q36" i="40"/>
  <c r="R36" i="40"/>
  <c r="S36" i="40"/>
  <c r="B37" i="40"/>
  <c r="C37" i="40"/>
  <c r="D37" i="40"/>
  <c r="E37" i="40"/>
  <c r="G37" i="40"/>
  <c r="H37" i="40"/>
  <c r="I37" i="40"/>
  <c r="L37" i="40"/>
  <c r="Q37" i="40"/>
  <c r="R37" i="40"/>
  <c r="S37" i="40"/>
  <c r="B38" i="40"/>
  <c r="C38" i="40"/>
  <c r="D38" i="40"/>
  <c r="E38" i="40"/>
  <c r="G38" i="40"/>
  <c r="H38" i="40"/>
  <c r="I38" i="40"/>
  <c r="L38" i="40"/>
  <c r="Q38" i="40"/>
  <c r="R38" i="40"/>
  <c r="S38" i="40"/>
  <c r="B39" i="40"/>
  <c r="C39" i="40"/>
  <c r="D39" i="40"/>
  <c r="E39" i="40"/>
  <c r="G39" i="40"/>
  <c r="H39" i="40"/>
  <c r="I39" i="40"/>
  <c r="L39" i="40"/>
  <c r="Q39" i="40"/>
  <c r="R39" i="40"/>
  <c r="S39" i="40"/>
  <c r="B40" i="40"/>
  <c r="C40" i="40"/>
  <c r="D40" i="40"/>
  <c r="E40" i="40"/>
  <c r="G40" i="40"/>
  <c r="H40" i="40"/>
  <c r="I40" i="40"/>
  <c r="L40" i="40"/>
  <c r="Q40" i="40"/>
  <c r="R40" i="40"/>
  <c r="S40" i="40"/>
  <c r="C41" i="40"/>
  <c r="D41" i="40"/>
  <c r="E41" i="40"/>
  <c r="G41" i="40"/>
  <c r="H41" i="40"/>
  <c r="I41" i="40"/>
  <c r="L41" i="40"/>
  <c r="Q41" i="40"/>
  <c r="R41" i="40"/>
  <c r="S41" i="40"/>
  <c r="B42" i="40"/>
  <c r="C42" i="40"/>
  <c r="D42" i="40"/>
  <c r="E42" i="40"/>
  <c r="G42" i="40"/>
  <c r="H42" i="40"/>
  <c r="I42" i="40"/>
  <c r="L42" i="40"/>
  <c r="Q42" i="40"/>
  <c r="R42" i="40"/>
  <c r="S42" i="40"/>
  <c r="B43" i="40"/>
  <c r="C43" i="40"/>
  <c r="D43" i="40"/>
  <c r="E43" i="40"/>
  <c r="G43" i="40"/>
  <c r="H43" i="40"/>
  <c r="I43" i="40"/>
  <c r="L43" i="40"/>
  <c r="Q43" i="40"/>
  <c r="R43" i="40"/>
  <c r="S43" i="40"/>
  <c r="B44" i="40"/>
  <c r="C44" i="40"/>
  <c r="D44" i="40"/>
  <c r="E44" i="40"/>
  <c r="G44" i="40"/>
  <c r="H44" i="40"/>
  <c r="I44" i="40"/>
  <c r="L44" i="40"/>
  <c r="Q44" i="40"/>
  <c r="R44" i="40"/>
  <c r="S44" i="40"/>
  <c r="B45" i="40"/>
  <c r="C45" i="40"/>
  <c r="D45" i="40"/>
  <c r="E45" i="40"/>
  <c r="G45" i="40"/>
  <c r="H45" i="40"/>
  <c r="I45" i="40"/>
  <c r="L45" i="40"/>
  <c r="Q45" i="40"/>
  <c r="R45" i="40"/>
  <c r="S45" i="40"/>
  <c r="C46" i="40"/>
  <c r="D46" i="40"/>
  <c r="E46" i="40"/>
  <c r="G46" i="40"/>
  <c r="H46" i="40"/>
  <c r="I46" i="40"/>
  <c r="L46" i="40"/>
  <c r="Q46" i="40"/>
  <c r="R46" i="40"/>
  <c r="S46" i="40"/>
  <c r="B47" i="40"/>
  <c r="C47" i="40"/>
  <c r="D47" i="40"/>
  <c r="E47" i="40"/>
  <c r="G47" i="40"/>
  <c r="H47" i="40"/>
  <c r="I47" i="40"/>
  <c r="L47" i="40"/>
  <c r="Q47" i="40"/>
  <c r="R47" i="40"/>
  <c r="S47" i="40"/>
  <c r="B48" i="40"/>
  <c r="C48" i="40"/>
  <c r="D48" i="40"/>
  <c r="E48" i="40"/>
  <c r="G48" i="40"/>
  <c r="H48" i="40"/>
  <c r="I48" i="40"/>
  <c r="L48" i="40"/>
  <c r="Q48" i="40"/>
  <c r="R48" i="40"/>
  <c r="S48" i="40"/>
  <c r="B49" i="40"/>
  <c r="C49" i="40"/>
  <c r="D49" i="40"/>
  <c r="E49" i="40"/>
  <c r="G49" i="40"/>
  <c r="H49" i="40"/>
  <c r="I49" i="40"/>
  <c r="L49" i="40"/>
  <c r="Q49" i="40"/>
  <c r="R49" i="40"/>
  <c r="S49" i="40"/>
  <c r="B50" i="40"/>
  <c r="C50" i="40"/>
  <c r="D50" i="40"/>
  <c r="E50" i="40"/>
  <c r="G50" i="40"/>
  <c r="H50" i="40"/>
  <c r="I50" i="40"/>
  <c r="L50" i="40"/>
  <c r="Q50" i="40"/>
  <c r="R50" i="40"/>
  <c r="S50" i="40"/>
  <c r="C51" i="40"/>
  <c r="D51" i="40"/>
  <c r="E51" i="40"/>
  <c r="G51" i="40"/>
  <c r="H51" i="40"/>
  <c r="I51" i="40"/>
  <c r="L51" i="40"/>
  <c r="Q51" i="40"/>
  <c r="R51" i="40"/>
  <c r="S51" i="40"/>
  <c r="B52" i="40"/>
  <c r="C52" i="40"/>
  <c r="D52" i="40"/>
  <c r="E52" i="40"/>
  <c r="G52" i="40"/>
  <c r="H52" i="40"/>
  <c r="I52" i="40"/>
  <c r="L52" i="40"/>
  <c r="Q52" i="40"/>
  <c r="R52" i="40"/>
  <c r="S52" i="40"/>
  <c r="B53" i="40"/>
  <c r="C53" i="40"/>
  <c r="D53" i="40"/>
  <c r="E53" i="40"/>
  <c r="G53" i="40"/>
  <c r="H53" i="40"/>
  <c r="I53" i="40"/>
  <c r="L53" i="40"/>
  <c r="Q53" i="40"/>
  <c r="R53" i="40"/>
  <c r="S53" i="40"/>
  <c r="B54" i="40"/>
  <c r="C54" i="40"/>
  <c r="D54" i="40"/>
  <c r="E54" i="40"/>
  <c r="G54" i="40"/>
  <c r="H54" i="40"/>
  <c r="I54" i="40"/>
  <c r="L54" i="40"/>
  <c r="Q54" i="40"/>
  <c r="R54" i="40"/>
  <c r="S54" i="40"/>
  <c r="B55" i="40"/>
  <c r="C55" i="40"/>
  <c r="D55" i="40"/>
  <c r="E55" i="40"/>
  <c r="G55" i="40"/>
  <c r="H55" i="40"/>
  <c r="I55" i="40"/>
  <c r="L55" i="40"/>
  <c r="Q55" i="40"/>
  <c r="R55" i="40"/>
  <c r="S55" i="40"/>
  <c r="C56" i="40"/>
  <c r="D56" i="40"/>
  <c r="E56" i="40"/>
  <c r="G56" i="40"/>
  <c r="H56" i="40"/>
  <c r="I56" i="40"/>
  <c r="L56" i="40"/>
  <c r="Q56" i="40"/>
  <c r="R56" i="40"/>
  <c r="S56" i="40"/>
  <c r="B57" i="40"/>
  <c r="C57" i="40"/>
  <c r="D57" i="40"/>
  <c r="E57" i="40"/>
  <c r="G57" i="40"/>
  <c r="H57" i="40"/>
  <c r="I57" i="40"/>
  <c r="L57" i="40"/>
  <c r="Q57" i="40"/>
  <c r="R57" i="40"/>
  <c r="S57" i="40"/>
  <c r="B58" i="40"/>
  <c r="C58" i="40"/>
  <c r="D58" i="40"/>
  <c r="E58" i="40"/>
  <c r="G58" i="40"/>
  <c r="H58" i="40"/>
  <c r="I58" i="40"/>
  <c r="L58" i="40"/>
  <c r="Q58" i="40"/>
  <c r="R58" i="40"/>
  <c r="S58" i="40"/>
  <c r="B59" i="40"/>
  <c r="C59" i="40"/>
  <c r="D59" i="40"/>
  <c r="E59" i="40"/>
  <c r="G59" i="40"/>
  <c r="H59" i="40"/>
  <c r="I59" i="40"/>
  <c r="L59" i="40"/>
  <c r="Q59" i="40"/>
  <c r="R59" i="40"/>
  <c r="S59" i="40"/>
  <c r="B60" i="40"/>
  <c r="C60" i="40"/>
  <c r="D60" i="40"/>
  <c r="E60" i="40"/>
  <c r="G60" i="40"/>
  <c r="H60" i="40"/>
  <c r="I60" i="40"/>
  <c r="L60" i="40"/>
  <c r="Q60" i="40"/>
  <c r="R60" i="40"/>
  <c r="S60" i="40"/>
  <c r="C61" i="40"/>
  <c r="D61" i="40"/>
  <c r="E61" i="40"/>
  <c r="G61" i="40"/>
  <c r="H61" i="40"/>
  <c r="I61" i="40"/>
  <c r="L61" i="40"/>
  <c r="Q61" i="40"/>
  <c r="R61" i="40"/>
  <c r="S61" i="40"/>
  <c r="B62" i="40"/>
  <c r="C62" i="40"/>
  <c r="D62" i="40"/>
  <c r="E62" i="40"/>
  <c r="G62" i="40"/>
  <c r="H62" i="40"/>
  <c r="I62" i="40"/>
  <c r="L62" i="40"/>
  <c r="Q62" i="40"/>
  <c r="R62" i="40"/>
  <c r="S62" i="40"/>
  <c r="B63" i="40"/>
  <c r="C63" i="40"/>
  <c r="D63" i="40"/>
  <c r="E63" i="40"/>
  <c r="G63" i="40"/>
  <c r="H63" i="40"/>
  <c r="I63" i="40"/>
  <c r="L63" i="40"/>
  <c r="Q63" i="40"/>
  <c r="R63" i="40"/>
  <c r="S63" i="40"/>
  <c r="B64" i="40"/>
  <c r="C64" i="40"/>
  <c r="D64" i="40"/>
  <c r="E64" i="40"/>
  <c r="G64" i="40"/>
  <c r="H64" i="40"/>
  <c r="I64" i="40"/>
  <c r="L64" i="40"/>
  <c r="Q64" i="40"/>
  <c r="R64" i="40"/>
  <c r="S64" i="40"/>
  <c r="B65" i="40"/>
  <c r="C65" i="40"/>
  <c r="D65" i="40"/>
  <c r="E65" i="40"/>
  <c r="G65" i="40"/>
  <c r="H65" i="40"/>
  <c r="I65" i="40"/>
  <c r="L65" i="40"/>
  <c r="Q65" i="40"/>
  <c r="R65" i="40"/>
  <c r="S65" i="40"/>
  <c r="C66" i="40"/>
  <c r="D66" i="40"/>
  <c r="E66" i="40"/>
  <c r="G66" i="40"/>
  <c r="H66" i="40"/>
  <c r="I66" i="40"/>
  <c r="L66" i="40"/>
  <c r="Q66" i="40"/>
  <c r="R66" i="40"/>
  <c r="S66" i="40"/>
  <c r="B67" i="40"/>
  <c r="C67" i="40"/>
  <c r="D67" i="40"/>
  <c r="E67" i="40"/>
  <c r="G67" i="40"/>
  <c r="H67" i="40"/>
  <c r="I67" i="40"/>
  <c r="L67" i="40"/>
  <c r="Q67" i="40"/>
  <c r="R67" i="40"/>
  <c r="S67" i="40"/>
  <c r="B68" i="40"/>
  <c r="C68" i="40"/>
  <c r="D68" i="40"/>
  <c r="E68" i="40"/>
  <c r="G68" i="40"/>
  <c r="H68" i="40"/>
  <c r="I68" i="40"/>
  <c r="L68" i="40"/>
  <c r="Q68" i="40"/>
  <c r="R68" i="40"/>
  <c r="S68" i="40"/>
  <c r="B69" i="40"/>
  <c r="C69" i="40"/>
  <c r="D69" i="40"/>
  <c r="E69" i="40"/>
  <c r="G69" i="40"/>
  <c r="H69" i="40"/>
  <c r="I69" i="40"/>
  <c r="L69" i="40"/>
  <c r="Q69" i="40"/>
  <c r="R69" i="40"/>
  <c r="S69" i="40"/>
  <c r="B70" i="40"/>
  <c r="C70" i="40"/>
  <c r="D70" i="40"/>
  <c r="E70" i="40"/>
  <c r="G70" i="40"/>
  <c r="H70" i="40"/>
  <c r="I70" i="40"/>
  <c r="L70" i="40"/>
  <c r="Q70" i="40"/>
  <c r="R70" i="40"/>
  <c r="S70" i="40"/>
  <c r="C71" i="40"/>
  <c r="D71" i="40"/>
  <c r="E71" i="40"/>
  <c r="G71" i="40"/>
  <c r="H71" i="40"/>
  <c r="I71" i="40"/>
  <c r="L71" i="40"/>
  <c r="Q71" i="40"/>
  <c r="R71" i="40"/>
  <c r="S71" i="40"/>
  <c r="B72" i="40"/>
  <c r="C72" i="40"/>
  <c r="D72" i="40"/>
  <c r="E72" i="40"/>
  <c r="G72" i="40"/>
  <c r="H72" i="40"/>
  <c r="I72" i="40"/>
  <c r="L72" i="40"/>
  <c r="Q72" i="40"/>
  <c r="R72" i="40"/>
  <c r="S72" i="40"/>
  <c r="B73" i="40"/>
  <c r="C73" i="40"/>
  <c r="D73" i="40"/>
  <c r="E73" i="40"/>
  <c r="G73" i="40"/>
  <c r="H73" i="40"/>
  <c r="I73" i="40"/>
  <c r="L73" i="40"/>
  <c r="Q73" i="40"/>
  <c r="R73" i="40"/>
  <c r="S73" i="40"/>
  <c r="B74" i="40"/>
  <c r="C74" i="40"/>
  <c r="D74" i="40"/>
  <c r="E74" i="40"/>
  <c r="G74" i="40"/>
  <c r="H74" i="40"/>
  <c r="I74" i="40"/>
  <c r="L74" i="40"/>
  <c r="Q74" i="40"/>
  <c r="R74" i="40"/>
  <c r="S74" i="40"/>
  <c r="B75" i="40"/>
  <c r="C75" i="40"/>
  <c r="D75" i="40"/>
  <c r="E75" i="40"/>
  <c r="G75" i="40"/>
  <c r="H75" i="40"/>
  <c r="I75" i="40"/>
  <c r="L75" i="40"/>
  <c r="Q75" i="40"/>
  <c r="R75" i="40"/>
  <c r="S75" i="40"/>
  <c r="C76" i="40"/>
  <c r="D76" i="40"/>
  <c r="E76" i="40"/>
  <c r="G76" i="40"/>
  <c r="H76" i="40"/>
  <c r="I76" i="40"/>
  <c r="L76" i="40"/>
  <c r="Q76" i="40"/>
  <c r="R76" i="40"/>
  <c r="S76" i="40"/>
  <c r="B77" i="40"/>
  <c r="C77" i="40"/>
  <c r="D77" i="40"/>
  <c r="E77" i="40"/>
  <c r="G77" i="40"/>
  <c r="H77" i="40"/>
  <c r="I77" i="40"/>
  <c r="L77" i="40"/>
  <c r="Q77" i="40"/>
  <c r="R77" i="40"/>
  <c r="S77" i="40"/>
  <c r="B78" i="40"/>
  <c r="C78" i="40"/>
  <c r="D78" i="40"/>
  <c r="E78" i="40"/>
  <c r="G78" i="40"/>
  <c r="H78" i="40"/>
  <c r="I78" i="40"/>
  <c r="L78" i="40"/>
  <c r="Q78" i="40"/>
  <c r="R78" i="40"/>
  <c r="S78" i="40"/>
  <c r="B79" i="40"/>
  <c r="C79" i="40"/>
  <c r="D79" i="40"/>
  <c r="E79" i="40"/>
  <c r="G79" i="40"/>
  <c r="H79" i="40"/>
  <c r="I79" i="40"/>
  <c r="L79" i="40"/>
  <c r="Q79" i="40"/>
  <c r="R79" i="40"/>
  <c r="S79" i="40"/>
  <c r="B80" i="40"/>
  <c r="C80" i="40"/>
  <c r="D80" i="40"/>
  <c r="E80" i="40"/>
  <c r="G80" i="40"/>
  <c r="H80" i="40"/>
  <c r="I80" i="40"/>
  <c r="L80" i="40"/>
  <c r="Q80" i="40"/>
  <c r="R80" i="40"/>
  <c r="S80" i="40"/>
  <c r="C81" i="40"/>
  <c r="D81" i="40"/>
  <c r="E81" i="40"/>
  <c r="G81" i="40"/>
  <c r="H81" i="40"/>
  <c r="I81" i="40"/>
  <c r="L81" i="40"/>
  <c r="Q81" i="40"/>
  <c r="R81" i="40"/>
  <c r="S81" i="40"/>
  <c r="B82" i="40"/>
  <c r="C82" i="40"/>
  <c r="D82" i="40"/>
  <c r="E82" i="40"/>
  <c r="G82" i="40"/>
  <c r="H82" i="40"/>
  <c r="I82" i="40"/>
  <c r="L82" i="40"/>
  <c r="Q82" i="40"/>
  <c r="R82" i="40"/>
  <c r="S82" i="40"/>
  <c r="B83" i="40"/>
  <c r="C83" i="40"/>
  <c r="D83" i="40"/>
  <c r="E83" i="40"/>
  <c r="G83" i="40"/>
  <c r="H83" i="40"/>
  <c r="I83" i="40"/>
  <c r="L83" i="40"/>
  <c r="Q83" i="40"/>
  <c r="R83" i="40"/>
  <c r="S83" i="40"/>
  <c r="B84" i="40"/>
  <c r="C84" i="40"/>
  <c r="D84" i="40"/>
  <c r="E84" i="40"/>
  <c r="G84" i="40"/>
  <c r="H84" i="40"/>
  <c r="I84" i="40"/>
  <c r="L84" i="40"/>
  <c r="Q84" i="40"/>
  <c r="R84" i="40"/>
  <c r="S84" i="40"/>
  <c r="B85" i="40"/>
  <c r="C85" i="40"/>
  <c r="D85" i="40"/>
  <c r="E85" i="40"/>
  <c r="G85" i="40"/>
  <c r="H85" i="40"/>
  <c r="I85" i="40"/>
  <c r="L85" i="40"/>
  <c r="Q85" i="40"/>
  <c r="R85" i="40"/>
  <c r="S85" i="40"/>
  <c r="C86" i="40"/>
  <c r="D86" i="40"/>
  <c r="E86" i="40"/>
  <c r="G86" i="40"/>
  <c r="H86" i="40"/>
  <c r="I86" i="40"/>
  <c r="L86" i="40"/>
  <c r="Q86" i="40"/>
  <c r="R86" i="40"/>
  <c r="S86" i="40"/>
  <c r="B87" i="40"/>
  <c r="C87" i="40"/>
  <c r="D87" i="40"/>
  <c r="E87" i="40"/>
  <c r="G87" i="40"/>
  <c r="H87" i="40"/>
  <c r="I87" i="40"/>
  <c r="L87" i="40"/>
  <c r="Q87" i="40"/>
  <c r="R87" i="40"/>
  <c r="S87" i="40"/>
  <c r="B88" i="40"/>
  <c r="C88" i="40"/>
  <c r="D88" i="40"/>
  <c r="E88" i="40"/>
  <c r="G88" i="40"/>
  <c r="H88" i="40"/>
  <c r="I88" i="40"/>
  <c r="L88" i="40"/>
  <c r="Q88" i="40"/>
  <c r="R88" i="40"/>
  <c r="S88" i="40"/>
  <c r="B89" i="40"/>
  <c r="C89" i="40"/>
  <c r="D89" i="40"/>
  <c r="E89" i="40"/>
  <c r="G89" i="40"/>
  <c r="H89" i="40"/>
  <c r="I89" i="40"/>
  <c r="L89" i="40"/>
  <c r="Q89" i="40"/>
  <c r="R89" i="40"/>
  <c r="S89" i="40"/>
  <c r="B90" i="40"/>
  <c r="C90" i="40"/>
  <c r="D90" i="40"/>
  <c r="E90" i="40"/>
  <c r="G90" i="40"/>
  <c r="H90" i="40"/>
  <c r="I90" i="40"/>
  <c r="L90" i="40"/>
  <c r="Q90" i="40"/>
  <c r="R90" i="40"/>
  <c r="S90" i="40"/>
  <c r="C91" i="40"/>
  <c r="D91" i="40"/>
  <c r="E91" i="40"/>
  <c r="G91" i="40"/>
  <c r="H91" i="40"/>
  <c r="I91" i="40"/>
  <c r="L91" i="40"/>
  <c r="Q91" i="40"/>
  <c r="R91" i="40"/>
  <c r="S91" i="40"/>
  <c r="B92" i="40"/>
  <c r="C92" i="40"/>
  <c r="D92" i="40"/>
  <c r="E92" i="40"/>
  <c r="G92" i="40"/>
  <c r="H92" i="40"/>
  <c r="I92" i="40"/>
  <c r="L92" i="40"/>
  <c r="Q92" i="40"/>
  <c r="R92" i="40"/>
  <c r="S92" i="40"/>
  <c r="B93" i="40"/>
  <c r="C93" i="40"/>
  <c r="D93" i="40"/>
  <c r="E93" i="40"/>
  <c r="G93" i="40"/>
  <c r="H93" i="40"/>
  <c r="I93" i="40"/>
  <c r="L93" i="40"/>
  <c r="Q93" i="40"/>
  <c r="R93" i="40"/>
  <c r="S93" i="40"/>
  <c r="B94" i="40"/>
  <c r="C94" i="40"/>
  <c r="D94" i="40"/>
  <c r="E94" i="40"/>
  <c r="G94" i="40"/>
  <c r="H94" i="40"/>
  <c r="I94" i="40"/>
  <c r="L94" i="40"/>
  <c r="Q94" i="40"/>
  <c r="R94" i="40"/>
  <c r="S94" i="40"/>
  <c r="B95" i="40"/>
  <c r="C95" i="40"/>
  <c r="D95" i="40"/>
  <c r="E95" i="40"/>
  <c r="G95" i="40"/>
  <c r="H95" i="40"/>
  <c r="I95" i="40"/>
  <c r="L95" i="40"/>
  <c r="Q95" i="40"/>
  <c r="R95" i="40"/>
  <c r="S95" i="40"/>
  <c r="C96" i="40"/>
  <c r="D96" i="40"/>
  <c r="E96" i="40"/>
  <c r="G96" i="40"/>
  <c r="H96" i="40"/>
  <c r="I96" i="40"/>
  <c r="L96" i="40"/>
  <c r="Q96" i="40"/>
  <c r="R96" i="40"/>
  <c r="S96" i="40"/>
  <c r="B97" i="40"/>
  <c r="C97" i="40"/>
  <c r="D97" i="40"/>
  <c r="E97" i="40"/>
  <c r="G97" i="40"/>
  <c r="H97" i="40"/>
  <c r="I97" i="40"/>
  <c r="L97" i="40"/>
  <c r="Q97" i="40"/>
  <c r="R97" i="40"/>
  <c r="S97" i="40"/>
  <c r="B98" i="40"/>
  <c r="C98" i="40"/>
  <c r="D98" i="40"/>
  <c r="E98" i="40"/>
  <c r="G98" i="40"/>
  <c r="H98" i="40"/>
  <c r="I98" i="40"/>
  <c r="L98" i="40"/>
  <c r="Q98" i="40"/>
  <c r="R98" i="40"/>
  <c r="S98" i="40"/>
  <c r="B99" i="40"/>
  <c r="C99" i="40"/>
  <c r="D99" i="40"/>
  <c r="E99" i="40"/>
  <c r="G99" i="40"/>
  <c r="H99" i="40"/>
  <c r="I99" i="40"/>
  <c r="L99" i="40"/>
  <c r="Q99" i="40"/>
  <c r="R99" i="40"/>
  <c r="S99" i="40"/>
  <c r="B100" i="40"/>
  <c r="C100" i="40"/>
  <c r="D100" i="40"/>
  <c r="E100" i="40"/>
  <c r="G100" i="40"/>
  <c r="H100" i="40"/>
  <c r="I100" i="40"/>
  <c r="L100" i="40"/>
  <c r="Q100" i="40"/>
  <c r="R100" i="40"/>
  <c r="S100" i="40"/>
  <c r="C101" i="40"/>
  <c r="D101" i="40"/>
  <c r="E101" i="40"/>
  <c r="G101" i="40"/>
  <c r="H101" i="40"/>
  <c r="I101" i="40"/>
  <c r="L101" i="40"/>
  <c r="Q101" i="40"/>
  <c r="R101" i="40"/>
  <c r="S101" i="40"/>
  <c r="B102" i="40"/>
  <c r="C102" i="40"/>
  <c r="D102" i="40"/>
  <c r="E102" i="40"/>
  <c r="G102" i="40"/>
  <c r="H102" i="40"/>
  <c r="I102" i="40"/>
  <c r="L102" i="40"/>
  <c r="Q102" i="40"/>
  <c r="R102" i="40"/>
  <c r="S102" i="40"/>
  <c r="B103" i="40"/>
  <c r="C103" i="40"/>
  <c r="D103" i="40"/>
  <c r="E103" i="40"/>
  <c r="G103" i="40"/>
  <c r="H103" i="40"/>
  <c r="I103" i="40"/>
  <c r="L103" i="40"/>
  <c r="Q103" i="40"/>
  <c r="R103" i="40"/>
  <c r="S103" i="40"/>
  <c r="B104" i="40"/>
  <c r="C104" i="40"/>
  <c r="D104" i="40"/>
  <c r="E104" i="40"/>
  <c r="G104" i="40"/>
  <c r="H104" i="40"/>
  <c r="I104" i="40"/>
  <c r="L104" i="40"/>
  <c r="Q104" i="40"/>
  <c r="R104" i="40"/>
  <c r="S104" i="40"/>
  <c r="B105" i="40"/>
  <c r="C105" i="40"/>
  <c r="D105" i="40"/>
  <c r="E105" i="40"/>
  <c r="G105" i="40"/>
  <c r="H105" i="40"/>
  <c r="I105" i="40"/>
  <c r="L105" i="40"/>
  <c r="Q105" i="40"/>
  <c r="R105" i="40"/>
  <c r="S105" i="40"/>
  <c r="C106" i="40"/>
  <c r="D106" i="40"/>
  <c r="E106" i="40"/>
  <c r="G106" i="40"/>
  <c r="H106" i="40"/>
  <c r="I106" i="40"/>
  <c r="L106" i="40"/>
  <c r="Q106" i="40"/>
  <c r="R106" i="40"/>
  <c r="S106" i="40"/>
  <c r="B107" i="40"/>
  <c r="C107" i="40"/>
  <c r="D107" i="40"/>
  <c r="E107" i="40"/>
  <c r="G107" i="40"/>
  <c r="H107" i="40"/>
  <c r="I107" i="40"/>
  <c r="L107" i="40"/>
  <c r="Q107" i="40"/>
  <c r="R107" i="40"/>
  <c r="S107" i="40"/>
  <c r="B108" i="40"/>
  <c r="C108" i="40"/>
  <c r="D108" i="40"/>
  <c r="E108" i="40"/>
  <c r="G108" i="40"/>
  <c r="H108" i="40"/>
  <c r="I108" i="40"/>
  <c r="L108" i="40"/>
  <c r="Q108" i="40"/>
  <c r="R108" i="40"/>
  <c r="S108" i="40"/>
  <c r="B109" i="40"/>
  <c r="C109" i="40"/>
  <c r="D109" i="40"/>
  <c r="E109" i="40"/>
  <c r="G109" i="40"/>
  <c r="H109" i="40"/>
  <c r="I109" i="40"/>
  <c r="L109" i="40"/>
  <c r="Q109" i="40"/>
  <c r="R109" i="40"/>
  <c r="S109" i="40"/>
  <c r="B110" i="40"/>
  <c r="C110" i="40"/>
  <c r="D110" i="40"/>
  <c r="E110" i="40"/>
  <c r="G110" i="40"/>
  <c r="H110" i="40"/>
  <c r="I110" i="40"/>
  <c r="L110" i="40"/>
  <c r="Q110" i="40"/>
  <c r="R110" i="40"/>
  <c r="S110" i="40"/>
  <c r="C111" i="40"/>
  <c r="D111" i="40"/>
  <c r="E111" i="40"/>
  <c r="G111" i="40"/>
  <c r="H111" i="40"/>
  <c r="I111" i="40"/>
  <c r="L111" i="40"/>
  <c r="Q111" i="40"/>
  <c r="R111" i="40"/>
  <c r="S111" i="40"/>
  <c r="B112" i="40"/>
  <c r="C112" i="40"/>
  <c r="D112" i="40"/>
  <c r="E112" i="40"/>
  <c r="G112" i="40"/>
  <c r="H112" i="40"/>
  <c r="I112" i="40"/>
  <c r="L112" i="40"/>
  <c r="Q112" i="40"/>
  <c r="R112" i="40"/>
  <c r="S112" i="40"/>
  <c r="B113" i="40"/>
  <c r="C113" i="40"/>
  <c r="D113" i="40"/>
  <c r="E113" i="40"/>
  <c r="G113" i="40"/>
  <c r="H113" i="40"/>
  <c r="I113" i="40"/>
  <c r="L113" i="40"/>
  <c r="Q113" i="40"/>
  <c r="R113" i="40"/>
  <c r="S113" i="40"/>
  <c r="B114" i="40"/>
  <c r="C114" i="40"/>
  <c r="D114" i="40"/>
  <c r="E114" i="40"/>
  <c r="G114" i="40"/>
  <c r="H114" i="40"/>
  <c r="I114" i="40"/>
  <c r="L114" i="40"/>
  <c r="Q114" i="40"/>
  <c r="R114" i="40"/>
  <c r="S114" i="40"/>
  <c r="B115" i="40"/>
  <c r="C115" i="40"/>
  <c r="D115" i="40"/>
  <c r="E115" i="40"/>
  <c r="G115" i="40"/>
  <c r="H115" i="40"/>
  <c r="I115" i="40"/>
  <c r="L115" i="40"/>
  <c r="Q115" i="40"/>
  <c r="R115" i="40"/>
  <c r="S115" i="40"/>
  <c r="C116" i="40"/>
  <c r="D116" i="40"/>
  <c r="E116" i="40"/>
  <c r="G116" i="40"/>
  <c r="H116" i="40"/>
  <c r="I116" i="40"/>
  <c r="L116" i="40"/>
  <c r="Q116" i="40"/>
  <c r="R116" i="40"/>
  <c r="S116" i="40"/>
  <c r="B117" i="40"/>
  <c r="C117" i="40"/>
  <c r="D117" i="40"/>
  <c r="E117" i="40"/>
  <c r="G117" i="40"/>
  <c r="H117" i="40"/>
  <c r="I117" i="40"/>
  <c r="L117" i="40"/>
  <c r="Q117" i="40"/>
  <c r="R117" i="40"/>
  <c r="S117" i="40"/>
  <c r="B118" i="40"/>
  <c r="C118" i="40"/>
  <c r="D118" i="40"/>
  <c r="E118" i="40"/>
  <c r="G118" i="40"/>
  <c r="H118" i="40"/>
  <c r="I118" i="40"/>
  <c r="L118" i="40"/>
  <c r="Q118" i="40"/>
  <c r="R118" i="40"/>
  <c r="S118" i="40"/>
  <c r="B119" i="40"/>
  <c r="C119" i="40"/>
  <c r="D119" i="40"/>
  <c r="E119" i="40"/>
  <c r="G119" i="40"/>
  <c r="H119" i="40"/>
  <c r="I119" i="40"/>
  <c r="L119" i="40"/>
  <c r="Q119" i="40"/>
  <c r="R119" i="40"/>
  <c r="S119" i="40"/>
  <c r="B120" i="40"/>
  <c r="C120" i="40"/>
  <c r="D120" i="40"/>
  <c r="E120" i="40"/>
  <c r="G120" i="40"/>
  <c r="H120" i="40"/>
  <c r="I120" i="40"/>
  <c r="L120" i="40"/>
  <c r="Q120" i="40"/>
  <c r="R120" i="40"/>
  <c r="S120" i="40"/>
  <c r="C121" i="40"/>
  <c r="D121" i="40"/>
  <c r="E121" i="40"/>
  <c r="G121" i="40"/>
  <c r="H121" i="40"/>
  <c r="I121" i="40"/>
  <c r="L121" i="40"/>
  <c r="Q121" i="40"/>
  <c r="R121" i="40"/>
  <c r="S121" i="40"/>
  <c r="B122" i="40"/>
  <c r="C122" i="40"/>
  <c r="D122" i="40"/>
  <c r="E122" i="40"/>
  <c r="G122" i="40"/>
  <c r="H122" i="40"/>
  <c r="I122" i="40"/>
  <c r="L122" i="40"/>
  <c r="Q122" i="40"/>
  <c r="R122" i="40"/>
  <c r="S122" i="40"/>
  <c r="B123" i="40"/>
  <c r="C123" i="40"/>
  <c r="D123" i="40"/>
  <c r="E123" i="40"/>
  <c r="G123" i="40"/>
  <c r="H123" i="40"/>
  <c r="I123" i="40"/>
  <c r="L123" i="40"/>
  <c r="Q123" i="40"/>
  <c r="R123" i="40"/>
  <c r="S123" i="40"/>
  <c r="B124" i="40"/>
  <c r="C124" i="40"/>
  <c r="D124" i="40"/>
  <c r="E124" i="40"/>
  <c r="G124" i="40"/>
  <c r="H124" i="40"/>
  <c r="I124" i="40"/>
  <c r="L124" i="40"/>
  <c r="Q124" i="40"/>
  <c r="R124" i="40"/>
  <c r="S124" i="40"/>
  <c r="B125" i="40"/>
  <c r="C125" i="40"/>
  <c r="D125" i="40"/>
  <c r="E125" i="40"/>
  <c r="G125" i="40"/>
  <c r="H125" i="40"/>
  <c r="I125" i="40"/>
  <c r="L125" i="40"/>
  <c r="Q125" i="40"/>
  <c r="R125" i="40"/>
  <c r="S125" i="40"/>
  <c r="C126" i="40"/>
  <c r="D126" i="40"/>
  <c r="E126" i="40"/>
  <c r="G126" i="40"/>
  <c r="H126" i="40"/>
  <c r="I126" i="40"/>
  <c r="L126" i="40"/>
  <c r="Q126" i="40"/>
  <c r="R126" i="40"/>
  <c r="S126" i="40"/>
  <c r="B127" i="40"/>
  <c r="C127" i="40"/>
  <c r="D127" i="40"/>
  <c r="E127" i="40"/>
  <c r="G127" i="40"/>
  <c r="H127" i="40"/>
  <c r="I127" i="40"/>
  <c r="L127" i="40"/>
  <c r="Q127" i="40"/>
  <c r="R127" i="40"/>
  <c r="S127" i="40"/>
  <c r="B128" i="40"/>
  <c r="C128" i="40"/>
  <c r="D128" i="40"/>
  <c r="E128" i="40"/>
  <c r="G128" i="40"/>
  <c r="H128" i="40"/>
  <c r="I128" i="40"/>
  <c r="L128" i="40"/>
  <c r="Q128" i="40"/>
  <c r="R128" i="40"/>
  <c r="S128" i="40"/>
  <c r="B129" i="40"/>
  <c r="C129" i="40"/>
  <c r="D129" i="40"/>
  <c r="E129" i="40"/>
  <c r="G129" i="40"/>
  <c r="H129" i="40"/>
  <c r="I129" i="40"/>
  <c r="L129" i="40"/>
  <c r="Q129" i="40"/>
  <c r="R129" i="40"/>
  <c r="S129" i="40"/>
  <c r="B130" i="40"/>
  <c r="C130" i="40"/>
  <c r="D130" i="40"/>
  <c r="E130" i="40"/>
  <c r="G130" i="40"/>
  <c r="H130" i="40"/>
  <c r="I130" i="40"/>
  <c r="L130" i="40"/>
  <c r="Q130" i="40"/>
  <c r="R130" i="40"/>
  <c r="S130" i="40"/>
  <c r="C131" i="40"/>
  <c r="D131" i="40"/>
  <c r="E131" i="40"/>
  <c r="G131" i="40"/>
  <c r="H131" i="40"/>
  <c r="I131" i="40"/>
  <c r="L131" i="40"/>
  <c r="Q131" i="40"/>
  <c r="R131" i="40"/>
  <c r="S131" i="40"/>
  <c r="B132" i="40"/>
  <c r="C132" i="40"/>
  <c r="D132" i="40"/>
  <c r="E132" i="40"/>
  <c r="G132" i="40"/>
  <c r="H132" i="40"/>
  <c r="I132" i="40"/>
  <c r="L132" i="40"/>
  <c r="Q132" i="40"/>
  <c r="R132" i="40"/>
  <c r="S132" i="40"/>
  <c r="B133" i="40"/>
  <c r="C133" i="40"/>
  <c r="D133" i="40"/>
  <c r="E133" i="40"/>
  <c r="G133" i="40"/>
  <c r="H133" i="40"/>
  <c r="I133" i="40"/>
  <c r="L133" i="40"/>
  <c r="Q133" i="40"/>
  <c r="R133" i="40"/>
  <c r="S133" i="40"/>
  <c r="B134" i="40"/>
  <c r="C134" i="40"/>
  <c r="D134" i="40"/>
  <c r="E134" i="40"/>
  <c r="G134" i="40"/>
  <c r="H134" i="40"/>
  <c r="I134" i="40"/>
  <c r="L134" i="40"/>
  <c r="Q134" i="40"/>
  <c r="R134" i="40"/>
  <c r="S134" i="40"/>
  <c r="B135" i="40"/>
  <c r="C135" i="40"/>
  <c r="D135" i="40"/>
  <c r="E135" i="40"/>
  <c r="G135" i="40"/>
  <c r="H135" i="40"/>
  <c r="I135" i="40"/>
  <c r="L135" i="40"/>
  <c r="Q135" i="40"/>
  <c r="R135" i="40"/>
  <c r="S135" i="40"/>
  <c r="C136" i="40"/>
  <c r="D136" i="40"/>
  <c r="E136" i="40"/>
  <c r="G136" i="40"/>
  <c r="H136" i="40"/>
  <c r="I136" i="40"/>
  <c r="L136" i="40"/>
  <c r="Q136" i="40"/>
  <c r="R136" i="40"/>
  <c r="S136" i="40"/>
  <c r="B137" i="40"/>
  <c r="C137" i="40"/>
  <c r="D137" i="40"/>
  <c r="E137" i="40"/>
  <c r="G137" i="40"/>
  <c r="H137" i="40"/>
  <c r="I137" i="40"/>
  <c r="L137" i="40"/>
  <c r="Q137" i="40"/>
  <c r="R137" i="40"/>
  <c r="S137" i="40"/>
  <c r="B138" i="40"/>
  <c r="C138" i="40"/>
  <c r="D138" i="40"/>
  <c r="E138" i="40"/>
  <c r="G138" i="40"/>
  <c r="H138" i="40"/>
  <c r="I138" i="40"/>
  <c r="L138" i="40"/>
  <c r="Q138" i="40"/>
  <c r="R138" i="40"/>
  <c r="S138" i="40"/>
  <c r="B139" i="40"/>
  <c r="C139" i="40"/>
  <c r="D139" i="40"/>
  <c r="E139" i="40"/>
  <c r="G139" i="40"/>
  <c r="H139" i="40"/>
  <c r="I139" i="40"/>
  <c r="L139" i="40"/>
  <c r="Q139" i="40"/>
  <c r="R139" i="40"/>
  <c r="S139" i="40"/>
  <c r="B140" i="40"/>
  <c r="C140" i="40"/>
  <c r="D140" i="40"/>
  <c r="E140" i="40"/>
  <c r="G140" i="40"/>
  <c r="H140" i="40"/>
  <c r="I140" i="40"/>
  <c r="L140" i="40"/>
  <c r="Q140" i="40"/>
  <c r="R140" i="40"/>
  <c r="S140" i="40"/>
  <c r="C141" i="40"/>
  <c r="D141" i="40"/>
  <c r="E141" i="40"/>
  <c r="G141" i="40"/>
  <c r="H141" i="40"/>
  <c r="I141" i="40"/>
  <c r="L141" i="40"/>
  <c r="Q141" i="40"/>
  <c r="R141" i="40"/>
  <c r="S141" i="40"/>
  <c r="B142" i="40"/>
  <c r="C142" i="40"/>
  <c r="D142" i="40"/>
  <c r="E142" i="40"/>
  <c r="G142" i="40"/>
  <c r="H142" i="40"/>
  <c r="I142" i="40"/>
  <c r="L142" i="40"/>
  <c r="Q142" i="40"/>
  <c r="R142" i="40"/>
  <c r="S142" i="40"/>
  <c r="B143" i="40"/>
  <c r="C143" i="40"/>
  <c r="D143" i="40"/>
  <c r="E143" i="40"/>
  <c r="G143" i="40"/>
  <c r="H143" i="40"/>
  <c r="I143" i="40"/>
  <c r="L143" i="40"/>
  <c r="Q143" i="40"/>
  <c r="R143" i="40"/>
  <c r="S143" i="40"/>
  <c r="B144" i="40"/>
  <c r="C144" i="40"/>
  <c r="D144" i="40"/>
  <c r="E144" i="40"/>
  <c r="G144" i="40"/>
  <c r="H144" i="40"/>
  <c r="I144" i="40"/>
  <c r="L144" i="40"/>
  <c r="Q144" i="40"/>
  <c r="R144" i="40"/>
  <c r="S144" i="40"/>
  <c r="B145" i="40"/>
  <c r="C145" i="40"/>
  <c r="D145" i="40"/>
  <c r="E145" i="40"/>
  <c r="G145" i="40"/>
  <c r="H145" i="40"/>
  <c r="I145" i="40"/>
  <c r="L145" i="40"/>
  <c r="Q145" i="40"/>
  <c r="R145" i="40"/>
  <c r="S145" i="40"/>
  <c r="C146" i="40"/>
  <c r="D146" i="40"/>
  <c r="E146" i="40"/>
  <c r="G146" i="40"/>
  <c r="H146" i="40"/>
  <c r="I146" i="40"/>
  <c r="L146" i="40"/>
  <c r="Q146" i="40"/>
  <c r="R146" i="40"/>
  <c r="S146" i="40"/>
  <c r="B147" i="40"/>
  <c r="C147" i="40"/>
  <c r="D147" i="40"/>
  <c r="E147" i="40"/>
  <c r="G147" i="40"/>
  <c r="H147" i="40"/>
  <c r="I147" i="40"/>
  <c r="L147" i="40"/>
  <c r="Q147" i="40"/>
  <c r="R147" i="40"/>
  <c r="S147" i="40"/>
  <c r="B148" i="40"/>
  <c r="C148" i="40"/>
  <c r="D148" i="40"/>
  <c r="E148" i="40"/>
  <c r="G148" i="40"/>
  <c r="H148" i="40"/>
  <c r="I148" i="40"/>
  <c r="L148" i="40"/>
  <c r="Q148" i="40"/>
  <c r="R148" i="40"/>
  <c r="S148" i="40"/>
  <c r="B149" i="40"/>
  <c r="C149" i="40"/>
  <c r="D149" i="40"/>
  <c r="E149" i="40"/>
  <c r="G149" i="40"/>
  <c r="H149" i="40"/>
  <c r="I149" i="40"/>
  <c r="L149" i="40"/>
  <c r="Q149" i="40"/>
  <c r="R149" i="40"/>
  <c r="S149" i="40"/>
  <c r="B150" i="40"/>
  <c r="C150" i="40"/>
  <c r="D150" i="40"/>
  <c r="E150" i="40"/>
  <c r="G150" i="40"/>
  <c r="H150" i="40"/>
  <c r="I150" i="40"/>
  <c r="L150" i="40"/>
  <c r="Q150" i="40"/>
  <c r="R150" i="40"/>
  <c r="S150" i="40"/>
  <c r="C151" i="40"/>
  <c r="D151" i="40"/>
  <c r="E151" i="40"/>
  <c r="G151" i="40"/>
  <c r="H151" i="40"/>
  <c r="I151" i="40"/>
  <c r="L151" i="40"/>
  <c r="Q151" i="40"/>
  <c r="R151" i="40"/>
  <c r="S151" i="40"/>
  <c r="B152" i="40"/>
  <c r="C152" i="40"/>
  <c r="D152" i="40"/>
  <c r="E152" i="40"/>
  <c r="G152" i="40"/>
  <c r="H152" i="40"/>
  <c r="I152" i="40"/>
  <c r="L152" i="40"/>
  <c r="Q152" i="40"/>
  <c r="R152" i="40"/>
  <c r="S152" i="40"/>
  <c r="B153" i="40"/>
  <c r="C153" i="40"/>
  <c r="D153" i="40"/>
  <c r="E153" i="40"/>
  <c r="G153" i="40"/>
  <c r="H153" i="40"/>
  <c r="I153" i="40"/>
  <c r="L153" i="40"/>
  <c r="Q153" i="40"/>
  <c r="R153" i="40"/>
  <c r="S153" i="40"/>
  <c r="B154" i="40"/>
  <c r="C154" i="40"/>
  <c r="D154" i="40"/>
  <c r="E154" i="40"/>
  <c r="G154" i="40"/>
  <c r="H154" i="40"/>
  <c r="I154" i="40"/>
  <c r="L154" i="40"/>
  <c r="Q154" i="40"/>
  <c r="R154" i="40"/>
  <c r="S154" i="40"/>
  <c r="B155" i="40"/>
  <c r="C155" i="40"/>
  <c r="D155" i="40"/>
  <c r="E155" i="40"/>
  <c r="G155" i="40"/>
  <c r="H155" i="40"/>
  <c r="I155" i="40"/>
  <c r="L155" i="40"/>
  <c r="Q155" i="40"/>
  <c r="R155" i="40"/>
  <c r="S155" i="40"/>
  <c r="C156" i="40"/>
  <c r="D156" i="40"/>
  <c r="E156" i="40"/>
  <c r="G156" i="40"/>
  <c r="H156" i="40"/>
  <c r="I156" i="40"/>
  <c r="L156" i="40"/>
  <c r="Q156" i="40"/>
  <c r="R156" i="40"/>
  <c r="S156" i="40"/>
  <c r="B157" i="40"/>
  <c r="C157" i="40"/>
  <c r="D157" i="40"/>
  <c r="E157" i="40"/>
  <c r="G157" i="40"/>
  <c r="H157" i="40"/>
  <c r="I157" i="40"/>
  <c r="L157" i="40"/>
  <c r="Q157" i="40"/>
  <c r="R157" i="40"/>
  <c r="S157" i="40"/>
  <c r="B158" i="40"/>
  <c r="C158" i="40"/>
  <c r="D158" i="40"/>
  <c r="E158" i="40"/>
  <c r="G158" i="40"/>
  <c r="H158" i="40"/>
  <c r="I158" i="40"/>
  <c r="L158" i="40"/>
  <c r="Q158" i="40"/>
  <c r="R158" i="40"/>
  <c r="S158" i="40"/>
  <c r="B159" i="40"/>
  <c r="C159" i="40"/>
  <c r="D159" i="40"/>
  <c r="E159" i="40"/>
  <c r="G159" i="40"/>
  <c r="H159" i="40"/>
  <c r="I159" i="40"/>
  <c r="L159" i="40"/>
  <c r="Q159" i="40"/>
  <c r="R159" i="40"/>
  <c r="S159" i="40"/>
  <c r="B160" i="40"/>
  <c r="C160" i="40"/>
  <c r="D160" i="40"/>
  <c r="E160" i="40"/>
  <c r="G160" i="40"/>
  <c r="H160" i="40"/>
  <c r="I160" i="40"/>
  <c r="L160" i="40"/>
  <c r="Q160" i="40"/>
  <c r="R160" i="40"/>
  <c r="S160" i="40"/>
  <c r="C161" i="40"/>
  <c r="D161" i="40"/>
  <c r="E161" i="40"/>
  <c r="G161" i="40"/>
  <c r="H161" i="40"/>
  <c r="I161" i="40"/>
  <c r="L161" i="40"/>
  <c r="Q161" i="40"/>
  <c r="R161" i="40"/>
  <c r="S161" i="40"/>
  <c r="S7" i="40"/>
  <c r="R7" i="40"/>
  <c r="L7" i="40"/>
  <c r="I7" i="40"/>
  <c r="H7" i="40"/>
  <c r="G7" i="40"/>
  <c r="E7" i="40"/>
  <c r="D7" i="40"/>
  <c r="Q7" i="40"/>
  <c r="F148" i="39"/>
  <c r="F149" i="39"/>
  <c r="F150" i="39"/>
  <c r="F151" i="39"/>
  <c r="U161" i="38"/>
  <c r="R161" i="38"/>
  <c r="G160" i="38"/>
  <c r="F161" i="37" s="1"/>
  <c r="G159" i="38"/>
  <c r="F160" i="37" s="1"/>
  <c r="G158" i="38"/>
  <c r="F159" i="37" s="1"/>
  <c r="G157" i="38"/>
  <c r="F158" i="37" s="1"/>
  <c r="G156" i="38"/>
  <c r="G155" i="38"/>
  <c r="F156" i="37" s="1"/>
  <c r="G154" i="38"/>
  <c r="F155" i="37" s="1"/>
  <c r="G153" i="38"/>
  <c r="F154" i="37" s="1"/>
  <c r="G152" i="38"/>
  <c r="F153" i="37" s="1"/>
  <c r="G151" i="38"/>
  <c r="F152" i="37" s="1"/>
  <c r="G150" i="38"/>
  <c r="F151" i="37" s="1"/>
  <c r="G149" i="38"/>
  <c r="F150" i="37" s="1"/>
  <c r="G148" i="38"/>
  <c r="F149" i="37" s="1"/>
  <c r="G147" i="38"/>
  <c r="F148" i="37" s="1"/>
  <c r="G146" i="38"/>
  <c r="F147" i="37" s="1"/>
  <c r="G145" i="38"/>
  <c r="F146" i="37" s="1"/>
  <c r="G144" i="38"/>
  <c r="F145" i="37" s="1"/>
  <c r="G143" i="38"/>
  <c r="F144" i="37" s="1"/>
  <c r="G142" i="38"/>
  <c r="F143" i="37" s="1"/>
  <c r="G141" i="38"/>
  <c r="F142" i="37" s="1"/>
  <c r="G140" i="38"/>
  <c r="F141" i="37" s="1"/>
  <c r="G139" i="38"/>
  <c r="F140" i="37" s="1"/>
  <c r="G138" i="38"/>
  <c r="F139" i="37" s="1"/>
  <c r="G137" i="38"/>
  <c r="F138" i="37" s="1"/>
  <c r="G136" i="38"/>
  <c r="F137" i="37" s="1"/>
  <c r="G135" i="38"/>
  <c r="F136" i="37" s="1"/>
  <c r="G134" i="38"/>
  <c r="F135" i="37" s="1"/>
  <c r="G133" i="38"/>
  <c r="F134" i="37" s="1"/>
  <c r="G132" i="38"/>
  <c r="F133" i="37" s="1"/>
  <c r="G131" i="38"/>
  <c r="G130" i="38"/>
  <c r="F131" i="37" s="1"/>
  <c r="G129" i="38"/>
  <c r="F130" i="37" s="1"/>
  <c r="G128" i="38"/>
  <c r="F129" i="37" s="1"/>
  <c r="G127" i="38"/>
  <c r="F128" i="37" s="1"/>
  <c r="G126" i="38"/>
  <c r="F127" i="37" s="1"/>
  <c r="G125" i="38"/>
  <c r="F126" i="37" s="1"/>
  <c r="G124" i="38"/>
  <c r="F125" i="37" s="1"/>
  <c r="G123" i="38"/>
  <c r="F124" i="37" s="1"/>
  <c r="G122" i="38"/>
  <c r="F123" i="37" s="1"/>
  <c r="G121" i="38"/>
  <c r="G120" i="38"/>
  <c r="F121" i="37" s="1"/>
  <c r="G119" i="38"/>
  <c r="F120" i="37" s="1"/>
  <c r="G118" i="38"/>
  <c r="F119" i="37" s="1"/>
  <c r="G117" i="38"/>
  <c r="F118" i="37" s="1"/>
  <c r="G116" i="38"/>
  <c r="F117" i="37" s="1"/>
  <c r="G115" i="38"/>
  <c r="F116" i="37" s="1"/>
  <c r="G114" i="38"/>
  <c r="F115" i="37" s="1"/>
  <c r="G113" i="38"/>
  <c r="F114" i="37" s="1"/>
  <c r="G112" i="38"/>
  <c r="F113" i="37" s="1"/>
  <c r="G111" i="38"/>
  <c r="F112" i="37" s="1"/>
  <c r="G110" i="38"/>
  <c r="F111" i="37" s="1"/>
  <c r="G109" i="38"/>
  <c r="F110" i="37" s="1"/>
  <c r="G108" i="38"/>
  <c r="F109" i="37" s="1"/>
  <c r="G107" i="38"/>
  <c r="F108" i="37" s="1"/>
  <c r="G106" i="38"/>
  <c r="F107" i="37" s="1"/>
  <c r="G105" i="38"/>
  <c r="F106" i="37" s="1"/>
  <c r="G104" i="38"/>
  <c r="F105" i="37" s="1"/>
  <c r="G103" i="38"/>
  <c r="F104" i="37" s="1"/>
  <c r="G102" i="38"/>
  <c r="F103" i="37" s="1"/>
  <c r="G101" i="38"/>
  <c r="F102" i="37" s="1"/>
  <c r="G100" i="38"/>
  <c r="F101" i="37" s="1"/>
  <c r="G99" i="38"/>
  <c r="F100" i="37" s="1"/>
  <c r="G98" i="38"/>
  <c r="F99" i="37" s="1"/>
  <c r="G97" i="38"/>
  <c r="F98" i="37" s="1"/>
  <c r="G96" i="38"/>
  <c r="G95" i="38"/>
  <c r="F96" i="37" s="1"/>
  <c r="G94" i="38"/>
  <c r="F95" i="37" s="1"/>
  <c r="G93" i="38"/>
  <c r="F94" i="37" s="1"/>
  <c r="G92" i="38"/>
  <c r="F93" i="37" s="1"/>
  <c r="G91" i="38"/>
  <c r="F92" i="37" s="1"/>
  <c r="G90" i="38"/>
  <c r="F91" i="37" s="1"/>
  <c r="G89" i="38"/>
  <c r="F90" i="37" s="1"/>
  <c r="G88" i="38"/>
  <c r="F89" i="37" s="1"/>
  <c r="G87" i="38"/>
  <c r="F88" i="37" s="1"/>
  <c r="G86" i="38"/>
  <c r="G85" i="38"/>
  <c r="F86" i="37" s="1"/>
  <c r="G84" i="38"/>
  <c r="F85" i="37" s="1"/>
  <c r="G83" i="38"/>
  <c r="F84" i="37" s="1"/>
  <c r="G82" i="38"/>
  <c r="F83" i="37" s="1"/>
  <c r="G81" i="38"/>
  <c r="F82" i="37" s="1"/>
  <c r="G80" i="38"/>
  <c r="F81" i="37" s="1"/>
  <c r="G79" i="38"/>
  <c r="F80" i="37" s="1"/>
  <c r="G78" i="38"/>
  <c r="F79" i="37" s="1"/>
  <c r="G77" i="38"/>
  <c r="F78" i="37" s="1"/>
  <c r="G76" i="38"/>
  <c r="F77" i="37" s="1"/>
  <c r="G75" i="38"/>
  <c r="F76" i="37" s="1"/>
  <c r="G74" i="38"/>
  <c r="F75" i="37" s="1"/>
  <c r="G73" i="38"/>
  <c r="F74" i="37" s="1"/>
  <c r="G72" i="38"/>
  <c r="F73" i="37" s="1"/>
  <c r="G71" i="38"/>
  <c r="F72" i="37" s="1"/>
  <c r="G70" i="38"/>
  <c r="F71" i="37" s="1"/>
  <c r="G69" i="38"/>
  <c r="F70" i="37" s="1"/>
  <c r="G68" i="38"/>
  <c r="F69" i="37" s="1"/>
  <c r="G67" i="38"/>
  <c r="F68" i="37" s="1"/>
  <c r="G66" i="38"/>
  <c r="F67" i="37" s="1"/>
  <c r="G65" i="38"/>
  <c r="F66" i="37" s="1"/>
  <c r="G64" i="38"/>
  <c r="F65" i="37" s="1"/>
  <c r="G63" i="38"/>
  <c r="F64" i="37" s="1"/>
  <c r="G62" i="38"/>
  <c r="F63" i="37" s="1"/>
  <c r="G61" i="38"/>
  <c r="G60" i="38"/>
  <c r="F61" i="37" s="1"/>
  <c r="G59" i="38"/>
  <c r="F60" i="37" s="1"/>
  <c r="G58" i="38"/>
  <c r="F59" i="37" s="1"/>
  <c r="G57" i="38"/>
  <c r="F58" i="37" s="1"/>
  <c r="G56" i="38"/>
  <c r="F57" i="37" s="1"/>
  <c r="G55" i="38"/>
  <c r="F56" i="37" s="1"/>
  <c r="G54" i="38"/>
  <c r="F55" i="37" s="1"/>
  <c r="G53" i="38"/>
  <c r="F54" i="37" s="1"/>
  <c r="G52" i="38"/>
  <c r="F53" i="37" s="1"/>
  <c r="G51" i="38"/>
  <c r="G50" i="38"/>
  <c r="F51" i="37" s="1"/>
  <c r="G49" i="38"/>
  <c r="F50" i="37" s="1"/>
  <c r="G48" i="38"/>
  <c r="F49" i="37" s="1"/>
  <c r="G47" i="38"/>
  <c r="F48" i="37" s="1"/>
  <c r="G46" i="38"/>
  <c r="F47" i="37" s="1"/>
  <c r="G45" i="38"/>
  <c r="F46" i="37" s="1"/>
  <c r="G44" i="38"/>
  <c r="F45" i="37" s="1"/>
  <c r="G43" i="38"/>
  <c r="F44" i="37" s="1"/>
  <c r="G42" i="38"/>
  <c r="F43" i="37" s="1"/>
  <c r="G41" i="38"/>
  <c r="F42" i="37" s="1"/>
  <c r="G40" i="38"/>
  <c r="F41" i="37" s="1"/>
  <c r="G39" i="38"/>
  <c r="F40" i="37" s="1"/>
  <c r="G38" i="38"/>
  <c r="F39" i="37" s="1"/>
  <c r="G37" i="38"/>
  <c r="F38" i="37" s="1"/>
  <c r="G36" i="38"/>
  <c r="F37" i="37" s="1"/>
  <c r="G35" i="38"/>
  <c r="F36" i="37" s="1"/>
  <c r="G34" i="38"/>
  <c r="F35" i="37" s="1"/>
  <c r="G33" i="38"/>
  <c r="F34" i="37" s="1"/>
  <c r="G32" i="38"/>
  <c r="F33" i="37" s="1"/>
  <c r="G31" i="38"/>
  <c r="F32" i="37" s="1"/>
  <c r="G30" i="38"/>
  <c r="F31" i="37" s="1"/>
  <c r="G29" i="38"/>
  <c r="F30" i="37" s="1"/>
  <c r="G28" i="38"/>
  <c r="F29" i="37" s="1"/>
  <c r="G27" i="38"/>
  <c r="F28" i="37" s="1"/>
  <c r="G26" i="38"/>
  <c r="G25" i="38"/>
  <c r="F26" i="37" s="1"/>
  <c r="G24" i="38"/>
  <c r="F25" i="37" s="1"/>
  <c r="G23" i="38"/>
  <c r="F24" i="37" s="1"/>
  <c r="G22" i="38"/>
  <c r="F23" i="37" s="1"/>
  <c r="G21" i="38"/>
  <c r="F22" i="37" s="1"/>
  <c r="G20" i="38"/>
  <c r="F21" i="37" s="1"/>
  <c r="G19" i="38"/>
  <c r="F20" i="37" s="1"/>
  <c r="G18" i="38"/>
  <c r="F19" i="37" s="1"/>
  <c r="G17" i="38"/>
  <c r="F18" i="37" s="1"/>
  <c r="G16" i="38"/>
  <c r="F17" i="37" s="1"/>
  <c r="F16" i="31"/>
  <c r="G15" i="38"/>
  <c r="F16" i="37" s="1"/>
  <c r="G14" i="38"/>
  <c r="F15" i="37" s="1"/>
  <c r="G13" i="38"/>
  <c r="F14" i="37" s="1"/>
  <c r="G11" i="38"/>
  <c r="F12" i="37" s="1"/>
  <c r="G12" i="38"/>
  <c r="F13" i="37" s="1"/>
  <c r="H13" i="31"/>
  <c r="F13" i="31"/>
  <c r="H12" i="31"/>
  <c r="G10" i="38"/>
  <c r="F11" i="37" s="1"/>
  <c r="H10" i="31"/>
  <c r="G9" i="38"/>
  <c r="F10" i="37" s="1"/>
  <c r="H9" i="31"/>
  <c r="G8" i="38"/>
  <c r="H8" i="31"/>
  <c r="G7" i="38"/>
  <c r="F8" i="37" s="1"/>
  <c r="G6" i="38"/>
  <c r="G155" i="41"/>
  <c r="F156" i="36" s="1"/>
  <c r="G154" i="41"/>
  <c r="F155" i="36" s="1"/>
  <c r="G153" i="41"/>
  <c r="F154" i="36" s="1"/>
  <c r="G152" i="41"/>
  <c r="F153" i="36" s="1"/>
  <c r="G151" i="41"/>
  <c r="G150" i="41"/>
  <c r="F151" i="36" s="1"/>
  <c r="G149" i="41"/>
  <c r="F150" i="36" s="1"/>
  <c r="G148" i="41"/>
  <c r="F149" i="36" s="1"/>
  <c r="G147" i="41"/>
  <c r="F148" i="36" s="1"/>
  <c r="G146" i="41"/>
  <c r="F147" i="36" s="1"/>
  <c r="G145" i="41"/>
  <c r="F146" i="36" s="1"/>
  <c r="G144" i="41"/>
  <c r="F145" i="36" s="1"/>
  <c r="G143" i="41"/>
  <c r="F144" i="36" s="1"/>
  <c r="G142" i="41"/>
  <c r="F143" i="36" s="1"/>
  <c r="G141" i="41"/>
  <c r="G140" i="41"/>
  <c r="F141" i="36" s="1"/>
  <c r="G139" i="41"/>
  <c r="F140" i="36" s="1"/>
  <c r="G138" i="41"/>
  <c r="F139" i="36" s="1"/>
  <c r="G137" i="41"/>
  <c r="F138" i="36" s="1"/>
  <c r="G136" i="41"/>
  <c r="F137" i="36" s="1"/>
  <c r="G135" i="41"/>
  <c r="F136" i="36" s="1"/>
  <c r="G134" i="41"/>
  <c r="F135" i="36" s="1"/>
  <c r="G133" i="41"/>
  <c r="F134" i="36" s="1"/>
  <c r="G132" i="41"/>
  <c r="F133" i="36" s="1"/>
  <c r="G131" i="41"/>
  <c r="F132" i="36" s="1"/>
  <c r="G130" i="41"/>
  <c r="F131" i="36" s="1"/>
  <c r="G129" i="41"/>
  <c r="F130" i="36" s="1"/>
  <c r="G128" i="41"/>
  <c r="F129" i="36" s="1"/>
  <c r="G127" i="41"/>
  <c r="F128" i="36" s="1"/>
  <c r="G126" i="41"/>
  <c r="F127" i="36" s="1"/>
  <c r="G125" i="41"/>
  <c r="F126" i="36" s="1"/>
  <c r="G124" i="41"/>
  <c r="F125" i="36" s="1"/>
  <c r="G123" i="41"/>
  <c r="F124" i="36" s="1"/>
  <c r="G122" i="41"/>
  <c r="F123" i="36" s="1"/>
  <c r="G121" i="41"/>
  <c r="F122" i="36" s="1"/>
  <c r="G6" i="41"/>
  <c r="G7" i="41"/>
  <c r="F8" i="36" s="1"/>
  <c r="G8" i="41"/>
  <c r="F9" i="36" s="1"/>
  <c r="G9" i="41"/>
  <c r="F10" i="36" s="1"/>
  <c r="G10" i="41"/>
  <c r="F11" i="36" s="1"/>
  <c r="G11" i="41"/>
  <c r="G12" i="41"/>
  <c r="F13" i="36" s="1"/>
  <c r="G13" i="41"/>
  <c r="F14" i="36" s="1"/>
  <c r="G14" i="41"/>
  <c r="F15" i="36" s="1"/>
  <c r="G15" i="41"/>
  <c r="F16" i="36" s="1"/>
  <c r="G16" i="41"/>
  <c r="F17" i="36" s="1"/>
  <c r="G17" i="41"/>
  <c r="F18" i="36" s="1"/>
  <c r="G18" i="41"/>
  <c r="F19" i="36" s="1"/>
  <c r="G19" i="41"/>
  <c r="F20" i="36" s="1"/>
  <c r="G20" i="41"/>
  <c r="F21" i="36" s="1"/>
  <c r="G21" i="41"/>
  <c r="F22" i="36" s="1"/>
  <c r="G22" i="41"/>
  <c r="F23" i="36" s="1"/>
  <c r="G23" i="41"/>
  <c r="F24" i="36" s="1"/>
  <c r="G24" i="41"/>
  <c r="F25" i="36" s="1"/>
  <c r="G25" i="41"/>
  <c r="F26" i="36" s="1"/>
  <c r="G26" i="41"/>
  <c r="F27" i="36" s="1"/>
  <c r="G27" i="41"/>
  <c r="F28" i="36" s="1"/>
  <c r="G28" i="41"/>
  <c r="F29" i="36" s="1"/>
  <c r="G29" i="41"/>
  <c r="F30" i="36" s="1"/>
  <c r="G30" i="41"/>
  <c r="F31" i="36" s="1"/>
  <c r="G31" i="41"/>
  <c r="F32" i="36" s="1"/>
  <c r="G32" i="41"/>
  <c r="F33" i="36" s="1"/>
  <c r="G33" i="41"/>
  <c r="F34" i="36" s="1"/>
  <c r="G34" i="41"/>
  <c r="F35" i="36" s="1"/>
  <c r="G35" i="41"/>
  <c r="F36" i="36" s="1"/>
  <c r="G36" i="41"/>
  <c r="F37" i="36" s="1"/>
  <c r="G37" i="41"/>
  <c r="F38" i="36" s="1"/>
  <c r="G38" i="41"/>
  <c r="F39" i="36" s="1"/>
  <c r="G39" i="41"/>
  <c r="F40" i="36" s="1"/>
  <c r="G40" i="41"/>
  <c r="F41" i="36" s="1"/>
  <c r="G41" i="41"/>
  <c r="F42" i="36" s="1"/>
  <c r="G42" i="41"/>
  <c r="F43" i="36" s="1"/>
  <c r="G43" i="41"/>
  <c r="F44" i="36" s="1"/>
  <c r="G44" i="41"/>
  <c r="F45" i="36" s="1"/>
  <c r="G45" i="41"/>
  <c r="F46" i="36" s="1"/>
  <c r="G46" i="41"/>
  <c r="G47" i="41"/>
  <c r="F48" i="36" s="1"/>
  <c r="G48" i="41"/>
  <c r="F49" i="36" s="1"/>
  <c r="G49" i="41"/>
  <c r="F50" i="36" s="1"/>
  <c r="G50" i="41"/>
  <c r="F51" i="36" s="1"/>
  <c r="G51" i="41"/>
  <c r="F52" i="36" s="1"/>
  <c r="G52" i="41"/>
  <c r="F53" i="36" s="1"/>
  <c r="G53" i="41"/>
  <c r="F54" i="36" s="1"/>
  <c r="G54" i="41"/>
  <c r="F55" i="36" s="1"/>
  <c r="G55" i="41"/>
  <c r="F56" i="36" s="1"/>
  <c r="G56" i="41"/>
  <c r="F57" i="36" s="1"/>
  <c r="G57" i="41"/>
  <c r="F58" i="36" s="1"/>
  <c r="G58" i="41"/>
  <c r="F59" i="36" s="1"/>
  <c r="G59" i="41"/>
  <c r="F60" i="36" s="1"/>
  <c r="G60" i="41"/>
  <c r="F61" i="36" s="1"/>
  <c r="G61" i="41"/>
  <c r="F62" i="36" s="1"/>
  <c r="G62" i="41"/>
  <c r="F63" i="36" s="1"/>
  <c r="G63" i="41"/>
  <c r="F64" i="36" s="1"/>
  <c r="G64" i="41"/>
  <c r="F65" i="36" s="1"/>
  <c r="G65" i="41"/>
  <c r="F66" i="36" s="1"/>
  <c r="G66" i="41"/>
  <c r="F67" i="36" s="1"/>
  <c r="G67" i="41"/>
  <c r="F68" i="36" s="1"/>
  <c r="G68" i="41"/>
  <c r="F69" i="36" s="1"/>
  <c r="G69" i="41"/>
  <c r="F70" i="36" s="1"/>
  <c r="G70" i="41"/>
  <c r="F71" i="36" s="1"/>
  <c r="G71" i="41"/>
  <c r="G72" i="41"/>
  <c r="F73" i="36" s="1"/>
  <c r="G73" i="41"/>
  <c r="F74" i="36" s="1"/>
  <c r="G74" i="41"/>
  <c r="F75" i="36" s="1"/>
  <c r="G75" i="41"/>
  <c r="F76" i="36" s="1"/>
  <c r="G76" i="41"/>
  <c r="F77" i="36" s="1"/>
  <c r="G77" i="41"/>
  <c r="F78" i="36" s="1"/>
  <c r="G78" i="41"/>
  <c r="F79" i="36" s="1"/>
  <c r="G79" i="41"/>
  <c r="F80" i="36" s="1"/>
  <c r="G80" i="41"/>
  <c r="F81" i="36" s="1"/>
  <c r="G81" i="41"/>
  <c r="G82" i="41"/>
  <c r="F83" i="36" s="1"/>
  <c r="G83" i="41"/>
  <c r="F84" i="36" s="1"/>
  <c r="G84" i="41"/>
  <c r="F85" i="36" s="1"/>
  <c r="G85" i="41"/>
  <c r="F86" i="36" s="1"/>
  <c r="G86" i="41"/>
  <c r="F87" i="36" s="1"/>
  <c r="G87" i="41"/>
  <c r="F88" i="36" s="1"/>
  <c r="G88" i="41"/>
  <c r="F89" i="36" s="1"/>
  <c r="G89" i="41"/>
  <c r="F90" i="36" s="1"/>
  <c r="G90" i="41"/>
  <c r="F91" i="36" s="1"/>
  <c r="G91" i="41"/>
  <c r="F92" i="36" s="1"/>
  <c r="G92" i="41"/>
  <c r="F93" i="36" s="1"/>
  <c r="G93" i="41"/>
  <c r="F94" i="36" s="1"/>
  <c r="G94" i="41"/>
  <c r="F95" i="36" s="1"/>
  <c r="G95" i="41"/>
  <c r="F96" i="36" s="1"/>
  <c r="G96" i="41"/>
  <c r="F97" i="36" s="1"/>
  <c r="G97" i="41"/>
  <c r="F98" i="36" s="1"/>
  <c r="G98" i="41"/>
  <c r="F99" i="36" s="1"/>
  <c r="G99" i="41"/>
  <c r="F100" i="36" s="1"/>
  <c r="G100" i="41"/>
  <c r="F101" i="36" s="1"/>
  <c r="G101" i="41"/>
  <c r="F102" i="36" s="1"/>
  <c r="G102" i="41"/>
  <c r="F103" i="36" s="1"/>
  <c r="G103" i="41"/>
  <c r="F104" i="36" s="1"/>
  <c r="G104" i="41"/>
  <c r="F105" i="36" s="1"/>
  <c r="G105" i="41"/>
  <c r="F106" i="36" s="1"/>
  <c r="G106" i="41"/>
  <c r="G107" i="41"/>
  <c r="F108" i="36" s="1"/>
  <c r="G108" i="41"/>
  <c r="F109" i="36" s="1"/>
  <c r="G109" i="41"/>
  <c r="F110" i="36" s="1"/>
  <c r="G110" i="41"/>
  <c r="F111" i="36" s="1"/>
  <c r="G111" i="41"/>
  <c r="F112" i="36" s="1"/>
  <c r="G112" i="41"/>
  <c r="F113" i="36" s="1"/>
  <c r="G113" i="41"/>
  <c r="F114" i="36" s="1"/>
  <c r="G114" i="41"/>
  <c r="F115" i="36" s="1"/>
  <c r="G115" i="41"/>
  <c r="F116" i="36" s="1"/>
  <c r="G116" i="41"/>
  <c r="G117" i="41"/>
  <c r="F118" i="36" s="1"/>
  <c r="G118" i="41"/>
  <c r="F119" i="36" s="1"/>
  <c r="G119" i="41"/>
  <c r="F120" i="36" s="1"/>
  <c r="G120" i="41"/>
  <c r="F121" i="36" s="1"/>
  <c r="F11" i="30"/>
  <c r="M11" i="36"/>
  <c r="C11" i="30"/>
  <c r="J11" i="36"/>
  <c r="F10" i="30"/>
  <c r="C10" i="30"/>
  <c r="C7" i="30"/>
  <c r="C8" i="30"/>
  <c r="C18" i="30"/>
  <c r="C34" i="30"/>
  <c r="C50" i="30"/>
  <c r="C66" i="30"/>
  <c r="C82" i="30"/>
  <c r="C98" i="30"/>
  <c r="C108" i="30"/>
  <c r="C110" i="30"/>
  <c r="C112" i="30"/>
  <c r="C114" i="30"/>
  <c r="C124" i="30"/>
  <c r="C126" i="30"/>
  <c r="C128" i="30"/>
  <c r="C140" i="30"/>
  <c r="C142" i="30"/>
  <c r="C144" i="30"/>
  <c r="C146" i="30"/>
  <c r="C149" i="30"/>
  <c r="C156" i="30"/>
  <c r="F7" i="30"/>
  <c r="U151" i="34"/>
  <c r="G145" i="34"/>
  <c r="F146" i="39" s="1"/>
  <c r="G144" i="34"/>
  <c r="F145" i="39" s="1"/>
  <c r="G143" i="34"/>
  <c r="F144" i="39" s="1"/>
  <c r="G142" i="34"/>
  <c r="F143" i="39" s="1"/>
  <c r="G141" i="34"/>
  <c r="G140" i="34"/>
  <c r="F141" i="39" s="1"/>
  <c r="G139" i="34"/>
  <c r="F140" i="39" s="1"/>
  <c r="G138" i="34"/>
  <c r="F139" i="39" s="1"/>
  <c r="G137" i="34"/>
  <c r="F138" i="39" s="1"/>
  <c r="G136" i="34"/>
  <c r="F137" i="39" s="1"/>
  <c r="G135" i="34"/>
  <c r="F136" i="39" s="1"/>
  <c r="G134" i="34"/>
  <c r="F135" i="39" s="1"/>
  <c r="G133" i="34"/>
  <c r="F134" i="39" s="1"/>
  <c r="G132" i="34"/>
  <c r="F133" i="39" s="1"/>
  <c r="G131" i="34"/>
  <c r="G130" i="34"/>
  <c r="F131" i="39" s="1"/>
  <c r="G129" i="34"/>
  <c r="F130" i="39" s="1"/>
  <c r="G128" i="34"/>
  <c r="F129" i="39" s="1"/>
  <c r="G127" i="34"/>
  <c r="F128" i="39" s="1"/>
  <c r="G126" i="34"/>
  <c r="F127" i="39" s="1"/>
  <c r="G125" i="34"/>
  <c r="F126" i="39" s="1"/>
  <c r="G124" i="34"/>
  <c r="F125" i="39" s="1"/>
  <c r="G123" i="34"/>
  <c r="F124" i="39" s="1"/>
  <c r="G122" i="34"/>
  <c r="F123" i="39" s="1"/>
  <c r="G121" i="34"/>
  <c r="G120" i="34"/>
  <c r="F121" i="39" s="1"/>
  <c r="G119" i="34"/>
  <c r="F120" i="39" s="1"/>
  <c r="G118" i="34"/>
  <c r="F119" i="39" s="1"/>
  <c r="G117" i="34"/>
  <c r="F118" i="39" s="1"/>
  <c r="G116" i="34"/>
  <c r="F117" i="39" s="1"/>
  <c r="G115" i="34"/>
  <c r="F116" i="39" s="1"/>
  <c r="G114" i="34"/>
  <c r="F115" i="39" s="1"/>
  <c r="G113" i="34"/>
  <c r="F114" i="39" s="1"/>
  <c r="G112" i="34"/>
  <c r="F113" i="39" s="1"/>
  <c r="G111" i="34"/>
  <c r="F112" i="39" s="1"/>
  <c r="G110" i="34"/>
  <c r="F111" i="39" s="1"/>
  <c r="G109" i="34"/>
  <c r="F110" i="39" s="1"/>
  <c r="G108" i="34"/>
  <c r="F109" i="39" s="1"/>
  <c r="G107" i="34"/>
  <c r="F108" i="39" s="1"/>
  <c r="G106" i="34"/>
  <c r="F107" i="39" s="1"/>
  <c r="G105" i="34"/>
  <c r="F106" i="39" s="1"/>
  <c r="G104" i="34"/>
  <c r="F105" i="39" s="1"/>
  <c r="G103" i="34"/>
  <c r="F104" i="39" s="1"/>
  <c r="G102" i="34"/>
  <c r="F103" i="39" s="1"/>
  <c r="G101" i="34"/>
  <c r="F102" i="39" s="1"/>
  <c r="G100" i="34"/>
  <c r="F101" i="39" s="1"/>
  <c r="G99" i="34"/>
  <c r="F100" i="39" s="1"/>
  <c r="G98" i="34"/>
  <c r="F99" i="39" s="1"/>
  <c r="G97" i="34"/>
  <c r="F98" i="39" s="1"/>
  <c r="G96" i="34"/>
  <c r="G95" i="34"/>
  <c r="F96" i="39" s="1"/>
  <c r="G94" i="34"/>
  <c r="F95" i="39" s="1"/>
  <c r="G93" i="34"/>
  <c r="F94" i="39" s="1"/>
  <c r="G92" i="34"/>
  <c r="F93" i="39" s="1"/>
  <c r="G91" i="34"/>
  <c r="F92" i="39" s="1"/>
  <c r="G90" i="34"/>
  <c r="F91" i="39" s="1"/>
  <c r="G89" i="34"/>
  <c r="F90" i="39" s="1"/>
  <c r="G88" i="34"/>
  <c r="F89" i="39" s="1"/>
  <c r="G87" i="34"/>
  <c r="F88" i="39" s="1"/>
  <c r="G86" i="34"/>
  <c r="G85" i="34"/>
  <c r="F86" i="39" s="1"/>
  <c r="G84" i="34"/>
  <c r="F85" i="39" s="1"/>
  <c r="G83" i="34"/>
  <c r="F84" i="39" s="1"/>
  <c r="G82" i="34"/>
  <c r="F83" i="39" s="1"/>
  <c r="G81" i="34"/>
  <c r="F82" i="39" s="1"/>
  <c r="G80" i="34"/>
  <c r="F81" i="39" s="1"/>
  <c r="G79" i="34"/>
  <c r="F80" i="39" s="1"/>
  <c r="G78" i="34"/>
  <c r="F79" i="39" s="1"/>
  <c r="G77" i="34"/>
  <c r="F78" i="39" s="1"/>
  <c r="G76" i="34"/>
  <c r="F77" i="39" s="1"/>
  <c r="G75" i="34"/>
  <c r="F76" i="39" s="1"/>
  <c r="G74" i="34"/>
  <c r="F75" i="39" s="1"/>
  <c r="G73" i="34"/>
  <c r="F74" i="39" s="1"/>
  <c r="G72" i="34"/>
  <c r="F73" i="39" s="1"/>
  <c r="G71" i="34"/>
  <c r="F72" i="39" s="1"/>
  <c r="G70" i="34"/>
  <c r="F71" i="39" s="1"/>
  <c r="G69" i="34"/>
  <c r="F70" i="39" s="1"/>
  <c r="G68" i="34"/>
  <c r="F69" i="39" s="1"/>
  <c r="G67" i="34"/>
  <c r="F68" i="39" s="1"/>
  <c r="G66" i="34"/>
  <c r="F67" i="39" s="1"/>
  <c r="G65" i="34"/>
  <c r="F66" i="39" s="1"/>
  <c r="G64" i="34"/>
  <c r="F65" i="39" s="1"/>
  <c r="G63" i="34"/>
  <c r="F64" i="39" s="1"/>
  <c r="G62" i="34"/>
  <c r="F63" i="39" s="1"/>
  <c r="G61" i="34"/>
  <c r="G60" i="34"/>
  <c r="F61" i="39" s="1"/>
  <c r="G59" i="34"/>
  <c r="F60" i="39" s="1"/>
  <c r="G58" i="34"/>
  <c r="F59" i="39" s="1"/>
  <c r="G57" i="34"/>
  <c r="F58" i="39" s="1"/>
  <c r="G56" i="34"/>
  <c r="F57" i="39" s="1"/>
  <c r="G55" i="34"/>
  <c r="F56" i="39" s="1"/>
  <c r="G54" i="34"/>
  <c r="F55" i="39" s="1"/>
  <c r="G53" i="34"/>
  <c r="F54" i="39" s="1"/>
  <c r="G52" i="34"/>
  <c r="F53" i="39" s="1"/>
  <c r="G51" i="34"/>
  <c r="G50" i="34"/>
  <c r="F51" i="39" s="1"/>
  <c r="G49" i="34"/>
  <c r="F50" i="39" s="1"/>
  <c r="G48" i="34"/>
  <c r="F49" i="39" s="1"/>
  <c r="G47" i="34"/>
  <c r="F48" i="39" s="1"/>
  <c r="G46" i="34"/>
  <c r="F47" i="39" s="1"/>
  <c r="G45" i="34"/>
  <c r="F46" i="39" s="1"/>
  <c r="G44" i="34"/>
  <c r="F45" i="39" s="1"/>
  <c r="G43" i="34"/>
  <c r="F44" i="39" s="1"/>
  <c r="G42" i="34"/>
  <c r="F43" i="39" s="1"/>
  <c r="G41" i="34"/>
  <c r="F42" i="39" s="1"/>
  <c r="G40" i="34"/>
  <c r="F41" i="39" s="1"/>
  <c r="G39" i="34"/>
  <c r="F40" i="39" s="1"/>
  <c r="G38" i="34"/>
  <c r="F39" i="39" s="1"/>
  <c r="G37" i="34"/>
  <c r="F38" i="39" s="1"/>
  <c r="G36" i="34"/>
  <c r="F37" i="39" s="1"/>
  <c r="G35" i="34"/>
  <c r="F36" i="39" s="1"/>
  <c r="G34" i="34"/>
  <c r="F35" i="39" s="1"/>
  <c r="G33" i="34"/>
  <c r="F34" i="39" s="1"/>
  <c r="G32" i="34"/>
  <c r="F33" i="39" s="1"/>
  <c r="G31" i="34"/>
  <c r="F32" i="39" s="1"/>
  <c r="G30" i="34"/>
  <c r="F31" i="39" s="1"/>
  <c r="G29" i="34"/>
  <c r="F30" i="39" s="1"/>
  <c r="G28" i="34"/>
  <c r="F29" i="39" s="1"/>
  <c r="G27" i="34"/>
  <c r="F28" i="39" s="1"/>
  <c r="G26" i="34"/>
  <c r="G25" i="34"/>
  <c r="F26" i="39" s="1"/>
  <c r="G24" i="34"/>
  <c r="F25" i="39" s="1"/>
  <c r="G23" i="34"/>
  <c r="F24" i="39" s="1"/>
  <c r="G22" i="34"/>
  <c r="F23" i="39" s="1"/>
  <c r="G21" i="34"/>
  <c r="F22" i="39" s="1"/>
  <c r="G20" i="34"/>
  <c r="F21" i="39" s="1"/>
  <c r="G19" i="34"/>
  <c r="F20" i="39" s="1"/>
  <c r="G18" i="34"/>
  <c r="F19" i="39" s="1"/>
  <c r="G17" i="34"/>
  <c r="F18" i="39" s="1"/>
  <c r="G16" i="34"/>
  <c r="F17" i="39" s="1"/>
  <c r="G15" i="34"/>
  <c r="F16" i="39" s="1"/>
  <c r="G14" i="34"/>
  <c r="F15" i="39" s="1"/>
  <c r="G13" i="34"/>
  <c r="F14" i="39" s="1"/>
  <c r="G12" i="34"/>
  <c r="F13" i="39" s="1"/>
  <c r="G11" i="34"/>
  <c r="F12" i="39" s="1"/>
  <c r="G10" i="34"/>
  <c r="F11" i="39" s="1"/>
  <c r="G9" i="34"/>
  <c r="F10" i="39" s="1"/>
  <c r="G8" i="34"/>
  <c r="F9" i="39" s="1"/>
  <c r="G7" i="34"/>
  <c r="F8" i="39" s="1"/>
  <c r="G6" i="34"/>
  <c r="F161" i="40"/>
  <c r="G160" i="35"/>
  <c r="F160" i="40"/>
  <c r="G159" i="35"/>
  <c r="F159" i="40"/>
  <c r="F158" i="35"/>
  <c r="F158" i="40"/>
  <c r="C157" i="35"/>
  <c r="F157" i="40"/>
  <c r="G156" i="35"/>
  <c r="F156" i="40"/>
  <c r="G155" i="35"/>
  <c r="F155" i="35"/>
  <c r="F155" i="40"/>
  <c r="G154" i="35"/>
  <c r="F154" i="35"/>
  <c r="F154" i="40"/>
  <c r="C153" i="35"/>
  <c r="F153" i="40"/>
  <c r="G152" i="35"/>
  <c r="F152" i="40"/>
  <c r="G151" i="35"/>
  <c r="F151" i="40"/>
  <c r="G150" i="35"/>
  <c r="F150" i="35"/>
  <c r="F150" i="40"/>
  <c r="C149" i="35"/>
  <c r="F149" i="40"/>
  <c r="F148" i="40"/>
  <c r="G147" i="35"/>
  <c r="F147" i="35"/>
  <c r="F147" i="40"/>
  <c r="G146" i="35"/>
  <c r="F146" i="40"/>
  <c r="C145" i="35"/>
  <c r="F145" i="40"/>
  <c r="G144" i="35"/>
  <c r="F144" i="40"/>
  <c r="F143" i="35"/>
  <c r="F143" i="40"/>
  <c r="M142" i="40"/>
  <c r="F142" i="40"/>
  <c r="F141" i="40"/>
  <c r="F140" i="40"/>
  <c r="F139" i="35"/>
  <c r="F139" i="40"/>
  <c r="M138" i="40"/>
  <c r="C138" i="35"/>
  <c r="F138" i="40"/>
  <c r="C136" i="35"/>
  <c r="F136" i="40"/>
  <c r="F135" i="35"/>
  <c r="F135" i="40"/>
  <c r="C134" i="35"/>
  <c r="F134" i="40"/>
  <c r="F133" i="35"/>
  <c r="F133" i="40"/>
  <c r="F132" i="40"/>
  <c r="F131" i="40"/>
  <c r="F130" i="35"/>
  <c r="F130" i="40"/>
  <c r="F129" i="40"/>
  <c r="F128" i="40"/>
  <c r="F127" i="35"/>
  <c r="F127" i="40"/>
  <c r="F126" i="40"/>
  <c r="F125" i="35"/>
  <c r="F125" i="40"/>
  <c r="F124" i="40"/>
  <c r="F123" i="35"/>
  <c r="F123" i="40"/>
  <c r="F122" i="35"/>
  <c r="F122" i="40"/>
  <c r="F121" i="35"/>
  <c r="F121" i="40"/>
  <c r="F120" i="40"/>
  <c r="F119" i="40"/>
  <c r="C118" i="35"/>
  <c r="F118" i="40"/>
  <c r="F117" i="40"/>
  <c r="F116" i="35"/>
  <c r="F116" i="40"/>
  <c r="F115" i="40"/>
  <c r="F114" i="40"/>
  <c r="F113" i="35"/>
  <c r="F113" i="40"/>
  <c r="F112" i="35"/>
  <c r="C112" i="35"/>
  <c r="F112" i="40"/>
  <c r="F111" i="40"/>
  <c r="F110" i="35"/>
  <c r="C110" i="35"/>
  <c r="F110" i="40"/>
  <c r="F109" i="40"/>
  <c r="F108" i="35"/>
  <c r="F108" i="40"/>
  <c r="F107" i="35"/>
  <c r="F107" i="40"/>
  <c r="F106" i="40"/>
  <c r="F105" i="35"/>
  <c r="F105" i="40"/>
  <c r="F104" i="40"/>
  <c r="F103" i="40"/>
  <c r="F102" i="35"/>
  <c r="F101" i="40"/>
  <c r="F100" i="35"/>
  <c r="F100" i="40"/>
  <c r="F99" i="40"/>
  <c r="F98" i="35"/>
  <c r="F98" i="40"/>
  <c r="F97" i="40"/>
  <c r="C96" i="35"/>
  <c r="F96" i="40"/>
  <c r="F95" i="35"/>
  <c r="F95" i="40"/>
  <c r="F94" i="35"/>
  <c r="J94" i="40"/>
  <c r="F94" i="40"/>
  <c r="F93" i="40"/>
  <c r="F92" i="35"/>
  <c r="C92" i="35"/>
  <c r="F92" i="40"/>
  <c r="F91" i="35"/>
  <c r="F91" i="40"/>
  <c r="F90" i="35"/>
  <c r="J90" i="40"/>
  <c r="F90" i="40"/>
  <c r="F89" i="35"/>
  <c r="F89" i="40"/>
  <c r="F88" i="35"/>
  <c r="C88" i="35"/>
  <c r="F88" i="40"/>
  <c r="F87" i="35"/>
  <c r="F87" i="40"/>
  <c r="J86" i="40"/>
  <c r="F86" i="40"/>
  <c r="F85" i="35"/>
  <c r="F85" i="40"/>
  <c r="F84" i="35"/>
  <c r="F84" i="40"/>
  <c r="F83" i="35"/>
  <c r="F83" i="40"/>
  <c r="F82" i="35"/>
  <c r="F82" i="40"/>
  <c r="F81" i="35"/>
  <c r="F81" i="40"/>
  <c r="F80" i="35"/>
  <c r="F80" i="40"/>
  <c r="F79" i="40"/>
  <c r="F78" i="35"/>
  <c r="C78" i="35"/>
  <c r="F78" i="40"/>
  <c r="F77" i="40"/>
  <c r="F76" i="40"/>
  <c r="F75" i="35"/>
  <c r="F75" i="40"/>
  <c r="F74" i="40"/>
  <c r="F73" i="40"/>
  <c r="F72" i="40"/>
  <c r="F71" i="40"/>
  <c r="F70" i="35"/>
  <c r="J70" i="40"/>
  <c r="F70" i="40"/>
  <c r="F69" i="40"/>
  <c r="F68" i="35"/>
  <c r="F68" i="40"/>
  <c r="C66" i="35"/>
  <c r="F66" i="40"/>
  <c r="F65" i="35"/>
  <c r="F65" i="40"/>
  <c r="F64" i="35"/>
  <c r="F64" i="40"/>
  <c r="F63" i="35"/>
  <c r="C63" i="35"/>
  <c r="F63" i="40"/>
  <c r="F62" i="40"/>
  <c r="F61" i="40"/>
  <c r="C60" i="35"/>
  <c r="F59" i="35"/>
  <c r="F59" i="40"/>
  <c r="F58" i="40"/>
  <c r="F57" i="35"/>
  <c r="J57" i="40"/>
  <c r="F56" i="40"/>
  <c r="F55" i="35"/>
  <c r="C55" i="35"/>
  <c r="F55" i="40"/>
  <c r="F54" i="35"/>
  <c r="F54" i="40"/>
  <c r="C53" i="35"/>
  <c r="F53" i="40"/>
  <c r="C52" i="35"/>
  <c r="F52" i="40"/>
  <c r="F51" i="35"/>
  <c r="F51" i="40"/>
  <c r="F50" i="35"/>
  <c r="C50" i="35"/>
  <c r="F50" i="40"/>
  <c r="J49" i="40"/>
  <c r="F49" i="40"/>
  <c r="F48" i="35"/>
  <c r="F48" i="40"/>
  <c r="F46" i="35"/>
  <c r="C46" i="35"/>
  <c r="F46" i="40"/>
  <c r="F45" i="40"/>
  <c r="F44" i="35"/>
  <c r="F44" i="40"/>
  <c r="F43" i="40"/>
  <c r="F42" i="35"/>
  <c r="J42" i="40"/>
  <c r="F41" i="35"/>
  <c r="F41" i="40"/>
  <c r="F40" i="35"/>
  <c r="C40" i="35"/>
  <c r="F40" i="40"/>
  <c r="F39" i="35"/>
  <c r="F39" i="40"/>
  <c r="F38" i="35"/>
  <c r="J38" i="40"/>
  <c r="F38" i="40"/>
  <c r="F37" i="35"/>
  <c r="F36" i="35"/>
  <c r="F36" i="40"/>
  <c r="F35" i="35"/>
  <c r="F35" i="40"/>
  <c r="F34" i="35"/>
  <c r="F34" i="40"/>
  <c r="F33" i="40"/>
  <c r="F32" i="35"/>
  <c r="F31" i="35"/>
  <c r="C31" i="35"/>
  <c r="F31" i="40"/>
  <c r="F30" i="40"/>
  <c r="F29" i="40"/>
  <c r="F28" i="40"/>
  <c r="C27" i="35"/>
  <c r="F26" i="40"/>
  <c r="F25" i="35"/>
  <c r="C25" i="35"/>
  <c r="F25" i="40"/>
  <c r="F24" i="40"/>
  <c r="F23" i="35"/>
  <c r="C23" i="35"/>
  <c r="F23" i="40"/>
  <c r="C22" i="35"/>
  <c r="F21" i="40"/>
  <c r="F20" i="40"/>
  <c r="M19" i="40"/>
  <c r="F19" i="40"/>
  <c r="C18" i="35"/>
  <c r="F18" i="40"/>
  <c r="M17" i="40"/>
  <c r="C17" i="35"/>
  <c r="F16" i="35"/>
  <c r="C16" i="35"/>
  <c r="F16" i="40"/>
  <c r="F15" i="40"/>
  <c r="C14" i="35"/>
  <c r="F14" i="40"/>
  <c r="C13" i="35"/>
  <c r="F13" i="40"/>
  <c r="C11" i="35"/>
  <c r="F10" i="35"/>
  <c r="C10" i="35"/>
  <c r="F10" i="40"/>
  <c r="C9" i="35"/>
  <c r="C8" i="35"/>
  <c r="C7" i="35"/>
  <c r="J9" i="20"/>
  <c r="C11" i="29"/>
  <c r="F11" i="26"/>
  <c r="C10" i="26"/>
  <c r="F7" i="24"/>
  <c r="Q11" i="20"/>
  <c r="Q10" i="20"/>
  <c r="Q9" i="20"/>
  <c r="Q8" i="20"/>
  <c r="Q7" i="20"/>
  <c r="Q11" i="18"/>
  <c r="Q10" i="18"/>
  <c r="Q9" i="18"/>
  <c r="Q8" i="18"/>
  <c r="Q7" i="18"/>
  <c r="Q11" i="17"/>
  <c r="Q10" i="17"/>
  <c r="Q9" i="17"/>
  <c r="Q8" i="17"/>
  <c r="Q7" i="17"/>
  <c r="Q11" i="15"/>
  <c r="Q10" i="15"/>
  <c r="Q9" i="15"/>
  <c r="Q8" i="15"/>
  <c r="Q7" i="15"/>
  <c r="Q11" i="6"/>
  <c r="Q10" i="6"/>
  <c r="Q9" i="6"/>
  <c r="Q8" i="6"/>
  <c r="Q7" i="6"/>
  <c r="G160" i="26"/>
  <c r="G158" i="26"/>
  <c r="G156" i="26"/>
  <c r="G154" i="26"/>
  <c r="G152" i="26"/>
  <c r="G150" i="26"/>
  <c r="G148" i="26"/>
  <c r="G146" i="26"/>
  <c r="G144" i="26"/>
  <c r="G142" i="26"/>
  <c r="G140" i="26"/>
  <c r="G138" i="26"/>
  <c r="G136" i="26"/>
  <c r="G134" i="26"/>
  <c r="G132" i="26"/>
  <c r="G130" i="26"/>
  <c r="G128" i="26"/>
  <c r="G126" i="26"/>
  <c r="G124" i="26"/>
  <c r="G122" i="26"/>
  <c r="G120" i="26"/>
  <c r="G118" i="26"/>
  <c r="G116" i="26"/>
  <c r="G114" i="26"/>
  <c r="G112" i="26"/>
  <c r="G110" i="26"/>
  <c r="G108" i="26"/>
  <c r="G106" i="26"/>
  <c r="G104" i="26"/>
  <c r="G102" i="26"/>
  <c r="G100" i="26"/>
  <c r="G98" i="26"/>
  <c r="G96" i="26"/>
  <c r="G94" i="26"/>
  <c r="G92" i="26"/>
  <c r="G90" i="26"/>
  <c r="G88" i="26"/>
  <c r="G86" i="26"/>
  <c r="G84" i="26"/>
  <c r="G82" i="26"/>
  <c r="G80" i="26"/>
  <c r="G78" i="26"/>
  <c r="G76" i="26"/>
  <c r="G74" i="26"/>
  <c r="G72" i="26"/>
  <c r="G70" i="26"/>
  <c r="G68" i="26"/>
  <c r="G66" i="26"/>
  <c r="G64" i="26"/>
  <c r="G62" i="26"/>
  <c r="G60" i="26"/>
  <c r="G58" i="26"/>
  <c r="G56" i="26"/>
  <c r="G54" i="26"/>
  <c r="G52" i="26"/>
  <c r="G50" i="26"/>
  <c r="G48" i="26"/>
  <c r="G46" i="26"/>
  <c r="G44" i="26"/>
  <c r="G42" i="26"/>
  <c r="G40" i="26"/>
  <c r="G38" i="26"/>
  <c r="G36" i="26"/>
  <c r="G34" i="26"/>
  <c r="G32" i="26"/>
  <c r="G30" i="26"/>
  <c r="G28" i="26"/>
  <c r="G26" i="26"/>
  <c r="G24" i="26"/>
  <c r="G22" i="26"/>
  <c r="G20" i="26"/>
  <c r="G18" i="26"/>
  <c r="G16" i="26"/>
  <c r="G14" i="26"/>
  <c r="N12" i="17"/>
  <c r="N8" i="17"/>
  <c r="G7" i="23"/>
  <c r="H9" i="22"/>
  <c r="J13" i="29"/>
  <c r="J12" i="29"/>
  <c r="J11" i="29"/>
  <c r="J10" i="29"/>
  <c r="J9" i="29"/>
  <c r="J8" i="29"/>
  <c r="J7" i="29"/>
  <c r="J8" i="28"/>
  <c r="J7" i="28"/>
  <c r="J13" i="27"/>
  <c r="J12" i="27"/>
  <c r="J11" i="27"/>
  <c r="J10" i="27"/>
  <c r="J9" i="27"/>
  <c r="J8" i="27"/>
  <c r="J7" i="27"/>
  <c r="J13" i="26"/>
  <c r="J12" i="26"/>
  <c r="J11" i="26"/>
  <c r="J10" i="26"/>
  <c r="J9" i="26"/>
  <c r="J8" i="26"/>
  <c r="J7" i="26"/>
  <c r="J8" i="25"/>
  <c r="J7" i="25"/>
  <c r="J157" i="25" s="1"/>
  <c r="J13" i="24"/>
  <c r="J12" i="24"/>
  <c r="J11" i="24"/>
  <c r="J10" i="24"/>
  <c r="J9" i="24"/>
  <c r="J8" i="24"/>
  <c r="J7" i="24"/>
  <c r="J8" i="23"/>
  <c r="J7" i="23"/>
  <c r="J13" i="22"/>
  <c r="J12" i="22"/>
  <c r="J11" i="22"/>
  <c r="J10" i="22"/>
  <c r="J9" i="22"/>
  <c r="J8" i="22"/>
  <c r="J7" i="22"/>
  <c r="K7" i="22"/>
  <c r="K8" i="22"/>
  <c r="K9" i="22"/>
  <c r="K10" i="22"/>
  <c r="K11" i="22"/>
  <c r="K12" i="22"/>
  <c r="K13" i="22"/>
  <c r="L7" i="22"/>
  <c r="L8" i="22"/>
  <c r="L9" i="22"/>
  <c r="L10" i="22"/>
  <c r="L11" i="22"/>
  <c r="L12" i="22"/>
  <c r="L13" i="22"/>
  <c r="H10" i="22"/>
  <c r="E7" i="22"/>
  <c r="E8" i="22"/>
  <c r="E9" i="22"/>
  <c r="E10" i="22"/>
  <c r="E11" i="22"/>
  <c r="E12" i="22"/>
  <c r="E13" i="22"/>
  <c r="B7" i="22"/>
  <c r="B8" i="22"/>
  <c r="B9" i="22"/>
  <c r="B10" i="22"/>
  <c r="B11" i="22"/>
  <c r="B12" i="22"/>
  <c r="B13" i="22"/>
  <c r="G161" i="22"/>
  <c r="G160" i="22"/>
  <c r="G159" i="22"/>
  <c r="G158" i="22"/>
  <c r="G156" i="22"/>
  <c r="G155" i="22"/>
  <c r="G154" i="22"/>
  <c r="G153" i="22"/>
  <c r="G152" i="22"/>
  <c r="G151" i="22"/>
  <c r="G150" i="22"/>
  <c r="G149" i="22"/>
  <c r="G148" i="22"/>
  <c r="G147" i="22"/>
  <c r="G146" i="22"/>
  <c r="G145" i="22"/>
  <c r="G144" i="22"/>
  <c r="G143" i="22"/>
  <c r="G142" i="22"/>
  <c r="G141" i="22"/>
  <c r="G140" i="22"/>
  <c r="G139" i="22"/>
  <c r="G138" i="22"/>
  <c r="G137" i="22"/>
  <c r="G136" i="22"/>
  <c r="G135" i="22"/>
  <c r="G134" i="22"/>
  <c r="G133" i="22"/>
  <c r="G132" i="22"/>
  <c r="G131" i="22"/>
  <c r="G130" i="22"/>
  <c r="G129" i="22"/>
  <c r="G128" i="22"/>
  <c r="G127" i="22"/>
  <c r="G126" i="22"/>
  <c r="G125" i="22"/>
  <c r="G124" i="22"/>
  <c r="G123" i="22"/>
  <c r="G122" i="22"/>
  <c r="G121" i="22"/>
  <c r="G120" i="22"/>
  <c r="G119" i="22"/>
  <c r="G118" i="22"/>
  <c r="G117" i="22"/>
  <c r="G116" i="22"/>
  <c r="G115" i="22"/>
  <c r="G114" i="22"/>
  <c r="G113" i="22"/>
  <c r="G112" i="22"/>
  <c r="G111" i="22"/>
  <c r="G110" i="22"/>
  <c r="G109" i="22"/>
  <c r="G108" i="22"/>
  <c r="G107" i="22"/>
  <c r="G106" i="22"/>
  <c r="G105" i="22"/>
  <c r="G104" i="22"/>
  <c r="G103" i="22"/>
  <c r="G102" i="22"/>
  <c r="G101" i="22"/>
  <c r="G100" i="22"/>
  <c r="G99" i="22"/>
  <c r="G98" i="22"/>
  <c r="G97" i="22"/>
  <c r="G96" i="22"/>
  <c r="G95" i="22"/>
  <c r="G94" i="22"/>
  <c r="G93" i="22"/>
  <c r="G92" i="22"/>
  <c r="G91" i="22"/>
  <c r="G90" i="22"/>
  <c r="G89" i="22"/>
  <c r="G88" i="22"/>
  <c r="G87" i="22"/>
  <c r="G86" i="22"/>
  <c r="G85" i="22"/>
  <c r="G84" i="22"/>
  <c r="G83" i="22"/>
  <c r="G82" i="22"/>
  <c r="G81" i="22"/>
  <c r="G80" i="22"/>
  <c r="G79" i="22"/>
  <c r="G78" i="22"/>
  <c r="G77" i="22"/>
  <c r="G76" i="22"/>
  <c r="G75" i="22"/>
  <c r="G74" i="22"/>
  <c r="G73" i="22"/>
  <c r="G72" i="22"/>
  <c r="G71" i="22"/>
  <c r="G70" i="22"/>
  <c r="G69" i="22"/>
  <c r="G68" i="22"/>
  <c r="G67" i="22"/>
  <c r="G66" i="22"/>
  <c r="G65" i="22"/>
  <c r="G64" i="22"/>
  <c r="G63" i="22"/>
  <c r="G62" i="22"/>
  <c r="G61" i="22"/>
  <c r="G60" i="22"/>
  <c r="G59" i="22"/>
  <c r="G58" i="22"/>
  <c r="G57" i="22"/>
  <c r="G56" i="22"/>
  <c r="G55" i="22"/>
  <c r="G54" i="22"/>
  <c r="G53" i="22"/>
  <c r="G52" i="22"/>
  <c r="G51" i="22"/>
  <c r="G50" i="22"/>
  <c r="G49" i="22"/>
  <c r="G48" i="22"/>
  <c r="G47" i="22"/>
  <c r="G46" i="22"/>
  <c r="G45" i="22"/>
  <c r="G44" i="22"/>
  <c r="G43" i="22"/>
  <c r="G42" i="22"/>
  <c r="G41" i="22"/>
  <c r="G40" i="22"/>
  <c r="G39" i="22"/>
  <c r="G38" i="22"/>
  <c r="G37" i="22"/>
  <c r="G36" i="22"/>
  <c r="G35" i="22"/>
  <c r="G34" i="22"/>
  <c r="G33" i="22"/>
  <c r="G32" i="22"/>
  <c r="G31" i="22"/>
  <c r="G30" i="22"/>
  <c r="G29" i="22"/>
  <c r="G28" i="22"/>
  <c r="G27" i="22"/>
  <c r="G26" i="22"/>
  <c r="G25" i="22"/>
  <c r="G24" i="22"/>
  <c r="G23" i="22"/>
  <c r="G22" i="22"/>
  <c r="G21" i="22"/>
  <c r="G20" i="22"/>
  <c r="G19" i="22"/>
  <c r="G18" i="22"/>
  <c r="G17" i="22"/>
  <c r="G16" i="22"/>
  <c r="C16" i="22"/>
  <c r="G15" i="22"/>
  <c r="G14" i="22"/>
  <c r="C14" i="22"/>
  <c r="G13" i="22"/>
  <c r="C13" i="22"/>
  <c r="G12" i="22"/>
  <c r="F12" i="22"/>
  <c r="C12" i="22"/>
  <c r="C11" i="22"/>
  <c r="G10" i="22"/>
  <c r="G9" i="22"/>
  <c r="F9" i="22"/>
  <c r="C9" i="22"/>
  <c r="G7" i="22"/>
  <c r="C7" i="22"/>
  <c r="K7" i="23"/>
  <c r="K8" i="23"/>
  <c r="L7" i="23"/>
  <c r="L8" i="23"/>
  <c r="H8" i="23"/>
  <c r="E7" i="23"/>
  <c r="E8" i="23"/>
  <c r="B7" i="23"/>
  <c r="B8" i="23"/>
  <c r="B157" i="23" s="1"/>
  <c r="G156" i="23"/>
  <c r="G152" i="23"/>
  <c r="G150" i="23"/>
  <c r="G148" i="23"/>
  <c r="G146" i="23"/>
  <c r="G144" i="23"/>
  <c r="G140" i="23"/>
  <c r="G138" i="23"/>
  <c r="G136" i="23"/>
  <c r="G134" i="23"/>
  <c r="G132" i="23"/>
  <c r="G130" i="23"/>
  <c r="G128" i="23"/>
  <c r="G124" i="23"/>
  <c r="G122" i="23"/>
  <c r="G120" i="23"/>
  <c r="G118" i="23"/>
  <c r="G116" i="23"/>
  <c r="G114" i="23"/>
  <c r="G112" i="23"/>
  <c r="G110" i="23"/>
  <c r="G108" i="23"/>
  <c r="G106" i="23"/>
  <c r="G104" i="23"/>
  <c r="G102" i="23"/>
  <c r="G100" i="23"/>
  <c r="G98" i="23"/>
  <c r="G96" i="23"/>
  <c r="G94" i="23"/>
  <c r="G92" i="23"/>
  <c r="G90" i="23"/>
  <c r="G88" i="23"/>
  <c r="G86" i="23"/>
  <c r="G84" i="23"/>
  <c r="G82" i="23"/>
  <c r="G80" i="23"/>
  <c r="G78" i="23"/>
  <c r="G76" i="23"/>
  <c r="G74" i="23"/>
  <c r="G72" i="23"/>
  <c r="G70" i="23"/>
  <c r="G68" i="23"/>
  <c r="G66" i="23"/>
  <c r="G64" i="23"/>
  <c r="G62" i="23"/>
  <c r="G60" i="23"/>
  <c r="G58" i="23"/>
  <c r="G56" i="23"/>
  <c r="G54" i="23"/>
  <c r="G52" i="23"/>
  <c r="G50" i="23"/>
  <c r="G48" i="23"/>
  <c r="G46" i="23"/>
  <c r="G44" i="23"/>
  <c r="G42" i="23"/>
  <c r="G40" i="23"/>
  <c r="G38" i="23"/>
  <c r="G36" i="23"/>
  <c r="G34" i="23"/>
  <c r="G32" i="23"/>
  <c r="G30" i="23"/>
  <c r="G28" i="23"/>
  <c r="G26" i="23"/>
  <c r="G24" i="23"/>
  <c r="G22" i="23"/>
  <c r="G20" i="23"/>
  <c r="G18" i="23"/>
  <c r="G16" i="23"/>
  <c r="G14" i="23"/>
  <c r="G12" i="23"/>
  <c r="F11" i="23"/>
  <c r="G10" i="23"/>
  <c r="F10" i="23"/>
  <c r="C10" i="23"/>
  <c r="G8" i="23"/>
  <c r="F8" i="23"/>
  <c r="C8" i="23"/>
  <c r="F7" i="23"/>
  <c r="C7" i="23"/>
  <c r="K7" i="24"/>
  <c r="K8" i="24"/>
  <c r="K9" i="24"/>
  <c r="K10" i="24"/>
  <c r="K11" i="24"/>
  <c r="K12" i="24"/>
  <c r="K13" i="24"/>
  <c r="L7" i="24"/>
  <c r="L8" i="24"/>
  <c r="L9" i="24"/>
  <c r="L10" i="24"/>
  <c r="L11" i="24"/>
  <c r="L12" i="24"/>
  <c r="L13" i="24"/>
  <c r="H8" i="24"/>
  <c r="H10" i="24"/>
  <c r="H12" i="24"/>
  <c r="E7" i="24"/>
  <c r="E8" i="24"/>
  <c r="E9" i="24"/>
  <c r="E10" i="24"/>
  <c r="E11" i="24"/>
  <c r="E12" i="24"/>
  <c r="E13" i="24"/>
  <c r="B7" i="24"/>
  <c r="B8" i="24"/>
  <c r="B9" i="24"/>
  <c r="B10" i="24"/>
  <c r="B11" i="24"/>
  <c r="B12" i="24"/>
  <c r="B13" i="24"/>
  <c r="G160" i="24"/>
  <c r="G158" i="24"/>
  <c r="G156" i="24"/>
  <c r="G154" i="24"/>
  <c r="G152" i="24"/>
  <c r="G150" i="24"/>
  <c r="G148" i="24"/>
  <c r="G146" i="24"/>
  <c r="G144" i="24"/>
  <c r="G142" i="24"/>
  <c r="G140" i="24"/>
  <c r="G138" i="24"/>
  <c r="G136" i="24"/>
  <c r="G134" i="24"/>
  <c r="G132" i="24"/>
  <c r="G130" i="24"/>
  <c r="G128" i="24"/>
  <c r="G126" i="24"/>
  <c r="G124" i="24"/>
  <c r="G122" i="24"/>
  <c r="G120" i="24"/>
  <c r="G118" i="24"/>
  <c r="G116" i="24"/>
  <c r="G114" i="24"/>
  <c r="G112" i="24"/>
  <c r="G110" i="24"/>
  <c r="G108" i="24"/>
  <c r="G104" i="24"/>
  <c r="G102" i="24"/>
  <c r="G100" i="24"/>
  <c r="G98" i="24"/>
  <c r="G94" i="24"/>
  <c r="G92" i="24"/>
  <c r="G90" i="24"/>
  <c r="G86" i="24"/>
  <c r="G84" i="24"/>
  <c r="G82" i="24"/>
  <c r="G80" i="24"/>
  <c r="G78" i="24"/>
  <c r="G76" i="24"/>
  <c r="G74" i="24"/>
  <c r="G72" i="24"/>
  <c r="G70" i="24"/>
  <c r="G68" i="24"/>
  <c r="G66" i="24"/>
  <c r="G64" i="24"/>
  <c r="G62" i="24"/>
  <c r="G60" i="24"/>
  <c r="G58" i="24"/>
  <c r="G56" i="24"/>
  <c r="G54" i="24"/>
  <c r="G52" i="24"/>
  <c r="G50" i="24"/>
  <c r="G48" i="24"/>
  <c r="G46" i="24"/>
  <c r="G44" i="24"/>
  <c r="G42" i="24"/>
  <c r="G40" i="24"/>
  <c r="G38" i="24"/>
  <c r="G36" i="24"/>
  <c r="G34" i="24"/>
  <c r="G32" i="24"/>
  <c r="G30" i="24"/>
  <c r="G28" i="24"/>
  <c r="G26" i="24"/>
  <c r="G24" i="24"/>
  <c r="G22" i="24"/>
  <c r="G20" i="24"/>
  <c r="G18" i="24"/>
  <c r="G16" i="24"/>
  <c r="F16" i="24"/>
  <c r="F15" i="24"/>
  <c r="C15" i="24"/>
  <c r="G14" i="24"/>
  <c r="F14" i="24"/>
  <c r="C14" i="24"/>
  <c r="F13" i="24"/>
  <c r="G12" i="24"/>
  <c r="F12" i="24"/>
  <c r="F11" i="24"/>
  <c r="G10" i="24"/>
  <c r="F10" i="24"/>
  <c r="G8" i="24"/>
  <c r="K7" i="25"/>
  <c r="K8" i="25"/>
  <c r="L7" i="25"/>
  <c r="L8" i="25"/>
  <c r="H8" i="25"/>
  <c r="E7" i="25"/>
  <c r="E8" i="25"/>
  <c r="B7" i="25"/>
  <c r="B8" i="25"/>
  <c r="G156" i="25"/>
  <c r="G155" i="25"/>
  <c r="G154" i="25"/>
  <c r="G153" i="25"/>
  <c r="G152" i="25"/>
  <c r="G151" i="25"/>
  <c r="G150" i="25"/>
  <c r="G149" i="25"/>
  <c r="G148" i="25"/>
  <c r="G147" i="25"/>
  <c r="G146" i="25"/>
  <c r="G145" i="25"/>
  <c r="G144" i="25"/>
  <c r="G143" i="25"/>
  <c r="G142" i="25"/>
  <c r="G141" i="25"/>
  <c r="G140" i="25"/>
  <c r="G139" i="25"/>
  <c r="G138" i="25"/>
  <c r="G137" i="25"/>
  <c r="G136" i="25"/>
  <c r="G135" i="25"/>
  <c r="G134" i="25"/>
  <c r="G133" i="25"/>
  <c r="G132" i="25"/>
  <c r="G131" i="25"/>
  <c r="G130" i="25"/>
  <c r="G129" i="25"/>
  <c r="G128" i="25"/>
  <c r="G127" i="25"/>
  <c r="G126" i="25"/>
  <c r="G125" i="25"/>
  <c r="G124" i="25"/>
  <c r="G123" i="25"/>
  <c r="G122" i="25"/>
  <c r="G121" i="25"/>
  <c r="G120" i="25"/>
  <c r="G119" i="25"/>
  <c r="G118" i="25"/>
  <c r="G117" i="25"/>
  <c r="G116" i="25"/>
  <c r="G115" i="25"/>
  <c r="G114" i="25"/>
  <c r="G113" i="25"/>
  <c r="G112" i="25"/>
  <c r="G111" i="25"/>
  <c r="G110" i="25"/>
  <c r="G109" i="25"/>
  <c r="G108" i="25"/>
  <c r="G107" i="25"/>
  <c r="G106" i="25"/>
  <c r="G104" i="25"/>
  <c r="G103" i="25"/>
  <c r="G102" i="25"/>
  <c r="G101" i="25"/>
  <c r="G100" i="25"/>
  <c r="G99" i="25"/>
  <c r="G98" i="25"/>
  <c r="G97" i="25"/>
  <c r="G96" i="25"/>
  <c r="G95" i="25"/>
  <c r="G94" i="25"/>
  <c r="G92" i="25"/>
  <c r="G91" i="25"/>
  <c r="G90" i="25"/>
  <c r="G89" i="25"/>
  <c r="G88" i="25"/>
  <c r="G87" i="25"/>
  <c r="G86" i="25"/>
  <c r="G85" i="25"/>
  <c r="G84" i="25"/>
  <c r="G83" i="25"/>
  <c r="G82" i="25"/>
  <c r="G81" i="25"/>
  <c r="G79" i="25"/>
  <c r="G78" i="25"/>
  <c r="G76" i="25"/>
  <c r="G75" i="25"/>
  <c r="G74" i="25"/>
  <c r="G73" i="25"/>
  <c r="G72" i="25"/>
  <c r="G71" i="25"/>
  <c r="G70" i="25"/>
  <c r="G69" i="25"/>
  <c r="G68" i="25"/>
  <c r="G67" i="25"/>
  <c r="G66" i="25"/>
  <c r="G65" i="25"/>
  <c r="G63" i="25"/>
  <c r="G62" i="25"/>
  <c r="G60" i="25"/>
  <c r="G59" i="25"/>
  <c r="G58" i="25"/>
  <c r="G57" i="25"/>
  <c r="G56" i="25"/>
  <c r="G55" i="25"/>
  <c r="G54" i="25"/>
  <c r="G53" i="25"/>
  <c r="G52" i="25"/>
  <c r="G51" i="25"/>
  <c r="G50" i="25"/>
  <c r="G49" i="25"/>
  <c r="G47" i="25"/>
  <c r="G46" i="25"/>
  <c r="G44" i="25"/>
  <c r="G43" i="25"/>
  <c r="G42" i="25"/>
  <c r="G41" i="25"/>
  <c r="G40" i="25"/>
  <c r="G39" i="25"/>
  <c r="G38" i="25"/>
  <c r="G37" i="25"/>
  <c r="G36" i="25"/>
  <c r="G35" i="25"/>
  <c r="G34" i="25"/>
  <c r="G33" i="25"/>
  <c r="G31" i="25"/>
  <c r="G30" i="25"/>
  <c r="G28" i="25"/>
  <c r="G27" i="25"/>
  <c r="G26" i="25"/>
  <c r="G25" i="25"/>
  <c r="G24" i="25"/>
  <c r="G23" i="25"/>
  <c r="G22" i="25"/>
  <c r="G21" i="25"/>
  <c r="G20" i="25"/>
  <c r="G19" i="25"/>
  <c r="G18" i="25"/>
  <c r="G17" i="25"/>
  <c r="G15" i="25"/>
  <c r="G14" i="25"/>
  <c r="G12" i="25"/>
  <c r="G11" i="25"/>
  <c r="G10" i="25"/>
  <c r="F10" i="25"/>
  <c r="C10" i="25"/>
  <c r="F9" i="25"/>
  <c r="G8" i="25"/>
  <c r="C8" i="25"/>
  <c r="G7" i="25"/>
  <c r="F7" i="25"/>
  <c r="K7" i="26"/>
  <c r="K8" i="26"/>
  <c r="K9" i="26"/>
  <c r="K10" i="26"/>
  <c r="K11" i="26"/>
  <c r="K12" i="26"/>
  <c r="K13" i="26"/>
  <c r="L7" i="26"/>
  <c r="L8" i="26"/>
  <c r="L9" i="26"/>
  <c r="L10" i="26"/>
  <c r="L11" i="26"/>
  <c r="L12" i="26"/>
  <c r="L13" i="26"/>
  <c r="H13" i="26"/>
  <c r="E7" i="26"/>
  <c r="E8" i="26"/>
  <c r="E9" i="26"/>
  <c r="E10" i="26"/>
  <c r="E11" i="26"/>
  <c r="E12" i="26"/>
  <c r="E13" i="26"/>
  <c r="B7" i="26"/>
  <c r="B8" i="26"/>
  <c r="B9" i="26"/>
  <c r="B10" i="26"/>
  <c r="B11" i="26"/>
  <c r="B12" i="26"/>
  <c r="B13" i="26"/>
  <c r="G159" i="26"/>
  <c r="G155" i="26"/>
  <c r="G151" i="26"/>
  <c r="G147" i="26"/>
  <c r="G143" i="26"/>
  <c r="G139" i="26"/>
  <c r="G135" i="26"/>
  <c r="G131" i="26"/>
  <c r="G127" i="26"/>
  <c r="G123" i="26"/>
  <c r="G119" i="26"/>
  <c r="G115" i="26"/>
  <c r="G111" i="26"/>
  <c r="G107" i="26"/>
  <c r="G103" i="26"/>
  <c r="G99" i="26"/>
  <c r="G95" i="26"/>
  <c r="G91" i="26"/>
  <c r="G87" i="26"/>
  <c r="G83" i="26"/>
  <c r="G79" i="26"/>
  <c r="G75" i="26"/>
  <c r="G71" i="26"/>
  <c r="G67" i="26"/>
  <c r="G63" i="26"/>
  <c r="G59" i="26"/>
  <c r="G55" i="26"/>
  <c r="G51" i="26"/>
  <c r="G47" i="26"/>
  <c r="G43" i="26"/>
  <c r="G39" i="26"/>
  <c r="G35" i="26"/>
  <c r="G31" i="26"/>
  <c r="G27" i="26"/>
  <c r="G23" i="26"/>
  <c r="G21" i="26"/>
  <c r="G19" i="26"/>
  <c r="G17" i="26"/>
  <c r="F16" i="26"/>
  <c r="G15" i="26"/>
  <c r="F15" i="26"/>
  <c r="C15" i="26"/>
  <c r="F14" i="26"/>
  <c r="C14" i="26"/>
  <c r="G13" i="26"/>
  <c r="F12" i="26"/>
  <c r="C12" i="26"/>
  <c r="G11" i="26"/>
  <c r="G10" i="26"/>
  <c r="G9" i="26"/>
  <c r="G8" i="26"/>
  <c r="G7" i="26"/>
  <c r="F7" i="26"/>
  <c r="K7" i="27"/>
  <c r="K8" i="27"/>
  <c r="K9" i="27"/>
  <c r="K10" i="27"/>
  <c r="K11" i="27"/>
  <c r="K12" i="27"/>
  <c r="K13" i="27"/>
  <c r="L7" i="27"/>
  <c r="L8" i="27"/>
  <c r="L9" i="27"/>
  <c r="L10" i="27"/>
  <c r="L11" i="27"/>
  <c r="L12" i="27"/>
  <c r="L13" i="27"/>
  <c r="H8" i="27"/>
  <c r="H12" i="27"/>
  <c r="E7" i="27"/>
  <c r="E8" i="27"/>
  <c r="E9" i="27"/>
  <c r="E10" i="27"/>
  <c r="E11" i="27"/>
  <c r="E12" i="27"/>
  <c r="E13" i="27"/>
  <c r="B7" i="27"/>
  <c r="B8" i="27"/>
  <c r="B9" i="27"/>
  <c r="B10" i="27"/>
  <c r="B11" i="27"/>
  <c r="B12" i="27"/>
  <c r="B13" i="27"/>
  <c r="G160" i="27"/>
  <c r="G158" i="27"/>
  <c r="G156" i="27"/>
  <c r="G154" i="27"/>
  <c r="G152" i="27"/>
  <c r="G150" i="27"/>
  <c r="G148" i="27"/>
  <c r="G146" i="27"/>
  <c r="G144" i="27"/>
  <c r="G142" i="27"/>
  <c r="G140" i="27"/>
  <c r="G138" i="27"/>
  <c r="G136" i="27"/>
  <c r="G134" i="27"/>
  <c r="G132" i="27"/>
  <c r="G130" i="27"/>
  <c r="G128" i="27"/>
  <c r="G126" i="27"/>
  <c r="G124" i="27"/>
  <c r="G122" i="27"/>
  <c r="G120" i="27"/>
  <c r="G118" i="27"/>
  <c r="G116" i="27"/>
  <c r="G114" i="27"/>
  <c r="G112" i="27"/>
  <c r="G110" i="27"/>
  <c r="G108" i="27"/>
  <c r="G106" i="27"/>
  <c r="G104" i="27"/>
  <c r="G102" i="27"/>
  <c r="G100" i="27"/>
  <c r="G98" i="27"/>
  <c r="G96" i="27"/>
  <c r="G94" i="27"/>
  <c r="G92" i="27"/>
  <c r="G90" i="27"/>
  <c r="G88" i="27"/>
  <c r="G86" i="27"/>
  <c r="G84" i="27"/>
  <c r="G82" i="27"/>
  <c r="G80" i="27"/>
  <c r="G78" i="27"/>
  <c r="G76" i="27"/>
  <c r="G74" i="27"/>
  <c r="G72" i="27"/>
  <c r="G70" i="27"/>
  <c r="G68" i="27"/>
  <c r="G66" i="27"/>
  <c r="G64" i="27"/>
  <c r="G62" i="27"/>
  <c r="G60" i="27"/>
  <c r="G58" i="27"/>
  <c r="G56" i="27"/>
  <c r="G54" i="27"/>
  <c r="G52" i="27"/>
  <c r="G50" i="27"/>
  <c r="G48" i="27"/>
  <c r="G46" i="27"/>
  <c r="G44" i="27"/>
  <c r="G42" i="27"/>
  <c r="G40" i="27"/>
  <c r="G38" i="27"/>
  <c r="G36" i="27"/>
  <c r="G34" i="27"/>
  <c r="G32" i="27"/>
  <c r="G30" i="27"/>
  <c r="G28" i="27"/>
  <c r="G26" i="27"/>
  <c r="G24" i="27"/>
  <c r="G22" i="27"/>
  <c r="G20" i="27"/>
  <c r="G18" i="27"/>
  <c r="G16" i="27"/>
  <c r="F16" i="27"/>
  <c r="C16" i="27"/>
  <c r="G14" i="27"/>
  <c r="F14" i="27"/>
  <c r="C14" i="27"/>
  <c r="G12" i="27"/>
  <c r="C12" i="27"/>
  <c r="G10" i="27"/>
  <c r="F10" i="27"/>
  <c r="G8" i="27"/>
  <c r="C8" i="27"/>
  <c r="C7" i="27"/>
  <c r="K7" i="28"/>
  <c r="K8" i="28"/>
  <c r="L7" i="28"/>
  <c r="L157" i="28" s="1"/>
  <c r="L8" i="28"/>
  <c r="E7" i="28"/>
  <c r="E8" i="28"/>
  <c r="B7" i="28"/>
  <c r="B8" i="28"/>
  <c r="G155" i="28"/>
  <c r="G153" i="28"/>
  <c r="G151" i="28"/>
  <c r="G147" i="28"/>
  <c r="G145" i="28"/>
  <c r="G143" i="28"/>
  <c r="G141" i="28"/>
  <c r="G139" i="28"/>
  <c r="G137" i="28"/>
  <c r="G135" i="28"/>
  <c r="G131" i="28"/>
  <c r="G129" i="28"/>
  <c r="G127" i="28"/>
  <c r="G125" i="28"/>
  <c r="G123" i="28"/>
  <c r="G121" i="28"/>
  <c r="G119" i="28"/>
  <c r="G117" i="28"/>
  <c r="G115" i="28"/>
  <c r="G113" i="28"/>
  <c r="G111" i="28"/>
  <c r="G109" i="28"/>
  <c r="G107" i="28"/>
  <c r="G105" i="28"/>
  <c r="G103" i="28"/>
  <c r="G101" i="28"/>
  <c r="G99" i="28"/>
  <c r="G97" i="28"/>
  <c r="G95" i="28"/>
  <c r="G93" i="28"/>
  <c r="G91" i="28"/>
  <c r="G89" i="28"/>
  <c r="G85" i="28"/>
  <c r="G83" i="28"/>
  <c r="G81" i="28"/>
  <c r="G79" i="28"/>
  <c r="G77" i="28"/>
  <c r="G75" i="28"/>
  <c r="G73" i="28"/>
  <c r="G69" i="28"/>
  <c r="G67" i="28"/>
  <c r="G65" i="28"/>
  <c r="G63" i="28"/>
  <c r="G61" i="28"/>
  <c r="G59" i="28"/>
  <c r="G57" i="28"/>
  <c r="G53" i="28"/>
  <c r="G51" i="28"/>
  <c r="G49" i="28"/>
  <c r="G47" i="28"/>
  <c r="G45" i="28"/>
  <c r="G43" i="28"/>
  <c r="G41" i="28"/>
  <c r="G37" i="28"/>
  <c r="G35" i="28"/>
  <c r="G33" i="28"/>
  <c r="G31" i="28"/>
  <c r="G29" i="28"/>
  <c r="G27" i="28"/>
  <c r="G25" i="28"/>
  <c r="G23" i="28"/>
  <c r="G21" i="28"/>
  <c r="G19" i="28"/>
  <c r="G17" i="28"/>
  <c r="G15" i="28"/>
  <c r="G13" i="28"/>
  <c r="G11" i="28"/>
  <c r="F11" i="28"/>
  <c r="C10" i="28"/>
  <c r="G9" i="28"/>
  <c r="F9" i="28"/>
  <c r="C8" i="28"/>
  <c r="G7" i="28"/>
  <c r="C7" i="28"/>
  <c r="K7" i="29"/>
  <c r="K8" i="29"/>
  <c r="K9" i="29"/>
  <c r="K10" i="29"/>
  <c r="K11" i="29"/>
  <c r="K12" i="29"/>
  <c r="K13" i="29"/>
  <c r="L7" i="29"/>
  <c r="L8" i="29"/>
  <c r="L9" i="29"/>
  <c r="L10" i="29"/>
  <c r="L11" i="29"/>
  <c r="L12" i="29"/>
  <c r="L13" i="29"/>
  <c r="E7" i="29"/>
  <c r="E8" i="29"/>
  <c r="E9" i="29"/>
  <c r="E10" i="29"/>
  <c r="E11" i="29"/>
  <c r="E12" i="29"/>
  <c r="E13" i="29"/>
  <c r="B7" i="29"/>
  <c r="B8" i="29"/>
  <c r="B9" i="29"/>
  <c r="B10" i="29"/>
  <c r="B11" i="29"/>
  <c r="B12" i="29"/>
  <c r="B13" i="29"/>
  <c r="G161" i="29"/>
  <c r="G159" i="29"/>
  <c r="G157" i="29"/>
  <c r="G155" i="29"/>
  <c r="G153" i="29"/>
  <c r="G151" i="29"/>
  <c r="G149" i="29"/>
  <c r="G147" i="29"/>
  <c r="G145" i="29"/>
  <c r="G141" i="29"/>
  <c r="G139" i="29"/>
  <c r="G137" i="29"/>
  <c r="G135" i="29"/>
  <c r="G133" i="29"/>
  <c r="G131" i="29"/>
  <c r="G129" i="29"/>
  <c r="G127" i="29"/>
  <c r="G125" i="29"/>
  <c r="G123" i="29"/>
  <c r="G121" i="29"/>
  <c r="G117" i="29"/>
  <c r="G115" i="29"/>
  <c r="G113" i="29"/>
  <c r="G111" i="29"/>
  <c r="G109" i="29"/>
  <c r="G107" i="29"/>
  <c r="G105" i="29"/>
  <c r="G101" i="29"/>
  <c r="G99" i="29"/>
  <c r="G97" i="29"/>
  <c r="G95" i="29"/>
  <c r="G93" i="29"/>
  <c r="G89" i="29"/>
  <c r="G87" i="29"/>
  <c r="G85" i="29"/>
  <c r="G83" i="29"/>
  <c r="G81" i="29"/>
  <c r="G79" i="29"/>
  <c r="G77" i="29"/>
  <c r="G73" i="29"/>
  <c r="G71" i="29"/>
  <c r="G69" i="29"/>
  <c r="G67" i="29"/>
  <c r="G65" i="29"/>
  <c r="G63" i="29"/>
  <c r="G61" i="29"/>
  <c r="G59" i="29"/>
  <c r="G57" i="29"/>
  <c r="G55" i="29"/>
  <c r="G53" i="29"/>
  <c r="G51" i="29"/>
  <c r="G49" i="29"/>
  <c r="G47" i="29"/>
  <c r="G45" i="29"/>
  <c r="G43" i="29"/>
  <c r="G41" i="29"/>
  <c r="G39" i="29"/>
  <c r="G37" i="29"/>
  <c r="G35" i="29"/>
  <c r="G33" i="29"/>
  <c r="G31" i="29"/>
  <c r="G29" i="29"/>
  <c r="G27" i="29"/>
  <c r="G25" i="29"/>
  <c r="G23" i="29"/>
  <c r="G21" i="29"/>
  <c r="G19" i="29"/>
  <c r="F16" i="29"/>
  <c r="G15" i="29"/>
  <c r="F15" i="29"/>
  <c r="G13" i="29"/>
  <c r="F13" i="29"/>
  <c r="C13" i="29"/>
  <c r="G11" i="29"/>
  <c r="G9" i="29"/>
  <c r="F8" i="29"/>
  <c r="G7" i="29"/>
  <c r="S11" i="15"/>
  <c r="R11" i="15"/>
  <c r="S10" i="15"/>
  <c r="R10" i="15"/>
  <c r="S9" i="15"/>
  <c r="R9" i="15"/>
  <c r="S8" i="15"/>
  <c r="R8" i="15"/>
  <c r="S7" i="15"/>
  <c r="S162" i="15" s="1"/>
  <c r="R7" i="15"/>
  <c r="R162" i="15" s="1"/>
  <c r="S11" i="17"/>
  <c r="R11" i="17"/>
  <c r="S10" i="17"/>
  <c r="R10" i="17"/>
  <c r="S9" i="17"/>
  <c r="R9" i="17"/>
  <c r="S8" i="17"/>
  <c r="R8" i="17"/>
  <c r="S7" i="17"/>
  <c r="R7" i="17"/>
  <c r="S11" i="18"/>
  <c r="R11" i="18"/>
  <c r="S10" i="18"/>
  <c r="R10" i="18"/>
  <c r="S9" i="18"/>
  <c r="R9" i="18"/>
  <c r="S8" i="18"/>
  <c r="R8" i="18"/>
  <c r="S7" i="18"/>
  <c r="R7" i="18"/>
  <c r="S11" i="20"/>
  <c r="R11" i="20"/>
  <c r="S10" i="20"/>
  <c r="R10" i="20"/>
  <c r="S9" i="20"/>
  <c r="R9" i="20"/>
  <c r="S8" i="20"/>
  <c r="R8" i="20"/>
  <c r="S7" i="20"/>
  <c r="R7" i="20"/>
  <c r="S11" i="6"/>
  <c r="R11" i="6"/>
  <c r="S10" i="6"/>
  <c r="R10" i="6"/>
  <c r="S9" i="6"/>
  <c r="R9" i="6"/>
  <c r="S8" i="6"/>
  <c r="R8" i="6"/>
  <c r="S7" i="6"/>
  <c r="S162" i="6" s="1"/>
  <c r="R7" i="6"/>
  <c r="R162" i="6" s="1"/>
  <c r="L7" i="20"/>
  <c r="L8" i="20"/>
  <c r="L9" i="20"/>
  <c r="L10" i="20"/>
  <c r="L11" i="20"/>
  <c r="I7" i="20"/>
  <c r="I8" i="20"/>
  <c r="I9" i="20"/>
  <c r="I10" i="20"/>
  <c r="I11" i="20"/>
  <c r="D7" i="20"/>
  <c r="C7" i="20"/>
  <c r="E7" i="20"/>
  <c r="D8" i="20"/>
  <c r="C8" i="20"/>
  <c r="E8" i="20"/>
  <c r="D9" i="20"/>
  <c r="C9" i="20"/>
  <c r="E9" i="20"/>
  <c r="D10" i="20"/>
  <c r="F10" i="20" s="1"/>
  <c r="C10" i="20"/>
  <c r="E10" i="20"/>
  <c r="D11" i="20"/>
  <c r="C11" i="20"/>
  <c r="E11" i="20"/>
  <c r="O9" i="19"/>
  <c r="O11" i="19"/>
  <c r="G6" i="13"/>
  <c r="F8" i="19"/>
  <c r="G8" i="13"/>
  <c r="F9" i="19" s="1"/>
  <c r="G9" i="13"/>
  <c r="F10" i="19" s="1"/>
  <c r="G10" i="13"/>
  <c r="F11" i="19" s="1"/>
  <c r="G11" i="13"/>
  <c r="F12" i="19" s="1"/>
  <c r="G12" i="13"/>
  <c r="F13" i="19" s="1"/>
  <c r="G13" i="13"/>
  <c r="F14" i="19" s="1"/>
  <c r="G14" i="13"/>
  <c r="F15" i="19" s="1"/>
  <c r="G15" i="13"/>
  <c r="F16" i="19" s="1"/>
  <c r="G16" i="13"/>
  <c r="F17" i="19" s="1"/>
  <c r="G17" i="13"/>
  <c r="F18" i="19" s="1"/>
  <c r="G18" i="13"/>
  <c r="F19" i="19" s="1"/>
  <c r="G19" i="13"/>
  <c r="F20" i="19" s="1"/>
  <c r="G20" i="13"/>
  <c r="F21" i="19" s="1"/>
  <c r="G31" i="13"/>
  <c r="F32" i="19" s="1"/>
  <c r="G32" i="13"/>
  <c r="F33" i="19" s="1"/>
  <c r="G33" i="13"/>
  <c r="F34" i="19" s="1"/>
  <c r="G34" i="13"/>
  <c r="F35" i="19" s="1"/>
  <c r="G35" i="13"/>
  <c r="F36" i="19" s="1"/>
  <c r="G36" i="13"/>
  <c r="F37" i="19" s="1"/>
  <c r="G37" i="13"/>
  <c r="F38" i="19" s="1"/>
  <c r="G38" i="13"/>
  <c r="F39" i="19" s="1"/>
  <c r="G39" i="13"/>
  <c r="F40" i="19" s="1"/>
  <c r="G40" i="13"/>
  <c r="F41" i="19" s="1"/>
  <c r="G41" i="13"/>
  <c r="F42" i="19" s="1"/>
  <c r="G42" i="13"/>
  <c r="F43" i="19" s="1"/>
  <c r="G43" i="13"/>
  <c r="F44" i="19" s="1"/>
  <c r="G44" i="13"/>
  <c r="F45" i="19" s="1"/>
  <c r="G45" i="13"/>
  <c r="F46" i="19" s="1"/>
  <c r="G46" i="13"/>
  <c r="G47" i="13"/>
  <c r="F48" i="19" s="1"/>
  <c r="G48" i="13"/>
  <c r="F49" i="19" s="1"/>
  <c r="G49" i="13"/>
  <c r="F50" i="19" s="1"/>
  <c r="G50" i="13"/>
  <c r="F51" i="19" s="1"/>
  <c r="G51" i="13"/>
  <c r="F52" i="19" s="1"/>
  <c r="G52" i="13"/>
  <c r="F53" i="19" s="1"/>
  <c r="G53" i="13"/>
  <c r="F54" i="19" s="1"/>
  <c r="G54" i="13"/>
  <c r="F55" i="19" s="1"/>
  <c r="G55" i="13"/>
  <c r="F56" i="19" s="1"/>
  <c r="G66" i="13"/>
  <c r="F67" i="19" s="1"/>
  <c r="G67" i="13"/>
  <c r="F68" i="19" s="1"/>
  <c r="G68" i="13"/>
  <c r="F69" i="19" s="1"/>
  <c r="G69" i="13"/>
  <c r="F70" i="19" s="1"/>
  <c r="G70" i="13"/>
  <c r="F71" i="19" s="1"/>
  <c r="G71" i="13"/>
  <c r="F72" i="19" s="1"/>
  <c r="G72" i="13"/>
  <c r="F73" i="19" s="1"/>
  <c r="G73" i="13"/>
  <c r="F74" i="19" s="1"/>
  <c r="G74" i="13"/>
  <c r="F75" i="19" s="1"/>
  <c r="G75" i="13"/>
  <c r="F76" i="19" s="1"/>
  <c r="G76" i="13"/>
  <c r="F77" i="19" s="1"/>
  <c r="G77" i="13"/>
  <c r="F78" i="19" s="1"/>
  <c r="G78" i="13"/>
  <c r="F79" i="19" s="1"/>
  <c r="G79" i="13"/>
  <c r="F80" i="19" s="1"/>
  <c r="G80" i="13"/>
  <c r="F81" i="19" s="1"/>
  <c r="G81" i="13"/>
  <c r="G82" i="13"/>
  <c r="F83" i="19" s="1"/>
  <c r="G83" i="13"/>
  <c r="F84" i="19" s="1"/>
  <c r="G84" i="13"/>
  <c r="F85" i="19" s="1"/>
  <c r="G85" i="13"/>
  <c r="F86" i="19" s="1"/>
  <c r="G86" i="13"/>
  <c r="F87" i="19" s="1"/>
  <c r="G87" i="13"/>
  <c r="F88" i="19" s="1"/>
  <c r="G88" i="13"/>
  <c r="F89" i="19" s="1"/>
  <c r="G89" i="13"/>
  <c r="F90" i="19" s="1"/>
  <c r="G90" i="13"/>
  <c r="F91" i="19" s="1"/>
  <c r="G101" i="13"/>
  <c r="F102" i="19" s="1"/>
  <c r="G102" i="13"/>
  <c r="F103" i="19" s="1"/>
  <c r="G103" i="13"/>
  <c r="F104" i="19" s="1"/>
  <c r="G104" i="13"/>
  <c r="F105" i="19" s="1"/>
  <c r="G105" i="13"/>
  <c r="F106" i="19" s="1"/>
  <c r="G106" i="13"/>
  <c r="F107" i="19" s="1"/>
  <c r="G107" i="13"/>
  <c r="F108" i="19" s="1"/>
  <c r="G108" i="13"/>
  <c r="F109" i="19" s="1"/>
  <c r="G109" i="13"/>
  <c r="F110" i="19" s="1"/>
  <c r="G110" i="13"/>
  <c r="F111" i="19" s="1"/>
  <c r="G111" i="13"/>
  <c r="F112" i="19" s="1"/>
  <c r="G112" i="13"/>
  <c r="F113" i="19" s="1"/>
  <c r="G113" i="13"/>
  <c r="F114" i="19" s="1"/>
  <c r="G114" i="13"/>
  <c r="F115" i="19" s="1"/>
  <c r="G115" i="13"/>
  <c r="F116" i="19" s="1"/>
  <c r="G116" i="13"/>
  <c r="G117" i="13"/>
  <c r="F118" i="19" s="1"/>
  <c r="G118" i="13"/>
  <c r="F119" i="19" s="1"/>
  <c r="G119" i="13"/>
  <c r="F120" i="19" s="1"/>
  <c r="G120" i="13"/>
  <c r="F121" i="19" s="1"/>
  <c r="G121" i="13"/>
  <c r="F122" i="19" s="1"/>
  <c r="G122" i="13"/>
  <c r="F123" i="19" s="1"/>
  <c r="G123" i="13"/>
  <c r="F124" i="19" s="1"/>
  <c r="G124" i="13"/>
  <c r="F125" i="19" s="1"/>
  <c r="G125" i="13"/>
  <c r="F126" i="19" s="1"/>
  <c r="G136" i="13"/>
  <c r="F137" i="19" s="1"/>
  <c r="G137" i="13"/>
  <c r="F138" i="19" s="1"/>
  <c r="G138" i="13"/>
  <c r="F139" i="19" s="1"/>
  <c r="G139" i="13"/>
  <c r="F140" i="19" s="1"/>
  <c r="G140" i="13"/>
  <c r="F141" i="19" s="1"/>
  <c r="G141" i="13"/>
  <c r="F142" i="19" s="1"/>
  <c r="G142" i="13"/>
  <c r="F143" i="19" s="1"/>
  <c r="G143" i="13"/>
  <c r="F144" i="19" s="1"/>
  <c r="G144" i="13"/>
  <c r="F145" i="19" s="1"/>
  <c r="G145" i="13"/>
  <c r="F146" i="19" s="1"/>
  <c r="G146" i="13"/>
  <c r="F147" i="19" s="1"/>
  <c r="G147" i="13"/>
  <c r="F148" i="19" s="1"/>
  <c r="G148" i="13"/>
  <c r="F149" i="19" s="1"/>
  <c r="G149" i="13"/>
  <c r="F150" i="19" s="1"/>
  <c r="G150" i="13"/>
  <c r="F151" i="19" s="1"/>
  <c r="G151" i="13"/>
  <c r="G152" i="13"/>
  <c r="F153" i="19" s="1"/>
  <c r="G153" i="13"/>
  <c r="F154" i="19" s="1"/>
  <c r="G154" i="13"/>
  <c r="F155" i="19" s="1"/>
  <c r="G155" i="13"/>
  <c r="F156" i="19" s="1"/>
  <c r="G21" i="13"/>
  <c r="G22" i="13"/>
  <c r="F23" i="19" s="1"/>
  <c r="G23" i="13"/>
  <c r="F24" i="19" s="1"/>
  <c r="G24" i="13"/>
  <c r="F25" i="19" s="1"/>
  <c r="G25" i="13"/>
  <c r="F26" i="19" s="1"/>
  <c r="G26" i="13"/>
  <c r="F27" i="19" s="1"/>
  <c r="G27" i="13"/>
  <c r="F28" i="19" s="1"/>
  <c r="G28" i="13"/>
  <c r="F29" i="19" s="1"/>
  <c r="G29" i="13"/>
  <c r="F30" i="19" s="1"/>
  <c r="G30" i="13"/>
  <c r="F31" i="19" s="1"/>
  <c r="G56" i="13"/>
  <c r="G57" i="13"/>
  <c r="F58" i="19" s="1"/>
  <c r="G58" i="13"/>
  <c r="F59" i="19" s="1"/>
  <c r="G59" i="13"/>
  <c r="F60" i="19" s="1"/>
  <c r="G60" i="13"/>
  <c r="F61" i="19" s="1"/>
  <c r="G61" i="13"/>
  <c r="F62" i="19" s="1"/>
  <c r="G62" i="13"/>
  <c r="F63" i="19" s="1"/>
  <c r="G63" i="13"/>
  <c r="F64" i="19" s="1"/>
  <c r="G64" i="13"/>
  <c r="F65" i="19" s="1"/>
  <c r="G65" i="13"/>
  <c r="F66" i="19" s="1"/>
  <c r="G91" i="13"/>
  <c r="G92" i="13"/>
  <c r="F93" i="19" s="1"/>
  <c r="G93" i="13"/>
  <c r="F94" i="19" s="1"/>
  <c r="G94" i="13"/>
  <c r="F95" i="19" s="1"/>
  <c r="G95" i="13"/>
  <c r="F96" i="19" s="1"/>
  <c r="G96" i="13"/>
  <c r="F97" i="19" s="1"/>
  <c r="G97" i="13"/>
  <c r="F98" i="19" s="1"/>
  <c r="G98" i="13"/>
  <c r="F99" i="19" s="1"/>
  <c r="G99" i="13"/>
  <c r="F100" i="19" s="1"/>
  <c r="G100" i="13"/>
  <c r="F101" i="19" s="1"/>
  <c r="G126" i="13"/>
  <c r="G127" i="13"/>
  <c r="F128" i="19" s="1"/>
  <c r="G128" i="13"/>
  <c r="F129" i="19" s="1"/>
  <c r="G129" i="13"/>
  <c r="F130" i="19" s="1"/>
  <c r="G130" i="13"/>
  <c r="F131" i="19" s="1"/>
  <c r="G131" i="13"/>
  <c r="F132" i="19" s="1"/>
  <c r="G132" i="13"/>
  <c r="F133" i="19" s="1"/>
  <c r="G133" i="13"/>
  <c r="F134" i="19" s="1"/>
  <c r="G134" i="13"/>
  <c r="F135" i="19" s="1"/>
  <c r="G135" i="13"/>
  <c r="F136" i="19" s="1"/>
  <c r="O8" i="18"/>
  <c r="O10" i="18"/>
  <c r="O12" i="18"/>
  <c r="L7" i="18"/>
  <c r="L8" i="18"/>
  <c r="L9" i="18"/>
  <c r="L10" i="18"/>
  <c r="L11" i="18"/>
  <c r="I7" i="18"/>
  <c r="I8" i="18"/>
  <c r="I9" i="18"/>
  <c r="I10" i="18"/>
  <c r="I11" i="18"/>
  <c r="D7" i="18"/>
  <c r="C7" i="18"/>
  <c r="E7" i="18"/>
  <c r="D8" i="18"/>
  <c r="C8" i="18"/>
  <c r="E8" i="18"/>
  <c r="D9" i="18"/>
  <c r="C9" i="18"/>
  <c r="E9" i="18"/>
  <c r="D10" i="18"/>
  <c r="C10" i="18"/>
  <c r="E10" i="18"/>
  <c r="D11" i="18"/>
  <c r="C11" i="18"/>
  <c r="E11" i="18"/>
  <c r="L7" i="17"/>
  <c r="L8" i="17"/>
  <c r="L9" i="17"/>
  <c r="L10" i="17"/>
  <c r="L11" i="17"/>
  <c r="I7" i="17"/>
  <c r="I8" i="17"/>
  <c r="I9" i="17"/>
  <c r="I10" i="17"/>
  <c r="I11" i="17"/>
  <c r="D7" i="17"/>
  <c r="C7" i="17"/>
  <c r="E7" i="17"/>
  <c r="D8" i="17"/>
  <c r="C8" i="17"/>
  <c r="E8" i="17"/>
  <c r="D9" i="17"/>
  <c r="C9" i="17"/>
  <c r="E9" i="17"/>
  <c r="D10" i="17"/>
  <c r="C10" i="17"/>
  <c r="E10" i="17"/>
  <c r="D11" i="17"/>
  <c r="C11" i="17"/>
  <c r="E11" i="17"/>
  <c r="O8" i="15"/>
  <c r="O10" i="15"/>
  <c r="O12" i="15"/>
  <c r="O16" i="15"/>
  <c r="L7" i="15"/>
  <c r="L8" i="15"/>
  <c r="L9" i="15"/>
  <c r="L10" i="15"/>
  <c r="L11" i="15"/>
  <c r="I7" i="15"/>
  <c r="I8" i="15"/>
  <c r="I9" i="15"/>
  <c r="I10" i="15"/>
  <c r="I11" i="15"/>
  <c r="D8" i="15"/>
  <c r="C8" i="15"/>
  <c r="E8" i="15"/>
  <c r="D9" i="15"/>
  <c r="C9" i="15"/>
  <c r="E9" i="15"/>
  <c r="D10" i="15"/>
  <c r="C10" i="15"/>
  <c r="E10" i="15"/>
  <c r="D11" i="15"/>
  <c r="C11" i="15"/>
  <c r="E11" i="15"/>
  <c r="E7" i="15"/>
  <c r="D7" i="15"/>
  <c r="C7" i="15"/>
  <c r="O8" i="14"/>
  <c r="O11" i="14"/>
  <c r="U156" i="13"/>
  <c r="R161" i="1"/>
  <c r="U161" i="12"/>
  <c r="R161" i="12"/>
  <c r="U161" i="11"/>
  <c r="R161" i="11"/>
  <c r="U161" i="9"/>
  <c r="R161" i="9"/>
  <c r="G6" i="7"/>
  <c r="G7" i="7"/>
  <c r="G8" i="7"/>
  <c r="G9" i="7"/>
  <c r="G10" i="7"/>
  <c r="G11" i="7"/>
  <c r="G12" i="7"/>
  <c r="G13" i="7"/>
  <c r="G14" i="7"/>
  <c r="G15" i="7"/>
  <c r="G26" i="7"/>
  <c r="G27" i="7"/>
  <c r="G28" i="7"/>
  <c r="G29" i="7"/>
  <c r="G30" i="7"/>
  <c r="G31" i="7"/>
  <c r="G32" i="7"/>
  <c r="G33" i="7"/>
  <c r="G34" i="7"/>
  <c r="G35" i="7"/>
  <c r="G36" i="7"/>
  <c r="G37" i="7"/>
  <c r="G38" i="7"/>
  <c r="G39" i="7"/>
  <c r="G40" i="7"/>
  <c r="G41" i="7"/>
  <c r="G42" i="7"/>
  <c r="G43" i="7"/>
  <c r="G44" i="7"/>
  <c r="G45" i="7"/>
  <c r="G46" i="7"/>
  <c r="G47" i="7"/>
  <c r="G48" i="7"/>
  <c r="G49" i="7"/>
  <c r="G50" i="7"/>
  <c r="G61" i="7"/>
  <c r="G62" i="7"/>
  <c r="G63" i="7"/>
  <c r="G64" i="7"/>
  <c r="G65" i="7"/>
  <c r="G66" i="7"/>
  <c r="G67" i="7"/>
  <c r="G68" i="7"/>
  <c r="G69" i="7"/>
  <c r="G70" i="7"/>
  <c r="G71" i="7"/>
  <c r="G72" i="7"/>
  <c r="G73" i="7"/>
  <c r="G74" i="7"/>
  <c r="G75" i="7"/>
  <c r="G76" i="7"/>
  <c r="G77" i="7"/>
  <c r="G78" i="7"/>
  <c r="G79" i="7"/>
  <c r="G80" i="7"/>
  <c r="G81" i="7"/>
  <c r="G82" i="7"/>
  <c r="G83" i="7"/>
  <c r="G84" i="7"/>
  <c r="G85" i="7"/>
  <c r="G96" i="7"/>
  <c r="G97" i="7"/>
  <c r="G98" i="7"/>
  <c r="G99" i="7"/>
  <c r="G100" i="7"/>
  <c r="G101" i="7"/>
  <c r="G102" i="7"/>
  <c r="G103" i="7"/>
  <c r="G104" i="7"/>
  <c r="G105" i="7"/>
  <c r="G106" i="7"/>
  <c r="G107" i="7"/>
  <c r="G108" i="7"/>
  <c r="G109" i="7"/>
  <c r="G110" i="7"/>
  <c r="G111" i="7"/>
  <c r="G112" i="7"/>
  <c r="G113" i="7"/>
  <c r="G114" i="7"/>
  <c r="G115" i="7"/>
  <c r="G116" i="7"/>
  <c r="G117" i="7"/>
  <c r="G118" i="7"/>
  <c r="G119" i="7"/>
  <c r="G120" i="7"/>
  <c r="G131" i="7"/>
  <c r="G132" i="7"/>
  <c r="G133" i="7"/>
  <c r="G134" i="7"/>
  <c r="G135" i="7"/>
  <c r="G136" i="7"/>
  <c r="G137" i="7"/>
  <c r="G138" i="7"/>
  <c r="G139" i="7"/>
  <c r="G140" i="7"/>
  <c r="G141" i="7"/>
  <c r="G142" i="7"/>
  <c r="G143" i="7"/>
  <c r="G144" i="7"/>
  <c r="G145" i="7"/>
  <c r="G146" i="7"/>
  <c r="G147" i="7"/>
  <c r="G148" i="7"/>
  <c r="G149" i="7"/>
  <c r="G150" i="7"/>
  <c r="G151" i="7"/>
  <c r="G152" i="7"/>
  <c r="G153" i="7"/>
  <c r="G154" i="7"/>
  <c r="G155" i="7"/>
  <c r="G156" i="7"/>
  <c r="G157" i="7"/>
  <c r="G158" i="7"/>
  <c r="G159" i="7"/>
  <c r="G160" i="7"/>
  <c r="G126" i="7"/>
  <c r="G127" i="7"/>
  <c r="G128" i="7"/>
  <c r="G129" i="7"/>
  <c r="G130" i="7"/>
  <c r="G121" i="7"/>
  <c r="G122" i="7"/>
  <c r="G123" i="7"/>
  <c r="G124" i="7"/>
  <c r="G125" i="7"/>
  <c r="G91" i="7"/>
  <c r="G92" i="7"/>
  <c r="G93" i="7"/>
  <c r="G94" i="7"/>
  <c r="G95" i="7"/>
  <c r="G86" i="7"/>
  <c r="G87" i="7"/>
  <c r="G88" i="7"/>
  <c r="G89" i="7"/>
  <c r="G90" i="7"/>
  <c r="G21" i="7"/>
  <c r="G22" i="7"/>
  <c r="G23" i="7"/>
  <c r="G24" i="7"/>
  <c r="G25" i="7"/>
  <c r="G16" i="7"/>
  <c r="G17" i="7"/>
  <c r="G18" i="7"/>
  <c r="G19" i="7"/>
  <c r="G20" i="7"/>
  <c r="G56" i="7"/>
  <c r="G51" i="7"/>
  <c r="G57" i="7"/>
  <c r="G58" i="7"/>
  <c r="G59" i="7"/>
  <c r="G60" i="7"/>
  <c r="G52" i="7"/>
  <c r="G53" i="7"/>
  <c r="G54" i="7"/>
  <c r="G55" i="7"/>
  <c r="G6" i="8"/>
  <c r="G7" i="8"/>
  <c r="G8" i="8"/>
  <c r="G9" i="8"/>
  <c r="G10" i="8"/>
  <c r="G11" i="8"/>
  <c r="G12" i="8"/>
  <c r="G13" i="8"/>
  <c r="G14" i="8"/>
  <c r="G15" i="8"/>
  <c r="G16" i="8"/>
  <c r="G17" i="8"/>
  <c r="G18" i="8"/>
  <c r="G19" i="8"/>
  <c r="G20" i="8"/>
  <c r="G21" i="8"/>
  <c r="G22" i="8"/>
  <c r="G23" i="8"/>
  <c r="G24" i="8"/>
  <c r="G25" i="8"/>
  <c r="G36" i="8"/>
  <c r="G37" i="8"/>
  <c r="G38" i="8"/>
  <c r="G39" i="8"/>
  <c r="G40" i="8"/>
  <c r="G41" i="8"/>
  <c r="G42" i="8"/>
  <c r="G43" i="8"/>
  <c r="G44" i="8"/>
  <c r="G45" i="8"/>
  <c r="G46" i="8"/>
  <c r="G47" i="8"/>
  <c r="G48" i="8"/>
  <c r="G49" i="8"/>
  <c r="G50" i="8"/>
  <c r="G51" i="8"/>
  <c r="G52" i="8"/>
  <c r="G53" i="8"/>
  <c r="G54" i="8"/>
  <c r="G55" i="8"/>
  <c r="G56" i="8"/>
  <c r="G57" i="8"/>
  <c r="G58" i="8"/>
  <c r="G59" i="8"/>
  <c r="G60" i="8"/>
  <c r="G71" i="8"/>
  <c r="G72" i="8"/>
  <c r="G73" i="8"/>
  <c r="G74" i="8"/>
  <c r="G75" i="8"/>
  <c r="G76" i="8"/>
  <c r="G77" i="8"/>
  <c r="G78" i="8"/>
  <c r="G79" i="8"/>
  <c r="G80" i="8"/>
  <c r="G81" i="8"/>
  <c r="G82" i="8"/>
  <c r="G83" i="8"/>
  <c r="G84" i="8"/>
  <c r="G85" i="8"/>
  <c r="G86" i="8"/>
  <c r="G87" i="8"/>
  <c r="G88" i="8"/>
  <c r="G89" i="8"/>
  <c r="G90" i="8"/>
  <c r="G91" i="8"/>
  <c r="G92" i="8"/>
  <c r="G93" i="8"/>
  <c r="G94" i="8"/>
  <c r="G9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41" i="8"/>
  <c r="G142" i="8"/>
  <c r="G143" i="8"/>
  <c r="G144" i="8"/>
  <c r="G145" i="8"/>
  <c r="G146" i="8"/>
  <c r="G147" i="8"/>
  <c r="G148" i="8"/>
  <c r="G149" i="8"/>
  <c r="G150" i="8"/>
  <c r="G151" i="8"/>
  <c r="G152" i="8"/>
  <c r="G153" i="8"/>
  <c r="G154" i="8"/>
  <c r="G155" i="8"/>
  <c r="G136" i="8"/>
  <c r="G137" i="8"/>
  <c r="G138" i="8"/>
  <c r="G139" i="8"/>
  <c r="G140" i="8"/>
  <c r="G131" i="8"/>
  <c r="G132" i="8"/>
  <c r="G133" i="8"/>
  <c r="G134" i="8"/>
  <c r="G135" i="8"/>
  <c r="G101" i="8"/>
  <c r="G102" i="8"/>
  <c r="G103" i="8"/>
  <c r="G104" i="8"/>
  <c r="G105" i="8"/>
  <c r="G96" i="8"/>
  <c r="G97" i="8"/>
  <c r="G98" i="8"/>
  <c r="G99" i="8"/>
  <c r="G100" i="8"/>
  <c r="G66" i="8"/>
  <c r="G67" i="8"/>
  <c r="G68" i="8"/>
  <c r="G69" i="8"/>
  <c r="G70" i="8"/>
  <c r="G61" i="8"/>
  <c r="G62" i="8"/>
  <c r="G63" i="8"/>
  <c r="G64" i="8"/>
  <c r="G65" i="8"/>
  <c r="G32" i="8"/>
  <c r="G33" i="8"/>
  <c r="G34" i="8"/>
  <c r="G35" i="8"/>
  <c r="G27" i="8"/>
  <c r="G28" i="8"/>
  <c r="G29" i="8"/>
  <c r="G30" i="8"/>
  <c r="G31" i="8"/>
  <c r="G26" i="8"/>
  <c r="G16" i="9"/>
  <c r="G17" i="9"/>
  <c r="G18" i="9"/>
  <c r="G19" i="9"/>
  <c r="G20" i="9"/>
  <c r="G21" i="9"/>
  <c r="G22" i="9"/>
  <c r="G23" i="9"/>
  <c r="G24" i="9"/>
  <c r="G25" i="9"/>
  <c r="G26" i="9"/>
  <c r="G27" i="9"/>
  <c r="G28" i="9"/>
  <c r="G29" i="9"/>
  <c r="G30" i="9"/>
  <c r="G31" i="9"/>
  <c r="G32" i="9"/>
  <c r="G33" i="9"/>
  <c r="G34" i="9"/>
  <c r="G35" i="9"/>
  <c r="G36" i="9"/>
  <c r="G37" i="9"/>
  <c r="G38" i="9"/>
  <c r="G39" i="9"/>
  <c r="G40" i="9"/>
  <c r="G51" i="9"/>
  <c r="G52" i="9"/>
  <c r="G53" i="9"/>
  <c r="G54" i="9"/>
  <c r="G55" i="9"/>
  <c r="G56" i="9"/>
  <c r="G57" i="9"/>
  <c r="G58" i="9"/>
  <c r="G59" i="9"/>
  <c r="G60" i="9"/>
  <c r="G61" i="9"/>
  <c r="G62" i="9"/>
  <c r="G63" i="9"/>
  <c r="G64" i="9"/>
  <c r="G65" i="9"/>
  <c r="G66" i="9"/>
  <c r="G67" i="9"/>
  <c r="G68" i="9"/>
  <c r="G69" i="9"/>
  <c r="G70" i="9"/>
  <c r="G71" i="9"/>
  <c r="G72" i="9"/>
  <c r="G73" i="9"/>
  <c r="G74" i="9"/>
  <c r="G75" i="9"/>
  <c r="G86" i="9"/>
  <c r="G87" i="9"/>
  <c r="G88" i="9"/>
  <c r="G89" i="9"/>
  <c r="G90" i="9"/>
  <c r="G91" i="9"/>
  <c r="G92" i="9"/>
  <c r="G93" i="9"/>
  <c r="G94" i="9"/>
  <c r="G95" i="9"/>
  <c r="G96" i="9"/>
  <c r="G97" i="9"/>
  <c r="G98" i="9"/>
  <c r="G99" i="9"/>
  <c r="G100" i="9"/>
  <c r="G101" i="9"/>
  <c r="G102" i="9"/>
  <c r="G103" i="9"/>
  <c r="G104" i="9"/>
  <c r="G105" i="9"/>
  <c r="G106" i="9"/>
  <c r="G107" i="9"/>
  <c r="G108" i="9"/>
  <c r="G109" i="9"/>
  <c r="G11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56" i="9"/>
  <c r="G157" i="9"/>
  <c r="G158" i="9"/>
  <c r="G159" i="9"/>
  <c r="G160" i="9"/>
  <c r="G146" i="9"/>
  <c r="G147" i="9"/>
  <c r="G148" i="9"/>
  <c r="G149" i="9"/>
  <c r="G150" i="9"/>
  <c r="G151" i="9"/>
  <c r="G152" i="9"/>
  <c r="G153" i="9"/>
  <c r="G154" i="9"/>
  <c r="G155" i="9"/>
  <c r="G117" i="9"/>
  <c r="G118" i="9"/>
  <c r="G119" i="9"/>
  <c r="G120" i="9"/>
  <c r="G116" i="9"/>
  <c r="G111" i="9"/>
  <c r="G112" i="9"/>
  <c r="G113" i="9"/>
  <c r="G114" i="9"/>
  <c r="G115" i="9"/>
  <c r="G76" i="9"/>
  <c r="G77" i="9"/>
  <c r="G78" i="9"/>
  <c r="G79" i="9"/>
  <c r="G80" i="9"/>
  <c r="G81" i="9"/>
  <c r="G82" i="9"/>
  <c r="G83" i="9"/>
  <c r="G84" i="9"/>
  <c r="G85" i="9"/>
  <c r="G41" i="9"/>
  <c r="G42" i="9"/>
  <c r="G43" i="9"/>
  <c r="G44" i="9"/>
  <c r="G45" i="9"/>
  <c r="G46" i="9"/>
  <c r="G47" i="9"/>
  <c r="G48" i="9"/>
  <c r="G49" i="9"/>
  <c r="G50" i="9"/>
  <c r="G7" i="9"/>
  <c r="G8" i="9"/>
  <c r="G9" i="9"/>
  <c r="G10" i="9"/>
  <c r="G12" i="9"/>
  <c r="G13" i="9"/>
  <c r="G14" i="9"/>
  <c r="G15" i="9"/>
  <c r="G11" i="9"/>
  <c r="G6" i="9"/>
  <c r="G6" i="10"/>
  <c r="G7" i="10"/>
  <c r="G8" i="10"/>
  <c r="G9" i="10"/>
  <c r="G10" i="10"/>
  <c r="G11" i="10"/>
  <c r="G12" i="10"/>
  <c r="G13" i="10"/>
  <c r="G14" i="10"/>
  <c r="G1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61" i="10"/>
  <c r="G62" i="10"/>
  <c r="G63" i="10"/>
  <c r="G64" i="10"/>
  <c r="G65" i="10"/>
  <c r="G66" i="10"/>
  <c r="G67" i="10"/>
  <c r="G68" i="10"/>
  <c r="G69" i="10"/>
  <c r="G70" i="10"/>
  <c r="G71" i="10"/>
  <c r="G72" i="10"/>
  <c r="G73" i="10"/>
  <c r="G74" i="10"/>
  <c r="G75" i="10"/>
  <c r="G76" i="10"/>
  <c r="G77" i="10"/>
  <c r="G78" i="10"/>
  <c r="G79" i="10"/>
  <c r="G80" i="10"/>
  <c r="G81" i="10"/>
  <c r="G82" i="10"/>
  <c r="G83" i="10"/>
  <c r="G84" i="10"/>
  <c r="G85" i="10"/>
  <c r="G96" i="10"/>
  <c r="G97" i="10"/>
  <c r="G98" i="10"/>
  <c r="G99" i="10"/>
  <c r="G100" i="10"/>
  <c r="G101" i="10"/>
  <c r="G102" i="10"/>
  <c r="G103" i="10"/>
  <c r="G104" i="10"/>
  <c r="G105" i="10"/>
  <c r="G106" i="10"/>
  <c r="G107" i="10"/>
  <c r="G108" i="10"/>
  <c r="G109" i="10"/>
  <c r="G110" i="10"/>
  <c r="G111" i="10"/>
  <c r="G112" i="10"/>
  <c r="G113" i="10"/>
  <c r="G114" i="10"/>
  <c r="G115" i="10"/>
  <c r="G116" i="10"/>
  <c r="G117" i="10"/>
  <c r="G118" i="10"/>
  <c r="G119" i="10"/>
  <c r="G120" i="10"/>
  <c r="G131" i="10"/>
  <c r="G132" i="10"/>
  <c r="G133" i="10"/>
  <c r="G134" i="10"/>
  <c r="G135" i="10"/>
  <c r="G136" i="10"/>
  <c r="G137" i="10"/>
  <c r="G138" i="10"/>
  <c r="G139" i="10"/>
  <c r="G140" i="10"/>
  <c r="G141" i="10"/>
  <c r="G142" i="10"/>
  <c r="G143" i="10"/>
  <c r="G144" i="10"/>
  <c r="G145" i="10"/>
  <c r="G146" i="10"/>
  <c r="G147" i="10"/>
  <c r="G148" i="10"/>
  <c r="G149" i="10"/>
  <c r="G150" i="10"/>
  <c r="G151" i="10"/>
  <c r="G152" i="10"/>
  <c r="G153" i="10"/>
  <c r="G154" i="10"/>
  <c r="G155" i="10"/>
  <c r="G18" i="10"/>
  <c r="G16" i="10"/>
  <c r="G17" i="10"/>
  <c r="G19" i="10"/>
  <c r="G20" i="10"/>
  <c r="G21" i="10"/>
  <c r="G22" i="10"/>
  <c r="G23" i="10"/>
  <c r="G24" i="10"/>
  <c r="G25" i="10"/>
  <c r="G51" i="10"/>
  <c r="G52" i="10"/>
  <c r="G53" i="10"/>
  <c r="G54" i="10"/>
  <c r="G55" i="10"/>
  <c r="G56" i="10"/>
  <c r="G57" i="10"/>
  <c r="G58" i="10"/>
  <c r="G59" i="10"/>
  <c r="G60" i="10"/>
  <c r="G86" i="10"/>
  <c r="G87" i="10"/>
  <c r="G88" i="10"/>
  <c r="G89" i="10"/>
  <c r="G90" i="10"/>
  <c r="G91" i="10"/>
  <c r="G92" i="10"/>
  <c r="G93" i="10"/>
  <c r="G94" i="10"/>
  <c r="G95" i="10"/>
  <c r="G121" i="10"/>
  <c r="G122" i="10"/>
  <c r="G123" i="10"/>
  <c r="G124" i="10"/>
  <c r="G125" i="10"/>
  <c r="G126" i="10"/>
  <c r="G127" i="10"/>
  <c r="G128" i="10"/>
  <c r="G129" i="10"/>
  <c r="G130" i="10"/>
  <c r="G6" i="11"/>
  <c r="G7" i="11"/>
  <c r="G8" i="11"/>
  <c r="G9" i="11"/>
  <c r="G10" i="11"/>
  <c r="G11" i="11"/>
  <c r="G12" i="11"/>
  <c r="G13" i="11"/>
  <c r="G14" i="11"/>
  <c r="G15" i="11"/>
  <c r="G16" i="11"/>
  <c r="G17" i="11"/>
  <c r="G18" i="11"/>
  <c r="G19" i="11"/>
  <c r="G20" i="11"/>
  <c r="G21" i="11"/>
  <c r="G22" i="11"/>
  <c r="G23" i="11"/>
  <c r="G24" i="11"/>
  <c r="G25" i="11"/>
  <c r="G26" i="11"/>
  <c r="G27" i="11"/>
  <c r="G28" i="11"/>
  <c r="G29" i="11"/>
  <c r="G3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46" i="11"/>
  <c r="G147" i="11"/>
  <c r="G148" i="11"/>
  <c r="G149" i="11"/>
  <c r="G150" i="11"/>
  <c r="G151" i="11"/>
  <c r="G152" i="11"/>
  <c r="G153" i="11"/>
  <c r="G154" i="11"/>
  <c r="G155" i="11"/>
  <c r="G156" i="11"/>
  <c r="G157" i="11"/>
  <c r="G158" i="11"/>
  <c r="G159" i="11"/>
  <c r="G160" i="11"/>
  <c r="G31" i="11"/>
  <c r="G32" i="11"/>
  <c r="G33" i="11"/>
  <c r="G34" i="11"/>
  <c r="G35" i="11"/>
  <c r="G36" i="11"/>
  <c r="G37" i="11"/>
  <c r="G38" i="11"/>
  <c r="G39" i="11"/>
  <c r="G40" i="11"/>
  <c r="G66" i="11"/>
  <c r="G67" i="11"/>
  <c r="G68" i="11"/>
  <c r="G69" i="11"/>
  <c r="G70" i="11"/>
  <c r="G72" i="11"/>
  <c r="G73" i="11"/>
  <c r="G74" i="11"/>
  <c r="G75" i="11"/>
  <c r="G101" i="11"/>
  <c r="G102" i="11"/>
  <c r="G103" i="11"/>
  <c r="G104" i="11"/>
  <c r="G105" i="11"/>
  <c r="G106" i="11"/>
  <c r="G107" i="11"/>
  <c r="G108" i="11"/>
  <c r="G109" i="11"/>
  <c r="G110" i="11"/>
  <c r="G137" i="11"/>
  <c r="G138" i="11"/>
  <c r="G139" i="11"/>
  <c r="G140" i="11"/>
  <c r="G142" i="11"/>
  <c r="G143" i="11"/>
  <c r="G144" i="11"/>
  <c r="G145" i="11"/>
  <c r="G141" i="11"/>
  <c r="G136" i="11"/>
  <c r="G71" i="11"/>
  <c r="G6" i="12"/>
  <c r="G7" i="12"/>
  <c r="G8" i="12"/>
  <c r="G9" i="12"/>
  <c r="G1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26" i="12"/>
  <c r="G127" i="12"/>
  <c r="G128" i="12"/>
  <c r="G129" i="12"/>
  <c r="G130" i="12"/>
  <c r="G131" i="12"/>
  <c r="G132" i="12"/>
  <c r="G133" i="12"/>
  <c r="G134" i="12"/>
  <c r="G135" i="12"/>
  <c r="G136" i="12"/>
  <c r="G137" i="12"/>
  <c r="G138" i="12"/>
  <c r="G139" i="12"/>
  <c r="G140" i="12"/>
  <c r="G141" i="12"/>
  <c r="G142" i="12"/>
  <c r="G143" i="12"/>
  <c r="G144" i="12"/>
  <c r="G145" i="12"/>
  <c r="G146" i="12"/>
  <c r="G147" i="12"/>
  <c r="G148" i="12"/>
  <c r="G149" i="12"/>
  <c r="G150" i="12"/>
  <c r="G14" i="12"/>
  <c r="G11" i="12"/>
  <c r="G16" i="12"/>
  <c r="G12" i="12"/>
  <c r="G13" i="12"/>
  <c r="G17" i="12"/>
  <c r="G18" i="12"/>
  <c r="G19" i="12"/>
  <c r="G15" i="12"/>
  <c r="G20" i="12"/>
  <c r="G46" i="12"/>
  <c r="G47" i="12"/>
  <c r="G48" i="12"/>
  <c r="G49" i="12"/>
  <c r="G50" i="12"/>
  <c r="G51" i="12"/>
  <c r="G52" i="12"/>
  <c r="G53" i="12"/>
  <c r="G54" i="12"/>
  <c r="G55" i="12"/>
  <c r="G81" i="12"/>
  <c r="G82" i="12"/>
  <c r="G83" i="12"/>
  <c r="G84" i="12"/>
  <c r="G85" i="12"/>
  <c r="G86" i="12"/>
  <c r="G87" i="12"/>
  <c r="G88" i="12"/>
  <c r="G89" i="12"/>
  <c r="G90" i="12"/>
  <c r="G117" i="12"/>
  <c r="G118" i="12"/>
  <c r="G119" i="12"/>
  <c r="G120" i="12"/>
  <c r="G122" i="12"/>
  <c r="G123" i="12"/>
  <c r="G124" i="12"/>
  <c r="G125" i="12"/>
  <c r="G151" i="12"/>
  <c r="G152" i="12"/>
  <c r="G153" i="12"/>
  <c r="G154" i="12"/>
  <c r="G155" i="12"/>
  <c r="G156" i="12"/>
  <c r="G157" i="12"/>
  <c r="G158" i="12"/>
  <c r="G159" i="12"/>
  <c r="G160" i="12"/>
  <c r="G116" i="12"/>
  <c r="G121" i="12"/>
  <c r="N161" i="20"/>
  <c r="H161" i="20"/>
  <c r="G161" i="20"/>
  <c r="H160" i="20"/>
  <c r="G160" i="20"/>
  <c r="B160" i="20"/>
  <c r="N159" i="20"/>
  <c r="H159" i="20"/>
  <c r="G159" i="20"/>
  <c r="B159" i="20"/>
  <c r="H158" i="20"/>
  <c r="G158" i="20"/>
  <c r="B158" i="20"/>
  <c r="N157" i="20"/>
  <c r="H157" i="20"/>
  <c r="G157" i="20"/>
  <c r="B157" i="20"/>
  <c r="H156" i="20"/>
  <c r="G156" i="20"/>
  <c r="N155" i="20"/>
  <c r="H155" i="20"/>
  <c r="G155" i="20"/>
  <c r="B155" i="20"/>
  <c r="H154" i="20"/>
  <c r="G154" i="20"/>
  <c r="B154" i="20"/>
  <c r="N153" i="20"/>
  <c r="H153" i="20"/>
  <c r="G153" i="20"/>
  <c r="B153" i="20"/>
  <c r="H152" i="20"/>
  <c r="G152" i="20"/>
  <c r="B152" i="20"/>
  <c r="N151" i="20"/>
  <c r="H151" i="20"/>
  <c r="G151" i="20"/>
  <c r="H150" i="20"/>
  <c r="G150" i="20"/>
  <c r="B150" i="20"/>
  <c r="N149" i="20"/>
  <c r="H149" i="20"/>
  <c r="G149" i="20"/>
  <c r="B149" i="20"/>
  <c r="H148" i="20"/>
  <c r="G148" i="20"/>
  <c r="B148" i="20"/>
  <c r="N147" i="20"/>
  <c r="H147" i="20"/>
  <c r="G147" i="20"/>
  <c r="B147" i="20"/>
  <c r="H146" i="20"/>
  <c r="G146" i="20"/>
  <c r="N145" i="20"/>
  <c r="H145" i="20"/>
  <c r="G145" i="20"/>
  <c r="B145" i="20"/>
  <c r="H144" i="20"/>
  <c r="G144" i="20"/>
  <c r="B144" i="20"/>
  <c r="H143" i="20"/>
  <c r="G143" i="20"/>
  <c r="B143" i="20"/>
  <c r="H142" i="20"/>
  <c r="G142" i="20"/>
  <c r="B142" i="20"/>
  <c r="N141" i="20"/>
  <c r="H141" i="20"/>
  <c r="G141" i="20"/>
  <c r="H140" i="20"/>
  <c r="G140" i="20"/>
  <c r="B140" i="20"/>
  <c r="N139" i="20"/>
  <c r="H139" i="20"/>
  <c r="G139" i="20"/>
  <c r="B139" i="20"/>
  <c r="H138" i="20"/>
  <c r="G138" i="20"/>
  <c r="B138" i="20"/>
  <c r="N137" i="20"/>
  <c r="H137" i="20"/>
  <c r="G137" i="20"/>
  <c r="B137" i="20"/>
  <c r="H136" i="20"/>
  <c r="G136" i="20"/>
  <c r="N135" i="20"/>
  <c r="H135" i="20"/>
  <c r="G135" i="20"/>
  <c r="B135" i="20"/>
  <c r="H134" i="20"/>
  <c r="G134" i="20"/>
  <c r="B134" i="20"/>
  <c r="N133" i="20"/>
  <c r="H133" i="20"/>
  <c r="G133" i="20"/>
  <c r="B133" i="20"/>
  <c r="H132" i="20"/>
  <c r="G132" i="20"/>
  <c r="B132" i="20"/>
  <c r="N131" i="20"/>
  <c r="H131" i="20"/>
  <c r="G131" i="20"/>
  <c r="H130" i="20"/>
  <c r="G130" i="20"/>
  <c r="B130" i="20"/>
  <c r="N129" i="20"/>
  <c r="H129" i="20"/>
  <c r="G129" i="20"/>
  <c r="B129" i="20"/>
  <c r="H128" i="20"/>
  <c r="G128" i="20"/>
  <c r="B128" i="20"/>
  <c r="N127" i="20"/>
  <c r="H127" i="20"/>
  <c r="G127" i="20"/>
  <c r="B127" i="20"/>
  <c r="H126" i="20"/>
  <c r="G126" i="20"/>
  <c r="N125" i="20"/>
  <c r="H125" i="20"/>
  <c r="G125" i="20"/>
  <c r="B125" i="20"/>
  <c r="H124" i="20"/>
  <c r="G124" i="20"/>
  <c r="B124" i="20"/>
  <c r="N123" i="20"/>
  <c r="H123" i="20"/>
  <c r="G123" i="20"/>
  <c r="B123" i="20"/>
  <c r="H122" i="20"/>
  <c r="G122" i="20"/>
  <c r="B122" i="20"/>
  <c r="N121" i="20"/>
  <c r="H121" i="20"/>
  <c r="G121" i="20"/>
  <c r="H120" i="20"/>
  <c r="G120" i="20"/>
  <c r="B120" i="20"/>
  <c r="H119" i="20"/>
  <c r="G119" i="20"/>
  <c r="B119" i="20"/>
  <c r="H118" i="20"/>
  <c r="G118" i="20"/>
  <c r="B118" i="20"/>
  <c r="N117" i="20"/>
  <c r="H117" i="20"/>
  <c r="G117" i="20"/>
  <c r="B117" i="20"/>
  <c r="H116" i="20"/>
  <c r="G116" i="20"/>
  <c r="N115" i="20"/>
  <c r="H115" i="20"/>
  <c r="G115" i="20"/>
  <c r="B115" i="20"/>
  <c r="H114" i="20"/>
  <c r="G114" i="20"/>
  <c r="B114" i="20"/>
  <c r="N113" i="20"/>
  <c r="H113" i="20"/>
  <c r="G113" i="20"/>
  <c r="B113" i="20"/>
  <c r="H112" i="20"/>
  <c r="G112" i="20"/>
  <c r="B112" i="20"/>
  <c r="N111" i="20"/>
  <c r="H111" i="20"/>
  <c r="G111" i="20"/>
  <c r="H110" i="20"/>
  <c r="G110" i="20"/>
  <c r="B110" i="20"/>
  <c r="N109" i="20"/>
  <c r="H109" i="20"/>
  <c r="G109" i="20"/>
  <c r="B109" i="20"/>
  <c r="H108" i="20"/>
  <c r="G108" i="20"/>
  <c r="B108" i="20"/>
  <c r="N107" i="20"/>
  <c r="H107" i="20"/>
  <c r="G107" i="20"/>
  <c r="B107" i="20"/>
  <c r="H106" i="20"/>
  <c r="G106" i="20"/>
  <c r="N105" i="20"/>
  <c r="H105" i="20"/>
  <c r="G105" i="20"/>
  <c r="B105" i="20"/>
  <c r="H104" i="20"/>
  <c r="G104" i="20"/>
  <c r="B104" i="20"/>
  <c r="H103" i="20"/>
  <c r="G103" i="20"/>
  <c r="B103" i="20"/>
  <c r="H102" i="20"/>
  <c r="G102" i="20"/>
  <c r="B102" i="20"/>
  <c r="N101" i="20"/>
  <c r="H101" i="20"/>
  <c r="G101" i="20"/>
  <c r="H100" i="20"/>
  <c r="G100" i="20"/>
  <c r="B100" i="20"/>
  <c r="N99" i="20"/>
  <c r="H99" i="20"/>
  <c r="G99" i="20"/>
  <c r="B99" i="20"/>
  <c r="H98" i="20"/>
  <c r="G98" i="20"/>
  <c r="B98" i="20"/>
  <c r="N97" i="20"/>
  <c r="H97" i="20"/>
  <c r="G97" i="20"/>
  <c r="B97" i="20"/>
  <c r="H96" i="20"/>
  <c r="G96" i="20"/>
  <c r="N95" i="20"/>
  <c r="H95" i="20"/>
  <c r="G95" i="20"/>
  <c r="B95" i="20"/>
  <c r="H94" i="20"/>
  <c r="G94" i="20"/>
  <c r="B94" i="20"/>
  <c r="N93" i="20"/>
  <c r="H93" i="20"/>
  <c r="G93" i="20"/>
  <c r="B93" i="20"/>
  <c r="H92" i="20"/>
  <c r="G92" i="20"/>
  <c r="B92" i="20"/>
  <c r="N91" i="20"/>
  <c r="H91" i="20"/>
  <c r="G91" i="20"/>
  <c r="H90" i="20"/>
  <c r="G90" i="20"/>
  <c r="B90" i="20"/>
  <c r="N89" i="20"/>
  <c r="H89" i="20"/>
  <c r="G89" i="20"/>
  <c r="B89" i="20"/>
  <c r="H88" i="20"/>
  <c r="G88" i="20"/>
  <c r="B88" i="20"/>
  <c r="N87" i="20"/>
  <c r="H87" i="20"/>
  <c r="G87" i="20"/>
  <c r="B87" i="20"/>
  <c r="H86" i="20"/>
  <c r="G86" i="20"/>
  <c r="N85" i="20"/>
  <c r="H85" i="20"/>
  <c r="G85" i="20"/>
  <c r="B85" i="20"/>
  <c r="H84" i="20"/>
  <c r="G84" i="20"/>
  <c r="B84" i="20"/>
  <c r="N83" i="20"/>
  <c r="H83" i="20"/>
  <c r="G83" i="20"/>
  <c r="B83" i="20"/>
  <c r="H82" i="20"/>
  <c r="G82" i="20"/>
  <c r="B82" i="20"/>
  <c r="N81" i="20"/>
  <c r="H81" i="20"/>
  <c r="G81" i="20"/>
  <c r="H80" i="20"/>
  <c r="G80" i="20"/>
  <c r="B80" i="20"/>
  <c r="N79" i="20"/>
  <c r="H79" i="20"/>
  <c r="G79" i="20"/>
  <c r="B79" i="20"/>
  <c r="H78" i="20"/>
  <c r="G78" i="20"/>
  <c r="B78" i="20"/>
  <c r="N77" i="20"/>
  <c r="H77" i="20"/>
  <c r="G77" i="20"/>
  <c r="B77" i="20"/>
  <c r="H76" i="20"/>
  <c r="G76" i="20"/>
  <c r="N75" i="20"/>
  <c r="H75" i="20"/>
  <c r="G75" i="20"/>
  <c r="B75" i="20"/>
  <c r="H74" i="20"/>
  <c r="G74" i="20"/>
  <c r="B74" i="20"/>
  <c r="N73" i="20"/>
  <c r="H73" i="20"/>
  <c r="G73" i="20"/>
  <c r="B73" i="20"/>
  <c r="H72" i="20"/>
  <c r="G72" i="20"/>
  <c r="B72" i="20"/>
  <c r="N71" i="20"/>
  <c r="H71" i="20"/>
  <c r="G71" i="20"/>
  <c r="H70" i="20"/>
  <c r="G70" i="20"/>
  <c r="B70" i="20"/>
  <c r="H69" i="20"/>
  <c r="G69" i="20"/>
  <c r="B69" i="20"/>
  <c r="H68" i="20"/>
  <c r="G68" i="20"/>
  <c r="B68" i="20"/>
  <c r="N67" i="20"/>
  <c r="H67" i="20"/>
  <c r="G67" i="20"/>
  <c r="B67" i="20"/>
  <c r="H66" i="20"/>
  <c r="G66" i="20"/>
  <c r="N65" i="20"/>
  <c r="H65" i="20"/>
  <c r="G65" i="20"/>
  <c r="B65" i="20"/>
  <c r="H64" i="20"/>
  <c r="G64" i="20"/>
  <c r="B64" i="20"/>
  <c r="N63" i="20"/>
  <c r="H63" i="20"/>
  <c r="G63" i="20"/>
  <c r="B63" i="20"/>
  <c r="H62" i="20"/>
  <c r="G62" i="20"/>
  <c r="B62" i="20"/>
  <c r="N61" i="20"/>
  <c r="H61" i="20"/>
  <c r="G61" i="20"/>
  <c r="H60" i="20"/>
  <c r="G60" i="20"/>
  <c r="B60" i="20"/>
  <c r="N59" i="20"/>
  <c r="H59" i="20"/>
  <c r="G59" i="20"/>
  <c r="B59" i="20"/>
  <c r="H58" i="20"/>
  <c r="G58" i="20"/>
  <c r="B58" i="20"/>
  <c r="N57" i="20"/>
  <c r="H57" i="20"/>
  <c r="G57" i="20"/>
  <c r="B57" i="20"/>
  <c r="H56" i="20"/>
  <c r="G56" i="20"/>
  <c r="N55" i="20"/>
  <c r="H55" i="20"/>
  <c r="G55" i="20"/>
  <c r="B55" i="20"/>
  <c r="H54" i="20"/>
  <c r="G54" i="20"/>
  <c r="B54" i="20"/>
  <c r="N53" i="20"/>
  <c r="H53" i="20"/>
  <c r="G53" i="20"/>
  <c r="B53" i="20"/>
  <c r="H52" i="20"/>
  <c r="G52" i="20"/>
  <c r="B52" i="20"/>
  <c r="N51" i="20"/>
  <c r="H51" i="20"/>
  <c r="G51" i="20"/>
  <c r="H50" i="20"/>
  <c r="G50" i="20"/>
  <c r="B50" i="20"/>
  <c r="N49" i="20"/>
  <c r="H49" i="20"/>
  <c r="G49" i="20"/>
  <c r="B49" i="20"/>
  <c r="H48" i="20"/>
  <c r="G48" i="20"/>
  <c r="B48" i="20"/>
  <c r="N47" i="20"/>
  <c r="H47" i="20"/>
  <c r="G47" i="20"/>
  <c r="B47" i="20"/>
  <c r="H46" i="20"/>
  <c r="G46" i="20"/>
  <c r="N45" i="20"/>
  <c r="H45" i="20"/>
  <c r="G45" i="20"/>
  <c r="B45" i="20"/>
  <c r="H44" i="20"/>
  <c r="G44" i="20"/>
  <c r="B44" i="20"/>
  <c r="N43" i="20"/>
  <c r="H43" i="20"/>
  <c r="G43" i="20"/>
  <c r="B43" i="20"/>
  <c r="H42" i="20"/>
  <c r="G42" i="20"/>
  <c r="B42" i="20"/>
  <c r="N41" i="20"/>
  <c r="H41" i="20"/>
  <c r="G41" i="20"/>
  <c r="H40" i="20"/>
  <c r="G40" i="20"/>
  <c r="B40" i="20"/>
  <c r="N39" i="20"/>
  <c r="H39" i="20"/>
  <c r="G39" i="20"/>
  <c r="B39" i="20"/>
  <c r="H38" i="20"/>
  <c r="G38" i="20"/>
  <c r="B38" i="20"/>
  <c r="H37" i="20"/>
  <c r="G37" i="20"/>
  <c r="B37" i="20"/>
  <c r="H36" i="20"/>
  <c r="G36" i="20"/>
  <c r="N35" i="20"/>
  <c r="H35" i="20"/>
  <c r="G35" i="20"/>
  <c r="B35" i="20"/>
  <c r="H34" i="20"/>
  <c r="G34" i="20"/>
  <c r="B34" i="20"/>
  <c r="N33" i="20"/>
  <c r="H33" i="20"/>
  <c r="G33" i="20"/>
  <c r="B33" i="20"/>
  <c r="H32" i="20"/>
  <c r="G32" i="20"/>
  <c r="B32" i="20"/>
  <c r="N31" i="20"/>
  <c r="H31" i="20"/>
  <c r="G31" i="20"/>
  <c r="H30" i="20"/>
  <c r="G30" i="20"/>
  <c r="B30" i="20"/>
  <c r="N29" i="20"/>
  <c r="H29" i="20"/>
  <c r="G29" i="20"/>
  <c r="B29" i="20"/>
  <c r="H28" i="20"/>
  <c r="G28" i="20"/>
  <c r="B28" i="20"/>
  <c r="N27" i="20"/>
  <c r="H27" i="20"/>
  <c r="G27" i="20"/>
  <c r="B27" i="20"/>
  <c r="H26" i="20"/>
  <c r="G26" i="20"/>
  <c r="N25" i="20"/>
  <c r="H25" i="20"/>
  <c r="G25" i="20"/>
  <c r="B25" i="20"/>
  <c r="H24" i="20"/>
  <c r="G24" i="20"/>
  <c r="B24" i="20"/>
  <c r="N23" i="20"/>
  <c r="H23" i="20"/>
  <c r="G23" i="20"/>
  <c r="B23" i="20"/>
  <c r="H22" i="20"/>
  <c r="G22" i="20"/>
  <c r="B22" i="20"/>
  <c r="N21" i="20"/>
  <c r="H21" i="20"/>
  <c r="G21" i="20"/>
  <c r="H20" i="20"/>
  <c r="G20" i="20"/>
  <c r="B20" i="20"/>
  <c r="N19" i="20"/>
  <c r="H19" i="20"/>
  <c r="G19" i="20"/>
  <c r="B19" i="20"/>
  <c r="H18" i="20"/>
  <c r="G18" i="20"/>
  <c r="B18" i="20"/>
  <c r="H17" i="20"/>
  <c r="G17" i="20"/>
  <c r="B17" i="20"/>
  <c r="M16" i="20"/>
  <c r="J16" i="20"/>
  <c r="H16" i="20"/>
  <c r="G16" i="20"/>
  <c r="N15" i="20"/>
  <c r="M15" i="20"/>
  <c r="H15" i="20"/>
  <c r="G15" i="20"/>
  <c r="B15" i="20"/>
  <c r="H14" i="20"/>
  <c r="G14" i="20"/>
  <c r="B14" i="20"/>
  <c r="N13" i="20"/>
  <c r="M13" i="20"/>
  <c r="J13" i="20"/>
  <c r="H13" i="20"/>
  <c r="G13" i="20"/>
  <c r="B13" i="20"/>
  <c r="H12" i="20"/>
  <c r="G12" i="20"/>
  <c r="B12" i="20"/>
  <c r="N11" i="20"/>
  <c r="J11" i="20"/>
  <c r="H11" i="20"/>
  <c r="G11" i="20"/>
  <c r="H10" i="20"/>
  <c r="G10" i="20"/>
  <c r="B10" i="20"/>
  <c r="N9" i="20"/>
  <c r="H9" i="20"/>
  <c r="G9" i="20"/>
  <c r="B9" i="20"/>
  <c r="H8" i="20"/>
  <c r="G8" i="20"/>
  <c r="B8" i="20"/>
  <c r="N7" i="20"/>
  <c r="H7" i="20"/>
  <c r="G7" i="20"/>
  <c r="B7" i="20"/>
  <c r="H156" i="19"/>
  <c r="G156" i="19"/>
  <c r="E156" i="19"/>
  <c r="D156" i="19"/>
  <c r="C156" i="19"/>
  <c r="N155" i="19"/>
  <c r="H155" i="19"/>
  <c r="G155" i="19"/>
  <c r="E155" i="19"/>
  <c r="D155" i="19"/>
  <c r="C155" i="19"/>
  <c r="B155" i="19"/>
  <c r="H154" i="19"/>
  <c r="G154" i="19"/>
  <c r="E154" i="19"/>
  <c r="D154" i="19"/>
  <c r="C154" i="19"/>
  <c r="B154" i="19"/>
  <c r="N153" i="19"/>
  <c r="H153" i="19"/>
  <c r="G153" i="19"/>
  <c r="E153" i="19"/>
  <c r="D153" i="19"/>
  <c r="C153" i="19"/>
  <c r="B153" i="19"/>
  <c r="H152" i="19"/>
  <c r="G152" i="19"/>
  <c r="E152" i="19"/>
  <c r="D152" i="19"/>
  <c r="C152" i="19"/>
  <c r="B152" i="19"/>
  <c r="N151" i="19"/>
  <c r="H151" i="19"/>
  <c r="G151" i="19"/>
  <c r="E151" i="19"/>
  <c r="D151" i="19"/>
  <c r="C151" i="19"/>
  <c r="H150" i="19"/>
  <c r="G150" i="19"/>
  <c r="E150" i="19"/>
  <c r="D150" i="19"/>
  <c r="C150" i="19"/>
  <c r="B150" i="19"/>
  <c r="H149" i="19"/>
  <c r="G149" i="19"/>
  <c r="E149" i="19"/>
  <c r="D149" i="19"/>
  <c r="C149" i="19"/>
  <c r="B149" i="19"/>
  <c r="H148" i="19"/>
  <c r="G148" i="19"/>
  <c r="E148" i="19"/>
  <c r="D148" i="19"/>
  <c r="C148" i="19"/>
  <c r="B148" i="19"/>
  <c r="N147" i="19"/>
  <c r="H147" i="19"/>
  <c r="G147" i="19"/>
  <c r="E147" i="19"/>
  <c r="D147" i="19"/>
  <c r="C147" i="19"/>
  <c r="B147" i="19"/>
  <c r="H146" i="19"/>
  <c r="G146" i="19"/>
  <c r="E146" i="19"/>
  <c r="D146" i="19"/>
  <c r="C146" i="19"/>
  <c r="N145" i="19"/>
  <c r="H145" i="19"/>
  <c r="G145" i="19"/>
  <c r="E145" i="19"/>
  <c r="D145" i="19"/>
  <c r="C145" i="19"/>
  <c r="B145" i="19"/>
  <c r="H144" i="19"/>
  <c r="G144" i="19"/>
  <c r="E144" i="19"/>
  <c r="D144" i="19"/>
  <c r="C144" i="19"/>
  <c r="B144" i="19"/>
  <c r="N143" i="19"/>
  <c r="H143" i="19"/>
  <c r="G143" i="19"/>
  <c r="E143" i="19"/>
  <c r="D143" i="19"/>
  <c r="C143" i="19"/>
  <c r="B143" i="19"/>
  <c r="H142" i="19"/>
  <c r="G142" i="19"/>
  <c r="E142" i="19"/>
  <c r="D142" i="19"/>
  <c r="C142" i="19"/>
  <c r="B142" i="19"/>
  <c r="N141" i="19"/>
  <c r="H141" i="19"/>
  <c r="G141" i="19"/>
  <c r="E141" i="19"/>
  <c r="D141" i="19"/>
  <c r="C141" i="19"/>
  <c r="H140" i="19"/>
  <c r="G140" i="19"/>
  <c r="E140" i="19"/>
  <c r="D140" i="19"/>
  <c r="C140" i="19"/>
  <c r="B140" i="19"/>
  <c r="N139" i="19"/>
  <c r="H139" i="19"/>
  <c r="G139" i="19"/>
  <c r="E139" i="19"/>
  <c r="D139" i="19"/>
  <c r="C139" i="19"/>
  <c r="B139" i="19"/>
  <c r="H138" i="19"/>
  <c r="G138" i="19"/>
  <c r="E138" i="19"/>
  <c r="D138" i="19"/>
  <c r="C138" i="19"/>
  <c r="B138" i="19"/>
  <c r="N137" i="19"/>
  <c r="H137" i="19"/>
  <c r="G137" i="19"/>
  <c r="E137" i="19"/>
  <c r="D137" i="19"/>
  <c r="C137" i="19"/>
  <c r="B137" i="19"/>
  <c r="H136" i="19"/>
  <c r="G136" i="19"/>
  <c r="E136" i="19"/>
  <c r="D136" i="19"/>
  <c r="C136" i="19"/>
  <c r="N135" i="19"/>
  <c r="H135" i="19"/>
  <c r="G135" i="19"/>
  <c r="E135" i="19"/>
  <c r="D135" i="19"/>
  <c r="C135" i="19"/>
  <c r="B135" i="19"/>
  <c r="H134" i="19"/>
  <c r="G134" i="19"/>
  <c r="E134" i="19"/>
  <c r="D134" i="19"/>
  <c r="C134" i="19"/>
  <c r="B134" i="19"/>
  <c r="H133" i="19"/>
  <c r="G133" i="19"/>
  <c r="E133" i="19"/>
  <c r="D133" i="19"/>
  <c r="C133" i="19"/>
  <c r="B133" i="19"/>
  <c r="H132" i="19"/>
  <c r="G132" i="19"/>
  <c r="E132" i="19"/>
  <c r="D132" i="19"/>
  <c r="C132" i="19"/>
  <c r="B132" i="19"/>
  <c r="N131" i="19"/>
  <c r="H131" i="19"/>
  <c r="G131" i="19"/>
  <c r="E131" i="19"/>
  <c r="D131" i="19"/>
  <c r="C131" i="19"/>
  <c r="H130" i="19"/>
  <c r="G130" i="19"/>
  <c r="E130" i="19"/>
  <c r="D130" i="19"/>
  <c r="C130" i="19"/>
  <c r="B130" i="19"/>
  <c r="N129" i="19"/>
  <c r="H129" i="19"/>
  <c r="G129" i="19"/>
  <c r="E129" i="19"/>
  <c r="D129" i="19"/>
  <c r="C129" i="19"/>
  <c r="B129" i="19"/>
  <c r="H128" i="19"/>
  <c r="G128" i="19"/>
  <c r="E128" i="19"/>
  <c r="D128" i="19"/>
  <c r="C128" i="19"/>
  <c r="B128" i="19"/>
  <c r="N127" i="19"/>
  <c r="H127" i="19"/>
  <c r="G127" i="19"/>
  <c r="E127" i="19"/>
  <c r="D127" i="19"/>
  <c r="C127" i="19"/>
  <c r="B127" i="19"/>
  <c r="H126" i="19"/>
  <c r="G126" i="19"/>
  <c r="E126" i="19"/>
  <c r="D126" i="19"/>
  <c r="C126" i="19"/>
  <c r="N125" i="19"/>
  <c r="H125" i="19"/>
  <c r="G125" i="19"/>
  <c r="E125" i="19"/>
  <c r="D125" i="19"/>
  <c r="C125" i="19"/>
  <c r="B125" i="19"/>
  <c r="H124" i="19"/>
  <c r="G124" i="19"/>
  <c r="E124" i="19"/>
  <c r="D124" i="19"/>
  <c r="C124" i="19"/>
  <c r="B124" i="19"/>
  <c r="N123" i="19"/>
  <c r="H123" i="19"/>
  <c r="G123" i="19"/>
  <c r="E123" i="19"/>
  <c r="D123" i="19"/>
  <c r="C123" i="19"/>
  <c r="B123" i="19"/>
  <c r="H122" i="19"/>
  <c r="G122" i="19"/>
  <c r="E122" i="19"/>
  <c r="D122" i="19"/>
  <c r="C122" i="19"/>
  <c r="B122" i="19"/>
  <c r="N121" i="19"/>
  <c r="H121" i="19"/>
  <c r="G121" i="19"/>
  <c r="E121" i="19"/>
  <c r="D121" i="19"/>
  <c r="C121" i="19"/>
  <c r="H120" i="19"/>
  <c r="G120" i="19"/>
  <c r="E120" i="19"/>
  <c r="D120" i="19"/>
  <c r="C120" i="19"/>
  <c r="B120" i="19"/>
  <c r="N119" i="19"/>
  <c r="H119" i="19"/>
  <c r="G119" i="19"/>
  <c r="E119" i="19"/>
  <c r="D119" i="19"/>
  <c r="C119" i="19"/>
  <c r="B119" i="19"/>
  <c r="H118" i="19"/>
  <c r="G118" i="19"/>
  <c r="E118" i="19"/>
  <c r="D118" i="19"/>
  <c r="C118" i="19"/>
  <c r="B118" i="19"/>
  <c r="N117" i="19"/>
  <c r="H117" i="19"/>
  <c r="G117" i="19"/>
  <c r="E117" i="19"/>
  <c r="D117" i="19"/>
  <c r="C117" i="19"/>
  <c r="B117" i="19"/>
  <c r="H116" i="19"/>
  <c r="G116" i="19"/>
  <c r="E116" i="19"/>
  <c r="D116" i="19"/>
  <c r="C116" i="19"/>
  <c r="N115" i="19"/>
  <c r="H115" i="19"/>
  <c r="G115" i="19"/>
  <c r="E115" i="19"/>
  <c r="D115" i="19"/>
  <c r="C115" i="19"/>
  <c r="B115" i="19"/>
  <c r="H114" i="19"/>
  <c r="G114" i="19"/>
  <c r="E114" i="19"/>
  <c r="D114" i="19"/>
  <c r="C114" i="19"/>
  <c r="B114" i="19"/>
  <c r="N113" i="19"/>
  <c r="H113" i="19"/>
  <c r="G113" i="19"/>
  <c r="E113" i="19"/>
  <c r="D113" i="19"/>
  <c r="C113" i="19"/>
  <c r="B113" i="19"/>
  <c r="H112" i="19"/>
  <c r="G112" i="19"/>
  <c r="E112" i="19"/>
  <c r="D112" i="19"/>
  <c r="C112" i="19"/>
  <c r="B112" i="19"/>
  <c r="N111" i="19"/>
  <c r="H111" i="19"/>
  <c r="G111" i="19"/>
  <c r="E111" i="19"/>
  <c r="D111" i="19"/>
  <c r="C111" i="19"/>
  <c r="H110" i="19"/>
  <c r="G110" i="19"/>
  <c r="E110" i="19"/>
  <c r="D110" i="19"/>
  <c r="C110" i="19"/>
  <c r="B110" i="19"/>
  <c r="N109" i="19"/>
  <c r="H109" i="19"/>
  <c r="G109" i="19"/>
  <c r="E109" i="19"/>
  <c r="D109" i="19"/>
  <c r="C109" i="19"/>
  <c r="B109" i="19"/>
  <c r="H108" i="19"/>
  <c r="G108" i="19"/>
  <c r="E108" i="19"/>
  <c r="D108" i="19"/>
  <c r="C108" i="19"/>
  <c r="B108" i="19"/>
  <c r="N107" i="19"/>
  <c r="H107" i="19"/>
  <c r="G107" i="19"/>
  <c r="E107" i="19"/>
  <c r="D107" i="19"/>
  <c r="C107" i="19"/>
  <c r="B107" i="19"/>
  <c r="H106" i="19"/>
  <c r="G106" i="19"/>
  <c r="E106" i="19"/>
  <c r="D106" i="19"/>
  <c r="C106" i="19"/>
  <c r="N105" i="19"/>
  <c r="H105" i="19"/>
  <c r="G105" i="19"/>
  <c r="E105" i="19"/>
  <c r="D105" i="19"/>
  <c r="C105" i="19"/>
  <c r="B105" i="19"/>
  <c r="H104" i="19"/>
  <c r="G104" i="19"/>
  <c r="E104" i="19"/>
  <c r="D104" i="19"/>
  <c r="C104" i="19"/>
  <c r="B104" i="19"/>
  <c r="N103" i="19"/>
  <c r="H103" i="19"/>
  <c r="G103" i="19"/>
  <c r="E103" i="19"/>
  <c r="D103" i="19"/>
  <c r="C103" i="19"/>
  <c r="B103" i="19"/>
  <c r="H102" i="19"/>
  <c r="G102" i="19"/>
  <c r="E102" i="19"/>
  <c r="D102" i="19"/>
  <c r="C102" i="19"/>
  <c r="B102" i="19"/>
  <c r="N101" i="19"/>
  <c r="H101" i="19"/>
  <c r="G101" i="19"/>
  <c r="E101" i="19"/>
  <c r="D101" i="19"/>
  <c r="C101" i="19"/>
  <c r="H100" i="19"/>
  <c r="G100" i="19"/>
  <c r="E100" i="19"/>
  <c r="D100" i="19"/>
  <c r="C100" i="19"/>
  <c r="B100" i="19"/>
  <c r="N99" i="19"/>
  <c r="H99" i="19"/>
  <c r="G99" i="19"/>
  <c r="E99" i="19"/>
  <c r="D99" i="19"/>
  <c r="C99" i="19"/>
  <c r="B99" i="19"/>
  <c r="H98" i="19"/>
  <c r="G98" i="19"/>
  <c r="E98" i="19"/>
  <c r="D98" i="19"/>
  <c r="C98" i="19"/>
  <c r="B98" i="19"/>
  <c r="N97" i="19"/>
  <c r="H97" i="19"/>
  <c r="G97" i="19"/>
  <c r="E97" i="19"/>
  <c r="D97" i="19"/>
  <c r="C97" i="19"/>
  <c r="B97" i="19"/>
  <c r="H96" i="19"/>
  <c r="G96" i="19"/>
  <c r="E96" i="19"/>
  <c r="D96" i="19"/>
  <c r="C96" i="19"/>
  <c r="N95" i="19"/>
  <c r="H95" i="19"/>
  <c r="G95" i="19"/>
  <c r="E95" i="19"/>
  <c r="D95" i="19"/>
  <c r="C95" i="19"/>
  <c r="B95" i="19"/>
  <c r="H94" i="19"/>
  <c r="G94" i="19"/>
  <c r="E94" i="19"/>
  <c r="D94" i="19"/>
  <c r="C94" i="19"/>
  <c r="B94" i="19"/>
  <c r="N93" i="19"/>
  <c r="H93" i="19"/>
  <c r="G93" i="19"/>
  <c r="E93" i="19"/>
  <c r="D93" i="19"/>
  <c r="C93" i="19"/>
  <c r="B93" i="19"/>
  <c r="H92" i="19"/>
  <c r="G92" i="19"/>
  <c r="E92" i="19"/>
  <c r="D92" i="19"/>
  <c r="C92" i="19"/>
  <c r="B92" i="19"/>
  <c r="N91" i="19"/>
  <c r="H91" i="19"/>
  <c r="G91" i="19"/>
  <c r="E91" i="19"/>
  <c r="D91" i="19"/>
  <c r="C91" i="19"/>
  <c r="H90" i="19"/>
  <c r="G90" i="19"/>
  <c r="E90" i="19"/>
  <c r="D90" i="19"/>
  <c r="C90" i="19"/>
  <c r="B90" i="19"/>
  <c r="N89" i="19"/>
  <c r="H89" i="19"/>
  <c r="G89" i="19"/>
  <c r="E89" i="19"/>
  <c r="D89" i="19"/>
  <c r="C89" i="19"/>
  <c r="B89" i="19"/>
  <c r="H88" i="19"/>
  <c r="G88" i="19"/>
  <c r="E88" i="19"/>
  <c r="D88" i="19"/>
  <c r="C88" i="19"/>
  <c r="B88" i="19"/>
  <c r="H87" i="19"/>
  <c r="G87" i="19"/>
  <c r="E87" i="19"/>
  <c r="D87" i="19"/>
  <c r="C87" i="19"/>
  <c r="B87" i="19"/>
  <c r="H86" i="19"/>
  <c r="G86" i="19"/>
  <c r="E86" i="19"/>
  <c r="D86" i="19"/>
  <c r="C86" i="19"/>
  <c r="N85" i="19"/>
  <c r="H85" i="19"/>
  <c r="G85" i="19"/>
  <c r="E85" i="19"/>
  <c r="D85" i="19"/>
  <c r="C85" i="19"/>
  <c r="B85" i="19"/>
  <c r="H84" i="19"/>
  <c r="G84" i="19"/>
  <c r="E84" i="19"/>
  <c r="D84" i="19"/>
  <c r="C84" i="19"/>
  <c r="B84" i="19"/>
  <c r="N83" i="19"/>
  <c r="H83" i="19"/>
  <c r="G83" i="19"/>
  <c r="E83" i="19"/>
  <c r="D83" i="19"/>
  <c r="C83" i="19"/>
  <c r="B83" i="19"/>
  <c r="H82" i="19"/>
  <c r="G82" i="19"/>
  <c r="E82" i="19"/>
  <c r="D82" i="19"/>
  <c r="C82" i="19"/>
  <c r="B82" i="19"/>
  <c r="N81" i="19"/>
  <c r="H81" i="19"/>
  <c r="G81" i="19"/>
  <c r="E81" i="19"/>
  <c r="D81" i="19"/>
  <c r="C81" i="19"/>
  <c r="H80" i="19"/>
  <c r="G80" i="19"/>
  <c r="E80" i="19"/>
  <c r="D80" i="19"/>
  <c r="C80" i="19"/>
  <c r="B80" i="19"/>
  <c r="N79" i="19"/>
  <c r="H79" i="19"/>
  <c r="G79" i="19"/>
  <c r="E79" i="19"/>
  <c r="D79" i="19"/>
  <c r="C79" i="19"/>
  <c r="B79" i="19"/>
  <c r="H78" i="19"/>
  <c r="G78" i="19"/>
  <c r="E78" i="19"/>
  <c r="D78" i="19"/>
  <c r="C78" i="19"/>
  <c r="B78" i="19"/>
  <c r="N77" i="19"/>
  <c r="H77" i="19"/>
  <c r="G77" i="19"/>
  <c r="E77" i="19"/>
  <c r="D77" i="19"/>
  <c r="C77" i="19"/>
  <c r="B77" i="19"/>
  <c r="H76" i="19"/>
  <c r="G76" i="19"/>
  <c r="E76" i="19"/>
  <c r="D76" i="19"/>
  <c r="C76" i="19"/>
  <c r="N75" i="19"/>
  <c r="H75" i="19"/>
  <c r="G75" i="19"/>
  <c r="E75" i="19"/>
  <c r="D75" i="19"/>
  <c r="C75" i="19"/>
  <c r="B75" i="19"/>
  <c r="H74" i="19"/>
  <c r="G74" i="19"/>
  <c r="E74" i="19"/>
  <c r="D74" i="19"/>
  <c r="C74" i="19"/>
  <c r="B74" i="19"/>
  <c r="N73" i="19"/>
  <c r="H73" i="19"/>
  <c r="G73" i="19"/>
  <c r="E73" i="19"/>
  <c r="D73" i="19"/>
  <c r="C73" i="19"/>
  <c r="B73" i="19"/>
  <c r="H72" i="19"/>
  <c r="G72" i="19"/>
  <c r="E72" i="19"/>
  <c r="D72" i="19"/>
  <c r="C72" i="19"/>
  <c r="B72" i="19"/>
  <c r="H71" i="19"/>
  <c r="G71" i="19"/>
  <c r="E71" i="19"/>
  <c r="D71" i="19"/>
  <c r="C71" i="19"/>
  <c r="H70" i="19"/>
  <c r="G70" i="19"/>
  <c r="E70" i="19"/>
  <c r="D70" i="19"/>
  <c r="C70" i="19"/>
  <c r="B70" i="19"/>
  <c r="N69" i="19"/>
  <c r="H69" i="19"/>
  <c r="G69" i="19"/>
  <c r="E69" i="19"/>
  <c r="D69" i="19"/>
  <c r="C69" i="19"/>
  <c r="B69" i="19"/>
  <c r="H68" i="19"/>
  <c r="G68" i="19"/>
  <c r="E68" i="19"/>
  <c r="D68" i="19"/>
  <c r="C68" i="19"/>
  <c r="B68" i="19"/>
  <c r="N67" i="19"/>
  <c r="H67" i="19"/>
  <c r="G67" i="19"/>
  <c r="E67" i="19"/>
  <c r="D67" i="19"/>
  <c r="C67" i="19"/>
  <c r="B67" i="19"/>
  <c r="H66" i="19"/>
  <c r="G66" i="19"/>
  <c r="E66" i="19"/>
  <c r="D66" i="19"/>
  <c r="C66" i="19"/>
  <c r="N65" i="19"/>
  <c r="H65" i="19"/>
  <c r="G65" i="19"/>
  <c r="E65" i="19"/>
  <c r="D65" i="19"/>
  <c r="C65" i="19"/>
  <c r="B65" i="19"/>
  <c r="H64" i="19"/>
  <c r="G64" i="19"/>
  <c r="E64" i="19"/>
  <c r="D64" i="19"/>
  <c r="C64" i="19"/>
  <c r="B64" i="19"/>
  <c r="N63" i="19"/>
  <c r="H63" i="19"/>
  <c r="G63" i="19"/>
  <c r="E63" i="19"/>
  <c r="D63" i="19"/>
  <c r="C63" i="19"/>
  <c r="B63" i="19"/>
  <c r="H62" i="19"/>
  <c r="G62" i="19"/>
  <c r="E62" i="19"/>
  <c r="D62" i="19"/>
  <c r="C62" i="19"/>
  <c r="B62" i="19"/>
  <c r="N61" i="19"/>
  <c r="H61" i="19"/>
  <c r="G61" i="19"/>
  <c r="E61" i="19"/>
  <c r="D61" i="19"/>
  <c r="C61" i="19"/>
  <c r="H60" i="19"/>
  <c r="G60" i="19"/>
  <c r="E60" i="19"/>
  <c r="D60" i="19"/>
  <c r="C60" i="19"/>
  <c r="B60" i="19"/>
  <c r="N59" i="19"/>
  <c r="H59" i="19"/>
  <c r="G59" i="19"/>
  <c r="E59" i="19"/>
  <c r="D59" i="19"/>
  <c r="C59" i="19"/>
  <c r="B59" i="19"/>
  <c r="H58" i="19"/>
  <c r="G58" i="19"/>
  <c r="E58" i="19"/>
  <c r="D58" i="19"/>
  <c r="C58" i="19"/>
  <c r="B58" i="19"/>
  <c r="N57" i="19"/>
  <c r="H57" i="19"/>
  <c r="G57" i="19"/>
  <c r="E57" i="19"/>
  <c r="D57" i="19"/>
  <c r="C57" i="19"/>
  <c r="B57" i="19"/>
  <c r="H56" i="19"/>
  <c r="G56" i="19"/>
  <c r="E56" i="19"/>
  <c r="D56" i="19"/>
  <c r="C56" i="19"/>
  <c r="H55" i="19"/>
  <c r="G55" i="19"/>
  <c r="E55" i="19"/>
  <c r="D55" i="19"/>
  <c r="C55" i="19"/>
  <c r="B55" i="19"/>
  <c r="H54" i="19"/>
  <c r="G54" i="19"/>
  <c r="E54" i="19"/>
  <c r="D54" i="19"/>
  <c r="C54" i="19"/>
  <c r="B54" i="19"/>
  <c r="N53" i="19"/>
  <c r="H53" i="19"/>
  <c r="G53" i="19"/>
  <c r="E53" i="19"/>
  <c r="D53" i="19"/>
  <c r="C53" i="19"/>
  <c r="B53" i="19"/>
  <c r="H52" i="19"/>
  <c r="G52" i="19"/>
  <c r="E52" i="19"/>
  <c r="D52" i="19"/>
  <c r="C52" i="19"/>
  <c r="B52" i="19"/>
  <c r="N51" i="19"/>
  <c r="H51" i="19"/>
  <c r="G51" i="19"/>
  <c r="E51" i="19"/>
  <c r="D51" i="19"/>
  <c r="C51" i="19"/>
  <c r="H50" i="19"/>
  <c r="G50" i="19"/>
  <c r="E50" i="19"/>
  <c r="D50" i="19"/>
  <c r="C50" i="19"/>
  <c r="B50" i="19"/>
  <c r="N49" i="19"/>
  <c r="H49" i="19"/>
  <c r="G49" i="19"/>
  <c r="E49" i="19"/>
  <c r="D49" i="19"/>
  <c r="C49" i="19"/>
  <c r="B49" i="19"/>
  <c r="H48" i="19"/>
  <c r="G48" i="19"/>
  <c r="E48" i="19"/>
  <c r="D48" i="19"/>
  <c r="C48" i="19"/>
  <c r="B48" i="19"/>
  <c r="N47" i="19"/>
  <c r="H47" i="19"/>
  <c r="G47" i="19"/>
  <c r="E47" i="19"/>
  <c r="D47" i="19"/>
  <c r="C47" i="19"/>
  <c r="B47" i="19"/>
  <c r="H46" i="19"/>
  <c r="G46" i="19"/>
  <c r="E46" i="19"/>
  <c r="D46" i="19"/>
  <c r="C46" i="19"/>
  <c r="N45" i="19"/>
  <c r="H45" i="19"/>
  <c r="G45" i="19"/>
  <c r="E45" i="19"/>
  <c r="D45" i="19"/>
  <c r="C45" i="19"/>
  <c r="B45" i="19"/>
  <c r="H44" i="19"/>
  <c r="G44" i="19"/>
  <c r="E44" i="19"/>
  <c r="D44" i="19"/>
  <c r="C44" i="19"/>
  <c r="B44" i="19"/>
  <c r="N43" i="19"/>
  <c r="H43" i="19"/>
  <c r="G43" i="19"/>
  <c r="E43" i="19"/>
  <c r="D43" i="19"/>
  <c r="C43" i="19"/>
  <c r="B43" i="19"/>
  <c r="H42" i="19"/>
  <c r="G42" i="19"/>
  <c r="E42" i="19"/>
  <c r="D42" i="19"/>
  <c r="C42" i="19"/>
  <c r="B42" i="19"/>
  <c r="N41" i="19"/>
  <c r="H41" i="19"/>
  <c r="G41" i="19"/>
  <c r="E41" i="19"/>
  <c r="D41" i="19"/>
  <c r="C41" i="19"/>
  <c r="H40" i="19"/>
  <c r="G40" i="19"/>
  <c r="E40" i="19"/>
  <c r="D40" i="19"/>
  <c r="C40" i="19"/>
  <c r="B40" i="19"/>
  <c r="H39" i="19"/>
  <c r="G39" i="19"/>
  <c r="E39" i="19"/>
  <c r="D39" i="19"/>
  <c r="C39" i="19"/>
  <c r="B39" i="19"/>
  <c r="H38" i="19"/>
  <c r="G38" i="19"/>
  <c r="E38" i="19"/>
  <c r="D38" i="19"/>
  <c r="C38" i="19"/>
  <c r="B38" i="19"/>
  <c r="N37" i="19"/>
  <c r="H37" i="19"/>
  <c r="G37" i="19"/>
  <c r="E37" i="19"/>
  <c r="D37" i="19"/>
  <c r="C37" i="19"/>
  <c r="B37" i="19"/>
  <c r="H36" i="19"/>
  <c r="G36" i="19"/>
  <c r="E36" i="19"/>
  <c r="D36" i="19"/>
  <c r="C36" i="19"/>
  <c r="N35" i="19"/>
  <c r="H35" i="19"/>
  <c r="G35" i="19"/>
  <c r="E35" i="19"/>
  <c r="D35" i="19"/>
  <c r="C35" i="19"/>
  <c r="B35" i="19"/>
  <c r="H34" i="19"/>
  <c r="G34" i="19"/>
  <c r="E34" i="19"/>
  <c r="D34" i="19"/>
  <c r="C34" i="19"/>
  <c r="B34" i="19"/>
  <c r="N33" i="19"/>
  <c r="H33" i="19"/>
  <c r="G33" i="19"/>
  <c r="E33" i="19"/>
  <c r="D33" i="19"/>
  <c r="C33" i="19"/>
  <c r="B33" i="19"/>
  <c r="H32" i="19"/>
  <c r="G32" i="19"/>
  <c r="E32" i="19"/>
  <c r="D32" i="19"/>
  <c r="C32" i="19"/>
  <c r="B32" i="19"/>
  <c r="N31" i="19"/>
  <c r="H31" i="19"/>
  <c r="G31" i="19"/>
  <c r="E31" i="19"/>
  <c r="D31" i="19"/>
  <c r="C31" i="19"/>
  <c r="H30" i="19"/>
  <c r="G30" i="19"/>
  <c r="E30" i="19"/>
  <c r="D30" i="19"/>
  <c r="C30" i="19"/>
  <c r="B30" i="19"/>
  <c r="N29" i="19"/>
  <c r="H29" i="19"/>
  <c r="G29" i="19"/>
  <c r="E29" i="19"/>
  <c r="D29" i="19"/>
  <c r="C29" i="19"/>
  <c r="B29" i="19"/>
  <c r="H28" i="19"/>
  <c r="G28" i="19"/>
  <c r="E28" i="19"/>
  <c r="D28" i="19"/>
  <c r="C28" i="19"/>
  <c r="B28" i="19"/>
  <c r="N27" i="19"/>
  <c r="H27" i="19"/>
  <c r="G27" i="19"/>
  <c r="E27" i="19"/>
  <c r="D27" i="19"/>
  <c r="C27" i="19"/>
  <c r="B27" i="19"/>
  <c r="H26" i="19"/>
  <c r="G26" i="19"/>
  <c r="E26" i="19"/>
  <c r="D26" i="19"/>
  <c r="C26" i="19"/>
  <c r="N25" i="19"/>
  <c r="H25" i="19"/>
  <c r="G25" i="19"/>
  <c r="E25" i="19"/>
  <c r="D25" i="19"/>
  <c r="C25" i="19"/>
  <c r="B25" i="19"/>
  <c r="H24" i="19"/>
  <c r="G24" i="19"/>
  <c r="E24" i="19"/>
  <c r="D24" i="19"/>
  <c r="C24" i="19"/>
  <c r="B24" i="19"/>
  <c r="N23" i="19"/>
  <c r="H23" i="19"/>
  <c r="G23" i="19"/>
  <c r="E23" i="19"/>
  <c r="D23" i="19"/>
  <c r="C23" i="19"/>
  <c r="B23" i="19"/>
  <c r="H22" i="19"/>
  <c r="G22" i="19"/>
  <c r="E22" i="19"/>
  <c r="D22" i="19"/>
  <c r="C22" i="19"/>
  <c r="B22" i="19"/>
  <c r="N21" i="19"/>
  <c r="H21" i="19"/>
  <c r="G21" i="19"/>
  <c r="E21" i="19"/>
  <c r="D21" i="19"/>
  <c r="C21" i="19"/>
  <c r="H20" i="19"/>
  <c r="G20" i="19"/>
  <c r="E20" i="19"/>
  <c r="D20" i="19"/>
  <c r="C20" i="19"/>
  <c r="B20" i="19"/>
  <c r="N19" i="19"/>
  <c r="H19" i="19"/>
  <c r="G19" i="19"/>
  <c r="E19" i="19"/>
  <c r="D19" i="19"/>
  <c r="C19" i="19"/>
  <c r="B19" i="19"/>
  <c r="H18" i="19"/>
  <c r="G18" i="19"/>
  <c r="E18" i="19"/>
  <c r="D18" i="19"/>
  <c r="C18" i="19"/>
  <c r="B18" i="19"/>
  <c r="N17" i="19"/>
  <c r="H17" i="19"/>
  <c r="G17" i="19"/>
  <c r="E17" i="19"/>
  <c r="D17" i="19"/>
  <c r="C17" i="19"/>
  <c r="B17" i="19"/>
  <c r="H16" i="19"/>
  <c r="G16" i="19"/>
  <c r="E16" i="19"/>
  <c r="D16" i="19"/>
  <c r="C16" i="19"/>
  <c r="N15" i="19"/>
  <c r="H15" i="19"/>
  <c r="G15" i="19"/>
  <c r="E15" i="19"/>
  <c r="D15" i="19"/>
  <c r="C15" i="19"/>
  <c r="B15" i="19"/>
  <c r="H14" i="19"/>
  <c r="G14" i="19"/>
  <c r="E14" i="19"/>
  <c r="D14" i="19"/>
  <c r="C14" i="19"/>
  <c r="B14" i="19"/>
  <c r="N13" i="19"/>
  <c r="H13" i="19"/>
  <c r="G13" i="19"/>
  <c r="E13" i="19"/>
  <c r="D13" i="19"/>
  <c r="C13" i="19"/>
  <c r="B13" i="19"/>
  <c r="H12" i="19"/>
  <c r="G12" i="19"/>
  <c r="E12" i="19"/>
  <c r="D12" i="19"/>
  <c r="C12" i="19"/>
  <c r="B12" i="19"/>
  <c r="N11" i="19"/>
  <c r="M11" i="19"/>
  <c r="H11" i="19"/>
  <c r="G11" i="19"/>
  <c r="E11" i="19"/>
  <c r="D11" i="19"/>
  <c r="C11" i="19"/>
  <c r="J10" i="19"/>
  <c r="H10" i="19"/>
  <c r="G10" i="19"/>
  <c r="E10" i="19"/>
  <c r="D10" i="19"/>
  <c r="C10" i="19"/>
  <c r="B10" i="19"/>
  <c r="N9" i="19"/>
  <c r="M9" i="19"/>
  <c r="H9" i="19"/>
  <c r="G9" i="19"/>
  <c r="E9" i="19"/>
  <c r="D9" i="19"/>
  <c r="C9" i="19"/>
  <c r="B9" i="19"/>
  <c r="J8" i="19"/>
  <c r="H8" i="19"/>
  <c r="G8" i="19"/>
  <c r="E8" i="19"/>
  <c r="D8" i="19"/>
  <c r="C8" i="19"/>
  <c r="B8" i="19"/>
  <c r="N7" i="19"/>
  <c r="J7" i="19"/>
  <c r="H7" i="19"/>
  <c r="G7" i="19"/>
  <c r="E7" i="19"/>
  <c r="D7" i="19"/>
  <c r="C7" i="19"/>
  <c r="B7" i="19"/>
  <c r="H161" i="18"/>
  <c r="G161" i="18"/>
  <c r="N160" i="18"/>
  <c r="H160" i="18"/>
  <c r="G160" i="18"/>
  <c r="B160" i="18"/>
  <c r="H159" i="18"/>
  <c r="G159" i="18"/>
  <c r="B159" i="18"/>
  <c r="N158" i="18"/>
  <c r="H158" i="18"/>
  <c r="G158" i="18"/>
  <c r="B158" i="18"/>
  <c r="H157" i="18"/>
  <c r="G157" i="18"/>
  <c r="B157" i="18"/>
  <c r="N156" i="18"/>
  <c r="H156" i="18"/>
  <c r="G156" i="18"/>
  <c r="H155" i="18"/>
  <c r="G155" i="18"/>
  <c r="B155" i="18"/>
  <c r="N154" i="18"/>
  <c r="H154" i="18"/>
  <c r="G154" i="18"/>
  <c r="B154" i="18"/>
  <c r="H153" i="18"/>
  <c r="G153" i="18"/>
  <c r="B153" i="18"/>
  <c r="N152" i="18"/>
  <c r="H152" i="18"/>
  <c r="G152" i="18"/>
  <c r="B152" i="18"/>
  <c r="H151" i="18"/>
  <c r="G151" i="18"/>
  <c r="N150" i="18"/>
  <c r="H150" i="18"/>
  <c r="G150" i="18"/>
  <c r="B150" i="18"/>
  <c r="H149" i="18"/>
  <c r="G149" i="18"/>
  <c r="B149" i="18"/>
  <c r="N148" i="18"/>
  <c r="H148" i="18"/>
  <c r="G148" i="18"/>
  <c r="B148" i="18"/>
  <c r="H147" i="18"/>
  <c r="G147" i="18"/>
  <c r="B147" i="18"/>
  <c r="N146" i="18"/>
  <c r="H146" i="18"/>
  <c r="G146" i="18"/>
  <c r="H145" i="18"/>
  <c r="G145" i="18"/>
  <c r="B145" i="18"/>
  <c r="N144" i="18"/>
  <c r="H144" i="18"/>
  <c r="G144" i="18"/>
  <c r="B144" i="18"/>
  <c r="H143" i="18"/>
  <c r="G143" i="18"/>
  <c r="B143" i="18"/>
  <c r="N142" i="18"/>
  <c r="H142" i="18"/>
  <c r="G142" i="18"/>
  <c r="B142" i="18"/>
  <c r="H141" i="18"/>
  <c r="G141" i="18"/>
  <c r="N140" i="18"/>
  <c r="H140" i="18"/>
  <c r="G140" i="18"/>
  <c r="B140" i="18"/>
  <c r="H139" i="18"/>
  <c r="G139" i="18"/>
  <c r="B139" i="18"/>
  <c r="N138" i="18"/>
  <c r="H138" i="18"/>
  <c r="G138" i="18"/>
  <c r="B138" i="18"/>
  <c r="H137" i="18"/>
  <c r="G137" i="18"/>
  <c r="B137" i="18"/>
  <c r="N136" i="18"/>
  <c r="H136" i="18"/>
  <c r="G136" i="18"/>
  <c r="H135" i="18"/>
  <c r="G135" i="18"/>
  <c r="B135" i="18"/>
  <c r="N134" i="18"/>
  <c r="H134" i="18"/>
  <c r="G134" i="18"/>
  <c r="B134" i="18"/>
  <c r="H133" i="18"/>
  <c r="G133" i="18"/>
  <c r="B133" i="18"/>
  <c r="N132" i="18"/>
  <c r="H132" i="18"/>
  <c r="G132" i="18"/>
  <c r="B132" i="18"/>
  <c r="H131" i="18"/>
  <c r="G131" i="18"/>
  <c r="N130" i="18"/>
  <c r="H130" i="18"/>
  <c r="G130" i="18"/>
  <c r="B130" i="18"/>
  <c r="H129" i="18"/>
  <c r="G129" i="18"/>
  <c r="B129" i="18"/>
  <c r="N128" i="18"/>
  <c r="H128" i="18"/>
  <c r="G128" i="18"/>
  <c r="B128" i="18"/>
  <c r="H127" i="18"/>
  <c r="G127" i="18"/>
  <c r="B127" i="18"/>
  <c r="N126" i="18"/>
  <c r="H126" i="18"/>
  <c r="G126" i="18"/>
  <c r="H125" i="18"/>
  <c r="G125" i="18"/>
  <c r="B125" i="18"/>
  <c r="N124" i="18"/>
  <c r="H124" i="18"/>
  <c r="G124" i="18"/>
  <c r="B124" i="18"/>
  <c r="H123" i="18"/>
  <c r="G123" i="18"/>
  <c r="B123" i="18"/>
  <c r="N122" i="18"/>
  <c r="H122" i="18"/>
  <c r="G122" i="18"/>
  <c r="B122" i="18"/>
  <c r="H121" i="18"/>
  <c r="G121" i="18"/>
  <c r="N120" i="18"/>
  <c r="H120" i="18"/>
  <c r="G120" i="18"/>
  <c r="B120" i="18"/>
  <c r="H119" i="18"/>
  <c r="G119" i="18"/>
  <c r="B119" i="18"/>
  <c r="N118" i="18"/>
  <c r="H118" i="18"/>
  <c r="G118" i="18"/>
  <c r="B118" i="18"/>
  <c r="H117" i="18"/>
  <c r="G117" i="18"/>
  <c r="B117" i="18"/>
  <c r="N116" i="18"/>
  <c r="H116" i="18"/>
  <c r="G116" i="18"/>
  <c r="H115" i="18"/>
  <c r="G115" i="18"/>
  <c r="B115" i="18"/>
  <c r="N114" i="18"/>
  <c r="H114" i="18"/>
  <c r="G114" i="18"/>
  <c r="B114" i="18"/>
  <c r="H113" i="18"/>
  <c r="G113" i="18"/>
  <c r="B113" i="18"/>
  <c r="N112" i="18"/>
  <c r="H112" i="18"/>
  <c r="G112" i="18"/>
  <c r="B112" i="18"/>
  <c r="H111" i="18"/>
  <c r="G111" i="18"/>
  <c r="N110" i="18"/>
  <c r="H110" i="18"/>
  <c r="G110" i="18"/>
  <c r="B110" i="18"/>
  <c r="H109" i="18"/>
  <c r="G109" i="18"/>
  <c r="B109" i="18"/>
  <c r="N108" i="18"/>
  <c r="H108" i="18"/>
  <c r="G108" i="18"/>
  <c r="B108" i="18"/>
  <c r="H107" i="18"/>
  <c r="G107" i="18"/>
  <c r="B107" i="18"/>
  <c r="N106" i="18"/>
  <c r="H106" i="18"/>
  <c r="G106" i="18"/>
  <c r="H105" i="18"/>
  <c r="G105" i="18"/>
  <c r="B105" i="18"/>
  <c r="N104" i="18"/>
  <c r="H104" i="18"/>
  <c r="G104" i="18"/>
  <c r="B104" i="18"/>
  <c r="H103" i="18"/>
  <c r="G103" i="18"/>
  <c r="B103" i="18"/>
  <c r="N102" i="18"/>
  <c r="H102" i="18"/>
  <c r="G102" i="18"/>
  <c r="B102" i="18"/>
  <c r="H101" i="18"/>
  <c r="G101" i="18"/>
  <c r="N100" i="18"/>
  <c r="H100" i="18"/>
  <c r="G100" i="18"/>
  <c r="B100" i="18"/>
  <c r="H99" i="18"/>
  <c r="G99" i="18"/>
  <c r="B99" i="18"/>
  <c r="N98" i="18"/>
  <c r="H98" i="18"/>
  <c r="G98" i="18"/>
  <c r="B98" i="18"/>
  <c r="H97" i="18"/>
  <c r="G97" i="18"/>
  <c r="B97" i="18"/>
  <c r="N96" i="18"/>
  <c r="H96" i="18"/>
  <c r="G96" i="18"/>
  <c r="H95" i="18"/>
  <c r="G95" i="18"/>
  <c r="B95" i="18"/>
  <c r="N94" i="18"/>
  <c r="H94" i="18"/>
  <c r="G94" i="18"/>
  <c r="B94" i="18"/>
  <c r="H93" i="18"/>
  <c r="G93" i="18"/>
  <c r="B93" i="18"/>
  <c r="N92" i="18"/>
  <c r="H92" i="18"/>
  <c r="G92" i="18"/>
  <c r="B92" i="18"/>
  <c r="H91" i="18"/>
  <c r="G91" i="18"/>
  <c r="N90" i="18"/>
  <c r="H90" i="18"/>
  <c r="G90" i="18"/>
  <c r="B90" i="18"/>
  <c r="H89" i="18"/>
  <c r="G89" i="18"/>
  <c r="B89" i="18"/>
  <c r="N88" i="18"/>
  <c r="H88" i="18"/>
  <c r="G88" i="18"/>
  <c r="B88" i="18"/>
  <c r="H87" i="18"/>
  <c r="G87" i="18"/>
  <c r="B87" i="18"/>
  <c r="N86" i="18"/>
  <c r="H86" i="18"/>
  <c r="G86" i="18"/>
  <c r="H85" i="18"/>
  <c r="G85" i="18"/>
  <c r="B85" i="18"/>
  <c r="N84" i="18"/>
  <c r="H84" i="18"/>
  <c r="G84" i="18"/>
  <c r="B84" i="18"/>
  <c r="H83" i="18"/>
  <c r="G83" i="18"/>
  <c r="B83" i="18"/>
  <c r="N82" i="18"/>
  <c r="H82" i="18"/>
  <c r="G82" i="18"/>
  <c r="B82" i="18"/>
  <c r="H81" i="18"/>
  <c r="G81" i="18"/>
  <c r="N80" i="18"/>
  <c r="H80" i="18"/>
  <c r="G80" i="18"/>
  <c r="B80" i="18"/>
  <c r="H79" i="18"/>
  <c r="G79" i="18"/>
  <c r="B79" i="18"/>
  <c r="N78" i="18"/>
  <c r="H78" i="18"/>
  <c r="G78" i="18"/>
  <c r="B78" i="18"/>
  <c r="H77" i="18"/>
  <c r="G77" i="18"/>
  <c r="B77" i="18"/>
  <c r="N76" i="18"/>
  <c r="H76" i="18"/>
  <c r="G76" i="18"/>
  <c r="H75" i="18"/>
  <c r="G75" i="18"/>
  <c r="B75" i="18"/>
  <c r="N74" i="18"/>
  <c r="H74" i="18"/>
  <c r="G74" i="18"/>
  <c r="B74" i="18"/>
  <c r="H73" i="18"/>
  <c r="G73" i="18"/>
  <c r="B73" i="18"/>
  <c r="N72" i="18"/>
  <c r="H72" i="18"/>
  <c r="G72" i="18"/>
  <c r="B72" i="18"/>
  <c r="H71" i="18"/>
  <c r="G71" i="18"/>
  <c r="N70" i="18"/>
  <c r="H70" i="18"/>
  <c r="G70" i="18"/>
  <c r="B70" i="18"/>
  <c r="H69" i="18"/>
  <c r="G69" i="18"/>
  <c r="B69" i="18"/>
  <c r="N68" i="18"/>
  <c r="H68" i="18"/>
  <c r="G68" i="18"/>
  <c r="B68" i="18"/>
  <c r="H67" i="18"/>
  <c r="G67" i="18"/>
  <c r="B67" i="18"/>
  <c r="N66" i="18"/>
  <c r="H66" i="18"/>
  <c r="G66" i="18"/>
  <c r="H65" i="18"/>
  <c r="G65" i="18"/>
  <c r="B65" i="18"/>
  <c r="N64" i="18"/>
  <c r="H64" i="18"/>
  <c r="G64" i="18"/>
  <c r="B64" i="18"/>
  <c r="H63" i="18"/>
  <c r="G63" i="18"/>
  <c r="B63" i="18"/>
  <c r="N62" i="18"/>
  <c r="H62" i="18"/>
  <c r="G62" i="18"/>
  <c r="B62" i="18"/>
  <c r="H61" i="18"/>
  <c r="G61" i="18"/>
  <c r="N60" i="18"/>
  <c r="H60" i="18"/>
  <c r="G60" i="18"/>
  <c r="B60" i="18"/>
  <c r="H59" i="18"/>
  <c r="G59" i="18"/>
  <c r="B59" i="18"/>
  <c r="N58" i="18"/>
  <c r="H58" i="18"/>
  <c r="G58" i="18"/>
  <c r="B58" i="18"/>
  <c r="H57" i="18"/>
  <c r="G57" i="18"/>
  <c r="B57" i="18"/>
  <c r="N56" i="18"/>
  <c r="H56" i="18"/>
  <c r="G56" i="18"/>
  <c r="H55" i="18"/>
  <c r="G55" i="18"/>
  <c r="B55" i="18"/>
  <c r="N54" i="18"/>
  <c r="H54" i="18"/>
  <c r="G54" i="18"/>
  <c r="B54" i="18"/>
  <c r="H53" i="18"/>
  <c r="G53" i="18"/>
  <c r="B53" i="18"/>
  <c r="N52" i="18"/>
  <c r="H52" i="18"/>
  <c r="G52" i="18"/>
  <c r="B52" i="18"/>
  <c r="H51" i="18"/>
  <c r="G51" i="18"/>
  <c r="N50" i="18"/>
  <c r="H50" i="18"/>
  <c r="G50" i="18"/>
  <c r="B50" i="18"/>
  <c r="H49" i="18"/>
  <c r="G49" i="18"/>
  <c r="B49" i="18"/>
  <c r="N48" i="18"/>
  <c r="H48" i="18"/>
  <c r="G48" i="18"/>
  <c r="B48" i="18"/>
  <c r="H47" i="18"/>
  <c r="G47" i="18"/>
  <c r="B47" i="18"/>
  <c r="N46" i="18"/>
  <c r="H46" i="18"/>
  <c r="G46" i="18"/>
  <c r="H45" i="18"/>
  <c r="G45" i="18"/>
  <c r="B45" i="18"/>
  <c r="N44" i="18"/>
  <c r="H44" i="18"/>
  <c r="G44" i="18"/>
  <c r="B44" i="18"/>
  <c r="H43" i="18"/>
  <c r="G43" i="18"/>
  <c r="B43" i="18"/>
  <c r="N42" i="18"/>
  <c r="H42" i="18"/>
  <c r="G42" i="18"/>
  <c r="B42" i="18"/>
  <c r="H41" i="18"/>
  <c r="G41" i="18"/>
  <c r="N40" i="18"/>
  <c r="H40" i="18"/>
  <c r="G40" i="18"/>
  <c r="B40" i="18"/>
  <c r="H39" i="18"/>
  <c r="G39" i="18"/>
  <c r="B39" i="18"/>
  <c r="N38" i="18"/>
  <c r="H38" i="18"/>
  <c r="G38" i="18"/>
  <c r="B38" i="18"/>
  <c r="H37" i="18"/>
  <c r="G37" i="18"/>
  <c r="B37" i="18"/>
  <c r="N36" i="18"/>
  <c r="H36" i="18"/>
  <c r="G36" i="18"/>
  <c r="H35" i="18"/>
  <c r="G35" i="18"/>
  <c r="B35" i="18"/>
  <c r="N34" i="18"/>
  <c r="H34" i="18"/>
  <c r="G34" i="18"/>
  <c r="B34" i="18"/>
  <c r="H33" i="18"/>
  <c r="G33" i="18"/>
  <c r="B33" i="18"/>
  <c r="N32" i="18"/>
  <c r="H32" i="18"/>
  <c r="G32" i="18"/>
  <c r="B32" i="18"/>
  <c r="H31" i="18"/>
  <c r="G31" i="18"/>
  <c r="N30" i="18"/>
  <c r="H30" i="18"/>
  <c r="G30" i="18"/>
  <c r="B30" i="18"/>
  <c r="H29" i="18"/>
  <c r="G29" i="18"/>
  <c r="B29" i="18"/>
  <c r="N28" i="18"/>
  <c r="H28" i="18"/>
  <c r="G28" i="18"/>
  <c r="B28" i="18"/>
  <c r="H27" i="18"/>
  <c r="G27" i="18"/>
  <c r="B27" i="18"/>
  <c r="N26" i="18"/>
  <c r="H26" i="18"/>
  <c r="G26" i="18"/>
  <c r="H25" i="18"/>
  <c r="G25" i="18"/>
  <c r="B25" i="18"/>
  <c r="N24" i="18"/>
  <c r="H24" i="18"/>
  <c r="G24" i="18"/>
  <c r="B24" i="18"/>
  <c r="H23" i="18"/>
  <c r="G23" i="18"/>
  <c r="B23" i="18"/>
  <c r="N22" i="18"/>
  <c r="H22" i="18"/>
  <c r="G22" i="18"/>
  <c r="B22" i="18"/>
  <c r="H21" i="18"/>
  <c r="G21" i="18"/>
  <c r="N20" i="18"/>
  <c r="H20" i="18"/>
  <c r="G20" i="18"/>
  <c r="B20" i="18"/>
  <c r="H19" i="18"/>
  <c r="G19" i="18"/>
  <c r="B19" i="18"/>
  <c r="N18" i="18"/>
  <c r="H18" i="18"/>
  <c r="G18" i="18"/>
  <c r="B18" i="18"/>
  <c r="H17" i="18"/>
  <c r="G17" i="18"/>
  <c r="B17" i="18"/>
  <c r="N16" i="18"/>
  <c r="M16" i="18"/>
  <c r="J16" i="18"/>
  <c r="H16" i="18"/>
  <c r="G16" i="18"/>
  <c r="H15" i="18"/>
  <c r="G15" i="18"/>
  <c r="B15" i="18"/>
  <c r="N14" i="18"/>
  <c r="M14" i="18"/>
  <c r="J14" i="18"/>
  <c r="H14" i="18"/>
  <c r="G14" i="18"/>
  <c r="B14" i="18"/>
  <c r="H13" i="18"/>
  <c r="G13" i="18"/>
  <c r="B13" i="18"/>
  <c r="N12" i="18"/>
  <c r="J12" i="18"/>
  <c r="H12" i="18"/>
  <c r="G12" i="18"/>
  <c r="B12" i="18"/>
  <c r="H11" i="18"/>
  <c r="G11" i="18"/>
  <c r="N10" i="18"/>
  <c r="H10" i="18"/>
  <c r="G10" i="18"/>
  <c r="B10" i="18"/>
  <c r="H9" i="18"/>
  <c r="G9" i="18"/>
  <c r="B9" i="18"/>
  <c r="N8" i="18"/>
  <c r="H8" i="18"/>
  <c r="G8" i="18"/>
  <c r="B8" i="18"/>
  <c r="J7" i="18"/>
  <c r="H7" i="18"/>
  <c r="G7" i="18"/>
  <c r="B7" i="18"/>
  <c r="H161" i="17"/>
  <c r="G161" i="17"/>
  <c r="H160" i="17"/>
  <c r="G160" i="17"/>
  <c r="H159" i="17"/>
  <c r="G159" i="17"/>
  <c r="H158" i="17"/>
  <c r="G158" i="17"/>
  <c r="H157" i="17"/>
  <c r="G157" i="17"/>
  <c r="H156" i="17"/>
  <c r="G156" i="17"/>
  <c r="H155" i="17"/>
  <c r="G155" i="17"/>
  <c r="H154" i="17"/>
  <c r="G154" i="17"/>
  <c r="H153" i="17"/>
  <c r="G153" i="17"/>
  <c r="H152" i="17"/>
  <c r="G152" i="17"/>
  <c r="H151" i="17"/>
  <c r="G151" i="17"/>
  <c r="H150" i="17"/>
  <c r="G150" i="17"/>
  <c r="H149" i="17"/>
  <c r="G149" i="17"/>
  <c r="H148" i="17"/>
  <c r="G148" i="17"/>
  <c r="H147" i="17"/>
  <c r="G147" i="17"/>
  <c r="H146" i="17"/>
  <c r="G146" i="17"/>
  <c r="H145" i="17"/>
  <c r="G145" i="17"/>
  <c r="H144" i="17"/>
  <c r="G144" i="17"/>
  <c r="H143" i="17"/>
  <c r="G143" i="17"/>
  <c r="H142" i="17"/>
  <c r="G142" i="17"/>
  <c r="H141" i="17"/>
  <c r="G141" i="17"/>
  <c r="H140" i="17"/>
  <c r="G140" i="17"/>
  <c r="H139" i="17"/>
  <c r="G139" i="17"/>
  <c r="H138" i="17"/>
  <c r="G138" i="17"/>
  <c r="H137" i="17"/>
  <c r="G137" i="17"/>
  <c r="H136" i="17"/>
  <c r="G136" i="17"/>
  <c r="H135" i="17"/>
  <c r="G135" i="17"/>
  <c r="H134" i="17"/>
  <c r="G134" i="17"/>
  <c r="H133" i="17"/>
  <c r="G133" i="17"/>
  <c r="H132" i="17"/>
  <c r="G132" i="17"/>
  <c r="H131" i="17"/>
  <c r="G131" i="17"/>
  <c r="H130" i="17"/>
  <c r="G130" i="17"/>
  <c r="H129" i="17"/>
  <c r="G129" i="17"/>
  <c r="H128" i="17"/>
  <c r="G128" i="17"/>
  <c r="H127" i="17"/>
  <c r="G127" i="17"/>
  <c r="H126" i="17"/>
  <c r="G126" i="17"/>
  <c r="H125" i="17"/>
  <c r="G125" i="17"/>
  <c r="H124" i="17"/>
  <c r="G124" i="17"/>
  <c r="H123" i="17"/>
  <c r="G123" i="17"/>
  <c r="H122" i="17"/>
  <c r="G122" i="17"/>
  <c r="H121" i="17"/>
  <c r="G121" i="17"/>
  <c r="H120" i="17"/>
  <c r="G120" i="17"/>
  <c r="H119" i="17"/>
  <c r="G119" i="17"/>
  <c r="H118" i="17"/>
  <c r="G118" i="17"/>
  <c r="H117" i="17"/>
  <c r="G117" i="17"/>
  <c r="H116" i="17"/>
  <c r="G116" i="17"/>
  <c r="H115" i="17"/>
  <c r="G115" i="17"/>
  <c r="H114" i="17"/>
  <c r="G114" i="17"/>
  <c r="H113" i="17"/>
  <c r="G113" i="17"/>
  <c r="H112" i="17"/>
  <c r="G112" i="17"/>
  <c r="H111" i="17"/>
  <c r="G111" i="17"/>
  <c r="H110" i="17"/>
  <c r="G110" i="17"/>
  <c r="H109" i="17"/>
  <c r="G109" i="17"/>
  <c r="H108" i="17"/>
  <c r="G108" i="17"/>
  <c r="H107" i="17"/>
  <c r="G107" i="17"/>
  <c r="H106" i="17"/>
  <c r="G106" i="17"/>
  <c r="H105" i="17"/>
  <c r="G105" i="17"/>
  <c r="H104" i="17"/>
  <c r="G104" i="17"/>
  <c r="H103" i="17"/>
  <c r="G103" i="17"/>
  <c r="H102" i="17"/>
  <c r="G102" i="17"/>
  <c r="H101" i="17"/>
  <c r="G101" i="17"/>
  <c r="H100" i="17"/>
  <c r="G100" i="17"/>
  <c r="H99" i="17"/>
  <c r="G99" i="17"/>
  <c r="H98" i="17"/>
  <c r="G98" i="17"/>
  <c r="H97" i="17"/>
  <c r="G97" i="17"/>
  <c r="H96" i="17"/>
  <c r="G96" i="17"/>
  <c r="H95" i="17"/>
  <c r="G95" i="17"/>
  <c r="H94" i="17"/>
  <c r="G94" i="17"/>
  <c r="H93" i="17"/>
  <c r="G93" i="17"/>
  <c r="H92" i="17"/>
  <c r="G92" i="17"/>
  <c r="H91" i="17"/>
  <c r="G91" i="17"/>
  <c r="H90" i="17"/>
  <c r="G90" i="17"/>
  <c r="H89" i="17"/>
  <c r="G89" i="17"/>
  <c r="H88" i="17"/>
  <c r="G88" i="17"/>
  <c r="H87" i="17"/>
  <c r="G87" i="17"/>
  <c r="H86" i="17"/>
  <c r="G86" i="17"/>
  <c r="H85" i="17"/>
  <c r="G85" i="17"/>
  <c r="H84" i="17"/>
  <c r="G84" i="17"/>
  <c r="H83" i="17"/>
  <c r="G83" i="17"/>
  <c r="H82" i="17"/>
  <c r="G82" i="17"/>
  <c r="H81" i="17"/>
  <c r="G81" i="17"/>
  <c r="H80" i="17"/>
  <c r="G80" i="17"/>
  <c r="H79" i="17"/>
  <c r="G79" i="17"/>
  <c r="H78" i="17"/>
  <c r="G78" i="17"/>
  <c r="H77" i="17"/>
  <c r="G77" i="17"/>
  <c r="H76" i="17"/>
  <c r="G76" i="17"/>
  <c r="H75" i="17"/>
  <c r="G75" i="17"/>
  <c r="H74" i="17"/>
  <c r="G74" i="17"/>
  <c r="H73" i="17"/>
  <c r="G73" i="17"/>
  <c r="H72" i="17"/>
  <c r="G72" i="17"/>
  <c r="H71" i="17"/>
  <c r="G71" i="17"/>
  <c r="H70" i="17"/>
  <c r="G70" i="17"/>
  <c r="H69" i="17"/>
  <c r="G69" i="17"/>
  <c r="H68" i="17"/>
  <c r="G68" i="17"/>
  <c r="H67" i="17"/>
  <c r="G67" i="17"/>
  <c r="H66" i="17"/>
  <c r="G66" i="17"/>
  <c r="H65" i="17"/>
  <c r="G65" i="17"/>
  <c r="H64" i="17"/>
  <c r="G64" i="17"/>
  <c r="H63" i="17"/>
  <c r="G63" i="17"/>
  <c r="H62" i="17"/>
  <c r="G62" i="17"/>
  <c r="H61" i="17"/>
  <c r="G61" i="17"/>
  <c r="H60" i="17"/>
  <c r="G60" i="17"/>
  <c r="H59" i="17"/>
  <c r="G59" i="17"/>
  <c r="H58" i="17"/>
  <c r="G58" i="17"/>
  <c r="H57" i="17"/>
  <c r="G57" i="17"/>
  <c r="H56" i="17"/>
  <c r="G56" i="17"/>
  <c r="H55" i="17"/>
  <c r="G55" i="17"/>
  <c r="H54" i="17"/>
  <c r="G54" i="17"/>
  <c r="H53" i="17"/>
  <c r="G53" i="17"/>
  <c r="H52" i="17"/>
  <c r="G52" i="17"/>
  <c r="H51" i="17"/>
  <c r="G51" i="17"/>
  <c r="H50" i="17"/>
  <c r="G50" i="17"/>
  <c r="H49" i="17"/>
  <c r="G49" i="17"/>
  <c r="H48" i="17"/>
  <c r="G48" i="17"/>
  <c r="H47" i="17"/>
  <c r="G47" i="17"/>
  <c r="H46" i="17"/>
  <c r="G46" i="17"/>
  <c r="H45" i="17"/>
  <c r="G45" i="17"/>
  <c r="H44" i="17"/>
  <c r="G44" i="17"/>
  <c r="H43" i="17"/>
  <c r="G43" i="17"/>
  <c r="H42" i="17"/>
  <c r="G42" i="17"/>
  <c r="H41" i="17"/>
  <c r="G41" i="17"/>
  <c r="H40" i="17"/>
  <c r="G40" i="17"/>
  <c r="H39" i="17"/>
  <c r="G39" i="17"/>
  <c r="H38" i="17"/>
  <c r="G38" i="17"/>
  <c r="H37" i="17"/>
  <c r="G37" i="17"/>
  <c r="H36" i="17"/>
  <c r="G36" i="17"/>
  <c r="H35" i="17"/>
  <c r="G35" i="17"/>
  <c r="H34" i="17"/>
  <c r="G34" i="17"/>
  <c r="H33" i="17"/>
  <c r="G33" i="17"/>
  <c r="H32" i="17"/>
  <c r="G32" i="17"/>
  <c r="H31" i="17"/>
  <c r="G31" i="17"/>
  <c r="H30" i="17"/>
  <c r="G30" i="17"/>
  <c r="H29" i="17"/>
  <c r="G29" i="17"/>
  <c r="H28" i="17"/>
  <c r="G28" i="17"/>
  <c r="H27" i="17"/>
  <c r="G27" i="17"/>
  <c r="H26" i="17"/>
  <c r="G26" i="17"/>
  <c r="H25" i="17"/>
  <c r="G25" i="17"/>
  <c r="H24" i="17"/>
  <c r="G24" i="17"/>
  <c r="H23" i="17"/>
  <c r="G23" i="17"/>
  <c r="H22" i="17"/>
  <c r="G22" i="17"/>
  <c r="H21" i="17"/>
  <c r="G21" i="17"/>
  <c r="H20" i="17"/>
  <c r="G20" i="17"/>
  <c r="H19" i="17"/>
  <c r="G19" i="17"/>
  <c r="H18" i="17"/>
  <c r="G18" i="17"/>
  <c r="H17" i="17"/>
  <c r="G17" i="17"/>
  <c r="H16" i="17"/>
  <c r="G16" i="17"/>
  <c r="H15" i="17"/>
  <c r="G15" i="17"/>
  <c r="H14" i="17"/>
  <c r="G14" i="17"/>
  <c r="H13" i="17"/>
  <c r="G13" i="17"/>
  <c r="H12" i="17"/>
  <c r="G12" i="17"/>
  <c r="H11" i="17"/>
  <c r="G11" i="17"/>
  <c r="H10" i="17"/>
  <c r="G10" i="17"/>
  <c r="H9" i="17"/>
  <c r="G9" i="17"/>
  <c r="H8" i="17"/>
  <c r="G8" i="17"/>
  <c r="H7" i="17"/>
  <c r="G7" i="17"/>
  <c r="B160" i="17"/>
  <c r="B159" i="17"/>
  <c r="B158" i="17"/>
  <c r="B157" i="17"/>
  <c r="B155" i="17"/>
  <c r="B154" i="17"/>
  <c r="B153" i="17"/>
  <c r="B152" i="17"/>
  <c r="B150" i="17"/>
  <c r="B149" i="17"/>
  <c r="B148" i="17"/>
  <c r="B147" i="17"/>
  <c r="B145" i="17"/>
  <c r="B144" i="17"/>
  <c r="B143" i="17"/>
  <c r="B142" i="17"/>
  <c r="B140" i="17"/>
  <c r="B139" i="17"/>
  <c r="B138" i="17"/>
  <c r="B137" i="17"/>
  <c r="B135" i="17"/>
  <c r="B134" i="17"/>
  <c r="B133" i="17"/>
  <c r="B132" i="17"/>
  <c r="B130" i="17"/>
  <c r="B129" i="17"/>
  <c r="B128" i="17"/>
  <c r="B127" i="17"/>
  <c r="B125" i="17"/>
  <c r="B124" i="17"/>
  <c r="B123" i="17"/>
  <c r="B122" i="17"/>
  <c r="B120" i="17"/>
  <c r="B119" i="17"/>
  <c r="B118" i="17"/>
  <c r="B117" i="17"/>
  <c r="B115" i="17"/>
  <c r="B114" i="17"/>
  <c r="B113" i="17"/>
  <c r="B112" i="17"/>
  <c r="B110" i="17"/>
  <c r="B109" i="17"/>
  <c r="B108" i="17"/>
  <c r="B107" i="17"/>
  <c r="B105" i="17"/>
  <c r="B104" i="17"/>
  <c r="B103" i="17"/>
  <c r="B102" i="17"/>
  <c r="B100" i="17"/>
  <c r="B99" i="17"/>
  <c r="B98" i="17"/>
  <c r="B97" i="17"/>
  <c r="B95" i="17"/>
  <c r="B94" i="17"/>
  <c r="B93" i="17"/>
  <c r="B92" i="17"/>
  <c r="B90" i="17"/>
  <c r="B89" i="17"/>
  <c r="B88" i="17"/>
  <c r="B87" i="17"/>
  <c r="B85" i="17"/>
  <c r="B84" i="17"/>
  <c r="B83" i="17"/>
  <c r="B82" i="17"/>
  <c r="B80" i="17"/>
  <c r="B79" i="17"/>
  <c r="B78" i="17"/>
  <c r="B77" i="17"/>
  <c r="B75" i="17"/>
  <c r="B74" i="17"/>
  <c r="B73" i="17"/>
  <c r="B72" i="17"/>
  <c r="B70" i="17"/>
  <c r="B69" i="17"/>
  <c r="B68" i="17"/>
  <c r="B67" i="17"/>
  <c r="B65" i="17"/>
  <c r="B64" i="17"/>
  <c r="B63" i="17"/>
  <c r="B62" i="17"/>
  <c r="B60" i="17"/>
  <c r="B59" i="17"/>
  <c r="B58" i="17"/>
  <c r="B57" i="17"/>
  <c r="B55" i="17"/>
  <c r="B54" i="17"/>
  <c r="B53" i="17"/>
  <c r="B52" i="17"/>
  <c r="B50" i="17"/>
  <c r="B49" i="17"/>
  <c r="B48" i="17"/>
  <c r="B47" i="17"/>
  <c r="B45" i="17"/>
  <c r="B44" i="17"/>
  <c r="B43" i="17"/>
  <c r="B42" i="17"/>
  <c r="B40" i="17"/>
  <c r="B39" i="17"/>
  <c r="B38" i="17"/>
  <c r="B37" i="17"/>
  <c r="B35" i="17"/>
  <c r="B34" i="17"/>
  <c r="B33" i="17"/>
  <c r="B32" i="17"/>
  <c r="B30" i="17"/>
  <c r="B29" i="17"/>
  <c r="B28" i="17"/>
  <c r="B27" i="17"/>
  <c r="B25" i="17"/>
  <c r="B24" i="17"/>
  <c r="B23" i="17"/>
  <c r="B22" i="17"/>
  <c r="B20" i="17"/>
  <c r="B19" i="17"/>
  <c r="B18" i="17"/>
  <c r="B17" i="17"/>
  <c r="B15" i="17"/>
  <c r="B14" i="17"/>
  <c r="B13" i="17"/>
  <c r="B12" i="17"/>
  <c r="B10" i="17"/>
  <c r="B9" i="17"/>
  <c r="B8" i="17"/>
  <c r="B7" i="17"/>
  <c r="N159" i="17"/>
  <c r="N157" i="17"/>
  <c r="N155" i="17"/>
  <c r="N151" i="17"/>
  <c r="N149" i="17"/>
  <c r="N147" i="17"/>
  <c r="N143" i="17"/>
  <c r="N141" i="17"/>
  <c r="N139" i="17"/>
  <c r="N135" i="17"/>
  <c r="N133" i="17"/>
  <c r="N131" i="17"/>
  <c r="N127" i="17"/>
  <c r="N125" i="17"/>
  <c r="N123" i="17"/>
  <c r="N119" i="17"/>
  <c r="N117" i="17"/>
  <c r="N115" i="17"/>
  <c r="N111" i="17"/>
  <c r="N109" i="17"/>
  <c r="N107" i="17"/>
  <c r="N103" i="17"/>
  <c r="N101" i="17"/>
  <c r="N99" i="17"/>
  <c r="N95" i="17"/>
  <c r="N93" i="17"/>
  <c r="N91" i="17"/>
  <c r="N87" i="17"/>
  <c r="N85" i="17"/>
  <c r="N83" i="17"/>
  <c r="N79" i="17"/>
  <c r="N77" i="17"/>
  <c r="N75" i="17"/>
  <c r="N71" i="17"/>
  <c r="N69" i="17"/>
  <c r="N67" i="17"/>
  <c r="N63" i="17"/>
  <c r="N61" i="17"/>
  <c r="N59" i="17"/>
  <c r="N55" i="17"/>
  <c r="N53" i="17"/>
  <c r="N51" i="17"/>
  <c r="N47" i="17"/>
  <c r="N45" i="17"/>
  <c r="N43" i="17"/>
  <c r="N39" i="17"/>
  <c r="N37" i="17"/>
  <c r="N35" i="17"/>
  <c r="N31" i="17"/>
  <c r="N29" i="17"/>
  <c r="N27" i="17"/>
  <c r="N23" i="17"/>
  <c r="N21" i="17"/>
  <c r="N19" i="17"/>
  <c r="N17" i="17"/>
  <c r="M16" i="17"/>
  <c r="N15" i="17"/>
  <c r="M15" i="17"/>
  <c r="J15" i="17"/>
  <c r="M14" i="17"/>
  <c r="J14" i="17"/>
  <c r="N13" i="17"/>
  <c r="J13" i="17"/>
  <c r="M12" i="17"/>
  <c r="J12" i="17"/>
  <c r="N11" i="17"/>
  <c r="J11" i="17"/>
  <c r="N9" i="17"/>
  <c r="M9" i="17"/>
  <c r="J9" i="17"/>
  <c r="M8" i="17"/>
  <c r="N7" i="17"/>
  <c r="H156" i="16"/>
  <c r="G156" i="16"/>
  <c r="H155" i="16"/>
  <c r="G155" i="16"/>
  <c r="H154" i="16"/>
  <c r="G154" i="16"/>
  <c r="H153" i="16"/>
  <c r="G153" i="16"/>
  <c r="H152" i="16"/>
  <c r="G152" i="16"/>
  <c r="H151" i="16"/>
  <c r="G151" i="16"/>
  <c r="H150" i="16"/>
  <c r="G150" i="16"/>
  <c r="H149" i="16"/>
  <c r="G149" i="16"/>
  <c r="H148" i="16"/>
  <c r="G148" i="16"/>
  <c r="H147" i="16"/>
  <c r="G147" i="16"/>
  <c r="H146" i="16"/>
  <c r="G146" i="16"/>
  <c r="H145" i="16"/>
  <c r="G145" i="16"/>
  <c r="H144" i="16"/>
  <c r="G144" i="16"/>
  <c r="H143" i="16"/>
  <c r="G143" i="16"/>
  <c r="H142" i="16"/>
  <c r="G142" i="16"/>
  <c r="H141" i="16"/>
  <c r="G141" i="16"/>
  <c r="H140" i="16"/>
  <c r="G140" i="16"/>
  <c r="H139" i="16"/>
  <c r="G139" i="16"/>
  <c r="H138" i="16"/>
  <c r="G138" i="16"/>
  <c r="H137" i="16"/>
  <c r="G137" i="16"/>
  <c r="H136" i="16"/>
  <c r="G136" i="16"/>
  <c r="H135" i="16"/>
  <c r="G135" i="16"/>
  <c r="H134" i="16"/>
  <c r="G134" i="16"/>
  <c r="H133" i="16"/>
  <c r="G133" i="16"/>
  <c r="H132" i="16"/>
  <c r="G132" i="16"/>
  <c r="H131" i="16"/>
  <c r="G131" i="16"/>
  <c r="H130" i="16"/>
  <c r="G130" i="16"/>
  <c r="H129" i="16"/>
  <c r="G129" i="16"/>
  <c r="H128" i="16"/>
  <c r="G128" i="16"/>
  <c r="H127" i="16"/>
  <c r="G127" i="16"/>
  <c r="H126" i="16"/>
  <c r="G126" i="16"/>
  <c r="H125" i="16"/>
  <c r="G125" i="16"/>
  <c r="H124" i="16"/>
  <c r="G124" i="16"/>
  <c r="H123" i="16"/>
  <c r="G123" i="16"/>
  <c r="H122" i="16"/>
  <c r="G122" i="16"/>
  <c r="H121" i="16"/>
  <c r="G121" i="16"/>
  <c r="H120" i="16"/>
  <c r="G120" i="16"/>
  <c r="H119" i="16"/>
  <c r="G119" i="16"/>
  <c r="H118" i="16"/>
  <c r="G118" i="16"/>
  <c r="H117" i="16"/>
  <c r="G117" i="16"/>
  <c r="H116" i="16"/>
  <c r="G116" i="16"/>
  <c r="H115" i="16"/>
  <c r="G115" i="16"/>
  <c r="H114" i="16"/>
  <c r="G114" i="16"/>
  <c r="H113" i="16"/>
  <c r="G113" i="16"/>
  <c r="H112" i="16"/>
  <c r="G112" i="16"/>
  <c r="H111" i="16"/>
  <c r="G111" i="16"/>
  <c r="H110" i="16"/>
  <c r="G110" i="16"/>
  <c r="H109" i="16"/>
  <c r="G109" i="16"/>
  <c r="H108" i="16"/>
  <c r="G108" i="16"/>
  <c r="H107" i="16"/>
  <c r="G107" i="16"/>
  <c r="H106" i="16"/>
  <c r="G106" i="16"/>
  <c r="H105" i="16"/>
  <c r="G105" i="16"/>
  <c r="H104" i="16"/>
  <c r="G104" i="16"/>
  <c r="H103" i="16"/>
  <c r="G103" i="16"/>
  <c r="H102" i="16"/>
  <c r="G102" i="16"/>
  <c r="H101" i="16"/>
  <c r="G101" i="16"/>
  <c r="H100" i="16"/>
  <c r="G100" i="16"/>
  <c r="H99" i="16"/>
  <c r="G99" i="16"/>
  <c r="H98" i="16"/>
  <c r="G98" i="16"/>
  <c r="H97" i="16"/>
  <c r="G97" i="16"/>
  <c r="H96" i="16"/>
  <c r="G96" i="16"/>
  <c r="H95" i="16"/>
  <c r="G95" i="16"/>
  <c r="H94" i="16"/>
  <c r="G94" i="16"/>
  <c r="H93" i="16"/>
  <c r="G93" i="16"/>
  <c r="H92" i="16"/>
  <c r="G92" i="16"/>
  <c r="H91" i="16"/>
  <c r="G91" i="16"/>
  <c r="H90" i="16"/>
  <c r="G90" i="16"/>
  <c r="H89" i="16"/>
  <c r="G89" i="16"/>
  <c r="H88" i="16"/>
  <c r="G88" i="16"/>
  <c r="H87" i="16"/>
  <c r="G87" i="16"/>
  <c r="H86" i="16"/>
  <c r="G86" i="16"/>
  <c r="H85" i="16"/>
  <c r="G85" i="16"/>
  <c r="H84" i="16"/>
  <c r="G84" i="16"/>
  <c r="H83" i="16"/>
  <c r="G83" i="16"/>
  <c r="H82" i="16"/>
  <c r="G82" i="16"/>
  <c r="H81" i="16"/>
  <c r="G81" i="16"/>
  <c r="H80" i="16"/>
  <c r="G80" i="16"/>
  <c r="H79" i="16"/>
  <c r="G79" i="16"/>
  <c r="H78" i="16"/>
  <c r="G78" i="16"/>
  <c r="H77" i="16"/>
  <c r="G77" i="16"/>
  <c r="H76" i="16"/>
  <c r="G76" i="16"/>
  <c r="H75" i="16"/>
  <c r="G75" i="16"/>
  <c r="H74" i="16"/>
  <c r="G74" i="16"/>
  <c r="H73" i="16"/>
  <c r="G73" i="16"/>
  <c r="H72" i="16"/>
  <c r="G72" i="16"/>
  <c r="H71" i="16"/>
  <c r="G71" i="16"/>
  <c r="H70" i="16"/>
  <c r="G70" i="16"/>
  <c r="H69" i="16"/>
  <c r="G69" i="16"/>
  <c r="H68" i="16"/>
  <c r="G68" i="16"/>
  <c r="H67" i="16"/>
  <c r="G67" i="16"/>
  <c r="H66" i="16"/>
  <c r="G66" i="16"/>
  <c r="H65" i="16"/>
  <c r="G65" i="16"/>
  <c r="H64" i="16"/>
  <c r="G64" i="16"/>
  <c r="H63" i="16"/>
  <c r="G63" i="16"/>
  <c r="H62" i="16"/>
  <c r="G62" i="16"/>
  <c r="H61" i="16"/>
  <c r="G61" i="16"/>
  <c r="H60" i="16"/>
  <c r="G60" i="16"/>
  <c r="H59" i="16"/>
  <c r="G59" i="16"/>
  <c r="H58" i="16"/>
  <c r="G58" i="16"/>
  <c r="H57" i="16"/>
  <c r="G57" i="16"/>
  <c r="H56" i="16"/>
  <c r="G56" i="16"/>
  <c r="H55" i="16"/>
  <c r="G55" i="16"/>
  <c r="H54" i="16"/>
  <c r="G54" i="16"/>
  <c r="H53" i="16"/>
  <c r="G53" i="16"/>
  <c r="H52" i="16"/>
  <c r="G52" i="16"/>
  <c r="H51" i="16"/>
  <c r="G51" i="16"/>
  <c r="H50" i="16"/>
  <c r="G50" i="16"/>
  <c r="H49" i="16"/>
  <c r="G49" i="16"/>
  <c r="H48" i="16"/>
  <c r="G48" i="16"/>
  <c r="H47" i="16"/>
  <c r="G47" i="16"/>
  <c r="H46" i="16"/>
  <c r="G46" i="16"/>
  <c r="H45" i="16"/>
  <c r="G45" i="16"/>
  <c r="H44" i="16"/>
  <c r="G44" i="16"/>
  <c r="H43" i="16"/>
  <c r="G43" i="16"/>
  <c r="H42" i="16"/>
  <c r="G42" i="16"/>
  <c r="H41" i="16"/>
  <c r="G41" i="16"/>
  <c r="H40" i="16"/>
  <c r="G40" i="16"/>
  <c r="H39" i="16"/>
  <c r="G39" i="16"/>
  <c r="H38" i="16"/>
  <c r="G38" i="16"/>
  <c r="H37" i="16"/>
  <c r="G37" i="16"/>
  <c r="H36" i="16"/>
  <c r="G36" i="16"/>
  <c r="H35" i="16"/>
  <c r="G35" i="16"/>
  <c r="H34" i="16"/>
  <c r="G34" i="16"/>
  <c r="H33" i="16"/>
  <c r="G33" i="16"/>
  <c r="H32" i="16"/>
  <c r="G32" i="16"/>
  <c r="H31" i="16"/>
  <c r="G31" i="16"/>
  <c r="H30" i="16"/>
  <c r="G30" i="16"/>
  <c r="H29" i="16"/>
  <c r="G29" i="16"/>
  <c r="H28" i="16"/>
  <c r="G28" i="16"/>
  <c r="H27" i="16"/>
  <c r="G27" i="16"/>
  <c r="H26" i="16"/>
  <c r="G26" i="16"/>
  <c r="H25" i="16"/>
  <c r="G25" i="16"/>
  <c r="H24" i="16"/>
  <c r="G24" i="16"/>
  <c r="H23" i="16"/>
  <c r="G23" i="16"/>
  <c r="H22" i="16"/>
  <c r="G22" i="16"/>
  <c r="H21" i="16"/>
  <c r="G21" i="16"/>
  <c r="H20" i="16"/>
  <c r="G20" i="16"/>
  <c r="H19" i="16"/>
  <c r="G19" i="16"/>
  <c r="H18" i="16"/>
  <c r="G18" i="16"/>
  <c r="H17" i="16"/>
  <c r="G17" i="16"/>
  <c r="H16" i="16"/>
  <c r="G16" i="16"/>
  <c r="H15" i="16"/>
  <c r="G15" i="16"/>
  <c r="H14" i="16"/>
  <c r="G14" i="16"/>
  <c r="H13" i="16"/>
  <c r="G13" i="16"/>
  <c r="H12" i="16"/>
  <c r="G12" i="16"/>
  <c r="H11" i="16"/>
  <c r="G11" i="16"/>
  <c r="H10" i="16"/>
  <c r="G10" i="16"/>
  <c r="H9" i="16"/>
  <c r="G9" i="16"/>
  <c r="H8" i="16"/>
  <c r="G8" i="16"/>
  <c r="H7" i="16"/>
  <c r="G7" i="16"/>
  <c r="N155" i="16"/>
  <c r="N153" i="16"/>
  <c r="N151" i="16"/>
  <c r="N149" i="16"/>
  <c r="N147" i="16"/>
  <c r="N145" i="16"/>
  <c r="N143" i="16"/>
  <c r="N141" i="16"/>
  <c r="N139" i="16"/>
  <c r="N137" i="16"/>
  <c r="N135" i="16"/>
  <c r="N133" i="16"/>
  <c r="N131" i="16"/>
  <c r="N129" i="16"/>
  <c r="N127" i="16"/>
  <c r="N125" i="16"/>
  <c r="N123" i="16"/>
  <c r="N121" i="16"/>
  <c r="N119" i="16"/>
  <c r="N117" i="16"/>
  <c r="N115" i="16"/>
  <c r="N113" i="16"/>
  <c r="N111" i="16"/>
  <c r="N109" i="16"/>
  <c r="N107" i="16"/>
  <c r="N103" i="16"/>
  <c r="N101" i="16"/>
  <c r="N99" i="16"/>
  <c r="N97" i="16"/>
  <c r="N95" i="16"/>
  <c r="N91" i="16"/>
  <c r="N89" i="16"/>
  <c r="N87" i="16"/>
  <c r="N85" i="16"/>
  <c r="N83" i="16"/>
  <c r="N81" i="16"/>
  <c r="N79" i="16"/>
  <c r="N75" i="16"/>
  <c r="N73" i="16"/>
  <c r="N71" i="16"/>
  <c r="N69" i="16"/>
  <c r="N67" i="16"/>
  <c r="N65" i="16"/>
  <c r="N63" i="16"/>
  <c r="N59" i="16"/>
  <c r="N57" i="16"/>
  <c r="N55" i="16"/>
  <c r="N53" i="16"/>
  <c r="N51" i="16"/>
  <c r="N49" i="16"/>
  <c r="N47" i="16"/>
  <c r="N43" i="16"/>
  <c r="N41" i="16"/>
  <c r="N39" i="16"/>
  <c r="N37" i="16"/>
  <c r="N35" i="16"/>
  <c r="N33" i="16"/>
  <c r="N31" i="16"/>
  <c r="N27" i="16"/>
  <c r="N25" i="16"/>
  <c r="N23" i="16"/>
  <c r="N21" i="16"/>
  <c r="N19" i="16"/>
  <c r="N17" i="16"/>
  <c r="N15" i="16"/>
  <c r="N11" i="16"/>
  <c r="M11" i="16"/>
  <c r="J10" i="16"/>
  <c r="M9" i="16"/>
  <c r="J8" i="16"/>
  <c r="N7" i="16"/>
  <c r="M7" i="16"/>
  <c r="B155" i="16"/>
  <c r="B154" i="16"/>
  <c r="B153" i="16"/>
  <c r="B152" i="16"/>
  <c r="B150" i="16"/>
  <c r="B149" i="16"/>
  <c r="B148" i="16"/>
  <c r="B147" i="16"/>
  <c r="B145" i="16"/>
  <c r="B144" i="16"/>
  <c r="B143" i="16"/>
  <c r="B142" i="16"/>
  <c r="B140" i="16"/>
  <c r="B139" i="16"/>
  <c r="B138" i="16"/>
  <c r="B137" i="16"/>
  <c r="B135" i="16"/>
  <c r="B134" i="16"/>
  <c r="B133" i="16"/>
  <c r="B132" i="16"/>
  <c r="B130" i="16"/>
  <c r="B129" i="16"/>
  <c r="B128" i="16"/>
  <c r="B127" i="16"/>
  <c r="B125" i="16"/>
  <c r="B124" i="16"/>
  <c r="B123" i="16"/>
  <c r="B122" i="16"/>
  <c r="B120" i="16"/>
  <c r="B119" i="16"/>
  <c r="B118" i="16"/>
  <c r="B117" i="16"/>
  <c r="B115" i="16"/>
  <c r="B114" i="16"/>
  <c r="B113" i="16"/>
  <c r="B112" i="16"/>
  <c r="B110" i="16"/>
  <c r="B109" i="16"/>
  <c r="B108" i="16"/>
  <c r="B107" i="16"/>
  <c r="B105" i="16"/>
  <c r="B104" i="16"/>
  <c r="B103" i="16"/>
  <c r="B102" i="16"/>
  <c r="B100" i="16"/>
  <c r="B99" i="16"/>
  <c r="B98" i="16"/>
  <c r="B97" i="16"/>
  <c r="B95" i="16"/>
  <c r="B94" i="16"/>
  <c r="B93" i="16"/>
  <c r="B92" i="16"/>
  <c r="B90" i="16"/>
  <c r="B89" i="16"/>
  <c r="B88" i="16"/>
  <c r="B87" i="16"/>
  <c r="B85" i="16"/>
  <c r="B84" i="16"/>
  <c r="B83" i="16"/>
  <c r="B82" i="16"/>
  <c r="B80" i="16"/>
  <c r="B79" i="16"/>
  <c r="B78" i="16"/>
  <c r="B77" i="16"/>
  <c r="B75" i="16"/>
  <c r="B74" i="16"/>
  <c r="B73" i="16"/>
  <c r="B72" i="16"/>
  <c r="B70" i="16"/>
  <c r="B69" i="16"/>
  <c r="B68" i="16"/>
  <c r="B67" i="16"/>
  <c r="B65" i="16"/>
  <c r="B64" i="16"/>
  <c r="B63" i="16"/>
  <c r="B62" i="16"/>
  <c r="B60" i="16"/>
  <c r="B59" i="16"/>
  <c r="B58" i="16"/>
  <c r="B57" i="16"/>
  <c r="B55" i="16"/>
  <c r="B54" i="16"/>
  <c r="B53" i="16"/>
  <c r="B52" i="16"/>
  <c r="B50" i="16"/>
  <c r="B49" i="16"/>
  <c r="B48" i="16"/>
  <c r="B47" i="16"/>
  <c r="B45" i="16"/>
  <c r="B44" i="16"/>
  <c r="B43" i="16"/>
  <c r="B42" i="16"/>
  <c r="B40" i="16"/>
  <c r="B39" i="16"/>
  <c r="B38" i="16"/>
  <c r="B37" i="16"/>
  <c r="B35" i="16"/>
  <c r="B34" i="16"/>
  <c r="B33" i="16"/>
  <c r="B32" i="16"/>
  <c r="B30" i="16"/>
  <c r="B29" i="16"/>
  <c r="B28" i="16"/>
  <c r="B27" i="16"/>
  <c r="B25" i="16"/>
  <c r="B24" i="16"/>
  <c r="B23" i="16"/>
  <c r="B22" i="16"/>
  <c r="B20" i="16"/>
  <c r="B19" i="16"/>
  <c r="B18" i="16"/>
  <c r="B17" i="16"/>
  <c r="B15" i="16"/>
  <c r="B14" i="16"/>
  <c r="B13" i="16"/>
  <c r="B12" i="16"/>
  <c r="B10" i="16"/>
  <c r="B9" i="16"/>
  <c r="B8" i="16"/>
  <c r="B7" i="16"/>
  <c r="N160" i="15"/>
  <c r="N158" i="15"/>
  <c r="N156" i="15"/>
  <c r="N154" i="15"/>
  <c r="N152" i="15"/>
  <c r="N150" i="15"/>
  <c r="N148" i="15"/>
  <c r="N146" i="15"/>
  <c r="N144" i="15"/>
  <c r="N142" i="15"/>
  <c r="N140" i="15"/>
  <c r="N138" i="15"/>
  <c r="N136" i="15"/>
  <c r="N134" i="15"/>
  <c r="N132" i="15"/>
  <c r="N130" i="15"/>
  <c r="N128" i="15"/>
  <c r="N126" i="15"/>
  <c r="N124" i="15"/>
  <c r="N122" i="15"/>
  <c r="N120" i="15"/>
  <c r="N118" i="15"/>
  <c r="N116" i="15"/>
  <c r="N114" i="15"/>
  <c r="N112" i="15"/>
  <c r="N110" i="15"/>
  <c r="N108" i="15"/>
  <c r="N104" i="15"/>
  <c r="N102" i="15"/>
  <c r="N100" i="15"/>
  <c r="N98" i="15"/>
  <c r="N94" i="15"/>
  <c r="N92" i="15"/>
  <c r="N90" i="15"/>
  <c r="N86" i="15"/>
  <c r="N84" i="15"/>
  <c r="N82" i="15"/>
  <c r="N80" i="15"/>
  <c r="N78" i="15"/>
  <c r="N76" i="15"/>
  <c r="N74" i="15"/>
  <c r="N72" i="15"/>
  <c r="N70" i="15"/>
  <c r="N68" i="15"/>
  <c r="N66" i="15"/>
  <c r="N64" i="15"/>
  <c r="N62" i="15"/>
  <c r="N60" i="15"/>
  <c r="N58" i="15"/>
  <c r="N56" i="15"/>
  <c r="N54" i="15"/>
  <c r="N52" i="15"/>
  <c r="N50" i="15"/>
  <c r="N48" i="15"/>
  <c r="N46" i="15"/>
  <c r="N44" i="15"/>
  <c r="N42" i="15"/>
  <c r="N40" i="15"/>
  <c r="N38" i="15"/>
  <c r="N36" i="15"/>
  <c r="N34" i="15"/>
  <c r="N32" i="15"/>
  <c r="N30" i="15"/>
  <c r="N28" i="15"/>
  <c r="N26" i="15"/>
  <c r="N24" i="15"/>
  <c r="N22" i="15"/>
  <c r="N20" i="15"/>
  <c r="N18" i="15"/>
  <c r="N16" i="15"/>
  <c r="M16" i="15"/>
  <c r="J16" i="15"/>
  <c r="M15" i="15"/>
  <c r="J15" i="15"/>
  <c r="N14" i="15"/>
  <c r="M14" i="15"/>
  <c r="J14" i="15"/>
  <c r="M13" i="15"/>
  <c r="N12" i="15"/>
  <c r="M12" i="15"/>
  <c r="M11" i="15"/>
  <c r="N10" i="15"/>
  <c r="N8" i="15"/>
  <c r="M7" i="15"/>
  <c r="B160" i="15"/>
  <c r="B159" i="15"/>
  <c r="B158" i="15"/>
  <c r="B157" i="15"/>
  <c r="B155" i="15"/>
  <c r="B154" i="15"/>
  <c r="B153" i="15"/>
  <c r="B152" i="15"/>
  <c r="B150" i="15"/>
  <c r="B149" i="15"/>
  <c r="B148" i="15"/>
  <c r="B147" i="15"/>
  <c r="B145" i="15"/>
  <c r="B144" i="15"/>
  <c r="B143" i="15"/>
  <c r="B142" i="15"/>
  <c r="B140" i="15"/>
  <c r="B139" i="15"/>
  <c r="B138" i="15"/>
  <c r="B137" i="15"/>
  <c r="B135" i="15"/>
  <c r="B134" i="15"/>
  <c r="B133" i="15"/>
  <c r="B132" i="15"/>
  <c r="B130" i="15"/>
  <c r="B129" i="15"/>
  <c r="B128" i="15"/>
  <c r="B127" i="15"/>
  <c r="B125" i="15"/>
  <c r="B124" i="15"/>
  <c r="B123" i="15"/>
  <c r="B122" i="15"/>
  <c r="B120" i="15"/>
  <c r="B119" i="15"/>
  <c r="B118" i="15"/>
  <c r="B117" i="15"/>
  <c r="B115" i="15"/>
  <c r="B114" i="15"/>
  <c r="B113" i="15"/>
  <c r="B112" i="15"/>
  <c r="B110" i="15"/>
  <c r="B109" i="15"/>
  <c r="B108" i="15"/>
  <c r="B107" i="15"/>
  <c r="B105" i="15"/>
  <c r="B104" i="15"/>
  <c r="B103" i="15"/>
  <c r="B102" i="15"/>
  <c r="B100" i="15"/>
  <c r="B99" i="15"/>
  <c r="B98" i="15"/>
  <c r="B97" i="15"/>
  <c r="B95" i="15"/>
  <c r="B94" i="15"/>
  <c r="B93" i="15"/>
  <c r="B92" i="15"/>
  <c r="B90" i="15"/>
  <c r="B89" i="15"/>
  <c r="B88" i="15"/>
  <c r="B87" i="15"/>
  <c r="B85" i="15"/>
  <c r="B84" i="15"/>
  <c r="B83" i="15"/>
  <c r="B82" i="15"/>
  <c r="B80" i="15"/>
  <c r="B79" i="15"/>
  <c r="B78" i="15"/>
  <c r="B77" i="15"/>
  <c r="B75" i="15"/>
  <c r="B74" i="15"/>
  <c r="B73" i="15"/>
  <c r="B72" i="15"/>
  <c r="B70" i="15"/>
  <c r="B69" i="15"/>
  <c r="B68" i="15"/>
  <c r="B67" i="15"/>
  <c r="B65" i="15"/>
  <c r="B64" i="15"/>
  <c r="B63" i="15"/>
  <c r="B62" i="15"/>
  <c r="B60" i="15"/>
  <c r="B59" i="15"/>
  <c r="B58" i="15"/>
  <c r="B57" i="15"/>
  <c r="B55" i="15"/>
  <c r="B54" i="15"/>
  <c r="B53" i="15"/>
  <c r="B52" i="15"/>
  <c r="B50" i="15"/>
  <c r="B49" i="15"/>
  <c r="B48" i="15"/>
  <c r="B47" i="15"/>
  <c r="B45" i="15"/>
  <c r="B44" i="15"/>
  <c r="B43" i="15"/>
  <c r="B42" i="15"/>
  <c r="B40" i="15"/>
  <c r="B39" i="15"/>
  <c r="B38" i="15"/>
  <c r="B37" i="15"/>
  <c r="B35" i="15"/>
  <c r="B34" i="15"/>
  <c r="B33" i="15"/>
  <c r="B32" i="15"/>
  <c r="B30" i="15"/>
  <c r="B29" i="15"/>
  <c r="B28" i="15"/>
  <c r="B27" i="15"/>
  <c r="B25" i="15"/>
  <c r="B24" i="15"/>
  <c r="B23" i="15"/>
  <c r="B22" i="15"/>
  <c r="B20" i="15"/>
  <c r="B19" i="15"/>
  <c r="B18" i="15"/>
  <c r="B17" i="15"/>
  <c r="B15" i="15"/>
  <c r="B14" i="15"/>
  <c r="B13" i="15"/>
  <c r="B12" i="15"/>
  <c r="B10" i="15"/>
  <c r="B9" i="15"/>
  <c r="B8" i="15"/>
  <c r="B7" i="15"/>
  <c r="H161" i="15"/>
  <c r="G161" i="15"/>
  <c r="H160" i="15"/>
  <c r="G160" i="15"/>
  <c r="H159" i="15"/>
  <c r="G159" i="15"/>
  <c r="H158" i="15"/>
  <c r="G158" i="15"/>
  <c r="H157" i="15"/>
  <c r="G157" i="15"/>
  <c r="H156" i="15"/>
  <c r="G156" i="15"/>
  <c r="H155" i="15"/>
  <c r="G155" i="15"/>
  <c r="H154" i="15"/>
  <c r="G154" i="15"/>
  <c r="H153" i="15"/>
  <c r="G153" i="15"/>
  <c r="H152" i="15"/>
  <c r="G152" i="15"/>
  <c r="H151" i="15"/>
  <c r="G151" i="15"/>
  <c r="H150" i="15"/>
  <c r="G150" i="15"/>
  <c r="H149" i="15"/>
  <c r="G149" i="15"/>
  <c r="H148" i="15"/>
  <c r="G148" i="15"/>
  <c r="H147" i="15"/>
  <c r="G147" i="15"/>
  <c r="H146" i="15"/>
  <c r="G146" i="15"/>
  <c r="H145" i="15"/>
  <c r="G145" i="15"/>
  <c r="H144" i="15"/>
  <c r="G144" i="15"/>
  <c r="H143" i="15"/>
  <c r="G143" i="15"/>
  <c r="H142" i="15"/>
  <c r="G142" i="15"/>
  <c r="H141" i="15"/>
  <c r="G141" i="15"/>
  <c r="H140" i="15"/>
  <c r="G140" i="15"/>
  <c r="H139" i="15"/>
  <c r="G139" i="15"/>
  <c r="H138" i="15"/>
  <c r="G138" i="15"/>
  <c r="H137" i="15"/>
  <c r="G137" i="15"/>
  <c r="H136" i="15"/>
  <c r="G136" i="15"/>
  <c r="H135" i="15"/>
  <c r="G135" i="15"/>
  <c r="H134" i="15"/>
  <c r="G134" i="15"/>
  <c r="H133" i="15"/>
  <c r="G133" i="15"/>
  <c r="H132" i="15"/>
  <c r="G132" i="15"/>
  <c r="H131" i="15"/>
  <c r="G131" i="15"/>
  <c r="H130" i="15"/>
  <c r="G130" i="15"/>
  <c r="H129" i="15"/>
  <c r="G129" i="15"/>
  <c r="H128" i="15"/>
  <c r="G128" i="15"/>
  <c r="H127" i="15"/>
  <c r="G127" i="15"/>
  <c r="H126" i="15"/>
  <c r="G126" i="15"/>
  <c r="H125" i="15"/>
  <c r="G125" i="15"/>
  <c r="H124" i="15"/>
  <c r="G124" i="15"/>
  <c r="H123" i="15"/>
  <c r="G123" i="15"/>
  <c r="H122" i="15"/>
  <c r="G122" i="15"/>
  <c r="H121" i="15"/>
  <c r="G121" i="15"/>
  <c r="H120" i="15"/>
  <c r="G120" i="15"/>
  <c r="H119" i="15"/>
  <c r="G119" i="15"/>
  <c r="H118" i="15"/>
  <c r="G118" i="15"/>
  <c r="H117" i="15"/>
  <c r="G117" i="15"/>
  <c r="H116" i="15"/>
  <c r="G116" i="15"/>
  <c r="H115" i="15"/>
  <c r="G115" i="15"/>
  <c r="H114" i="15"/>
  <c r="G114" i="15"/>
  <c r="H113" i="15"/>
  <c r="G113" i="15"/>
  <c r="H112" i="15"/>
  <c r="G112" i="15"/>
  <c r="H111" i="15"/>
  <c r="G111" i="15"/>
  <c r="H110" i="15"/>
  <c r="G110" i="15"/>
  <c r="H109" i="15"/>
  <c r="G109" i="15"/>
  <c r="H108" i="15"/>
  <c r="G108" i="15"/>
  <c r="H107" i="15"/>
  <c r="G107" i="15"/>
  <c r="H106" i="15"/>
  <c r="G106" i="15"/>
  <c r="H105" i="15"/>
  <c r="G105" i="15"/>
  <c r="H104" i="15"/>
  <c r="G104" i="15"/>
  <c r="H103" i="15"/>
  <c r="G103" i="15"/>
  <c r="H102" i="15"/>
  <c r="G102" i="15"/>
  <c r="H101" i="15"/>
  <c r="G101" i="15"/>
  <c r="H100" i="15"/>
  <c r="G100" i="15"/>
  <c r="H99" i="15"/>
  <c r="G99" i="15"/>
  <c r="H98" i="15"/>
  <c r="G98" i="15"/>
  <c r="H97" i="15"/>
  <c r="G97" i="15"/>
  <c r="H96" i="15"/>
  <c r="G96" i="15"/>
  <c r="H95" i="15"/>
  <c r="G95" i="15"/>
  <c r="H94" i="15"/>
  <c r="G94" i="15"/>
  <c r="H93" i="15"/>
  <c r="G93" i="15"/>
  <c r="H92" i="15"/>
  <c r="G92" i="15"/>
  <c r="H91" i="15"/>
  <c r="G91" i="15"/>
  <c r="H90" i="15"/>
  <c r="G90" i="15"/>
  <c r="H89" i="15"/>
  <c r="G89" i="15"/>
  <c r="H88" i="15"/>
  <c r="G88" i="15"/>
  <c r="H87" i="15"/>
  <c r="G87" i="15"/>
  <c r="H86" i="15"/>
  <c r="G86" i="15"/>
  <c r="H85" i="15"/>
  <c r="G85" i="15"/>
  <c r="H84" i="15"/>
  <c r="G84" i="15"/>
  <c r="H83" i="15"/>
  <c r="G83" i="15"/>
  <c r="H82" i="15"/>
  <c r="G82" i="15"/>
  <c r="H81" i="15"/>
  <c r="G81" i="15"/>
  <c r="H80" i="15"/>
  <c r="G80" i="15"/>
  <c r="H79" i="15"/>
  <c r="G79" i="15"/>
  <c r="H78" i="15"/>
  <c r="G78" i="15"/>
  <c r="H77" i="15"/>
  <c r="G77" i="15"/>
  <c r="H76" i="15"/>
  <c r="G76" i="15"/>
  <c r="H75" i="15"/>
  <c r="G75" i="15"/>
  <c r="H74" i="15"/>
  <c r="G74" i="15"/>
  <c r="H73" i="15"/>
  <c r="G73" i="15"/>
  <c r="H72" i="15"/>
  <c r="G72" i="15"/>
  <c r="H71" i="15"/>
  <c r="G71" i="15"/>
  <c r="H70" i="15"/>
  <c r="G70" i="15"/>
  <c r="H69" i="15"/>
  <c r="G69" i="15"/>
  <c r="H68" i="15"/>
  <c r="G68" i="15"/>
  <c r="H67" i="15"/>
  <c r="G67" i="15"/>
  <c r="H66" i="15"/>
  <c r="G66" i="15"/>
  <c r="H65" i="15"/>
  <c r="G65" i="15"/>
  <c r="H64" i="15"/>
  <c r="G64" i="15"/>
  <c r="H63" i="15"/>
  <c r="G63" i="15"/>
  <c r="H62" i="15"/>
  <c r="G62" i="15"/>
  <c r="H61" i="15"/>
  <c r="G61" i="15"/>
  <c r="H60" i="15"/>
  <c r="G60" i="15"/>
  <c r="H59" i="15"/>
  <c r="G59" i="15"/>
  <c r="H58" i="15"/>
  <c r="G58" i="15"/>
  <c r="H57" i="15"/>
  <c r="G57" i="15"/>
  <c r="H56" i="15"/>
  <c r="G56" i="15"/>
  <c r="H55" i="15"/>
  <c r="G55" i="15"/>
  <c r="H54" i="15"/>
  <c r="G54" i="15"/>
  <c r="H53" i="15"/>
  <c r="G53" i="15"/>
  <c r="H52" i="15"/>
  <c r="G52" i="15"/>
  <c r="H51" i="15"/>
  <c r="G51" i="15"/>
  <c r="H50" i="15"/>
  <c r="G50" i="15"/>
  <c r="H49" i="15"/>
  <c r="G49" i="15"/>
  <c r="H48" i="15"/>
  <c r="G48" i="15"/>
  <c r="H47" i="15"/>
  <c r="G47" i="15"/>
  <c r="H46" i="15"/>
  <c r="G46" i="15"/>
  <c r="H45" i="15"/>
  <c r="G45" i="15"/>
  <c r="H44" i="15"/>
  <c r="G44" i="15"/>
  <c r="H43" i="15"/>
  <c r="G43" i="15"/>
  <c r="H42" i="15"/>
  <c r="G42" i="15"/>
  <c r="H41" i="15"/>
  <c r="G41" i="15"/>
  <c r="H40" i="15"/>
  <c r="G40" i="15"/>
  <c r="H39" i="15"/>
  <c r="G39" i="15"/>
  <c r="H38" i="15"/>
  <c r="G38" i="15"/>
  <c r="H37" i="15"/>
  <c r="G37" i="15"/>
  <c r="H36" i="15"/>
  <c r="G36" i="15"/>
  <c r="H35" i="15"/>
  <c r="G35" i="15"/>
  <c r="H34" i="15"/>
  <c r="G34" i="15"/>
  <c r="H33" i="15"/>
  <c r="G33" i="15"/>
  <c r="H32" i="15"/>
  <c r="G32" i="15"/>
  <c r="H31" i="15"/>
  <c r="G31" i="15"/>
  <c r="H30" i="15"/>
  <c r="G30" i="15"/>
  <c r="H29" i="15"/>
  <c r="G29" i="15"/>
  <c r="H28" i="15"/>
  <c r="G28" i="15"/>
  <c r="H27" i="15"/>
  <c r="G27" i="15"/>
  <c r="H26" i="15"/>
  <c r="G26" i="15"/>
  <c r="H25" i="15"/>
  <c r="G25" i="15"/>
  <c r="H24" i="15"/>
  <c r="G24" i="15"/>
  <c r="H23" i="15"/>
  <c r="G23" i="15"/>
  <c r="H22" i="15"/>
  <c r="G22" i="15"/>
  <c r="H21" i="15"/>
  <c r="G21" i="15"/>
  <c r="H20" i="15"/>
  <c r="G20" i="15"/>
  <c r="H19" i="15"/>
  <c r="G19" i="15"/>
  <c r="H18" i="15"/>
  <c r="G18" i="15"/>
  <c r="H17" i="15"/>
  <c r="G17" i="15"/>
  <c r="H16" i="15"/>
  <c r="G16" i="15"/>
  <c r="H15" i="15"/>
  <c r="G15" i="15"/>
  <c r="H14" i="15"/>
  <c r="G14" i="15"/>
  <c r="H13" i="15"/>
  <c r="G13" i="15"/>
  <c r="H12" i="15"/>
  <c r="G12" i="15"/>
  <c r="H11" i="15"/>
  <c r="G11" i="15"/>
  <c r="H10" i="15"/>
  <c r="G10" i="15"/>
  <c r="H9" i="15"/>
  <c r="G9" i="15"/>
  <c r="H8" i="15"/>
  <c r="G8" i="15"/>
  <c r="H7" i="15"/>
  <c r="G7" i="15"/>
  <c r="N156" i="14"/>
  <c r="N155" i="14"/>
  <c r="N153" i="14"/>
  <c r="N152" i="14"/>
  <c r="N151" i="14"/>
  <c r="N150" i="14"/>
  <c r="N149" i="14"/>
  <c r="N148" i="14"/>
  <c r="N147" i="14"/>
  <c r="N146" i="14"/>
  <c r="N145" i="14"/>
  <c r="N144" i="14"/>
  <c r="N143" i="14"/>
  <c r="N141" i="14"/>
  <c r="N140" i="14"/>
  <c r="N139" i="14"/>
  <c r="N138" i="14"/>
  <c r="N137" i="14"/>
  <c r="N136" i="14"/>
  <c r="N135" i="14"/>
  <c r="N134" i="14"/>
  <c r="N133" i="14"/>
  <c r="N132" i="14"/>
  <c r="N131" i="14"/>
  <c r="N130" i="14"/>
  <c r="N129" i="14"/>
  <c r="N128" i="14"/>
  <c r="N127" i="14"/>
  <c r="N125" i="14"/>
  <c r="N124" i="14"/>
  <c r="N123" i="14"/>
  <c r="N122" i="14"/>
  <c r="N121" i="14"/>
  <c r="N120" i="14"/>
  <c r="N119" i="14"/>
  <c r="N118" i="14"/>
  <c r="N117" i="14"/>
  <c r="N116" i="14"/>
  <c r="N115" i="14"/>
  <c r="N114" i="14"/>
  <c r="N113" i="14"/>
  <c r="N112" i="14"/>
  <c r="N111" i="14"/>
  <c r="N110" i="14"/>
  <c r="N109" i="14"/>
  <c r="N108" i="14"/>
  <c r="N107" i="14"/>
  <c r="N106" i="14"/>
  <c r="N105" i="14"/>
  <c r="N104" i="14"/>
  <c r="N103" i="14"/>
  <c r="N102" i="14"/>
  <c r="N101" i="14"/>
  <c r="N100" i="14"/>
  <c r="N99" i="14"/>
  <c r="N98" i="14"/>
  <c r="N97" i="14"/>
  <c r="N96" i="14"/>
  <c r="N95" i="14"/>
  <c r="N94" i="14"/>
  <c r="N93" i="14"/>
  <c r="N92" i="14"/>
  <c r="N91" i="14"/>
  <c r="N90" i="14"/>
  <c r="N89" i="14"/>
  <c r="N88" i="14"/>
  <c r="N87" i="14"/>
  <c r="N86" i="14"/>
  <c r="N85" i="14"/>
  <c r="N84" i="14"/>
  <c r="N83" i="14"/>
  <c r="N82" i="14"/>
  <c r="N81" i="14"/>
  <c r="N80" i="14"/>
  <c r="N79" i="14"/>
  <c r="N78" i="14"/>
  <c r="N77" i="14"/>
  <c r="N76" i="14"/>
  <c r="N75" i="14"/>
  <c r="N74" i="14"/>
  <c r="N73" i="14"/>
  <c r="N72" i="14"/>
  <c r="N71" i="14"/>
  <c r="N70" i="14"/>
  <c r="N69" i="14"/>
  <c r="N68" i="14"/>
  <c r="N67" i="14"/>
  <c r="N66" i="14"/>
  <c r="N65" i="14"/>
  <c r="N64" i="14"/>
  <c r="N63" i="14"/>
  <c r="N62" i="14"/>
  <c r="N61" i="14"/>
  <c r="N60" i="14"/>
  <c r="N59" i="14"/>
  <c r="N58" i="14"/>
  <c r="N57" i="14"/>
  <c r="N56" i="14"/>
  <c r="N55" i="14"/>
  <c r="N54" i="14"/>
  <c r="N53" i="14"/>
  <c r="N52" i="14"/>
  <c r="N51" i="14"/>
  <c r="N50" i="14"/>
  <c r="N49" i="14"/>
  <c r="N48" i="14"/>
  <c r="N47" i="14"/>
  <c r="N46" i="14"/>
  <c r="N45" i="14"/>
  <c r="N44" i="14"/>
  <c r="N43" i="14"/>
  <c r="N42" i="14"/>
  <c r="N41" i="14"/>
  <c r="N40" i="14"/>
  <c r="N39" i="14"/>
  <c r="N38" i="14"/>
  <c r="N37" i="14"/>
  <c r="N36" i="14"/>
  <c r="N35" i="14"/>
  <c r="N34" i="14"/>
  <c r="N33" i="14"/>
  <c r="N32" i="14"/>
  <c r="N31" i="14"/>
  <c r="N30" i="14"/>
  <c r="N29" i="14"/>
  <c r="N28" i="14"/>
  <c r="N27" i="14"/>
  <c r="N26" i="14"/>
  <c r="N25" i="14"/>
  <c r="N24" i="14"/>
  <c r="N23" i="14"/>
  <c r="N22" i="14"/>
  <c r="N21" i="14"/>
  <c r="N20" i="14"/>
  <c r="N19" i="14"/>
  <c r="N18" i="14"/>
  <c r="N17" i="14"/>
  <c r="N16" i="14"/>
  <c r="N15" i="14"/>
  <c r="N14" i="14"/>
  <c r="N13" i="14"/>
  <c r="N12" i="14"/>
  <c r="N11" i="14"/>
  <c r="M11" i="14"/>
  <c r="N10" i="14"/>
  <c r="M10" i="14"/>
  <c r="J10" i="14"/>
  <c r="N9" i="14"/>
  <c r="N8" i="14"/>
  <c r="M8" i="14"/>
  <c r="J8" i="14"/>
  <c r="N7" i="14"/>
  <c r="M7" i="14"/>
  <c r="J7" i="14"/>
  <c r="B155" i="14"/>
  <c r="B154" i="14"/>
  <c r="B153" i="14"/>
  <c r="B152" i="14"/>
  <c r="B150" i="14"/>
  <c r="B149" i="14"/>
  <c r="B148" i="14"/>
  <c r="B147" i="14"/>
  <c r="B145" i="14"/>
  <c r="B144" i="14"/>
  <c r="B143" i="14"/>
  <c r="B142" i="14"/>
  <c r="B140" i="14"/>
  <c r="B139" i="14"/>
  <c r="B138" i="14"/>
  <c r="B137" i="14"/>
  <c r="B135" i="14"/>
  <c r="B134" i="14"/>
  <c r="B133" i="14"/>
  <c r="B132" i="14"/>
  <c r="B130" i="14"/>
  <c r="B129" i="14"/>
  <c r="B128" i="14"/>
  <c r="B127" i="14"/>
  <c r="B125" i="14"/>
  <c r="B124" i="14"/>
  <c r="B123" i="14"/>
  <c r="B122" i="14"/>
  <c r="B120" i="14"/>
  <c r="B119" i="14"/>
  <c r="B118" i="14"/>
  <c r="B117" i="14"/>
  <c r="B115" i="14"/>
  <c r="B114" i="14"/>
  <c r="B113" i="14"/>
  <c r="B112" i="14"/>
  <c r="B110" i="14"/>
  <c r="B109" i="14"/>
  <c r="B108" i="14"/>
  <c r="B107" i="14"/>
  <c r="B105" i="14"/>
  <c r="B104" i="14"/>
  <c r="B103" i="14"/>
  <c r="B102" i="14"/>
  <c r="B100" i="14"/>
  <c r="B99" i="14"/>
  <c r="B98" i="14"/>
  <c r="B97" i="14"/>
  <c r="B95" i="14"/>
  <c r="B94" i="14"/>
  <c r="B93" i="14"/>
  <c r="B92" i="14"/>
  <c r="B90" i="14"/>
  <c r="B89" i="14"/>
  <c r="B88" i="14"/>
  <c r="B87" i="14"/>
  <c r="B85" i="14"/>
  <c r="B84" i="14"/>
  <c r="B83" i="14"/>
  <c r="B82" i="14"/>
  <c r="B80" i="14"/>
  <c r="B79" i="14"/>
  <c r="B78" i="14"/>
  <c r="B77" i="14"/>
  <c r="B75" i="14"/>
  <c r="B74" i="14"/>
  <c r="B73" i="14"/>
  <c r="B72" i="14"/>
  <c r="B70" i="14"/>
  <c r="B69" i="14"/>
  <c r="B68" i="14"/>
  <c r="B67" i="14"/>
  <c r="B65" i="14"/>
  <c r="B64" i="14"/>
  <c r="B63" i="14"/>
  <c r="B62" i="14"/>
  <c r="B60" i="14"/>
  <c r="B59" i="14"/>
  <c r="B58" i="14"/>
  <c r="B57" i="14"/>
  <c r="B55" i="14"/>
  <c r="B54" i="14"/>
  <c r="B53" i="14"/>
  <c r="B52" i="14"/>
  <c r="B50" i="14"/>
  <c r="B49" i="14"/>
  <c r="B48" i="14"/>
  <c r="B47" i="14"/>
  <c r="B45" i="14"/>
  <c r="B44" i="14"/>
  <c r="B43" i="14"/>
  <c r="B42" i="14"/>
  <c r="B40" i="14"/>
  <c r="B39" i="14"/>
  <c r="B38" i="14"/>
  <c r="B37" i="14"/>
  <c r="B35" i="14"/>
  <c r="B34" i="14"/>
  <c r="B33" i="14"/>
  <c r="B32" i="14"/>
  <c r="B30" i="14"/>
  <c r="B29" i="14"/>
  <c r="B28" i="14"/>
  <c r="B27" i="14"/>
  <c r="B25" i="14"/>
  <c r="B24" i="14"/>
  <c r="B23" i="14"/>
  <c r="B22" i="14"/>
  <c r="B20" i="14"/>
  <c r="B19" i="14"/>
  <c r="B18" i="14"/>
  <c r="B17" i="14"/>
  <c r="B15" i="14"/>
  <c r="B14" i="14"/>
  <c r="B13" i="14"/>
  <c r="B12" i="14"/>
  <c r="B10" i="14"/>
  <c r="B9" i="14"/>
  <c r="B8" i="14"/>
  <c r="B7" i="14"/>
  <c r="H156" i="14"/>
  <c r="G156" i="14"/>
  <c r="H155" i="14"/>
  <c r="G155" i="14"/>
  <c r="H154" i="14"/>
  <c r="G154" i="14"/>
  <c r="H153" i="14"/>
  <c r="G153" i="14"/>
  <c r="H152" i="14"/>
  <c r="G152" i="14"/>
  <c r="H151" i="14"/>
  <c r="G151" i="14"/>
  <c r="H150" i="14"/>
  <c r="G150" i="14"/>
  <c r="H149" i="14"/>
  <c r="G149" i="14"/>
  <c r="H148" i="14"/>
  <c r="G148" i="14"/>
  <c r="H147" i="14"/>
  <c r="G147" i="14"/>
  <c r="H146" i="14"/>
  <c r="G146" i="14"/>
  <c r="H145" i="14"/>
  <c r="G145" i="14"/>
  <c r="H144" i="14"/>
  <c r="G144" i="14"/>
  <c r="H143" i="14"/>
  <c r="G143" i="14"/>
  <c r="H142" i="14"/>
  <c r="G142" i="14"/>
  <c r="H141" i="14"/>
  <c r="G141" i="14"/>
  <c r="H140" i="14"/>
  <c r="G140" i="14"/>
  <c r="H139" i="14"/>
  <c r="G139" i="14"/>
  <c r="H138" i="14"/>
  <c r="G138" i="14"/>
  <c r="H137" i="14"/>
  <c r="G137" i="14"/>
  <c r="H136" i="14"/>
  <c r="G136" i="14"/>
  <c r="H135" i="14"/>
  <c r="G135" i="14"/>
  <c r="H134" i="14"/>
  <c r="G134" i="14"/>
  <c r="H133" i="14"/>
  <c r="G133" i="14"/>
  <c r="H132" i="14"/>
  <c r="G132" i="14"/>
  <c r="H131" i="14"/>
  <c r="G131" i="14"/>
  <c r="H130" i="14"/>
  <c r="G130" i="14"/>
  <c r="H129" i="14"/>
  <c r="G129" i="14"/>
  <c r="H128" i="14"/>
  <c r="G128" i="14"/>
  <c r="H127" i="14"/>
  <c r="G127" i="14"/>
  <c r="H126" i="14"/>
  <c r="G126" i="14"/>
  <c r="H125" i="14"/>
  <c r="G125" i="14"/>
  <c r="H124" i="14"/>
  <c r="G124" i="14"/>
  <c r="H123" i="14"/>
  <c r="G123" i="14"/>
  <c r="H122" i="14"/>
  <c r="G122" i="14"/>
  <c r="H121" i="14"/>
  <c r="G121" i="14"/>
  <c r="H120" i="14"/>
  <c r="G120" i="14"/>
  <c r="H119" i="14"/>
  <c r="G119" i="14"/>
  <c r="H118" i="14"/>
  <c r="G118" i="14"/>
  <c r="H117" i="14"/>
  <c r="G117" i="14"/>
  <c r="H116" i="14"/>
  <c r="G116" i="14"/>
  <c r="H115" i="14"/>
  <c r="G115" i="14"/>
  <c r="H114" i="14"/>
  <c r="G114" i="14"/>
  <c r="H113" i="14"/>
  <c r="G113" i="14"/>
  <c r="H112" i="14"/>
  <c r="G112" i="14"/>
  <c r="H111" i="14"/>
  <c r="G111" i="14"/>
  <c r="H110" i="14"/>
  <c r="G110" i="14"/>
  <c r="H109" i="14"/>
  <c r="G109" i="14"/>
  <c r="H108" i="14"/>
  <c r="G108" i="14"/>
  <c r="H107" i="14"/>
  <c r="G107" i="14"/>
  <c r="H106" i="14"/>
  <c r="G106" i="14"/>
  <c r="H105" i="14"/>
  <c r="G105" i="14"/>
  <c r="H104" i="14"/>
  <c r="G104" i="14"/>
  <c r="H103" i="14"/>
  <c r="G103" i="14"/>
  <c r="H102" i="14"/>
  <c r="G102" i="14"/>
  <c r="H101" i="14"/>
  <c r="G101" i="14"/>
  <c r="H100" i="14"/>
  <c r="G100" i="14"/>
  <c r="H99" i="14"/>
  <c r="G99" i="14"/>
  <c r="H98" i="14"/>
  <c r="G98" i="14"/>
  <c r="H97" i="14"/>
  <c r="G97" i="14"/>
  <c r="H96" i="14"/>
  <c r="G96" i="14"/>
  <c r="H95" i="14"/>
  <c r="G95" i="14"/>
  <c r="H94" i="14"/>
  <c r="G94" i="14"/>
  <c r="H93" i="14"/>
  <c r="G93" i="14"/>
  <c r="H92" i="14"/>
  <c r="G92" i="14"/>
  <c r="H91" i="14"/>
  <c r="G91" i="14"/>
  <c r="H90" i="14"/>
  <c r="G90" i="14"/>
  <c r="H89" i="14"/>
  <c r="G89" i="14"/>
  <c r="H88" i="14"/>
  <c r="G88" i="14"/>
  <c r="H87" i="14"/>
  <c r="G87" i="14"/>
  <c r="H86" i="14"/>
  <c r="G86" i="14"/>
  <c r="H85" i="14"/>
  <c r="G85" i="14"/>
  <c r="H84" i="14"/>
  <c r="G84" i="14"/>
  <c r="H83" i="14"/>
  <c r="G83" i="14"/>
  <c r="H82" i="14"/>
  <c r="G82" i="14"/>
  <c r="H81" i="14"/>
  <c r="G81" i="14"/>
  <c r="H80" i="14"/>
  <c r="G80" i="14"/>
  <c r="H79" i="14"/>
  <c r="G79" i="14"/>
  <c r="H78" i="14"/>
  <c r="G78" i="14"/>
  <c r="H77" i="14"/>
  <c r="G77" i="14"/>
  <c r="H76" i="14"/>
  <c r="G76" i="14"/>
  <c r="H75" i="14"/>
  <c r="G75" i="14"/>
  <c r="H74" i="14"/>
  <c r="G74" i="14"/>
  <c r="H73" i="14"/>
  <c r="G73" i="14"/>
  <c r="H72" i="14"/>
  <c r="G72" i="14"/>
  <c r="H71" i="14"/>
  <c r="G71" i="14"/>
  <c r="H70" i="14"/>
  <c r="G70" i="14"/>
  <c r="H69" i="14"/>
  <c r="G69" i="14"/>
  <c r="H68" i="14"/>
  <c r="G68" i="14"/>
  <c r="H67" i="14"/>
  <c r="G67" i="14"/>
  <c r="H66" i="14"/>
  <c r="G66" i="14"/>
  <c r="H65" i="14"/>
  <c r="G65" i="14"/>
  <c r="H64" i="14"/>
  <c r="G64" i="14"/>
  <c r="H63" i="14"/>
  <c r="G63" i="14"/>
  <c r="H62" i="14"/>
  <c r="G62" i="14"/>
  <c r="H61" i="14"/>
  <c r="G61" i="14"/>
  <c r="H60" i="14"/>
  <c r="G60" i="14"/>
  <c r="H59" i="14"/>
  <c r="G59" i="14"/>
  <c r="H58" i="14"/>
  <c r="G58" i="14"/>
  <c r="H57" i="14"/>
  <c r="G57" i="14"/>
  <c r="H56" i="14"/>
  <c r="G56" i="14"/>
  <c r="H55" i="14"/>
  <c r="G55" i="14"/>
  <c r="H54" i="14"/>
  <c r="G54" i="14"/>
  <c r="H53" i="14"/>
  <c r="G53" i="14"/>
  <c r="H52" i="14"/>
  <c r="G52" i="14"/>
  <c r="H51" i="14"/>
  <c r="G51" i="14"/>
  <c r="H50" i="14"/>
  <c r="G50" i="14"/>
  <c r="H49" i="14"/>
  <c r="G49" i="14"/>
  <c r="H48" i="14"/>
  <c r="G48" i="14"/>
  <c r="H47" i="14"/>
  <c r="G47" i="14"/>
  <c r="H46" i="14"/>
  <c r="G46" i="14"/>
  <c r="H45" i="14"/>
  <c r="G45" i="14"/>
  <c r="H44" i="14"/>
  <c r="G44" i="14"/>
  <c r="H43" i="14"/>
  <c r="G43" i="14"/>
  <c r="H42" i="14"/>
  <c r="G42" i="14"/>
  <c r="H41" i="14"/>
  <c r="G41" i="14"/>
  <c r="H40" i="14"/>
  <c r="G40" i="14"/>
  <c r="H39" i="14"/>
  <c r="G39" i="14"/>
  <c r="H38" i="14"/>
  <c r="G38" i="14"/>
  <c r="H37" i="14"/>
  <c r="G37" i="14"/>
  <c r="H36" i="14"/>
  <c r="G36" i="14"/>
  <c r="H35" i="14"/>
  <c r="G35" i="14"/>
  <c r="H34" i="14"/>
  <c r="G34" i="14"/>
  <c r="H33" i="14"/>
  <c r="G33" i="14"/>
  <c r="H32" i="14"/>
  <c r="G32" i="14"/>
  <c r="H31" i="14"/>
  <c r="G31" i="14"/>
  <c r="H30" i="14"/>
  <c r="G30" i="14"/>
  <c r="H29" i="14"/>
  <c r="G29" i="14"/>
  <c r="H28" i="14"/>
  <c r="G28" i="14"/>
  <c r="H27" i="14"/>
  <c r="G27" i="14"/>
  <c r="H26" i="14"/>
  <c r="G26" i="14"/>
  <c r="H25" i="14"/>
  <c r="G25" i="14"/>
  <c r="H24" i="14"/>
  <c r="G24" i="14"/>
  <c r="H23" i="14"/>
  <c r="G23" i="14"/>
  <c r="H22" i="14"/>
  <c r="G22" i="14"/>
  <c r="H21" i="14"/>
  <c r="G21" i="14"/>
  <c r="H20" i="14"/>
  <c r="G20" i="14"/>
  <c r="H19" i="14"/>
  <c r="G19" i="14"/>
  <c r="H18" i="14"/>
  <c r="G18" i="14"/>
  <c r="H17" i="14"/>
  <c r="G17" i="14"/>
  <c r="H16" i="14"/>
  <c r="G16" i="14"/>
  <c r="H15" i="14"/>
  <c r="G15" i="14"/>
  <c r="H14" i="14"/>
  <c r="G14" i="14"/>
  <c r="H13" i="14"/>
  <c r="G13" i="14"/>
  <c r="H12" i="14"/>
  <c r="G12" i="14"/>
  <c r="H11" i="14"/>
  <c r="G11" i="14"/>
  <c r="H10" i="14"/>
  <c r="G10" i="14"/>
  <c r="H9" i="14"/>
  <c r="G9" i="14"/>
  <c r="H8" i="14"/>
  <c r="G8" i="14"/>
  <c r="H7" i="14"/>
  <c r="G7" i="14"/>
  <c r="E11" i="6"/>
  <c r="D11" i="6"/>
  <c r="C11" i="6"/>
  <c r="E10" i="6"/>
  <c r="D10" i="6"/>
  <c r="C10" i="6"/>
  <c r="E9" i="6"/>
  <c r="D9" i="6"/>
  <c r="C9" i="6"/>
  <c r="E8" i="6"/>
  <c r="D8" i="6"/>
  <c r="C8" i="6"/>
  <c r="H161" i="6"/>
  <c r="G161" i="6"/>
  <c r="H160" i="6"/>
  <c r="G160" i="6"/>
  <c r="H159" i="6"/>
  <c r="G159" i="6"/>
  <c r="H158" i="6"/>
  <c r="G158" i="6"/>
  <c r="H157" i="6"/>
  <c r="G157" i="6"/>
  <c r="H156" i="6"/>
  <c r="G156" i="6"/>
  <c r="H155" i="6"/>
  <c r="G155" i="6"/>
  <c r="H154" i="6"/>
  <c r="G154" i="6"/>
  <c r="H153" i="6"/>
  <c r="G153" i="6"/>
  <c r="H152" i="6"/>
  <c r="G152" i="6"/>
  <c r="H151" i="6"/>
  <c r="G151" i="6"/>
  <c r="H150" i="6"/>
  <c r="G150" i="6"/>
  <c r="H149" i="6"/>
  <c r="G149" i="6"/>
  <c r="H148" i="6"/>
  <c r="G148" i="6"/>
  <c r="H147" i="6"/>
  <c r="G147" i="6"/>
  <c r="H146" i="6"/>
  <c r="G146" i="6"/>
  <c r="H145" i="6"/>
  <c r="G145" i="6"/>
  <c r="H144" i="6"/>
  <c r="G144" i="6"/>
  <c r="H143" i="6"/>
  <c r="G143" i="6"/>
  <c r="H142" i="6"/>
  <c r="G142" i="6"/>
  <c r="H141" i="6"/>
  <c r="G141" i="6"/>
  <c r="H140" i="6"/>
  <c r="G140" i="6"/>
  <c r="H139" i="6"/>
  <c r="G139" i="6"/>
  <c r="H138" i="6"/>
  <c r="G138" i="6"/>
  <c r="H137" i="6"/>
  <c r="G137" i="6"/>
  <c r="H136" i="6"/>
  <c r="G136" i="6"/>
  <c r="H135" i="6"/>
  <c r="G135" i="6"/>
  <c r="H134" i="6"/>
  <c r="G134" i="6"/>
  <c r="H133" i="6"/>
  <c r="G133" i="6"/>
  <c r="H132" i="6"/>
  <c r="G132" i="6"/>
  <c r="H131" i="6"/>
  <c r="G131" i="6"/>
  <c r="H130" i="6"/>
  <c r="G130" i="6"/>
  <c r="H129" i="6"/>
  <c r="G129" i="6"/>
  <c r="H128" i="6"/>
  <c r="G128" i="6"/>
  <c r="H127" i="6"/>
  <c r="G127" i="6"/>
  <c r="H126" i="6"/>
  <c r="G126" i="6"/>
  <c r="H125" i="6"/>
  <c r="G125" i="6"/>
  <c r="H124" i="6"/>
  <c r="G124" i="6"/>
  <c r="H123" i="6"/>
  <c r="G123" i="6"/>
  <c r="H122" i="6"/>
  <c r="G122" i="6"/>
  <c r="H121" i="6"/>
  <c r="G121" i="6"/>
  <c r="H120" i="6"/>
  <c r="G120" i="6"/>
  <c r="H119" i="6"/>
  <c r="G119" i="6"/>
  <c r="H118" i="6"/>
  <c r="G118" i="6"/>
  <c r="H117" i="6"/>
  <c r="G117" i="6"/>
  <c r="H116" i="6"/>
  <c r="G116" i="6"/>
  <c r="H115" i="6"/>
  <c r="G115" i="6"/>
  <c r="H114" i="6"/>
  <c r="G114" i="6"/>
  <c r="H113" i="6"/>
  <c r="G113" i="6"/>
  <c r="H112" i="6"/>
  <c r="G112" i="6"/>
  <c r="H111" i="6"/>
  <c r="G111" i="6"/>
  <c r="H110" i="6"/>
  <c r="G110" i="6"/>
  <c r="H109" i="6"/>
  <c r="G109" i="6"/>
  <c r="H108" i="6"/>
  <c r="G108" i="6"/>
  <c r="H107" i="6"/>
  <c r="G107" i="6"/>
  <c r="H106" i="6"/>
  <c r="G106" i="6"/>
  <c r="H105" i="6"/>
  <c r="G105" i="6"/>
  <c r="H104" i="6"/>
  <c r="G104" i="6"/>
  <c r="H103" i="6"/>
  <c r="G103" i="6"/>
  <c r="H102" i="6"/>
  <c r="G102" i="6"/>
  <c r="H101" i="6"/>
  <c r="G101" i="6"/>
  <c r="H100" i="6"/>
  <c r="G100" i="6"/>
  <c r="H99" i="6"/>
  <c r="G99" i="6"/>
  <c r="H98" i="6"/>
  <c r="G98" i="6"/>
  <c r="H97" i="6"/>
  <c r="G97" i="6"/>
  <c r="H96" i="6"/>
  <c r="G96" i="6"/>
  <c r="H95" i="6"/>
  <c r="G95" i="6"/>
  <c r="H94" i="6"/>
  <c r="G94" i="6"/>
  <c r="H93" i="6"/>
  <c r="G93" i="6"/>
  <c r="H92" i="6"/>
  <c r="G92" i="6"/>
  <c r="H91" i="6"/>
  <c r="G91" i="6"/>
  <c r="H90" i="6"/>
  <c r="G90" i="6"/>
  <c r="H89" i="6"/>
  <c r="G89" i="6"/>
  <c r="H88" i="6"/>
  <c r="G88" i="6"/>
  <c r="H87" i="6"/>
  <c r="G87" i="6"/>
  <c r="H86" i="6"/>
  <c r="G86" i="6"/>
  <c r="H85" i="6"/>
  <c r="G85" i="6"/>
  <c r="H84" i="6"/>
  <c r="G84" i="6"/>
  <c r="H83" i="6"/>
  <c r="G83" i="6"/>
  <c r="H82" i="6"/>
  <c r="G82" i="6"/>
  <c r="H81" i="6"/>
  <c r="G81" i="6"/>
  <c r="H80" i="6"/>
  <c r="G80" i="6"/>
  <c r="H79" i="6"/>
  <c r="G79" i="6"/>
  <c r="H78" i="6"/>
  <c r="G78" i="6"/>
  <c r="H77" i="6"/>
  <c r="G77" i="6"/>
  <c r="H76" i="6"/>
  <c r="G76" i="6"/>
  <c r="H75" i="6"/>
  <c r="G75" i="6"/>
  <c r="H74" i="6"/>
  <c r="G74" i="6"/>
  <c r="H73" i="6"/>
  <c r="G73" i="6"/>
  <c r="H72" i="6"/>
  <c r="G72" i="6"/>
  <c r="H71" i="6"/>
  <c r="G71" i="6"/>
  <c r="H70" i="6"/>
  <c r="G70" i="6"/>
  <c r="H69" i="6"/>
  <c r="G69" i="6"/>
  <c r="H68" i="6"/>
  <c r="G68" i="6"/>
  <c r="H67" i="6"/>
  <c r="G67" i="6"/>
  <c r="H66" i="6"/>
  <c r="G66" i="6"/>
  <c r="H65" i="6"/>
  <c r="G65" i="6"/>
  <c r="H64" i="6"/>
  <c r="G64" i="6"/>
  <c r="H63" i="6"/>
  <c r="G63" i="6"/>
  <c r="H62" i="6"/>
  <c r="G62" i="6"/>
  <c r="H61" i="6"/>
  <c r="G61" i="6"/>
  <c r="H60" i="6"/>
  <c r="G60" i="6"/>
  <c r="H59" i="6"/>
  <c r="G59" i="6"/>
  <c r="H58" i="6"/>
  <c r="G58" i="6"/>
  <c r="H57" i="6"/>
  <c r="G57" i="6"/>
  <c r="H56" i="6"/>
  <c r="G56" i="6"/>
  <c r="H55" i="6"/>
  <c r="G55" i="6"/>
  <c r="H54" i="6"/>
  <c r="G54" i="6"/>
  <c r="H53" i="6"/>
  <c r="G53" i="6"/>
  <c r="H52" i="6"/>
  <c r="G52" i="6"/>
  <c r="H51" i="6"/>
  <c r="G51" i="6"/>
  <c r="H50" i="6"/>
  <c r="G50" i="6"/>
  <c r="H49" i="6"/>
  <c r="G49" i="6"/>
  <c r="H48" i="6"/>
  <c r="G48" i="6"/>
  <c r="H47" i="6"/>
  <c r="G47" i="6"/>
  <c r="H46" i="6"/>
  <c r="G46" i="6"/>
  <c r="H45" i="6"/>
  <c r="G45" i="6"/>
  <c r="H44" i="6"/>
  <c r="G44" i="6"/>
  <c r="H43" i="6"/>
  <c r="G43" i="6"/>
  <c r="H42" i="6"/>
  <c r="G42" i="6"/>
  <c r="H41" i="6"/>
  <c r="G41" i="6"/>
  <c r="H40" i="6"/>
  <c r="G40" i="6"/>
  <c r="H39" i="6"/>
  <c r="G39" i="6"/>
  <c r="H38" i="6"/>
  <c r="G38" i="6"/>
  <c r="H37" i="6"/>
  <c r="G37" i="6"/>
  <c r="H36" i="6"/>
  <c r="G36" i="6"/>
  <c r="H35" i="6"/>
  <c r="G35" i="6"/>
  <c r="H34" i="6"/>
  <c r="G34" i="6"/>
  <c r="H33" i="6"/>
  <c r="G33" i="6"/>
  <c r="H32" i="6"/>
  <c r="G32" i="6"/>
  <c r="H31" i="6"/>
  <c r="G31" i="6"/>
  <c r="H30" i="6"/>
  <c r="G30" i="6"/>
  <c r="H29" i="6"/>
  <c r="G29" i="6"/>
  <c r="H28" i="6"/>
  <c r="G28" i="6"/>
  <c r="H27" i="6"/>
  <c r="G27" i="6"/>
  <c r="H26" i="6"/>
  <c r="G26" i="6"/>
  <c r="H25" i="6"/>
  <c r="G25" i="6"/>
  <c r="H24" i="6"/>
  <c r="G24" i="6"/>
  <c r="H23" i="6"/>
  <c r="G23" i="6"/>
  <c r="H22" i="6"/>
  <c r="G22" i="6"/>
  <c r="H21" i="6"/>
  <c r="G21" i="6"/>
  <c r="H20" i="6"/>
  <c r="G20" i="6"/>
  <c r="H19" i="6"/>
  <c r="G19" i="6"/>
  <c r="H18" i="6"/>
  <c r="G18" i="6"/>
  <c r="H17" i="6"/>
  <c r="G17" i="6"/>
  <c r="H16" i="6"/>
  <c r="G16" i="6"/>
  <c r="H15" i="6"/>
  <c r="G15" i="6"/>
  <c r="H14" i="6"/>
  <c r="G14" i="6"/>
  <c r="H13" i="6"/>
  <c r="G13" i="6"/>
  <c r="H12" i="6"/>
  <c r="G12" i="6"/>
  <c r="H11" i="6"/>
  <c r="G11" i="6"/>
  <c r="H10" i="6"/>
  <c r="G10" i="6"/>
  <c r="H9" i="6"/>
  <c r="G9" i="6"/>
  <c r="H8" i="6"/>
  <c r="G8" i="6"/>
  <c r="H7" i="6"/>
  <c r="G7" i="6"/>
  <c r="B160" i="6"/>
  <c r="B159" i="6"/>
  <c r="B158" i="6"/>
  <c r="B157" i="6"/>
  <c r="B155" i="6"/>
  <c r="B154" i="6"/>
  <c r="B153" i="6"/>
  <c r="B152" i="6"/>
  <c r="B150" i="6"/>
  <c r="B149" i="6"/>
  <c r="B148" i="6"/>
  <c r="B147" i="6"/>
  <c r="B145" i="6"/>
  <c r="B144" i="6"/>
  <c r="B143" i="6"/>
  <c r="B142" i="6"/>
  <c r="B140" i="6"/>
  <c r="B139" i="6"/>
  <c r="B138" i="6"/>
  <c r="B137" i="6"/>
  <c r="B135" i="6"/>
  <c r="B134" i="6"/>
  <c r="B133" i="6"/>
  <c r="B132" i="6"/>
  <c r="B130" i="6"/>
  <c r="B129" i="6"/>
  <c r="B128" i="6"/>
  <c r="B127" i="6"/>
  <c r="B125" i="6"/>
  <c r="B124" i="6"/>
  <c r="B123" i="6"/>
  <c r="B122" i="6"/>
  <c r="B120" i="6"/>
  <c r="B119" i="6"/>
  <c r="B118" i="6"/>
  <c r="B117" i="6"/>
  <c r="B115" i="6"/>
  <c r="B114" i="6"/>
  <c r="B113" i="6"/>
  <c r="B112" i="6"/>
  <c r="B110" i="6"/>
  <c r="B109" i="6"/>
  <c r="B108" i="6"/>
  <c r="B107" i="6"/>
  <c r="B105" i="6"/>
  <c r="B104" i="6"/>
  <c r="B103" i="6"/>
  <c r="B102" i="6"/>
  <c r="B100" i="6"/>
  <c r="B99" i="6"/>
  <c r="B98" i="6"/>
  <c r="B97" i="6"/>
  <c r="B95" i="6"/>
  <c r="B94" i="6"/>
  <c r="B93" i="6"/>
  <c r="B92" i="6"/>
  <c r="B90" i="6"/>
  <c r="B89" i="6"/>
  <c r="B88" i="6"/>
  <c r="B87" i="6"/>
  <c r="B85" i="6"/>
  <c r="B84" i="6"/>
  <c r="B83" i="6"/>
  <c r="B82" i="6"/>
  <c r="B80" i="6"/>
  <c r="B79" i="6"/>
  <c r="B78" i="6"/>
  <c r="B77" i="6"/>
  <c r="B75" i="6"/>
  <c r="B74" i="6"/>
  <c r="B73" i="6"/>
  <c r="B72" i="6"/>
  <c r="B70" i="6"/>
  <c r="B69" i="6"/>
  <c r="B68" i="6"/>
  <c r="B67" i="6"/>
  <c r="B65" i="6"/>
  <c r="B64" i="6"/>
  <c r="B63" i="6"/>
  <c r="B62" i="6"/>
  <c r="B60" i="6"/>
  <c r="B59" i="6"/>
  <c r="B58" i="6"/>
  <c r="B57" i="6"/>
  <c r="B55" i="6"/>
  <c r="B54" i="6"/>
  <c r="B53" i="6"/>
  <c r="B52" i="6"/>
  <c r="B50" i="6"/>
  <c r="B49" i="6"/>
  <c r="B48" i="6"/>
  <c r="B47" i="6"/>
  <c r="B45" i="6"/>
  <c r="B44" i="6"/>
  <c r="B43" i="6"/>
  <c r="B42" i="6"/>
  <c r="B40" i="6"/>
  <c r="B39" i="6"/>
  <c r="B38" i="6"/>
  <c r="B37" i="6"/>
  <c r="B35" i="6"/>
  <c r="B34" i="6"/>
  <c r="B33" i="6"/>
  <c r="B32" i="6"/>
  <c r="B30" i="6"/>
  <c r="B29" i="6"/>
  <c r="B28" i="6"/>
  <c r="B27" i="6"/>
  <c r="B25" i="6"/>
  <c r="B24" i="6"/>
  <c r="B23" i="6"/>
  <c r="B22" i="6"/>
  <c r="B20" i="6"/>
  <c r="B19" i="6"/>
  <c r="B18" i="6"/>
  <c r="B17" i="6"/>
  <c r="B15" i="6"/>
  <c r="B14" i="6"/>
  <c r="B13" i="6"/>
  <c r="B12" i="6"/>
  <c r="B10" i="6"/>
  <c r="B9" i="6"/>
  <c r="B8" i="6"/>
  <c r="B7" i="6"/>
  <c r="E7" i="6"/>
  <c r="D7" i="6"/>
  <c r="C7" i="6"/>
  <c r="O9" i="6"/>
  <c r="O10" i="6"/>
  <c r="O14" i="6"/>
  <c r="O16" i="6"/>
  <c r="N161" i="6"/>
  <c r="N160" i="6"/>
  <c r="N159" i="6"/>
  <c r="N158" i="6"/>
  <c r="N156" i="6"/>
  <c r="N155" i="6"/>
  <c r="N154" i="6"/>
  <c r="N153" i="6"/>
  <c r="N152" i="6"/>
  <c r="N151" i="6"/>
  <c r="N150" i="6"/>
  <c r="N149" i="6"/>
  <c r="N148" i="6"/>
  <c r="N147" i="6"/>
  <c r="N146" i="6"/>
  <c r="N145" i="6"/>
  <c r="N144" i="6"/>
  <c r="N143" i="6"/>
  <c r="N142" i="6"/>
  <c r="N141" i="6"/>
  <c r="N140" i="6"/>
  <c r="N139" i="6"/>
  <c r="N138" i="6"/>
  <c r="N137" i="6"/>
  <c r="N136" i="6"/>
  <c r="N135" i="6"/>
  <c r="N134" i="6"/>
  <c r="N133" i="6"/>
  <c r="N132" i="6"/>
  <c r="N131" i="6"/>
  <c r="N130" i="6"/>
  <c r="N129" i="6"/>
  <c r="N128" i="6"/>
  <c r="N127" i="6"/>
  <c r="N126" i="6"/>
  <c r="N125" i="6"/>
  <c r="N124" i="6"/>
  <c r="N123" i="6"/>
  <c r="N122" i="6"/>
  <c r="N121" i="6"/>
  <c r="N120" i="6"/>
  <c r="N119" i="6"/>
  <c r="N118" i="6"/>
  <c r="N117" i="6"/>
  <c r="N116" i="6"/>
  <c r="N115" i="6"/>
  <c r="N114" i="6"/>
  <c r="N113" i="6"/>
  <c r="N112" i="6"/>
  <c r="N111" i="6"/>
  <c r="N110" i="6"/>
  <c r="N109" i="6"/>
  <c r="N108" i="6"/>
  <c r="N107" i="6"/>
  <c r="N106" i="6"/>
  <c r="N105" i="6"/>
  <c r="N104" i="6"/>
  <c r="N103" i="6"/>
  <c r="N102" i="6"/>
  <c r="N101" i="6"/>
  <c r="N100" i="6"/>
  <c r="N99" i="6"/>
  <c r="N98" i="6"/>
  <c r="N97" i="6"/>
  <c r="N96" i="6"/>
  <c r="N95" i="6"/>
  <c r="N94" i="6"/>
  <c r="N93" i="6"/>
  <c r="N92" i="6"/>
  <c r="N91" i="6"/>
  <c r="N90" i="6"/>
  <c r="N89" i="6"/>
  <c r="N88" i="6"/>
  <c r="N87" i="6"/>
  <c r="N86" i="6"/>
  <c r="N85" i="6"/>
  <c r="N84" i="6"/>
  <c r="N83" i="6"/>
  <c r="N82" i="6"/>
  <c r="N81" i="6"/>
  <c r="N80" i="6"/>
  <c r="N79" i="6"/>
  <c r="N78" i="6"/>
  <c r="N77" i="6"/>
  <c r="N76" i="6"/>
  <c r="N75" i="6"/>
  <c r="N74" i="6"/>
  <c r="N73" i="6"/>
  <c r="N72" i="6"/>
  <c r="N71" i="6"/>
  <c r="N70" i="6"/>
  <c r="N69" i="6"/>
  <c r="N68" i="6"/>
  <c r="N67" i="6"/>
  <c r="N66" i="6"/>
  <c r="N65" i="6"/>
  <c r="N64" i="6"/>
  <c r="N63" i="6"/>
  <c r="N62" i="6"/>
  <c r="N61" i="6"/>
  <c r="N60" i="6"/>
  <c r="N59" i="6"/>
  <c r="N58" i="6"/>
  <c r="N57" i="6"/>
  <c r="N56" i="6"/>
  <c r="N55" i="6"/>
  <c r="N54" i="6"/>
  <c r="N53" i="6"/>
  <c r="N52" i="6"/>
  <c r="N51" i="6"/>
  <c r="N50" i="6"/>
  <c r="N49" i="6"/>
  <c r="N48" i="6"/>
  <c r="N47" i="6"/>
  <c r="N46" i="6"/>
  <c r="N45" i="6"/>
  <c r="N44" i="6"/>
  <c r="N43" i="6"/>
  <c r="N42" i="6"/>
  <c r="N41" i="6"/>
  <c r="N40" i="6"/>
  <c r="N39" i="6"/>
  <c r="N38" i="6"/>
  <c r="N37" i="6"/>
  <c r="N36" i="6"/>
  <c r="N35" i="6"/>
  <c r="N34" i="6"/>
  <c r="N33" i="6"/>
  <c r="N32" i="6"/>
  <c r="N31" i="6"/>
  <c r="N30" i="6"/>
  <c r="N29" i="6"/>
  <c r="N28" i="6"/>
  <c r="N27" i="6"/>
  <c r="N26" i="6"/>
  <c r="N25" i="6"/>
  <c r="N24" i="6"/>
  <c r="N23" i="6"/>
  <c r="N22" i="6"/>
  <c r="N21" i="6"/>
  <c r="N20" i="6"/>
  <c r="N19" i="6"/>
  <c r="N18" i="6"/>
  <c r="N17" i="6"/>
  <c r="N16" i="6"/>
  <c r="N15" i="6"/>
  <c r="N14" i="6"/>
  <c r="N13" i="6"/>
  <c r="N11" i="6"/>
  <c r="N10" i="6"/>
  <c r="N9" i="6"/>
  <c r="N7" i="6"/>
  <c r="I7" i="6"/>
  <c r="L11" i="6"/>
  <c r="L10" i="6"/>
  <c r="L9" i="6"/>
  <c r="L8" i="6"/>
  <c r="L7" i="6"/>
  <c r="I11" i="6"/>
  <c r="I10" i="6"/>
  <c r="I9" i="6"/>
  <c r="I8" i="6"/>
  <c r="J11" i="6"/>
  <c r="M9" i="6"/>
  <c r="M11" i="6"/>
  <c r="M12" i="6"/>
  <c r="R161" i="7"/>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J9" i="6"/>
  <c r="J13" i="6"/>
  <c r="J16" i="6"/>
  <c r="J12" i="6"/>
  <c r="J14" i="6"/>
  <c r="M10" i="36"/>
  <c r="M8" i="36"/>
  <c r="J10" i="36"/>
  <c r="M8" i="37"/>
  <c r="M16" i="37"/>
  <c r="O125" i="40"/>
  <c r="O127" i="40"/>
  <c r="O8" i="37"/>
  <c r="O9" i="37"/>
  <c r="O10" i="37"/>
  <c r="O12" i="37"/>
  <c r="O13" i="37"/>
  <c r="O15" i="37"/>
  <c r="G10" i="35"/>
  <c r="N10" i="40"/>
  <c r="N11" i="40"/>
  <c r="G12" i="35"/>
  <c r="N12" i="40"/>
  <c r="G18" i="35"/>
  <c r="N18" i="40"/>
  <c r="G19" i="35"/>
  <c r="G22" i="35"/>
  <c r="G23" i="35"/>
  <c r="G24" i="35"/>
  <c r="G34" i="35"/>
  <c r="G36" i="35"/>
  <c r="N36" i="40"/>
  <c r="N37" i="40"/>
  <c r="G43" i="35"/>
  <c r="G44" i="35"/>
  <c r="N44" i="40"/>
  <c r="G45" i="35"/>
  <c r="N50" i="40"/>
  <c r="G52" i="35"/>
  <c r="N52" i="40"/>
  <c r="N53" i="40"/>
  <c r="G61" i="35"/>
  <c r="G66" i="35"/>
  <c r="N66" i="40"/>
  <c r="N67" i="40"/>
  <c r="G68" i="35"/>
  <c r="N68" i="40"/>
  <c r="G74" i="35"/>
  <c r="N74" i="40"/>
  <c r="N82" i="40"/>
  <c r="N83" i="40"/>
  <c r="N85" i="40"/>
  <c r="G86" i="35"/>
  <c r="N86" i="40"/>
  <c r="N87" i="40"/>
  <c r="G88" i="35"/>
  <c r="N88" i="40"/>
  <c r="N89" i="40"/>
  <c r="G90" i="35"/>
  <c r="N90" i="40"/>
  <c r="N91" i="40"/>
  <c r="G92" i="35"/>
  <c r="N92" i="40"/>
  <c r="N93" i="40"/>
  <c r="G94" i="35"/>
  <c r="N94" i="40"/>
  <c r="N95" i="40"/>
  <c r="N103" i="40"/>
  <c r="N105" i="40"/>
  <c r="G110" i="35"/>
  <c r="N111" i="40"/>
  <c r="N112" i="40"/>
  <c r="N113" i="40"/>
  <c r="G118" i="35"/>
  <c r="N119" i="40"/>
  <c r="G120" i="35"/>
  <c r="N120" i="40"/>
  <c r="G134" i="35"/>
  <c r="G136" i="35"/>
  <c r="G138" i="35"/>
  <c r="G140" i="35"/>
  <c r="G7" i="32"/>
  <c r="G8" i="32"/>
  <c r="N8" i="39"/>
  <c r="G10" i="32"/>
  <c r="N10" i="39"/>
  <c r="G11" i="32"/>
  <c r="G12" i="32"/>
  <c r="N12" i="39"/>
  <c r="G13" i="32"/>
  <c r="G16" i="32"/>
  <c r="N16" i="39"/>
  <c r="G18" i="32"/>
  <c r="N18" i="39"/>
  <c r="G20" i="32"/>
  <c r="N20" i="39"/>
  <c r="G25" i="32"/>
  <c r="G29" i="32"/>
  <c r="G32" i="32"/>
  <c r="N32" i="39"/>
  <c r="G36" i="32"/>
  <c r="N36" i="39"/>
  <c r="G39" i="32"/>
  <c r="G41" i="32"/>
  <c r="G45" i="32"/>
  <c r="G47" i="32"/>
  <c r="G49" i="32"/>
  <c r="N49" i="39"/>
  <c r="G51" i="32"/>
  <c r="N51" i="39"/>
  <c r="G53" i="32"/>
  <c r="N53" i="39"/>
  <c r="G55" i="32"/>
  <c r="N55" i="39"/>
  <c r="G59" i="32"/>
  <c r="N59" i="39"/>
  <c r="G61" i="32"/>
  <c r="N61" i="39"/>
  <c r="G63" i="32"/>
  <c r="N63" i="39"/>
  <c r="G65" i="32"/>
  <c r="G67" i="32"/>
  <c r="N67" i="39"/>
  <c r="G69" i="32"/>
  <c r="N69" i="39"/>
  <c r="G71" i="32"/>
  <c r="N71" i="39"/>
  <c r="G73" i="32"/>
  <c r="G75" i="32"/>
  <c r="N75" i="39"/>
  <c r="G77" i="32"/>
  <c r="N77" i="39"/>
  <c r="N78" i="39"/>
  <c r="G79" i="32"/>
  <c r="N79" i="39"/>
  <c r="G81" i="32"/>
  <c r="N81" i="39"/>
  <c r="G83" i="32"/>
  <c r="N83" i="39"/>
  <c r="N85" i="39"/>
  <c r="G87" i="32"/>
  <c r="N87" i="39"/>
  <c r="G89" i="32"/>
  <c r="N89" i="39"/>
  <c r="G91" i="32"/>
  <c r="N91" i="39"/>
  <c r="G93" i="32"/>
  <c r="N93" i="39"/>
  <c r="G95" i="32"/>
  <c r="N95" i="39"/>
  <c r="G99" i="32"/>
  <c r="N99" i="39"/>
  <c r="G101" i="32"/>
  <c r="N101" i="39"/>
  <c r="G103" i="32"/>
  <c r="N103" i="39"/>
  <c r="G105" i="32"/>
  <c r="N105" i="39"/>
  <c r="G107" i="32"/>
  <c r="N107" i="39"/>
  <c r="G109" i="32"/>
  <c r="N109" i="39"/>
  <c r="G111" i="32"/>
  <c r="N111" i="39"/>
  <c r="G113" i="32"/>
  <c r="N113" i="39"/>
  <c r="G115" i="32"/>
  <c r="N115" i="39"/>
  <c r="N117" i="39"/>
  <c r="G119" i="32"/>
  <c r="N119" i="39"/>
  <c r="G122" i="32"/>
  <c r="N122" i="39"/>
  <c r="G124" i="32"/>
  <c r="N124" i="39"/>
  <c r="G128" i="32"/>
  <c r="N128" i="39"/>
  <c r="G131" i="32"/>
  <c r="N131" i="39"/>
  <c r="G135" i="32"/>
  <c r="N135" i="39"/>
  <c r="G137" i="32"/>
  <c r="N137" i="39"/>
  <c r="G139" i="32"/>
  <c r="N139" i="39"/>
  <c r="G141" i="32"/>
  <c r="N141" i="39"/>
  <c r="G143" i="32"/>
  <c r="N143" i="39"/>
  <c r="G145" i="32"/>
  <c r="N145" i="39"/>
  <c r="G7" i="30"/>
  <c r="N7" i="36"/>
  <c r="G8" i="30"/>
  <c r="N8" i="36"/>
  <c r="G9" i="30"/>
  <c r="N9" i="36"/>
  <c r="G10" i="30"/>
  <c r="N10" i="36"/>
  <c r="G11" i="30"/>
  <c r="N11" i="36"/>
  <c r="G12" i="30"/>
  <c r="N12" i="36"/>
  <c r="N13" i="36"/>
  <c r="G14" i="30"/>
  <c r="N14" i="36"/>
  <c r="G15" i="30"/>
  <c r="N15" i="36"/>
  <c r="G16" i="30"/>
  <c r="N16" i="36"/>
  <c r="G17" i="30"/>
  <c r="N17" i="36"/>
  <c r="G18" i="30"/>
  <c r="N18" i="36"/>
  <c r="G20" i="30"/>
  <c r="N20" i="36"/>
  <c r="G21" i="30"/>
  <c r="N21" i="36"/>
  <c r="G22" i="30"/>
  <c r="N22" i="36"/>
  <c r="G23" i="30"/>
  <c r="N23" i="36"/>
  <c r="G24" i="30"/>
  <c r="N24" i="36"/>
  <c r="G25" i="30"/>
  <c r="N25" i="36"/>
  <c r="G26" i="30"/>
  <c r="N26" i="36"/>
  <c r="G27" i="30"/>
  <c r="N27" i="36"/>
  <c r="G28" i="30"/>
  <c r="N28" i="36"/>
  <c r="G29" i="30"/>
  <c r="N29" i="36"/>
  <c r="G30" i="30"/>
  <c r="N30" i="36"/>
  <c r="G31" i="30"/>
  <c r="N31" i="36"/>
  <c r="N32" i="36"/>
  <c r="G33" i="30"/>
  <c r="N33" i="36"/>
  <c r="G35" i="30"/>
  <c r="N35" i="36"/>
  <c r="G36" i="30"/>
  <c r="N36" i="36"/>
  <c r="G37" i="30"/>
  <c r="N37" i="36"/>
  <c r="G38" i="30"/>
  <c r="N38" i="36"/>
  <c r="G39" i="30"/>
  <c r="N39" i="36"/>
  <c r="N41" i="36"/>
  <c r="G42" i="30"/>
  <c r="N42" i="36"/>
  <c r="G44" i="30"/>
  <c r="N44" i="36"/>
  <c r="G45" i="30"/>
  <c r="N45" i="36"/>
  <c r="G94" i="30"/>
  <c r="N94" i="36"/>
  <c r="G102" i="30"/>
  <c r="N102" i="36"/>
  <c r="N148" i="36"/>
  <c r="G150" i="30"/>
  <c r="N150" i="36"/>
  <c r="G152" i="30"/>
  <c r="N152" i="36"/>
  <c r="G154" i="30"/>
  <c r="N154" i="36"/>
  <c r="G156" i="30"/>
  <c r="N156" i="36"/>
  <c r="M7" i="37"/>
  <c r="M9" i="37"/>
  <c r="M13" i="37"/>
  <c r="G52" i="31"/>
  <c r="N52" i="37"/>
  <c r="N53" i="37"/>
  <c r="G54" i="31"/>
  <c r="N54" i="37"/>
  <c r="G55" i="31"/>
  <c r="N55" i="37"/>
  <c r="G56" i="31"/>
  <c r="G59" i="31"/>
  <c r="N59" i="37"/>
  <c r="G60" i="31"/>
  <c r="N60" i="37"/>
  <c r="G61" i="31"/>
  <c r="G62" i="31"/>
  <c r="N62" i="37"/>
  <c r="G63" i="31"/>
  <c r="N63" i="37"/>
  <c r="G64" i="31"/>
  <c r="N64" i="37"/>
  <c r="G65" i="31"/>
  <c r="G66" i="31"/>
  <c r="N66" i="37"/>
  <c r="G68" i="31"/>
  <c r="N68" i="37"/>
  <c r="G69" i="31"/>
  <c r="N69" i="37"/>
  <c r="G70" i="31"/>
  <c r="N70" i="37"/>
  <c r="G72" i="31"/>
  <c r="G73" i="31"/>
  <c r="N73" i="37"/>
  <c r="G74" i="31"/>
  <c r="N74" i="37"/>
  <c r="G75" i="31"/>
  <c r="N75" i="37"/>
  <c r="G76" i="31"/>
  <c r="N76" i="37"/>
  <c r="G77" i="31"/>
  <c r="N77" i="37"/>
  <c r="G79" i="31"/>
  <c r="N79" i="37"/>
  <c r="G80" i="31"/>
  <c r="N80" i="37"/>
  <c r="G81" i="31"/>
  <c r="N81" i="37"/>
  <c r="G82" i="31"/>
  <c r="G85" i="31"/>
  <c r="N85" i="37"/>
  <c r="G86" i="31"/>
  <c r="N86" i="37"/>
  <c r="G88" i="31"/>
  <c r="N88" i="37"/>
  <c r="G89" i="31"/>
  <c r="N89" i="37"/>
  <c r="G90" i="31"/>
  <c r="N90" i="37"/>
  <c r="G108" i="31"/>
  <c r="N108" i="37"/>
  <c r="G110" i="31"/>
  <c r="N110" i="37"/>
  <c r="N112" i="37"/>
  <c r="G114" i="31"/>
  <c r="N114" i="37"/>
  <c r="G116" i="31"/>
  <c r="N116" i="37"/>
  <c r="G120" i="31"/>
  <c r="N120" i="37"/>
  <c r="G122" i="31"/>
  <c r="N122" i="37"/>
  <c r="G124" i="31"/>
  <c r="N124" i="37"/>
  <c r="G128" i="31"/>
  <c r="N128" i="37"/>
  <c r="G130" i="31"/>
  <c r="N130" i="37"/>
  <c r="G132" i="31"/>
  <c r="N132" i="37"/>
  <c r="G134" i="31"/>
  <c r="N134" i="37"/>
  <c r="G136" i="31"/>
  <c r="N136" i="37"/>
  <c r="G138" i="31"/>
  <c r="N138" i="37"/>
  <c r="G140" i="31"/>
  <c r="N140" i="37"/>
  <c r="G142" i="31"/>
  <c r="N142" i="37"/>
  <c r="G144" i="31"/>
  <c r="N144" i="37"/>
  <c r="N146" i="37"/>
  <c r="G148" i="31"/>
  <c r="N148" i="37"/>
  <c r="G150" i="31"/>
  <c r="N150" i="37"/>
  <c r="G154" i="31"/>
  <c r="N154" i="37"/>
  <c r="G158" i="31"/>
  <c r="N158" i="37"/>
  <c r="G160" i="31"/>
  <c r="N160" i="37"/>
  <c r="G151" i="32"/>
  <c r="N151" i="39"/>
  <c r="N161" i="40"/>
  <c r="N160" i="40"/>
  <c r="N159" i="40"/>
  <c r="N157" i="40"/>
  <c r="N156" i="40"/>
  <c r="N154" i="40"/>
  <c r="N153" i="40"/>
  <c r="N152" i="40"/>
  <c r="N151" i="40"/>
  <c r="N146" i="40"/>
  <c r="N145" i="40"/>
  <c r="N144" i="40"/>
  <c r="G8" i="35"/>
  <c r="N8" i="40"/>
  <c r="G13" i="35"/>
  <c r="N13" i="40"/>
  <c r="N14" i="40"/>
  <c r="G15" i="35"/>
  <c r="N15" i="40"/>
  <c r="G16" i="35"/>
  <c r="N16" i="40"/>
  <c r="G20" i="35"/>
  <c r="N20" i="40"/>
  <c r="N21" i="40"/>
  <c r="G26" i="35"/>
  <c r="N26" i="40"/>
  <c r="N27" i="40"/>
  <c r="N31" i="40"/>
  <c r="G32" i="35"/>
  <c r="N32" i="40"/>
  <c r="G33" i="35"/>
  <c r="N33" i="40"/>
  <c r="G39" i="35"/>
  <c r="N39" i="40"/>
  <c r="G40" i="35"/>
  <c r="N40" i="40"/>
  <c r="G41" i="35"/>
  <c r="N41" i="40"/>
  <c r="G47" i="35"/>
  <c r="N47" i="40"/>
  <c r="N48" i="40"/>
  <c r="G49" i="35"/>
  <c r="N49" i="40"/>
  <c r="G54" i="35"/>
  <c r="N54" i="40"/>
  <c r="N57" i="40"/>
  <c r="G62" i="35"/>
  <c r="N62" i="40"/>
  <c r="G63" i="35"/>
  <c r="N63" i="40"/>
  <c r="G71" i="35"/>
  <c r="N71" i="40"/>
  <c r="G72" i="35"/>
  <c r="N72" i="40"/>
  <c r="G73" i="35"/>
  <c r="N73" i="40"/>
  <c r="G78" i="35"/>
  <c r="N78" i="40"/>
  <c r="G80" i="35"/>
  <c r="G81" i="35"/>
  <c r="N81" i="40"/>
  <c r="O86" i="40"/>
  <c r="O92" i="40"/>
  <c r="G98" i="35"/>
  <c r="N98" i="40"/>
  <c r="G99" i="35"/>
  <c r="N99" i="40"/>
  <c r="G100" i="35"/>
  <c r="N100" i="40"/>
  <c r="G101" i="35"/>
  <c r="N106" i="40"/>
  <c r="N108" i="40"/>
  <c r="G109" i="35"/>
  <c r="N109" i="40"/>
  <c r="G115" i="35"/>
  <c r="N115" i="40"/>
  <c r="N116" i="40"/>
  <c r="G122" i="35"/>
  <c r="N122" i="40"/>
  <c r="G124" i="35"/>
  <c r="N124" i="40"/>
  <c r="G125" i="35"/>
  <c r="N125" i="40"/>
  <c r="G126" i="35"/>
  <c r="N126" i="40"/>
  <c r="G127" i="35"/>
  <c r="N127" i="40"/>
  <c r="G129" i="35"/>
  <c r="N129" i="40"/>
  <c r="N130" i="40"/>
  <c r="N133" i="40"/>
  <c r="G135" i="35"/>
  <c r="N135" i="40"/>
  <c r="G137" i="35"/>
  <c r="N137" i="40"/>
  <c r="G15" i="32"/>
  <c r="N15" i="39"/>
  <c r="N17" i="39"/>
  <c r="G21" i="32"/>
  <c r="N21" i="39"/>
  <c r="G24" i="32"/>
  <c r="N24" i="39"/>
  <c r="G28" i="32"/>
  <c r="N28" i="39"/>
  <c r="G31" i="32"/>
  <c r="N31" i="39"/>
  <c r="G33" i="32"/>
  <c r="N33" i="39"/>
  <c r="G35" i="32"/>
  <c r="N35" i="39"/>
  <c r="G37" i="32"/>
  <c r="N37" i="39"/>
  <c r="G40" i="32"/>
  <c r="N40" i="39"/>
  <c r="G42" i="32"/>
  <c r="N42" i="39"/>
  <c r="G44" i="32"/>
  <c r="N44" i="39"/>
  <c r="G48" i="32"/>
  <c r="N48" i="39"/>
  <c r="G52" i="32"/>
  <c r="N52" i="39"/>
  <c r="G56" i="32"/>
  <c r="N56" i="39"/>
  <c r="G58" i="32"/>
  <c r="G60" i="32"/>
  <c r="N60" i="39"/>
  <c r="G64" i="32"/>
  <c r="N64" i="39"/>
  <c r="G66" i="32"/>
  <c r="N66" i="39"/>
  <c r="G68" i="32"/>
  <c r="N68" i="39"/>
  <c r="G72" i="32"/>
  <c r="N72" i="39"/>
  <c r="G74" i="32"/>
  <c r="N74" i="39"/>
  <c r="G76" i="32"/>
  <c r="N76" i="39"/>
  <c r="G80" i="32"/>
  <c r="N80" i="39"/>
  <c r="G82" i="32"/>
  <c r="N82" i="39"/>
  <c r="G84" i="32"/>
  <c r="N84" i="39"/>
  <c r="G90" i="32"/>
  <c r="N90" i="39"/>
  <c r="G92" i="32"/>
  <c r="N92" i="39"/>
  <c r="G96" i="32"/>
  <c r="N96" i="39"/>
  <c r="G98" i="32"/>
  <c r="N98" i="39"/>
  <c r="G100" i="32"/>
  <c r="N100" i="39"/>
  <c r="G104" i="32"/>
  <c r="N104" i="39"/>
  <c r="G106" i="32"/>
  <c r="N106" i="39"/>
  <c r="G108" i="32"/>
  <c r="G114" i="32"/>
  <c r="N114" i="39"/>
  <c r="G116" i="32"/>
  <c r="N116" i="39"/>
  <c r="N120" i="39"/>
  <c r="G121" i="32"/>
  <c r="N121" i="39"/>
  <c r="G123" i="32"/>
  <c r="N123" i="39"/>
  <c r="G125" i="32"/>
  <c r="N125" i="39"/>
  <c r="G127" i="32"/>
  <c r="N127" i="39"/>
  <c r="G130" i="32"/>
  <c r="N130" i="39"/>
  <c r="G132" i="32"/>
  <c r="N132" i="39"/>
  <c r="G138" i="32"/>
  <c r="N138" i="39"/>
  <c r="G140" i="32"/>
  <c r="N140" i="39"/>
  <c r="G144" i="32"/>
  <c r="N144" i="39"/>
  <c r="G146" i="32"/>
  <c r="N146" i="39"/>
  <c r="H8" i="30"/>
  <c r="O8" i="36"/>
  <c r="O10" i="36"/>
  <c r="O11" i="36"/>
  <c r="G46" i="30"/>
  <c r="N46" i="36"/>
  <c r="G48" i="30"/>
  <c r="N48" i="36"/>
  <c r="G49" i="30"/>
  <c r="G50" i="30"/>
  <c r="N50" i="36"/>
  <c r="G52" i="30"/>
  <c r="N52" i="36"/>
  <c r="G53" i="30"/>
  <c r="G54" i="30"/>
  <c r="N54" i="36"/>
  <c r="G56" i="30"/>
  <c r="N56" i="36"/>
  <c r="G57" i="30"/>
  <c r="G58" i="30"/>
  <c r="N58" i="36"/>
  <c r="G60" i="30"/>
  <c r="N60" i="36"/>
  <c r="G61" i="30"/>
  <c r="G62" i="30"/>
  <c r="N62" i="36"/>
  <c r="G64" i="30"/>
  <c r="N64" i="36"/>
  <c r="G65" i="30"/>
  <c r="N65" i="36"/>
  <c r="G66" i="30"/>
  <c r="N66" i="36"/>
  <c r="G67" i="30"/>
  <c r="N67" i="36"/>
  <c r="G68" i="30"/>
  <c r="N68" i="36"/>
  <c r="G69" i="30"/>
  <c r="N69" i="36"/>
  <c r="G70" i="30"/>
  <c r="N70" i="36"/>
  <c r="G72" i="30"/>
  <c r="G73" i="30"/>
  <c r="N73" i="36"/>
  <c r="N75" i="36"/>
  <c r="G76" i="30"/>
  <c r="G77" i="30"/>
  <c r="N77" i="36"/>
  <c r="G79" i="30"/>
  <c r="N79" i="36"/>
  <c r="G81" i="30"/>
  <c r="N81" i="36"/>
  <c r="G82" i="30"/>
  <c r="N82" i="36"/>
  <c r="G83" i="30"/>
  <c r="N83" i="36"/>
  <c r="G84" i="30"/>
  <c r="N84" i="36"/>
  <c r="G85" i="30"/>
  <c r="N85" i="36"/>
  <c r="G86" i="30"/>
  <c r="N86" i="36"/>
  <c r="G88" i="30"/>
  <c r="N88" i="36"/>
  <c r="G89" i="30"/>
  <c r="N91" i="36"/>
  <c r="G92" i="30"/>
  <c r="N92" i="36"/>
  <c r="G96" i="30"/>
  <c r="N96" i="36"/>
  <c r="G100" i="30"/>
  <c r="N100" i="36"/>
  <c r="G101" i="30"/>
  <c r="N101" i="36"/>
  <c r="G103" i="30"/>
  <c r="N103" i="36"/>
  <c r="G105" i="30"/>
  <c r="N105" i="36"/>
  <c r="G106" i="30"/>
  <c r="N106" i="36"/>
  <c r="G107" i="30"/>
  <c r="N107" i="36"/>
  <c r="G108" i="30"/>
  <c r="N108" i="36"/>
  <c r="G109" i="30"/>
  <c r="N109" i="36"/>
  <c r="G110" i="30"/>
  <c r="N110" i="36"/>
  <c r="G111" i="30"/>
  <c r="N111" i="36"/>
  <c r="G112" i="30"/>
  <c r="G115" i="30"/>
  <c r="N115" i="36"/>
  <c r="G116" i="30"/>
  <c r="G117" i="30"/>
  <c r="N117" i="36"/>
  <c r="G119" i="30"/>
  <c r="N119" i="36"/>
  <c r="G120" i="30"/>
  <c r="N120" i="36"/>
  <c r="G121" i="30"/>
  <c r="N121" i="36"/>
  <c r="G122" i="30"/>
  <c r="N122" i="36"/>
  <c r="G124" i="30"/>
  <c r="N124" i="36"/>
  <c r="G125" i="30"/>
  <c r="N125" i="36"/>
  <c r="G126" i="30"/>
  <c r="G127" i="30"/>
  <c r="G128" i="30"/>
  <c r="N128" i="36"/>
  <c r="G129" i="30"/>
  <c r="N129" i="36"/>
  <c r="G131" i="30"/>
  <c r="N131" i="36"/>
  <c r="G132" i="30"/>
  <c r="N132" i="36"/>
  <c r="G135" i="30"/>
  <c r="N135" i="36"/>
  <c r="G136" i="30"/>
  <c r="G137" i="30"/>
  <c r="N137" i="36"/>
  <c r="G140" i="30"/>
  <c r="N140" i="36"/>
  <c r="G141" i="30"/>
  <c r="N141" i="36"/>
  <c r="G142" i="30"/>
  <c r="N142" i="36"/>
  <c r="G143" i="30"/>
  <c r="N143" i="36"/>
  <c r="N144" i="36"/>
  <c r="G145" i="30"/>
  <c r="G146" i="30"/>
  <c r="N146" i="36"/>
  <c r="G149" i="30"/>
  <c r="G153" i="30"/>
  <c r="N153" i="36"/>
  <c r="G155" i="30"/>
  <c r="N155" i="36"/>
  <c r="G8" i="31"/>
  <c r="N8" i="37"/>
  <c r="G9" i="31"/>
  <c r="N9" i="37"/>
  <c r="G10" i="31"/>
  <c r="N10" i="37"/>
  <c r="G12" i="31"/>
  <c r="N12" i="37"/>
  <c r="G13" i="31"/>
  <c r="N13" i="37"/>
  <c r="G14" i="31"/>
  <c r="N14" i="37"/>
  <c r="G15" i="31"/>
  <c r="N15" i="37"/>
  <c r="G16" i="31"/>
  <c r="N16" i="37"/>
  <c r="G17" i="31"/>
  <c r="N17" i="37"/>
  <c r="G18" i="31"/>
  <c r="N18" i="37"/>
  <c r="G19" i="31"/>
  <c r="N19" i="37"/>
  <c r="G20" i="31"/>
  <c r="N20" i="37"/>
  <c r="G21" i="31"/>
  <c r="N21" i="37"/>
  <c r="G22" i="31"/>
  <c r="N22" i="37"/>
  <c r="G23" i="31"/>
  <c r="N23" i="37"/>
  <c r="G24" i="31"/>
  <c r="N24" i="37"/>
  <c r="G25" i="31"/>
  <c r="N25" i="37"/>
  <c r="G26" i="31"/>
  <c r="N26" i="37"/>
  <c r="G27" i="31"/>
  <c r="N27" i="37"/>
  <c r="G28" i="31"/>
  <c r="N28" i="37"/>
  <c r="G29" i="31"/>
  <c r="G30" i="31"/>
  <c r="N30" i="37"/>
  <c r="G31" i="31"/>
  <c r="N31" i="37"/>
  <c r="G32" i="31"/>
  <c r="N32" i="37"/>
  <c r="G33" i="31"/>
  <c r="N33" i="37"/>
  <c r="G34" i="31"/>
  <c r="N34" i="37"/>
  <c r="G35" i="31"/>
  <c r="N35" i="37"/>
  <c r="G36" i="31"/>
  <c r="N36" i="37"/>
  <c r="G37" i="31"/>
  <c r="N37" i="37"/>
  <c r="G38" i="31"/>
  <c r="N38" i="37"/>
  <c r="G39" i="31"/>
  <c r="N39" i="37"/>
  <c r="G40" i="31"/>
  <c r="N40" i="37"/>
  <c r="G41" i="31"/>
  <c r="N41" i="37"/>
  <c r="G42" i="31"/>
  <c r="N42" i="37"/>
  <c r="G43" i="31"/>
  <c r="N43" i="37"/>
  <c r="G44" i="31"/>
  <c r="G45" i="31"/>
  <c r="N45" i="37"/>
  <c r="G46" i="31"/>
  <c r="N46" i="37"/>
  <c r="G47" i="31"/>
  <c r="N47" i="37"/>
  <c r="G48" i="31"/>
  <c r="N48" i="37"/>
  <c r="G50" i="31"/>
  <c r="N50" i="37"/>
  <c r="G92" i="31"/>
  <c r="N92" i="37"/>
  <c r="G93" i="31"/>
  <c r="N93" i="37"/>
  <c r="G94" i="31"/>
  <c r="N94" i="37"/>
  <c r="G96" i="31"/>
  <c r="N96" i="37"/>
  <c r="G97" i="31"/>
  <c r="N97" i="37"/>
  <c r="G98" i="31"/>
  <c r="N98" i="37"/>
  <c r="G100" i="31"/>
  <c r="G101" i="31"/>
  <c r="N101" i="37"/>
  <c r="G102" i="31"/>
  <c r="N102" i="37"/>
  <c r="G104" i="31"/>
  <c r="N104" i="37"/>
  <c r="G105" i="31"/>
  <c r="N105" i="37"/>
  <c r="G106" i="31"/>
  <c r="N106" i="37"/>
  <c r="G109" i="31"/>
  <c r="N109" i="37"/>
  <c r="G113" i="31"/>
  <c r="N113" i="37"/>
  <c r="G117" i="31"/>
  <c r="N117" i="37"/>
  <c r="G125" i="31"/>
  <c r="N125" i="37"/>
  <c r="G129" i="31"/>
  <c r="N129" i="37"/>
  <c r="G133" i="31"/>
  <c r="N133" i="37"/>
  <c r="G137" i="31"/>
  <c r="N137" i="37"/>
  <c r="G145" i="31"/>
  <c r="N145" i="37"/>
  <c r="G149" i="31"/>
  <c r="N149" i="37"/>
  <c r="G153" i="31"/>
  <c r="N153" i="37"/>
  <c r="G157" i="31"/>
  <c r="G161" i="31"/>
  <c r="N161" i="37"/>
  <c r="G148" i="32"/>
  <c r="N148" i="39"/>
  <c r="G147" i="32"/>
  <c r="O160" i="40"/>
  <c r="O156" i="40"/>
  <c r="O154" i="40"/>
  <c r="O150" i="40"/>
  <c r="O146" i="40"/>
  <c r="O144" i="40"/>
  <c r="O120" i="40"/>
  <c r="P147" i="40"/>
  <c r="F26" i="32"/>
  <c r="F22" i="32"/>
  <c r="F20" i="32"/>
  <c r="C150" i="31"/>
  <c r="C148" i="31"/>
  <c r="C146" i="31"/>
  <c r="C118" i="31"/>
  <c r="C112" i="31"/>
  <c r="C84" i="31"/>
  <c r="C82" i="31"/>
  <c r="C80" i="31"/>
  <c r="C18" i="31"/>
  <c r="F159" i="31"/>
  <c r="F157" i="31"/>
  <c r="F131" i="31"/>
  <c r="F99" i="31"/>
  <c r="F97" i="31"/>
  <c r="F95" i="31"/>
  <c r="F61" i="31"/>
  <c r="F148" i="32"/>
  <c r="F36" i="32"/>
  <c r="C134" i="31"/>
  <c r="C132" i="31"/>
  <c r="C130" i="31"/>
  <c r="C102" i="31"/>
  <c r="C100" i="31"/>
  <c r="C96" i="31"/>
  <c r="C36" i="31"/>
  <c r="C34" i="31"/>
  <c r="F143" i="31"/>
  <c r="F115" i="31"/>
  <c r="F111" i="31"/>
  <c r="F81" i="31"/>
  <c r="F77" i="31"/>
  <c r="F49" i="31"/>
  <c r="F33" i="31"/>
  <c r="F29" i="31"/>
  <c r="F19" i="31"/>
  <c r="F17" i="31"/>
  <c r="J8" i="17"/>
  <c r="M10" i="15"/>
  <c r="C7" i="26"/>
  <c r="J7" i="17"/>
  <c r="F8" i="26"/>
  <c r="C9" i="27"/>
  <c r="C10" i="29"/>
  <c r="F14" i="35"/>
  <c r="C19" i="35"/>
  <c r="C21" i="35"/>
  <c r="F24" i="35"/>
  <c r="C28" i="35"/>
  <c r="F29" i="35"/>
  <c r="C30" i="35"/>
  <c r="F45" i="35"/>
  <c r="F53" i="35"/>
  <c r="C56" i="35"/>
  <c r="F61" i="35"/>
  <c r="F69" i="35"/>
  <c r="F76" i="35"/>
  <c r="F93" i="35"/>
  <c r="F97" i="35"/>
  <c r="F101" i="35"/>
  <c r="P101" i="40"/>
  <c r="F103" i="35"/>
  <c r="F106" i="35"/>
  <c r="F109" i="35"/>
  <c r="F114" i="35"/>
  <c r="F117" i="35"/>
  <c r="F119" i="35"/>
  <c r="F124" i="35"/>
  <c r="F128" i="35"/>
  <c r="F132" i="35"/>
  <c r="F134" i="35"/>
  <c r="F137" i="35"/>
  <c r="F141" i="35"/>
  <c r="C146" i="35"/>
  <c r="C150" i="35"/>
  <c r="C154" i="35"/>
  <c r="C158" i="35"/>
  <c r="F9" i="26"/>
  <c r="F135" i="26"/>
  <c r="F137" i="26"/>
  <c r="F143" i="26"/>
  <c r="F145" i="26"/>
  <c r="F151" i="26"/>
  <c r="F153" i="26"/>
  <c r="F156" i="26"/>
  <c r="F159" i="26"/>
  <c r="F161" i="26"/>
  <c r="F8" i="30"/>
  <c r="F156" i="27"/>
  <c r="F148" i="27"/>
  <c r="C147" i="26"/>
  <c r="C129" i="26"/>
  <c r="C121" i="26"/>
  <c r="P133" i="40"/>
  <c r="P150" i="40"/>
  <c r="P154" i="40"/>
  <c r="J158" i="40"/>
  <c r="J150" i="40"/>
  <c r="J16" i="40"/>
  <c r="J12" i="40"/>
  <c r="J8" i="40"/>
  <c r="M154" i="40"/>
  <c r="M146" i="40"/>
  <c r="M132" i="40"/>
  <c r="M128" i="40"/>
  <c r="M120" i="40"/>
  <c r="M116" i="40"/>
  <c r="M108" i="40"/>
  <c r="M104" i="40"/>
  <c r="M96" i="40"/>
  <c r="M92" i="40"/>
  <c r="M88" i="40"/>
  <c r="M84" i="40"/>
  <c r="M80" i="40"/>
  <c r="M76" i="40"/>
  <c r="M64" i="40"/>
  <c r="M40" i="40"/>
  <c r="M36" i="40"/>
  <c r="M32" i="40"/>
  <c r="J154" i="40"/>
  <c r="J22" i="40"/>
  <c r="J14" i="40"/>
  <c r="J10" i="40"/>
  <c r="M158" i="40"/>
  <c r="M150" i="40"/>
  <c r="M134" i="40"/>
  <c r="M130" i="40"/>
  <c r="M126" i="40"/>
  <c r="M122" i="40"/>
  <c r="M114" i="40"/>
  <c r="M110" i="40"/>
  <c r="M106" i="40"/>
  <c r="M98" i="40"/>
  <c r="M94" i="40"/>
  <c r="M90" i="40"/>
  <c r="M82" i="40"/>
  <c r="M78" i="40"/>
  <c r="M70" i="40"/>
  <c r="M66" i="40"/>
  <c r="M54" i="40"/>
  <c r="M50" i="40"/>
  <c r="M46" i="40"/>
  <c r="M42" i="40"/>
  <c r="M38" i="40"/>
  <c r="M34" i="40"/>
  <c r="F160" i="27"/>
  <c r="C161" i="26"/>
  <c r="C157" i="26"/>
  <c r="C153" i="26"/>
  <c r="C149" i="26"/>
  <c r="C156" i="23"/>
  <c r="O15" i="15"/>
  <c r="O17" i="15"/>
  <c r="O19" i="15"/>
  <c r="O21" i="15"/>
  <c r="O23" i="15"/>
  <c r="O25" i="15"/>
  <c r="O31" i="15"/>
  <c r="O33" i="15"/>
  <c r="O39" i="15"/>
  <c r="O43" i="15"/>
  <c r="O45" i="15"/>
  <c r="O47" i="15"/>
  <c r="O49" i="15"/>
  <c r="O51" i="15"/>
  <c r="O53" i="15"/>
  <c r="O55" i="15"/>
  <c r="O57" i="15"/>
  <c r="O63" i="15"/>
  <c r="O65" i="15"/>
  <c r="O71" i="15"/>
  <c r="O73" i="15"/>
  <c r="O75" i="15"/>
  <c r="O77" i="15"/>
  <c r="O79" i="15"/>
  <c r="O81" i="15"/>
  <c r="O87" i="15"/>
  <c r="O89" i="15"/>
  <c r="O91" i="15"/>
  <c r="O93" i="15"/>
  <c r="O95" i="15"/>
  <c r="O97" i="15"/>
  <c r="O105" i="15"/>
  <c r="O107" i="15"/>
  <c r="O109" i="15"/>
  <c r="O111" i="15"/>
  <c r="O113" i="15"/>
  <c r="O115" i="15"/>
  <c r="O117" i="15"/>
  <c r="O119" i="15"/>
  <c r="O121" i="15"/>
  <c r="O123" i="15"/>
  <c r="O125" i="15"/>
  <c r="O127" i="15"/>
  <c r="O129" i="15"/>
  <c r="O135" i="15"/>
  <c r="O137" i="15"/>
  <c r="O143" i="15"/>
  <c r="O145" i="15"/>
  <c r="O147" i="15"/>
  <c r="O149" i="15"/>
  <c r="O151" i="15"/>
  <c r="O153" i="15"/>
  <c r="O159" i="15"/>
  <c r="O161" i="15"/>
  <c r="O38" i="19"/>
  <c r="O40" i="19"/>
  <c r="O44" i="19"/>
  <c r="O46" i="19"/>
  <c r="O48" i="19"/>
  <c r="O50" i="19"/>
  <c r="O54" i="19"/>
  <c r="O56" i="19"/>
  <c r="O60" i="19"/>
  <c r="O62" i="19"/>
  <c r="O66" i="19"/>
  <c r="O70" i="19"/>
  <c r="O76" i="19"/>
  <c r="O80" i="19"/>
  <c r="O86" i="19"/>
  <c r="O88" i="19"/>
  <c r="O90" i="19"/>
  <c r="O92" i="19"/>
  <c r="O96" i="19"/>
  <c r="O104" i="19"/>
  <c r="O106" i="19"/>
  <c r="O108" i="19"/>
  <c r="O110" i="19"/>
  <c r="O116" i="19"/>
  <c r="O122" i="19"/>
  <c r="O124" i="19"/>
  <c r="O128" i="19"/>
  <c r="O132" i="19"/>
  <c r="O138" i="19"/>
  <c r="O144" i="19"/>
  <c r="O146" i="19"/>
  <c r="O148" i="19"/>
  <c r="O150" i="19"/>
  <c r="O152" i="19"/>
  <c r="O154" i="19"/>
  <c r="O156" i="19"/>
  <c r="O63" i="37"/>
  <c r="O55" i="37"/>
  <c r="O151" i="40"/>
  <c r="O64" i="37"/>
  <c r="O54" i="37"/>
  <c r="O52" i="37"/>
  <c r="P122" i="40"/>
  <c r="O9" i="14"/>
  <c r="O8" i="16"/>
  <c r="O15" i="18"/>
  <c r="O155" i="20"/>
  <c r="O151" i="20"/>
  <c r="O147" i="20"/>
  <c r="O139" i="20"/>
  <c r="O135" i="20"/>
  <c r="O123" i="20"/>
  <c r="O99" i="20"/>
  <c r="O87" i="20"/>
  <c r="O71" i="20"/>
  <c r="O67" i="20"/>
  <c r="O59" i="20"/>
  <c r="O51" i="20"/>
  <c r="O47" i="20"/>
  <c r="O43" i="20"/>
  <c r="O39" i="20"/>
  <c r="O31" i="20"/>
  <c r="G12" i="26"/>
  <c r="O159" i="17"/>
  <c r="O155" i="17"/>
  <c r="O151" i="17"/>
  <c r="O147" i="17"/>
  <c r="O143" i="17"/>
  <c r="O139" i="17"/>
  <c r="O135" i="17"/>
  <c r="O131" i="17"/>
  <c r="O127" i="17"/>
  <c r="O123" i="17"/>
  <c r="O119" i="17"/>
  <c r="O115" i="17"/>
  <c r="O111" i="17"/>
  <c r="O107" i="17"/>
  <c r="O103" i="17"/>
  <c r="O99" i="17"/>
  <c r="O95" i="17"/>
  <c r="O91" i="17"/>
  <c r="O87" i="17"/>
  <c r="O83" i="17"/>
  <c r="O79" i="17"/>
  <c r="O75" i="17"/>
  <c r="O71" i="17"/>
  <c r="O67" i="17"/>
  <c r="O63" i="17"/>
  <c r="O59" i="17"/>
  <c r="O55" i="17"/>
  <c r="O51" i="17"/>
  <c r="O47" i="17"/>
  <c r="O43" i="17"/>
  <c r="O39" i="17"/>
  <c r="O35" i="17"/>
  <c r="O31" i="17"/>
  <c r="O27" i="17"/>
  <c r="O23" i="17"/>
  <c r="O19" i="17"/>
  <c r="O15" i="17"/>
  <c r="O11" i="17"/>
  <c r="O153" i="16"/>
  <c r="O149" i="16"/>
  <c r="O145" i="16"/>
  <c r="O141" i="16"/>
  <c r="O137" i="16"/>
  <c r="O133" i="16"/>
  <c r="O129" i="16"/>
  <c r="O125" i="16"/>
  <c r="O121" i="16"/>
  <c r="O117" i="16"/>
  <c r="O113" i="16"/>
  <c r="O89" i="16"/>
  <c r="O85" i="16"/>
  <c r="O81" i="16"/>
  <c r="O73" i="16"/>
  <c r="O69" i="16"/>
  <c r="O65" i="16"/>
  <c r="O57" i="16"/>
  <c r="O53" i="16"/>
  <c r="O49" i="16"/>
  <c r="O41" i="16"/>
  <c r="O37" i="16"/>
  <c r="O33" i="16"/>
  <c r="O25" i="16"/>
  <c r="O21" i="16"/>
  <c r="O17" i="16"/>
  <c r="G9" i="23"/>
  <c r="G11" i="23"/>
  <c r="G13" i="23"/>
  <c r="G15" i="23"/>
  <c r="G17" i="23"/>
  <c r="G19" i="23"/>
  <c r="G21" i="23"/>
  <c r="G23" i="23"/>
  <c r="G25" i="23"/>
  <c r="G27" i="23"/>
  <c r="G29" i="23"/>
  <c r="G31" i="23"/>
  <c r="G33" i="23"/>
  <c r="G35" i="23"/>
  <c r="G37" i="23"/>
  <c r="G39" i="23"/>
  <c r="G41" i="23"/>
  <c r="G43" i="23"/>
  <c r="G45" i="23"/>
  <c r="G47" i="23"/>
  <c r="G49" i="23"/>
  <c r="G51" i="23"/>
  <c r="G53" i="23"/>
  <c r="G55" i="23"/>
  <c r="G57" i="23"/>
  <c r="G59" i="23"/>
  <c r="G61" i="23"/>
  <c r="G63" i="23"/>
  <c r="G65" i="23"/>
  <c r="G67" i="23"/>
  <c r="G69" i="23"/>
  <c r="G71" i="23"/>
  <c r="G73" i="23"/>
  <c r="G75" i="23"/>
  <c r="G77" i="23"/>
  <c r="G79" i="23"/>
  <c r="G81" i="23"/>
  <c r="G83" i="23"/>
  <c r="G85" i="23"/>
  <c r="G87" i="23"/>
  <c r="G89" i="23"/>
  <c r="G91" i="23"/>
  <c r="G93" i="23"/>
  <c r="G95" i="23"/>
  <c r="G97" i="23"/>
  <c r="G99" i="23"/>
  <c r="G101" i="23"/>
  <c r="G103" i="23"/>
  <c r="G105" i="23"/>
  <c r="G107" i="23"/>
  <c r="G109" i="23"/>
  <c r="G111" i="23"/>
  <c r="G113" i="23"/>
  <c r="G115" i="23"/>
  <c r="G117" i="23"/>
  <c r="G119" i="23"/>
  <c r="G121" i="23"/>
  <c r="G123" i="23"/>
  <c r="G125" i="23"/>
  <c r="G127" i="23"/>
  <c r="G129" i="23"/>
  <c r="G131" i="23"/>
  <c r="G133" i="23"/>
  <c r="G135" i="23"/>
  <c r="G137" i="23"/>
  <c r="G139" i="23"/>
  <c r="G141" i="23"/>
  <c r="G143" i="23"/>
  <c r="G145" i="23"/>
  <c r="G147" i="23"/>
  <c r="G149" i="23"/>
  <c r="G151" i="23"/>
  <c r="G153" i="23"/>
  <c r="G155" i="23"/>
  <c r="O156" i="14"/>
  <c r="O152" i="14"/>
  <c r="O148" i="14"/>
  <c r="O144" i="14"/>
  <c r="O140" i="14"/>
  <c r="O132" i="14"/>
  <c r="O128" i="14"/>
  <c r="O100" i="14"/>
  <c r="O92" i="14"/>
  <c r="O88" i="14"/>
  <c r="O84" i="14"/>
  <c r="O80" i="14"/>
  <c r="O76" i="14"/>
  <c r="O72" i="14"/>
  <c r="O60" i="14"/>
  <c r="O52" i="14"/>
  <c r="O48" i="14"/>
  <c r="O44" i="14"/>
  <c r="O36" i="14"/>
  <c r="O28" i="14"/>
  <c r="O24" i="14"/>
  <c r="O20" i="14"/>
  <c r="O16" i="14"/>
  <c r="O12" i="14"/>
  <c r="J7" i="6"/>
  <c r="C11" i="26"/>
  <c r="C9" i="26"/>
  <c r="M11" i="17"/>
  <c r="N7" i="40"/>
  <c r="G9" i="35"/>
  <c r="F11" i="35"/>
  <c r="M11" i="40"/>
  <c r="F12" i="35"/>
  <c r="F19" i="35"/>
  <c r="F21" i="35"/>
  <c r="M21" i="40"/>
  <c r="M23" i="40"/>
  <c r="N24" i="40"/>
  <c r="F26" i="35"/>
  <c r="C29" i="35"/>
  <c r="J29" i="40"/>
  <c r="N29" i="40"/>
  <c r="C36" i="35"/>
  <c r="G37" i="35"/>
  <c r="C44" i="35"/>
  <c r="C45" i="35"/>
  <c r="N45" i="40"/>
  <c r="J53" i="40"/>
  <c r="G53" i="35"/>
  <c r="C61" i="35"/>
  <c r="N61" i="40"/>
  <c r="C68" i="35"/>
  <c r="C69" i="35"/>
  <c r="J69" i="40"/>
  <c r="C76" i="35"/>
  <c r="C77" i="35"/>
  <c r="J77" i="40"/>
  <c r="J85" i="40"/>
  <c r="G85" i="35"/>
  <c r="C89" i="35"/>
  <c r="J89" i="40"/>
  <c r="G89" i="35"/>
  <c r="C93" i="35"/>
  <c r="J93" i="40"/>
  <c r="G93" i="35"/>
  <c r="C97" i="35"/>
  <c r="J97" i="40"/>
  <c r="C98" i="35"/>
  <c r="C99" i="35"/>
  <c r="J99" i="40"/>
  <c r="O100" i="40"/>
  <c r="C101" i="35"/>
  <c r="J101" i="40"/>
  <c r="C103" i="35"/>
  <c r="J103" i="40"/>
  <c r="C107" i="35"/>
  <c r="C108" i="35"/>
  <c r="C109" i="35"/>
  <c r="J111" i="40"/>
  <c r="C115" i="35"/>
  <c r="C116" i="35"/>
  <c r="C119" i="35"/>
  <c r="G119" i="35"/>
  <c r="C122" i="35"/>
  <c r="J123" i="40"/>
  <c r="C125" i="35"/>
  <c r="J125" i="40"/>
  <c r="C126" i="35"/>
  <c r="C127" i="35"/>
  <c r="J127" i="40"/>
  <c r="C128" i="35"/>
  <c r="C131" i="35"/>
  <c r="J131" i="40"/>
  <c r="C132" i="35"/>
  <c r="C133" i="35"/>
  <c r="J133" i="40"/>
  <c r="C135" i="35"/>
  <c r="J135" i="40"/>
  <c r="N136" i="40"/>
  <c r="C137" i="35"/>
  <c r="N138" i="40"/>
  <c r="C139" i="35"/>
  <c r="J139" i="40"/>
  <c r="N140" i="40"/>
  <c r="C141" i="35"/>
  <c r="J141" i="40"/>
  <c r="N142" i="40"/>
  <c r="C143" i="35"/>
  <c r="J143" i="40"/>
  <c r="C144" i="35"/>
  <c r="G145" i="35"/>
  <c r="C147" i="35"/>
  <c r="J147" i="40"/>
  <c r="G149" i="35"/>
  <c r="J151" i="40"/>
  <c r="C152" i="35"/>
  <c r="G153" i="35"/>
  <c r="C155" i="35"/>
  <c r="J155" i="40"/>
  <c r="C156" i="35"/>
  <c r="G157" i="35"/>
  <c r="C160" i="35"/>
  <c r="G161" i="35"/>
  <c r="N13" i="39"/>
  <c r="O18" i="39"/>
  <c r="N25" i="39"/>
  <c r="N29" i="39"/>
  <c r="N41" i="39"/>
  <c r="O42" i="39"/>
  <c r="N45" i="39"/>
  <c r="N47" i="39"/>
  <c r="O52" i="39"/>
  <c r="O74" i="39"/>
  <c r="O116" i="39"/>
  <c r="O140" i="39"/>
  <c r="O48" i="36"/>
  <c r="O52" i="36"/>
  <c r="O60" i="36"/>
  <c r="O64" i="36"/>
  <c r="O67" i="36"/>
  <c r="O79" i="36"/>
  <c r="O83" i="36"/>
  <c r="O84" i="36"/>
  <c r="O88" i="36"/>
  <c r="O101" i="36"/>
  <c r="O105" i="36"/>
  <c r="O106" i="36"/>
  <c r="O109" i="36"/>
  <c r="O117" i="36"/>
  <c r="O125" i="36"/>
  <c r="O137" i="36"/>
  <c r="O141" i="36"/>
  <c r="O146" i="36"/>
  <c r="O150" i="36"/>
  <c r="O154" i="36"/>
  <c r="F7" i="31"/>
  <c r="F8" i="31"/>
  <c r="F9" i="31"/>
  <c r="F10" i="31"/>
  <c r="M10" i="37"/>
  <c r="O16" i="37"/>
  <c r="O20" i="37"/>
  <c r="O23" i="37"/>
  <c r="O24" i="37"/>
  <c r="O28" i="37"/>
  <c r="O31" i="37"/>
  <c r="O32" i="37"/>
  <c r="O36" i="37"/>
  <c r="O37" i="37"/>
  <c r="O38" i="37"/>
  <c r="O40" i="37"/>
  <c r="O41" i="37"/>
  <c r="O45" i="37"/>
  <c r="O46" i="37"/>
  <c r="O47" i="37"/>
  <c r="O48" i="37"/>
  <c r="O73" i="37"/>
  <c r="O76" i="37"/>
  <c r="O77" i="37"/>
  <c r="O79" i="37"/>
  <c r="O81" i="37"/>
  <c r="O88" i="37"/>
  <c r="O92" i="37"/>
  <c r="O96" i="37"/>
  <c r="O108" i="37"/>
  <c r="O116" i="37"/>
  <c r="O120" i="37"/>
  <c r="O128" i="37"/>
  <c r="O132" i="37"/>
  <c r="O136" i="37"/>
  <c r="O140" i="37"/>
  <c r="O160" i="37"/>
  <c r="F28" i="35"/>
  <c r="J142" i="40"/>
  <c r="J134" i="40"/>
  <c r="J126" i="40"/>
  <c r="J122" i="40"/>
  <c r="J118" i="40"/>
  <c r="J110" i="40"/>
  <c r="J98" i="40"/>
  <c r="J66" i="40"/>
  <c r="J46" i="40"/>
  <c r="M14" i="40"/>
  <c r="O145" i="39"/>
  <c r="O141" i="39"/>
  <c r="O125" i="39"/>
  <c r="O121" i="39"/>
  <c r="O113" i="39"/>
  <c r="O105" i="39"/>
  <c r="O89" i="39"/>
  <c r="O69" i="39"/>
  <c r="O61" i="39"/>
  <c r="O53" i="39"/>
  <c r="O69" i="37"/>
  <c r="O161" i="20"/>
  <c r="O157" i="20"/>
  <c r="O153" i="20"/>
  <c r="O145" i="20"/>
  <c r="O141" i="20"/>
  <c r="O137" i="20"/>
  <c r="O129" i="20"/>
  <c r="O121" i="20"/>
  <c r="O109" i="20"/>
  <c r="O105" i="20"/>
  <c r="O97" i="20"/>
  <c r="O93" i="20"/>
  <c r="O85" i="20"/>
  <c r="O65" i="20"/>
  <c r="O57" i="20"/>
  <c r="O49" i="20"/>
  <c r="O45" i="20"/>
  <c r="O41" i="20"/>
  <c r="O29" i="20"/>
  <c r="O161" i="18"/>
  <c r="O159" i="18"/>
  <c r="O155" i="18"/>
  <c r="O153" i="18"/>
  <c r="O151" i="18"/>
  <c r="O147" i="18"/>
  <c r="O145" i="18"/>
  <c r="O143" i="18"/>
  <c r="O139" i="18"/>
  <c r="O137" i="18"/>
  <c r="O135" i="18"/>
  <c r="O131" i="18"/>
  <c r="O129" i="18"/>
  <c r="O127" i="18"/>
  <c r="O123" i="18"/>
  <c r="O121" i="18"/>
  <c r="O119" i="18"/>
  <c r="O115" i="18"/>
  <c r="O113" i="18"/>
  <c r="O111" i="18"/>
  <c r="O107" i="18"/>
  <c r="O105" i="18"/>
  <c r="O103" i="18"/>
  <c r="O99" i="18"/>
  <c r="O97" i="18"/>
  <c r="O95" i="18"/>
  <c r="O91" i="18"/>
  <c r="O89" i="18"/>
  <c r="O87" i="18"/>
  <c r="O83" i="18"/>
  <c r="O81" i="18"/>
  <c r="O79" i="18"/>
  <c r="O75" i="18"/>
  <c r="O73" i="18"/>
  <c r="O71" i="18"/>
  <c r="O67" i="18"/>
  <c r="O65" i="18"/>
  <c r="O63" i="18"/>
  <c r="O59" i="18"/>
  <c r="O55" i="18"/>
  <c r="O53" i="18"/>
  <c r="O49" i="18"/>
  <c r="O47" i="18"/>
  <c r="O45" i="18"/>
  <c r="O41" i="18"/>
  <c r="O39" i="18"/>
  <c r="O37" i="18"/>
  <c r="O33" i="18"/>
  <c r="O31" i="18"/>
  <c r="O29" i="18"/>
  <c r="O25" i="18"/>
  <c r="O23" i="18"/>
  <c r="O21" i="18"/>
  <c r="O17" i="18"/>
  <c r="O18" i="18"/>
  <c r="O20" i="18"/>
  <c r="O24" i="18"/>
  <c r="O26" i="18"/>
  <c r="O28" i="18"/>
  <c r="O32" i="18"/>
  <c r="O34" i="18"/>
  <c r="O36" i="18"/>
  <c r="O40" i="18"/>
  <c r="O42" i="18"/>
  <c r="O44" i="18"/>
  <c r="O48" i="18"/>
  <c r="O50" i="18"/>
  <c r="O52" i="18"/>
  <c r="O58" i="18"/>
  <c r="O60" i="18"/>
  <c r="O62" i="18"/>
  <c r="O66" i="18"/>
  <c r="O68" i="18"/>
  <c r="O70" i="18"/>
  <c r="O74" i="18"/>
  <c r="O76" i="18"/>
  <c r="O78" i="18"/>
  <c r="O82" i="18"/>
  <c r="O84" i="18"/>
  <c r="O86" i="18"/>
  <c r="O92" i="18"/>
  <c r="O94" i="18"/>
  <c r="O96" i="18"/>
  <c r="O100" i="18"/>
  <c r="O102" i="18"/>
  <c r="O104" i="18"/>
  <c r="O108" i="18"/>
  <c r="O110" i="18"/>
  <c r="O112" i="18"/>
  <c r="O116" i="18"/>
  <c r="O118" i="18"/>
  <c r="O120" i="18"/>
  <c r="O124" i="18"/>
  <c r="O126" i="18"/>
  <c r="O128" i="18"/>
  <c r="O132" i="18"/>
  <c r="O134" i="18"/>
  <c r="O136" i="18"/>
  <c r="O140" i="18"/>
  <c r="O142" i="18"/>
  <c r="O144" i="18"/>
  <c r="O148" i="18"/>
  <c r="O150" i="18"/>
  <c r="O152" i="18"/>
  <c r="O156" i="18"/>
  <c r="O158" i="18"/>
  <c r="O160" i="18"/>
  <c r="O21" i="17"/>
  <c r="O155" i="16"/>
  <c r="O151" i="16"/>
  <c r="O147" i="16"/>
  <c r="O143" i="16"/>
  <c r="O135" i="16"/>
  <c r="O127" i="16"/>
  <c r="O123" i="16"/>
  <c r="O119" i="16"/>
  <c r="O111" i="16"/>
  <c r="O107" i="16"/>
  <c r="O95" i="16"/>
  <c r="O91" i="16"/>
  <c r="O87" i="16"/>
  <c r="O83" i="16"/>
  <c r="O79" i="16"/>
  <c r="O75" i="16"/>
  <c r="O71" i="16"/>
  <c r="O67" i="16"/>
  <c r="O63" i="16"/>
  <c r="O59" i="16"/>
  <c r="O55" i="16"/>
  <c r="O51" i="16"/>
  <c r="O47" i="16"/>
  <c r="O43" i="16"/>
  <c r="O39" i="16"/>
  <c r="O35" i="16"/>
  <c r="O31" i="16"/>
  <c r="O27" i="16"/>
  <c r="O23" i="16"/>
  <c r="O19" i="16"/>
  <c r="O15" i="16"/>
  <c r="O11" i="16"/>
  <c r="O146" i="14"/>
  <c r="O134" i="14"/>
  <c r="O130" i="14"/>
  <c r="O98" i="14"/>
  <c r="O94" i="14"/>
  <c r="O90" i="14"/>
  <c r="O86" i="14"/>
  <c r="O82" i="14"/>
  <c r="O78" i="14"/>
  <c r="O74" i="14"/>
  <c r="O50" i="14"/>
  <c r="O46" i="14"/>
  <c r="O42" i="14"/>
  <c r="O34" i="14"/>
  <c r="O30" i="14"/>
  <c r="O26" i="14"/>
  <c r="O22" i="14"/>
  <c r="O18" i="14"/>
  <c r="O14" i="14"/>
  <c r="O10" i="14"/>
  <c r="F11" i="22"/>
  <c r="F7" i="22"/>
  <c r="M7" i="6"/>
  <c r="G8" i="22"/>
  <c r="N8" i="6"/>
  <c r="O13" i="14"/>
  <c r="O15" i="14"/>
  <c r="O19" i="14"/>
  <c r="O21" i="14"/>
  <c r="O23" i="14"/>
  <c r="O25" i="14"/>
  <c r="O27" i="14"/>
  <c r="O31" i="14"/>
  <c r="O33" i="14"/>
  <c r="O35" i="14"/>
  <c r="O37" i="14"/>
  <c r="O41" i="14"/>
  <c r="O43" i="14"/>
  <c r="O45" i="14"/>
  <c r="O47" i="14"/>
  <c r="O49" i="14"/>
  <c r="O51" i="14"/>
  <c r="O53" i="14"/>
  <c r="O73" i="14"/>
  <c r="O75" i="14"/>
  <c r="O77" i="14"/>
  <c r="O79" i="14"/>
  <c r="O81" i="14"/>
  <c r="O83" i="14"/>
  <c r="O85" i="14"/>
  <c r="O87" i="14"/>
  <c r="O89" i="14"/>
  <c r="O91" i="14"/>
  <c r="O93" i="14"/>
  <c r="O95" i="14"/>
  <c r="O97" i="14"/>
  <c r="O99" i="14"/>
  <c r="O101" i="14"/>
  <c r="O105" i="14"/>
  <c r="O117" i="14"/>
  <c r="O121" i="14"/>
  <c r="O125" i="14"/>
  <c r="O127" i="14"/>
  <c r="O131" i="14"/>
  <c r="O133" i="14"/>
  <c r="O135" i="14"/>
  <c r="O141" i="14"/>
  <c r="O143" i="14"/>
  <c r="O147" i="14"/>
  <c r="O153" i="14"/>
  <c r="O155" i="14"/>
  <c r="G7" i="24"/>
  <c r="G9" i="24"/>
  <c r="G11" i="24"/>
  <c r="G13" i="24"/>
  <c r="G15" i="24"/>
  <c r="G17" i="24"/>
  <c r="G19" i="24"/>
  <c r="G21" i="24"/>
  <c r="G23" i="24"/>
  <c r="G25" i="24"/>
  <c r="G27" i="24"/>
  <c r="G29" i="24"/>
  <c r="G31" i="24"/>
  <c r="G33" i="24"/>
  <c r="G35" i="24"/>
  <c r="G37" i="24"/>
  <c r="G39" i="24"/>
  <c r="G41" i="24"/>
  <c r="G43" i="24"/>
  <c r="G45" i="24"/>
  <c r="G47" i="24"/>
  <c r="G49" i="24"/>
  <c r="G51" i="24"/>
  <c r="G53" i="24"/>
  <c r="G55" i="24"/>
  <c r="G57" i="24"/>
  <c r="G59" i="24"/>
  <c r="G61" i="24"/>
  <c r="G63" i="24"/>
  <c r="G65" i="24"/>
  <c r="G67" i="24"/>
  <c r="G69" i="24"/>
  <c r="G71" i="24"/>
  <c r="G73" i="24"/>
  <c r="G75" i="24"/>
  <c r="G77" i="24"/>
  <c r="G79" i="24"/>
  <c r="G81" i="24"/>
  <c r="G83" i="24"/>
  <c r="G85" i="24"/>
  <c r="G87" i="24"/>
  <c r="G89" i="24"/>
  <c r="G91" i="24"/>
  <c r="G93" i="24"/>
  <c r="G95" i="24"/>
  <c r="G97" i="24"/>
  <c r="G99" i="24"/>
  <c r="G101" i="24"/>
  <c r="G103" i="24"/>
  <c r="G105" i="24"/>
  <c r="G107" i="24"/>
  <c r="G109" i="24"/>
  <c r="G111" i="24"/>
  <c r="G113" i="24"/>
  <c r="G115" i="24"/>
  <c r="G117" i="24"/>
  <c r="G119" i="24"/>
  <c r="G121" i="24"/>
  <c r="G123" i="24"/>
  <c r="G125" i="24"/>
  <c r="G127" i="24"/>
  <c r="G129" i="24"/>
  <c r="G131" i="24"/>
  <c r="G133" i="24"/>
  <c r="G135" i="24"/>
  <c r="G137" i="24"/>
  <c r="G139" i="24"/>
  <c r="G141" i="24"/>
  <c r="G143" i="24"/>
  <c r="G145" i="24"/>
  <c r="G147" i="24"/>
  <c r="G149" i="24"/>
  <c r="G151" i="24"/>
  <c r="G153" i="24"/>
  <c r="G155" i="24"/>
  <c r="G157" i="24"/>
  <c r="G159" i="24"/>
  <c r="G161" i="24"/>
  <c r="N7" i="15"/>
  <c r="N9" i="15"/>
  <c r="N11" i="15"/>
  <c r="N13" i="15"/>
  <c r="N15" i="15"/>
  <c r="N17" i="15"/>
  <c r="N19" i="15"/>
  <c r="N21" i="15"/>
  <c r="N23" i="15"/>
  <c r="N25" i="15"/>
  <c r="N27" i="15"/>
  <c r="N29" i="15"/>
  <c r="N31" i="15"/>
  <c r="N33" i="15"/>
  <c r="N35" i="15"/>
  <c r="N37" i="15"/>
  <c r="N39" i="15"/>
  <c r="N41" i="15"/>
  <c r="N43" i="15"/>
  <c r="N45" i="15"/>
  <c r="N47" i="15"/>
  <c r="N49" i="15"/>
  <c r="N51" i="15"/>
  <c r="N53" i="15"/>
  <c r="N55" i="15"/>
  <c r="N57" i="15"/>
  <c r="N59" i="15"/>
  <c r="N61" i="15"/>
  <c r="N63" i="15"/>
  <c r="N65" i="15"/>
  <c r="N67" i="15"/>
  <c r="N69" i="15"/>
  <c r="N71" i="15"/>
  <c r="N73" i="15"/>
  <c r="N75" i="15"/>
  <c r="N77" i="15"/>
  <c r="N79" i="15"/>
  <c r="N81" i="15"/>
  <c r="N83" i="15"/>
  <c r="N85" i="15"/>
  <c r="N87" i="15"/>
  <c r="N89" i="15"/>
  <c r="N91" i="15"/>
  <c r="N93" i="15"/>
  <c r="N95" i="15"/>
  <c r="N97" i="15"/>
  <c r="N99" i="15"/>
  <c r="N101" i="15"/>
  <c r="N103" i="15"/>
  <c r="N105" i="15"/>
  <c r="N107" i="15"/>
  <c r="N109" i="15"/>
  <c r="N111" i="15"/>
  <c r="N113" i="15"/>
  <c r="N115" i="15"/>
  <c r="N117" i="15"/>
  <c r="N119" i="15"/>
  <c r="N121" i="15"/>
  <c r="N123" i="15"/>
  <c r="N125" i="15"/>
  <c r="N127" i="15"/>
  <c r="N129" i="15"/>
  <c r="N131" i="15"/>
  <c r="N133" i="15"/>
  <c r="N135" i="15"/>
  <c r="N137" i="15"/>
  <c r="N139" i="15"/>
  <c r="N141" i="15"/>
  <c r="N143" i="15"/>
  <c r="N145" i="15"/>
  <c r="N147" i="15"/>
  <c r="N149" i="15"/>
  <c r="N151" i="15"/>
  <c r="N153" i="15"/>
  <c r="N155" i="15"/>
  <c r="N157" i="15"/>
  <c r="N159" i="15"/>
  <c r="N161" i="15"/>
  <c r="N8" i="16"/>
  <c r="N10" i="16"/>
  <c r="N12" i="16"/>
  <c r="N14" i="16"/>
  <c r="N18" i="16"/>
  <c r="N20" i="16"/>
  <c r="N22" i="16"/>
  <c r="N24" i="16"/>
  <c r="N26" i="16"/>
  <c r="N28" i="16"/>
  <c r="N30" i="16"/>
  <c r="N34" i="16"/>
  <c r="N36" i="16"/>
  <c r="N38" i="16"/>
  <c r="N40" i="16"/>
  <c r="N42" i="16"/>
  <c r="N44" i="16"/>
  <c r="N46" i="16"/>
  <c r="N50" i="16"/>
  <c r="N52" i="16"/>
  <c r="N54" i="16"/>
  <c r="N56" i="16"/>
  <c r="N58" i="16"/>
  <c r="N60" i="16"/>
  <c r="N62" i="16"/>
  <c r="N66" i="16"/>
  <c r="N68" i="16"/>
  <c r="N70" i="16"/>
  <c r="N72" i="16"/>
  <c r="N74" i="16"/>
  <c r="N76" i="16"/>
  <c r="N78" i="16"/>
  <c r="N82" i="16"/>
  <c r="N84" i="16"/>
  <c r="N86" i="16"/>
  <c r="N88" i="16"/>
  <c r="N90" i="16"/>
  <c r="N92" i="16"/>
  <c r="N94" i="16"/>
  <c r="N96" i="16"/>
  <c r="N98" i="16"/>
  <c r="N100" i="16"/>
  <c r="N102" i="16"/>
  <c r="N104" i="16"/>
  <c r="N106" i="16"/>
  <c r="N108" i="16"/>
  <c r="N110" i="16"/>
  <c r="N112" i="16"/>
  <c r="N114" i="16"/>
  <c r="N116" i="16"/>
  <c r="N118" i="16"/>
  <c r="N120" i="16"/>
  <c r="N122" i="16"/>
  <c r="N124" i="16"/>
  <c r="N126" i="16"/>
  <c r="N128" i="16"/>
  <c r="N130" i="16"/>
  <c r="N132" i="16"/>
  <c r="N134" i="16"/>
  <c r="N136" i="16"/>
  <c r="N138" i="16"/>
  <c r="N140" i="16"/>
  <c r="N142" i="16"/>
  <c r="N144" i="16"/>
  <c r="N146" i="16"/>
  <c r="N148" i="16"/>
  <c r="N150" i="16"/>
  <c r="N152" i="16"/>
  <c r="N154" i="16"/>
  <c r="N156" i="16"/>
  <c r="N10" i="17"/>
  <c r="N14" i="17"/>
  <c r="N16" i="17"/>
  <c r="N18" i="17"/>
  <c r="N20" i="17"/>
  <c r="N22" i="17"/>
  <c r="N24" i="17"/>
  <c r="N26" i="17"/>
  <c r="N28" i="17"/>
  <c r="N30" i="17"/>
  <c r="N32" i="17"/>
  <c r="N34" i="17"/>
  <c r="N36" i="17"/>
  <c r="N38" i="17"/>
  <c r="N40" i="17"/>
  <c r="N42" i="17"/>
  <c r="N44" i="17"/>
  <c r="N46" i="17"/>
  <c r="N48" i="17"/>
  <c r="N50" i="17"/>
  <c r="N52" i="17"/>
  <c r="N54" i="17"/>
  <c r="N56" i="17"/>
  <c r="N58" i="17"/>
  <c r="N60" i="17"/>
  <c r="N62" i="17"/>
  <c r="N64" i="17"/>
  <c r="N66" i="17"/>
  <c r="N68" i="17"/>
  <c r="N70" i="17"/>
  <c r="N72" i="17"/>
  <c r="N74" i="17"/>
  <c r="N76" i="17"/>
  <c r="N78" i="17"/>
  <c r="N80" i="17"/>
  <c r="N82" i="17"/>
  <c r="N84" i="17"/>
  <c r="N86" i="17"/>
  <c r="N88" i="17"/>
  <c r="N90" i="17"/>
  <c r="N92" i="17"/>
  <c r="N94" i="17"/>
  <c r="N96" i="17"/>
  <c r="N98" i="17"/>
  <c r="N100" i="17"/>
  <c r="N102" i="17"/>
  <c r="N104" i="17"/>
  <c r="N106" i="17"/>
  <c r="N108" i="17"/>
  <c r="N110" i="17"/>
  <c r="N112" i="17"/>
  <c r="N114" i="17"/>
  <c r="N116" i="17"/>
  <c r="N118" i="17"/>
  <c r="N120" i="17"/>
  <c r="N122" i="17"/>
  <c r="N124" i="17"/>
  <c r="N126" i="17"/>
  <c r="N128" i="17"/>
  <c r="N130" i="17"/>
  <c r="N132" i="17"/>
  <c r="N134" i="17"/>
  <c r="N136" i="17"/>
  <c r="N138" i="17"/>
  <c r="N140" i="17"/>
  <c r="N142" i="17"/>
  <c r="N144" i="17"/>
  <c r="N146" i="17"/>
  <c r="N148" i="17"/>
  <c r="N150" i="17"/>
  <c r="N152" i="17"/>
  <c r="N154" i="17"/>
  <c r="N156" i="17"/>
  <c r="N158" i="17"/>
  <c r="N160" i="17"/>
  <c r="G7" i="27"/>
  <c r="W161" i="12"/>
  <c r="N7" i="18"/>
  <c r="G9" i="27"/>
  <c r="G11" i="27"/>
  <c r="G13" i="27"/>
  <c r="G15" i="27"/>
  <c r="G17" i="27"/>
  <c r="G19" i="27"/>
  <c r="G21" i="27"/>
  <c r="G23" i="27"/>
  <c r="G25" i="27"/>
  <c r="G27" i="27"/>
  <c r="G29" i="27"/>
  <c r="G31" i="27"/>
  <c r="G33" i="27"/>
  <c r="G35" i="27"/>
  <c r="G37" i="27"/>
  <c r="G39" i="27"/>
  <c r="G41" i="27"/>
  <c r="G43" i="27"/>
  <c r="G45" i="27"/>
  <c r="G47" i="27"/>
  <c r="G49" i="27"/>
  <c r="G51" i="27"/>
  <c r="G53" i="27"/>
  <c r="G55" i="27"/>
  <c r="G57" i="27"/>
  <c r="G59" i="27"/>
  <c r="G61" i="27"/>
  <c r="G63" i="27"/>
  <c r="G65" i="27"/>
  <c r="G67" i="27"/>
  <c r="G69" i="27"/>
  <c r="G71" i="27"/>
  <c r="G73" i="27"/>
  <c r="G75" i="27"/>
  <c r="G77" i="27"/>
  <c r="G79" i="27"/>
  <c r="G81" i="27"/>
  <c r="G83" i="27"/>
  <c r="G85" i="27"/>
  <c r="G87" i="27"/>
  <c r="G89" i="27"/>
  <c r="G91" i="27"/>
  <c r="G93" i="27"/>
  <c r="G95" i="27"/>
  <c r="G97" i="27"/>
  <c r="G99" i="27"/>
  <c r="G101" i="27"/>
  <c r="G103" i="27"/>
  <c r="G105" i="27"/>
  <c r="G107" i="27"/>
  <c r="G109" i="27"/>
  <c r="G111" i="27"/>
  <c r="G113" i="27"/>
  <c r="G115" i="27"/>
  <c r="G117" i="27"/>
  <c r="G119" i="27"/>
  <c r="G121" i="27"/>
  <c r="G123" i="27"/>
  <c r="G125" i="27"/>
  <c r="G127" i="27"/>
  <c r="G129" i="27"/>
  <c r="G131" i="27"/>
  <c r="G133" i="27"/>
  <c r="G135" i="27"/>
  <c r="G137" i="27"/>
  <c r="G139" i="27"/>
  <c r="G141" i="27"/>
  <c r="G143" i="27"/>
  <c r="G145" i="27"/>
  <c r="G147" i="27"/>
  <c r="G149" i="27"/>
  <c r="G151" i="27"/>
  <c r="G153" i="27"/>
  <c r="G155" i="27"/>
  <c r="G157" i="27"/>
  <c r="G159" i="27"/>
  <c r="G161" i="27"/>
  <c r="N9" i="18"/>
  <c r="N11" i="18"/>
  <c r="N13" i="18"/>
  <c r="N15" i="18"/>
  <c r="N17" i="18"/>
  <c r="N19" i="18"/>
  <c r="N21" i="18"/>
  <c r="N23" i="18"/>
  <c r="N25" i="18"/>
  <c r="N27" i="18"/>
  <c r="N29" i="18"/>
  <c r="N31" i="18"/>
  <c r="N33" i="18"/>
  <c r="N35" i="18"/>
  <c r="N37" i="18"/>
  <c r="N39" i="18"/>
  <c r="N41" i="18"/>
  <c r="N43" i="18"/>
  <c r="N45" i="18"/>
  <c r="N47" i="18"/>
  <c r="N49" i="18"/>
  <c r="N51" i="18"/>
  <c r="N53" i="18"/>
  <c r="N55" i="18"/>
  <c r="N57" i="18"/>
  <c r="N59" i="18"/>
  <c r="N61" i="18"/>
  <c r="N63" i="18"/>
  <c r="N65" i="18"/>
  <c r="N67" i="18"/>
  <c r="N69" i="18"/>
  <c r="N71" i="18"/>
  <c r="N73" i="18"/>
  <c r="N75" i="18"/>
  <c r="N77" i="18"/>
  <c r="N79" i="18"/>
  <c r="N81" i="18"/>
  <c r="N83" i="18"/>
  <c r="N85" i="18"/>
  <c r="N87" i="18"/>
  <c r="N89" i="18"/>
  <c r="N91" i="18"/>
  <c r="N93" i="18"/>
  <c r="N95" i="18"/>
  <c r="N97" i="18"/>
  <c r="N99" i="18"/>
  <c r="N101" i="18"/>
  <c r="N103" i="18"/>
  <c r="N105" i="18"/>
  <c r="N107" i="18"/>
  <c r="N109" i="18"/>
  <c r="N111" i="18"/>
  <c r="N113" i="18"/>
  <c r="N115" i="18"/>
  <c r="N117" i="18"/>
  <c r="N119" i="18"/>
  <c r="N121" i="18"/>
  <c r="N123" i="18"/>
  <c r="N125" i="18"/>
  <c r="N127" i="18"/>
  <c r="N129" i="18"/>
  <c r="N131" i="18"/>
  <c r="N133" i="18"/>
  <c r="N135" i="18"/>
  <c r="N137" i="18"/>
  <c r="N139" i="18"/>
  <c r="N141" i="18"/>
  <c r="N143" i="18"/>
  <c r="N145" i="18"/>
  <c r="N147" i="18"/>
  <c r="N149" i="18"/>
  <c r="N151" i="18"/>
  <c r="N153" i="18"/>
  <c r="N155" i="18"/>
  <c r="N157" i="18"/>
  <c r="N159" i="18"/>
  <c r="N161" i="18"/>
  <c r="G8" i="28"/>
  <c r="N8" i="19"/>
  <c r="G10" i="28"/>
  <c r="N10" i="19"/>
  <c r="G12" i="28"/>
  <c r="N12" i="19"/>
  <c r="G14" i="28"/>
  <c r="N14" i="19"/>
  <c r="G16" i="28"/>
  <c r="N16" i="19"/>
  <c r="G18" i="28"/>
  <c r="N18" i="19"/>
  <c r="G20" i="28"/>
  <c r="N20" i="19"/>
  <c r="G22" i="28"/>
  <c r="N22" i="19"/>
  <c r="G26" i="28"/>
  <c r="N26" i="19"/>
  <c r="G28" i="28"/>
  <c r="N28" i="19"/>
  <c r="G30" i="28"/>
  <c r="N30" i="19"/>
  <c r="G32" i="28"/>
  <c r="N32" i="19"/>
  <c r="G34" i="28"/>
  <c r="N34" i="19"/>
  <c r="G38" i="28"/>
  <c r="N38" i="19"/>
  <c r="G40" i="28"/>
  <c r="N40" i="19"/>
  <c r="G42" i="28"/>
  <c r="N42" i="19"/>
  <c r="G44" i="28"/>
  <c r="N44" i="19"/>
  <c r="G46" i="28"/>
  <c r="N46" i="19"/>
  <c r="G48" i="28"/>
  <c r="N48" i="19"/>
  <c r="G50" i="28"/>
  <c r="N50" i="19"/>
  <c r="G52" i="28"/>
  <c r="G54" i="28"/>
  <c r="N54" i="19"/>
  <c r="G56" i="28"/>
  <c r="N56" i="19"/>
  <c r="G58" i="28"/>
  <c r="N58" i="19"/>
  <c r="G60" i="28"/>
  <c r="N60" i="19"/>
  <c r="G62" i="28"/>
  <c r="N62" i="19"/>
  <c r="G64" i="28"/>
  <c r="N64" i="19"/>
  <c r="G66" i="28"/>
  <c r="N66" i="19"/>
  <c r="G68" i="28"/>
  <c r="G70" i="28"/>
  <c r="N70" i="19"/>
  <c r="G72" i="28"/>
  <c r="N72" i="19"/>
  <c r="G74" i="28"/>
  <c r="N74" i="19"/>
  <c r="G76" i="28"/>
  <c r="N76" i="19"/>
  <c r="G78" i="28"/>
  <c r="N78" i="19"/>
  <c r="G80" i="28"/>
  <c r="N80" i="19"/>
  <c r="G82" i="28"/>
  <c r="N82" i="19"/>
  <c r="G84" i="28"/>
  <c r="N84" i="19"/>
  <c r="G86" i="28"/>
  <c r="N86" i="19"/>
  <c r="G88" i="28"/>
  <c r="N88" i="19"/>
  <c r="G90" i="28"/>
  <c r="N90" i="19"/>
  <c r="G92" i="28"/>
  <c r="N92" i="19"/>
  <c r="G94" i="28"/>
  <c r="N94" i="19"/>
  <c r="G96" i="28"/>
  <c r="N96" i="19"/>
  <c r="G98" i="28"/>
  <c r="N98" i="19"/>
  <c r="G100" i="28"/>
  <c r="G102" i="28"/>
  <c r="N102" i="19"/>
  <c r="G104" i="28"/>
  <c r="N104" i="19"/>
  <c r="G106" i="28"/>
  <c r="N106" i="19"/>
  <c r="G108" i="28"/>
  <c r="N108" i="19"/>
  <c r="G110" i="28"/>
  <c r="N110" i="19"/>
  <c r="G112" i="28"/>
  <c r="N112" i="19"/>
  <c r="G114" i="28"/>
  <c r="N114" i="19"/>
  <c r="G116" i="28"/>
  <c r="N116" i="19"/>
  <c r="G118" i="28"/>
  <c r="N118" i="19"/>
  <c r="G120" i="28"/>
  <c r="G122" i="28"/>
  <c r="N122" i="19"/>
  <c r="G124" i="28"/>
  <c r="N124" i="19"/>
  <c r="G126" i="28"/>
  <c r="N126" i="19"/>
  <c r="G128" i="28"/>
  <c r="N128" i="19"/>
  <c r="G130" i="28"/>
  <c r="N130" i="19"/>
  <c r="G132" i="28"/>
  <c r="N132" i="19"/>
  <c r="G134" i="28"/>
  <c r="N134" i="19"/>
  <c r="G136" i="28"/>
  <c r="G138" i="28"/>
  <c r="N138" i="19"/>
  <c r="G140" i="28"/>
  <c r="N140" i="19"/>
  <c r="G142" i="28"/>
  <c r="N142" i="19"/>
  <c r="G144" i="28"/>
  <c r="N144" i="19"/>
  <c r="G146" i="28"/>
  <c r="N146" i="19"/>
  <c r="G148" i="28"/>
  <c r="N148" i="19"/>
  <c r="G150" i="28"/>
  <c r="N150" i="19"/>
  <c r="G152" i="28"/>
  <c r="N152" i="19"/>
  <c r="G154" i="28"/>
  <c r="N154" i="19"/>
  <c r="G156" i="28"/>
  <c r="N156" i="19"/>
  <c r="G8" i="29"/>
  <c r="N8" i="20"/>
  <c r="G10" i="29"/>
  <c r="N10" i="20"/>
  <c r="G12" i="29"/>
  <c r="N12" i="20"/>
  <c r="G14" i="29"/>
  <c r="N14" i="20"/>
  <c r="G16" i="29"/>
  <c r="N16" i="20"/>
  <c r="G18" i="29"/>
  <c r="N18" i="20"/>
  <c r="G20" i="29"/>
  <c r="G22" i="29"/>
  <c r="N22" i="20"/>
  <c r="G24" i="29"/>
  <c r="N24" i="20"/>
  <c r="G26" i="29"/>
  <c r="N26" i="20"/>
  <c r="G28" i="29"/>
  <c r="N28" i="20"/>
  <c r="G30" i="29"/>
  <c r="N30" i="20"/>
  <c r="G32" i="29"/>
  <c r="N32" i="20"/>
  <c r="G34" i="29"/>
  <c r="N34" i="20"/>
  <c r="G36" i="29"/>
  <c r="N36" i="20"/>
  <c r="G38" i="29"/>
  <c r="N38" i="20"/>
  <c r="G40" i="29"/>
  <c r="N40" i="20"/>
  <c r="G42" i="29"/>
  <c r="N42" i="20"/>
  <c r="G44" i="29"/>
  <c r="N44" i="20"/>
  <c r="G46" i="29"/>
  <c r="N46" i="20"/>
  <c r="G48" i="29"/>
  <c r="N48" i="20"/>
  <c r="G50" i="29"/>
  <c r="N50" i="20"/>
  <c r="G52" i="29"/>
  <c r="N52" i="20"/>
  <c r="G54" i="29"/>
  <c r="N54" i="20"/>
  <c r="N56" i="20"/>
  <c r="G58" i="29"/>
  <c r="N58" i="20"/>
  <c r="G60" i="29"/>
  <c r="N60" i="20"/>
  <c r="G62" i="29"/>
  <c r="N62" i="20"/>
  <c r="G64" i="29"/>
  <c r="N64" i="20"/>
  <c r="G66" i="29"/>
  <c r="N66" i="20"/>
  <c r="G68" i="29"/>
  <c r="N68" i="20"/>
  <c r="G70" i="29"/>
  <c r="N70" i="20"/>
  <c r="G72" i="29"/>
  <c r="N72" i="20"/>
  <c r="G74" i="29"/>
  <c r="N74" i="20"/>
  <c r="G76" i="29"/>
  <c r="N76" i="20"/>
  <c r="G78" i="29"/>
  <c r="N78" i="20"/>
  <c r="G80" i="29"/>
  <c r="N80" i="20"/>
  <c r="G82" i="29"/>
  <c r="N82" i="20"/>
  <c r="G84" i="29"/>
  <c r="N84" i="20"/>
  <c r="G86" i="29"/>
  <c r="N86" i="20"/>
  <c r="G88" i="29"/>
  <c r="N88" i="20"/>
  <c r="G92" i="29"/>
  <c r="N92" i="20"/>
  <c r="G94" i="29"/>
  <c r="N94" i="20"/>
  <c r="G96" i="29"/>
  <c r="N96" i="20"/>
  <c r="G98" i="29"/>
  <c r="N98" i="20"/>
  <c r="G100" i="29"/>
  <c r="N100" i="20"/>
  <c r="N102" i="20"/>
  <c r="G104" i="29"/>
  <c r="N104" i="20"/>
  <c r="G106" i="29"/>
  <c r="N106" i="20"/>
  <c r="G108" i="29"/>
  <c r="N108" i="20"/>
  <c r="G110" i="29"/>
  <c r="N110" i="20"/>
  <c r="G112" i="29"/>
  <c r="N112" i="20"/>
  <c r="G114" i="29"/>
  <c r="N114" i="20"/>
  <c r="G116" i="29"/>
  <c r="N116" i="20"/>
  <c r="G120" i="29"/>
  <c r="N120" i="20"/>
  <c r="G122" i="29"/>
  <c r="N122" i="20"/>
  <c r="G124" i="29"/>
  <c r="N124" i="20"/>
  <c r="N126" i="20"/>
  <c r="G128" i="29"/>
  <c r="N128" i="20"/>
  <c r="G130" i="29"/>
  <c r="N130" i="20"/>
  <c r="G132" i="29"/>
  <c r="N132" i="20"/>
  <c r="G134" i="29"/>
  <c r="N134" i="20"/>
  <c r="G136" i="29"/>
  <c r="N136" i="20"/>
  <c r="G138" i="29"/>
  <c r="N138" i="20"/>
  <c r="G140" i="29"/>
  <c r="N140" i="20"/>
  <c r="G142" i="29"/>
  <c r="N142" i="20"/>
  <c r="G144" i="29"/>
  <c r="N144" i="20"/>
  <c r="G146" i="29"/>
  <c r="N146" i="20"/>
  <c r="G148" i="29"/>
  <c r="N148" i="20"/>
  <c r="G150" i="29"/>
  <c r="N150" i="20"/>
  <c r="G152" i="29"/>
  <c r="N152" i="20"/>
  <c r="G154" i="29"/>
  <c r="N154" i="20"/>
  <c r="G156" i="29"/>
  <c r="N156" i="20"/>
  <c r="G158" i="29"/>
  <c r="N158" i="20"/>
  <c r="J10" i="17"/>
  <c r="M7" i="17"/>
  <c r="J8" i="18"/>
  <c r="F7" i="35"/>
  <c r="M7" i="40"/>
  <c r="F9" i="35"/>
  <c r="M9" i="40"/>
  <c r="G11" i="35"/>
  <c r="F15" i="35"/>
  <c r="M15" i="40"/>
  <c r="F17" i="35"/>
  <c r="N19" i="40"/>
  <c r="N22" i="40"/>
  <c r="M25" i="40"/>
  <c r="J31" i="40"/>
  <c r="C32" i="35"/>
  <c r="J35" i="40"/>
  <c r="C41" i="35"/>
  <c r="C42" i="35"/>
  <c r="C43" i="35"/>
  <c r="J43" i="40"/>
  <c r="N43" i="40"/>
  <c r="J47" i="40"/>
  <c r="C48" i="35"/>
  <c r="C49" i="35"/>
  <c r="C51" i="35"/>
  <c r="J51" i="40"/>
  <c r="G51" i="35"/>
  <c r="J55" i="40"/>
  <c r="C57" i="35"/>
  <c r="J59" i="40"/>
  <c r="J63" i="40"/>
  <c r="C64" i="35"/>
  <c r="C65" i="35"/>
  <c r="J65" i="40"/>
  <c r="C67" i="35"/>
  <c r="J67" i="40"/>
  <c r="G67" i="35"/>
  <c r="J71" i="40"/>
  <c r="C73" i="35"/>
  <c r="J73" i="40"/>
  <c r="C80" i="35"/>
  <c r="C81" i="35"/>
  <c r="J81" i="40"/>
  <c r="C83" i="35"/>
  <c r="J83" i="40"/>
  <c r="G83" i="35"/>
  <c r="C86" i="35"/>
  <c r="C87" i="35"/>
  <c r="J87" i="40"/>
  <c r="G87" i="35"/>
  <c r="J91" i="40"/>
  <c r="G91" i="35"/>
  <c r="C94" i="35"/>
  <c r="C95" i="35"/>
  <c r="J95" i="40"/>
  <c r="G95" i="35"/>
  <c r="C104" i="35"/>
  <c r="C105" i="35"/>
  <c r="J105" i="40"/>
  <c r="G105" i="35"/>
  <c r="C113" i="35"/>
  <c r="G113" i="35"/>
  <c r="C121" i="35"/>
  <c r="J121" i="40"/>
  <c r="F136" i="35"/>
  <c r="F138" i="35"/>
  <c r="F142" i="35"/>
  <c r="K145" i="40"/>
  <c r="F145" i="35"/>
  <c r="M145" i="40"/>
  <c r="K149" i="40"/>
  <c r="F152" i="35"/>
  <c r="K157" i="40"/>
  <c r="N7" i="39"/>
  <c r="N11" i="39"/>
  <c r="O12" i="39"/>
  <c r="O20" i="39"/>
  <c r="N27" i="39"/>
  <c r="O36" i="39"/>
  <c r="N39" i="39"/>
  <c r="N43" i="39"/>
  <c r="O66" i="39"/>
  <c r="O82" i="39"/>
  <c r="O92" i="39"/>
  <c r="O122" i="39"/>
  <c r="O130" i="39"/>
  <c r="O138" i="39"/>
  <c r="O146" i="39"/>
  <c r="O14" i="36"/>
  <c r="O15" i="36"/>
  <c r="O16" i="36"/>
  <c r="O18" i="36"/>
  <c r="O20" i="36"/>
  <c r="O21" i="36"/>
  <c r="O24" i="36"/>
  <c r="O25" i="36"/>
  <c r="O26" i="36"/>
  <c r="O27" i="36"/>
  <c r="O29" i="36"/>
  <c r="O30" i="36"/>
  <c r="O31" i="36"/>
  <c r="O33" i="36"/>
  <c r="O35" i="36"/>
  <c r="O37" i="36"/>
  <c r="O39" i="36"/>
  <c r="O44" i="36"/>
  <c r="O50" i="36"/>
  <c r="O54" i="36"/>
  <c r="O58" i="36"/>
  <c r="O65" i="36"/>
  <c r="O69" i="36"/>
  <c r="O70" i="36"/>
  <c r="O73" i="36"/>
  <c r="O77" i="36"/>
  <c r="O86" i="36"/>
  <c r="O94" i="36"/>
  <c r="O100" i="36"/>
  <c r="O103" i="36"/>
  <c r="O107" i="36"/>
  <c r="O111" i="36"/>
  <c r="O115" i="36"/>
  <c r="O131" i="36"/>
  <c r="O135" i="36"/>
  <c r="O152" i="36"/>
  <c r="O155" i="36"/>
  <c r="O14" i="37"/>
  <c r="O21" i="37"/>
  <c r="O22" i="37"/>
  <c r="O25" i="37"/>
  <c r="O101" i="37"/>
  <c r="O102" i="37"/>
  <c r="O105" i="37"/>
  <c r="O113" i="37"/>
  <c r="O114" i="37"/>
  <c r="O117" i="37"/>
  <c r="O125" i="37"/>
  <c r="O129" i="37"/>
  <c r="O130" i="37"/>
  <c r="O133" i="37"/>
  <c r="O134" i="37"/>
  <c r="O137" i="37"/>
  <c r="O138" i="37"/>
  <c r="O142" i="37"/>
  <c r="O145" i="37"/>
  <c r="O149" i="37"/>
  <c r="O153" i="37"/>
  <c r="O154" i="37"/>
  <c r="O161" i="37"/>
  <c r="J160" i="40"/>
  <c r="J156" i="40"/>
  <c r="J152" i="40"/>
  <c r="J148" i="40"/>
  <c r="J144" i="40"/>
  <c r="J140" i="40"/>
  <c r="J136" i="40"/>
  <c r="J132" i="40"/>
  <c r="J116" i="40"/>
  <c r="J112" i="40"/>
  <c r="J108" i="40"/>
  <c r="J104" i="40"/>
  <c r="J88" i="40"/>
  <c r="J84" i="40"/>
  <c r="J80" i="40"/>
  <c r="J64" i="40"/>
  <c r="J56" i="40"/>
  <c r="J52" i="40"/>
  <c r="J48" i="40"/>
  <c r="J44" i="40"/>
  <c r="J40" i="40"/>
  <c r="J32" i="40"/>
  <c r="M152" i="40"/>
  <c r="M136" i="40"/>
  <c r="M20" i="40"/>
  <c r="M16" i="40"/>
  <c r="M12" i="40"/>
  <c r="O151" i="39"/>
  <c r="O143" i="39"/>
  <c r="O135" i="39"/>
  <c r="O127" i="39"/>
  <c r="O115" i="39"/>
  <c r="O111" i="39"/>
  <c r="O107" i="39"/>
  <c r="O95" i="39"/>
  <c r="O87" i="39"/>
  <c r="O83" i="39"/>
  <c r="O79" i="39"/>
  <c r="O63" i="39"/>
  <c r="O59" i="39"/>
  <c r="O55" i="39"/>
  <c r="O51" i="39"/>
  <c r="O35" i="39"/>
  <c r="O31" i="39"/>
  <c r="O15" i="39"/>
  <c r="J12" i="20"/>
  <c r="C12" i="29"/>
  <c r="O155" i="19"/>
  <c r="O147" i="19"/>
  <c r="O143" i="19"/>
  <c r="O139" i="19"/>
  <c r="O135" i="19"/>
  <c r="O131" i="19"/>
  <c r="O129" i="19"/>
  <c r="O127" i="19"/>
  <c r="O125" i="19"/>
  <c r="O123" i="19"/>
  <c r="O119" i="19"/>
  <c r="O111" i="19"/>
  <c r="O107" i="19"/>
  <c r="O103" i="19"/>
  <c r="O101" i="19"/>
  <c r="O99" i="19"/>
  <c r="O97" i="19"/>
  <c r="O95" i="19"/>
  <c r="O93" i="19"/>
  <c r="O91" i="19"/>
  <c r="O83" i="19"/>
  <c r="O75" i="19"/>
  <c r="O73" i="19"/>
  <c r="O61" i="19"/>
  <c r="O59" i="19"/>
  <c r="O51" i="19"/>
  <c r="O43" i="19"/>
  <c r="O25" i="19"/>
  <c r="O19" i="19"/>
  <c r="O160" i="15"/>
  <c r="O158" i="15"/>
  <c r="O156" i="15"/>
  <c r="O154" i="15"/>
  <c r="O152" i="15"/>
  <c r="O150" i="15"/>
  <c r="O148" i="15"/>
  <c r="O146" i="15"/>
  <c r="O144" i="15"/>
  <c r="O142" i="15"/>
  <c r="O140" i="15"/>
  <c r="O138" i="15"/>
  <c r="O136" i="15"/>
  <c r="O134" i="15"/>
  <c r="O130" i="15"/>
  <c r="O128" i="15"/>
  <c r="O126" i="15"/>
  <c r="O122" i="15"/>
  <c r="O120" i="15"/>
  <c r="O118" i="15"/>
  <c r="O116" i="15"/>
  <c r="O114" i="15"/>
  <c r="O112" i="15"/>
  <c r="O110" i="15"/>
  <c r="O108" i="15"/>
  <c r="O102" i="15"/>
  <c r="O98" i="15"/>
  <c r="O94" i="15"/>
  <c r="O90" i="15"/>
  <c r="O86" i="15"/>
  <c r="O84" i="15"/>
  <c r="O82" i="15"/>
  <c r="O80" i="15"/>
  <c r="O78" i="15"/>
  <c r="O76" i="15"/>
  <c r="O74" i="15"/>
  <c r="O72" i="15"/>
  <c r="O70" i="15"/>
  <c r="O68" i="15"/>
  <c r="O66" i="15"/>
  <c r="O64" i="15"/>
  <c r="O62" i="15"/>
  <c r="O58" i="15"/>
  <c r="O56" i="15"/>
  <c r="O54" i="15"/>
  <c r="O50" i="15"/>
  <c r="O48" i="15"/>
  <c r="O46" i="15"/>
  <c r="O44" i="15"/>
  <c r="O42" i="15"/>
  <c r="O40" i="15"/>
  <c r="O34" i="15"/>
  <c r="O32" i="15"/>
  <c r="O28" i="15"/>
  <c r="O26" i="15"/>
  <c r="O24" i="15"/>
  <c r="O20" i="15"/>
  <c r="O18" i="15"/>
  <c r="J7" i="36"/>
  <c r="M7" i="36"/>
  <c r="J157" i="40"/>
  <c r="J153" i="40"/>
  <c r="J149" i="40"/>
  <c r="J145" i="40"/>
  <c r="J27" i="40"/>
  <c r="J25" i="40"/>
  <c r="J23" i="40"/>
  <c r="J19" i="40"/>
  <c r="J17" i="40"/>
  <c r="J11" i="40"/>
  <c r="J7" i="40"/>
  <c r="M159" i="40"/>
  <c r="M155" i="40"/>
  <c r="M151" i="40"/>
  <c r="M147" i="40"/>
  <c r="M143" i="40"/>
  <c r="M141" i="40"/>
  <c r="M139" i="40"/>
  <c r="M137" i="40"/>
  <c r="M135" i="40"/>
  <c r="M133" i="40"/>
  <c r="M131" i="40"/>
  <c r="M121" i="40"/>
  <c r="M115" i="40"/>
  <c r="M107" i="40"/>
  <c r="M103" i="40"/>
  <c r="M101" i="40"/>
  <c r="M97" i="40"/>
  <c r="M95" i="40"/>
  <c r="M93" i="40"/>
  <c r="M91" i="40"/>
  <c r="M89" i="40"/>
  <c r="M85" i="40"/>
  <c r="M81" i="40"/>
  <c r="M71" i="40"/>
  <c r="M69" i="40"/>
  <c r="M65" i="40"/>
  <c r="M61" i="40"/>
  <c r="M57" i="40"/>
  <c r="M55" i="40"/>
  <c r="M53" i="40"/>
  <c r="M51" i="40"/>
  <c r="M45" i="40"/>
  <c r="M43" i="40"/>
  <c r="M41" i="40"/>
  <c r="M29" i="40"/>
  <c r="F72" i="20"/>
  <c r="F40" i="20"/>
  <c r="C161" i="29"/>
  <c r="C159" i="29"/>
  <c r="C153" i="29"/>
  <c r="C151" i="29"/>
  <c r="C147" i="29"/>
  <c r="C145" i="29"/>
  <c r="C143" i="29"/>
  <c r="C137" i="29"/>
  <c r="C135" i="29"/>
  <c r="C133" i="29"/>
  <c r="C129" i="29"/>
  <c r="C127" i="29"/>
  <c r="C125" i="29"/>
  <c r="C119" i="29"/>
  <c r="C113" i="29"/>
  <c r="C111" i="29"/>
  <c r="C107" i="29"/>
  <c r="C105" i="29"/>
  <c r="C95" i="29"/>
  <c r="C93" i="29"/>
  <c r="C87" i="29"/>
  <c r="C85" i="29"/>
  <c r="C79" i="29"/>
  <c r="C77" i="29"/>
  <c r="C71" i="29"/>
  <c r="C69" i="29"/>
  <c r="C59" i="29"/>
  <c r="C57" i="29"/>
  <c r="C55" i="29"/>
  <c r="C51" i="29"/>
  <c r="C49" i="29"/>
  <c r="C47" i="29"/>
  <c r="C43" i="29"/>
  <c r="C39" i="29"/>
  <c r="C37" i="29"/>
  <c r="C35" i="29"/>
  <c r="C31" i="29"/>
  <c r="C29" i="29"/>
  <c r="C27" i="29"/>
  <c r="C25" i="29"/>
  <c r="C19" i="29"/>
  <c r="F160" i="29"/>
  <c r="F158" i="29"/>
  <c r="F156" i="29"/>
  <c r="F154" i="29"/>
  <c r="F150" i="29"/>
  <c r="F148" i="29"/>
  <c r="F142" i="29"/>
  <c r="F140" i="29"/>
  <c r="F138" i="29"/>
  <c r="F132" i="29"/>
  <c r="F130" i="29"/>
  <c r="F128" i="29"/>
  <c r="F124" i="29"/>
  <c r="F122" i="29"/>
  <c r="F100" i="29"/>
  <c r="F96" i="29"/>
  <c r="F90" i="29"/>
  <c r="F88" i="29"/>
  <c r="F82" i="29"/>
  <c r="F80" i="29"/>
  <c r="F74" i="29"/>
  <c r="F72" i="29"/>
  <c r="F66" i="29"/>
  <c r="F64" i="29"/>
  <c r="F62" i="29"/>
  <c r="F58" i="29"/>
  <c r="F54" i="29"/>
  <c r="F52" i="29"/>
  <c r="F44" i="29"/>
  <c r="F38" i="29"/>
  <c r="F36" i="29"/>
  <c r="F32" i="29"/>
  <c r="F24" i="29"/>
  <c r="F22" i="29"/>
  <c r="F18" i="29"/>
  <c r="C156" i="28"/>
  <c r="C154" i="28"/>
  <c r="C150" i="28"/>
  <c r="C148" i="28"/>
  <c r="C146" i="28"/>
  <c r="C142" i="28"/>
  <c r="C140" i="28"/>
  <c r="C138" i="28"/>
  <c r="C134" i="28"/>
  <c r="C132" i="28"/>
  <c r="C130" i="28"/>
  <c r="C126" i="28"/>
  <c r="C124" i="28"/>
  <c r="C122" i="28"/>
  <c r="C118" i="28"/>
  <c r="C116" i="28"/>
  <c r="C110" i="28"/>
  <c r="C108" i="28"/>
  <c r="C106" i="28"/>
  <c r="C104" i="28"/>
  <c r="C100" i="28"/>
  <c r="C98" i="28"/>
  <c r="C96" i="28"/>
  <c r="C94" i="28"/>
  <c r="C92" i="28"/>
  <c r="C90" i="28"/>
  <c r="C88" i="28"/>
  <c r="C86" i="28"/>
  <c r="C84" i="28"/>
  <c r="C82" i="28"/>
  <c r="C80" i="28"/>
  <c r="C78" i="28"/>
  <c r="C76" i="28"/>
  <c r="C74" i="28"/>
  <c r="C72" i="28"/>
  <c r="C70" i="28"/>
  <c r="C68" i="28"/>
  <c r="C66" i="28"/>
  <c r="C64" i="28"/>
  <c r="C62" i="28"/>
  <c r="C60" i="28"/>
  <c r="C58" i="28"/>
  <c r="C56" i="28"/>
  <c r="C54" i="28"/>
  <c r="C52" i="28"/>
  <c r="C50" i="28"/>
  <c r="C48" i="28"/>
  <c r="C46" i="28"/>
  <c r="C44" i="28"/>
  <c r="C42" i="28"/>
  <c r="C40" i="28"/>
  <c r="C38" i="28"/>
  <c r="C36" i="28"/>
  <c r="C34" i="28"/>
  <c r="C32" i="28"/>
  <c r="C30" i="28"/>
  <c r="C28" i="28"/>
  <c r="C26" i="28"/>
  <c r="C24" i="28"/>
  <c r="C22" i="28"/>
  <c r="C20" i="28"/>
  <c r="C18" i="28"/>
  <c r="C16" i="28"/>
  <c r="C14" i="28"/>
  <c r="C12" i="28"/>
  <c r="C143" i="28"/>
  <c r="C151" i="28"/>
  <c r="C153" i="28"/>
  <c r="C155" i="28"/>
  <c r="F149" i="28"/>
  <c r="F141" i="28"/>
  <c r="F133" i="28"/>
  <c r="F125" i="28"/>
  <c r="F117" i="28"/>
  <c r="F111" i="28"/>
  <c r="F109" i="28"/>
  <c r="F107" i="28"/>
  <c r="F105" i="28"/>
  <c r="F103" i="28"/>
  <c r="F101" i="28"/>
  <c r="F99" i="28"/>
  <c r="F91" i="28"/>
  <c r="F83" i="28"/>
  <c r="F75" i="28"/>
  <c r="F73" i="28"/>
  <c r="F69" i="28"/>
  <c r="F67" i="28"/>
  <c r="F65" i="28"/>
  <c r="F61" i="28"/>
  <c r="F59" i="28"/>
  <c r="F57" i="28"/>
  <c r="F53" i="28"/>
  <c r="F51" i="28"/>
  <c r="F49" i="28"/>
  <c r="F45" i="28"/>
  <c r="F43" i="28"/>
  <c r="F41" i="28"/>
  <c r="F37" i="28"/>
  <c r="F35" i="28"/>
  <c r="F33" i="28"/>
  <c r="F29" i="28"/>
  <c r="F27" i="28"/>
  <c r="F25" i="28"/>
  <c r="F21" i="28"/>
  <c r="F19" i="28"/>
  <c r="F17" i="28"/>
  <c r="F13" i="28"/>
  <c r="C161" i="27"/>
  <c r="C159" i="27"/>
  <c r="C157" i="27"/>
  <c r="C155" i="27"/>
  <c r="C153" i="27"/>
  <c r="C151" i="27"/>
  <c r="C149" i="27"/>
  <c r="C147" i="27"/>
  <c r="C145" i="27"/>
  <c r="C143" i="27"/>
  <c r="C141" i="27"/>
  <c r="C139" i="27"/>
  <c r="C137" i="27"/>
  <c r="C135" i="27"/>
  <c r="C133" i="27"/>
  <c r="C131" i="27"/>
  <c r="C129" i="27"/>
  <c r="C127" i="27"/>
  <c r="C125" i="27"/>
  <c r="C123" i="27"/>
  <c r="C121" i="27"/>
  <c r="C119" i="27"/>
  <c r="C117" i="27"/>
  <c r="C115" i="27"/>
  <c r="C113" i="27"/>
  <c r="C111" i="27"/>
  <c r="C109" i="27"/>
  <c r="C107" i="27"/>
  <c r="C105" i="27"/>
  <c r="C103" i="27"/>
  <c r="C101" i="27"/>
  <c r="C99" i="27"/>
  <c r="C97" i="27"/>
  <c r="C95" i="27"/>
  <c r="C93" i="27"/>
  <c r="C91" i="27"/>
  <c r="C89" i="27"/>
  <c r="C87" i="27"/>
  <c r="C85" i="27"/>
  <c r="C83" i="27"/>
  <c r="C81" i="27"/>
  <c r="C79" i="27"/>
  <c r="C77" i="27"/>
  <c r="C75" i="27"/>
  <c r="C73" i="27"/>
  <c r="C71" i="27"/>
  <c r="C69" i="27"/>
  <c r="C67" i="27"/>
  <c r="C65" i="27"/>
  <c r="C63" i="27"/>
  <c r="C61" i="27"/>
  <c r="C59" i="27"/>
  <c r="C57" i="27"/>
  <c r="C55" i="27"/>
  <c r="C53" i="27"/>
  <c r="C51" i="27"/>
  <c r="C49" i="27"/>
  <c r="C47" i="27"/>
  <c r="C45" i="27"/>
  <c r="C43" i="27"/>
  <c r="C41" i="27"/>
  <c r="C39" i="27"/>
  <c r="C37" i="27"/>
  <c r="C35" i="27"/>
  <c r="C33" i="27"/>
  <c r="C31" i="27"/>
  <c r="C29" i="27"/>
  <c r="C27" i="27"/>
  <c r="C25" i="27"/>
  <c r="C23" i="27"/>
  <c r="C21" i="27"/>
  <c r="C19" i="27"/>
  <c r="C17" i="27"/>
  <c r="C150" i="27"/>
  <c r="C154" i="27"/>
  <c r="C156" i="27"/>
  <c r="C158" i="26"/>
  <c r="C154" i="26"/>
  <c r="C150" i="26"/>
  <c r="C146" i="26"/>
  <c r="C142" i="26"/>
  <c r="C8" i="26"/>
  <c r="C138" i="26"/>
  <c r="C145" i="26"/>
  <c r="C159" i="26"/>
  <c r="C153" i="25"/>
  <c r="C149" i="25"/>
  <c r="C145" i="25"/>
  <c r="C141" i="25"/>
  <c r="C148" i="25"/>
  <c r="C156" i="25"/>
  <c r="C159" i="24"/>
  <c r="C157" i="24"/>
  <c r="C155" i="24"/>
  <c r="C151" i="23"/>
  <c r="C161" i="22"/>
  <c r="C159" i="22"/>
  <c r="C157" i="22"/>
  <c r="C153" i="22"/>
  <c r="C149" i="22"/>
  <c r="C145" i="22"/>
  <c r="C143" i="22"/>
  <c r="C141" i="22"/>
  <c r="C139" i="22"/>
  <c r="C137" i="22"/>
  <c r="C135" i="22"/>
  <c r="C133" i="22"/>
  <c r="C125" i="22"/>
  <c r="C123" i="22"/>
  <c r="C121" i="22"/>
  <c r="C115" i="22"/>
  <c r="C113" i="22"/>
  <c r="C111" i="22"/>
  <c r="K150" i="40"/>
  <c r="P141" i="40"/>
  <c r="P137" i="40"/>
  <c r="O7" i="39"/>
  <c r="O105" i="40"/>
  <c r="O152" i="20"/>
  <c r="O148" i="20"/>
  <c r="O144" i="20"/>
  <c r="O140" i="20"/>
  <c r="O136" i="20"/>
  <c r="O132" i="20"/>
  <c r="O128" i="20"/>
  <c r="O124" i="20"/>
  <c r="O120" i="20"/>
  <c r="O116" i="20"/>
  <c r="O104" i="20"/>
  <c r="O96" i="20"/>
  <c r="O92" i="20"/>
  <c r="O88" i="20"/>
  <c r="O80" i="20"/>
  <c r="O76" i="20"/>
  <c r="O72" i="20"/>
  <c r="O68" i="20"/>
  <c r="O52" i="20"/>
  <c r="O48" i="20"/>
  <c r="O40" i="20"/>
  <c r="O24" i="20"/>
  <c r="O16" i="20"/>
  <c r="O12" i="20"/>
  <c r="O8" i="20"/>
  <c r="H11" i="27"/>
  <c r="O11" i="18"/>
  <c r="O13" i="15"/>
  <c r="H13" i="24"/>
  <c r="O8" i="6"/>
  <c r="H8" i="22"/>
  <c r="O157" i="40"/>
  <c r="K156" i="40"/>
  <c r="K155" i="40"/>
  <c r="K147" i="40"/>
  <c r="O140" i="40"/>
  <c r="O136" i="40"/>
  <c r="K132" i="40"/>
  <c r="K122" i="40"/>
  <c r="K101" i="40"/>
  <c r="O77" i="40"/>
  <c r="O39" i="39"/>
  <c r="O11" i="39"/>
  <c r="P152" i="40"/>
  <c r="P142" i="40"/>
  <c r="K121" i="40"/>
  <c r="O113" i="40"/>
  <c r="O95" i="40"/>
  <c r="O67" i="40"/>
  <c r="O154" i="20"/>
  <c r="O146" i="20"/>
  <c r="O138" i="20"/>
  <c r="O110" i="20"/>
  <c r="O106" i="20"/>
  <c r="O98" i="20"/>
  <c r="O82" i="20"/>
  <c r="O78" i="20"/>
  <c r="O74" i="20"/>
  <c r="O70" i="20"/>
  <c r="O54" i="20"/>
  <c r="O50" i="20"/>
  <c r="O46" i="20"/>
  <c r="O42" i="20"/>
  <c r="O38" i="20"/>
  <c r="O26" i="20"/>
  <c r="O18" i="20"/>
  <c r="O14" i="20"/>
  <c r="O10" i="20"/>
  <c r="H13" i="27"/>
  <c r="O13" i="18"/>
  <c r="H9" i="27"/>
  <c r="O9" i="18"/>
  <c r="H7" i="27"/>
  <c r="O7" i="18"/>
  <c r="O160" i="17"/>
  <c r="O158" i="17"/>
  <c r="O156" i="17"/>
  <c r="O154" i="17"/>
  <c r="O152" i="17"/>
  <c r="O150" i="17"/>
  <c r="O148" i="17"/>
  <c r="O146" i="17"/>
  <c r="O144" i="17"/>
  <c r="O142" i="17"/>
  <c r="O140" i="17"/>
  <c r="O138" i="17"/>
  <c r="O136" i="17"/>
  <c r="O134" i="17"/>
  <c r="O132" i="17"/>
  <c r="O130" i="17"/>
  <c r="O128" i="17"/>
  <c r="O126" i="17"/>
  <c r="O124" i="17"/>
  <c r="O122" i="17"/>
  <c r="O120" i="17"/>
  <c r="O118" i="17"/>
  <c r="O116" i="17"/>
  <c r="O114" i="17"/>
  <c r="O112" i="17"/>
  <c r="O110" i="17"/>
  <c r="O108" i="17"/>
  <c r="O106" i="17"/>
  <c r="O104" i="17"/>
  <c r="O102" i="17"/>
  <c r="O100" i="17"/>
  <c r="O98" i="17"/>
  <c r="O96" i="17"/>
  <c r="O94" i="17"/>
  <c r="O92" i="17"/>
  <c r="O90" i="17"/>
  <c r="O88" i="17"/>
  <c r="O86" i="17"/>
  <c r="O84" i="17"/>
  <c r="O82" i="17"/>
  <c r="O80" i="17"/>
  <c r="O78" i="17"/>
  <c r="O76" i="17"/>
  <c r="O74" i="17"/>
  <c r="O72" i="17"/>
  <c r="O70" i="17"/>
  <c r="O68" i="17"/>
  <c r="O66" i="17"/>
  <c r="O64" i="17"/>
  <c r="O62" i="17"/>
  <c r="O60" i="17"/>
  <c r="O58" i="17"/>
  <c r="O56" i="17"/>
  <c r="O54" i="17"/>
  <c r="O52" i="17"/>
  <c r="O50" i="17"/>
  <c r="O48" i="17"/>
  <c r="O46" i="17"/>
  <c r="O44" i="17"/>
  <c r="O42" i="17"/>
  <c r="O40" i="17"/>
  <c r="O38" i="17"/>
  <c r="O36" i="17"/>
  <c r="O34" i="17"/>
  <c r="O32" i="17"/>
  <c r="O30" i="17"/>
  <c r="O28" i="17"/>
  <c r="O26" i="17"/>
  <c r="O152" i="16"/>
  <c r="O150" i="16"/>
  <c r="O148" i="16"/>
  <c r="O146" i="16"/>
  <c r="O144" i="16"/>
  <c r="O136" i="16"/>
  <c r="O134" i="16"/>
  <c r="O132" i="16"/>
  <c r="O130" i="16"/>
  <c r="O128" i="16"/>
  <c r="O120" i="16"/>
  <c r="O116" i="16"/>
  <c r="O114" i="16"/>
  <c r="O112" i="16"/>
  <c r="O104" i="16"/>
  <c r="O102" i="16"/>
  <c r="O100" i="16"/>
  <c r="O98" i="16"/>
  <c r="O96" i="16"/>
  <c r="O88" i="16"/>
  <c r="O86" i="16"/>
  <c r="O84" i="16"/>
  <c r="O82" i="16"/>
  <c r="O72" i="16"/>
  <c r="O68" i="16"/>
  <c r="O66" i="16"/>
  <c r="O54" i="16"/>
  <c r="O52" i="16"/>
  <c r="O50" i="16"/>
  <c r="O40" i="16"/>
  <c r="O38" i="16"/>
  <c r="O34" i="16"/>
  <c r="O24" i="16"/>
  <c r="O22" i="16"/>
  <c r="O20" i="16"/>
  <c r="O18" i="16"/>
  <c r="O47" i="39"/>
  <c r="O41" i="39"/>
  <c r="O29" i="39"/>
  <c r="O25" i="39"/>
  <c r="O13" i="39"/>
  <c r="O161" i="40"/>
  <c r="O153" i="40"/>
  <c r="K152" i="40"/>
  <c r="K144" i="40"/>
  <c r="K139" i="40"/>
  <c r="O138" i="40"/>
  <c r="K126" i="40"/>
  <c r="K125" i="40"/>
  <c r="O119" i="40"/>
  <c r="K108" i="40"/>
  <c r="K103" i="40"/>
  <c r="K98" i="40"/>
  <c r="K97" i="40"/>
  <c r="O93" i="40"/>
  <c r="H12" i="22"/>
  <c r="O12" i="6"/>
  <c r="H11" i="22"/>
  <c r="O11" i="6"/>
  <c r="M31" i="40"/>
  <c r="M35" i="40"/>
  <c r="M39" i="40"/>
  <c r="M59" i="40"/>
  <c r="M63" i="40"/>
  <c r="M67" i="40"/>
  <c r="M75" i="40"/>
  <c r="M83" i="40"/>
  <c r="M87" i="40"/>
  <c r="J9" i="40"/>
  <c r="J13" i="40"/>
  <c r="J21" i="40"/>
  <c r="M8" i="40"/>
  <c r="J36" i="40"/>
  <c r="J60" i="40"/>
  <c r="J68" i="40"/>
  <c r="J76" i="40"/>
  <c r="J92" i="40"/>
  <c r="C90" i="35"/>
  <c r="C71" i="35"/>
  <c r="C70" i="35"/>
  <c r="C59" i="35"/>
  <c r="C38" i="35"/>
  <c r="C94" i="22"/>
  <c r="C98" i="22"/>
  <c r="C106" i="22"/>
  <c r="C114" i="22"/>
  <c r="C118" i="22"/>
  <c r="C126" i="22"/>
  <c r="C130" i="22"/>
  <c r="C138" i="22"/>
  <c r="C146" i="22"/>
  <c r="C150" i="22"/>
  <c r="C154" i="22"/>
  <c r="C158" i="22"/>
  <c r="M10" i="40"/>
  <c r="M22" i="40"/>
  <c r="J78" i="40"/>
  <c r="K118" i="40"/>
  <c r="M58" i="40"/>
  <c r="J18" i="40"/>
  <c r="M44" i="40"/>
  <c r="J20" i="40"/>
  <c r="P145" i="40"/>
  <c r="P135" i="40"/>
  <c r="P155" i="40"/>
  <c r="K127" i="40"/>
  <c r="K135" i="40"/>
  <c r="N12" i="6"/>
  <c r="C9" i="29"/>
  <c r="G11" i="22"/>
  <c r="F51" i="22"/>
  <c r="F43" i="22"/>
  <c r="F19" i="22"/>
  <c r="F39" i="22"/>
  <c r="F31" i="22"/>
  <c r="F23" i="22"/>
  <c r="H13" i="22"/>
  <c r="O13" i="6"/>
  <c r="C149" i="32"/>
  <c r="C147" i="32"/>
  <c r="C161" i="31"/>
  <c r="C154" i="31"/>
  <c r="K92" i="40"/>
  <c r="Y145" i="34"/>
  <c r="P146" i="39" s="1"/>
  <c r="Y141" i="34"/>
  <c r="P142" i="39" s="1"/>
  <c r="Y139" i="34"/>
  <c r="P140" i="39" s="1"/>
  <c r="Y137" i="34"/>
  <c r="Y133" i="34"/>
  <c r="Y131" i="34"/>
  <c r="P132" i="39" s="1"/>
  <c r="Y129" i="34"/>
  <c r="P130" i="39" s="1"/>
  <c r="Y125" i="34"/>
  <c r="P126" i="39" s="1"/>
  <c r="Y123" i="34"/>
  <c r="P124" i="39" s="1"/>
  <c r="Y121" i="34"/>
  <c r="Y117" i="34"/>
  <c r="Y115" i="34"/>
  <c r="P116" i="39" s="1"/>
  <c r="Y113" i="34"/>
  <c r="Y109" i="34"/>
  <c r="P110" i="39" s="1"/>
  <c r="Y107" i="34"/>
  <c r="P108" i="39" s="1"/>
  <c r="Y105" i="34"/>
  <c r="I106" i="32" s="1"/>
  <c r="Y101" i="34"/>
  <c r="Y99" i="34"/>
  <c r="P100" i="39" s="1"/>
  <c r="Y97" i="34"/>
  <c r="P98" i="39" s="1"/>
  <c r="Y93" i="34"/>
  <c r="P94" i="39" s="1"/>
  <c r="Y91" i="34"/>
  <c r="P92" i="39" s="1"/>
  <c r="Y89" i="34"/>
  <c r="Y85" i="34"/>
  <c r="Y83" i="34"/>
  <c r="P84" i="39" s="1"/>
  <c r="Y81" i="34"/>
  <c r="P82" i="39" s="1"/>
  <c r="Y77" i="34"/>
  <c r="P78" i="39" s="1"/>
  <c r="Y75" i="34"/>
  <c r="P76" i="39" s="1"/>
  <c r="Y73" i="34"/>
  <c r="Y69" i="34"/>
  <c r="Y67" i="34"/>
  <c r="P68" i="39" s="1"/>
  <c r="Y65" i="34"/>
  <c r="P66" i="39" s="1"/>
  <c r="Y61" i="34"/>
  <c r="P62" i="39" s="1"/>
  <c r="Y59" i="34"/>
  <c r="P60" i="39" s="1"/>
  <c r="Y57" i="34"/>
  <c r="Y53" i="34"/>
  <c r="Y51" i="34"/>
  <c r="P52" i="39" s="1"/>
  <c r="Y49" i="34"/>
  <c r="P50" i="39" s="1"/>
  <c r="Y45" i="34"/>
  <c r="P46" i="39" s="1"/>
  <c r="Y43" i="34"/>
  <c r="P44" i="39" s="1"/>
  <c r="Y41" i="34"/>
  <c r="I42" i="32" s="1"/>
  <c r="Y37" i="34"/>
  <c r="Y35" i="34"/>
  <c r="P36" i="39" s="1"/>
  <c r="Y33" i="34"/>
  <c r="I34" i="32" s="1"/>
  <c r="Y29" i="34"/>
  <c r="P30" i="39" s="1"/>
  <c r="Y27" i="34"/>
  <c r="Y25" i="34"/>
  <c r="I26" i="32" s="1"/>
  <c r="Y21" i="34"/>
  <c r="P22" i="39" s="1"/>
  <c r="Y19" i="34"/>
  <c r="Y17" i="34"/>
  <c r="P18" i="39" s="1"/>
  <c r="Y13" i="34"/>
  <c r="P14" i="39" s="1"/>
  <c r="Y11" i="34"/>
  <c r="Y9" i="34"/>
  <c r="Y144" i="34"/>
  <c r="I145" i="32" s="1"/>
  <c r="Y142" i="34"/>
  <c r="Y140" i="34"/>
  <c r="P141" i="39" s="1"/>
  <c r="Y138" i="34"/>
  <c r="P139" i="39" s="1"/>
  <c r="Y136" i="34"/>
  <c r="I137" i="32" s="1"/>
  <c r="Y134" i="34"/>
  <c r="Y132" i="34"/>
  <c r="P133" i="39" s="1"/>
  <c r="Y130" i="34"/>
  <c r="P131" i="39" s="1"/>
  <c r="Y128" i="34"/>
  <c r="I129" i="32" s="1"/>
  <c r="Y126" i="34"/>
  <c r="Y124" i="34"/>
  <c r="I125" i="32" s="1"/>
  <c r="Y122" i="34"/>
  <c r="I123" i="32" s="1"/>
  <c r="Y120" i="34"/>
  <c r="I121" i="32" s="1"/>
  <c r="Y118" i="34"/>
  <c r="Y116" i="34"/>
  <c r="P117" i="39" s="1"/>
  <c r="Y114" i="34"/>
  <c r="I115" i="32" s="1"/>
  <c r="Y112" i="34"/>
  <c r="I113" i="32" s="1"/>
  <c r="Y110" i="34"/>
  <c r="Y108" i="34"/>
  <c r="I109" i="32" s="1"/>
  <c r="Y106" i="34"/>
  <c r="P107" i="39" s="1"/>
  <c r="Y104" i="34"/>
  <c r="I105" i="32" s="1"/>
  <c r="Y102" i="34"/>
  <c r="Y100" i="34"/>
  <c r="I101" i="32" s="1"/>
  <c r="Y98" i="34"/>
  <c r="P99" i="39" s="1"/>
  <c r="Y96" i="34"/>
  <c r="I97" i="32" s="1"/>
  <c r="Y94" i="34"/>
  <c r="Y92" i="34"/>
  <c r="P93" i="39" s="1"/>
  <c r="Y90" i="34"/>
  <c r="I91" i="32" s="1"/>
  <c r="Y88" i="34"/>
  <c r="I89" i="32" s="1"/>
  <c r="Y86" i="34"/>
  <c r="Y84" i="34"/>
  <c r="P85" i="39" s="1"/>
  <c r="Y82" i="34"/>
  <c r="I83" i="32" s="1"/>
  <c r="Y80" i="34"/>
  <c r="Y78" i="34"/>
  <c r="Y76" i="34"/>
  <c r="P77" i="39" s="1"/>
  <c r="Y74" i="34"/>
  <c r="P75" i="39" s="1"/>
  <c r="Y72" i="34"/>
  <c r="P73" i="39" s="1"/>
  <c r="Y70" i="34"/>
  <c r="Y68" i="34"/>
  <c r="P69" i="39" s="1"/>
  <c r="Y66" i="34"/>
  <c r="P67" i="39" s="1"/>
  <c r="Y64" i="34"/>
  <c r="Y62" i="34"/>
  <c r="Y60" i="34"/>
  <c r="I61" i="32" s="1"/>
  <c r="Y58" i="34"/>
  <c r="Y56" i="34"/>
  <c r="I57" i="32" s="1"/>
  <c r="Y54" i="34"/>
  <c r="Y52" i="34"/>
  <c r="P53" i="39" s="1"/>
  <c r="Y50" i="34"/>
  <c r="I51" i="32" s="1"/>
  <c r="Y48" i="34"/>
  <c r="Y46" i="34"/>
  <c r="Y44" i="34"/>
  <c r="P45" i="39" s="1"/>
  <c r="Y42" i="34"/>
  <c r="P43" i="39" s="1"/>
  <c r="Y40" i="34"/>
  <c r="I41" i="32" s="1"/>
  <c r="Y38" i="34"/>
  <c r="Y36" i="34"/>
  <c r="I37" i="32" s="1"/>
  <c r="Y34" i="34"/>
  <c r="P35" i="39" s="1"/>
  <c r="Y32" i="34"/>
  <c r="Y30" i="34"/>
  <c r="Y28" i="34"/>
  <c r="P29" i="39" s="1"/>
  <c r="Y26" i="34"/>
  <c r="I27" i="32" s="1"/>
  <c r="Y24" i="34"/>
  <c r="I25" i="32" s="1"/>
  <c r="Y22" i="34"/>
  <c r="Y20" i="34"/>
  <c r="I21" i="32" s="1"/>
  <c r="Y18" i="34"/>
  <c r="I19" i="32" s="1"/>
  <c r="Y16" i="34"/>
  <c r="Y14" i="34"/>
  <c r="Y12" i="34"/>
  <c r="P13" i="39" s="1"/>
  <c r="Y10" i="34"/>
  <c r="Y8" i="34"/>
  <c r="I9" i="32" s="1"/>
  <c r="Y6" i="34"/>
  <c r="T105" i="41"/>
  <c r="T113" i="41"/>
  <c r="K114" i="36" s="1"/>
  <c r="T121" i="41"/>
  <c r="T129" i="41"/>
  <c r="K130" i="36" s="1"/>
  <c r="T137" i="41"/>
  <c r="T145" i="41"/>
  <c r="K146" i="36" s="1"/>
  <c r="T153" i="41"/>
  <c r="Y144" i="41"/>
  <c r="I145" i="30" s="1"/>
  <c r="Y126" i="41"/>
  <c r="I127" i="30" s="1"/>
  <c r="Y110" i="41"/>
  <c r="P111" i="36" s="1"/>
  <c r="Y94" i="41"/>
  <c r="I95" i="30" s="1"/>
  <c r="Y14" i="41"/>
  <c r="P15" i="36" s="1"/>
  <c r="Y129" i="41"/>
  <c r="Y111" i="41"/>
  <c r="Y93" i="41"/>
  <c r="I94" i="30" s="1"/>
  <c r="Y75" i="41"/>
  <c r="Y59" i="41"/>
  <c r="Y43" i="41"/>
  <c r="Y27" i="41"/>
  <c r="Y11" i="41"/>
  <c r="T6" i="13"/>
  <c r="D7" i="28" s="1"/>
  <c r="T7" i="13"/>
  <c r="D8" i="28" s="1"/>
  <c r="T8" i="13"/>
  <c r="Y154" i="13"/>
  <c r="P155" i="19" s="1"/>
  <c r="Y150" i="13"/>
  <c r="I151" i="28" s="1"/>
  <c r="Y148" i="13"/>
  <c r="I149" i="28" s="1"/>
  <c r="Y146" i="13"/>
  <c r="P147" i="19" s="1"/>
  <c r="Y142" i="13"/>
  <c r="Y140" i="13"/>
  <c r="Y138" i="13"/>
  <c r="I139" i="28" s="1"/>
  <c r="Y134" i="13"/>
  <c r="Y132" i="13"/>
  <c r="I133" i="28" s="1"/>
  <c r="Y130" i="13"/>
  <c r="Y126" i="13"/>
  <c r="I127" i="28" s="1"/>
  <c r="Y124" i="13"/>
  <c r="Y122" i="13"/>
  <c r="Y118" i="13"/>
  <c r="I119" i="28" s="1"/>
  <c r="Y116" i="13"/>
  <c r="I117" i="28" s="1"/>
  <c r="Y114" i="13"/>
  <c r="Y110" i="13"/>
  <c r="Y108" i="13"/>
  <c r="Y106" i="13"/>
  <c r="P107" i="19" s="1"/>
  <c r="Y104" i="13"/>
  <c r="I105" i="28" s="1"/>
  <c r="Y102" i="13"/>
  <c r="Y100" i="13"/>
  <c r="P101" i="19" s="1"/>
  <c r="Y98" i="13"/>
  <c r="I99" i="28" s="1"/>
  <c r="Y92" i="13"/>
  <c r="I93" i="28" s="1"/>
  <c r="Y90" i="13"/>
  <c r="P91" i="19" s="1"/>
  <c r="Y88" i="13"/>
  <c r="P89" i="19" s="1"/>
  <c r="Y84" i="13"/>
  <c r="Y82" i="13"/>
  <c r="P83" i="19" s="1"/>
  <c r="Y80" i="13"/>
  <c r="P81" i="19" s="1"/>
  <c r="Y74" i="13"/>
  <c r="I75" i="28" s="1"/>
  <c r="Y72" i="13"/>
  <c r="P73" i="19" s="1"/>
  <c r="Y68" i="13"/>
  <c r="I69" i="28" s="1"/>
  <c r="Y66" i="13"/>
  <c r="I67" i="28" s="1"/>
  <c r="Y64" i="13"/>
  <c r="I65" i="28" s="1"/>
  <c r="Y60" i="13"/>
  <c r="P61" i="19" s="1"/>
  <c r="Y58" i="13"/>
  <c r="I59" i="28" s="1"/>
  <c r="Y56" i="13"/>
  <c r="Y52" i="13"/>
  <c r="I53" i="28" s="1"/>
  <c r="Y50" i="13"/>
  <c r="Y48" i="13"/>
  <c r="I49" i="28" s="1"/>
  <c r="Y44" i="13"/>
  <c r="I45" i="28" s="1"/>
  <c r="Y42" i="13"/>
  <c r="I43" i="28" s="1"/>
  <c r="Y40" i="13"/>
  <c r="Y36" i="13"/>
  <c r="P37" i="19" s="1"/>
  <c r="Y34" i="13"/>
  <c r="I35" i="28" s="1"/>
  <c r="Y32" i="13"/>
  <c r="I33" i="28" s="1"/>
  <c r="Y28" i="13"/>
  <c r="I29" i="28" s="1"/>
  <c r="Y26" i="13"/>
  <c r="I27" i="28" s="1"/>
  <c r="Y24" i="13"/>
  <c r="Y20" i="13"/>
  <c r="I21" i="28" s="1"/>
  <c r="Y18" i="13"/>
  <c r="I19" i="28" s="1"/>
  <c r="Y16" i="13"/>
  <c r="I17" i="28" s="1"/>
  <c r="Y12" i="13"/>
  <c r="I13" i="28" s="1"/>
  <c r="Y10" i="13"/>
  <c r="Y8" i="13"/>
  <c r="P9" i="19" s="1"/>
  <c r="Y153" i="13"/>
  <c r="Y149" i="13"/>
  <c r="I150" i="28" s="1"/>
  <c r="Y145" i="13"/>
  <c r="I146" i="28" s="1"/>
  <c r="Y141" i="13"/>
  <c r="I142" i="28" s="1"/>
  <c r="Y137" i="13"/>
  <c r="P138" i="19" s="1"/>
  <c r="Y133" i="13"/>
  <c r="I134" i="28" s="1"/>
  <c r="Y129" i="13"/>
  <c r="I130" i="28" s="1"/>
  <c r="Y125" i="13"/>
  <c r="I126" i="28" s="1"/>
  <c r="Y121" i="13"/>
  <c r="P122" i="19" s="1"/>
  <c r="Y117" i="13"/>
  <c r="Y113" i="13"/>
  <c r="P114" i="19" s="1"/>
  <c r="Y109" i="13"/>
  <c r="I110" i="28" s="1"/>
  <c r="Y105" i="13"/>
  <c r="I106" i="28" s="1"/>
  <c r="Y101" i="13"/>
  <c r="I102" i="28" s="1"/>
  <c r="Y97" i="13"/>
  <c r="I98" i="28" s="1"/>
  <c r="Y93" i="13"/>
  <c r="I94" i="28" s="1"/>
  <c r="Y89" i="13"/>
  <c r="P90" i="19" s="1"/>
  <c r="Y85" i="13"/>
  <c r="I86" i="28" s="1"/>
  <c r="Y81" i="13"/>
  <c r="I82" i="28" s="1"/>
  <c r="Y77" i="13"/>
  <c r="Y73" i="13"/>
  <c r="Y69" i="13"/>
  <c r="I70" i="28" s="1"/>
  <c r="Y65" i="13"/>
  <c r="I66" i="28" s="1"/>
  <c r="Y61" i="13"/>
  <c r="Y59" i="13"/>
  <c r="I60" i="28" s="1"/>
  <c r="Y57" i="13"/>
  <c r="I58" i="28" s="1"/>
  <c r="Y53" i="13"/>
  <c r="I54" i="28" s="1"/>
  <c r="Y49" i="13"/>
  <c r="I50" i="28" s="1"/>
  <c r="Y45" i="13"/>
  <c r="I46" i="28" s="1"/>
  <c r="Y41" i="13"/>
  <c r="I42" i="28" s="1"/>
  <c r="Y37" i="13"/>
  <c r="P38" i="19" s="1"/>
  <c r="Y33" i="13"/>
  <c r="I34" i="28" s="1"/>
  <c r="Y29" i="13"/>
  <c r="P30" i="19" s="1"/>
  <c r="Y25" i="13"/>
  <c r="P26" i="19" s="1"/>
  <c r="Y21" i="13"/>
  <c r="Y17" i="13"/>
  <c r="Y13" i="13"/>
  <c r="Y9" i="13"/>
  <c r="P10" i="19" s="1"/>
  <c r="T81" i="9"/>
  <c r="Y80" i="9"/>
  <c r="I81" i="24" s="1"/>
  <c r="T80" i="9"/>
  <c r="K81" i="15" s="1"/>
  <c r="T160" i="7"/>
  <c r="K161" i="6" s="1"/>
  <c r="Y159" i="7"/>
  <c r="P160" i="6" s="1"/>
  <c r="T159" i="7"/>
  <c r="D160" i="22" s="1"/>
  <c r="Y158" i="7"/>
  <c r="T158" i="7"/>
  <c r="D159" i="22" s="1"/>
  <c r="Y157" i="7"/>
  <c r="P158" i="6" s="1"/>
  <c r="T157" i="7"/>
  <c r="Y156" i="7"/>
  <c r="T156" i="7"/>
  <c r="K157" i="6" s="1"/>
  <c r="Y155" i="7"/>
  <c r="P156" i="6" s="1"/>
  <c r="T155" i="7"/>
  <c r="Y154" i="7"/>
  <c r="P155" i="6" s="1"/>
  <c r="T154" i="7"/>
  <c r="D155" i="22" s="1"/>
  <c r="Y153" i="7"/>
  <c r="P154" i="6" s="1"/>
  <c r="T153" i="7"/>
  <c r="K154" i="6" s="1"/>
  <c r="Y152" i="7"/>
  <c r="T152" i="7"/>
  <c r="K153" i="6" s="1"/>
  <c r="Y151" i="7"/>
  <c r="P152" i="6" s="1"/>
  <c r="Y150" i="7"/>
  <c r="T150" i="7"/>
  <c r="D151" i="22" s="1"/>
  <c r="Y149" i="7"/>
  <c r="P150" i="6" s="1"/>
  <c r="T149" i="7"/>
  <c r="K150" i="6" s="1"/>
  <c r="Y148" i="7"/>
  <c r="P149" i="6" s="1"/>
  <c r="T148" i="7"/>
  <c r="Y147" i="7"/>
  <c r="P148" i="6" s="1"/>
  <c r="T147" i="7"/>
  <c r="K148" i="6" s="1"/>
  <c r="Y146" i="7"/>
  <c r="Y145" i="7"/>
  <c r="P146" i="6" s="1"/>
  <c r="T145" i="7"/>
  <c r="Y144" i="7"/>
  <c r="T144" i="7"/>
  <c r="Y143" i="7"/>
  <c r="P144" i="6" s="1"/>
  <c r="T143" i="7"/>
  <c r="D144" i="22" s="1"/>
  <c r="Y142" i="7"/>
  <c r="T142" i="7"/>
  <c r="K143" i="6" s="1"/>
  <c r="Y141" i="7"/>
  <c r="P142" i="6" s="1"/>
  <c r="T141" i="7"/>
  <c r="K142" i="6" s="1"/>
  <c r="T140" i="7"/>
  <c r="K141" i="6" s="1"/>
  <c r="Y139" i="7"/>
  <c r="P140" i="6" s="1"/>
  <c r="T139" i="7"/>
  <c r="D140" i="22" s="1"/>
  <c r="Y138" i="7"/>
  <c r="P139" i="6" s="1"/>
  <c r="T138" i="7"/>
  <c r="D139" i="22" s="1"/>
  <c r="Y137" i="7"/>
  <c r="P138" i="6" s="1"/>
  <c r="T137" i="7"/>
  <c r="Y136" i="7"/>
  <c r="P137" i="6" s="1"/>
  <c r="T136" i="7"/>
  <c r="T135" i="7"/>
  <c r="Y134" i="7"/>
  <c r="T134" i="7"/>
  <c r="K135" i="6" s="1"/>
  <c r="Y133" i="7"/>
  <c r="P134" i="6" s="1"/>
  <c r="Y132" i="7"/>
  <c r="P133" i="6" s="1"/>
  <c r="T132" i="7"/>
  <c r="K133" i="6" s="1"/>
  <c r="Y131" i="7"/>
  <c r="P132" i="6" s="1"/>
  <c r="T131" i="7"/>
  <c r="D132" i="22" s="1"/>
  <c r="Y130" i="7"/>
  <c r="P131" i="6" s="1"/>
  <c r="T130" i="7"/>
  <c r="K131" i="6" s="1"/>
  <c r="Y129" i="7"/>
  <c r="P130" i="6" s="1"/>
  <c r="T129" i="7"/>
  <c r="K130" i="6" s="1"/>
  <c r="Y128" i="7"/>
  <c r="Y127" i="7"/>
  <c r="P128" i="6" s="1"/>
  <c r="T127" i="7"/>
  <c r="D128" i="22" s="1"/>
  <c r="Y126" i="7"/>
  <c r="I127" i="22" s="1"/>
  <c r="Y125" i="7"/>
  <c r="P126" i="6" s="1"/>
  <c r="T125" i="7"/>
  <c r="Y124" i="7"/>
  <c r="T124" i="7"/>
  <c r="Y123" i="7"/>
  <c r="P124" i="6" s="1"/>
  <c r="T123" i="7"/>
  <c r="Y122" i="7"/>
  <c r="T122" i="7"/>
  <c r="D123" i="22" s="1"/>
  <c r="Y121" i="7"/>
  <c r="P122" i="6" s="1"/>
  <c r="Y120" i="7"/>
  <c r="T120" i="7"/>
  <c r="K121" i="6" s="1"/>
  <c r="Y119" i="7"/>
  <c r="P120" i="6" s="1"/>
  <c r="T119" i="7"/>
  <c r="Y118" i="7"/>
  <c r="P119" i="6" s="1"/>
  <c r="T118" i="7"/>
  <c r="Y117" i="7"/>
  <c r="P118" i="6" s="1"/>
  <c r="T117" i="7"/>
  <c r="K118" i="6" s="1"/>
  <c r="Y116" i="7"/>
  <c r="T115" i="7"/>
  <c r="K116" i="6" s="1"/>
  <c r="Y114" i="7"/>
  <c r="P115" i="6" s="1"/>
  <c r="T114" i="7"/>
  <c r="Y113" i="7"/>
  <c r="P114" i="6" s="1"/>
  <c r="T113" i="7"/>
  <c r="Y112" i="7"/>
  <c r="P113" i="6" s="1"/>
  <c r="T112" i="7"/>
  <c r="Y111" i="7"/>
  <c r="P112" i="6" s="1"/>
  <c r="T111" i="7"/>
  <c r="K112" i="6" s="1"/>
  <c r="Y110" i="7"/>
  <c r="I111" i="22" s="1"/>
  <c r="T110" i="7"/>
  <c r="Y109" i="7"/>
  <c r="P110" i="6" s="1"/>
  <c r="Y108" i="7"/>
  <c r="Y107" i="7"/>
  <c r="P108" i="6" s="1"/>
  <c r="T107" i="7"/>
  <c r="Y106" i="7"/>
  <c r="P107" i="6" s="1"/>
  <c r="T106" i="7"/>
  <c r="K107" i="6" s="1"/>
  <c r="T105" i="7"/>
  <c r="K106" i="6" s="1"/>
  <c r="Y104" i="7"/>
  <c r="P105" i="6" s="1"/>
  <c r="T104" i="7"/>
  <c r="T103" i="7"/>
  <c r="K104" i="6" s="1"/>
  <c r="Y102" i="7"/>
  <c r="T102" i="7"/>
  <c r="K103" i="6" s="1"/>
  <c r="Y101" i="7"/>
  <c r="P102" i="6" s="1"/>
  <c r="Y100" i="7"/>
  <c r="T100" i="7"/>
  <c r="Y99" i="7"/>
  <c r="P100" i="6" s="1"/>
  <c r="Y97" i="7"/>
  <c r="P98" i="6" s="1"/>
  <c r="T97" i="7"/>
  <c r="T95" i="7"/>
  <c r="T94" i="7"/>
  <c r="T93" i="7"/>
  <c r="K94" i="6" s="1"/>
  <c r="Y92" i="7"/>
  <c r="T92" i="7"/>
  <c r="K93" i="6" s="1"/>
  <c r="Y91" i="7"/>
  <c r="P92" i="6" s="1"/>
  <c r="Y85" i="7"/>
  <c r="P86" i="6" s="1"/>
  <c r="T85" i="7"/>
  <c r="Y84" i="7"/>
  <c r="I85" i="22" s="1"/>
  <c r="T84" i="7"/>
  <c r="D85" i="22" s="1"/>
  <c r="T83" i="7"/>
  <c r="Y82" i="7"/>
  <c r="T82" i="7"/>
  <c r="K83" i="6" s="1"/>
  <c r="T81" i="7"/>
  <c r="D82" i="22" s="1"/>
  <c r="T80" i="7"/>
  <c r="Y79" i="7"/>
  <c r="T79" i="7"/>
  <c r="D80" i="22" s="1"/>
  <c r="T78" i="7"/>
  <c r="K79" i="6" s="1"/>
  <c r="Y77" i="7"/>
  <c r="P78" i="6" s="1"/>
  <c r="T77" i="7"/>
  <c r="D78" i="22" s="1"/>
  <c r="Y76" i="7"/>
  <c r="I77" i="22" s="1"/>
  <c r="T76" i="7"/>
  <c r="Y75" i="7"/>
  <c r="T75" i="7"/>
  <c r="D76" i="22" s="1"/>
  <c r="Y74" i="7"/>
  <c r="I75" i="22" s="1"/>
  <c r="T74" i="7"/>
  <c r="K75" i="6" s="1"/>
  <c r="T73" i="7"/>
  <c r="D74" i="22" s="1"/>
  <c r="T72" i="7"/>
  <c r="D73" i="22" s="1"/>
  <c r="T71" i="7"/>
  <c r="T70" i="7"/>
  <c r="K71" i="6" s="1"/>
  <c r="T69" i="7"/>
  <c r="D70" i="22" s="1"/>
  <c r="Y68" i="7"/>
  <c r="I69" i="22" s="1"/>
  <c r="T68" i="7"/>
  <c r="Y67" i="7"/>
  <c r="Y66" i="7"/>
  <c r="T66" i="7"/>
  <c r="K67" i="6" s="1"/>
  <c r="Y65" i="7"/>
  <c r="P66" i="6" s="1"/>
  <c r="Y64" i="7"/>
  <c r="T64" i="7"/>
  <c r="D65" i="22" s="1"/>
  <c r="Y63" i="7"/>
  <c r="P64" i="6" s="1"/>
  <c r="Y62" i="7"/>
  <c r="P63" i="6" s="1"/>
  <c r="T9" i="1"/>
  <c r="T11" i="1"/>
  <c r="Y13" i="1"/>
  <c r="P14" i="20" s="1"/>
  <c r="Y15" i="1"/>
  <c r="P16" i="20" s="1"/>
  <c r="Y17" i="1"/>
  <c r="P18" i="20" s="1"/>
  <c r="T19" i="1"/>
  <c r="D20" i="29" s="1"/>
  <c r="Y21" i="1"/>
  <c r="P22" i="20" s="1"/>
  <c r="T23" i="1"/>
  <c r="D24" i="29" s="1"/>
  <c r="Y23" i="1"/>
  <c r="T25" i="1"/>
  <c r="D26" i="29" s="1"/>
  <c r="Y25" i="1"/>
  <c r="P26" i="20" s="1"/>
  <c r="T27" i="1"/>
  <c r="D28" i="29" s="1"/>
  <c r="T29" i="1"/>
  <c r="K30" i="20" s="1"/>
  <c r="T31" i="1"/>
  <c r="K32" i="20" s="1"/>
  <c r="Y31" i="1"/>
  <c r="P32" i="20" s="1"/>
  <c r="T33" i="1"/>
  <c r="Y33" i="1"/>
  <c r="P34" i="20" s="1"/>
  <c r="T35" i="1"/>
  <c r="D36" i="29" s="1"/>
  <c r="Y35" i="1"/>
  <c r="P36" i="20" s="1"/>
  <c r="T37" i="1"/>
  <c r="K38" i="20" s="1"/>
  <c r="Y37" i="1"/>
  <c r="T39" i="1"/>
  <c r="K40" i="20" s="1"/>
  <c r="Y41" i="1"/>
  <c r="P42" i="20" s="1"/>
  <c r="T43" i="1"/>
  <c r="D44" i="29" s="1"/>
  <c r="Y43" i="1"/>
  <c r="P44" i="20" s="1"/>
  <c r="T47" i="1"/>
  <c r="K48" i="20" s="1"/>
  <c r="T49" i="1"/>
  <c r="Y49" i="1"/>
  <c r="T51" i="1"/>
  <c r="K52" i="20" s="1"/>
  <c r="Y51" i="1"/>
  <c r="I52" i="29" s="1"/>
  <c r="Y53" i="1"/>
  <c r="T55" i="1"/>
  <c r="T57" i="1"/>
  <c r="K58" i="20" s="1"/>
  <c r="Y57" i="1"/>
  <c r="P58" i="20" s="1"/>
  <c r="T59" i="1"/>
  <c r="K60" i="20" s="1"/>
  <c r="Y59" i="1"/>
  <c r="P60" i="20" s="1"/>
  <c r="Y61" i="1"/>
  <c r="Y63" i="1"/>
  <c r="P64" i="20" s="1"/>
  <c r="T65" i="1"/>
  <c r="D66" i="29" s="1"/>
  <c r="Y65" i="1"/>
  <c r="P66" i="20" s="1"/>
  <c r="T67" i="1"/>
  <c r="K68" i="20" s="1"/>
  <c r="Y67" i="1"/>
  <c r="P68" i="20" s="1"/>
  <c r="T69" i="1"/>
  <c r="Y69" i="1"/>
  <c r="T71" i="1"/>
  <c r="Y71" i="1"/>
  <c r="P72" i="20" s="1"/>
  <c r="Y73" i="1"/>
  <c r="T75" i="1"/>
  <c r="Y75" i="1"/>
  <c r="T77" i="1"/>
  <c r="T79" i="1"/>
  <c r="Y79" i="1"/>
  <c r="P80" i="20" s="1"/>
  <c r="Y81" i="1"/>
  <c r="P82" i="20" s="1"/>
  <c r="T83" i="1"/>
  <c r="K84" i="20" s="1"/>
  <c r="Y83" i="1"/>
  <c r="T85" i="1"/>
  <c r="D86" i="29" s="1"/>
  <c r="Y85" i="1"/>
  <c r="P86" i="20" s="1"/>
  <c r="T87" i="1"/>
  <c r="K88" i="20" s="1"/>
  <c r="Y87" i="1"/>
  <c r="P88" i="20" s="1"/>
  <c r="Y89" i="1"/>
  <c r="T91" i="1"/>
  <c r="K92" i="20" s="1"/>
  <c r="Y91" i="1"/>
  <c r="T93" i="1"/>
  <c r="T95" i="1"/>
  <c r="D96" i="29" s="1"/>
  <c r="Y95" i="1"/>
  <c r="P96" i="20" s="1"/>
  <c r="T99" i="1"/>
  <c r="D100" i="29" s="1"/>
  <c r="Y99" i="1"/>
  <c r="P100" i="20" s="1"/>
  <c r="Y101" i="1"/>
  <c r="P102" i="20" s="1"/>
  <c r="T103" i="1"/>
  <c r="D104" i="29" s="1"/>
  <c r="T105" i="1"/>
  <c r="T109" i="1"/>
  <c r="Y109" i="1"/>
  <c r="I110" i="29" s="1"/>
  <c r="T111" i="1"/>
  <c r="K112" i="20" s="1"/>
  <c r="Y111" i="1"/>
  <c r="P112" i="20" s="1"/>
  <c r="T113" i="1"/>
  <c r="Y115" i="1"/>
  <c r="T119" i="1"/>
  <c r="Y119" i="1"/>
  <c r="T121" i="1"/>
  <c r="K122" i="20" s="1"/>
  <c r="Y123" i="1"/>
  <c r="T125" i="1"/>
  <c r="D126" i="29" s="1"/>
  <c r="T127" i="1"/>
  <c r="Y127" i="1"/>
  <c r="P128" i="20" s="1"/>
  <c r="Y6" i="10"/>
  <c r="I7" i="25" s="1"/>
  <c r="Y7" i="10"/>
  <c r="I8" i="25" s="1"/>
  <c r="Y8" i="10"/>
  <c r="P9" i="16" s="1"/>
  <c r="Y10" i="10"/>
  <c r="P11" i="16" s="1"/>
  <c r="Y11" i="10"/>
  <c r="Y14" i="10"/>
  <c r="Y15" i="10"/>
  <c r="P16" i="16" s="1"/>
  <c r="Y16" i="10"/>
  <c r="I17" i="25" s="1"/>
  <c r="Y18" i="10"/>
  <c r="I19" i="25" s="1"/>
  <c r="Y19" i="10"/>
  <c r="P20" i="16" s="1"/>
  <c r="Y22" i="10"/>
  <c r="I23" i="25" s="1"/>
  <c r="Y23" i="10"/>
  <c r="I24" i="25" s="1"/>
  <c r="Y24" i="10"/>
  <c r="Y26" i="10"/>
  <c r="Y27" i="10"/>
  <c r="Y30" i="10"/>
  <c r="P31" i="16" s="1"/>
  <c r="Y31" i="10"/>
  <c r="I32" i="25" s="1"/>
  <c r="Y32" i="10"/>
  <c r="Y34" i="10"/>
  <c r="Y35" i="10"/>
  <c r="Y38" i="10"/>
  <c r="I39" i="25" s="1"/>
  <c r="Y39" i="10"/>
  <c r="I40" i="25" s="1"/>
  <c r="Y40" i="10"/>
  <c r="Y42" i="10"/>
  <c r="P43" i="16" s="1"/>
  <c r="Y43" i="10"/>
  <c r="I44" i="25" s="1"/>
  <c r="Y46" i="10"/>
  <c r="Y47" i="10"/>
  <c r="Y48" i="10"/>
  <c r="I49" i="25" s="1"/>
  <c r="Y50" i="10"/>
  <c r="I51" i="25" s="1"/>
  <c r="Y51" i="10"/>
  <c r="T6" i="10"/>
  <c r="D7" i="25" s="1"/>
  <c r="T7" i="10"/>
  <c r="K8" i="16" s="1"/>
  <c r="T8" i="10"/>
  <c r="K9" i="16" s="1"/>
  <c r="T9" i="10"/>
  <c r="T10" i="10"/>
  <c r="D11" i="25" s="1"/>
  <c r="T11" i="10"/>
  <c r="D12" i="25" s="1"/>
  <c r="T12" i="10"/>
  <c r="T14" i="10"/>
  <c r="K15" i="16" s="1"/>
  <c r="T15" i="10"/>
  <c r="D16" i="25" s="1"/>
  <c r="T16" i="10"/>
  <c r="D17" i="25" s="1"/>
  <c r="T17" i="10"/>
  <c r="D18" i="25" s="1"/>
  <c r="T18" i="10"/>
  <c r="T19" i="10"/>
  <c r="T20" i="10"/>
  <c r="T22" i="10"/>
  <c r="D23" i="25" s="1"/>
  <c r="T23" i="10"/>
  <c r="D24" i="25" s="1"/>
  <c r="T24" i="10"/>
  <c r="T25" i="10"/>
  <c r="T26" i="10"/>
  <c r="D27" i="25" s="1"/>
  <c r="T27" i="10"/>
  <c r="D28" i="25" s="1"/>
  <c r="T28" i="10"/>
  <c r="T30" i="10"/>
  <c r="T31" i="10"/>
  <c r="T32" i="10"/>
  <c r="T33" i="10"/>
  <c r="D34" i="25" s="1"/>
  <c r="T34" i="10"/>
  <c r="T35" i="10"/>
  <c r="T36" i="10"/>
  <c r="D37" i="25" s="1"/>
  <c r="T38" i="10"/>
  <c r="T39" i="10"/>
  <c r="T40" i="10"/>
  <c r="K41" i="16" s="1"/>
  <c r="T41" i="10"/>
  <c r="T42" i="10"/>
  <c r="D43" i="25" s="1"/>
  <c r="T43" i="10"/>
  <c r="K44" i="16" s="1"/>
  <c r="T44" i="10"/>
  <c r="K45" i="16" s="1"/>
  <c r="T46" i="10"/>
  <c r="T47" i="10"/>
  <c r="K48" i="16" s="1"/>
  <c r="T48" i="10"/>
  <c r="T49" i="10"/>
  <c r="T50" i="10"/>
  <c r="T51" i="10"/>
  <c r="T52" i="10"/>
  <c r="D53" i="25" s="1"/>
  <c r="T54" i="10"/>
  <c r="D55" i="25" s="1"/>
  <c r="T55" i="10"/>
  <c r="T56" i="10"/>
  <c r="T57" i="10"/>
  <c r="T58" i="10"/>
  <c r="T59" i="10"/>
  <c r="T60" i="10"/>
  <c r="K61" i="16" s="1"/>
  <c r="T62" i="10"/>
  <c r="T63" i="10"/>
  <c r="K64" i="16" s="1"/>
  <c r="T64" i="10"/>
  <c r="D65" i="25" s="1"/>
  <c r="T65" i="10"/>
  <c r="D66" i="25" s="1"/>
  <c r="T66" i="10"/>
  <c r="D67" i="25" s="1"/>
  <c r="T67" i="10"/>
  <c r="T68" i="10"/>
  <c r="K69" i="16" s="1"/>
  <c r="T70" i="10"/>
  <c r="D71" i="25" s="1"/>
  <c r="T71" i="10"/>
  <c r="K72" i="16" s="1"/>
  <c r="T72" i="10"/>
  <c r="T73" i="10"/>
  <c r="T74" i="10"/>
  <c r="D75" i="25" s="1"/>
  <c r="T75" i="10"/>
  <c r="T76" i="10"/>
  <c r="T136" i="10"/>
  <c r="T137" i="10"/>
  <c r="K138" i="16" s="1"/>
  <c r="Y7" i="8"/>
  <c r="I8" i="23" s="1"/>
  <c r="Y23" i="8"/>
  <c r="P24" i="14" s="1"/>
  <c r="Y39" i="8"/>
  <c r="I40" i="23" s="1"/>
  <c r="Y55" i="8"/>
  <c r="I56" i="23" s="1"/>
  <c r="Y71" i="8"/>
  <c r="I72" i="23" s="1"/>
  <c r="Y87" i="8"/>
  <c r="P88" i="14" s="1"/>
  <c r="Y103" i="8"/>
  <c r="I104" i="23" s="1"/>
  <c r="Y119" i="8"/>
  <c r="P120" i="14" s="1"/>
  <c r="Y135" i="8"/>
  <c r="P136" i="14" s="1"/>
  <c r="Y151" i="8"/>
  <c r="P152" i="14" s="1"/>
  <c r="T100" i="8"/>
  <c r="T6" i="1"/>
  <c r="Y6" i="1"/>
  <c r="P7" i="20" s="1"/>
  <c r="T8" i="1"/>
  <c r="K9" i="20" s="1"/>
  <c r="T10" i="1"/>
  <c r="T12" i="1"/>
  <c r="Y12" i="1"/>
  <c r="Y14" i="1"/>
  <c r="P15" i="20" s="1"/>
  <c r="T16" i="1"/>
  <c r="K17" i="20" s="1"/>
  <c r="Y16" i="1"/>
  <c r="T18" i="1"/>
  <c r="K19" i="20" s="1"/>
  <c r="Y18" i="1"/>
  <c r="P19" i="20" s="1"/>
  <c r="Y20" i="1"/>
  <c r="P21" i="20" s="1"/>
  <c r="Y22" i="1"/>
  <c r="T24" i="1"/>
  <c r="D25" i="29" s="1"/>
  <c r="Y24" i="1"/>
  <c r="T26" i="1"/>
  <c r="D27" i="29" s="1"/>
  <c r="T28" i="1"/>
  <c r="K29" i="20" s="1"/>
  <c r="Y28" i="1"/>
  <c r="T30" i="1"/>
  <c r="K31" i="20" s="1"/>
  <c r="Y30" i="1"/>
  <c r="Y32" i="1"/>
  <c r="T34" i="1"/>
  <c r="K35" i="20" s="1"/>
  <c r="T36" i="1"/>
  <c r="K37" i="20" s="1"/>
  <c r="Y36" i="1"/>
  <c r="T38" i="1"/>
  <c r="K39" i="20" s="1"/>
  <c r="Y40" i="1"/>
  <c r="T42" i="1"/>
  <c r="Y42" i="1"/>
  <c r="P43" i="20" s="1"/>
  <c r="T44" i="1"/>
  <c r="Y44" i="1"/>
  <c r="P45" i="20" s="1"/>
  <c r="T46" i="1"/>
  <c r="K47" i="20" s="1"/>
  <c r="T48" i="1"/>
  <c r="K49" i="20" s="1"/>
  <c r="Y48" i="1"/>
  <c r="T50" i="1"/>
  <c r="K51" i="20" s="1"/>
  <c r="T52" i="1"/>
  <c r="K53" i="20" s="1"/>
  <c r="Y52" i="1"/>
  <c r="T54" i="1"/>
  <c r="D55" i="29" s="1"/>
  <c r="Y54" i="1"/>
  <c r="P55" i="20" s="1"/>
  <c r="T56" i="1"/>
  <c r="K57" i="20" s="1"/>
  <c r="Y56" i="1"/>
  <c r="P57" i="20" s="1"/>
  <c r="T58" i="1"/>
  <c r="Y58" i="1"/>
  <c r="P59" i="20" s="1"/>
  <c r="T60" i="1"/>
  <c r="K61" i="20" s="1"/>
  <c r="Y62" i="1"/>
  <c r="P63" i="20" s="1"/>
  <c r="Y64" i="1"/>
  <c r="I65" i="29" s="1"/>
  <c r="Y66" i="1"/>
  <c r="P67" i="20" s="1"/>
  <c r="T68" i="1"/>
  <c r="K69" i="20" s="1"/>
  <c r="T70" i="1"/>
  <c r="K71" i="20" s="1"/>
  <c r="T72" i="1"/>
  <c r="K73" i="20" s="1"/>
  <c r="Y72" i="1"/>
  <c r="Y74" i="1"/>
  <c r="P75" i="20" s="1"/>
  <c r="T76" i="1"/>
  <c r="D77" i="29" s="1"/>
  <c r="T78" i="1"/>
  <c r="K79" i="20" s="1"/>
  <c r="Y80" i="1"/>
  <c r="Y82" i="1"/>
  <c r="P83" i="20" s="1"/>
  <c r="T84" i="1"/>
  <c r="K85" i="20" s="1"/>
  <c r="T86" i="1"/>
  <c r="K87" i="20" s="1"/>
  <c r="T88" i="1"/>
  <c r="K89" i="20" s="1"/>
  <c r="Y88" i="1"/>
  <c r="T92" i="1"/>
  <c r="K93" i="20" s="1"/>
  <c r="T94" i="1"/>
  <c r="D95" i="29" s="1"/>
  <c r="Y96" i="1"/>
  <c r="P97" i="20" s="1"/>
  <c r="Y100" i="1"/>
  <c r="P101" i="20" s="1"/>
  <c r="T104" i="1"/>
  <c r="K105" i="20" s="1"/>
  <c r="T106" i="1"/>
  <c r="Y108" i="1"/>
  <c r="P109" i="20" s="1"/>
  <c r="T110" i="1"/>
  <c r="K111" i="20" s="1"/>
  <c r="Y110" i="1"/>
  <c r="P111" i="20" s="1"/>
  <c r="T112" i="1"/>
  <c r="Y112" i="1"/>
  <c r="P113" i="20" s="1"/>
  <c r="Y114" i="1"/>
  <c r="P115" i="20" s="1"/>
  <c r="Y116" i="1"/>
  <c r="P117" i="20" s="1"/>
  <c r="T118" i="1"/>
  <c r="D119" i="29" s="1"/>
  <c r="T122" i="1"/>
  <c r="D123" i="29" s="1"/>
  <c r="T124" i="1"/>
  <c r="Y124" i="1"/>
  <c r="T126" i="1"/>
  <c r="D127" i="29" s="1"/>
  <c r="T128" i="1"/>
  <c r="K129" i="20" s="1"/>
  <c r="Y128" i="1"/>
  <c r="P129" i="20" s="1"/>
  <c r="Y130" i="1"/>
  <c r="P131" i="20" s="1"/>
  <c r="T132" i="1"/>
  <c r="Y132" i="1"/>
  <c r="P133" i="20" s="1"/>
  <c r="T134" i="1"/>
  <c r="Y134" i="1"/>
  <c r="P135" i="20" s="1"/>
  <c r="T136" i="1"/>
  <c r="Y140" i="1"/>
  <c r="P141" i="20" s="1"/>
  <c r="T142" i="1"/>
  <c r="D143" i="29" s="1"/>
  <c r="Y142" i="1"/>
  <c r="T144" i="1"/>
  <c r="D145" i="29" s="1"/>
  <c r="T146" i="1"/>
  <c r="K147" i="20" s="1"/>
  <c r="Y146" i="1"/>
  <c r="P147" i="20" s="1"/>
  <c r="T148" i="1"/>
  <c r="D149" i="29" s="1"/>
  <c r="Y148" i="1"/>
  <c r="P149" i="20" s="1"/>
  <c r="T150" i="1"/>
  <c r="Y150" i="1"/>
  <c r="P151" i="20" s="1"/>
  <c r="T152" i="1"/>
  <c r="Y154" i="1"/>
  <c r="P155" i="20" s="1"/>
  <c r="T158" i="1"/>
  <c r="Y158" i="1"/>
  <c r="P159" i="20" s="1"/>
  <c r="T160" i="1"/>
  <c r="D161" i="29" s="1"/>
  <c r="Y19" i="12"/>
  <c r="I20" i="27" s="1"/>
  <c r="T23" i="12"/>
  <c r="K24" i="18" s="1"/>
  <c r="T27" i="12"/>
  <c r="T129" i="1"/>
  <c r="Y129" i="1"/>
  <c r="Y131" i="1"/>
  <c r="P132" i="20" s="1"/>
  <c r="T133" i="1"/>
  <c r="K134" i="20" s="1"/>
  <c r="T135" i="1"/>
  <c r="K136" i="20" s="1"/>
  <c r="T137" i="1"/>
  <c r="K138" i="20" s="1"/>
  <c r="Y137" i="1"/>
  <c r="Y139" i="1"/>
  <c r="Y141" i="1"/>
  <c r="T143" i="1"/>
  <c r="Y145" i="1"/>
  <c r="Y147" i="1"/>
  <c r="P148" i="20" s="1"/>
  <c r="Y149" i="1"/>
  <c r="T151" i="1"/>
  <c r="K152" i="20" s="1"/>
  <c r="T153" i="1"/>
  <c r="Y153" i="1"/>
  <c r="P154" i="20" s="1"/>
  <c r="Y155" i="1"/>
  <c r="T157" i="1"/>
  <c r="Y157" i="1"/>
  <c r="P158" i="20" s="1"/>
  <c r="T159" i="1"/>
  <c r="K160" i="20" s="1"/>
  <c r="Y159" i="1"/>
  <c r="X6" i="13"/>
  <c r="H7" i="28" s="1"/>
  <c r="T6" i="12"/>
  <c r="D7" i="27" s="1"/>
  <c r="T12" i="12"/>
  <c r="T22" i="12"/>
  <c r="D23" i="27" s="1"/>
  <c r="T28" i="12"/>
  <c r="D29" i="27" s="1"/>
  <c r="T33" i="12"/>
  <c r="K34" i="18" s="1"/>
  <c r="Y37" i="12"/>
  <c r="Y43" i="12"/>
  <c r="T49" i="12"/>
  <c r="Y53" i="12"/>
  <c r="I54" i="27" s="1"/>
  <c r="Y59" i="12"/>
  <c r="T65" i="12"/>
  <c r="K66" i="18" s="1"/>
  <c r="Y69" i="12"/>
  <c r="Y75" i="12"/>
  <c r="I76" i="27" s="1"/>
  <c r="T81" i="12"/>
  <c r="Y85" i="12"/>
  <c r="I86" i="27" s="1"/>
  <c r="Y91" i="12"/>
  <c r="I92" i="27" s="1"/>
  <c r="T97" i="12"/>
  <c r="K98" i="18" s="1"/>
  <c r="Y101" i="12"/>
  <c r="P102" i="18" s="1"/>
  <c r="Y107" i="12"/>
  <c r="I108" i="27" s="1"/>
  <c r="T113" i="12"/>
  <c r="Y117" i="12"/>
  <c r="I118" i="27" s="1"/>
  <c r="Y123" i="12"/>
  <c r="P124" i="18" s="1"/>
  <c r="T127" i="12"/>
  <c r="K128" i="18" s="1"/>
  <c r="Y137" i="12"/>
  <c r="T141" i="12"/>
  <c r="K142" i="18" s="1"/>
  <c r="T145" i="12"/>
  <c r="Y151" i="12"/>
  <c r="I152" i="27" s="1"/>
  <c r="Y155" i="12"/>
  <c r="P156" i="18" s="1"/>
  <c r="T159" i="12"/>
  <c r="K160" i="18" s="1"/>
  <c r="T6" i="11"/>
  <c r="Y6" i="11"/>
  <c r="P7" i="17" s="1"/>
  <c r="T8" i="11"/>
  <c r="D9" i="26" s="1"/>
  <c r="Y8" i="11"/>
  <c r="T10" i="11"/>
  <c r="Y10" i="11"/>
  <c r="I11" i="26" s="1"/>
  <c r="T12" i="11"/>
  <c r="T14" i="11"/>
  <c r="Y14" i="11"/>
  <c r="T16" i="11"/>
  <c r="D17" i="26" s="1"/>
  <c r="Y16" i="11"/>
  <c r="P17" i="17" s="1"/>
  <c r="T18" i="11"/>
  <c r="Y18" i="11"/>
  <c r="P19" i="17" s="1"/>
  <c r="T20" i="11"/>
  <c r="Y20" i="11"/>
  <c r="P21" i="17" s="1"/>
  <c r="Y22" i="11"/>
  <c r="P23" i="17" s="1"/>
  <c r="T24" i="11"/>
  <c r="K25" i="17" s="1"/>
  <c r="Y24" i="11"/>
  <c r="P25" i="17" s="1"/>
  <c r="T26" i="11"/>
  <c r="Y26" i="11"/>
  <c r="I27" i="26" s="1"/>
  <c r="T28" i="11"/>
  <c r="D29" i="26" s="1"/>
  <c r="Y28" i="11"/>
  <c r="P29" i="17" s="1"/>
  <c r="T30" i="11"/>
  <c r="K31" i="17" s="1"/>
  <c r="Y30" i="11"/>
  <c r="T32" i="11"/>
  <c r="Y32" i="11"/>
  <c r="P33" i="17" s="1"/>
  <c r="T34" i="11"/>
  <c r="D35" i="26" s="1"/>
  <c r="Y34" i="11"/>
  <c r="P35" i="17" s="1"/>
  <c r="T36" i="11"/>
  <c r="Y36" i="11"/>
  <c r="P37" i="17" s="1"/>
  <c r="T38" i="11"/>
  <c r="Y38" i="11"/>
  <c r="P39" i="17" s="1"/>
  <c r="T40" i="11"/>
  <c r="Y40" i="11"/>
  <c r="P41" i="17" s="1"/>
  <c r="T42" i="11"/>
  <c r="Y42" i="11"/>
  <c r="P43" i="17" s="1"/>
  <c r="T44" i="11"/>
  <c r="Y44" i="11"/>
  <c r="P45" i="17" s="1"/>
  <c r="T46" i="11"/>
  <c r="Y46" i="11"/>
  <c r="P47" i="17" s="1"/>
  <c r="T48" i="11"/>
  <c r="D49" i="26" s="1"/>
  <c r="Y48" i="11"/>
  <c r="P49" i="17" s="1"/>
  <c r="T50" i="11"/>
  <c r="K51" i="17" s="1"/>
  <c r="Y50" i="11"/>
  <c r="I51" i="26" s="1"/>
  <c r="T52" i="11"/>
  <c r="Y52" i="11"/>
  <c r="P53" i="17" s="1"/>
  <c r="T54" i="11"/>
  <c r="Y54" i="11"/>
  <c r="T56" i="11"/>
  <c r="Y56" i="11"/>
  <c r="P57" i="17" s="1"/>
  <c r="T58" i="11"/>
  <c r="Y58" i="11"/>
  <c r="I59" i="26" s="1"/>
  <c r="T60" i="11"/>
  <c r="D61" i="26" s="1"/>
  <c r="Y60" i="11"/>
  <c r="P61" i="17" s="1"/>
  <c r="T62" i="11"/>
  <c r="K63" i="17" s="1"/>
  <c r="Y62" i="11"/>
  <c r="T64" i="11"/>
  <c r="Y64" i="11"/>
  <c r="I65" i="26" s="1"/>
  <c r="T66" i="11"/>
  <c r="Y66" i="11"/>
  <c r="I67" i="26" s="1"/>
  <c r="T68" i="11"/>
  <c r="Y68" i="11"/>
  <c r="T70" i="11"/>
  <c r="D71" i="26" s="1"/>
  <c r="Y70" i="11"/>
  <c r="P71" i="17" s="1"/>
  <c r="T72" i="11"/>
  <c r="D73" i="26" s="1"/>
  <c r="Y72" i="11"/>
  <c r="P73" i="17" s="1"/>
  <c r="T74" i="11"/>
  <c r="Y74" i="11"/>
  <c r="I75" i="26" s="1"/>
  <c r="T76" i="11"/>
  <c r="D77" i="26" s="1"/>
  <c r="Y76" i="11"/>
  <c r="P77" i="17" s="1"/>
  <c r="T78" i="11"/>
  <c r="Y78" i="11"/>
  <c r="P79" i="17" s="1"/>
  <c r="T80" i="11"/>
  <c r="D81" i="26" s="1"/>
  <c r="Y80" i="11"/>
  <c r="P81" i="17" s="1"/>
  <c r="T82" i="11"/>
  <c r="K83" i="17" s="1"/>
  <c r="Y82" i="11"/>
  <c r="P83" i="17" s="1"/>
  <c r="T84" i="11"/>
  <c r="K85" i="17" s="1"/>
  <c r="Y84" i="11"/>
  <c r="P85" i="17" s="1"/>
  <c r="T86" i="11"/>
  <c r="Y86" i="11"/>
  <c r="P87" i="17" s="1"/>
  <c r="T88" i="11"/>
  <c r="Y88" i="11"/>
  <c r="T90" i="11"/>
  <c r="D91" i="26" s="1"/>
  <c r="Y90" i="11"/>
  <c r="I91" i="26" s="1"/>
  <c r="T92" i="11"/>
  <c r="D93" i="26" s="1"/>
  <c r="Y92" i="11"/>
  <c r="T94" i="11"/>
  <c r="K95" i="17" s="1"/>
  <c r="Y94" i="11"/>
  <c r="T96" i="11"/>
  <c r="D97" i="26" s="1"/>
  <c r="Y96" i="11"/>
  <c r="I97" i="26" s="1"/>
  <c r="T98" i="11"/>
  <c r="D99" i="26" s="1"/>
  <c r="Y98" i="11"/>
  <c r="P99" i="17" s="1"/>
  <c r="T100" i="11"/>
  <c r="D101" i="26" s="1"/>
  <c r="Y100" i="11"/>
  <c r="P101" i="17" s="1"/>
  <c r="T102" i="11"/>
  <c r="Y102" i="11"/>
  <c r="P103" i="17" s="1"/>
  <c r="T104" i="11"/>
  <c r="D105" i="26" s="1"/>
  <c r="Y104" i="11"/>
  <c r="P105" i="17" s="1"/>
  <c r="T106" i="11"/>
  <c r="Y106" i="11"/>
  <c r="T108" i="11"/>
  <c r="K109" i="17" s="1"/>
  <c r="Y108" i="11"/>
  <c r="T110" i="11"/>
  <c r="Y110" i="11"/>
  <c r="P111" i="17" s="1"/>
  <c r="T112" i="11"/>
  <c r="Y112" i="11"/>
  <c r="P113" i="17" s="1"/>
  <c r="T114" i="11"/>
  <c r="K115" i="17" s="1"/>
  <c r="Y114" i="11"/>
  <c r="P115" i="17" s="1"/>
  <c r="T116" i="11"/>
  <c r="D117" i="26" s="1"/>
  <c r="Y116" i="11"/>
  <c r="I117" i="26" s="1"/>
  <c r="T118" i="11"/>
  <c r="D119" i="26" s="1"/>
  <c r="Y118" i="11"/>
  <c r="T120" i="11"/>
  <c r="K121" i="17" s="1"/>
  <c r="Y120" i="11"/>
  <c r="P121" i="17" s="1"/>
  <c r="T122" i="11"/>
  <c r="D123" i="26" s="1"/>
  <c r="Y122" i="11"/>
  <c r="I123" i="26" s="1"/>
  <c r="T124" i="11"/>
  <c r="D125" i="26" s="1"/>
  <c r="Y124" i="11"/>
  <c r="P125" i="17" s="1"/>
  <c r="T126" i="11"/>
  <c r="K127" i="17" s="1"/>
  <c r="Y126" i="11"/>
  <c r="T128" i="11"/>
  <c r="D129" i="26" s="1"/>
  <c r="Y128" i="11"/>
  <c r="I129" i="26" s="1"/>
  <c r="T130" i="11"/>
  <c r="Y130" i="11"/>
  <c r="P131" i="17" s="1"/>
  <c r="T132" i="11"/>
  <c r="Y132" i="11"/>
  <c r="I133" i="26" s="1"/>
  <c r="T134" i="11"/>
  <c r="D135" i="26" s="1"/>
  <c r="Y134" i="11"/>
  <c r="T136" i="11"/>
  <c r="D137" i="26" s="1"/>
  <c r="Y136" i="11"/>
  <c r="P137" i="17" s="1"/>
  <c r="T138" i="11"/>
  <c r="Y138" i="11"/>
  <c r="P139" i="17" s="1"/>
  <c r="T140" i="11"/>
  <c r="D141" i="26" s="1"/>
  <c r="Y140" i="11"/>
  <c r="P141" i="17" s="1"/>
  <c r="T142" i="11"/>
  <c r="K143" i="17" s="1"/>
  <c r="Y142" i="11"/>
  <c r="T144" i="11"/>
  <c r="D145" i="26" s="1"/>
  <c r="Y144" i="11"/>
  <c r="I145" i="26" s="1"/>
  <c r="T146" i="11"/>
  <c r="D147" i="26" s="1"/>
  <c r="Y146" i="11"/>
  <c r="T148" i="11"/>
  <c r="K149" i="17" s="1"/>
  <c r="Y148" i="11"/>
  <c r="T150" i="11"/>
  <c r="Y150" i="11"/>
  <c r="P151" i="17" s="1"/>
  <c r="T152" i="11"/>
  <c r="Y152" i="11"/>
  <c r="I153" i="26" s="1"/>
  <c r="T154" i="11"/>
  <c r="Y154" i="11"/>
  <c r="P155" i="17" s="1"/>
  <c r="T156" i="11"/>
  <c r="D157" i="26" s="1"/>
  <c r="Y156" i="11"/>
  <c r="P157" i="17" s="1"/>
  <c r="T158" i="11"/>
  <c r="K159" i="17" s="1"/>
  <c r="Y158" i="11"/>
  <c r="I159" i="26" s="1"/>
  <c r="T160" i="11"/>
  <c r="Y160" i="11"/>
  <c r="I161" i="26" s="1"/>
  <c r="Y7" i="9"/>
  <c r="P8" i="15" s="1"/>
  <c r="Y9" i="9"/>
  <c r="P10" i="15" s="1"/>
  <c r="Y11" i="9"/>
  <c r="I12" i="24" s="1"/>
  <c r="T13" i="9"/>
  <c r="Y13" i="9"/>
  <c r="P14" i="15" s="1"/>
  <c r="T15" i="9"/>
  <c r="D16" i="24" s="1"/>
  <c r="Y15" i="9"/>
  <c r="P16" i="15" s="1"/>
  <c r="T17" i="9"/>
  <c r="D18" i="24" s="1"/>
  <c r="T19" i="9"/>
  <c r="Y19" i="9"/>
  <c r="P20" i="15" s="1"/>
  <c r="T21" i="9"/>
  <c r="Y21" i="9"/>
  <c r="I22" i="24" s="1"/>
  <c r="Y23" i="9"/>
  <c r="P24" i="15" s="1"/>
  <c r="Y25" i="9"/>
  <c r="T27" i="9"/>
  <c r="D28" i="24" s="1"/>
  <c r="Y27" i="9"/>
  <c r="T29" i="9"/>
  <c r="T31" i="9"/>
  <c r="D32" i="24" s="1"/>
  <c r="Y31" i="9"/>
  <c r="T33" i="9"/>
  <c r="K34" i="15" s="1"/>
  <c r="Y35" i="9"/>
  <c r="P36" i="15" s="1"/>
  <c r="T37" i="9"/>
  <c r="Y41" i="9"/>
  <c r="T43" i="9"/>
  <c r="Y43" i="9"/>
  <c r="P44" i="15" s="1"/>
  <c r="T45" i="9"/>
  <c r="Y45" i="9"/>
  <c r="P46" i="15" s="1"/>
  <c r="T47" i="9"/>
  <c r="Y47" i="9"/>
  <c r="I48" i="24" s="1"/>
  <c r="T49" i="9"/>
  <c r="K50" i="15" s="1"/>
  <c r="T51" i="9"/>
  <c r="D52" i="24" s="1"/>
  <c r="T53" i="9"/>
  <c r="K54" i="15" s="1"/>
  <c r="Y53" i="9"/>
  <c r="I54" i="24" s="1"/>
  <c r="Y55" i="9"/>
  <c r="P56" i="15" s="1"/>
  <c r="Y57" i="9"/>
  <c r="T59" i="9"/>
  <c r="Y59" i="9"/>
  <c r="T61" i="9"/>
  <c r="Y61" i="9"/>
  <c r="P62" i="15" s="1"/>
  <c r="T63" i="9"/>
  <c r="D64" i="24" s="1"/>
  <c r="Y63" i="9"/>
  <c r="T65" i="9"/>
  <c r="D66" i="24" s="1"/>
  <c r="T67" i="9"/>
  <c r="Y67" i="9"/>
  <c r="P68" i="15" s="1"/>
  <c r="T69" i="9"/>
  <c r="K70" i="15" s="1"/>
  <c r="Y73" i="9"/>
  <c r="P74" i="15" s="1"/>
  <c r="T75" i="9"/>
  <c r="K76" i="15" s="1"/>
  <c r="Y75" i="9"/>
  <c r="P76" i="15" s="1"/>
  <c r="T77" i="9"/>
  <c r="Y77" i="9"/>
  <c r="P78" i="15" s="1"/>
  <c r="T79" i="9"/>
  <c r="Y79" i="9"/>
  <c r="P80" i="15" s="1"/>
  <c r="T34" i="12"/>
  <c r="K35" i="18" s="1"/>
  <c r="T42" i="12"/>
  <c r="K43" i="18" s="1"/>
  <c r="T50" i="12"/>
  <c r="K51" i="18" s="1"/>
  <c r="T58" i="12"/>
  <c r="T66" i="12"/>
  <c r="T74" i="12"/>
  <c r="T82" i="12"/>
  <c r="T90" i="12"/>
  <c r="T98" i="12"/>
  <c r="K99" i="18" s="1"/>
  <c r="T106" i="12"/>
  <c r="T114" i="12"/>
  <c r="K115" i="18" s="1"/>
  <c r="T122" i="12"/>
  <c r="K123" i="18" s="1"/>
  <c r="T130" i="12"/>
  <c r="K131" i="18" s="1"/>
  <c r="T138" i="12"/>
  <c r="K139" i="18" s="1"/>
  <c r="T146" i="12"/>
  <c r="T154" i="12"/>
  <c r="T7" i="11"/>
  <c r="D8" i="26" s="1"/>
  <c r="T9" i="11"/>
  <c r="T11" i="11"/>
  <c r="T13" i="11"/>
  <c r="D14" i="26" s="1"/>
  <c r="T17" i="11"/>
  <c r="T19" i="11"/>
  <c r="D20" i="26" s="1"/>
  <c r="T21" i="11"/>
  <c r="T23" i="11"/>
  <c r="K24" i="17" s="1"/>
  <c r="T25" i="11"/>
  <c r="D26" i="26" s="1"/>
  <c r="T29" i="11"/>
  <c r="D30" i="26" s="1"/>
  <c r="T31" i="11"/>
  <c r="D32" i="26" s="1"/>
  <c r="T33" i="11"/>
  <c r="T37" i="11"/>
  <c r="D38" i="26" s="1"/>
  <c r="T39" i="11"/>
  <c r="T41" i="11"/>
  <c r="D42" i="26" s="1"/>
  <c r="T45" i="11"/>
  <c r="D46" i="26" s="1"/>
  <c r="T47" i="11"/>
  <c r="T49" i="11"/>
  <c r="D50" i="26" s="1"/>
  <c r="T53" i="11"/>
  <c r="D54" i="26" s="1"/>
  <c r="T55" i="11"/>
  <c r="D56" i="26" s="1"/>
  <c r="T57" i="11"/>
  <c r="D58" i="26" s="1"/>
  <c r="T61" i="11"/>
  <c r="D62" i="26" s="1"/>
  <c r="T63" i="11"/>
  <c r="D64" i="26" s="1"/>
  <c r="T65" i="11"/>
  <c r="T69" i="11"/>
  <c r="T71" i="11"/>
  <c r="D72" i="26" s="1"/>
  <c r="T73" i="11"/>
  <c r="D74" i="26" s="1"/>
  <c r="T77" i="11"/>
  <c r="D78" i="26" s="1"/>
  <c r="T79" i="11"/>
  <c r="D80" i="26" s="1"/>
  <c r="T81" i="11"/>
  <c r="T85" i="11"/>
  <c r="T87" i="11"/>
  <c r="D88" i="26" s="1"/>
  <c r="T89" i="11"/>
  <c r="T93" i="11"/>
  <c r="T95" i="11"/>
  <c r="D96" i="26" s="1"/>
  <c r="T97" i="11"/>
  <c r="T101" i="11"/>
  <c r="T103" i="11"/>
  <c r="D104" i="26" s="1"/>
  <c r="T105" i="11"/>
  <c r="T109" i="11"/>
  <c r="T111" i="11"/>
  <c r="T113" i="11"/>
  <c r="D114" i="26" s="1"/>
  <c r="T117" i="11"/>
  <c r="D118" i="26" s="1"/>
  <c r="T119" i="11"/>
  <c r="T121" i="11"/>
  <c r="T125" i="11"/>
  <c r="D126" i="26" s="1"/>
  <c r="T127" i="11"/>
  <c r="T129" i="11"/>
  <c r="T133" i="11"/>
  <c r="D134" i="26" s="1"/>
  <c r="T135" i="11"/>
  <c r="D136" i="26" s="1"/>
  <c r="T137" i="11"/>
  <c r="D138" i="26" s="1"/>
  <c r="T141" i="11"/>
  <c r="D142" i="26" s="1"/>
  <c r="T143" i="11"/>
  <c r="T145" i="11"/>
  <c r="T149" i="11"/>
  <c r="T151" i="11"/>
  <c r="D152" i="26" s="1"/>
  <c r="T153" i="11"/>
  <c r="T157" i="11"/>
  <c r="D158" i="26" s="1"/>
  <c r="T159" i="11"/>
  <c r="D160" i="26" s="1"/>
  <c r="Y7" i="11"/>
  <c r="P8" i="17" s="1"/>
  <c r="Y9" i="11"/>
  <c r="P10" i="17" s="1"/>
  <c r="Y11" i="11"/>
  <c r="I12" i="26" s="1"/>
  <c r="Y13" i="11"/>
  <c r="Y15" i="11"/>
  <c r="I16" i="26" s="1"/>
  <c r="Y17" i="11"/>
  <c r="P18" i="17" s="1"/>
  <c r="Y21" i="11"/>
  <c r="Y23" i="11"/>
  <c r="Y25" i="11"/>
  <c r="P26" i="17" s="1"/>
  <c r="Y27" i="11"/>
  <c r="Y31" i="11"/>
  <c r="Y33" i="11"/>
  <c r="P34" i="17" s="1"/>
  <c r="Y35" i="11"/>
  <c r="I36" i="26" s="1"/>
  <c r="Y39" i="11"/>
  <c r="I40" i="26" s="1"/>
  <c r="Y41" i="11"/>
  <c r="P42" i="17" s="1"/>
  <c r="Y43" i="11"/>
  <c r="I44" i="26" s="1"/>
  <c r="Y47" i="11"/>
  <c r="I48" i="26" s="1"/>
  <c r="Y49" i="11"/>
  <c r="Y51" i="11"/>
  <c r="I52" i="26" s="1"/>
  <c r="Y55" i="11"/>
  <c r="I56" i="26" s="1"/>
  <c r="Y57" i="11"/>
  <c r="P58" i="17" s="1"/>
  <c r="Y59" i="11"/>
  <c r="Y63" i="11"/>
  <c r="I64" i="26" s="1"/>
  <c r="Y65" i="11"/>
  <c r="P66" i="17" s="1"/>
  <c r="Y67" i="11"/>
  <c r="I68" i="26" s="1"/>
  <c r="Y71" i="11"/>
  <c r="I72" i="26" s="1"/>
  <c r="Y73" i="11"/>
  <c r="P74" i="17" s="1"/>
  <c r="Y75" i="11"/>
  <c r="I76" i="26" s="1"/>
  <c r="Y79" i="11"/>
  <c r="I80" i="26" s="1"/>
  <c r="Y81" i="11"/>
  <c r="Y83" i="11"/>
  <c r="Y87" i="11"/>
  <c r="Y89" i="11"/>
  <c r="P90" i="17" s="1"/>
  <c r="Y91" i="11"/>
  <c r="I92" i="26" s="1"/>
  <c r="Y95" i="11"/>
  <c r="I96" i="26" s="1"/>
  <c r="Y97" i="11"/>
  <c r="I98" i="26" s="1"/>
  <c r="Y99" i="11"/>
  <c r="Y103" i="11"/>
  <c r="Y105" i="11"/>
  <c r="P106" i="17" s="1"/>
  <c r="Y107" i="11"/>
  <c r="Y111" i="11"/>
  <c r="I112" i="26" s="1"/>
  <c r="Y113" i="11"/>
  <c r="I114" i="26" s="1"/>
  <c r="Y115" i="11"/>
  <c r="I116" i="26" s="1"/>
  <c r="Y119" i="11"/>
  <c r="I120" i="26" s="1"/>
  <c r="Y121" i="11"/>
  <c r="P122" i="17" s="1"/>
  <c r="Y123" i="11"/>
  <c r="Y127" i="11"/>
  <c r="Y129" i="11"/>
  <c r="I130" i="26" s="1"/>
  <c r="Y131" i="11"/>
  <c r="I132" i="26" s="1"/>
  <c r="Y135" i="11"/>
  <c r="Y137" i="11"/>
  <c r="P138" i="17" s="1"/>
  <c r="Y139" i="11"/>
  <c r="I140" i="26" s="1"/>
  <c r="Y143" i="11"/>
  <c r="Y145" i="11"/>
  <c r="P146" i="17" s="1"/>
  <c r="Y147" i="11"/>
  <c r="Y151" i="11"/>
  <c r="P152" i="17" s="1"/>
  <c r="Y153" i="11"/>
  <c r="P154" i="17" s="1"/>
  <c r="Y155" i="11"/>
  <c r="Y159" i="11"/>
  <c r="I160" i="26" s="1"/>
  <c r="Y6" i="9"/>
  <c r="P7" i="15" s="1"/>
  <c r="Y10" i="9"/>
  <c r="P11" i="15" s="1"/>
  <c r="Y12" i="9"/>
  <c r="I13" i="24" s="1"/>
  <c r="T14" i="9"/>
  <c r="Y14" i="9"/>
  <c r="P15" i="15" s="1"/>
  <c r="Y16" i="9"/>
  <c r="P17" i="15" s="1"/>
  <c r="T18" i="9"/>
  <c r="T20" i="9"/>
  <c r="K21" i="15" s="1"/>
  <c r="T22" i="9"/>
  <c r="T26" i="9"/>
  <c r="K27" i="15" s="1"/>
  <c r="Y26" i="9"/>
  <c r="T28" i="9"/>
  <c r="D29" i="24" s="1"/>
  <c r="Y28" i="9"/>
  <c r="P29" i="15" s="1"/>
  <c r="T30" i="9"/>
  <c r="Y30" i="9"/>
  <c r="I31" i="24" s="1"/>
  <c r="T32" i="9"/>
  <c r="Y32" i="9"/>
  <c r="P33" i="15" s="1"/>
  <c r="T34" i="9"/>
  <c r="D35" i="24" s="1"/>
  <c r="T36" i="9"/>
  <c r="Y36" i="9"/>
  <c r="Y38" i="9"/>
  <c r="I39" i="24" s="1"/>
  <c r="T40" i="9"/>
  <c r="Y40" i="9"/>
  <c r="P41" i="15" s="1"/>
  <c r="T42" i="9"/>
  <c r="Y42" i="9"/>
  <c r="P43" i="15" s="1"/>
  <c r="T44" i="9"/>
  <c r="Y44" i="9"/>
  <c r="T46" i="9"/>
  <c r="K47" i="15" s="1"/>
  <c r="T48" i="9"/>
  <c r="D49" i="24" s="1"/>
  <c r="Y48" i="9"/>
  <c r="P49" i="15" s="1"/>
  <c r="T50" i="9"/>
  <c r="D51" i="24" s="1"/>
  <c r="T52" i="9"/>
  <c r="D53" i="24" s="1"/>
  <c r="Y52" i="9"/>
  <c r="Y54" i="9"/>
  <c r="P55" i="15" s="1"/>
  <c r="T56" i="9"/>
  <c r="T58" i="9"/>
  <c r="D59" i="24" s="1"/>
  <c r="Y58" i="9"/>
  <c r="T60" i="9"/>
  <c r="Y60" i="9"/>
  <c r="P61" i="15" s="1"/>
  <c r="Y62" i="9"/>
  <c r="I63" i="24" s="1"/>
  <c r="T64" i="9"/>
  <c r="K65" i="15" s="1"/>
  <c r="T66" i="9"/>
  <c r="T68" i="9"/>
  <c r="K69" i="15" s="1"/>
  <c r="Y68" i="9"/>
  <c r="P69" i="15" s="1"/>
  <c r="Y70" i="9"/>
  <c r="I71" i="24" s="1"/>
  <c r="T72" i="9"/>
  <c r="Y72" i="9"/>
  <c r="P73" i="15" s="1"/>
  <c r="Y74" i="9"/>
  <c r="P75" i="15" s="1"/>
  <c r="T76" i="9"/>
  <c r="D77" i="24" s="1"/>
  <c r="T78" i="9"/>
  <c r="Y78" i="9"/>
  <c r="I79" i="24" s="1"/>
  <c r="X6" i="10"/>
  <c r="H7" i="25" s="1"/>
  <c r="H10" i="25"/>
  <c r="H12" i="25"/>
  <c r="H26" i="25"/>
  <c r="H42" i="25"/>
  <c r="H58" i="25"/>
  <c r="H62" i="25"/>
  <c r="H74" i="25"/>
  <c r="H78" i="25"/>
  <c r="H90" i="25"/>
  <c r="H94" i="25"/>
  <c r="H106" i="25"/>
  <c r="H110" i="25"/>
  <c r="H122" i="25"/>
  <c r="H126" i="25"/>
  <c r="H138" i="25"/>
  <c r="H142" i="25"/>
  <c r="H154" i="25"/>
  <c r="T84" i="9"/>
  <c r="T86" i="9"/>
  <c r="K87" i="15" s="1"/>
  <c r="Y86" i="9"/>
  <c r="I87" i="24" s="1"/>
  <c r="Y88" i="9"/>
  <c r="T90" i="9"/>
  <c r="Y90" i="9"/>
  <c r="I91" i="24" s="1"/>
  <c r="T92" i="9"/>
  <c r="K93" i="15" s="1"/>
  <c r="Y94" i="9"/>
  <c r="T96" i="9"/>
  <c r="D97" i="24" s="1"/>
  <c r="T102" i="9"/>
  <c r="K103" i="15" s="1"/>
  <c r="T106" i="9"/>
  <c r="K107" i="15" s="1"/>
  <c r="Y106" i="9"/>
  <c r="T108" i="9"/>
  <c r="Y108" i="9"/>
  <c r="Y110" i="9"/>
  <c r="I111" i="24" s="1"/>
  <c r="T112" i="9"/>
  <c r="D113" i="24" s="1"/>
  <c r="T114" i="9"/>
  <c r="T116" i="9"/>
  <c r="K117" i="15" s="1"/>
  <c r="T118" i="9"/>
  <c r="K119" i="15" s="1"/>
  <c r="Y118" i="9"/>
  <c r="Y120" i="9"/>
  <c r="T122" i="9"/>
  <c r="Y122" i="9"/>
  <c r="P123" i="15" s="1"/>
  <c r="T124" i="9"/>
  <c r="Y124" i="9"/>
  <c r="T126" i="9"/>
  <c r="K127" i="15" s="1"/>
  <c r="Y126" i="9"/>
  <c r="P127" i="15" s="1"/>
  <c r="T128" i="9"/>
  <c r="D129" i="24" s="1"/>
  <c r="Y128" i="9"/>
  <c r="T130" i="9"/>
  <c r="T132" i="9"/>
  <c r="T134" i="9"/>
  <c r="D135" i="24" s="1"/>
  <c r="Y134" i="9"/>
  <c r="Y136" i="9"/>
  <c r="I137" i="24" s="1"/>
  <c r="T138" i="9"/>
  <c r="K139" i="15" s="1"/>
  <c r="Y138" i="9"/>
  <c r="Y140" i="9"/>
  <c r="P141" i="15" s="1"/>
  <c r="T142" i="9"/>
  <c r="K143" i="15" s="1"/>
  <c r="T144" i="9"/>
  <c r="D145" i="24" s="1"/>
  <c r="Y144" i="9"/>
  <c r="T146" i="9"/>
  <c r="K147" i="15" s="1"/>
  <c r="T148" i="9"/>
  <c r="K149" i="15" s="1"/>
  <c r="T150" i="9"/>
  <c r="Y150" i="9"/>
  <c r="I151" i="24" s="1"/>
  <c r="Y152" i="9"/>
  <c r="T154" i="9"/>
  <c r="Y154" i="9"/>
  <c r="I155" i="24" s="1"/>
  <c r="T156" i="9"/>
  <c r="K157" i="15" s="1"/>
  <c r="Y156" i="9"/>
  <c r="P157" i="15" s="1"/>
  <c r="T158" i="9"/>
  <c r="K159" i="15" s="1"/>
  <c r="Y158" i="9"/>
  <c r="I159" i="24" s="1"/>
  <c r="Y160" i="9"/>
  <c r="Y7" i="7"/>
  <c r="T11" i="7"/>
  <c r="Y11" i="7"/>
  <c r="I12" i="22" s="1"/>
  <c r="T13" i="7"/>
  <c r="D14" i="22" s="1"/>
  <c r="T15" i="7"/>
  <c r="T17" i="7"/>
  <c r="Y17" i="7"/>
  <c r="I18" i="22" s="1"/>
  <c r="Y19" i="7"/>
  <c r="I20" i="22" s="1"/>
  <c r="T21" i="7"/>
  <c r="D22" i="22" s="1"/>
  <c r="T23" i="7"/>
  <c r="K24" i="6" s="1"/>
  <c r="Y23" i="7"/>
  <c r="I24" i="22" s="1"/>
  <c r="T25" i="7"/>
  <c r="K26" i="6" s="1"/>
  <c r="Y25" i="7"/>
  <c r="P26" i="6" s="1"/>
  <c r="Y27" i="7"/>
  <c r="I28" i="22" s="1"/>
  <c r="T31" i="7"/>
  <c r="K32" i="6" s="1"/>
  <c r="Y31" i="7"/>
  <c r="T33" i="7"/>
  <c r="Y33" i="7"/>
  <c r="I34" i="22" s="1"/>
  <c r="T35" i="7"/>
  <c r="D36" i="22" s="1"/>
  <c r="Y37" i="7"/>
  <c r="Y39" i="7"/>
  <c r="I40" i="22" s="1"/>
  <c r="Y41" i="7"/>
  <c r="T43" i="7"/>
  <c r="Y43" i="7"/>
  <c r="Y45" i="7"/>
  <c r="P46" i="6" s="1"/>
  <c r="T47" i="7"/>
  <c r="D48" i="22" s="1"/>
  <c r="T49" i="7"/>
  <c r="D50" i="22" s="1"/>
  <c r="Y49" i="7"/>
  <c r="P50" i="6" s="1"/>
  <c r="Y51" i="7"/>
  <c r="P52" i="6" s="1"/>
  <c r="T53" i="7"/>
  <c r="K54" i="6" s="1"/>
  <c r="Y53" i="7"/>
  <c r="T55" i="7"/>
  <c r="D56" i="22" s="1"/>
  <c r="Y55" i="7"/>
  <c r="I56" i="22" s="1"/>
  <c r="T57" i="7"/>
  <c r="K58" i="6" s="1"/>
  <c r="Y57" i="7"/>
  <c r="T59" i="7"/>
  <c r="D60" i="22" s="1"/>
  <c r="T61" i="7"/>
  <c r="K62" i="6" s="1"/>
  <c r="T83" i="9"/>
  <c r="T85" i="9"/>
  <c r="D86" i="24" s="1"/>
  <c r="Y85" i="9"/>
  <c r="I86" i="24" s="1"/>
  <c r="Y87" i="9"/>
  <c r="T91" i="9"/>
  <c r="D92" i="24" s="1"/>
  <c r="Y91" i="9"/>
  <c r="T93" i="9"/>
  <c r="Y93" i="9"/>
  <c r="P94" i="15" s="1"/>
  <c r="Y95" i="9"/>
  <c r="P96" i="15" s="1"/>
  <c r="T97" i="9"/>
  <c r="Y101" i="9"/>
  <c r="P102" i="15" s="1"/>
  <c r="Y103" i="9"/>
  <c r="I104" i="24" s="1"/>
  <c r="T105" i="9"/>
  <c r="Y105" i="9"/>
  <c r="P106" i="15" s="1"/>
  <c r="T107" i="9"/>
  <c r="Y107" i="9"/>
  <c r="I108" i="24" s="1"/>
  <c r="T109" i="9"/>
  <c r="K110" i="15" s="1"/>
  <c r="Y109" i="9"/>
  <c r="T111" i="9"/>
  <c r="K112" i="15" s="1"/>
  <c r="Y111" i="9"/>
  <c r="T113" i="9"/>
  <c r="K114" i="15" s="1"/>
  <c r="Y117" i="9"/>
  <c r="P118" i="15" s="1"/>
  <c r="T119" i="9"/>
  <c r="Y121" i="9"/>
  <c r="I122" i="24" s="1"/>
  <c r="T123" i="9"/>
  <c r="Y123" i="9"/>
  <c r="P124" i="15" s="1"/>
  <c r="T125" i="9"/>
  <c r="Y125" i="9"/>
  <c r="P126" i="15" s="1"/>
  <c r="Y127" i="9"/>
  <c r="P128" i="15" s="1"/>
  <c r="T129" i="9"/>
  <c r="T131" i="9"/>
  <c r="D132" i="24" s="1"/>
  <c r="T133" i="9"/>
  <c r="D134" i="24" s="1"/>
  <c r="Y133" i="9"/>
  <c r="Y135" i="9"/>
  <c r="T139" i="9"/>
  <c r="Y139" i="9"/>
  <c r="T141" i="9"/>
  <c r="K142" i="15" s="1"/>
  <c r="Y141" i="9"/>
  <c r="I142" i="24" s="1"/>
  <c r="T143" i="9"/>
  <c r="Y143" i="9"/>
  <c r="P144" i="15" s="1"/>
  <c r="T145" i="9"/>
  <c r="Y145" i="9"/>
  <c r="I146" i="24" s="1"/>
  <c r="T147" i="9"/>
  <c r="K148" i="15" s="1"/>
  <c r="T149" i="9"/>
  <c r="Y151" i="9"/>
  <c r="Y153" i="9"/>
  <c r="Y155" i="9"/>
  <c r="T157" i="9"/>
  <c r="Y157" i="9"/>
  <c r="I158" i="24" s="1"/>
  <c r="T159" i="9"/>
  <c r="Y159" i="9"/>
  <c r="P160" i="15" s="1"/>
  <c r="X6" i="8"/>
  <c r="T6" i="7"/>
  <c r="Y6" i="7"/>
  <c r="I7" i="22" s="1"/>
  <c r="T8" i="7"/>
  <c r="K9" i="6" s="1"/>
  <c r="Y8" i="7"/>
  <c r="T10" i="7"/>
  <c r="K11" i="6" s="1"/>
  <c r="Y10" i="7"/>
  <c r="T12" i="7"/>
  <c r="K13" i="6" s="1"/>
  <c r="T16" i="7"/>
  <c r="Y16" i="7"/>
  <c r="P17" i="6" s="1"/>
  <c r="Y18" i="7"/>
  <c r="I19" i="22" s="1"/>
  <c r="T20" i="7"/>
  <c r="K21" i="6" s="1"/>
  <c r="Y20" i="7"/>
  <c r="T22" i="7"/>
  <c r="D23" i="22" s="1"/>
  <c r="Y22" i="7"/>
  <c r="P23" i="6" s="1"/>
  <c r="T24" i="7"/>
  <c r="Y24" i="7"/>
  <c r="T26" i="7"/>
  <c r="K27" i="6" s="1"/>
  <c r="Y28" i="7"/>
  <c r="P29" i="6" s="1"/>
  <c r="T30" i="7"/>
  <c r="Y30" i="7"/>
  <c r="P31" i="6" s="1"/>
  <c r="Y32" i="7"/>
  <c r="T34" i="7"/>
  <c r="T36" i="7"/>
  <c r="D37" i="22" s="1"/>
  <c r="Y36" i="7"/>
  <c r="Y38" i="7"/>
  <c r="P39" i="6" s="1"/>
  <c r="Y40" i="7"/>
  <c r="T42" i="7"/>
  <c r="D43" i="22" s="1"/>
  <c r="Y42" i="7"/>
  <c r="I43" i="22" s="1"/>
  <c r="T44" i="7"/>
  <c r="D45" i="22" s="1"/>
  <c r="Y44" i="7"/>
  <c r="P45" i="6" s="1"/>
  <c r="T46" i="7"/>
  <c r="D47" i="22" s="1"/>
  <c r="T48" i="7"/>
  <c r="Y48" i="7"/>
  <c r="Y50" i="7"/>
  <c r="Y52" i="7"/>
  <c r="T54" i="7"/>
  <c r="T56" i="7"/>
  <c r="K57" i="6" s="1"/>
  <c r="Y56" i="7"/>
  <c r="T58" i="7"/>
  <c r="T60" i="7"/>
  <c r="T62" i="7"/>
  <c r="T87" i="7"/>
  <c r="Y87" i="7"/>
  <c r="I88" i="22" s="1"/>
  <c r="T89" i="7"/>
  <c r="K90" i="6" s="1"/>
  <c r="Y89" i="7"/>
  <c r="T145" i="34"/>
  <c r="K146" i="39" s="1"/>
  <c r="T143" i="34"/>
  <c r="D144" i="32" s="1"/>
  <c r="T141" i="34"/>
  <c r="K142" i="39" s="1"/>
  <c r="T137" i="34"/>
  <c r="K138" i="39" s="1"/>
  <c r="T135" i="34"/>
  <c r="D136" i="32" s="1"/>
  <c r="T133" i="34"/>
  <c r="D134" i="32" s="1"/>
  <c r="T129" i="34"/>
  <c r="K130" i="39" s="1"/>
  <c r="T127" i="34"/>
  <c r="K128" i="39" s="1"/>
  <c r="T125" i="34"/>
  <c r="K126" i="39" s="1"/>
  <c r="T121" i="34"/>
  <c r="K122" i="39" s="1"/>
  <c r="T119" i="34"/>
  <c r="D120" i="32" s="1"/>
  <c r="T117" i="34"/>
  <c r="K118" i="39" s="1"/>
  <c r="T115" i="34"/>
  <c r="T113" i="34"/>
  <c r="D114" i="32" s="1"/>
  <c r="T111" i="34"/>
  <c r="D112" i="32" s="1"/>
  <c r="T109" i="34"/>
  <c r="K110" i="39" s="1"/>
  <c r="T105" i="34"/>
  <c r="D106" i="32" s="1"/>
  <c r="T103" i="34"/>
  <c r="D104" i="32" s="1"/>
  <c r="T101" i="34"/>
  <c r="T97" i="34"/>
  <c r="K98" i="39" s="1"/>
  <c r="T95" i="34"/>
  <c r="T93" i="34"/>
  <c r="T89" i="34"/>
  <c r="K90" i="39" s="1"/>
  <c r="T87" i="34"/>
  <c r="T85" i="34"/>
  <c r="T81" i="34"/>
  <c r="K82" i="39" s="1"/>
  <c r="T79" i="34"/>
  <c r="K80" i="39" s="1"/>
  <c r="T77" i="34"/>
  <c r="K78" i="39" s="1"/>
  <c r="T73" i="34"/>
  <c r="K74" i="39" s="1"/>
  <c r="T6" i="34"/>
  <c r="T7" i="34"/>
  <c r="T8" i="34"/>
  <c r="K9" i="39" s="1"/>
  <c r="T9" i="34"/>
  <c r="K10" i="39" s="1"/>
  <c r="T10" i="34"/>
  <c r="T12" i="34"/>
  <c r="K13" i="39" s="1"/>
  <c r="T13" i="34"/>
  <c r="K14" i="39" s="1"/>
  <c r="T14" i="34"/>
  <c r="K15" i="39" s="1"/>
  <c r="T15" i="34"/>
  <c r="T16" i="34"/>
  <c r="T17" i="34"/>
  <c r="K18" i="39" s="1"/>
  <c r="T18" i="34"/>
  <c r="T20" i="34"/>
  <c r="K21" i="39" s="1"/>
  <c r="T21" i="34"/>
  <c r="K22" i="39" s="1"/>
  <c r="T22" i="34"/>
  <c r="T23" i="34"/>
  <c r="T24" i="34"/>
  <c r="K25" i="39" s="1"/>
  <c r="T25" i="34"/>
  <c r="K26" i="39" s="1"/>
  <c r="T26" i="34"/>
  <c r="K27" i="39" s="1"/>
  <c r="T28" i="34"/>
  <c r="K29" i="39" s="1"/>
  <c r="T29" i="34"/>
  <c r="T30" i="34"/>
  <c r="K31" i="39" s="1"/>
  <c r="T31" i="34"/>
  <c r="T32" i="34"/>
  <c r="K33" i="39" s="1"/>
  <c r="T33" i="34"/>
  <c r="K34" i="39" s="1"/>
  <c r="T34" i="34"/>
  <c r="T36" i="34"/>
  <c r="K37" i="39" s="1"/>
  <c r="T37" i="34"/>
  <c r="T38" i="34"/>
  <c r="K39" i="39" s="1"/>
  <c r="T39" i="34"/>
  <c r="T40" i="34"/>
  <c r="K41" i="39" s="1"/>
  <c r="T41" i="34"/>
  <c r="T42" i="34"/>
  <c r="T44" i="34"/>
  <c r="K45" i="39" s="1"/>
  <c r="T45" i="34"/>
  <c r="T46" i="34"/>
  <c r="K47" i="39" s="1"/>
  <c r="T47" i="34"/>
  <c r="K48" i="39" s="1"/>
  <c r="T48" i="34"/>
  <c r="K49" i="39" s="1"/>
  <c r="T49" i="34"/>
  <c r="T50" i="34"/>
  <c r="T52" i="34"/>
  <c r="K53" i="39" s="1"/>
  <c r="T53" i="34"/>
  <c r="T54" i="34"/>
  <c r="T55" i="34"/>
  <c r="T56" i="34"/>
  <c r="K57" i="39" s="1"/>
  <c r="T57" i="34"/>
  <c r="K58" i="39" s="1"/>
  <c r="T58" i="34"/>
  <c r="T60" i="34"/>
  <c r="K61" i="39" s="1"/>
  <c r="T61" i="34"/>
  <c r="K62" i="39" s="1"/>
  <c r="T62" i="34"/>
  <c r="T63" i="34"/>
  <c r="T64" i="34"/>
  <c r="K65" i="39" s="1"/>
  <c r="T65" i="34"/>
  <c r="T66" i="34"/>
  <c r="K67" i="39" s="1"/>
  <c r="T68" i="34"/>
  <c r="K69" i="39" s="1"/>
  <c r="T69" i="34"/>
  <c r="T70" i="34"/>
  <c r="T71" i="34"/>
  <c r="K72" i="39" s="1"/>
  <c r="T72" i="34"/>
  <c r="K73" i="39" s="1"/>
  <c r="T74" i="34"/>
  <c r="T76" i="34"/>
  <c r="K77" i="39" s="1"/>
  <c r="T78" i="34"/>
  <c r="K79" i="39" s="1"/>
  <c r="T80" i="34"/>
  <c r="T82" i="34"/>
  <c r="D83" i="32" s="1"/>
  <c r="T84" i="34"/>
  <c r="K85" i="39" s="1"/>
  <c r="T86" i="34"/>
  <c r="D87" i="32" s="1"/>
  <c r="T88" i="34"/>
  <c r="K89" i="39" s="1"/>
  <c r="T90" i="34"/>
  <c r="K91" i="39" s="1"/>
  <c r="T92" i="34"/>
  <c r="K93" i="39" s="1"/>
  <c r="T94" i="34"/>
  <c r="D95" i="32" s="1"/>
  <c r="T96" i="34"/>
  <c r="T98" i="34"/>
  <c r="K99" i="39" s="1"/>
  <c r="T100" i="34"/>
  <c r="K101" i="39" s="1"/>
  <c r="T102" i="34"/>
  <c r="K103" i="39" s="1"/>
  <c r="T104" i="34"/>
  <c r="K105" i="39" s="1"/>
  <c r="T106" i="34"/>
  <c r="K107" i="39" s="1"/>
  <c r="T108" i="34"/>
  <c r="K109" i="39" s="1"/>
  <c r="T110" i="34"/>
  <c r="K111" i="39" s="1"/>
  <c r="T112" i="34"/>
  <c r="K113" i="39" s="1"/>
  <c r="T114" i="34"/>
  <c r="T116" i="34"/>
  <c r="T118" i="34"/>
  <c r="T120" i="34"/>
  <c r="T122" i="34"/>
  <c r="K123" i="39" s="1"/>
  <c r="T124" i="34"/>
  <c r="D125" i="32" s="1"/>
  <c r="T126" i="34"/>
  <c r="K127" i="39" s="1"/>
  <c r="T128" i="34"/>
  <c r="T130" i="34"/>
  <c r="K131" i="39" s="1"/>
  <c r="T132" i="34"/>
  <c r="T134" i="34"/>
  <c r="T136" i="34"/>
  <c r="D137" i="32" s="1"/>
  <c r="T138" i="34"/>
  <c r="K139" i="39" s="1"/>
  <c r="T140" i="34"/>
  <c r="K141" i="39" s="1"/>
  <c r="T142" i="34"/>
  <c r="T144" i="34"/>
  <c r="K145" i="39" s="1"/>
  <c r="D47" i="32"/>
  <c r="Y86" i="7"/>
  <c r="I87" i="22" s="1"/>
  <c r="T88" i="7"/>
  <c r="D89" i="22" s="1"/>
  <c r="T90" i="7"/>
  <c r="K91" i="6" s="1"/>
  <c r="Y90" i="7"/>
  <c r="T9" i="41"/>
  <c r="K10" i="36" s="1"/>
  <c r="T17" i="41"/>
  <c r="K18" i="36" s="1"/>
  <c r="T25" i="41"/>
  <c r="K26" i="36" s="1"/>
  <c r="T33" i="41"/>
  <c r="K34" i="36" s="1"/>
  <c r="T41" i="41"/>
  <c r="T49" i="41"/>
  <c r="K50" i="36" s="1"/>
  <c r="T57" i="41"/>
  <c r="K58" i="36" s="1"/>
  <c r="T65" i="41"/>
  <c r="K66" i="36" s="1"/>
  <c r="T73" i="41"/>
  <c r="T81" i="41"/>
  <c r="T89" i="41"/>
  <c r="K90" i="36" s="1"/>
  <c r="T99" i="41"/>
  <c r="K100" i="36" s="1"/>
  <c r="T155" i="13"/>
  <c r="D156" i="28" s="1"/>
  <c r="T153" i="13"/>
  <c r="T151" i="13"/>
  <c r="K152" i="19" s="1"/>
  <c r="T149" i="13"/>
  <c r="T147" i="13"/>
  <c r="K148" i="19" s="1"/>
  <c r="T145" i="13"/>
  <c r="T143" i="13"/>
  <c r="K144" i="19" s="1"/>
  <c r="T141" i="13"/>
  <c r="D142" i="28" s="1"/>
  <c r="T139" i="13"/>
  <c r="K140" i="19" s="1"/>
  <c r="T137" i="13"/>
  <c r="D138" i="28" s="1"/>
  <c r="T135" i="13"/>
  <c r="T133" i="13"/>
  <c r="K134" i="19" s="1"/>
  <c r="T131" i="13"/>
  <c r="D132" i="28" s="1"/>
  <c r="T129" i="13"/>
  <c r="D130" i="28" s="1"/>
  <c r="T127" i="13"/>
  <c r="T125" i="13"/>
  <c r="T123" i="13"/>
  <c r="T121" i="13"/>
  <c r="D122" i="28" s="1"/>
  <c r="T119" i="13"/>
  <c r="K120" i="19" s="1"/>
  <c r="T117" i="13"/>
  <c r="D118" i="28" s="1"/>
  <c r="T115" i="13"/>
  <c r="K116" i="19" s="1"/>
  <c r="T113" i="13"/>
  <c r="T109" i="13"/>
  <c r="D110" i="28" s="1"/>
  <c r="T107" i="13"/>
  <c r="K108" i="19" s="1"/>
  <c r="T105" i="13"/>
  <c r="D106" i="28" s="1"/>
  <c r="T103" i="13"/>
  <c r="K104" i="19" s="1"/>
  <c r="T101" i="13"/>
  <c r="D102" i="28" s="1"/>
  <c r="T99" i="13"/>
  <c r="T97" i="13"/>
  <c r="D98" i="28" s="1"/>
  <c r="T95" i="13"/>
  <c r="T93" i="13"/>
  <c r="D94" i="28" s="1"/>
  <c r="T91" i="13"/>
  <c r="D92" i="28" s="1"/>
  <c r="T89" i="13"/>
  <c r="D90" i="28" s="1"/>
  <c r="T87" i="13"/>
  <c r="T85" i="13"/>
  <c r="T83" i="13"/>
  <c r="D84" i="28" s="1"/>
  <c r="T81" i="13"/>
  <c r="D82" i="28" s="1"/>
  <c r="T79" i="13"/>
  <c r="K80" i="19" s="1"/>
  <c r="T77" i="13"/>
  <c r="D78" i="28" s="1"/>
  <c r="T75" i="13"/>
  <c r="T73" i="13"/>
  <c r="T71" i="13"/>
  <c r="T69" i="13"/>
  <c r="D70" i="28" s="1"/>
  <c r="T67" i="13"/>
  <c r="K68" i="19" s="1"/>
  <c r="T65" i="13"/>
  <c r="D66" i="28" s="1"/>
  <c r="T63" i="13"/>
  <c r="K64" i="19" s="1"/>
  <c r="T61" i="13"/>
  <c r="D62" i="28" s="1"/>
  <c r="T59" i="13"/>
  <c r="T57" i="13"/>
  <c r="D58" i="28" s="1"/>
  <c r="T55" i="13"/>
  <c r="T53" i="13"/>
  <c r="K54" i="19" s="1"/>
  <c r="T51" i="13"/>
  <c r="T49" i="13"/>
  <c r="D50" i="28" s="1"/>
  <c r="T47" i="13"/>
  <c r="K48" i="19" s="1"/>
  <c r="T45" i="13"/>
  <c r="K46" i="19" s="1"/>
  <c r="T43" i="13"/>
  <c r="D44" i="28" s="1"/>
  <c r="T41" i="13"/>
  <c r="K42" i="19" s="1"/>
  <c r="T39" i="13"/>
  <c r="K40" i="19" s="1"/>
  <c r="T37" i="13"/>
  <c r="D38" i="28" s="1"/>
  <c r="T35" i="13"/>
  <c r="K36" i="19" s="1"/>
  <c r="T33" i="13"/>
  <c r="D34" i="28" s="1"/>
  <c r="T31" i="13"/>
  <c r="T29" i="13"/>
  <c r="K30" i="19" s="1"/>
  <c r="T27" i="13"/>
  <c r="D28" i="28" s="1"/>
  <c r="T25" i="13"/>
  <c r="K26" i="19" s="1"/>
  <c r="T23" i="13"/>
  <c r="K24" i="19" s="1"/>
  <c r="T21" i="13"/>
  <c r="T19" i="13"/>
  <c r="K20" i="19" s="1"/>
  <c r="T17" i="13"/>
  <c r="T15" i="13"/>
  <c r="T13" i="13"/>
  <c r="D14" i="28" s="1"/>
  <c r="T11" i="13"/>
  <c r="D12" i="28" s="1"/>
  <c r="T9" i="13"/>
  <c r="D10" i="28" s="1"/>
  <c r="T155" i="10"/>
  <c r="T153" i="10"/>
  <c r="T151" i="10"/>
  <c r="K152" i="16" s="1"/>
  <c r="T147" i="10"/>
  <c r="K148" i="16" s="1"/>
  <c r="T145" i="10"/>
  <c r="T143" i="10"/>
  <c r="D144" i="25" s="1"/>
  <c r="T139" i="10"/>
  <c r="T154" i="13"/>
  <c r="D155" i="28" s="1"/>
  <c r="T152" i="13"/>
  <c r="K153" i="19" s="1"/>
  <c r="T150" i="13"/>
  <c r="K151" i="19" s="1"/>
  <c r="T146" i="13"/>
  <c r="T144" i="13"/>
  <c r="K145" i="19" s="1"/>
  <c r="T142" i="13"/>
  <c r="K143" i="19" s="1"/>
  <c r="T138" i="13"/>
  <c r="K139" i="19" s="1"/>
  <c r="T136" i="13"/>
  <c r="K137" i="19" s="1"/>
  <c r="T134" i="13"/>
  <c r="D135" i="28" s="1"/>
  <c r="T130" i="13"/>
  <c r="D131" i="28" s="1"/>
  <c r="T128" i="13"/>
  <c r="K129" i="19" s="1"/>
  <c r="T126" i="13"/>
  <c r="D127" i="28" s="1"/>
  <c r="T122" i="13"/>
  <c r="K123" i="19" s="1"/>
  <c r="T120" i="13"/>
  <c r="T118" i="13"/>
  <c r="D119" i="28" s="1"/>
  <c r="T112" i="13"/>
  <c r="T110" i="13"/>
  <c r="D111" i="28" s="1"/>
  <c r="T108" i="13"/>
  <c r="D109" i="28" s="1"/>
  <c r="T104" i="13"/>
  <c r="D105" i="28" s="1"/>
  <c r="T102" i="13"/>
  <c r="D103" i="28" s="1"/>
  <c r="T100" i="13"/>
  <c r="D101" i="28" s="1"/>
  <c r="T96" i="13"/>
  <c r="K97" i="19" s="1"/>
  <c r="T94" i="13"/>
  <c r="K95" i="19" s="1"/>
  <c r="T92" i="13"/>
  <c r="K93" i="19" s="1"/>
  <c r="T88" i="13"/>
  <c r="T86" i="13"/>
  <c r="T84" i="13"/>
  <c r="D85" i="28" s="1"/>
  <c r="T80" i="13"/>
  <c r="T78" i="13"/>
  <c r="D79" i="28" s="1"/>
  <c r="T76" i="13"/>
  <c r="K77" i="19" s="1"/>
  <c r="T72" i="13"/>
  <c r="K73" i="19" s="1"/>
  <c r="T70" i="13"/>
  <c r="T68" i="13"/>
  <c r="D69" i="28" s="1"/>
  <c r="T64" i="13"/>
  <c r="K65" i="19" s="1"/>
  <c r="T62" i="13"/>
  <c r="K63" i="19" s="1"/>
  <c r="T60" i="13"/>
  <c r="K61" i="19" s="1"/>
  <c r="T56" i="13"/>
  <c r="K57" i="19" s="1"/>
  <c r="T54" i="13"/>
  <c r="D55" i="28" s="1"/>
  <c r="T52" i="13"/>
  <c r="K53" i="19" s="1"/>
  <c r="T48" i="13"/>
  <c r="T46" i="13"/>
  <c r="K47" i="19" s="1"/>
  <c r="T44" i="13"/>
  <c r="D45" i="28" s="1"/>
  <c r="T40" i="13"/>
  <c r="D41" i="28" s="1"/>
  <c r="T38" i="13"/>
  <c r="T36" i="13"/>
  <c r="D37" i="28" s="1"/>
  <c r="T32" i="13"/>
  <c r="T30" i="13"/>
  <c r="D31" i="28" s="1"/>
  <c r="T28" i="13"/>
  <c r="D29" i="28" s="1"/>
  <c r="T24" i="13"/>
  <c r="K25" i="19" s="1"/>
  <c r="T22" i="13"/>
  <c r="T20" i="13"/>
  <c r="D21" i="28" s="1"/>
  <c r="T16" i="13"/>
  <c r="T14" i="13"/>
  <c r="T12" i="13"/>
  <c r="D13" i="28" s="1"/>
  <c r="T152" i="10"/>
  <c r="T148" i="10"/>
  <c r="D149" i="25" s="1"/>
  <c r="T144" i="10"/>
  <c r="K145" i="16" s="1"/>
  <c r="T142" i="10"/>
  <c r="K143" i="16" s="1"/>
  <c r="T140" i="10"/>
  <c r="K141" i="16" s="1"/>
  <c r="T135" i="10"/>
  <c r="K136" i="16" s="1"/>
  <c r="T131" i="10"/>
  <c r="T129" i="10"/>
  <c r="T127" i="10"/>
  <c r="D8" i="25"/>
  <c r="D44" i="25"/>
  <c r="T78" i="10"/>
  <c r="D79" i="25" s="1"/>
  <c r="T79" i="10"/>
  <c r="K80" i="16" s="1"/>
  <c r="T80" i="10"/>
  <c r="T81" i="10"/>
  <c r="T82" i="10"/>
  <c r="D83" i="25" s="1"/>
  <c r="T83" i="10"/>
  <c r="K84" i="16" s="1"/>
  <c r="T84" i="10"/>
  <c r="T85" i="10"/>
  <c r="D86" i="25" s="1"/>
  <c r="T86" i="10"/>
  <c r="D87" i="25" s="1"/>
  <c r="T87" i="10"/>
  <c r="T88" i="10"/>
  <c r="D89" i="25" s="1"/>
  <c r="T89" i="10"/>
  <c r="D90" i="25" s="1"/>
  <c r="T90" i="10"/>
  <c r="D91" i="25" s="1"/>
  <c r="T91" i="10"/>
  <c r="D92" i="25" s="1"/>
  <c r="T92" i="10"/>
  <c r="K93" i="16" s="1"/>
  <c r="T93" i="10"/>
  <c r="D94" i="25" s="1"/>
  <c r="T94" i="10"/>
  <c r="D95" i="25" s="1"/>
  <c r="T95" i="10"/>
  <c r="T96" i="10"/>
  <c r="K97" i="16" s="1"/>
  <c r="T97" i="10"/>
  <c r="D98" i="25" s="1"/>
  <c r="T98" i="10"/>
  <c r="T99" i="10"/>
  <c r="D100" i="25" s="1"/>
  <c r="T100" i="10"/>
  <c r="T101" i="10"/>
  <c r="K102" i="16" s="1"/>
  <c r="T102" i="10"/>
  <c r="D103" i="25" s="1"/>
  <c r="T103" i="10"/>
  <c r="T104" i="10"/>
  <c r="K105" i="16" s="1"/>
  <c r="T105" i="10"/>
  <c r="D106" i="25" s="1"/>
  <c r="T106" i="10"/>
  <c r="D107" i="25" s="1"/>
  <c r="T107" i="10"/>
  <c r="D108" i="25" s="1"/>
  <c r="T108" i="10"/>
  <c r="D109" i="25" s="1"/>
  <c r="T109" i="10"/>
  <c r="D110" i="25" s="1"/>
  <c r="T110" i="10"/>
  <c r="D111" i="25" s="1"/>
  <c r="T111" i="10"/>
  <c r="D112" i="25" s="1"/>
  <c r="T112" i="10"/>
  <c r="D113" i="25" s="1"/>
  <c r="T113" i="10"/>
  <c r="D114" i="25" s="1"/>
  <c r="T114" i="10"/>
  <c r="D115" i="25" s="1"/>
  <c r="T115" i="10"/>
  <c r="D116" i="25" s="1"/>
  <c r="T116" i="10"/>
  <c r="K117" i="16" s="1"/>
  <c r="T117" i="10"/>
  <c r="T118" i="10"/>
  <c r="K119" i="16" s="1"/>
  <c r="T119" i="10"/>
  <c r="D120" i="25" s="1"/>
  <c r="T120" i="10"/>
  <c r="D121" i="25" s="1"/>
  <c r="T121" i="10"/>
  <c r="D122" i="25" s="1"/>
  <c r="T122" i="10"/>
  <c r="T123" i="10"/>
  <c r="D124" i="25" s="1"/>
  <c r="T124" i="10"/>
  <c r="D125" i="25" s="1"/>
  <c r="T126" i="10"/>
  <c r="D127" i="25" s="1"/>
  <c r="T128" i="10"/>
  <c r="T130" i="10"/>
  <c r="D131" i="25" s="1"/>
  <c r="T132" i="10"/>
  <c r="D133" i="25" s="1"/>
  <c r="T134" i="10"/>
  <c r="T138" i="10"/>
  <c r="D139" i="25" s="1"/>
  <c r="T146" i="10"/>
  <c r="T150" i="10"/>
  <c r="T154" i="10"/>
  <c r="D155" i="25" s="1"/>
  <c r="Y154" i="10"/>
  <c r="Y152" i="10"/>
  <c r="I153" i="25" s="1"/>
  <c r="Y150" i="10"/>
  <c r="I151" i="25" s="1"/>
  <c r="Y146" i="10"/>
  <c r="Y144" i="10"/>
  <c r="I145" i="25" s="1"/>
  <c r="Y9" i="10"/>
  <c r="I10" i="25" s="1"/>
  <c r="Y13" i="10"/>
  <c r="I14" i="25" s="1"/>
  <c r="Y17" i="10"/>
  <c r="I18" i="25" s="1"/>
  <c r="Y21" i="10"/>
  <c r="I22" i="25" s="1"/>
  <c r="Y25" i="10"/>
  <c r="I26" i="25" s="1"/>
  <c r="Y29" i="10"/>
  <c r="Y33" i="10"/>
  <c r="I34" i="25" s="1"/>
  <c r="Y37" i="10"/>
  <c r="I38" i="25" s="1"/>
  <c r="Y41" i="10"/>
  <c r="I42" i="25" s="1"/>
  <c r="I43" i="25"/>
  <c r="Y45" i="10"/>
  <c r="I46" i="25" s="1"/>
  <c r="Y49" i="10"/>
  <c r="I50" i="25" s="1"/>
  <c r="Y53" i="10"/>
  <c r="Y54" i="10"/>
  <c r="Y55" i="10"/>
  <c r="I56" i="25" s="1"/>
  <c r="Y56" i="10"/>
  <c r="I57" i="25" s="1"/>
  <c r="Y57" i="10"/>
  <c r="Y58" i="10"/>
  <c r="I59" i="25" s="1"/>
  <c r="Y59" i="10"/>
  <c r="I60" i="25" s="1"/>
  <c r="Y61" i="10"/>
  <c r="I62" i="25" s="1"/>
  <c r="Y62" i="10"/>
  <c r="Y63" i="10"/>
  <c r="Y64" i="10"/>
  <c r="I65" i="25" s="1"/>
  <c r="Y65" i="10"/>
  <c r="I66" i="25" s="1"/>
  <c r="Y66" i="10"/>
  <c r="Y67" i="10"/>
  <c r="Y69" i="10"/>
  <c r="I70" i="25" s="1"/>
  <c r="Y70" i="10"/>
  <c r="Y71" i="10"/>
  <c r="I72" i="25" s="1"/>
  <c r="Y72" i="10"/>
  <c r="I73" i="25" s="1"/>
  <c r="Y73" i="10"/>
  <c r="I74" i="25" s="1"/>
  <c r="Y74" i="10"/>
  <c r="I75" i="25" s="1"/>
  <c r="Y75" i="10"/>
  <c r="I76" i="25" s="1"/>
  <c r="Y77" i="10"/>
  <c r="I78" i="25" s="1"/>
  <c r="Y78" i="10"/>
  <c r="I79" i="25" s="1"/>
  <c r="Y79" i="10"/>
  <c r="I80" i="25" s="1"/>
  <c r="Y80" i="10"/>
  <c r="Y81" i="10"/>
  <c r="I82" i="25" s="1"/>
  <c r="Y82" i="10"/>
  <c r="I83" i="25" s="1"/>
  <c r="Y83" i="10"/>
  <c r="I84" i="25" s="1"/>
  <c r="Y85" i="10"/>
  <c r="I86" i="25" s="1"/>
  <c r="Y86" i="10"/>
  <c r="Y87" i="10"/>
  <c r="I88" i="25" s="1"/>
  <c r="Y88" i="10"/>
  <c r="I89" i="25" s="1"/>
  <c r="Y89" i="10"/>
  <c r="I90" i="25" s="1"/>
  <c r="Y90" i="10"/>
  <c r="Y91" i="10"/>
  <c r="I92" i="25" s="1"/>
  <c r="Y93" i="10"/>
  <c r="I94" i="25" s="1"/>
  <c r="Y94" i="10"/>
  <c r="I95" i="25" s="1"/>
  <c r="Y95" i="10"/>
  <c r="I96" i="25" s="1"/>
  <c r="Y96" i="10"/>
  <c r="Y97" i="10"/>
  <c r="I98" i="25" s="1"/>
  <c r="Y98" i="10"/>
  <c r="Y99" i="10"/>
  <c r="I100" i="25" s="1"/>
  <c r="Y101" i="10"/>
  <c r="I102" i="25" s="1"/>
  <c r="Y102" i="10"/>
  <c r="I103" i="25" s="1"/>
  <c r="Y103" i="10"/>
  <c r="I104" i="25" s="1"/>
  <c r="Y104" i="10"/>
  <c r="I105" i="25" s="1"/>
  <c r="Y105" i="10"/>
  <c r="I106" i="25" s="1"/>
  <c r="Y106" i="10"/>
  <c r="I107" i="25" s="1"/>
  <c r="Y107" i="10"/>
  <c r="I108" i="25" s="1"/>
  <c r="Y109" i="10"/>
  <c r="I110" i="25" s="1"/>
  <c r="Y110" i="10"/>
  <c r="I111" i="25" s="1"/>
  <c r="Y111" i="10"/>
  <c r="I112" i="25" s="1"/>
  <c r="Y112" i="10"/>
  <c r="I113" i="25" s="1"/>
  <c r="Y113" i="10"/>
  <c r="I114" i="25" s="1"/>
  <c r="Y114" i="10"/>
  <c r="Y115" i="10"/>
  <c r="I116" i="25" s="1"/>
  <c r="Y117" i="10"/>
  <c r="I118" i="25" s="1"/>
  <c r="Y118" i="10"/>
  <c r="I119" i="25" s="1"/>
  <c r="Y119" i="10"/>
  <c r="I120" i="25" s="1"/>
  <c r="Y120" i="10"/>
  <c r="I121" i="25" s="1"/>
  <c r="Y121" i="10"/>
  <c r="I122" i="25" s="1"/>
  <c r="Y122" i="10"/>
  <c r="Y123" i="10"/>
  <c r="Y125" i="10"/>
  <c r="I126" i="25" s="1"/>
  <c r="Y126" i="10"/>
  <c r="I127" i="25" s="1"/>
  <c r="Y127" i="10"/>
  <c r="I128" i="25" s="1"/>
  <c r="Y128" i="10"/>
  <c r="I129" i="25" s="1"/>
  <c r="Y129" i="10"/>
  <c r="I130" i="25" s="1"/>
  <c r="Y130" i="10"/>
  <c r="Y131" i="10"/>
  <c r="I132" i="25" s="1"/>
  <c r="Y133" i="10"/>
  <c r="I134" i="25" s="1"/>
  <c r="Y134" i="10"/>
  <c r="I135" i="25" s="1"/>
  <c r="Y135" i="10"/>
  <c r="I136" i="25" s="1"/>
  <c r="Y136" i="10"/>
  <c r="Y137" i="10"/>
  <c r="I138" i="25" s="1"/>
  <c r="Y138" i="10"/>
  <c r="Y139" i="10"/>
  <c r="I140" i="25" s="1"/>
  <c r="Y141" i="10"/>
  <c r="I142" i="25" s="1"/>
  <c r="Y142" i="10"/>
  <c r="I143" i="25" s="1"/>
  <c r="Y143" i="10"/>
  <c r="I144" i="25" s="1"/>
  <c r="Y145" i="10"/>
  <c r="I146" i="25" s="1"/>
  <c r="Y147" i="10"/>
  <c r="I148" i="25" s="1"/>
  <c r="Y149" i="10"/>
  <c r="I150" i="25" s="1"/>
  <c r="Y151" i="10"/>
  <c r="I152" i="25" s="1"/>
  <c r="Y153" i="10"/>
  <c r="I154" i="25" s="1"/>
  <c r="Y155" i="10"/>
  <c r="I156" i="25" s="1"/>
  <c r="T155" i="8"/>
  <c r="K156" i="14" s="1"/>
  <c r="T149" i="8"/>
  <c r="K150" i="14" s="1"/>
  <c r="T143" i="8"/>
  <c r="D144" i="23" s="1"/>
  <c r="T129" i="8"/>
  <c r="T123" i="8"/>
  <c r="D124" i="23" s="1"/>
  <c r="T117" i="8"/>
  <c r="K118" i="14" s="1"/>
  <c r="T111" i="8"/>
  <c r="D112" i="23" s="1"/>
  <c r="T6" i="8"/>
  <c r="T7" i="8"/>
  <c r="T8" i="8"/>
  <c r="T9" i="8"/>
  <c r="D10" i="23" s="1"/>
  <c r="T11" i="8"/>
  <c r="T12" i="8"/>
  <c r="T13" i="8"/>
  <c r="T14" i="8"/>
  <c r="T15" i="8"/>
  <c r="T16" i="8"/>
  <c r="T17" i="8"/>
  <c r="D18" i="23" s="1"/>
  <c r="T19" i="8"/>
  <c r="T20" i="8"/>
  <c r="T21" i="8"/>
  <c r="T22" i="8"/>
  <c r="T23" i="8"/>
  <c r="D24" i="23" s="1"/>
  <c r="T24" i="8"/>
  <c r="T25" i="8"/>
  <c r="T27" i="8"/>
  <c r="D28" i="23" s="1"/>
  <c r="T28" i="8"/>
  <c r="T29" i="8"/>
  <c r="T30" i="8"/>
  <c r="T31" i="8"/>
  <c r="T32" i="8"/>
  <c r="T33" i="8"/>
  <c r="D34" i="23" s="1"/>
  <c r="T35" i="8"/>
  <c r="T36" i="8"/>
  <c r="T37" i="8"/>
  <c r="T38" i="8"/>
  <c r="T39" i="8"/>
  <c r="D40" i="23" s="1"/>
  <c r="T40" i="8"/>
  <c r="T41" i="8"/>
  <c r="T43" i="8"/>
  <c r="D44" i="23" s="1"/>
  <c r="T44" i="8"/>
  <c r="T45" i="8"/>
  <c r="T46" i="8"/>
  <c r="T47" i="8"/>
  <c r="T48" i="8"/>
  <c r="T49" i="8"/>
  <c r="D50" i="23" s="1"/>
  <c r="T51" i="8"/>
  <c r="D52" i="23" s="1"/>
  <c r="T52" i="8"/>
  <c r="T53" i="8"/>
  <c r="T54" i="8"/>
  <c r="T55" i="8"/>
  <c r="T56" i="8"/>
  <c r="T57" i="8"/>
  <c r="D58" i="23" s="1"/>
  <c r="T59" i="8"/>
  <c r="T60" i="8"/>
  <c r="T61" i="8"/>
  <c r="T62" i="8"/>
  <c r="T63" i="8"/>
  <c r="D64" i="23" s="1"/>
  <c r="T64" i="8"/>
  <c r="T65" i="8"/>
  <c r="T67" i="8"/>
  <c r="D68" i="23" s="1"/>
  <c r="T68" i="8"/>
  <c r="T69" i="8"/>
  <c r="T70" i="8"/>
  <c r="T71" i="8"/>
  <c r="T72" i="8"/>
  <c r="T73" i="8"/>
  <c r="D74" i="23" s="1"/>
  <c r="T75" i="8"/>
  <c r="T76" i="8"/>
  <c r="T77" i="8"/>
  <c r="T78" i="8"/>
  <c r="T79" i="8"/>
  <c r="D80" i="23" s="1"/>
  <c r="T80" i="8"/>
  <c r="T81" i="8"/>
  <c r="D82" i="23" s="1"/>
  <c r="T83" i="8"/>
  <c r="T84" i="8"/>
  <c r="T85" i="8"/>
  <c r="T86" i="8"/>
  <c r="T87" i="8"/>
  <c r="D88" i="23" s="1"/>
  <c r="T88" i="8"/>
  <c r="T89" i="8"/>
  <c r="T91" i="8"/>
  <c r="D92" i="23" s="1"/>
  <c r="T92" i="8"/>
  <c r="T93" i="8"/>
  <c r="T94" i="8"/>
  <c r="D95" i="23" s="1"/>
  <c r="T95" i="8"/>
  <c r="D96" i="23" s="1"/>
  <c r="T96" i="8"/>
  <c r="D97" i="23" s="1"/>
  <c r="T97" i="8"/>
  <c r="T99" i="8"/>
  <c r="D100" i="23" s="1"/>
  <c r="T101" i="8"/>
  <c r="D102" i="23" s="1"/>
  <c r="T102" i="8"/>
  <c r="D103" i="23" s="1"/>
  <c r="T103" i="8"/>
  <c r="D104" i="23" s="1"/>
  <c r="T104" i="8"/>
  <c r="T105" i="8"/>
  <c r="D106" i="23" s="1"/>
  <c r="T107" i="8"/>
  <c r="D108" i="23" s="1"/>
  <c r="T108" i="8"/>
  <c r="T109" i="8"/>
  <c r="K110" i="14" s="1"/>
  <c r="T110" i="8"/>
  <c r="T112" i="8"/>
  <c r="D113" i="23" s="1"/>
  <c r="T113" i="8"/>
  <c r="T115" i="8"/>
  <c r="D116" i="23" s="1"/>
  <c r="T116" i="8"/>
  <c r="D117" i="23" s="1"/>
  <c r="T118" i="8"/>
  <c r="T119" i="8"/>
  <c r="T120" i="8"/>
  <c r="T121" i="8"/>
  <c r="T124" i="8"/>
  <c r="T125" i="8"/>
  <c r="K126" i="14" s="1"/>
  <c r="T126" i="8"/>
  <c r="T127" i="8"/>
  <c r="D128" i="23" s="1"/>
  <c r="T128" i="8"/>
  <c r="D129" i="23" s="1"/>
  <c r="T131" i="8"/>
  <c r="D132" i="23" s="1"/>
  <c r="T132" i="8"/>
  <c r="T133" i="8"/>
  <c r="D134" i="23" s="1"/>
  <c r="T134" i="8"/>
  <c r="T135" i="8"/>
  <c r="D136" i="23" s="1"/>
  <c r="T136" i="8"/>
  <c r="D137" i="23" s="1"/>
  <c r="T137" i="8"/>
  <c r="D138" i="23" s="1"/>
  <c r="T139" i="8"/>
  <c r="D140" i="23" s="1"/>
  <c r="T140" i="8"/>
  <c r="T141" i="8"/>
  <c r="D142" i="23" s="1"/>
  <c r="T142" i="8"/>
  <c r="T144" i="8"/>
  <c r="D145" i="23" s="1"/>
  <c r="T145" i="8"/>
  <c r="D146" i="23" s="1"/>
  <c r="T147" i="8"/>
  <c r="T148" i="8"/>
  <c r="T150" i="8"/>
  <c r="D151" i="23" s="1"/>
  <c r="T151" i="8"/>
  <c r="D152" i="23" s="1"/>
  <c r="T152" i="8"/>
  <c r="D153" i="23" s="1"/>
  <c r="T153" i="8"/>
  <c r="D154" i="23" s="1"/>
  <c r="P13" i="15"/>
  <c r="P116" i="17"/>
  <c r="P36" i="17"/>
  <c r="D154" i="29"/>
  <c r="K154" i="20"/>
  <c r="D134" i="29"/>
  <c r="D87" i="29"/>
  <c r="D51" i="29"/>
  <c r="D9" i="29"/>
  <c r="D70" i="29"/>
  <c r="K70" i="20"/>
  <c r="D60" i="29"/>
  <c r="I63" i="22"/>
  <c r="I86" i="22"/>
  <c r="D135" i="22"/>
  <c r="K140" i="6"/>
  <c r="K144" i="6"/>
  <c r="D157" i="22"/>
  <c r="P46" i="19"/>
  <c r="P50" i="19"/>
  <c r="I90" i="28"/>
  <c r="P102" i="19"/>
  <c r="P106" i="19"/>
  <c r="P110" i="19"/>
  <c r="I138" i="28"/>
  <c r="P142" i="19"/>
  <c r="Y7" i="13"/>
  <c r="Y11" i="13"/>
  <c r="I12" i="28" s="1"/>
  <c r="Y15" i="13"/>
  <c r="I16" i="28" s="1"/>
  <c r="Y19" i="13"/>
  <c r="I20" i="28" s="1"/>
  <c r="Y23" i="13"/>
  <c r="I24" i="28" s="1"/>
  <c r="Y27" i="13"/>
  <c r="I28" i="28" s="1"/>
  <c r="Y31" i="13"/>
  <c r="I32" i="28" s="1"/>
  <c r="Y35" i="13"/>
  <c r="I36" i="28" s="1"/>
  <c r="I37" i="28"/>
  <c r="Y39" i="13"/>
  <c r="I40" i="28" s="1"/>
  <c r="Y43" i="13"/>
  <c r="I44" i="28" s="1"/>
  <c r="Y47" i="13"/>
  <c r="I48" i="28" s="1"/>
  <c r="Y51" i="13"/>
  <c r="I52" i="28" s="1"/>
  <c r="Y55" i="13"/>
  <c r="I56" i="28" s="1"/>
  <c r="I61" i="28"/>
  <c r="Y63" i="13"/>
  <c r="I64" i="28" s="1"/>
  <c r="Y67" i="13"/>
  <c r="I68" i="28" s="1"/>
  <c r="Y71" i="13"/>
  <c r="I72" i="28" s="1"/>
  <c r="Y131" i="13"/>
  <c r="I132" i="28" s="1"/>
  <c r="Y75" i="13"/>
  <c r="I76" i="28" s="1"/>
  <c r="Y79" i="13"/>
  <c r="I80" i="28" s="1"/>
  <c r="Y83" i="13"/>
  <c r="I84" i="28" s="1"/>
  <c r="Y87" i="13"/>
  <c r="I88" i="28" s="1"/>
  <c r="Y91" i="13"/>
  <c r="Y95" i="13"/>
  <c r="Y99" i="13"/>
  <c r="I100" i="28" s="1"/>
  <c r="Y107" i="13"/>
  <c r="I108" i="28" s="1"/>
  <c r="V111" i="13"/>
  <c r="Y111" i="13" s="1"/>
  <c r="Y115" i="13"/>
  <c r="I116" i="28" s="1"/>
  <c r="Y119" i="13"/>
  <c r="I120" i="28" s="1"/>
  <c r="Y123" i="13"/>
  <c r="I124" i="28" s="1"/>
  <c r="Y127" i="13"/>
  <c r="I128" i="28" s="1"/>
  <c r="Y135" i="13"/>
  <c r="I136" i="28" s="1"/>
  <c r="Y139" i="13"/>
  <c r="I140" i="28" s="1"/>
  <c r="Y143" i="13"/>
  <c r="I144" i="28" s="1"/>
  <c r="I147" i="28"/>
  <c r="Y147" i="13"/>
  <c r="I148" i="28" s="1"/>
  <c r="Y151" i="13"/>
  <c r="I152" i="28" s="1"/>
  <c r="Y155" i="13"/>
  <c r="I156" i="28" s="1"/>
  <c r="H72" i="28"/>
  <c r="H77" i="28"/>
  <c r="H78" i="28"/>
  <c r="H102" i="28"/>
  <c r="H114" i="28"/>
  <c r="H10" i="28"/>
  <c r="H26" i="28"/>
  <c r="H41" i="28"/>
  <c r="H45" i="28"/>
  <c r="H49" i="28"/>
  <c r="H57" i="28"/>
  <c r="H63" i="28"/>
  <c r="H64" i="28"/>
  <c r="H67" i="28"/>
  <c r="H69" i="28"/>
  <c r="H74" i="28"/>
  <c r="H81" i="28"/>
  <c r="H85" i="28"/>
  <c r="H89" i="28"/>
  <c r="H94" i="28"/>
  <c r="H105" i="28"/>
  <c r="H109" i="28"/>
  <c r="H112" i="28"/>
  <c r="H113" i="28"/>
  <c r="H117" i="28"/>
  <c r="H121" i="28"/>
  <c r="H130" i="28"/>
  <c r="H137" i="28"/>
  <c r="H142" i="28"/>
  <c r="H145" i="28"/>
  <c r="H153" i="28"/>
  <c r="D30" i="28"/>
  <c r="S111" i="13"/>
  <c r="T111" i="13" s="1"/>
  <c r="D112" i="28" s="1"/>
  <c r="I10" i="32"/>
  <c r="I13" i="32"/>
  <c r="I14" i="32"/>
  <c r="I18" i="32"/>
  <c r="I36" i="32"/>
  <c r="I50" i="32"/>
  <c r="I58" i="32"/>
  <c r="I66" i="32"/>
  <c r="I68" i="32"/>
  <c r="I74" i="32"/>
  <c r="I90" i="32"/>
  <c r="I93" i="32"/>
  <c r="I98" i="32"/>
  <c r="I100" i="32"/>
  <c r="I114" i="32"/>
  <c r="I122" i="32"/>
  <c r="I138" i="32"/>
  <c r="I140" i="32"/>
  <c r="I142" i="32"/>
  <c r="P10" i="39"/>
  <c r="P58" i="39"/>
  <c r="P74" i="39"/>
  <c r="P90" i="39"/>
  <c r="P114" i="39"/>
  <c r="P122" i="39"/>
  <c r="P138" i="39"/>
  <c r="K78" i="19"/>
  <c r="D27" i="22"/>
  <c r="I46" i="22"/>
  <c r="I26" i="22"/>
  <c r="P12" i="6"/>
  <c r="I127" i="24"/>
  <c r="P111" i="15"/>
  <c r="O7" i="16"/>
  <c r="K59" i="15"/>
  <c r="K49" i="15"/>
  <c r="K35" i="15"/>
  <c r="D27" i="24"/>
  <c r="D21" i="24"/>
  <c r="K134" i="17"/>
  <c r="K118" i="17"/>
  <c r="K54" i="17"/>
  <c r="K16" i="15"/>
  <c r="K145" i="17"/>
  <c r="K105" i="17"/>
  <c r="K97" i="17"/>
  <c r="K49" i="17"/>
  <c r="O7" i="19"/>
  <c r="I158" i="29"/>
  <c r="D147" i="29"/>
  <c r="D135" i="29"/>
  <c r="K135" i="20"/>
  <c r="I75" i="29"/>
  <c r="I55" i="29"/>
  <c r="I19" i="29"/>
  <c r="I100" i="29"/>
  <c r="I88" i="29"/>
  <c r="I44" i="29"/>
  <c r="I42" i="29"/>
  <c r="I18" i="29"/>
  <c r="K65" i="6"/>
  <c r="K73" i="6"/>
  <c r="K78" i="6"/>
  <c r="D83" i="22"/>
  <c r="I105" i="22"/>
  <c r="I113" i="22"/>
  <c r="I119" i="22"/>
  <c r="I133" i="22"/>
  <c r="I139" i="22"/>
  <c r="P45" i="19"/>
  <c r="P53" i="19"/>
  <c r="P117" i="19"/>
  <c r="P41" i="39"/>
  <c r="P57" i="39"/>
  <c r="P125" i="39"/>
  <c r="P153" i="16"/>
  <c r="F127" i="6"/>
  <c r="F12" i="14"/>
  <c r="F82" i="17"/>
  <c r="F72" i="17"/>
  <c r="F32" i="17"/>
  <c r="F52" i="18"/>
  <c r="H62" i="30"/>
  <c r="O62" i="36"/>
  <c r="H28" i="30"/>
  <c r="O28" i="36"/>
  <c r="H22" i="30"/>
  <c r="O22" i="36"/>
  <c r="P7" i="6"/>
  <c r="I49" i="22"/>
  <c r="H7" i="23"/>
  <c r="I106" i="24"/>
  <c r="O7" i="14"/>
  <c r="F9" i="14"/>
  <c r="F11" i="14"/>
  <c r="F121" i="6"/>
  <c r="F119" i="6"/>
  <c r="F113" i="6"/>
  <c r="F111" i="6"/>
  <c r="F105" i="6"/>
  <c r="F99" i="6"/>
  <c r="F95" i="6"/>
  <c r="F89" i="6"/>
  <c r="F81" i="6"/>
  <c r="F79" i="6"/>
  <c r="F75" i="6"/>
  <c r="F73" i="6"/>
  <c r="F71" i="6"/>
  <c r="F65" i="6"/>
  <c r="F55" i="6"/>
  <c r="F53" i="6"/>
  <c r="F49" i="6"/>
  <c r="F41" i="6"/>
  <c r="F39" i="6"/>
  <c r="F33" i="6"/>
  <c r="F31" i="6"/>
  <c r="F25" i="6"/>
  <c r="F23" i="6"/>
  <c r="F15" i="6"/>
  <c r="R165" i="6"/>
  <c r="K162" i="31"/>
  <c r="J152" i="32"/>
  <c r="F11" i="16"/>
  <c r="F126" i="6"/>
  <c r="F124" i="6"/>
  <c r="F116" i="6"/>
  <c r="F114" i="6"/>
  <c r="F110" i="6"/>
  <c r="F108" i="6"/>
  <c r="F106" i="6"/>
  <c r="F102" i="6"/>
  <c r="F100" i="6"/>
  <c r="F98" i="6"/>
  <c r="F96" i="6"/>
  <c r="F94" i="6"/>
  <c r="F90" i="6"/>
  <c r="F86" i="6"/>
  <c r="F84" i="6"/>
  <c r="F76" i="6"/>
  <c r="F74" i="6"/>
  <c r="F70" i="6"/>
  <c r="F68" i="6"/>
  <c r="F66" i="6"/>
  <c r="F62" i="6"/>
  <c r="F60" i="6"/>
  <c r="F58" i="6"/>
  <c r="F54" i="6"/>
  <c r="F52" i="6"/>
  <c r="F50" i="6"/>
  <c r="F46" i="6"/>
  <c r="F44" i="6"/>
  <c r="F36" i="6"/>
  <c r="F34" i="6"/>
  <c r="F30" i="6"/>
  <c r="F28" i="6"/>
  <c r="F26" i="6"/>
  <c r="F22" i="6"/>
  <c r="F20" i="6"/>
  <c r="F18" i="6"/>
  <c r="F14" i="6"/>
  <c r="F12" i="6"/>
  <c r="X6" i="7"/>
  <c r="F78" i="17"/>
  <c r="K50" i="6"/>
  <c r="P156" i="15"/>
  <c r="I156" i="24"/>
  <c r="K157" i="28"/>
  <c r="K160" i="28" s="1"/>
  <c r="E162" i="27"/>
  <c r="L162" i="27"/>
  <c r="B157" i="25"/>
  <c r="E157" i="25"/>
  <c r="B162" i="24"/>
  <c r="L162" i="24"/>
  <c r="L157" i="23"/>
  <c r="K157" i="23"/>
  <c r="K162" i="22"/>
  <c r="J157" i="23"/>
  <c r="J162" i="27"/>
  <c r="K157" i="30"/>
  <c r="F105" i="16"/>
  <c r="F101" i="16"/>
  <c r="F99" i="16"/>
  <c r="F95" i="16"/>
  <c r="F93" i="16"/>
  <c r="F91" i="16"/>
  <c r="F89" i="16"/>
  <c r="F87" i="16"/>
  <c r="F85" i="16"/>
  <c r="F83" i="16"/>
  <c r="F81" i="16"/>
  <c r="F79" i="16"/>
  <c r="F75" i="16"/>
  <c r="F71" i="16"/>
  <c r="F69" i="16"/>
  <c r="F65" i="16"/>
  <c r="F61" i="16"/>
  <c r="F59" i="16"/>
  <c r="F55" i="16"/>
  <c r="F53" i="16"/>
  <c r="F51" i="16"/>
  <c r="F49" i="16"/>
  <c r="F47" i="16"/>
  <c r="F45" i="16"/>
  <c r="F43" i="16"/>
  <c r="F41" i="16"/>
  <c r="F39" i="16"/>
  <c r="F37" i="16"/>
  <c r="F35" i="16"/>
  <c r="F33" i="16"/>
  <c r="F31" i="16"/>
  <c r="F29" i="16"/>
  <c r="F25" i="16"/>
  <c r="F21" i="16"/>
  <c r="F19" i="16"/>
  <c r="F15" i="16"/>
  <c r="F13" i="16"/>
  <c r="J162" i="31"/>
  <c r="B162" i="26"/>
  <c r="L162" i="26"/>
  <c r="E162" i="24"/>
  <c r="L162" i="22"/>
  <c r="V101" i="41"/>
  <c r="M102" i="36" s="1"/>
  <c r="F106" i="16"/>
  <c r="F104" i="16"/>
  <c r="F100" i="16"/>
  <c r="F98" i="16"/>
  <c r="F96" i="16"/>
  <c r="F94" i="16"/>
  <c r="F90" i="16"/>
  <c r="F86" i="16"/>
  <c r="F84" i="16"/>
  <c r="F80" i="16"/>
  <c r="F78" i="16"/>
  <c r="F76" i="16"/>
  <c r="F74" i="16"/>
  <c r="F72" i="16"/>
  <c r="F70" i="16"/>
  <c r="F66" i="16"/>
  <c r="F64" i="16"/>
  <c r="F60" i="16"/>
  <c r="F58" i="16"/>
  <c r="F56" i="16"/>
  <c r="F54" i="16"/>
  <c r="F50" i="16"/>
  <c r="F46" i="16"/>
  <c r="F44" i="16"/>
  <c r="F40" i="16"/>
  <c r="F38" i="16"/>
  <c r="F36" i="16"/>
  <c r="F34" i="16"/>
  <c r="F32" i="16"/>
  <c r="F30" i="16"/>
  <c r="F26" i="16"/>
  <c r="F24" i="16"/>
  <c r="F20" i="16"/>
  <c r="F18" i="16"/>
  <c r="F16" i="16"/>
  <c r="F14" i="16"/>
  <c r="R165" i="15"/>
  <c r="F115" i="17"/>
  <c r="F113" i="17"/>
  <c r="F111" i="17"/>
  <c r="F109" i="17"/>
  <c r="F114" i="17"/>
  <c r="F112" i="17"/>
  <c r="F110" i="17"/>
  <c r="I14" i="24"/>
  <c r="P71" i="15"/>
  <c r="P136" i="15"/>
  <c r="P65" i="17"/>
  <c r="I136" i="23"/>
  <c r="I19" i="35"/>
  <c r="P19" i="40"/>
  <c r="K37" i="40"/>
  <c r="J37" i="40"/>
  <c r="D39" i="35"/>
  <c r="C39" i="35"/>
  <c r="J39" i="40"/>
  <c r="H41" i="35"/>
  <c r="O41" i="40"/>
  <c r="I54" i="35"/>
  <c r="P54" i="40"/>
  <c r="P56" i="40"/>
  <c r="F99" i="35"/>
  <c r="F153" i="35"/>
  <c r="F161" i="35"/>
  <c r="M56" i="40"/>
  <c r="H58" i="35"/>
  <c r="G58" i="35"/>
  <c r="N58" i="40"/>
  <c r="H60" i="35"/>
  <c r="N60" i="40"/>
  <c r="G60" i="35"/>
  <c r="I62" i="35"/>
  <c r="D67" i="35"/>
  <c r="K67" i="40"/>
  <c r="H72" i="35"/>
  <c r="O72" i="40"/>
  <c r="O79" i="40"/>
  <c r="G79" i="35"/>
  <c r="N79" i="40"/>
  <c r="C82" i="35"/>
  <c r="O96" i="40"/>
  <c r="N96" i="40"/>
  <c r="G96" i="35"/>
  <c r="I97" i="35"/>
  <c r="P97" i="40"/>
  <c r="O98" i="40"/>
  <c r="I99" i="35"/>
  <c r="M99" i="40"/>
  <c r="G104" i="35"/>
  <c r="N104" i="40"/>
  <c r="D124" i="35"/>
  <c r="J124" i="40"/>
  <c r="C124" i="35"/>
  <c r="P131" i="40"/>
  <c r="I153" i="35"/>
  <c r="M153" i="40"/>
  <c r="M161" i="40"/>
  <c r="H8" i="32"/>
  <c r="O8" i="39"/>
  <c r="X13" i="34"/>
  <c r="H14" i="32" s="1"/>
  <c r="X21" i="34"/>
  <c r="O22" i="39" s="1"/>
  <c r="X45" i="34"/>
  <c r="O46" i="39" s="1"/>
  <c r="X53" i="34"/>
  <c r="X61" i="34"/>
  <c r="O62" i="39" s="1"/>
  <c r="X69" i="34"/>
  <c r="X77" i="34"/>
  <c r="O78" i="39" s="1"/>
  <c r="X85" i="34"/>
  <c r="X93" i="34"/>
  <c r="H94" i="32" s="1"/>
  <c r="X101" i="34"/>
  <c r="X109" i="34"/>
  <c r="O110" i="39" s="1"/>
  <c r="X117" i="34"/>
  <c r="X125" i="34"/>
  <c r="O126" i="39" s="1"/>
  <c r="X133" i="34"/>
  <c r="O134" i="39" s="1"/>
  <c r="X141" i="34"/>
  <c r="O142" i="39" s="1"/>
  <c r="G14" i="32"/>
  <c r="H16" i="32"/>
  <c r="O16" i="39"/>
  <c r="N22" i="39"/>
  <c r="H32" i="32"/>
  <c r="O32" i="39"/>
  <c r="N38" i="39"/>
  <c r="H40" i="32"/>
  <c r="O40" i="39"/>
  <c r="G46" i="32"/>
  <c r="H48" i="32"/>
  <c r="O48" i="39"/>
  <c r="G54" i="32"/>
  <c r="N54" i="39"/>
  <c r="O56" i="39"/>
  <c r="H56" i="32"/>
  <c r="G62" i="32"/>
  <c r="N62" i="39"/>
  <c r="O64" i="39"/>
  <c r="H64" i="32"/>
  <c r="G70" i="32"/>
  <c r="N70" i="39"/>
  <c r="H72" i="32"/>
  <c r="O72" i="39"/>
  <c r="G78" i="32"/>
  <c r="G86" i="32"/>
  <c r="N86" i="39"/>
  <c r="G94" i="32"/>
  <c r="N94" i="39"/>
  <c r="G102" i="32"/>
  <c r="N102" i="39"/>
  <c r="H104" i="32"/>
  <c r="O104" i="39"/>
  <c r="G110" i="32"/>
  <c r="N110" i="39"/>
  <c r="N118" i="39"/>
  <c r="G118" i="32"/>
  <c r="G126" i="32"/>
  <c r="N126" i="39"/>
  <c r="O128" i="39"/>
  <c r="H128" i="32"/>
  <c r="N134" i="39"/>
  <c r="N142" i="39"/>
  <c r="G142" i="32"/>
  <c r="H144" i="32"/>
  <c r="O144" i="39"/>
  <c r="N150" i="39"/>
  <c r="G150" i="32"/>
  <c r="C7" i="31"/>
  <c r="J7" i="37"/>
  <c r="C8" i="31"/>
  <c r="J8" i="37"/>
  <c r="J9" i="37"/>
  <c r="C9" i="31"/>
  <c r="C11" i="31"/>
  <c r="J11" i="37"/>
  <c r="J12" i="37"/>
  <c r="C12" i="31"/>
  <c r="J13" i="37"/>
  <c r="C13" i="31"/>
  <c r="J14" i="37"/>
  <c r="F14" i="31"/>
  <c r="M14" i="37"/>
  <c r="F15" i="31"/>
  <c r="M15" i="37"/>
  <c r="H19" i="31"/>
  <c r="O19" i="37"/>
  <c r="C21" i="31"/>
  <c r="J21" i="37"/>
  <c r="J22" i="37"/>
  <c r="J30" i="37"/>
  <c r="J37" i="37"/>
  <c r="J38" i="37"/>
  <c r="J45" i="37"/>
  <c r="J46" i="37"/>
  <c r="J53" i="37"/>
  <c r="J54" i="37"/>
  <c r="J61" i="37"/>
  <c r="J62" i="37"/>
  <c r="J70" i="37"/>
  <c r="C22" i="31"/>
  <c r="F23" i="31"/>
  <c r="M23" i="37"/>
  <c r="H26" i="31"/>
  <c r="O26" i="37"/>
  <c r="H27" i="31"/>
  <c r="O27" i="37"/>
  <c r="C29" i="31"/>
  <c r="C30" i="31"/>
  <c r="F30" i="31"/>
  <c r="M30" i="37"/>
  <c r="F31" i="31"/>
  <c r="M31" i="37"/>
  <c r="H34" i="31"/>
  <c r="O34" i="37"/>
  <c r="H35" i="31"/>
  <c r="O35" i="37"/>
  <c r="C37" i="31"/>
  <c r="C38" i="31"/>
  <c r="M38" i="37"/>
  <c r="F38" i="31"/>
  <c r="F39" i="31"/>
  <c r="H42" i="31"/>
  <c r="O42" i="37"/>
  <c r="H43" i="31"/>
  <c r="O43" i="37"/>
  <c r="C45" i="31"/>
  <c r="C46" i="31"/>
  <c r="F46" i="31"/>
  <c r="M47" i="37"/>
  <c r="C53" i="31"/>
  <c r="C54" i="31"/>
  <c r="F54" i="31"/>
  <c r="M54" i="37"/>
  <c r="M55" i="37"/>
  <c r="H59" i="31"/>
  <c r="O59" i="37"/>
  <c r="C61" i="31"/>
  <c r="C62" i="31"/>
  <c r="M62" i="37"/>
  <c r="M63" i="37"/>
  <c r="H66" i="31"/>
  <c r="O66" i="37"/>
  <c r="C69" i="31"/>
  <c r="C70" i="31"/>
  <c r="F70" i="31"/>
  <c r="M70" i="37"/>
  <c r="F71" i="31"/>
  <c r="H74" i="31"/>
  <c r="O74" i="37"/>
  <c r="H75" i="31"/>
  <c r="O75" i="37"/>
  <c r="C77" i="31"/>
  <c r="F78" i="31"/>
  <c r="M78" i="37"/>
  <c r="M79" i="37"/>
  <c r="F79" i="31"/>
  <c r="X82" i="38"/>
  <c r="H83" i="31" s="1"/>
  <c r="N83" i="37"/>
  <c r="G83" i="31"/>
  <c r="X86" i="38"/>
  <c r="O87" i="37" s="1"/>
  <c r="X90" i="38"/>
  <c r="H91" i="31" s="1"/>
  <c r="N91" i="37"/>
  <c r="X94" i="38"/>
  <c r="H95" i="31" s="1"/>
  <c r="N95" i="37"/>
  <c r="G95" i="31"/>
  <c r="X98" i="38"/>
  <c r="O99" i="37" s="1"/>
  <c r="N99" i="37"/>
  <c r="G99" i="31"/>
  <c r="X102" i="38"/>
  <c r="O103" i="37" s="1"/>
  <c r="X28" i="38"/>
  <c r="O29" i="37" s="1"/>
  <c r="X48" i="38"/>
  <c r="O49" i="37" s="1"/>
  <c r="X50" i="38"/>
  <c r="O51" i="37" s="1"/>
  <c r="X55" i="38"/>
  <c r="O56" i="37" s="1"/>
  <c r="X57" i="38"/>
  <c r="O58" i="37" s="1"/>
  <c r="O60" i="37"/>
  <c r="O62" i="37"/>
  <c r="X64" i="38"/>
  <c r="O65" i="37" s="1"/>
  <c r="X66" i="38"/>
  <c r="O67" i="37" s="1"/>
  <c r="X71" i="38"/>
  <c r="O72" i="37" s="1"/>
  <c r="X77" i="38"/>
  <c r="O78" i="37" s="1"/>
  <c r="O80" i="37"/>
  <c r="X81" i="38"/>
  <c r="O82" i="37" s="1"/>
  <c r="O85" i="37"/>
  <c r="O86" i="37"/>
  <c r="O95" i="37"/>
  <c r="X99" i="38"/>
  <c r="O100" i="37" s="1"/>
  <c r="O104" i="37"/>
  <c r="O106" i="37"/>
  <c r="O107" i="37"/>
  <c r="X110" i="38"/>
  <c r="O111" i="37" s="1"/>
  <c r="X111" i="38"/>
  <c r="O112" i="37" s="1"/>
  <c r="X114" i="38"/>
  <c r="O115" i="37" s="1"/>
  <c r="X118" i="38"/>
  <c r="O119" i="37" s="1"/>
  <c r="X120" i="38"/>
  <c r="O121" i="37" s="1"/>
  <c r="X122" i="38"/>
  <c r="O123" i="37" s="1"/>
  <c r="O124" i="37"/>
  <c r="X125" i="38"/>
  <c r="O126" i="37" s="1"/>
  <c r="X126" i="38"/>
  <c r="O127" i="37" s="1"/>
  <c r="X130" i="38"/>
  <c r="O131" i="37" s="1"/>
  <c r="X134" i="38"/>
  <c r="O135" i="37"/>
  <c r="X138" i="38"/>
  <c r="O139" i="37" s="1"/>
  <c r="X140" i="38"/>
  <c r="O141" i="37" s="1"/>
  <c r="X142" i="38"/>
  <c r="O143" i="37" s="1"/>
  <c r="X145" i="38"/>
  <c r="O146" i="37" s="1"/>
  <c r="X146" i="38"/>
  <c r="O147" i="37" s="1"/>
  <c r="O148" i="37"/>
  <c r="O150" i="37"/>
  <c r="O151" i="37"/>
  <c r="X154" i="38"/>
  <c r="O155" i="37" s="1"/>
  <c r="X158" i="38"/>
  <c r="O159" i="37" s="1"/>
  <c r="N103" i="37"/>
  <c r="G103" i="31"/>
  <c r="N107" i="37"/>
  <c r="N111" i="37"/>
  <c r="G111" i="31"/>
  <c r="N115" i="37"/>
  <c r="G115" i="31"/>
  <c r="N119" i="37"/>
  <c r="G119" i="31"/>
  <c r="N123" i="37"/>
  <c r="N127" i="37"/>
  <c r="G127" i="31"/>
  <c r="H131" i="31"/>
  <c r="N131" i="37"/>
  <c r="G131" i="31"/>
  <c r="N135" i="37"/>
  <c r="G135" i="31"/>
  <c r="N139" i="37"/>
  <c r="G139" i="31"/>
  <c r="N143" i="37"/>
  <c r="G143" i="31"/>
  <c r="H147" i="31"/>
  <c r="N147" i="37"/>
  <c r="G147" i="31"/>
  <c r="N151" i="37"/>
  <c r="N155" i="37"/>
  <c r="H159" i="31"/>
  <c r="N159" i="37"/>
  <c r="G159" i="31"/>
  <c r="X39" i="41"/>
  <c r="O40" i="36" s="1"/>
  <c r="G40" i="30"/>
  <c r="N40" i="36"/>
  <c r="X79" i="41"/>
  <c r="H80" i="30" s="1"/>
  <c r="G80" i="30"/>
  <c r="N80" i="36"/>
  <c r="X89" i="41"/>
  <c r="H90" i="30" s="1"/>
  <c r="G90" i="30"/>
  <c r="N90" i="36"/>
  <c r="X92" i="41"/>
  <c r="O93" i="36" s="1"/>
  <c r="X31" i="41"/>
  <c r="O32" i="36" s="1"/>
  <c r="X33" i="41"/>
  <c r="O34" i="36" s="1"/>
  <c r="X40" i="41"/>
  <c r="O41" i="36" s="1"/>
  <c r="O46" i="36"/>
  <c r="X48" i="41"/>
  <c r="O49" i="36" s="1"/>
  <c r="X50" i="41"/>
  <c r="O51" i="36" s="1"/>
  <c r="X52" i="41"/>
  <c r="O53" i="36" s="1"/>
  <c r="X54" i="41"/>
  <c r="O55" i="36" s="1"/>
  <c r="X56" i="41"/>
  <c r="O57" i="36" s="1"/>
  <c r="X58" i="41"/>
  <c r="O59" i="36" s="1"/>
  <c r="X60" i="41"/>
  <c r="O61" i="36" s="1"/>
  <c r="X62" i="41"/>
  <c r="O63" i="36" s="1"/>
  <c r="X71" i="41"/>
  <c r="O72" i="36" s="1"/>
  <c r="X73" i="41"/>
  <c r="O74" i="36" s="1"/>
  <c r="X75" i="41"/>
  <c r="O76" i="36" s="1"/>
  <c r="X77" i="41"/>
  <c r="O78" i="36" s="1"/>
  <c r="X88" i="41"/>
  <c r="O89" i="36" s="1"/>
  <c r="O92" i="36"/>
  <c r="X94" i="41"/>
  <c r="O95" i="36" s="1"/>
  <c r="O96" i="36"/>
  <c r="X96" i="41"/>
  <c r="O97" i="36" s="1"/>
  <c r="X98" i="41"/>
  <c r="O99" i="36" s="1"/>
  <c r="X111" i="41"/>
  <c r="O112" i="36" s="1"/>
  <c r="X113" i="41"/>
  <c r="O114" i="36" s="1"/>
  <c r="X115" i="41"/>
  <c r="O116" i="36" s="1"/>
  <c r="X117" i="41"/>
  <c r="O118" i="36" s="1"/>
  <c r="O120" i="36"/>
  <c r="O122" i="36"/>
  <c r="O124" i="36"/>
  <c r="X125" i="41"/>
  <c r="O126" i="36" s="1"/>
  <c r="O129" i="36"/>
  <c r="X129" i="41"/>
  <c r="O130" i="36" s="1"/>
  <c r="X132" i="41"/>
  <c r="O133" i="36" s="1"/>
  <c r="X133" i="41"/>
  <c r="O134" i="36" s="1"/>
  <c r="X135" i="41"/>
  <c r="O136" i="36" s="1"/>
  <c r="X137" i="41"/>
  <c r="O138" i="36" s="1"/>
  <c r="X138" i="41"/>
  <c r="O139" i="36" s="1"/>
  <c r="O143" i="36"/>
  <c r="X144" i="41"/>
  <c r="O145" i="36" s="1"/>
  <c r="X146" i="41"/>
  <c r="O147" i="36" s="1"/>
  <c r="X148" i="41"/>
  <c r="O149" i="36" s="1"/>
  <c r="X150" i="41"/>
  <c r="O151" i="36" s="1"/>
  <c r="G93" i="30"/>
  <c r="H96" i="30"/>
  <c r="N99" i="36"/>
  <c r="G99" i="30"/>
  <c r="N130" i="36"/>
  <c r="G130" i="30"/>
  <c r="G133" i="30"/>
  <c r="N133" i="36"/>
  <c r="G139" i="30"/>
  <c r="N139" i="36"/>
  <c r="X89" i="1"/>
  <c r="H90" i="29" s="1"/>
  <c r="X19" i="1"/>
  <c r="H20" i="29" s="1"/>
  <c r="H44" i="29"/>
  <c r="H77" i="29"/>
  <c r="H79" i="29"/>
  <c r="H86" i="29"/>
  <c r="H95" i="29"/>
  <c r="H108" i="29"/>
  <c r="H117" i="29"/>
  <c r="X118" i="1"/>
  <c r="H119" i="29" s="1"/>
  <c r="H125" i="29"/>
  <c r="H130" i="29"/>
  <c r="N90" i="20"/>
  <c r="G90" i="29"/>
  <c r="F91" i="29"/>
  <c r="F105" i="29"/>
  <c r="F106" i="29"/>
  <c r="F114" i="29"/>
  <c r="M91" i="20"/>
  <c r="M105" i="20"/>
  <c r="M114" i="20"/>
  <c r="Y90" i="1"/>
  <c r="P91" i="20" s="1"/>
  <c r="O94" i="20"/>
  <c r="J97" i="20"/>
  <c r="T97" i="1"/>
  <c r="D98" i="29" s="1"/>
  <c r="T98" i="1"/>
  <c r="D99" i="29" s="1"/>
  <c r="T102" i="1"/>
  <c r="K103" i="20" s="1"/>
  <c r="T107" i="1"/>
  <c r="K108" i="20" s="1"/>
  <c r="J98" i="20"/>
  <c r="J99" i="20"/>
  <c r="C99" i="29"/>
  <c r="O100" i="20"/>
  <c r="C103" i="29"/>
  <c r="J103" i="20"/>
  <c r="Y103" i="1"/>
  <c r="P104" i="20" s="1"/>
  <c r="C108" i="29"/>
  <c r="J108" i="20"/>
  <c r="Y113" i="1"/>
  <c r="P114" i="20" s="1"/>
  <c r="N119" i="20"/>
  <c r="G119" i="29"/>
  <c r="H32" i="23"/>
  <c r="O32" i="14"/>
  <c r="H96" i="23"/>
  <c r="O96" i="14"/>
  <c r="X125" i="8"/>
  <c r="O126" i="14" s="1"/>
  <c r="N126" i="14"/>
  <c r="G126" i="23"/>
  <c r="H129" i="23"/>
  <c r="O129" i="14"/>
  <c r="X141" i="8"/>
  <c r="N142" i="14"/>
  <c r="G142" i="23"/>
  <c r="H145" i="23"/>
  <c r="O145" i="14"/>
  <c r="X153" i="8"/>
  <c r="H154" i="23" s="1"/>
  <c r="G154" i="23"/>
  <c r="N154" i="14"/>
  <c r="M156" i="19"/>
  <c r="F156" i="28"/>
  <c r="F152" i="28"/>
  <c r="M152" i="19"/>
  <c r="F148" i="28"/>
  <c r="M148" i="19"/>
  <c r="F144" i="28"/>
  <c r="M144" i="19"/>
  <c r="F140" i="28"/>
  <c r="M140" i="19"/>
  <c r="F136" i="28"/>
  <c r="M136" i="19"/>
  <c r="F132" i="28"/>
  <c r="M132" i="19"/>
  <c r="F128" i="28"/>
  <c r="M128" i="19"/>
  <c r="M124" i="19"/>
  <c r="F124" i="28"/>
  <c r="F120" i="28"/>
  <c r="M120" i="19"/>
  <c r="F116" i="28"/>
  <c r="M116" i="19"/>
  <c r="M108" i="19"/>
  <c r="F108" i="28"/>
  <c r="F100" i="28"/>
  <c r="M100" i="19"/>
  <c r="F96" i="28"/>
  <c r="M96" i="19"/>
  <c r="M92" i="19"/>
  <c r="F92" i="28"/>
  <c r="F88" i="28"/>
  <c r="M88" i="19"/>
  <c r="F84" i="28"/>
  <c r="M84" i="19"/>
  <c r="F80" i="28"/>
  <c r="M80" i="19"/>
  <c r="F76" i="28"/>
  <c r="M76" i="19"/>
  <c r="F72" i="28"/>
  <c r="M72" i="19"/>
  <c r="F68" i="28"/>
  <c r="M68" i="19"/>
  <c r="F64" i="28"/>
  <c r="M64" i="19"/>
  <c r="M60" i="19"/>
  <c r="F60" i="28"/>
  <c r="F56" i="28"/>
  <c r="M56" i="19"/>
  <c r="F52" i="28"/>
  <c r="M52" i="19"/>
  <c r="F48" i="28"/>
  <c r="M48" i="19"/>
  <c r="M44" i="19"/>
  <c r="F44" i="28"/>
  <c r="F40" i="28"/>
  <c r="M40" i="19"/>
  <c r="F36" i="28"/>
  <c r="M36" i="19"/>
  <c r="F32" i="28"/>
  <c r="M32" i="19"/>
  <c r="M28" i="19"/>
  <c r="F28" i="28"/>
  <c r="F24" i="28"/>
  <c r="M24" i="19"/>
  <c r="F20" i="28"/>
  <c r="M20" i="19"/>
  <c r="F16" i="28"/>
  <c r="M16" i="19"/>
  <c r="F12" i="28"/>
  <c r="M12" i="19"/>
  <c r="F8" i="28"/>
  <c r="M8" i="19"/>
  <c r="J155" i="16"/>
  <c r="C155" i="25"/>
  <c r="J151" i="16"/>
  <c r="C151" i="25"/>
  <c r="J147" i="16"/>
  <c r="C147" i="25"/>
  <c r="J143" i="16"/>
  <c r="C143" i="25"/>
  <c r="C139" i="25"/>
  <c r="J139" i="16"/>
  <c r="C135" i="25"/>
  <c r="J135" i="16"/>
  <c r="C131" i="25"/>
  <c r="J131" i="16"/>
  <c r="C127" i="25"/>
  <c r="J127" i="16"/>
  <c r="C123" i="25"/>
  <c r="J123" i="16"/>
  <c r="C119" i="25"/>
  <c r="J119" i="16"/>
  <c r="C115" i="25"/>
  <c r="J115" i="16"/>
  <c r="C111" i="25"/>
  <c r="J111" i="16"/>
  <c r="C107" i="25"/>
  <c r="J107" i="16"/>
  <c r="C103" i="25"/>
  <c r="J103" i="16"/>
  <c r="C99" i="25"/>
  <c r="J99" i="16"/>
  <c r="C95" i="25"/>
  <c r="J95" i="16"/>
  <c r="C91" i="25"/>
  <c r="J91" i="16"/>
  <c r="C87" i="25"/>
  <c r="J87" i="16"/>
  <c r="C83" i="25"/>
  <c r="J83" i="16"/>
  <c r="C79" i="25"/>
  <c r="J79" i="16"/>
  <c r="C75" i="25"/>
  <c r="J75" i="16"/>
  <c r="C71" i="25"/>
  <c r="J71" i="16"/>
  <c r="C67" i="25"/>
  <c r="J67" i="16"/>
  <c r="C63" i="25"/>
  <c r="J63" i="16"/>
  <c r="C59" i="25"/>
  <c r="J59" i="16"/>
  <c r="C55" i="25"/>
  <c r="J55" i="16"/>
  <c r="C51" i="25"/>
  <c r="J51" i="16"/>
  <c r="C47" i="25"/>
  <c r="J47" i="16"/>
  <c r="C43" i="25"/>
  <c r="J43" i="16"/>
  <c r="C39" i="25"/>
  <c r="J39" i="16"/>
  <c r="C35" i="25"/>
  <c r="J35" i="16"/>
  <c r="C31" i="25"/>
  <c r="J31" i="16"/>
  <c r="C27" i="25"/>
  <c r="J27" i="16"/>
  <c r="C23" i="25"/>
  <c r="J23" i="16"/>
  <c r="C19" i="25"/>
  <c r="J19" i="16"/>
  <c r="C15" i="25"/>
  <c r="J15" i="16"/>
  <c r="J11" i="16"/>
  <c r="C11" i="25"/>
  <c r="C7" i="25"/>
  <c r="J7" i="16"/>
  <c r="F154" i="25"/>
  <c r="M154" i="16"/>
  <c r="F150" i="25"/>
  <c r="M150" i="16"/>
  <c r="F146" i="25"/>
  <c r="M146" i="16"/>
  <c r="F142" i="25"/>
  <c r="M142" i="16"/>
  <c r="F138" i="25"/>
  <c r="M138" i="16"/>
  <c r="F134" i="25"/>
  <c r="M134" i="16"/>
  <c r="F130" i="25"/>
  <c r="M130" i="16"/>
  <c r="F126" i="25"/>
  <c r="M126" i="16"/>
  <c r="F122" i="25"/>
  <c r="M122" i="16"/>
  <c r="F118" i="25"/>
  <c r="M118" i="16"/>
  <c r="F114" i="25"/>
  <c r="M114" i="16"/>
  <c r="F110" i="25"/>
  <c r="M110" i="16"/>
  <c r="F106" i="25"/>
  <c r="M106" i="16"/>
  <c r="F102" i="25"/>
  <c r="M102" i="16"/>
  <c r="F98" i="25"/>
  <c r="M98" i="16"/>
  <c r="F94" i="25"/>
  <c r="M94" i="16"/>
  <c r="F90" i="25"/>
  <c r="M90" i="16"/>
  <c r="F86" i="25"/>
  <c r="M86" i="16"/>
  <c r="F82" i="25"/>
  <c r="M82" i="16"/>
  <c r="F78" i="25"/>
  <c r="M78" i="16"/>
  <c r="F74" i="25"/>
  <c r="M74" i="16"/>
  <c r="F70" i="25"/>
  <c r="M70" i="16"/>
  <c r="F66" i="25"/>
  <c r="M66" i="16"/>
  <c r="F62" i="25"/>
  <c r="M62" i="16"/>
  <c r="F58" i="25"/>
  <c r="M58" i="16"/>
  <c r="F54" i="25"/>
  <c r="M54" i="16"/>
  <c r="F50" i="25"/>
  <c r="M50" i="16"/>
  <c r="F46" i="25"/>
  <c r="M46" i="16"/>
  <c r="F42" i="25"/>
  <c r="M42" i="16"/>
  <c r="F38" i="25"/>
  <c r="M38" i="16"/>
  <c r="F34" i="25"/>
  <c r="M34" i="16"/>
  <c r="F30" i="25"/>
  <c r="M30" i="16"/>
  <c r="F26" i="25"/>
  <c r="M26" i="16"/>
  <c r="F22" i="25"/>
  <c r="M22" i="16"/>
  <c r="F18" i="25"/>
  <c r="M18" i="16"/>
  <c r="F14" i="25"/>
  <c r="M14" i="16"/>
  <c r="M10" i="16"/>
  <c r="J153" i="14"/>
  <c r="C153" i="23"/>
  <c r="C149" i="23"/>
  <c r="J149" i="14"/>
  <c r="C145" i="23"/>
  <c r="J145" i="14"/>
  <c r="C141" i="23"/>
  <c r="J141" i="14"/>
  <c r="C137" i="23"/>
  <c r="J137" i="14"/>
  <c r="C133" i="23"/>
  <c r="J133" i="14"/>
  <c r="C129" i="23"/>
  <c r="J129" i="14"/>
  <c r="C125" i="23"/>
  <c r="J125" i="14"/>
  <c r="C121" i="23"/>
  <c r="J121" i="14"/>
  <c r="C117" i="23"/>
  <c r="J117" i="14"/>
  <c r="C113" i="23"/>
  <c r="J113" i="14"/>
  <c r="C109" i="23"/>
  <c r="J109" i="14"/>
  <c r="C105" i="23"/>
  <c r="J105" i="14"/>
  <c r="C101" i="23"/>
  <c r="J101" i="14"/>
  <c r="C97" i="23"/>
  <c r="J97" i="14"/>
  <c r="C93" i="23"/>
  <c r="J93" i="14"/>
  <c r="C89" i="23"/>
  <c r="J89" i="14"/>
  <c r="C85" i="23"/>
  <c r="J85" i="14"/>
  <c r="C81" i="23"/>
  <c r="J81" i="14"/>
  <c r="C77" i="23"/>
  <c r="J77" i="14"/>
  <c r="C73" i="23"/>
  <c r="J73" i="14"/>
  <c r="C69" i="23"/>
  <c r="J69" i="14"/>
  <c r="C65" i="23"/>
  <c r="J65" i="14"/>
  <c r="C61" i="23"/>
  <c r="J61" i="14"/>
  <c r="C57" i="23"/>
  <c r="J57" i="14"/>
  <c r="C53" i="23"/>
  <c r="J53" i="14"/>
  <c r="C49" i="23"/>
  <c r="J49" i="14"/>
  <c r="C45" i="23"/>
  <c r="J45" i="14"/>
  <c r="C41" i="23"/>
  <c r="J41" i="14"/>
  <c r="C37" i="23"/>
  <c r="J37" i="14"/>
  <c r="C33" i="23"/>
  <c r="J33" i="14"/>
  <c r="C29" i="23"/>
  <c r="J29" i="14"/>
  <c r="C25" i="23"/>
  <c r="J25" i="14"/>
  <c r="C21" i="23"/>
  <c r="J21" i="14"/>
  <c r="C17" i="23"/>
  <c r="J17" i="14"/>
  <c r="C13" i="23"/>
  <c r="J13" i="14"/>
  <c r="J9" i="14"/>
  <c r="C9" i="23"/>
  <c r="M156" i="14"/>
  <c r="F156" i="23"/>
  <c r="Y155" i="8"/>
  <c r="M152" i="14"/>
  <c r="F152" i="23"/>
  <c r="M148" i="14"/>
  <c r="F148" i="23"/>
  <c r="Y147" i="8"/>
  <c r="P148" i="14" s="1"/>
  <c r="M144" i="14"/>
  <c r="F144" i="23"/>
  <c r="M140" i="14"/>
  <c r="F140" i="23"/>
  <c r="Y139" i="8"/>
  <c r="P140" i="14" s="1"/>
  <c r="M136" i="14"/>
  <c r="F136" i="23"/>
  <c r="M132" i="14"/>
  <c r="F132" i="23"/>
  <c r="Y131" i="8"/>
  <c r="P132" i="14" s="1"/>
  <c r="M128" i="14"/>
  <c r="F128" i="23"/>
  <c r="M124" i="14"/>
  <c r="F124" i="23"/>
  <c r="Y123" i="8"/>
  <c r="P124" i="14" s="1"/>
  <c r="M120" i="14"/>
  <c r="F120" i="23"/>
  <c r="M116" i="14"/>
  <c r="F116" i="23"/>
  <c r="Y115" i="8"/>
  <c r="I116" i="23" s="1"/>
  <c r="M112" i="14"/>
  <c r="F112" i="23"/>
  <c r="M108" i="14"/>
  <c r="F108" i="23"/>
  <c r="Y107" i="8"/>
  <c r="P108" i="14" s="1"/>
  <c r="M104" i="14"/>
  <c r="F104" i="23"/>
  <c r="M100" i="14"/>
  <c r="F100" i="23"/>
  <c r="Y99" i="8"/>
  <c r="P100" i="14" s="1"/>
  <c r="M96" i="14"/>
  <c r="F96" i="23"/>
  <c r="M92" i="14"/>
  <c r="F92" i="23"/>
  <c r="Y91" i="8"/>
  <c r="P92" i="14" s="1"/>
  <c r="M88" i="14"/>
  <c r="F88" i="23"/>
  <c r="M84" i="14"/>
  <c r="F84" i="23"/>
  <c r="Y83" i="8"/>
  <c r="I84" i="23" s="1"/>
  <c r="M80" i="14"/>
  <c r="F80" i="23"/>
  <c r="M76" i="14"/>
  <c r="F76" i="23"/>
  <c r="Y75" i="8"/>
  <c r="P76" i="14" s="1"/>
  <c r="M72" i="14"/>
  <c r="F72" i="23"/>
  <c r="M68" i="14"/>
  <c r="F68" i="23"/>
  <c r="Y67" i="8"/>
  <c r="P68" i="14" s="1"/>
  <c r="M64" i="14"/>
  <c r="F64" i="23"/>
  <c r="M60" i="14"/>
  <c r="F60" i="23"/>
  <c r="Y59" i="8"/>
  <c r="P60" i="14" s="1"/>
  <c r="M56" i="14"/>
  <c r="F56" i="23"/>
  <c r="M52" i="14"/>
  <c r="F52" i="23"/>
  <c r="Y51" i="8"/>
  <c r="P52" i="14" s="1"/>
  <c r="M48" i="14"/>
  <c r="F48" i="23"/>
  <c r="M44" i="14"/>
  <c r="F44" i="23"/>
  <c r="Y43" i="8"/>
  <c r="P44" i="14" s="1"/>
  <c r="M40" i="14"/>
  <c r="F40" i="23"/>
  <c r="M36" i="14"/>
  <c r="F36" i="23"/>
  <c r="Y35" i="8"/>
  <c r="P36" i="14" s="1"/>
  <c r="M32" i="14"/>
  <c r="F32" i="23"/>
  <c r="M28" i="14"/>
  <c r="F28" i="23"/>
  <c r="Y27" i="8"/>
  <c r="P28" i="14" s="1"/>
  <c r="M24" i="14"/>
  <c r="F24" i="23"/>
  <c r="M20" i="14"/>
  <c r="F20" i="23"/>
  <c r="Y19" i="8"/>
  <c r="I20" i="23" s="1"/>
  <c r="M16" i="14"/>
  <c r="F16" i="23"/>
  <c r="M12" i="14"/>
  <c r="F12" i="23"/>
  <c r="Y11" i="8"/>
  <c r="I141" i="24"/>
  <c r="P24" i="6"/>
  <c r="I62" i="24"/>
  <c r="P153" i="17"/>
  <c r="K7" i="18"/>
  <c r="T7" i="12"/>
  <c r="D8" i="27" s="1"/>
  <c r="T8" i="12"/>
  <c r="K9" i="18" s="1"/>
  <c r="T9" i="12"/>
  <c r="D10" i="27" s="1"/>
  <c r="T11" i="12"/>
  <c r="D12" i="27" s="1"/>
  <c r="T13" i="12"/>
  <c r="D14" i="27" s="1"/>
  <c r="T14" i="12"/>
  <c r="D15" i="27" s="1"/>
  <c r="T15" i="12"/>
  <c r="T16" i="12"/>
  <c r="D17" i="27" s="1"/>
  <c r="T17" i="12"/>
  <c r="T18" i="12"/>
  <c r="T19" i="12"/>
  <c r="D20" i="27" s="1"/>
  <c r="T20" i="12"/>
  <c r="D21" i="27" s="1"/>
  <c r="T21" i="12"/>
  <c r="T24" i="12"/>
  <c r="D25" i="27" s="1"/>
  <c r="T25" i="12"/>
  <c r="T26" i="12"/>
  <c r="D27" i="27" s="1"/>
  <c r="T29" i="12"/>
  <c r="T30" i="12"/>
  <c r="D31" i="27" s="1"/>
  <c r="T31" i="12"/>
  <c r="T32" i="12"/>
  <c r="D35" i="27"/>
  <c r="T35" i="12"/>
  <c r="D36" i="27" s="1"/>
  <c r="T36" i="12"/>
  <c r="T37" i="12"/>
  <c r="D38" i="27" s="1"/>
  <c r="T38" i="12"/>
  <c r="D39" i="27" s="1"/>
  <c r="T39" i="12"/>
  <c r="T40" i="12"/>
  <c r="D41" i="27" s="1"/>
  <c r="T41" i="12"/>
  <c r="D42" i="27" s="1"/>
  <c r="T43" i="12"/>
  <c r="T44" i="12"/>
  <c r="D45" i="27" s="1"/>
  <c r="T45" i="12"/>
  <c r="D46" i="27" s="1"/>
  <c r="T46" i="12"/>
  <c r="D47" i="27" s="1"/>
  <c r="T47" i="12"/>
  <c r="D48" i="27" s="1"/>
  <c r="T48" i="12"/>
  <c r="D49" i="27" s="1"/>
  <c r="T51" i="12"/>
  <c r="D52" i="27" s="1"/>
  <c r="T52" i="12"/>
  <c r="T53" i="12"/>
  <c r="D54" i="27" s="1"/>
  <c r="T54" i="12"/>
  <c r="T55" i="12"/>
  <c r="D56" i="27" s="1"/>
  <c r="T56" i="12"/>
  <c r="D57" i="27" s="1"/>
  <c r="T57" i="12"/>
  <c r="D58" i="27" s="1"/>
  <c r="T59" i="12"/>
  <c r="D60" i="27" s="1"/>
  <c r="T60" i="12"/>
  <c r="D61" i="27" s="1"/>
  <c r="T61" i="12"/>
  <c r="D62" i="27" s="1"/>
  <c r="T62" i="12"/>
  <c r="D63" i="27" s="1"/>
  <c r="T63" i="12"/>
  <c r="D64" i="27" s="1"/>
  <c r="T64" i="12"/>
  <c r="D65" i="27" s="1"/>
  <c r="T67" i="12"/>
  <c r="D68" i="27" s="1"/>
  <c r="T68" i="12"/>
  <c r="D69" i="27" s="1"/>
  <c r="T69" i="12"/>
  <c r="D70" i="27" s="1"/>
  <c r="T70" i="12"/>
  <c r="D71" i="27" s="1"/>
  <c r="T71" i="12"/>
  <c r="D72" i="27" s="1"/>
  <c r="T72" i="12"/>
  <c r="D73" i="27" s="1"/>
  <c r="T73" i="12"/>
  <c r="D74" i="27" s="1"/>
  <c r="T75" i="12"/>
  <c r="D76" i="27" s="1"/>
  <c r="T76" i="12"/>
  <c r="D77" i="27" s="1"/>
  <c r="T77" i="12"/>
  <c r="D78" i="27" s="1"/>
  <c r="T78" i="12"/>
  <c r="D79" i="27" s="1"/>
  <c r="T79" i="12"/>
  <c r="D80" i="27" s="1"/>
  <c r="T80" i="12"/>
  <c r="D81" i="27" s="1"/>
  <c r="T83" i="12"/>
  <c r="D84" i="27" s="1"/>
  <c r="T84" i="12"/>
  <c r="T85" i="12"/>
  <c r="D86" i="27" s="1"/>
  <c r="T86" i="12"/>
  <c r="D87" i="27" s="1"/>
  <c r="T87" i="12"/>
  <c r="T88" i="12"/>
  <c r="D89" i="27" s="1"/>
  <c r="T89" i="12"/>
  <c r="T91" i="12"/>
  <c r="D92" i="27" s="1"/>
  <c r="T92" i="12"/>
  <c r="D93" i="27" s="1"/>
  <c r="T93" i="12"/>
  <c r="D94" i="27" s="1"/>
  <c r="T94" i="12"/>
  <c r="T95" i="12"/>
  <c r="D96" i="27" s="1"/>
  <c r="T96" i="12"/>
  <c r="D97" i="27" s="1"/>
  <c r="T99" i="12"/>
  <c r="D100" i="27" s="1"/>
  <c r="T100" i="12"/>
  <c r="D101" i="27" s="1"/>
  <c r="T101" i="12"/>
  <c r="D102" i="27" s="1"/>
  <c r="T102" i="12"/>
  <c r="T103" i="12"/>
  <c r="D104" i="27" s="1"/>
  <c r="T104" i="12"/>
  <c r="T105" i="12"/>
  <c r="D106" i="27" s="1"/>
  <c r="T107" i="12"/>
  <c r="D108" i="27" s="1"/>
  <c r="T108" i="12"/>
  <c r="D109" i="27" s="1"/>
  <c r="T109" i="12"/>
  <c r="D110" i="27" s="1"/>
  <c r="T110" i="12"/>
  <c r="T111" i="12"/>
  <c r="D112" i="27" s="1"/>
  <c r="T112" i="12"/>
  <c r="D113" i="27" s="1"/>
  <c r="T115" i="12"/>
  <c r="D116" i="27" s="1"/>
  <c r="T116" i="12"/>
  <c r="T117" i="12"/>
  <c r="D118" i="27" s="1"/>
  <c r="T118" i="12"/>
  <c r="D119" i="27" s="1"/>
  <c r="T119" i="12"/>
  <c r="D120" i="27" s="1"/>
  <c r="T120" i="12"/>
  <c r="D121" i="27" s="1"/>
  <c r="T121" i="12"/>
  <c r="T123" i="12"/>
  <c r="D124" i="27" s="1"/>
  <c r="T124" i="12"/>
  <c r="D125" i="27" s="1"/>
  <c r="T125" i="12"/>
  <c r="D126" i="27" s="1"/>
  <c r="T126" i="12"/>
  <c r="D127" i="27" s="1"/>
  <c r="T128" i="12"/>
  <c r="D129" i="27" s="1"/>
  <c r="T129" i="12"/>
  <c r="D130" i="27" s="1"/>
  <c r="D131" i="27"/>
  <c r="T131" i="12"/>
  <c r="D132" i="27" s="1"/>
  <c r="T132" i="12"/>
  <c r="T133" i="12"/>
  <c r="D134" i="27" s="1"/>
  <c r="T134" i="12"/>
  <c r="T135" i="12"/>
  <c r="D136" i="27" s="1"/>
  <c r="T136" i="12"/>
  <c r="D137" i="27" s="1"/>
  <c r="T137" i="12"/>
  <c r="D138" i="27" s="1"/>
  <c r="T139" i="12"/>
  <c r="T140" i="12"/>
  <c r="D141" i="27" s="1"/>
  <c r="T142" i="12"/>
  <c r="D143" i="27" s="1"/>
  <c r="T143" i="12"/>
  <c r="D144" i="27" s="1"/>
  <c r="T144" i="12"/>
  <c r="D145" i="27" s="1"/>
  <c r="T147" i="12"/>
  <c r="T148" i="12"/>
  <c r="D149" i="27" s="1"/>
  <c r="T149" i="12"/>
  <c r="T150" i="12"/>
  <c r="D151" i="27" s="1"/>
  <c r="T151" i="12"/>
  <c r="D152" i="27" s="1"/>
  <c r="T152" i="12"/>
  <c r="D153" i="27" s="1"/>
  <c r="T153" i="12"/>
  <c r="D154" i="27" s="1"/>
  <c r="T155" i="12"/>
  <c r="D156" i="27" s="1"/>
  <c r="T156" i="12"/>
  <c r="D157" i="27" s="1"/>
  <c r="T157" i="12"/>
  <c r="D158" i="27" s="1"/>
  <c r="T158" i="12"/>
  <c r="D159" i="27" s="1"/>
  <c r="T160" i="12"/>
  <c r="D161" i="27" s="1"/>
  <c r="Y104" i="1"/>
  <c r="P105" i="20" s="1"/>
  <c r="Y127" i="8"/>
  <c r="P128" i="14" s="1"/>
  <c r="Y95" i="8"/>
  <c r="P96" i="14" s="1"/>
  <c r="Y63" i="8"/>
  <c r="I64" i="23" s="1"/>
  <c r="Y31" i="8"/>
  <c r="I32" i="23" s="1"/>
  <c r="G91" i="31"/>
  <c r="G134" i="32"/>
  <c r="N14" i="39"/>
  <c r="M39" i="37"/>
  <c r="B162" i="22"/>
  <c r="E162" i="22"/>
  <c r="Y9" i="12"/>
  <c r="P10" i="18" s="1"/>
  <c r="Y15" i="12"/>
  <c r="Y23" i="12"/>
  <c r="I24" i="27" s="1"/>
  <c r="Y10" i="12"/>
  <c r="Y125" i="12"/>
  <c r="I126" i="27" s="1"/>
  <c r="Y133" i="12"/>
  <c r="P134" i="18" s="1"/>
  <c r="Y141" i="12"/>
  <c r="P142" i="18" s="1"/>
  <c r="Y149" i="12"/>
  <c r="Y157" i="12"/>
  <c r="I158" i="27" s="1"/>
  <c r="Y13" i="12"/>
  <c r="Y17" i="12"/>
  <c r="I18" i="27" s="1"/>
  <c r="Y21" i="12"/>
  <c r="I22" i="27" s="1"/>
  <c r="Y35" i="12"/>
  <c r="I36" i="27" s="1"/>
  <c r="Y45" i="12"/>
  <c r="Y51" i="12"/>
  <c r="P52" i="18" s="1"/>
  <c r="Y61" i="12"/>
  <c r="I62" i="27" s="1"/>
  <c r="Y67" i="12"/>
  <c r="I68" i="27" s="1"/>
  <c r="Y77" i="12"/>
  <c r="P78" i="18" s="1"/>
  <c r="Y83" i="12"/>
  <c r="Y93" i="12"/>
  <c r="P94" i="18" s="1"/>
  <c r="Y99" i="12"/>
  <c r="P100" i="18" s="1"/>
  <c r="Y109" i="12"/>
  <c r="I110" i="27" s="1"/>
  <c r="Y115" i="12"/>
  <c r="Y135" i="12"/>
  <c r="I136" i="27" s="1"/>
  <c r="Y139" i="12"/>
  <c r="P140" i="18" s="1"/>
  <c r="Y153" i="12"/>
  <c r="P154" i="18" s="1"/>
  <c r="Y25" i="12"/>
  <c r="I26" i="27" s="1"/>
  <c r="Y29" i="12"/>
  <c r="Y31" i="12"/>
  <c r="Y41" i="12"/>
  <c r="I42" i="27" s="1"/>
  <c r="Y47" i="12"/>
  <c r="Y57" i="12"/>
  <c r="I58" i="27" s="1"/>
  <c r="Y63" i="12"/>
  <c r="I64" i="27" s="1"/>
  <c r="Y73" i="12"/>
  <c r="I74" i="27" s="1"/>
  <c r="Y79" i="12"/>
  <c r="I80" i="27" s="1"/>
  <c r="Y89" i="12"/>
  <c r="P90" i="18" s="1"/>
  <c r="Y95" i="12"/>
  <c r="Y105" i="12"/>
  <c r="P106" i="18" s="1"/>
  <c r="Y111" i="12"/>
  <c r="I112" i="27" s="1"/>
  <c r="Y121" i="12"/>
  <c r="P122" i="18" s="1"/>
  <c r="Y129" i="12"/>
  <c r="P130" i="18" s="1"/>
  <c r="Y143" i="12"/>
  <c r="I144" i="27" s="1"/>
  <c r="Y147" i="12"/>
  <c r="P148" i="18" s="1"/>
  <c r="Y11" i="12"/>
  <c r="I12" i="27" s="1"/>
  <c r="Y27" i="12"/>
  <c r="P28" i="18" s="1"/>
  <c r="Y33" i="12"/>
  <c r="I34" i="27" s="1"/>
  <c r="Y55" i="12"/>
  <c r="I56" i="27" s="1"/>
  <c r="Y65" i="12"/>
  <c r="Y87" i="12"/>
  <c r="P88" i="18" s="1"/>
  <c r="Y97" i="12"/>
  <c r="I98" i="27" s="1"/>
  <c r="Y119" i="12"/>
  <c r="P120" i="18" s="1"/>
  <c r="Y127" i="12"/>
  <c r="Y39" i="12"/>
  <c r="P40" i="18" s="1"/>
  <c r="Y49" i="12"/>
  <c r="P50" i="18" s="1"/>
  <c r="Y71" i="12"/>
  <c r="Y81" i="12"/>
  <c r="I82" i="27" s="1"/>
  <c r="Y103" i="12"/>
  <c r="Y113" i="12"/>
  <c r="P114" i="18" s="1"/>
  <c r="Y131" i="12"/>
  <c r="P132" i="18" s="1"/>
  <c r="Y145" i="12"/>
  <c r="P146" i="18" s="1"/>
  <c r="Y159" i="12"/>
  <c r="Y12" i="8"/>
  <c r="P13" i="14" s="1"/>
  <c r="Y20" i="8"/>
  <c r="Y28" i="8"/>
  <c r="P29" i="14" s="1"/>
  <c r="Y36" i="8"/>
  <c r="I37" i="23" s="1"/>
  <c r="Y44" i="8"/>
  <c r="Y52" i="8"/>
  <c r="I53" i="23" s="1"/>
  <c r="Y60" i="8"/>
  <c r="P61" i="14" s="1"/>
  <c r="Y68" i="8"/>
  <c r="I69" i="23" s="1"/>
  <c r="Y76" i="8"/>
  <c r="P77" i="14" s="1"/>
  <c r="Y84" i="8"/>
  <c r="Y92" i="8"/>
  <c r="P93" i="14" s="1"/>
  <c r="Y100" i="8"/>
  <c r="I101" i="23" s="1"/>
  <c r="Y108" i="8"/>
  <c r="P109" i="14" s="1"/>
  <c r="Y116" i="8"/>
  <c r="I117" i="23" s="1"/>
  <c r="Y124" i="8"/>
  <c r="P125" i="14" s="1"/>
  <c r="Y132" i="8"/>
  <c r="I133" i="23" s="1"/>
  <c r="Y140" i="8"/>
  <c r="P141" i="14" s="1"/>
  <c r="Y148" i="8"/>
  <c r="I149" i="23" s="1"/>
  <c r="Y6" i="8"/>
  <c r="I7" i="23" s="1"/>
  <c r="Y10" i="8"/>
  <c r="I11" i="23" s="1"/>
  <c r="Y14" i="8"/>
  <c r="P15" i="14" s="1"/>
  <c r="Y18" i="8"/>
  <c r="I19" i="23" s="1"/>
  <c r="Y22" i="8"/>
  <c r="I23" i="23" s="1"/>
  <c r="Y26" i="8"/>
  <c r="I27" i="23" s="1"/>
  <c r="Y30" i="8"/>
  <c r="I31" i="23" s="1"/>
  <c r="Y34" i="8"/>
  <c r="I35" i="23" s="1"/>
  <c r="Y38" i="8"/>
  <c r="I39" i="23" s="1"/>
  <c r="Y42" i="8"/>
  <c r="I43" i="23" s="1"/>
  <c r="Y46" i="8"/>
  <c r="P47" i="14" s="1"/>
  <c r="Y50" i="8"/>
  <c r="I51" i="23" s="1"/>
  <c r="Y54" i="8"/>
  <c r="I55" i="23" s="1"/>
  <c r="Y58" i="8"/>
  <c r="P59" i="14" s="1"/>
  <c r="Y62" i="8"/>
  <c r="I63" i="23" s="1"/>
  <c r="Y66" i="8"/>
  <c r="P67" i="14" s="1"/>
  <c r="Y70" i="8"/>
  <c r="P71" i="14" s="1"/>
  <c r="Y74" i="8"/>
  <c r="P75" i="14" s="1"/>
  <c r="Y78" i="8"/>
  <c r="I79" i="23" s="1"/>
  <c r="Y82" i="8"/>
  <c r="P83" i="14" s="1"/>
  <c r="Y86" i="8"/>
  <c r="P87" i="14" s="1"/>
  <c r="Y90" i="8"/>
  <c r="P91" i="14" s="1"/>
  <c r="Y94" i="8"/>
  <c r="Y98" i="8"/>
  <c r="P99" i="14" s="1"/>
  <c r="Y102" i="8"/>
  <c r="P103" i="14" s="1"/>
  <c r="Y106" i="8"/>
  <c r="P107" i="14" s="1"/>
  <c r="Y110" i="8"/>
  <c r="I111" i="23" s="1"/>
  <c r="Y114" i="8"/>
  <c r="P115" i="14" s="1"/>
  <c r="Y118" i="8"/>
  <c r="P119" i="14" s="1"/>
  <c r="Y122" i="8"/>
  <c r="P123" i="14" s="1"/>
  <c r="Y126" i="8"/>
  <c r="I127" i="23" s="1"/>
  <c r="Y130" i="8"/>
  <c r="P131" i="14" s="1"/>
  <c r="Y134" i="8"/>
  <c r="P135" i="14" s="1"/>
  <c r="Y138" i="8"/>
  <c r="I139" i="23" s="1"/>
  <c r="Y142" i="8"/>
  <c r="P143" i="14" s="1"/>
  <c r="Y146" i="8"/>
  <c r="P147" i="14" s="1"/>
  <c r="Y150" i="8"/>
  <c r="P151" i="14" s="1"/>
  <c r="Y154" i="8"/>
  <c r="P155" i="14" s="1"/>
  <c r="Y13" i="8"/>
  <c r="P14" i="14" s="1"/>
  <c r="Y21" i="8"/>
  <c r="I22" i="23" s="1"/>
  <c r="Y29" i="8"/>
  <c r="P30" i="14" s="1"/>
  <c r="Y37" i="8"/>
  <c r="P38" i="14" s="1"/>
  <c r="Y45" i="8"/>
  <c r="P46" i="14" s="1"/>
  <c r="Y53" i="8"/>
  <c r="Y61" i="8"/>
  <c r="P62" i="14" s="1"/>
  <c r="Y69" i="8"/>
  <c r="I70" i="23" s="1"/>
  <c r="Y77" i="8"/>
  <c r="P78" i="14" s="1"/>
  <c r="Y85" i="8"/>
  <c r="I86" i="23" s="1"/>
  <c r="Y93" i="8"/>
  <c r="P94" i="14" s="1"/>
  <c r="Y101" i="8"/>
  <c r="I102" i="23" s="1"/>
  <c r="Y109" i="8"/>
  <c r="P110" i="14" s="1"/>
  <c r="Y117" i="8"/>
  <c r="I118" i="23" s="1"/>
  <c r="Y125" i="8"/>
  <c r="Y133" i="8"/>
  <c r="I134" i="23" s="1"/>
  <c r="Y141" i="8"/>
  <c r="P142" i="14" s="1"/>
  <c r="Y149" i="8"/>
  <c r="I150" i="23" s="1"/>
  <c r="Y9" i="8"/>
  <c r="I10" i="23" s="1"/>
  <c r="Y25" i="8"/>
  <c r="I26" i="23" s="1"/>
  <c r="Y41" i="8"/>
  <c r="I42" i="23" s="1"/>
  <c r="Y57" i="8"/>
  <c r="I58" i="23" s="1"/>
  <c r="Y73" i="8"/>
  <c r="Y89" i="8"/>
  <c r="P90" i="14" s="1"/>
  <c r="Y105" i="8"/>
  <c r="I106" i="23" s="1"/>
  <c r="Y121" i="8"/>
  <c r="I122" i="23" s="1"/>
  <c r="Y137" i="8"/>
  <c r="I138" i="23" s="1"/>
  <c r="Y153" i="8"/>
  <c r="I154" i="23" s="1"/>
  <c r="Y17" i="8"/>
  <c r="P18" i="14" s="1"/>
  <c r="Y33" i="8"/>
  <c r="I34" i="23" s="1"/>
  <c r="Y49" i="8"/>
  <c r="P50" i="14" s="1"/>
  <c r="Y65" i="8"/>
  <c r="I66" i="23" s="1"/>
  <c r="Y81" i="8"/>
  <c r="Y97" i="8"/>
  <c r="Y113" i="8"/>
  <c r="P114" i="14" s="1"/>
  <c r="Y129" i="8"/>
  <c r="I130" i="23" s="1"/>
  <c r="Y145" i="8"/>
  <c r="P146" i="14" s="1"/>
  <c r="P56" i="6"/>
  <c r="I77" i="26"/>
  <c r="P130" i="17"/>
  <c r="P87" i="6"/>
  <c r="P49" i="6"/>
  <c r="I136" i="24"/>
  <c r="I118" i="24"/>
  <c r="I18" i="26"/>
  <c r="D61" i="29"/>
  <c r="D53" i="29"/>
  <c r="I120" i="23"/>
  <c r="I88" i="23"/>
  <c r="F7" i="39"/>
  <c r="I66" i="26"/>
  <c r="Y143" i="8"/>
  <c r="I144" i="23" s="1"/>
  <c r="Y111" i="8"/>
  <c r="P112" i="14" s="1"/>
  <c r="Y79" i="8"/>
  <c r="P80" i="14" s="1"/>
  <c r="Y47" i="8"/>
  <c r="P48" i="14" s="1"/>
  <c r="Y15" i="8"/>
  <c r="G155" i="31"/>
  <c r="E157" i="30"/>
  <c r="C104" i="29"/>
  <c r="P152" i="16"/>
  <c r="K155" i="19"/>
  <c r="D114" i="29"/>
  <c r="K114" i="20"/>
  <c r="D110" i="29"/>
  <c r="K110" i="20"/>
  <c r="F9" i="37"/>
  <c r="F149" i="18"/>
  <c r="F145" i="18"/>
  <c r="F141" i="18"/>
  <c r="F11" i="17"/>
  <c r="J162" i="22"/>
  <c r="F160" i="20"/>
  <c r="F155" i="20"/>
  <c r="F151" i="20"/>
  <c r="F139" i="20"/>
  <c r="F69" i="20"/>
  <c r="F21" i="20"/>
  <c r="F148" i="18"/>
  <c r="F144" i="18"/>
  <c r="F140" i="18"/>
  <c r="F136" i="18"/>
  <c r="F132" i="18"/>
  <c r="F128" i="18"/>
  <c r="F124" i="18"/>
  <c r="F120" i="18"/>
  <c r="F116" i="18"/>
  <c r="F108" i="18"/>
  <c r="F104" i="18"/>
  <c r="F100" i="18"/>
  <c r="F96" i="18"/>
  <c r="F88" i="18"/>
  <c r="F84" i="18"/>
  <c r="F80" i="18"/>
  <c r="F76" i="18"/>
  <c r="F60" i="18"/>
  <c r="F48" i="18"/>
  <c r="F49" i="18"/>
  <c r="F61" i="18"/>
  <c r="F69" i="18"/>
  <c r="F77" i="18"/>
  <c r="F81" i="18"/>
  <c r="F85" i="18"/>
  <c r="F89" i="18"/>
  <c r="F93" i="18"/>
  <c r="F97" i="18"/>
  <c r="F101" i="18"/>
  <c r="F105" i="18"/>
  <c r="F109" i="18"/>
  <c r="F113" i="18"/>
  <c r="F121" i="18"/>
  <c r="F125" i="18"/>
  <c r="F129" i="18"/>
  <c r="F138" i="18"/>
  <c r="F146" i="18"/>
  <c r="F150" i="18"/>
  <c r="F11" i="6"/>
  <c r="F11" i="18"/>
  <c r="F158" i="20"/>
  <c r="F149" i="20"/>
  <c r="F141" i="20"/>
  <c r="F133" i="20"/>
  <c r="F125" i="20"/>
  <c r="F121" i="20"/>
  <c r="F109" i="20"/>
  <c r="F101" i="20"/>
  <c r="F93" i="20"/>
  <c r="F61" i="20"/>
  <c r="F45" i="20"/>
  <c r="F29" i="20"/>
  <c r="F13" i="20"/>
  <c r="F106" i="17"/>
  <c r="F102" i="17"/>
  <c r="F94" i="17"/>
  <c r="F90" i="17"/>
  <c r="F74" i="17"/>
  <c r="F66" i="17"/>
  <c r="F54" i="17"/>
  <c r="F46" i="17"/>
  <c r="F34" i="17"/>
  <c r="F16" i="17"/>
  <c r="F154" i="16"/>
  <c r="F150" i="16"/>
  <c r="F146" i="16"/>
  <c r="F138" i="16"/>
  <c r="F134" i="16"/>
  <c r="F130" i="16"/>
  <c r="F126" i="16"/>
  <c r="F118" i="16"/>
  <c r="F114" i="16"/>
  <c r="F110" i="16"/>
  <c r="F10" i="16"/>
  <c r="F46" i="15"/>
  <c r="F30" i="15"/>
  <c r="F14" i="15"/>
  <c r="F154" i="6"/>
  <c r="F150" i="6"/>
  <c r="F146" i="6"/>
  <c r="F142" i="6"/>
  <c r="F138" i="6"/>
  <c r="F134" i="6"/>
  <c r="F130" i="6"/>
  <c r="F99" i="17"/>
  <c r="F95" i="17"/>
  <c r="F91" i="17"/>
  <c r="F79" i="17"/>
  <c r="F75" i="17"/>
  <c r="F63" i="17"/>
  <c r="F59" i="17"/>
  <c r="F55" i="17"/>
  <c r="F43" i="17"/>
  <c r="F35" i="17"/>
  <c r="F13" i="17"/>
  <c r="F155" i="16"/>
  <c r="F151" i="16"/>
  <c r="F139" i="16"/>
  <c r="F135" i="16"/>
  <c r="F131" i="16"/>
  <c r="F127" i="16"/>
  <c r="F123" i="16"/>
  <c r="F119" i="16"/>
  <c r="F115" i="16"/>
  <c r="F111" i="16"/>
  <c r="F7" i="16"/>
  <c r="F55" i="15"/>
  <c r="F35" i="15"/>
  <c r="F19" i="15"/>
  <c r="F161" i="6"/>
  <c r="F153" i="6"/>
  <c r="F145" i="6"/>
  <c r="F129" i="6"/>
  <c r="F135" i="6"/>
  <c r="F151" i="6"/>
  <c r="F159" i="6"/>
  <c r="F57" i="15"/>
  <c r="F41" i="15"/>
  <c r="F25" i="15"/>
  <c r="H25" i="22"/>
  <c r="H41" i="22"/>
  <c r="H49" i="22"/>
  <c r="H57" i="22"/>
  <c r="H65" i="22"/>
  <c r="H73" i="22"/>
  <c r="H81" i="22"/>
  <c r="H89" i="22"/>
  <c r="H105" i="22"/>
  <c r="H113" i="22"/>
  <c r="H121" i="22"/>
  <c r="H129" i="22"/>
  <c r="H137" i="22"/>
  <c r="H153" i="22"/>
  <c r="H161" i="22"/>
  <c r="O25" i="6"/>
  <c r="O41" i="6"/>
  <c r="O49" i="6"/>
  <c r="O57" i="6"/>
  <c r="O65" i="6"/>
  <c r="O73" i="6"/>
  <c r="O81" i="6"/>
  <c r="O89" i="6"/>
  <c r="O105" i="6"/>
  <c r="O113" i="6"/>
  <c r="O121" i="6"/>
  <c r="O129" i="6"/>
  <c r="O137" i="6"/>
  <c r="O153" i="6"/>
  <c r="O161" i="6"/>
  <c r="X6" i="41"/>
  <c r="P26" i="16"/>
  <c r="P136" i="19"/>
  <c r="O154" i="14"/>
  <c r="O94" i="39"/>
  <c r="H54" i="32"/>
  <c r="O54" i="39"/>
  <c r="H104" i="35"/>
  <c r="O104" i="40"/>
  <c r="O60" i="40"/>
  <c r="K101" i="18"/>
  <c r="K138" i="18"/>
  <c r="P110" i="18"/>
  <c r="K120" i="18"/>
  <c r="P90" i="16"/>
  <c r="P120" i="19"/>
  <c r="H142" i="23"/>
  <c r="O142" i="14"/>
  <c r="O90" i="20"/>
  <c r="H143" i="31"/>
  <c r="H127" i="31"/>
  <c r="H115" i="31"/>
  <c r="H118" i="32"/>
  <c r="O118" i="39"/>
  <c r="H86" i="32"/>
  <c r="O86" i="39"/>
  <c r="H78" i="32"/>
  <c r="H46" i="32"/>
  <c r="I161" i="35"/>
  <c r="P161" i="40"/>
  <c r="H96" i="35"/>
  <c r="P130" i="14"/>
  <c r="P102" i="14"/>
  <c r="P122" i="14"/>
  <c r="P86" i="14"/>
  <c r="K49" i="18"/>
  <c r="K87" i="18"/>
  <c r="P62" i="18"/>
  <c r="H126" i="23"/>
  <c r="H119" i="31"/>
  <c r="H110" i="32"/>
  <c r="H70" i="32"/>
  <c r="O70" i="39"/>
  <c r="H22" i="32"/>
  <c r="P99" i="40"/>
  <c r="H35" i="35"/>
  <c r="O35" i="40"/>
  <c r="H93" i="30"/>
  <c r="H87" i="31"/>
  <c r="H123" i="31"/>
  <c r="H135" i="31"/>
  <c r="H126" i="32"/>
  <c r="H7" i="30"/>
  <c r="I131" i="23"/>
  <c r="I99" i="23"/>
  <c r="I67" i="23"/>
  <c r="K94" i="18"/>
  <c r="K61" i="18"/>
  <c r="P42" i="18"/>
  <c r="P158" i="18"/>
  <c r="I142" i="27"/>
  <c r="K80" i="18"/>
  <c r="I128" i="23"/>
  <c r="I76" i="23"/>
  <c r="P36" i="19"/>
  <c r="P64" i="19"/>
  <c r="D103" i="29"/>
  <c r="H133" i="30"/>
  <c r="H99" i="30"/>
  <c r="H40" i="30"/>
  <c r="H142" i="32"/>
  <c r="H134" i="32"/>
  <c r="H102" i="32"/>
  <c r="O102" i="39"/>
  <c r="H62" i="32"/>
  <c r="O14" i="39"/>
  <c r="I56" i="35"/>
  <c r="H129" i="30"/>
  <c r="F143" i="18"/>
  <c r="F134" i="18"/>
  <c r="F130" i="18"/>
  <c r="F126" i="18"/>
  <c r="F122" i="18"/>
  <c r="F114" i="18"/>
  <c r="F110" i="18"/>
  <c r="F106" i="18"/>
  <c r="F94" i="18"/>
  <c r="F90" i="18"/>
  <c r="F86" i="18"/>
  <c r="F82" i="18"/>
  <c r="F74" i="18"/>
  <c r="F70" i="18"/>
  <c r="F58" i="18"/>
  <c r="F50" i="18"/>
  <c r="F159" i="18"/>
  <c r="F151" i="18"/>
  <c r="F135" i="18"/>
  <c r="F131" i="18"/>
  <c r="F123" i="18"/>
  <c r="F119" i="18"/>
  <c r="F115" i="18"/>
  <c r="F111" i="18"/>
  <c r="F103" i="18"/>
  <c r="F99" i="18"/>
  <c r="F95" i="18"/>
  <c r="F91" i="18"/>
  <c r="F83" i="18"/>
  <c r="F79" i="18"/>
  <c r="F75" i="18"/>
  <c r="F71" i="18"/>
  <c r="F59" i="18"/>
  <c r="F51" i="18"/>
  <c r="I141" i="29"/>
  <c r="H7" i="22"/>
  <c r="P73" i="16"/>
  <c r="I17" i="22"/>
  <c r="P75" i="16"/>
  <c r="K158" i="17"/>
  <c r="D127" i="26"/>
  <c r="F10" i="15"/>
  <c r="F10" i="18"/>
  <c r="F152" i="20"/>
  <c r="F144" i="20"/>
  <c r="F126" i="20"/>
  <c r="F118" i="20"/>
  <c r="F110" i="20"/>
  <c r="F94" i="20"/>
  <c r="F90" i="20"/>
  <c r="F88" i="20"/>
  <c r="F65" i="20"/>
  <c r="F50" i="20"/>
  <c r="F46" i="20"/>
  <c r="F18" i="20"/>
  <c r="F16" i="20"/>
  <c r="F14" i="20"/>
  <c r="F160" i="18"/>
  <c r="F105" i="17"/>
  <c r="F101" i="17"/>
  <c r="F93" i="17"/>
  <c r="F89" i="17"/>
  <c r="F81" i="17"/>
  <c r="F71" i="17"/>
  <c r="F69" i="17"/>
  <c r="F65" i="17"/>
  <c r="F61" i="17"/>
  <c r="F53" i="17"/>
  <c r="F33" i="17"/>
  <c r="F149" i="16"/>
  <c r="F145" i="16"/>
  <c r="F141" i="16"/>
  <c r="F133" i="16"/>
  <c r="F129" i="16"/>
  <c r="F125" i="16"/>
  <c r="F121" i="16"/>
  <c r="F117" i="16"/>
  <c r="F109" i="16"/>
  <c r="F9" i="16"/>
  <c r="F160" i="15"/>
  <c r="F156" i="15"/>
  <c r="F148" i="15"/>
  <c r="F146" i="15"/>
  <c r="F144" i="15"/>
  <c r="F140" i="15"/>
  <c r="F136" i="15"/>
  <c r="F130" i="15"/>
  <c r="F128" i="15"/>
  <c r="F124" i="15"/>
  <c r="F120" i="15"/>
  <c r="F116" i="15"/>
  <c r="F114" i="15"/>
  <c r="F108" i="15"/>
  <c r="F106" i="15"/>
  <c r="F104" i="15"/>
  <c r="F100" i="15"/>
  <c r="F96" i="15"/>
  <c r="F90" i="15"/>
  <c r="F88" i="15"/>
  <c r="F84" i="15"/>
  <c r="F80" i="15"/>
  <c r="F76" i="15"/>
  <c r="F74" i="15"/>
  <c r="F68" i="15"/>
  <c r="F64" i="15"/>
  <c r="F48" i="15"/>
  <c r="F16" i="15"/>
  <c r="K152" i="32"/>
  <c r="L152" i="32"/>
  <c r="I9" i="35"/>
  <c r="P9" i="40"/>
  <c r="I14" i="35"/>
  <c r="P14" i="40"/>
  <c r="D18" i="35"/>
  <c r="K18" i="40"/>
  <c r="D19" i="35"/>
  <c r="K19" i="40"/>
  <c r="D42" i="35"/>
  <c r="K42" i="40"/>
  <c r="D43" i="35"/>
  <c r="K43" i="40"/>
  <c r="D44" i="35"/>
  <c r="K44" i="40"/>
  <c r="D46" i="35"/>
  <c r="K46" i="40"/>
  <c r="F122" i="20"/>
  <c r="F106" i="20"/>
  <c r="F91" i="20"/>
  <c r="F66" i="20"/>
  <c r="F64" i="20"/>
  <c r="F32" i="20"/>
  <c r="F161" i="18"/>
  <c r="F104" i="17"/>
  <c r="F100" i="17"/>
  <c r="F96" i="17"/>
  <c r="F88" i="17"/>
  <c r="F80" i="17"/>
  <c r="F70" i="17"/>
  <c r="F64" i="17"/>
  <c r="F60" i="17"/>
  <c r="F56" i="17"/>
  <c r="F36" i="17"/>
  <c r="F156" i="16"/>
  <c r="F144" i="16"/>
  <c r="F140" i="16"/>
  <c r="F136" i="16"/>
  <c r="F124" i="16"/>
  <c r="F120" i="16"/>
  <c r="F116" i="16"/>
  <c r="F161" i="15"/>
  <c r="F151" i="15"/>
  <c r="F125" i="15"/>
  <c r="F117" i="15"/>
  <c r="F109" i="15"/>
  <c r="F101" i="15"/>
  <c r="F85" i="15"/>
  <c r="F77" i="15"/>
  <c r="F69" i="15"/>
  <c r="F56" i="15"/>
  <c r="F40" i="15"/>
  <c r="F24" i="15"/>
  <c r="L162" i="31"/>
  <c r="D7" i="35"/>
  <c r="K10" i="40"/>
  <c r="D10" i="35"/>
  <c r="I11" i="35"/>
  <c r="P11" i="40"/>
  <c r="H13" i="35"/>
  <c r="O13" i="40"/>
  <c r="D14" i="35"/>
  <c r="K14" i="40"/>
  <c r="H16" i="35"/>
  <c r="O16" i="40"/>
  <c r="I17" i="35"/>
  <c r="P17" i="40"/>
  <c r="O19" i="40"/>
  <c r="H19" i="35"/>
  <c r="D23" i="35"/>
  <c r="K23" i="40"/>
  <c r="O28" i="40"/>
  <c r="H28" i="35"/>
  <c r="P29" i="40"/>
  <c r="I29" i="35"/>
  <c r="I32" i="35"/>
  <c r="P32" i="40"/>
  <c r="I36" i="35"/>
  <c r="H37" i="35"/>
  <c r="O37" i="40"/>
  <c r="I38" i="35"/>
  <c r="P38" i="40"/>
  <c r="H39" i="35"/>
  <c r="O39" i="40"/>
  <c r="I40" i="35"/>
  <c r="P40" i="40"/>
  <c r="O44" i="40"/>
  <c r="H44" i="35"/>
  <c r="P45" i="40"/>
  <c r="I45" i="35"/>
  <c r="I46" i="35"/>
  <c r="P46" i="40"/>
  <c r="K48" i="40"/>
  <c r="D48" i="35"/>
  <c r="H49" i="35"/>
  <c r="O49" i="40"/>
  <c r="I50" i="35"/>
  <c r="P50" i="40"/>
  <c r="D52" i="35"/>
  <c r="K52" i="40"/>
  <c r="H53" i="35"/>
  <c r="O53" i="40"/>
  <c r="K11" i="40"/>
  <c r="D11" i="35"/>
  <c r="I12" i="35"/>
  <c r="P12" i="40"/>
  <c r="D17" i="35"/>
  <c r="K17" i="40"/>
  <c r="H20" i="35"/>
  <c r="O20" i="40"/>
  <c r="D21" i="35"/>
  <c r="K21" i="40"/>
  <c r="D22" i="35"/>
  <c r="K22" i="40"/>
  <c r="K29" i="40"/>
  <c r="D29" i="35"/>
  <c r="D31" i="35"/>
  <c r="K31" i="40"/>
  <c r="K32" i="40"/>
  <c r="D36" i="35"/>
  <c r="D38" i="35"/>
  <c r="K38" i="40"/>
  <c r="D40" i="35"/>
  <c r="K40" i="40"/>
  <c r="I41" i="35"/>
  <c r="P41" i="40"/>
  <c r="I42" i="35"/>
  <c r="P42" i="40"/>
  <c r="H43" i="35"/>
  <c r="O43" i="40"/>
  <c r="O47" i="40"/>
  <c r="H47" i="35"/>
  <c r="D65" i="32"/>
  <c r="D29" i="32"/>
  <c r="D126" i="32"/>
  <c r="K46" i="17"/>
  <c r="K30" i="17"/>
  <c r="O127" i="20"/>
  <c r="P7" i="40"/>
  <c r="I7" i="35"/>
  <c r="K9" i="40"/>
  <c r="D9" i="35"/>
  <c r="H11" i="35"/>
  <c r="O11" i="40"/>
  <c r="P16" i="40"/>
  <c r="I16" i="35"/>
  <c r="H18" i="35"/>
  <c r="O18" i="40"/>
  <c r="H22" i="35"/>
  <c r="O22" i="40"/>
  <c r="H24" i="35"/>
  <c r="O24" i="40"/>
  <c r="D25" i="35"/>
  <c r="K25" i="40"/>
  <c r="H26" i="35"/>
  <c r="O26" i="40"/>
  <c r="O36" i="40"/>
  <c r="O40" i="40"/>
  <c r="H40" i="35"/>
  <c r="I53" i="35"/>
  <c r="P53" i="40"/>
  <c r="D56" i="35"/>
  <c r="K56" i="40"/>
  <c r="O61" i="40"/>
  <c r="H61" i="35"/>
  <c r="D63" i="35"/>
  <c r="K63" i="40"/>
  <c r="P65" i="40"/>
  <c r="I65" i="35"/>
  <c r="H68" i="35"/>
  <c r="O68" i="40"/>
  <c r="I69" i="35"/>
  <c r="K72" i="40"/>
  <c r="D73" i="35"/>
  <c r="P75" i="40"/>
  <c r="I75" i="35"/>
  <c r="K77" i="40"/>
  <c r="D77" i="35"/>
  <c r="H78" i="35"/>
  <c r="H81" i="35"/>
  <c r="I82" i="35"/>
  <c r="P82" i="40"/>
  <c r="H85" i="35"/>
  <c r="O85" i="40"/>
  <c r="D88" i="35"/>
  <c r="K88" i="40"/>
  <c r="H89" i="35"/>
  <c r="O89" i="40"/>
  <c r="O90" i="40"/>
  <c r="H90" i="35"/>
  <c r="H91" i="35"/>
  <c r="O91" i="40"/>
  <c r="I21" i="35"/>
  <c r="P21" i="40"/>
  <c r="I23" i="35"/>
  <c r="P23" i="40"/>
  <c r="H32" i="35"/>
  <c r="O32" i="40"/>
  <c r="I39" i="35"/>
  <c r="P39" i="40"/>
  <c r="P44" i="40"/>
  <c r="I44" i="35"/>
  <c r="H45" i="35"/>
  <c r="O45" i="40"/>
  <c r="K49" i="40"/>
  <c r="D49" i="35"/>
  <c r="I51" i="35"/>
  <c r="P51" i="40"/>
  <c r="H52" i="35"/>
  <c r="O52" i="40"/>
  <c r="K53" i="40"/>
  <c r="D53" i="35"/>
  <c r="H54" i="35"/>
  <c r="O54" i="40"/>
  <c r="D60" i="35"/>
  <c r="K60" i="40"/>
  <c r="I63" i="35"/>
  <c r="D65" i="35"/>
  <c r="K65" i="40"/>
  <c r="K69" i="40"/>
  <c r="D69" i="35"/>
  <c r="O71" i="40"/>
  <c r="K79" i="40"/>
  <c r="H83" i="35"/>
  <c r="O83" i="40"/>
  <c r="P84" i="40"/>
  <c r="I84" i="35"/>
  <c r="K86" i="40"/>
  <c r="O87" i="40"/>
  <c r="H87" i="35"/>
  <c r="I88" i="35"/>
  <c r="P88" i="40"/>
  <c r="K90" i="40"/>
  <c r="D90" i="35"/>
  <c r="P90" i="40"/>
  <c r="I90" i="35"/>
  <c r="O117" i="20"/>
  <c r="O108" i="20"/>
  <c r="O79" i="20"/>
  <c r="D18" i="32"/>
  <c r="D139" i="32"/>
  <c r="K145" i="15"/>
  <c r="I74" i="26"/>
  <c r="K88" i="17"/>
  <c r="D121" i="26"/>
  <c r="D95" i="26"/>
  <c r="D25" i="26"/>
  <c r="O95" i="20"/>
  <c r="H107" i="31"/>
  <c r="H151" i="31"/>
  <c r="C102" i="30"/>
  <c r="F154" i="20"/>
  <c r="F120" i="20"/>
  <c r="F104" i="20"/>
  <c r="F60" i="20"/>
  <c r="F54" i="20"/>
  <c r="F27" i="20"/>
  <c r="P13" i="40"/>
  <c r="M13" i="40"/>
  <c r="G14" i="35"/>
  <c r="K15" i="40"/>
  <c r="J15" i="40"/>
  <c r="F33" i="35"/>
  <c r="N34" i="40"/>
  <c r="D35" i="35"/>
  <c r="C35" i="35"/>
  <c r="P37" i="40"/>
  <c r="M37" i="40"/>
  <c r="O38" i="40"/>
  <c r="G38" i="35"/>
  <c r="H56" i="35"/>
  <c r="G56" i="35"/>
  <c r="G57" i="35"/>
  <c r="P58" i="40"/>
  <c r="F58" i="35"/>
  <c r="J61" i="40"/>
  <c r="H64" i="35"/>
  <c r="G64" i="35"/>
  <c r="P68" i="40"/>
  <c r="M68" i="40"/>
  <c r="O70" i="40"/>
  <c r="N70" i="40"/>
  <c r="D71" i="35"/>
  <c r="K71" i="40"/>
  <c r="I73" i="35"/>
  <c r="F73" i="35"/>
  <c r="O80" i="40"/>
  <c r="N80" i="40"/>
  <c r="D85" i="35"/>
  <c r="C85" i="35"/>
  <c r="P85" i="40"/>
  <c r="P86" i="40"/>
  <c r="F86" i="35"/>
  <c r="M86" i="40"/>
  <c r="K91" i="40"/>
  <c r="C91" i="35"/>
  <c r="H94" i="35"/>
  <c r="O94" i="40"/>
  <c r="I95" i="35"/>
  <c r="P95" i="40"/>
  <c r="O97" i="40"/>
  <c r="N97" i="40"/>
  <c r="D99" i="35"/>
  <c r="K99" i="40"/>
  <c r="I100" i="35"/>
  <c r="M100" i="40"/>
  <c r="D102" i="35"/>
  <c r="C102" i="35"/>
  <c r="J102" i="40"/>
  <c r="O103" i="40"/>
  <c r="G103" i="35"/>
  <c r="H106" i="35"/>
  <c r="G106" i="35"/>
  <c r="D109" i="35"/>
  <c r="J109" i="40"/>
  <c r="N110" i="40"/>
  <c r="I111" i="35"/>
  <c r="F111" i="35"/>
  <c r="J113" i="40"/>
  <c r="G114" i="35"/>
  <c r="P115" i="40"/>
  <c r="F115" i="35"/>
  <c r="K117" i="40"/>
  <c r="J117" i="40"/>
  <c r="O118" i="40"/>
  <c r="N118" i="40"/>
  <c r="P119" i="40"/>
  <c r="H121" i="35"/>
  <c r="N121" i="40"/>
  <c r="H126" i="35"/>
  <c r="O126" i="40"/>
  <c r="O128" i="40"/>
  <c r="G128" i="35"/>
  <c r="I129" i="35"/>
  <c r="F129" i="35"/>
  <c r="M129" i="40"/>
  <c r="H130" i="35"/>
  <c r="G130" i="35"/>
  <c r="D131" i="35"/>
  <c r="K131" i="40"/>
  <c r="D133" i="35"/>
  <c r="K133" i="40"/>
  <c r="H135" i="35"/>
  <c r="O135" i="40"/>
  <c r="I136" i="35"/>
  <c r="P136" i="40"/>
  <c r="G141" i="35"/>
  <c r="O147" i="40"/>
  <c r="N147" i="40"/>
  <c r="I148" i="35"/>
  <c r="F148" i="35"/>
  <c r="M148" i="40"/>
  <c r="P151" i="40"/>
  <c r="F151" i="35"/>
  <c r="H152" i="35"/>
  <c r="O152" i="40"/>
  <c r="I156" i="35"/>
  <c r="F156" i="35"/>
  <c r="M156" i="40"/>
  <c r="I159" i="35"/>
  <c r="F159" i="35"/>
  <c r="X8" i="34"/>
  <c r="G9" i="32"/>
  <c r="N9" i="39"/>
  <c r="X16" i="34"/>
  <c r="G17" i="32"/>
  <c r="H21" i="32"/>
  <c r="O21" i="39"/>
  <c r="X26" i="34"/>
  <c r="H27" i="32" s="1"/>
  <c r="G27" i="32"/>
  <c r="X33" i="34"/>
  <c r="H34" i="32" s="1"/>
  <c r="X42" i="34"/>
  <c r="H43" i="32" s="1"/>
  <c r="G43" i="32"/>
  <c r="H45" i="32"/>
  <c r="O45" i="39"/>
  <c r="X56" i="34"/>
  <c r="N57" i="39"/>
  <c r="X64" i="34"/>
  <c r="H65" i="32" s="1"/>
  <c r="N65" i="39"/>
  <c r="H68" i="32"/>
  <c r="O68" i="39"/>
  <c r="X84" i="34"/>
  <c r="H85" i="32" s="1"/>
  <c r="G85" i="32"/>
  <c r="X87" i="34"/>
  <c r="O88" i="39" s="1"/>
  <c r="G88" i="32"/>
  <c r="X96" i="34"/>
  <c r="H97" i="32" s="1"/>
  <c r="G97" i="32"/>
  <c r="H100" i="32"/>
  <c r="O100" i="39"/>
  <c r="X116" i="34"/>
  <c r="H117" i="32" s="1"/>
  <c r="G117" i="32"/>
  <c r="X119" i="34"/>
  <c r="G120" i="32"/>
  <c r="X128" i="34"/>
  <c r="H129" i="32" s="1"/>
  <c r="G129" i="32"/>
  <c r="G149" i="32"/>
  <c r="N29" i="37"/>
  <c r="N49" i="37"/>
  <c r="N51" i="37"/>
  <c r="J52" i="37"/>
  <c r="C52" i="31"/>
  <c r="N56" i="37"/>
  <c r="N58" i="37"/>
  <c r="H60" i="31"/>
  <c r="F60" i="31"/>
  <c r="M60" i="37"/>
  <c r="N65" i="37"/>
  <c r="N67" i="37"/>
  <c r="J68" i="37"/>
  <c r="C68" i="31"/>
  <c r="N72" i="37"/>
  <c r="N78" i="37"/>
  <c r="H80" i="31"/>
  <c r="N82" i="37"/>
  <c r="M83" i="37"/>
  <c r="F83" i="31"/>
  <c r="F85" i="31"/>
  <c r="M85" i="37"/>
  <c r="H86" i="31"/>
  <c r="C88" i="31"/>
  <c r="J88" i="37"/>
  <c r="N100" i="37"/>
  <c r="H106" i="31"/>
  <c r="C108" i="31"/>
  <c r="J108" i="37"/>
  <c r="G112" i="31"/>
  <c r="N121" i="37"/>
  <c r="C122" i="31"/>
  <c r="J122" i="37"/>
  <c r="H124" i="31"/>
  <c r="G126" i="31"/>
  <c r="M127" i="37"/>
  <c r="F127" i="31"/>
  <c r="G141" i="31"/>
  <c r="C142" i="31"/>
  <c r="J142" i="37"/>
  <c r="G146" i="31"/>
  <c r="M147" i="37"/>
  <c r="F147" i="31"/>
  <c r="H148" i="31"/>
  <c r="H150" i="31"/>
  <c r="F153" i="31"/>
  <c r="M153" i="37"/>
  <c r="G32" i="30"/>
  <c r="G34" i="30"/>
  <c r="G41" i="30"/>
  <c r="N49" i="36"/>
  <c r="N51" i="36"/>
  <c r="N53" i="36"/>
  <c r="N55" i="36"/>
  <c r="N57" i="36"/>
  <c r="N59" i="36"/>
  <c r="N61" i="36"/>
  <c r="N63" i="36"/>
  <c r="N72" i="36"/>
  <c r="N74" i="36"/>
  <c r="N76" i="36"/>
  <c r="N78" i="36"/>
  <c r="N89" i="36"/>
  <c r="G95" i="30"/>
  <c r="N97" i="36"/>
  <c r="N112" i="36"/>
  <c r="N114" i="36"/>
  <c r="N116" i="36"/>
  <c r="N118" i="36"/>
  <c r="H120" i="30"/>
  <c r="H122" i="30"/>
  <c r="H124" i="30"/>
  <c r="N126" i="36"/>
  <c r="N134" i="36"/>
  <c r="N136" i="36"/>
  <c r="N138" i="36"/>
  <c r="H143" i="30"/>
  <c r="N145" i="36"/>
  <c r="N147" i="36"/>
  <c r="N149" i="36"/>
  <c r="N151" i="36"/>
  <c r="N20" i="20"/>
  <c r="J21" i="20"/>
  <c r="C21" i="29"/>
  <c r="O44" i="20"/>
  <c r="O77" i="20"/>
  <c r="O86" i="20"/>
  <c r="O125" i="20"/>
  <c r="O130" i="20"/>
  <c r="O10" i="19"/>
  <c r="O17" i="19"/>
  <c r="O26" i="19"/>
  <c r="O41" i="19"/>
  <c r="O45" i="19"/>
  <c r="O49" i="19"/>
  <c r="O57" i="19"/>
  <c r="O69" i="19"/>
  <c r="O74" i="19"/>
  <c r="O78" i="19"/>
  <c r="O81" i="19"/>
  <c r="O85" i="19"/>
  <c r="O89" i="19"/>
  <c r="O94" i="19"/>
  <c r="O102" i="19"/>
  <c r="O105" i="19"/>
  <c r="O109" i="19"/>
  <c r="O114" i="19"/>
  <c r="O117" i="19"/>
  <c r="O121" i="19"/>
  <c r="O130" i="19"/>
  <c r="O137" i="19"/>
  <c r="O142" i="19"/>
  <c r="O145" i="19"/>
  <c r="O153" i="19"/>
  <c r="O10" i="16"/>
  <c r="O12" i="16"/>
  <c r="O26" i="16"/>
  <c r="O42" i="16"/>
  <c r="O58" i="16"/>
  <c r="O62" i="16"/>
  <c r="O74" i="16"/>
  <c r="O78" i="16"/>
  <c r="O90" i="16"/>
  <c r="O94" i="16"/>
  <c r="O106" i="16"/>
  <c r="O110" i="16"/>
  <c r="O122" i="16"/>
  <c r="O126" i="16"/>
  <c r="O138" i="16"/>
  <c r="O142" i="16"/>
  <c r="O154" i="16"/>
  <c r="H14" i="24"/>
  <c r="O14" i="15"/>
  <c r="K79" i="18"/>
  <c r="K17" i="18"/>
  <c r="P56" i="19"/>
  <c r="P50" i="16"/>
  <c r="O119" i="20"/>
  <c r="P82" i="16"/>
  <c r="K130" i="18"/>
  <c r="K159" i="18"/>
  <c r="P120" i="16"/>
  <c r="P96" i="16"/>
  <c r="G151" i="31"/>
  <c r="G107" i="31"/>
  <c r="N87" i="37"/>
  <c r="W161" i="38"/>
  <c r="F62" i="31"/>
  <c r="J102" i="36"/>
  <c r="K36" i="6"/>
  <c r="I148" i="22"/>
  <c r="I144" i="22"/>
  <c r="I142" i="22"/>
  <c r="I128" i="22"/>
  <c r="I114" i="22"/>
  <c r="I98" i="22"/>
  <c r="I92" i="22"/>
  <c r="I32" i="29"/>
  <c r="K129" i="17"/>
  <c r="K137" i="17"/>
  <c r="K26" i="17"/>
  <c r="K32" i="17"/>
  <c r="K74" i="17"/>
  <c r="K51" i="15"/>
  <c r="P144" i="16"/>
  <c r="P80" i="16"/>
  <c r="I23" i="26"/>
  <c r="I61" i="26"/>
  <c r="P52" i="17"/>
  <c r="I69" i="24"/>
  <c r="D139" i="24"/>
  <c r="P116" i="16"/>
  <c r="K43" i="16"/>
  <c r="I122" i="26"/>
  <c r="D24" i="26"/>
  <c r="D31" i="26"/>
  <c r="T20" i="1"/>
  <c r="K95" i="40"/>
  <c r="J79" i="40"/>
  <c r="P61" i="40"/>
  <c r="O14" i="16"/>
  <c r="O28" i="16"/>
  <c r="O76" i="16"/>
  <c r="O92" i="16"/>
  <c r="O108" i="16"/>
  <c r="O124" i="16"/>
  <c r="O140" i="16"/>
  <c r="O156" i="16"/>
  <c r="O134" i="20"/>
  <c r="O150" i="20"/>
  <c r="K93" i="40"/>
  <c r="P134" i="40"/>
  <c r="M33" i="40"/>
  <c r="M73" i="40"/>
  <c r="M111" i="40"/>
  <c r="M119" i="40"/>
  <c r="M123" i="40"/>
  <c r="O22" i="15"/>
  <c r="O30" i="15"/>
  <c r="O38" i="15"/>
  <c r="J72" i="40"/>
  <c r="K153" i="40"/>
  <c r="G121" i="35"/>
  <c r="C79" i="35"/>
  <c r="F13" i="35"/>
  <c r="C117" i="35"/>
  <c r="N77" i="40"/>
  <c r="M62" i="40"/>
  <c r="C72" i="35"/>
  <c r="P107" i="40"/>
  <c r="C66" i="31"/>
  <c r="F129" i="31"/>
  <c r="C50" i="31"/>
  <c r="K136" i="40"/>
  <c r="O158" i="40"/>
  <c r="N141" i="37"/>
  <c r="G121" i="31"/>
  <c r="G49" i="31"/>
  <c r="G151" i="30"/>
  <c r="G147" i="30"/>
  <c r="G138" i="30"/>
  <c r="G134" i="30"/>
  <c r="G118" i="30"/>
  <c r="G114" i="30"/>
  <c r="G97" i="30"/>
  <c r="G78" i="30"/>
  <c r="G74" i="30"/>
  <c r="G63" i="30"/>
  <c r="G59" i="30"/>
  <c r="G55" i="30"/>
  <c r="G51" i="30"/>
  <c r="N88" i="39"/>
  <c r="N141" i="40"/>
  <c r="N128" i="40"/>
  <c r="N114" i="40"/>
  <c r="G97" i="35"/>
  <c r="G70" i="35"/>
  <c r="N64" i="40"/>
  <c r="N56" i="40"/>
  <c r="N150" i="40"/>
  <c r="N158" i="40"/>
  <c r="N149" i="39"/>
  <c r="N126" i="37"/>
  <c r="G78" i="31"/>
  <c r="G67" i="31"/>
  <c r="G58" i="31"/>
  <c r="G51" i="31"/>
  <c r="N95" i="36"/>
  <c r="N34" i="36"/>
  <c r="N129" i="39"/>
  <c r="N97" i="39"/>
  <c r="G57" i="32"/>
  <c r="G77" i="35"/>
  <c r="C15" i="35"/>
  <c r="F62" i="35"/>
  <c r="F131" i="35"/>
  <c r="C140" i="35"/>
  <c r="G158" i="35"/>
  <c r="J127" i="37"/>
  <c r="J101" i="37"/>
  <c r="M150" i="37"/>
  <c r="M148" i="37"/>
  <c r="F146" i="20"/>
  <c r="F128" i="20"/>
  <c r="F112" i="20"/>
  <c r="F96" i="20"/>
  <c r="F59" i="20"/>
  <c r="F26" i="20"/>
  <c r="F155" i="18"/>
  <c r="F160" i="17"/>
  <c r="F158" i="17"/>
  <c r="F156" i="17"/>
  <c r="F154" i="17"/>
  <c r="F152" i="17"/>
  <c r="F150" i="17"/>
  <c r="F148" i="17"/>
  <c r="F146" i="17"/>
  <c r="F144" i="17"/>
  <c r="F142" i="17"/>
  <c r="F140" i="17"/>
  <c r="F136" i="17"/>
  <c r="F134" i="17"/>
  <c r="F130" i="17"/>
  <c r="F128" i="17"/>
  <c r="F126" i="17"/>
  <c r="F124" i="17"/>
  <c r="F122" i="17"/>
  <c r="F120" i="17"/>
  <c r="F118" i="17"/>
  <c r="F116" i="17"/>
  <c r="F50" i="17"/>
  <c r="F156" i="14"/>
  <c r="F152" i="14"/>
  <c r="F150" i="14"/>
  <c r="F148" i="14"/>
  <c r="F144" i="14"/>
  <c r="F142" i="14"/>
  <c r="F140" i="14"/>
  <c r="F136" i="14"/>
  <c r="F134" i="14"/>
  <c r="F126" i="14"/>
  <c r="F124" i="14"/>
  <c r="F120" i="14"/>
  <c r="F118" i="14"/>
  <c r="F116" i="14"/>
  <c r="F112" i="14"/>
  <c r="F110" i="14"/>
  <c r="F108" i="14"/>
  <c r="F104" i="14"/>
  <c r="F100" i="14"/>
  <c r="F96" i="14"/>
  <c r="F94" i="14"/>
  <c r="F86" i="14"/>
  <c r="F84" i="14"/>
  <c r="F80" i="14"/>
  <c r="F78" i="14"/>
  <c r="F76" i="14"/>
  <c r="F72" i="14"/>
  <c r="F70" i="14"/>
  <c r="F68" i="14"/>
  <c r="F64" i="14"/>
  <c r="F62" i="14"/>
  <c r="F60" i="14"/>
  <c r="F56" i="14"/>
  <c r="F54" i="14"/>
  <c r="F46" i="14"/>
  <c r="F44" i="14"/>
  <c r="F40" i="14"/>
  <c r="F38" i="14"/>
  <c r="F36" i="14"/>
  <c r="F32" i="14"/>
  <c r="F30" i="14"/>
  <c r="F28" i="14"/>
  <c r="F24" i="14"/>
  <c r="F22" i="14"/>
  <c r="F20" i="14"/>
  <c r="F16" i="14"/>
  <c r="F14" i="14"/>
  <c r="D140" i="35"/>
  <c r="H124" i="35"/>
  <c r="H9" i="35"/>
  <c r="H8" i="35"/>
  <c r="H10" i="35"/>
  <c r="H14" i="35"/>
  <c r="H17" i="35"/>
  <c r="H21" i="35"/>
  <c r="H23" i="35"/>
  <c r="H25" i="35"/>
  <c r="H27" i="35"/>
  <c r="H29" i="35"/>
  <c r="H31" i="35"/>
  <c r="H34" i="35"/>
  <c r="H38" i="35"/>
  <c r="H48" i="35"/>
  <c r="H50" i="35"/>
  <c r="H55" i="35"/>
  <c r="H57" i="35"/>
  <c r="H62" i="35"/>
  <c r="H63" i="35"/>
  <c r="O65" i="40"/>
  <c r="H66" i="35"/>
  <c r="H70" i="35"/>
  <c r="H76" i="35"/>
  <c r="H82" i="35"/>
  <c r="H88" i="35"/>
  <c r="H97" i="35"/>
  <c r="H101" i="35"/>
  <c r="H108" i="35"/>
  <c r="H110" i="35"/>
  <c r="H112" i="35"/>
  <c r="H114" i="35"/>
  <c r="H116" i="35"/>
  <c r="H118" i="35"/>
  <c r="H128" i="35"/>
  <c r="H141" i="35"/>
  <c r="H142" i="35"/>
  <c r="H145" i="35"/>
  <c r="H149" i="35"/>
  <c r="N9" i="40"/>
  <c r="G17" i="35"/>
  <c r="N17" i="40"/>
  <c r="I18" i="35"/>
  <c r="M18" i="40"/>
  <c r="F18" i="35"/>
  <c r="K20" i="40"/>
  <c r="C20" i="35"/>
  <c r="P20" i="40"/>
  <c r="F20" i="35"/>
  <c r="G21" i="35"/>
  <c r="P22" i="40"/>
  <c r="F22" i="35"/>
  <c r="N23" i="40"/>
  <c r="K24" i="40"/>
  <c r="J24" i="40"/>
  <c r="P24" i="40"/>
  <c r="M24" i="40"/>
  <c r="G25" i="35"/>
  <c r="K26" i="40"/>
  <c r="C26" i="35"/>
  <c r="J26" i="40"/>
  <c r="J28" i="40"/>
  <c r="J30" i="40"/>
  <c r="J100" i="40"/>
  <c r="J107" i="40"/>
  <c r="J115" i="40"/>
  <c r="J119" i="40"/>
  <c r="J129" i="40"/>
  <c r="J146" i="40"/>
  <c r="I26" i="35"/>
  <c r="M26" i="40"/>
  <c r="G27" i="35"/>
  <c r="D28" i="35"/>
  <c r="P28" i="40"/>
  <c r="M28" i="40"/>
  <c r="G29" i="35"/>
  <c r="K30" i="40"/>
  <c r="P30" i="40"/>
  <c r="F30" i="35"/>
  <c r="M30" i="40"/>
  <c r="G31" i="35"/>
  <c r="D47" i="35"/>
  <c r="C47" i="35"/>
  <c r="I47" i="35"/>
  <c r="M47" i="40"/>
  <c r="G48" i="35"/>
  <c r="P49" i="40"/>
  <c r="F49" i="35"/>
  <c r="M49" i="40"/>
  <c r="G50" i="35"/>
  <c r="G55" i="35"/>
  <c r="I59" i="35"/>
  <c r="P59" i="40"/>
  <c r="G65" i="35"/>
  <c r="O66" i="40"/>
  <c r="P67" i="40"/>
  <c r="F67" i="35"/>
  <c r="I74" i="35"/>
  <c r="F74" i="35"/>
  <c r="M74" i="40"/>
  <c r="N76" i="40"/>
  <c r="G82" i="35"/>
  <c r="D83" i="35"/>
  <c r="K83" i="40"/>
  <c r="K84" i="40"/>
  <c r="C84" i="35"/>
  <c r="I87" i="35"/>
  <c r="P87" i="40"/>
  <c r="O88" i="40"/>
  <c r="P96" i="40"/>
  <c r="F96" i="35"/>
  <c r="K100" i="40"/>
  <c r="C100" i="35"/>
  <c r="N101" i="40"/>
  <c r="P102" i="40"/>
  <c r="M102" i="40"/>
  <c r="I105" i="35"/>
  <c r="M105" i="40"/>
  <c r="K107" i="40"/>
  <c r="G108" i="35"/>
  <c r="P109" i="40"/>
  <c r="M109" i="40"/>
  <c r="D111" i="35"/>
  <c r="C111" i="35"/>
  <c r="G112" i="35"/>
  <c r="I113" i="35"/>
  <c r="M113" i="40"/>
  <c r="K115" i="40"/>
  <c r="G116" i="35"/>
  <c r="I117" i="35"/>
  <c r="M117" i="40"/>
  <c r="D119" i="35"/>
  <c r="I120" i="35"/>
  <c r="F120" i="35"/>
  <c r="K123" i="40"/>
  <c r="C123" i="35"/>
  <c r="D129" i="35"/>
  <c r="I140" i="35"/>
  <c r="F140" i="35"/>
  <c r="M140" i="40"/>
  <c r="G142" i="35"/>
  <c r="D143" i="35"/>
  <c r="K143" i="40"/>
  <c r="I143" i="35"/>
  <c r="P143" i="40"/>
  <c r="O145" i="40"/>
  <c r="D146" i="35"/>
  <c r="P146" i="40"/>
  <c r="F146" i="35"/>
  <c r="K148" i="40"/>
  <c r="C148" i="35"/>
  <c r="N149" i="40"/>
  <c r="K151" i="40"/>
  <c r="C151" i="35"/>
  <c r="F49" i="17"/>
  <c r="F45" i="17"/>
  <c r="F41" i="17"/>
  <c r="F39" i="17"/>
  <c r="F31" i="17"/>
  <c r="F29" i="17"/>
  <c r="F25" i="17"/>
  <c r="F21" i="17"/>
  <c r="F19" i="17"/>
  <c r="F15" i="17"/>
  <c r="F44" i="15"/>
  <c r="F155" i="14"/>
  <c r="F145" i="14"/>
  <c r="F139" i="14"/>
  <c r="F137" i="14"/>
  <c r="F131" i="14"/>
  <c r="F129" i="14"/>
  <c r="F123" i="14"/>
  <c r="F121" i="14"/>
  <c r="F115" i="14"/>
  <c r="F105" i="14"/>
  <c r="F99" i="14"/>
  <c r="F91" i="14"/>
  <c r="F89" i="14"/>
  <c r="F83" i="14"/>
  <c r="F81" i="14"/>
  <c r="F75" i="14"/>
  <c r="F65" i="14"/>
  <c r="F59" i="14"/>
  <c r="F51" i="14"/>
  <c r="F49" i="14"/>
  <c r="F43" i="14"/>
  <c r="F41" i="14"/>
  <c r="F35" i="14"/>
  <c r="F25" i="14"/>
  <c r="F19" i="14"/>
  <c r="F140" i="6"/>
  <c r="O31" i="40"/>
  <c r="O17" i="40"/>
  <c r="H151" i="30"/>
  <c r="H149" i="30"/>
  <c r="H147" i="30"/>
  <c r="H145" i="30"/>
  <c r="H138" i="30"/>
  <c r="H136" i="30"/>
  <c r="H134" i="30"/>
  <c r="H126" i="30"/>
  <c r="H118" i="30"/>
  <c r="H116" i="30"/>
  <c r="H114" i="30"/>
  <c r="H112" i="30"/>
  <c r="H95" i="30"/>
  <c r="H89" i="30"/>
  <c r="H76" i="30"/>
  <c r="H74" i="30"/>
  <c r="H72" i="30"/>
  <c r="H61" i="30"/>
  <c r="H59" i="30"/>
  <c r="H57" i="30"/>
  <c r="H53" i="30"/>
  <c r="H51" i="30"/>
  <c r="H49" i="30"/>
  <c r="H34" i="30"/>
  <c r="H32" i="30"/>
  <c r="H146" i="31"/>
  <c r="H141" i="31"/>
  <c r="H126" i="31"/>
  <c r="H121" i="31"/>
  <c r="H112" i="31"/>
  <c r="H100" i="31"/>
  <c r="H82" i="31"/>
  <c r="H72" i="31"/>
  <c r="H65" i="31"/>
  <c r="H58" i="31"/>
  <c r="H56" i="31"/>
  <c r="H51" i="31"/>
  <c r="H29" i="31"/>
  <c r="H149" i="32"/>
  <c r="O149" i="39"/>
  <c r="O129" i="39"/>
  <c r="O120" i="39"/>
  <c r="H120" i="32"/>
  <c r="O117" i="39"/>
  <c r="H88" i="32"/>
  <c r="O65" i="39"/>
  <c r="H57" i="32"/>
  <c r="O57" i="39"/>
  <c r="O43" i="39"/>
  <c r="O27" i="39"/>
  <c r="H17" i="32"/>
  <c r="O17" i="39"/>
  <c r="P156" i="40"/>
  <c r="I151" i="35"/>
  <c r="P129" i="40"/>
  <c r="O121" i="40"/>
  <c r="D117" i="35"/>
  <c r="O114" i="40"/>
  <c r="D113" i="35"/>
  <c r="K113" i="40"/>
  <c r="P111" i="40"/>
  <c r="O110" i="40"/>
  <c r="O106" i="40"/>
  <c r="I86" i="35"/>
  <c r="K85" i="40"/>
  <c r="P73" i="40"/>
  <c r="O64" i="40"/>
  <c r="D61" i="35"/>
  <c r="K61" i="40"/>
  <c r="I58" i="35"/>
  <c r="O57" i="40"/>
  <c r="I37" i="35"/>
  <c r="K35" i="40"/>
  <c r="O34" i="40"/>
  <c r="I33" i="35"/>
  <c r="P33" i="40"/>
  <c r="K28" i="40"/>
  <c r="K51" i="40"/>
  <c r="K57" i="40"/>
  <c r="K64" i="40"/>
  <c r="K66" i="40"/>
  <c r="D15" i="35"/>
  <c r="O14" i="40"/>
  <c r="O112" i="40"/>
  <c r="O55" i="40"/>
  <c r="O50" i="40"/>
  <c r="O27" i="40"/>
  <c r="P26" i="40"/>
  <c r="H9" i="32"/>
  <c r="O9" i="39"/>
  <c r="P148" i="40"/>
  <c r="O141" i="40"/>
  <c r="D91" i="35"/>
  <c r="D51" i="35"/>
  <c r="O63" i="40"/>
  <c r="D66" i="35"/>
  <c r="O8" i="40"/>
  <c r="O10" i="40"/>
  <c r="O62" i="40"/>
  <c r="D57" i="35"/>
  <c r="D64" i="35"/>
  <c r="I57" i="35"/>
  <c r="P57" i="40"/>
  <c r="I64" i="35"/>
  <c r="P64" i="40"/>
  <c r="F12" i="18"/>
  <c r="F132" i="6"/>
  <c r="K165" i="31"/>
  <c r="J157" i="30"/>
  <c r="F48" i="20"/>
  <c r="F24" i="20"/>
  <c r="F154" i="18"/>
  <c r="F66" i="18"/>
  <c r="F64" i="18"/>
  <c r="F56" i="18"/>
  <c r="F54" i="18"/>
  <c r="F46" i="18"/>
  <c r="F44" i="18"/>
  <c r="F42" i="18"/>
  <c r="F40" i="18"/>
  <c r="F36" i="18"/>
  <c r="F34" i="18"/>
  <c r="F16" i="18"/>
  <c r="F14" i="18"/>
  <c r="F161" i="17"/>
  <c r="F153" i="17"/>
  <c r="F145" i="17"/>
  <c r="F129" i="17"/>
  <c r="F121" i="17"/>
  <c r="F86" i="17"/>
  <c r="F84" i="17"/>
  <c r="F76" i="17"/>
  <c r="F44" i="17"/>
  <c r="F20" i="17"/>
  <c r="F148" i="6"/>
  <c r="F38" i="20"/>
  <c r="F149" i="17"/>
  <c r="F141" i="17"/>
  <c r="F133" i="17"/>
  <c r="F125" i="17"/>
  <c r="F85" i="17"/>
  <c r="F73" i="17"/>
  <c r="F38" i="17"/>
  <c r="F24" i="17"/>
  <c r="F14" i="17"/>
  <c r="F28" i="15"/>
  <c r="O113" i="19"/>
  <c r="O112" i="19"/>
  <c r="O77" i="19"/>
  <c r="O72" i="19"/>
  <c r="O64" i="19"/>
  <c r="O63" i="19"/>
  <c r="O67" i="19"/>
  <c r="K102" i="14"/>
  <c r="P108" i="16"/>
  <c r="D135" i="25"/>
  <c r="K135" i="16"/>
  <c r="K114" i="16"/>
  <c r="K106" i="16"/>
  <c r="K98" i="16"/>
  <c r="K90" i="16"/>
  <c r="D82" i="25"/>
  <c r="K82" i="16"/>
  <c r="D149" i="24"/>
  <c r="K135" i="15"/>
  <c r="K131" i="15"/>
  <c r="D131" i="24"/>
  <c r="K155" i="15"/>
  <c r="I58" i="26"/>
  <c r="D110" i="26"/>
  <c r="K110" i="17"/>
  <c r="I80" i="24"/>
  <c r="I74" i="24"/>
  <c r="P48" i="15"/>
  <c r="P42" i="15"/>
  <c r="I42" i="24"/>
  <c r="P22" i="15"/>
  <c r="I16" i="24"/>
  <c r="D159" i="26"/>
  <c r="I103" i="26"/>
  <c r="D125" i="29"/>
  <c r="K125" i="20"/>
  <c r="D111" i="29"/>
  <c r="K25" i="20"/>
  <c r="K34" i="16"/>
  <c r="K12" i="16"/>
  <c r="K76" i="16"/>
  <c r="K89" i="16"/>
  <c r="K123" i="16"/>
  <c r="K146" i="16"/>
  <c r="D92" i="29"/>
  <c r="F10" i="17"/>
  <c r="F8" i="17"/>
  <c r="F9" i="18"/>
  <c r="F9" i="20"/>
  <c r="F86" i="20"/>
  <c r="F80" i="20"/>
  <c r="F78" i="20"/>
  <c r="F74" i="20"/>
  <c r="F70" i="20"/>
  <c r="F19" i="20"/>
  <c r="D20" i="35"/>
  <c r="O142" i="40"/>
  <c r="O23" i="40"/>
  <c r="D123" i="25"/>
  <c r="D119" i="25"/>
  <c r="D146" i="25"/>
  <c r="D99" i="32"/>
  <c r="I39" i="22"/>
  <c r="D155" i="24"/>
  <c r="I152" i="26"/>
  <c r="I148" i="26"/>
  <c r="P148" i="17"/>
  <c r="P109" i="17"/>
  <c r="P117" i="17"/>
  <c r="P149" i="17"/>
  <c r="P159" i="17"/>
  <c r="I149" i="26"/>
  <c r="I109" i="26"/>
  <c r="P92" i="18"/>
  <c r="D43" i="29"/>
  <c r="K43" i="20"/>
  <c r="D76" i="25"/>
  <c r="D41" i="25"/>
  <c r="F9" i="17"/>
  <c r="F8" i="18"/>
  <c r="F8" i="20"/>
  <c r="K162" i="27"/>
  <c r="K165" i="27" s="1"/>
  <c r="F65" i="18"/>
  <c r="F45" i="18"/>
  <c r="F151" i="17"/>
  <c r="F135" i="17"/>
  <c r="F119" i="17"/>
  <c r="F26" i="17"/>
  <c r="P91" i="40"/>
  <c r="P94" i="40"/>
  <c r="F85" i="20"/>
  <c r="F81" i="20"/>
  <c r="F75" i="20"/>
  <c r="F51" i="20"/>
  <c r="F34" i="20"/>
  <c r="F55" i="18"/>
  <c r="F41" i="18"/>
  <c r="F159" i="17"/>
  <c r="F40" i="17"/>
  <c r="K47" i="40"/>
  <c r="D84" i="35"/>
  <c r="H57" i="27"/>
  <c r="O57" i="18"/>
  <c r="G162" i="27"/>
  <c r="I20" i="35"/>
  <c r="H54" i="27"/>
  <c r="O54" i="18"/>
  <c r="V76" i="13"/>
  <c r="M77" i="19" s="1"/>
  <c r="V96" i="13"/>
  <c r="F97" i="28" s="1"/>
  <c r="S114" i="13"/>
  <c r="J115" i="19" s="1"/>
  <c r="H15" i="35"/>
  <c r="O15" i="40"/>
  <c r="D55" i="35"/>
  <c r="K55" i="40"/>
  <c r="I55" i="35"/>
  <c r="P55" i="40"/>
  <c r="D59" i="35"/>
  <c r="K59" i="40"/>
  <c r="D76" i="35"/>
  <c r="K76" i="40"/>
  <c r="P76" i="40"/>
  <c r="I76" i="35"/>
  <c r="K89" i="40"/>
  <c r="D89" i="35"/>
  <c r="I15" i="35"/>
  <c r="P15" i="40"/>
  <c r="H73" i="35"/>
  <c r="O73" i="40"/>
  <c r="P83" i="40"/>
  <c r="I83" i="35"/>
  <c r="H88" i="27"/>
  <c r="X161" i="12"/>
  <c r="O88" i="18"/>
  <c r="H130" i="30"/>
  <c r="H139" i="31"/>
  <c r="P31" i="40"/>
  <c r="I31" i="35"/>
  <c r="T150" i="34"/>
  <c r="D151" i="32" s="1"/>
  <c r="Y148" i="34"/>
  <c r="I149" i="32" s="1"/>
  <c r="T146" i="34"/>
  <c r="D147" i="32" s="1"/>
  <c r="Y150" i="34"/>
  <c r="I151" i="32" s="1"/>
  <c r="T148" i="34"/>
  <c r="D149" i="32" s="1"/>
  <c r="Y146" i="34"/>
  <c r="P147" i="39" s="1"/>
  <c r="O8" i="19"/>
  <c r="H8" i="28"/>
  <c r="H13" i="28"/>
  <c r="O13" i="19"/>
  <c r="H15" i="28"/>
  <c r="O15" i="19"/>
  <c r="H20" i="28"/>
  <c r="O20" i="19"/>
  <c r="H22" i="28"/>
  <c r="O22" i="19"/>
  <c r="H30" i="28"/>
  <c r="O30" i="19"/>
  <c r="H34" i="28"/>
  <c r="O34" i="19"/>
  <c r="O37" i="19"/>
  <c r="H37" i="28"/>
  <c r="H12" i="28"/>
  <c r="O12" i="19"/>
  <c r="H14" i="28"/>
  <c r="O14" i="19"/>
  <c r="H18" i="28"/>
  <c r="O18" i="19"/>
  <c r="O21" i="19"/>
  <c r="H21" i="28"/>
  <c r="H23" i="28"/>
  <c r="O23" i="19"/>
  <c r="H28" i="28"/>
  <c r="O28" i="19"/>
  <c r="O31" i="19"/>
  <c r="H31" i="28"/>
  <c r="H35" i="28"/>
  <c r="O35" i="19"/>
  <c r="O9" i="20"/>
  <c r="H9" i="29"/>
  <c r="O13" i="20"/>
  <c r="H13" i="29"/>
  <c r="H23" i="29"/>
  <c r="O23" i="20"/>
  <c r="O27" i="20"/>
  <c r="H27" i="29"/>
  <c r="H30" i="29"/>
  <c r="O30" i="20"/>
  <c r="H7" i="29"/>
  <c r="O7" i="20"/>
  <c r="H11" i="29"/>
  <c r="O11" i="20"/>
  <c r="H15" i="29"/>
  <c r="O15" i="20"/>
  <c r="O19" i="20"/>
  <c r="H19" i="29"/>
  <c r="H21" i="29"/>
  <c r="O21" i="20"/>
  <c r="O25" i="20"/>
  <c r="H25" i="29"/>
  <c r="O28" i="20"/>
  <c r="H28" i="29"/>
  <c r="H32" i="29"/>
  <c r="O32" i="20"/>
  <c r="F139" i="17"/>
  <c r="F30" i="17"/>
  <c r="F43" i="18"/>
  <c r="F24" i="18"/>
  <c r="F18" i="18"/>
  <c r="F35" i="18"/>
  <c r="F25" i="18"/>
  <c r="F23" i="18"/>
  <c r="F56" i="20"/>
  <c r="F131" i="20"/>
  <c r="F53" i="20"/>
  <c r="H33" i="32"/>
  <c r="O33" i="39"/>
  <c r="O76" i="39"/>
  <c r="H76" i="32"/>
  <c r="H90" i="32"/>
  <c r="O90" i="39"/>
  <c r="H98" i="32"/>
  <c r="O98" i="39"/>
  <c r="H106" i="32"/>
  <c r="O106" i="39"/>
  <c r="H123" i="32"/>
  <c r="O123" i="39"/>
  <c r="H131" i="32"/>
  <c r="O131" i="39"/>
  <c r="H137" i="32"/>
  <c r="O137" i="39"/>
  <c r="H10" i="32"/>
  <c r="O10" i="39"/>
  <c r="H28" i="32"/>
  <c r="O28" i="39"/>
  <c r="H37" i="32"/>
  <c r="O37" i="39"/>
  <c r="H75" i="32"/>
  <c r="O75" i="39"/>
  <c r="H81" i="32"/>
  <c r="O81" i="39"/>
  <c r="H109" i="32"/>
  <c r="O109" i="39"/>
  <c r="H119" i="32"/>
  <c r="O119" i="39"/>
  <c r="H132" i="32"/>
  <c r="O132" i="39"/>
  <c r="H148" i="32"/>
  <c r="O148" i="39"/>
  <c r="Y149" i="34"/>
  <c r="P150" i="39" s="1"/>
  <c r="T149" i="34"/>
  <c r="K150" i="39" s="1"/>
  <c r="Y147" i="34"/>
  <c r="P148" i="39" s="1"/>
  <c r="I25" i="35"/>
  <c r="P25" i="40"/>
  <c r="K110" i="40"/>
  <c r="D110" i="35"/>
  <c r="D112" i="35"/>
  <c r="K112" i="40"/>
  <c r="P114" i="40"/>
  <c r="I114" i="35"/>
  <c r="P116" i="40"/>
  <c r="I116" i="35"/>
  <c r="I123" i="35"/>
  <c r="P123" i="40"/>
  <c r="I128" i="35"/>
  <c r="P128" i="40"/>
  <c r="P130" i="40"/>
  <c r="I130" i="35"/>
  <c r="I89" i="35"/>
  <c r="P89" i="40"/>
  <c r="K94" i="40"/>
  <c r="D94" i="35"/>
  <c r="I106" i="35"/>
  <c r="P106" i="40"/>
  <c r="D134" i="35"/>
  <c r="K134" i="40"/>
  <c r="K154" i="14"/>
  <c r="K133" i="16"/>
  <c r="K103" i="16"/>
  <c r="K95" i="16"/>
  <c r="K87" i="16"/>
  <c r="K100" i="16"/>
  <c r="D146" i="32"/>
  <c r="D85" i="32"/>
  <c r="K144" i="39"/>
  <c r="D87" i="35"/>
  <c r="K87" i="40"/>
  <c r="K116" i="40"/>
  <c r="D116" i="35"/>
  <c r="D80" i="35"/>
  <c r="K80" i="40"/>
  <c r="P92" i="40"/>
  <c r="I92" i="35"/>
  <c r="D104" i="35"/>
  <c r="K104" i="40"/>
  <c r="D105" i="35"/>
  <c r="K105" i="40"/>
  <c r="K56" i="18" l="1"/>
  <c r="P129" i="17"/>
  <c r="D15" i="25"/>
  <c r="J119" i="39"/>
  <c r="J106" i="36"/>
  <c r="J75" i="17"/>
  <c r="C33" i="30"/>
  <c r="K112" i="39"/>
  <c r="K65" i="18"/>
  <c r="K126" i="20"/>
  <c r="I73" i="26"/>
  <c r="P97" i="17"/>
  <c r="P43" i="6"/>
  <c r="D75" i="22"/>
  <c r="K18" i="15"/>
  <c r="D46" i="28"/>
  <c r="F161" i="31"/>
  <c r="J55" i="39"/>
  <c r="J41" i="36"/>
  <c r="M104" i="16"/>
  <c r="P59" i="16"/>
  <c r="P145" i="17"/>
  <c r="I137" i="26"/>
  <c r="P108" i="15"/>
  <c r="K64" i="15"/>
  <c r="M131" i="39"/>
  <c r="J128" i="19"/>
  <c r="F19" i="32"/>
  <c r="C89" i="30"/>
  <c r="P99" i="19"/>
  <c r="K87" i="39"/>
  <c r="K142" i="17"/>
  <c r="I90" i="23"/>
  <c r="I105" i="26"/>
  <c r="K17" i="17"/>
  <c r="K62" i="19"/>
  <c r="M67" i="39"/>
  <c r="M48" i="16"/>
  <c r="I140" i="22"/>
  <c r="K56" i="17"/>
  <c r="K131" i="19"/>
  <c r="P123" i="39"/>
  <c r="J129" i="16"/>
  <c r="P139" i="19"/>
  <c r="P72" i="19"/>
  <c r="P100" i="19"/>
  <c r="P104" i="14"/>
  <c r="I34" i="29"/>
  <c r="I111" i="29"/>
  <c r="D118" i="22"/>
  <c r="M143" i="36"/>
  <c r="M66" i="36"/>
  <c r="M137" i="15"/>
  <c r="M78" i="6"/>
  <c r="I121" i="26"/>
  <c r="P132" i="16"/>
  <c r="K149" i="20"/>
  <c r="P114" i="16"/>
  <c r="I60" i="23"/>
  <c r="P82" i="18"/>
  <c r="D93" i="29"/>
  <c r="D69" i="25"/>
  <c r="M42" i="19"/>
  <c r="J73" i="16"/>
  <c r="F152" i="25"/>
  <c r="F76" i="24"/>
  <c r="P116" i="19"/>
  <c r="I101" i="29"/>
  <c r="F11" i="31"/>
  <c r="M11" i="37"/>
  <c r="C19" i="31"/>
  <c r="J19" i="37"/>
  <c r="F21" i="31"/>
  <c r="M21" i="37"/>
  <c r="C27" i="31"/>
  <c r="J27" i="37"/>
  <c r="C32" i="31"/>
  <c r="J32" i="37"/>
  <c r="F42" i="31"/>
  <c r="M42" i="37"/>
  <c r="J48" i="37"/>
  <c r="C48" i="31"/>
  <c r="F50" i="31"/>
  <c r="M50" i="37"/>
  <c r="C64" i="31"/>
  <c r="J64" i="37"/>
  <c r="C72" i="31"/>
  <c r="J72" i="37"/>
  <c r="C85" i="31"/>
  <c r="J85" i="37"/>
  <c r="C90" i="31"/>
  <c r="J90" i="37"/>
  <c r="J98" i="37"/>
  <c r="C98" i="31"/>
  <c r="C114" i="31"/>
  <c r="J114" i="37"/>
  <c r="C119" i="31"/>
  <c r="J119" i="37"/>
  <c r="F121" i="31"/>
  <c r="M121" i="37"/>
  <c r="C135" i="31"/>
  <c r="J135" i="37"/>
  <c r="C143" i="31"/>
  <c r="J143" i="37"/>
  <c r="M145" i="37"/>
  <c r="F145" i="31"/>
  <c r="C151" i="31"/>
  <c r="J151" i="37"/>
  <c r="J7" i="20"/>
  <c r="C7" i="29"/>
  <c r="M14" i="20"/>
  <c r="F14" i="29"/>
  <c r="C17" i="29"/>
  <c r="J17" i="20"/>
  <c r="F19" i="29"/>
  <c r="M19" i="20"/>
  <c r="M26" i="20"/>
  <c r="F26" i="29"/>
  <c r="F34" i="29"/>
  <c r="M34" i="20"/>
  <c r="F42" i="29"/>
  <c r="M42" i="20"/>
  <c r="J45" i="20"/>
  <c r="C45" i="29"/>
  <c r="F60" i="29"/>
  <c r="M60" i="20"/>
  <c r="C66" i="29"/>
  <c r="J66" i="20"/>
  <c r="F68" i="29"/>
  <c r="M68" i="20"/>
  <c r="F84" i="29"/>
  <c r="M84" i="20"/>
  <c r="F92" i="29"/>
  <c r="M92" i="20"/>
  <c r="M97" i="20"/>
  <c r="F97" i="29"/>
  <c r="J100" i="20"/>
  <c r="C100" i="29"/>
  <c r="M110" i="20"/>
  <c r="F110" i="29"/>
  <c r="M112" i="20"/>
  <c r="F112" i="29"/>
  <c r="F117" i="29"/>
  <c r="M117" i="20"/>
  <c r="J123" i="20"/>
  <c r="C123" i="29"/>
  <c r="M125" i="20"/>
  <c r="F125" i="29"/>
  <c r="F133" i="29"/>
  <c r="M133" i="20"/>
  <c r="J149" i="20"/>
  <c r="C149" i="29"/>
  <c r="M151" i="20"/>
  <c r="F151" i="29"/>
  <c r="C10" i="27"/>
  <c r="J10" i="18"/>
  <c r="M12" i="18"/>
  <c r="F12" i="27"/>
  <c r="J15" i="18"/>
  <c r="C15" i="27"/>
  <c r="F10" i="26"/>
  <c r="M10" i="17"/>
  <c r="F19" i="26"/>
  <c r="M19" i="17"/>
  <c r="C27" i="26"/>
  <c r="J27" i="17"/>
  <c r="F29" i="26"/>
  <c r="M29" i="17"/>
  <c r="C35" i="26"/>
  <c r="J35" i="17"/>
  <c r="F37" i="26"/>
  <c r="M37" i="17"/>
  <c r="F45" i="26"/>
  <c r="M45" i="17"/>
  <c r="C51" i="26"/>
  <c r="J51" i="17"/>
  <c r="F53" i="26"/>
  <c r="M53" i="17"/>
  <c r="C59" i="26"/>
  <c r="J59" i="17"/>
  <c r="F61" i="26"/>
  <c r="M61" i="17"/>
  <c r="C67" i="26"/>
  <c r="J67" i="17"/>
  <c r="F69" i="26"/>
  <c r="M69" i="17"/>
  <c r="F77" i="26"/>
  <c r="M77" i="17"/>
  <c r="C83" i="26"/>
  <c r="J83" i="17"/>
  <c r="F85" i="26"/>
  <c r="M85" i="17"/>
  <c r="C91" i="26"/>
  <c r="J91" i="17"/>
  <c r="F93" i="26"/>
  <c r="M93" i="17"/>
  <c r="C99" i="26"/>
  <c r="J99" i="17"/>
  <c r="F101" i="26"/>
  <c r="M101" i="17"/>
  <c r="F109" i="26"/>
  <c r="M109" i="17"/>
  <c r="C115" i="26"/>
  <c r="J115" i="17"/>
  <c r="F117" i="26"/>
  <c r="M117" i="17"/>
  <c r="J123" i="17"/>
  <c r="C123" i="26"/>
  <c r="F125" i="26"/>
  <c r="M125" i="17"/>
  <c r="J131" i="17"/>
  <c r="C131" i="26"/>
  <c r="F133" i="26"/>
  <c r="M133" i="17"/>
  <c r="F141" i="26"/>
  <c r="M141" i="17"/>
  <c r="F149" i="26"/>
  <c r="M149" i="17"/>
  <c r="J155" i="17"/>
  <c r="C155" i="26"/>
  <c r="F157" i="26"/>
  <c r="M157" i="17"/>
  <c r="F8" i="24"/>
  <c r="M8" i="15"/>
  <c r="F29" i="24"/>
  <c r="M29" i="15"/>
  <c r="C35" i="24"/>
  <c r="J35" i="15"/>
  <c r="F46" i="24"/>
  <c r="M46" i="15"/>
  <c r="C54" i="24"/>
  <c r="J54" i="15"/>
  <c r="F56" i="24"/>
  <c r="M56" i="15"/>
  <c r="F64" i="24"/>
  <c r="M64" i="15"/>
  <c r="C82" i="24"/>
  <c r="J82" i="15"/>
  <c r="F89" i="24"/>
  <c r="M89" i="15"/>
  <c r="C110" i="24"/>
  <c r="J110" i="15"/>
  <c r="F112" i="24"/>
  <c r="M112" i="15"/>
  <c r="F119" i="24"/>
  <c r="M119" i="15"/>
  <c r="F124" i="24"/>
  <c r="M124" i="15"/>
  <c r="C127" i="24"/>
  <c r="J127" i="15"/>
  <c r="F129" i="24"/>
  <c r="M129" i="15"/>
  <c r="C135" i="24"/>
  <c r="J135" i="15"/>
  <c r="F142" i="24"/>
  <c r="M142" i="15"/>
  <c r="C160" i="24"/>
  <c r="J160" i="15"/>
  <c r="F8" i="22"/>
  <c r="M8" i="6"/>
  <c r="C27" i="22"/>
  <c r="J27" i="6"/>
  <c r="F29" i="22"/>
  <c r="M29" i="6"/>
  <c r="F54" i="22"/>
  <c r="M54" i="6"/>
  <c r="C67" i="22"/>
  <c r="J67" i="6"/>
  <c r="F69" i="22"/>
  <c r="M69" i="6"/>
  <c r="C72" i="22"/>
  <c r="J72" i="6"/>
  <c r="C74" i="22"/>
  <c r="J74" i="6"/>
  <c r="F83" i="22"/>
  <c r="M83" i="6"/>
  <c r="F88" i="22"/>
  <c r="M88" i="6"/>
  <c r="F93" i="22"/>
  <c r="M93" i="6"/>
  <c r="F98" i="22"/>
  <c r="M98" i="6"/>
  <c r="F103" i="22"/>
  <c r="M103" i="6"/>
  <c r="C116" i="22"/>
  <c r="J116" i="6"/>
  <c r="F135" i="22"/>
  <c r="M135" i="6"/>
  <c r="M140" i="6"/>
  <c r="F140" i="22"/>
  <c r="F153" i="22"/>
  <c r="M153" i="6"/>
  <c r="F158" i="22"/>
  <c r="M158" i="6"/>
  <c r="C143" i="32"/>
  <c r="J143" i="39"/>
  <c r="C135" i="32"/>
  <c r="J135" i="39"/>
  <c r="C127" i="32"/>
  <c r="J127" i="39"/>
  <c r="C111" i="32"/>
  <c r="J111" i="39"/>
  <c r="C103" i="32"/>
  <c r="J103" i="39"/>
  <c r="C95" i="32"/>
  <c r="J95" i="39"/>
  <c r="C87" i="32"/>
  <c r="J87" i="39"/>
  <c r="C79" i="32"/>
  <c r="J79" i="39"/>
  <c r="C71" i="32"/>
  <c r="J71" i="39"/>
  <c r="C63" i="32"/>
  <c r="J63" i="39"/>
  <c r="C47" i="32"/>
  <c r="J47" i="39"/>
  <c r="C39" i="32"/>
  <c r="J39" i="39"/>
  <c r="C31" i="32"/>
  <c r="J31" i="39"/>
  <c r="C23" i="32"/>
  <c r="J23" i="39"/>
  <c r="C15" i="32"/>
  <c r="J15" i="39"/>
  <c r="C7" i="32"/>
  <c r="J7" i="39"/>
  <c r="F123" i="32"/>
  <c r="M123" i="39"/>
  <c r="M115" i="39"/>
  <c r="F115" i="32"/>
  <c r="F107" i="32"/>
  <c r="M107" i="39"/>
  <c r="F99" i="32"/>
  <c r="M99" i="39"/>
  <c r="F91" i="32"/>
  <c r="M91" i="39"/>
  <c r="F83" i="32"/>
  <c r="M83" i="39"/>
  <c r="F75" i="32"/>
  <c r="M75" i="39"/>
  <c r="F59" i="32"/>
  <c r="M59" i="39"/>
  <c r="F51" i="32"/>
  <c r="M51" i="39"/>
  <c r="F43" i="32"/>
  <c r="M43" i="39"/>
  <c r="M35" i="39"/>
  <c r="F35" i="32"/>
  <c r="F27" i="32"/>
  <c r="M27" i="39"/>
  <c r="F11" i="32"/>
  <c r="M11" i="39"/>
  <c r="C154" i="30"/>
  <c r="J154" i="36"/>
  <c r="C138" i="30"/>
  <c r="J138" i="36"/>
  <c r="C130" i="30"/>
  <c r="J130" i="36"/>
  <c r="C122" i="30"/>
  <c r="J122" i="36"/>
  <c r="J97" i="36"/>
  <c r="C97" i="30"/>
  <c r="C81" i="30"/>
  <c r="J81" i="36"/>
  <c r="C73" i="30"/>
  <c r="J73" i="36"/>
  <c r="C65" i="30"/>
  <c r="J65" i="36"/>
  <c r="C57" i="30"/>
  <c r="J57" i="36"/>
  <c r="C49" i="30"/>
  <c r="J49" i="36"/>
  <c r="C25" i="30"/>
  <c r="J25" i="36"/>
  <c r="C17" i="30"/>
  <c r="J17" i="36"/>
  <c r="J9" i="36"/>
  <c r="C9" i="30"/>
  <c r="F124" i="30"/>
  <c r="M124" i="36"/>
  <c r="F116" i="30"/>
  <c r="M116" i="36"/>
  <c r="F108" i="30"/>
  <c r="M108" i="36"/>
  <c r="F99" i="30"/>
  <c r="M99" i="36"/>
  <c r="F91" i="30"/>
  <c r="M91" i="36"/>
  <c r="F82" i="30"/>
  <c r="M82" i="36"/>
  <c r="F74" i="30"/>
  <c r="M74" i="36"/>
  <c r="F58" i="30"/>
  <c r="M58" i="36"/>
  <c r="F50" i="30"/>
  <c r="M50" i="36"/>
  <c r="M42" i="36"/>
  <c r="F42" i="30"/>
  <c r="F34" i="30"/>
  <c r="M34" i="36"/>
  <c r="F26" i="30"/>
  <c r="M26" i="36"/>
  <c r="F17" i="30"/>
  <c r="M17" i="36"/>
  <c r="F9" i="30"/>
  <c r="M9" i="36"/>
  <c r="C152" i="28"/>
  <c r="J152" i="19"/>
  <c r="C144" i="28"/>
  <c r="J144" i="19"/>
  <c r="J136" i="19"/>
  <c r="C136" i="28"/>
  <c r="J120" i="19"/>
  <c r="C120" i="28"/>
  <c r="J102" i="19"/>
  <c r="C102" i="28"/>
  <c r="F90" i="28"/>
  <c r="M90" i="19"/>
  <c r="M82" i="19"/>
  <c r="F82" i="28"/>
  <c r="F74" i="28"/>
  <c r="M74" i="19"/>
  <c r="M66" i="19"/>
  <c r="F66" i="28"/>
  <c r="F58" i="28"/>
  <c r="M58" i="19"/>
  <c r="F50" i="28"/>
  <c r="M50" i="19"/>
  <c r="M34" i="19"/>
  <c r="F34" i="28"/>
  <c r="F26" i="28"/>
  <c r="M26" i="19"/>
  <c r="F18" i="28"/>
  <c r="M18" i="19"/>
  <c r="M10" i="19"/>
  <c r="F10" i="28"/>
  <c r="C137" i="25"/>
  <c r="J137" i="16"/>
  <c r="C121" i="25"/>
  <c r="J121" i="16"/>
  <c r="C113" i="25"/>
  <c r="J113" i="16"/>
  <c r="C105" i="25"/>
  <c r="J105" i="16"/>
  <c r="C97" i="25"/>
  <c r="J97" i="16"/>
  <c r="C89" i="25"/>
  <c r="J89" i="16"/>
  <c r="C81" i="25"/>
  <c r="J81" i="16"/>
  <c r="C65" i="25"/>
  <c r="J65" i="16"/>
  <c r="C57" i="25"/>
  <c r="J57" i="16"/>
  <c r="C49" i="25"/>
  <c r="J49" i="16"/>
  <c r="C41" i="25"/>
  <c r="J41" i="16"/>
  <c r="C33" i="25"/>
  <c r="J33" i="16"/>
  <c r="C25" i="25"/>
  <c r="J25" i="16"/>
  <c r="C17" i="25"/>
  <c r="J17" i="16"/>
  <c r="C9" i="25"/>
  <c r="J9" i="16"/>
  <c r="F144" i="25"/>
  <c r="M144" i="16"/>
  <c r="F136" i="25"/>
  <c r="M136" i="16"/>
  <c r="M128" i="16"/>
  <c r="F128" i="25"/>
  <c r="F120" i="25"/>
  <c r="M120" i="16"/>
  <c r="F112" i="25"/>
  <c r="M112" i="16"/>
  <c r="F96" i="25"/>
  <c r="M96" i="16"/>
  <c r="F88" i="25"/>
  <c r="M88" i="16"/>
  <c r="F80" i="25"/>
  <c r="M80" i="16"/>
  <c r="F72" i="25"/>
  <c r="M72" i="16"/>
  <c r="F64" i="25"/>
  <c r="M64" i="16"/>
  <c r="F56" i="25"/>
  <c r="M56" i="16"/>
  <c r="F40" i="25"/>
  <c r="M40" i="16"/>
  <c r="F32" i="25"/>
  <c r="M32" i="16"/>
  <c r="F24" i="25"/>
  <c r="M24" i="16"/>
  <c r="F16" i="25"/>
  <c r="M16" i="16"/>
  <c r="M8" i="16"/>
  <c r="F8" i="25"/>
  <c r="P22" i="16"/>
  <c r="D141" i="25"/>
  <c r="K125" i="39"/>
  <c r="D51" i="26"/>
  <c r="D127" i="24"/>
  <c r="I156" i="22"/>
  <c r="I106" i="27"/>
  <c r="P106" i="16"/>
  <c r="I152" i="23"/>
  <c r="P105" i="39"/>
  <c r="P37" i="39"/>
  <c r="K74" i="6"/>
  <c r="K42" i="17"/>
  <c r="I85" i="32"/>
  <c r="J107" i="17"/>
  <c r="J22" i="17"/>
  <c r="J62" i="15"/>
  <c r="I133" i="32"/>
  <c r="D47" i="29"/>
  <c r="I43" i="24"/>
  <c r="D110" i="23"/>
  <c r="D87" i="24"/>
  <c r="I120" i="22"/>
  <c r="I160" i="22"/>
  <c r="K77" i="15"/>
  <c r="P88" i="16"/>
  <c r="D37" i="29"/>
  <c r="P82" i="19"/>
  <c r="P86" i="15"/>
  <c r="P101" i="39"/>
  <c r="P25" i="39"/>
  <c r="P32" i="16"/>
  <c r="K37" i="6"/>
  <c r="I117" i="32"/>
  <c r="I82" i="32"/>
  <c r="D57" i="29"/>
  <c r="P140" i="17"/>
  <c r="J45" i="6"/>
  <c r="F143" i="29"/>
  <c r="I123" i="23"/>
  <c r="P21" i="19"/>
  <c r="P34" i="39"/>
  <c r="P95" i="16"/>
  <c r="K81" i="18"/>
  <c r="D83" i="26"/>
  <c r="I100" i="23"/>
  <c r="P134" i="16"/>
  <c r="P89" i="39"/>
  <c r="P21" i="39"/>
  <c r="P44" i="16"/>
  <c r="K45" i="6"/>
  <c r="D81" i="24"/>
  <c r="D138" i="25"/>
  <c r="J43" i="17"/>
  <c r="C91" i="22"/>
  <c r="I53" i="32"/>
  <c r="D64" i="25"/>
  <c r="D103" i="24"/>
  <c r="P54" i="15"/>
  <c r="K120" i="16"/>
  <c r="D11" i="22"/>
  <c r="K91" i="17"/>
  <c r="K70" i="18"/>
  <c r="I36" i="23"/>
  <c r="P70" i="14"/>
  <c r="D54" i="22"/>
  <c r="P137" i="39"/>
  <c r="I15" i="29"/>
  <c r="K123" i="17"/>
  <c r="I146" i="32"/>
  <c r="I69" i="32"/>
  <c r="D159" i="24"/>
  <c r="M108" i="37"/>
  <c r="M102" i="20"/>
  <c r="J139" i="17"/>
  <c r="F55" i="29"/>
  <c r="I152" i="22"/>
  <c r="K104" i="39"/>
  <c r="P54" i="19"/>
  <c r="K7" i="16"/>
  <c r="D152" i="28"/>
  <c r="K131" i="16"/>
  <c r="D128" i="32"/>
  <c r="D148" i="24"/>
  <c r="K129" i="15"/>
  <c r="P136" i="18"/>
  <c r="P148" i="19"/>
  <c r="D69" i="29"/>
  <c r="P98" i="17"/>
  <c r="P93" i="19"/>
  <c r="P151" i="15"/>
  <c r="J86" i="6"/>
  <c r="M21" i="6"/>
  <c r="F139" i="32"/>
  <c r="C106" i="31"/>
  <c r="K16" i="16"/>
  <c r="I17" i="26"/>
  <c r="I160" i="24"/>
  <c r="P44" i="19"/>
  <c r="P121" i="39"/>
  <c r="K9" i="17"/>
  <c r="N29" i="33"/>
  <c r="S27" i="33"/>
  <c r="T17" i="1"/>
  <c r="D18" i="29" s="1"/>
  <c r="T131" i="34"/>
  <c r="T99" i="34"/>
  <c r="D100" i="32" s="1"/>
  <c r="T83" i="34"/>
  <c r="D84" i="32" s="1"/>
  <c r="Y31" i="34"/>
  <c r="I32" i="32" s="1"/>
  <c r="P56" i="14"/>
  <c r="D71" i="29"/>
  <c r="K82" i="19"/>
  <c r="K28" i="16"/>
  <c r="I108" i="22"/>
  <c r="D141" i="32"/>
  <c r="P154" i="14"/>
  <c r="I102" i="27"/>
  <c r="K23" i="18"/>
  <c r="J10" i="37"/>
  <c r="P39" i="15"/>
  <c r="P33" i="19"/>
  <c r="K58" i="17"/>
  <c r="I50" i="22"/>
  <c r="P106" i="39"/>
  <c r="I29" i="32"/>
  <c r="D134" i="28"/>
  <c r="P42" i="39"/>
  <c r="P67" i="17"/>
  <c r="P68" i="17"/>
  <c r="P59" i="17"/>
  <c r="P65" i="16"/>
  <c r="P126" i="18"/>
  <c r="I94" i="27"/>
  <c r="P152" i="18"/>
  <c r="P11" i="17"/>
  <c r="P109" i="39"/>
  <c r="P61" i="39"/>
  <c r="K157" i="17"/>
  <c r="I52" i="22"/>
  <c r="P26" i="39"/>
  <c r="P112" i="16"/>
  <c r="I141" i="32"/>
  <c r="M15" i="18"/>
  <c r="I38" i="28"/>
  <c r="D93" i="25"/>
  <c r="I56" i="24"/>
  <c r="D102" i="25"/>
  <c r="K124" i="14"/>
  <c r="K75" i="16"/>
  <c r="P76" i="19"/>
  <c r="P130" i="16"/>
  <c r="P11" i="14"/>
  <c r="K105" i="19"/>
  <c r="P13" i="19"/>
  <c r="D9" i="22"/>
  <c r="P92" i="16"/>
  <c r="I77" i="32"/>
  <c r="I22" i="32"/>
  <c r="P75" i="6"/>
  <c r="D22" i="32"/>
  <c r="P12" i="17"/>
  <c r="K136" i="39"/>
  <c r="D117" i="25"/>
  <c r="K109" i="16"/>
  <c r="F102" i="30"/>
  <c r="P144" i="18"/>
  <c r="K14" i="6"/>
  <c r="P51" i="17"/>
  <c r="K7" i="19"/>
  <c r="D21" i="22"/>
  <c r="I130" i="32"/>
  <c r="I45" i="32"/>
  <c r="I139" i="26"/>
  <c r="C20" i="31"/>
  <c r="P84" i="16"/>
  <c r="I132" i="22"/>
  <c r="D77" i="32"/>
  <c r="K126" i="17"/>
  <c r="I129" i="29"/>
  <c r="P26" i="18"/>
  <c r="I38" i="23"/>
  <c r="K73" i="18"/>
  <c r="I75" i="23"/>
  <c r="I88" i="27"/>
  <c r="D66" i="27"/>
  <c r="J116" i="20"/>
  <c r="P127" i="6"/>
  <c r="I126" i="32"/>
  <c r="D30" i="29"/>
  <c r="K65" i="16"/>
  <c r="Y8" i="8"/>
  <c r="I9" i="23" s="1"/>
  <c r="F131" i="27"/>
  <c r="K136" i="14"/>
  <c r="K132" i="19"/>
  <c r="K104" i="20"/>
  <c r="I107" i="23"/>
  <c r="P23" i="16"/>
  <c r="K70" i="6"/>
  <c r="D139" i="27"/>
  <c r="I81" i="28"/>
  <c r="D40" i="29"/>
  <c r="P52" i="20"/>
  <c r="Y9" i="1"/>
  <c r="P10" i="20" s="1"/>
  <c r="T45" i="1"/>
  <c r="D46" i="29" s="1"/>
  <c r="Y92" i="1"/>
  <c r="P93" i="20" s="1"/>
  <c r="T100" i="1"/>
  <c r="K101" i="20" s="1"/>
  <c r="V161" i="7"/>
  <c r="T139" i="34"/>
  <c r="K140" i="39" s="1"/>
  <c r="T43" i="34"/>
  <c r="T27" i="34"/>
  <c r="K28" i="39" s="1"/>
  <c r="Y143" i="34"/>
  <c r="P144" i="39" s="1"/>
  <c r="Y111" i="34"/>
  <c r="P112" i="39" s="1"/>
  <c r="Y95" i="34"/>
  <c r="I96" i="32" s="1"/>
  <c r="Y63" i="34"/>
  <c r="I64" i="32" s="1"/>
  <c r="Y15" i="34"/>
  <c r="P16" i="39" s="1"/>
  <c r="V156" i="10"/>
  <c r="P13" i="18"/>
  <c r="I13" i="27"/>
  <c r="I55" i="27"/>
  <c r="P55" i="18"/>
  <c r="P73" i="18"/>
  <c r="I73" i="27"/>
  <c r="P139" i="18"/>
  <c r="I139" i="27"/>
  <c r="I110" i="26"/>
  <c r="P110" i="17"/>
  <c r="I126" i="26"/>
  <c r="P126" i="17"/>
  <c r="I23" i="24"/>
  <c r="P23" i="15"/>
  <c r="P25" i="15"/>
  <c r="I25" i="24"/>
  <c r="I129" i="23"/>
  <c r="P129" i="14"/>
  <c r="P113" i="14"/>
  <c r="I113" i="23"/>
  <c r="P89" i="14"/>
  <c r="I89" i="23"/>
  <c r="P81" i="14"/>
  <c r="I81" i="23"/>
  <c r="P49" i="14"/>
  <c r="I49" i="23"/>
  <c r="P33" i="14"/>
  <c r="I33" i="23"/>
  <c r="P25" i="14"/>
  <c r="I25" i="23"/>
  <c r="I17" i="23"/>
  <c r="P17" i="14"/>
  <c r="C41" i="31"/>
  <c r="J41" i="37"/>
  <c r="M67" i="37"/>
  <c r="F67" i="31"/>
  <c r="C91" i="31"/>
  <c r="J91" i="37"/>
  <c r="J41" i="20"/>
  <c r="T40" i="1"/>
  <c r="C41" i="29"/>
  <c r="F61" i="29"/>
  <c r="M61" i="20"/>
  <c r="F139" i="29"/>
  <c r="Y138" i="1"/>
  <c r="P139" i="20" s="1"/>
  <c r="M139" i="20"/>
  <c r="C11" i="27"/>
  <c r="S161" i="12"/>
  <c r="J11" i="18"/>
  <c r="F29" i="27"/>
  <c r="M29" i="18"/>
  <c r="F45" i="27"/>
  <c r="M45" i="18"/>
  <c r="Y44" i="12"/>
  <c r="I45" i="27" s="1"/>
  <c r="F61" i="27"/>
  <c r="M61" i="18"/>
  <c r="F81" i="27"/>
  <c r="M81" i="18"/>
  <c r="M97" i="18"/>
  <c r="F97" i="27"/>
  <c r="M111" i="18"/>
  <c r="F111" i="27"/>
  <c r="M149" i="18"/>
  <c r="F149" i="27"/>
  <c r="Y148" i="12"/>
  <c r="J140" i="17"/>
  <c r="T139" i="11"/>
  <c r="D140" i="26" s="1"/>
  <c r="F38" i="24"/>
  <c r="M38" i="15"/>
  <c r="Y37" i="9"/>
  <c r="F72" i="24"/>
  <c r="M72" i="15"/>
  <c r="Y71" i="9"/>
  <c r="P72" i="15" s="1"/>
  <c r="J111" i="15"/>
  <c r="C111" i="24"/>
  <c r="T110" i="9"/>
  <c r="K111" i="15" s="1"/>
  <c r="F150" i="24"/>
  <c r="M150" i="15"/>
  <c r="Y149" i="9"/>
  <c r="P150" i="15" s="1"/>
  <c r="F40" i="22"/>
  <c r="M40" i="6"/>
  <c r="F74" i="22"/>
  <c r="M74" i="6"/>
  <c r="C92" i="22"/>
  <c r="J92" i="6"/>
  <c r="J122" i="6"/>
  <c r="C122" i="22"/>
  <c r="C124" i="32"/>
  <c r="J124" i="39"/>
  <c r="C52" i="32"/>
  <c r="J52" i="39"/>
  <c r="F120" i="32"/>
  <c r="Y119" i="34"/>
  <c r="I120" i="32" s="1"/>
  <c r="M120" i="39"/>
  <c r="F48" i="32"/>
  <c r="M48" i="39"/>
  <c r="C111" i="30"/>
  <c r="J111" i="36"/>
  <c r="J30" i="36"/>
  <c r="C30" i="30"/>
  <c r="M96" i="36"/>
  <c r="F96" i="30"/>
  <c r="F39" i="30"/>
  <c r="M39" i="36"/>
  <c r="C91" i="28"/>
  <c r="J91" i="19"/>
  <c r="C35" i="28"/>
  <c r="J35" i="19"/>
  <c r="M95" i="19"/>
  <c r="Y94" i="13"/>
  <c r="M39" i="19"/>
  <c r="F39" i="28"/>
  <c r="C118" i="25"/>
  <c r="J118" i="16"/>
  <c r="J54" i="16"/>
  <c r="C54" i="25"/>
  <c r="T53" i="10"/>
  <c r="F125" i="25"/>
  <c r="M125" i="16"/>
  <c r="M37" i="16"/>
  <c r="F37" i="25"/>
  <c r="Y36" i="10"/>
  <c r="I37" i="25" s="1"/>
  <c r="C123" i="23"/>
  <c r="J123" i="14"/>
  <c r="C59" i="23"/>
  <c r="J59" i="14"/>
  <c r="D101" i="29"/>
  <c r="K86" i="16"/>
  <c r="M112" i="19"/>
  <c r="P140" i="19"/>
  <c r="Y80" i="12"/>
  <c r="P81" i="18" s="1"/>
  <c r="D88" i="29"/>
  <c r="T82" i="1"/>
  <c r="Y86" i="13"/>
  <c r="F151" i="27"/>
  <c r="M43" i="37"/>
  <c r="M105" i="36"/>
  <c r="C33" i="31"/>
  <c r="J33" i="37"/>
  <c r="C65" i="31"/>
  <c r="J65" i="37"/>
  <c r="M93" i="37"/>
  <c r="F93" i="31"/>
  <c r="M109" i="37"/>
  <c r="F109" i="31"/>
  <c r="C18" i="29"/>
  <c r="J18" i="20"/>
  <c r="M56" i="20"/>
  <c r="F56" i="29"/>
  <c r="F85" i="29"/>
  <c r="M85" i="20"/>
  <c r="F21" i="27"/>
  <c r="M21" i="18"/>
  <c r="F35" i="27"/>
  <c r="M35" i="18"/>
  <c r="F49" i="27"/>
  <c r="M49" i="18"/>
  <c r="F63" i="27"/>
  <c r="M63" i="18"/>
  <c r="M75" i="18"/>
  <c r="F75" i="27"/>
  <c r="M91" i="18"/>
  <c r="F91" i="27"/>
  <c r="M107" i="18"/>
  <c r="F107" i="27"/>
  <c r="M123" i="18"/>
  <c r="F123" i="27"/>
  <c r="M135" i="18"/>
  <c r="F135" i="27"/>
  <c r="M147" i="18"/>
  <c r="F147" i="27"/>
  <c r="M159" i="18"/>
  <c r="F159" i="27"/>
  <c r="F20" i="26"/>
  <c r="M20" i="17"/>
  <c r="Y19" i="11"/>
  <c r="I20" i="26" s="1"/>
  <c r="C17" i="24"/>
  <c r="J17" i="15"/>
  <c r="F40" i="24"/>
  <c r="M40" i="15"/>
  <c r="C63" i="24"/>
  <c r="J63" i="15"/>
  <c r="T62" i="9"/>
  <c r="M77" i="15"/>
  <c r="F77" i="24"/>
  <c r="Y76" i="9"/>
  <c r="P77" i="15" s="1"/>
  <c r="F105" i="24"/>
  <c r="M105" i="15"/>
  <c r="C118" i="24"/>
  <c r="J118" i="15"/>
  <c r="T117" i="9"/>
  <c r="J161" i="15"/>
  <c r="C161" i="24"/>
  <c r="T160" i="9"/>
  <c r="T14" i="7"/>
  <c r="J15" i="6"/>
  <c r="C15" i="22"/>
  <c r="C46" i="22"/>
  <c r="J46" i="6"/>
  <c r="T45" i="7"/>
  <c r="K46" i="6" s="1"/>
  <c r="M79" i="6"/>
  <c r="F79" i="22"/>
  <c r="F99" i="22"/>
  <c r="M99" i="6"/>
  <c r="J127" i="6"/>
  <c r="T126" i="7"/>
  <c r="C127" i="22"/>
  <c r="C152" i="22"/>
  <c r="T151" i="7"/>
  <c r="C92" i="32"/>
  <c r="J92" i="39"/>
  <c r="C36" i="32"/>
  <c r="J36" i="39"/>
  <c r="F128" i="32"/>
  <c r="M128" i="39"/>
  <c r="F72" i="32"/>
  <c r="M72" i="39"/>
  <c r="Y71" i="34"/>
  <c r="P72" i="39" s="1"/>
  <c r="F16" i="32"/>
  <c r="M16" i="39"/>
  <c r="C119" i="30"/>
  <c r="J119" i="36"/>
  <c r="J62" i="36"/>
  <c r="C62" i="30"/>
  <c r="J14" i="36"/>
  <c r="C14" i="30"/>
  <c r="M121" i="36"/>
  <c r="F121" i="30"/>
  <c r="M63" i="36"/>
  <c r="F63" i="30"/>
  <c r="J149" i="19"/>
  <c r="C149" i="28"/>
  <c r="C99" i="28"/>
  <c r="J99" i="19"/>
  <c r="J43" i="19"/>
  <c r="C43" i="28"/>
  <c r="M137" i="19"/>
  <c r="F137" i="28"/>
  <c r="M71" i="19"/>
  <c r="F71" i="28"/>
  <c r="Y14" i="13"/>
  <c r="F15" i="28"/>
  <c r="M15" i="19"/>
  <c r="J110" i="16"/>
  <c r="C110" i="25"/>
  <c r="C62" i="25"/>
  <c r="T61" i="10"/>
  <c r="J62" i="16"/>
  <c r="F149" i="25"/>
  <c r="M149" i="16"/>
  <c r="M93" i="16"/>
  <c r="F93" i="25"/>
  <c r="F29" i="25"/>
  <c r="M29" i="16"/>
  <c r="J131" i="14"/>
  <c r="C131" i="23"/>
  <c r="C83" i="23"/>
  <c r="J83" i="14"/>
  <c r="C35" i="23"/>
  <c r="J35" i="14"/>
  <c r="K110" i="16"/>
  <c r="F112" i="28"/>
  <c r="K144" i="14"/>
  <c r="S156" i="41"/>
  <c r="I132" i="23"/>
  <c r="K134" i="18"/>
  <c r="Y28" i="12"/>
  <c r="Y34" i="12"/>
  <c r="I35" i="27" s="1"/>
  <c r="Y118" i="12"/>
  <c r="P72" i="14"/>
  <c r="K45" i="19"/>
  <c r="I112" i="29"/>
  <c r="D42" i="28"/>
  <c r="Y103" i="13"/>
  <c r="I104" i="28" s="1"/>
  <c r="T122" i="8"/>
  <c r="D123" i="23" s="1"/>
  <c r="Y148" i="10"/>
  <c r="Y55" i="1"/>
  <c r="P56" i="20" s="1"/>
  <c r="Y127" i="34"/>
  <c r="I128" i="32" s="1"/>
  <c r="C140" i="26"/>
  <c r="F158" i="26"/>
  <c r="J11" i="14"/>
  <c r="F7" i="28"/>
  <c r="M146" i="37"/>
  <c r="F122" i="31"/>
  <c r="M122" i="37"/>
  <c r="F35" i="29"/>
  <c r="M35" i="20"/>
  <c r="Y34" i="1"/>
  <c r="P35" i="20" s="1"/>
  <c r="M118" i="20"/>
  <c r="F118" i="29"/>
  <c r="Y117" i="1"/>
  <c r="F19" i="27"/>
  <c r="M19" i="18"/>
  <c r="F33" i="27"/>
  <c r="M33" i="18"/>
  <c r="F43" i="27"/>
  <c r="M43" i="18"/>
  <c r="F57" i="27"/>
  <c r="M57" i="18"/>
  <c r="F71" i="27"/>
  <c r="M71" i="18"/>
  <c r="M85" i="18"/>
  <c r="F85" i="27"/>
  <c r="Y84" i="12"/>
  <c r="P85" i="18" s="1"/>
  <c r="F113" i="27"/>
  <c r="M113" i="18"/>
  <c r="M125" i="18"/>
  <c r="F125" i="27"/>
  <c r="M139" i="18"/>
  <c r="F139" i="27"/>
  <c r="M155" i="18"/>
  <c r="F155" i="27"/>
  <c r="J156" i="17"/>
  <c r="C156" i="26"/>
  <c r="T155" i="11"/>
  <c r="M25" i="15"/>
  <c r="F25" i="24"/>
  <c r="F70" i="24"/>
  <c r="M70" i="15"/>
  <c r="C156" i="24"/>
  <c r="J156" i="15"/>
  <c r="T155" i="9"/>
  <c r="M30" i="6"/>
  <c r="F30" i="22"/>
  <c r="J68" i="6"/>
  <c r="T67" i="7"/>
  <c r="C68" i="22"/>
  <c r="C87" i="22"/>
  <c r="J87" i="6"/>
  <c r="T86" i="7"/>
  <c r="C97" i="22"/>
  <c r="J97" i="6"/>
  <c r="T96" i="7"/>
  <c r="K97" i="6" s="1"/>
  <c r="M141" i="6"/>
  <c r="F141" i="22"/>
  <c r="Y140" i="7"/>
  <c r="C132" i="32"/>
  <c r="J132" i="39"/>
  <c r="C76" i="32"/>
  <c r="J76" i="39"/>
  <c r="C20" i="32"/>
  <c r="J20" i="39"/>
  <c r="F104" i="32"/>
  <c r="M104" i="39"/>
  <c r="Y103" i="34"/>
  <c r="P104" i="39" s="1"/>
  <c r="F56" i="32"/>
  <c r="M56" i="39"/>
  <c r="Y55" i="34"/>
  <c r="I56" i="32" s="1"/>
  <c r="J151" i="36"/>
  <c r="C151" i="30"/>
  <c r="J94" i="36"/>
  <c r="C94" i="30"/>
  <c r="J38" i="36"/>
  <c r="C38" i="30"/>
  <c r="F47" i="30"/>
  <c r="M47" i="36"/>
  <c r="C67" i="28"/>
  <c r="J67" i="19"/>
  <c r="C27" i="28"/>
  <c r="J27" i="19"/>
  <c r="M129" i="19"/>
  <c r="Y128" i="13"/>
  <c r="F129" i="28"/>
  <c r="M79" i="19"/>
  <c r="Y78" i="13"/>
  <c r="F79" i="28"/>
  <c r="M23" i="19"/>
  <c r="F23" i="28"/>
  <c r="C134" i="25"/>
  <c r="J134" i="16"/>
  <c r="J78" i="16"/>
  <c r="C78" i="25"/>
  <c r="T77" i="10"/>
  <c r="J14" i="16"/>
  <c r="T13" i="10"/>
  <c r="C14" i="25"/>
  <c r="M109" i="16"/>
  <c r="F109" i="25"/>
  <c r="F61" i="25"/>
  <c r="M61" i="16"/>
  <c r="C139" i="23"/>
  <c r="J139" i="14"/>
  <c r="J75" i="14"/>
  <c r="C75" i="23"/>
  <c r="C19" i="23"/>
  <c r="J19" i="14"/>
  <c r="C112" i="28"/>
  <c r="D57" i="32"/>
  <c r="Y122" i="12"/>
  <c r="I123" i="27" s="1"/>
  <c r="Y146" i="12"/>
  <c r="P147" i="18" s="1"/>
  <c r="Y110" i="12"/>
  <c r="I111" i="27" s="1"/>
  <c r="Y14" i="12"/>
  <c r="P15" i="18" s="1"/>
  <c r="M104" i="19"/>
  <c r="K47" i="6"/>
  <c r="D19" i="29"/>
  <c r="Y60" i="10"/>
  <c r="T18" i="13"/>
  <c r="K19" i="19" s="1"/>
  <c r="T34" i="13"/>
  <c r="D35" i="28" s="1"/>
  <c r="T66" i="13"/>
  <c r="D67" i="28" s="1"/>
  <c r="T98" i="13"/>
  <c r="T148" i="13"/>
  <c r="K149" i="19" s="1"/>
  <c r="Y104" i="9"/>
  <c r="Y124" i="12"/>
  <c r="I125" i="27" s="1"/>
  <c r="T108" i="1"/>
  <c r="K109" i="20" s="1"/>
  <c r="T133" i="7"/>
  <c r="Y70" i="13"/>
  <c r="I71" i="28" s="1"/>
  <c r="Y46" i="41"/>
  <c r="P47" i="36" s="1"/>
  <c r="C83" i="29"/>
  <c r="C109" i="29"/>
  <c r="M7" i="19"/>
  <c r="J125" i="19"/>
  <c r="M59" i="37"/>
  <c r="F59" i="31"/>
  <c r="F75" i="31"/>
  <c r="M75" i="37"/>
  <c r="J107" i="37"/>
  <c r="C107" i="31"/>
  <c r="F130" i="31"/>
  <c r="M130" i="37"/>
  <c r="C136" i="31"/>
  <c r="J136" i="37"/>
  <c r="F27" i="29"/>
  <c r="M27" i="20"/>
  <c r="Y26" i="1"/>
  <c r="J91" i="20"/>
  <c r="T90" i="1"/>
  <c r="D91" i="29" s="1"/>
  <c r="M126" i="20"/>
  <c r="Y125" i="1"/>
  <c r="P126" i="20" s="1"/>
  <c r="F126" i="29"/>
  <c r="J142" i="20"/>
  <c r="C142" i="29"/>
  <c r="T141" i="1"/>
  <c r="K142" i="20" s="1"/>
  <c r="F27" i="27"/>
  <c r="M27" i="18"/>
  <c r="F41" i="27"/>
  <c r="M41" i="18"/>
  <c r="F55" i="27"/>
  <c r="M55" i="18"/>
  <c r="F69" i="27"/>
  <c r="M69" i="18"/>
  <c r="M83" i="18"/>
  <c r="F83" i="27"/>
  <c r="M95" i="18"/>
  <c r="F95" i="27"/>
  <c r="M109" i="18"/>
  <c r="Y108" i="12"/>
  <c r="P109" i="18" s="1"/>
  <c r="F109" i="27"/>
  <c r="F121" i="27"/>
  <c r="M121" i="18"/>
  <c r="F137" i="27"/>
  <c r="M137" i="18"/>
  <c r="F13" i="26"/>
  <c r="M13" i="17"/>
  <c r="M142" i="17"/>
  <c r="F142" i="26"/>
  <c r="F30" i="24"/>
  <c r="M30" i="15"/>
  <c r="M57" i="15"/>
  <c r="F57" i="24"/>
  <c r="Y56" i="9"/>
  <c r="F90" i="24"/>
  <c r="M90" i="15"/>
  <c r="M113" i="15"/>
  <c r="F113" i="24"/>
  <c r="F22" i="22"/>
  <c r="M22" i="6"/>
  <c r="Y21" i="7"/>
  <c r="P22" i="6" s="1"/>
  <c r="J38" i="6"/>
  <c r="C38" i="22"/>
  <c r="T37" i="7"/>
  <c r="K38" i="6" s="1"/>
  <c r="J117" i="6"/>
  <c r="C117" i="22"/>
  <c r="J147" i="6"/>
  <c r="T146" i="7"/>
  <c r="D147" i="22" s="1"/>
  <c r="C147" i="22"/>
  <c r="C108" i="32"/>
  <c r="J108" i="39"/>
  <c r="C60" i="32"/>
  <c r="J60" i="39"/>
  <c r="F144" i="32"/>
  <c r="M144" i="39"/>
  <c r="F88" i="32"/>
  <c r="Y87" i="34"/>
  <c r="I88" i="32" s="1"/>
  <c r="M88" i="39"/>
  <c r="M40" i="39"/>
  <c r="F40" i="32"/>
  <c r="Y39" i="34"/>
  <c r="P40" i="39" s="1"/>
  <c r="J143" i="36"/>
  <c r="C143" i="30"/>
  <c r="J86" i="36"/>
  <c r="C86" i="30"/>
  <c r="J46" i="36"/>
  <c r="C46" i="30"/>
  <c r="M140" i="36"/>
  <c r="F140" i="30"/>
  <c r="F79" i="30"/>
  <c r="M79" i="36"/>
  <c r="Y78" i="41"/>
  <c r="P79" i="36" s="1"/>
  <c r="M23" i="36"/>
  <c r="F23" i="30"/>
  <c r="C117" i="28"/>
  <c r="J117" i="19"/>
  <c r="C59" i="28"/>
  <c r="J59" i="19"/>
  <c r="M153" i="19"/>
  <c r="F153" i="28"/>
  <c r="M31" i="19"/>
  <c r="Y30" i="13"/>
  <c r="F31" i="28"/>
  <c r="J126" i="16"/>
  <c r="C126" i="25"/>
  <c r="C70" i="25"/>
  <c r="J70" i="16"/>
  <c r="T69" i="10"/>
  <c r="J22" i="16"/>
  <c r="C22" i="25"/>
  <c r="T21" i="10"/>
  <c r="F101" i="25"/>
  <c r="M101" i="16"/>
  <c r="F53" i="25"/>
  <c r="M53" i="16"/>
  <c r="J147" i="14"/>
  <c r="C147" i="23"/>
  <c r="J91" i="14"/>
  <c r="C91" i="23"/>
  <c r="K94" i="16"/>
  <c r="S161" i="7"/>
  <c r="D73" i="29"/>
  <c r="I68" i="23"/>
  <c r="Y106" i="12"/>
  <c r="P107" i="18" s="1"/>
  <c r="Y130" i="12"/>
  <c r="I131" i="27" s="1"/>
  <c r="Y20" i="12"/>
  <c r="I21" i="27" s="1"/>
  <c r="Y120" i="12"/>
  <c r="P121" i="18" s="1"/>
  <c r="Y56" i="12"/>
  <c r="P57" i="18" s="1"/>
  <c r="D34" i="27"/>
  <c r="T138" i="8"/>
  <c r="T130" i="8"/>
  <c r="D131" i="23" s="1"/>
  <c r="Y124" i="10"/>
  <c r="I125" i="25" s="1"/>
  <c r="Y108" i="10"/>
  <c r="I109" i="25" s="1"/>
  <c r="Y100" i="10"/>
  <c r="I101" i="25" s="1"/>
  <c r="Y92" i="10"/>
  <c r="T125" i="10"/>
  <c r="D126" i="25" s="1"/>
  <c r="T75" i="34"/>
  <c r="D76" i="32" s="1"/>
  <c r="T91" i="34"/>
  <c r="T107" i="34"/>
  <c r="T123" i="34"/>
  <c r="D124" i="32" s="1"/>
  <c r="Y112" i="9"/>
  <c r="Y69" i="9"/>
  <c r="I70" i="24" s="1"/>
  <c r="Y39" i="9"/>
  <c r="T91" i="7"/>
  <c r="T121" i="7"/>
  <c r="K122" i="6" s="1"/>
  <c r="Y62" i="41"/>
  <c r="I63" i="30" s="1"/>
  <c r="J8" i="6"/>
  <c r="C160" i="31"/>
  <c r="M51" i="37"/>
  <c r="F51" i="31"/>
  <c r="C73" i="31"/>
  <c r="J73" i="37"/>
  <c r="C99" i="31"/>
  <c r="J99" i="37"/>
  <c r="C115" i="31"/>
  <c r="J115" i="37"/>
  <c r="C46" i="29"/>
  <c r="J46" i="20"/>
  <c r="F69" i="29"/>
  <c r="M69" i="20"/>
  <c r="Y68" i="1"/>
  <c r="M134" i="20"/>
  <c r="F134" i="29"/>
  <c r="Y133" i="1"/>
  <c r="P134" i="20" s="1"/>
  <c r="F157" i="29"/>
  <c r="M157" i="20"/>
  <c r="Y156" i="1"/>
  <c r="F23" i="27"/>
  <c r="M23" i="18"/>
  <c r="F37" i="27"/>
  <c r="M37" i="18"/>
  <c r="F51" i="27"/>
  <c r="M51" i="18"/>
  <c r="F65" i="27"/>
  <c r="M65" i="18"/>
  <c r="M77" i="18"/>
  <c r="F77" i="27"/>
  <c r="Y76" i="12"/>
  <c r="M93" i="18"/>
  <c r="F93" i="27"/>
  <c r="F105" i="27"/>
  <c r="M105" i="18"/>
  <c r="M117" i="18"/>
  <c r="F117" i="27"/>
  <c r="Y116" i="12"/>
  <c r="M129" i="18"/>
  <c r="F129" i="27"/>
  <c r="M141" i="18"/>
  <c r="Y140" i="12"/>
  <c r="F141" i="27"/>
  <c r="M153" i="18"/>
  <c r="F153" i="27"/>
  <c r="C16" i="26"/>
  <c r="T15" i="11"/>
  <c r="D16" i="26" s="1"/>
  <c r="S161" i="11"/>
  <c r="C36" i="24"/>
  <c r="J36" i="15"/>
  <c r="T35" i="9"/>
  <c r="F65" i="24"/>
  <c r="M65" i="15"/>
  <c r="Y64" i="9"/>
  <c r="C83" i="24"/>
  <c r="J83" i="15"/>
  <c r="T82" i="9"/>
  <c r="F103" i="24"/>
  <c r="M103" i="15"/>
  <c r="Y102" i="9"/>
  <c r="F120" i="24"/>
  <c r="M120" i="15"/>
  <c r="F138" i="24"/>
  <c r="M138" i="15"/>
  <c r="Y137" i="9"/>
  <c r="I138" i="24" s="1"/>
  <c r="M35" i="6"/>
  <c r="Y34" i="7"/>
  <c r="I35" i="22" s="1"/>
  <c r="F35" i="22"/>
  <c r="M62" i="6"/>
  <c r="F62" i="22"/>
  <c r="F84" i="22"/>
  <c r="M84" i="6"/>
  <c r="F136" i="22"/>
  <c r="M136" i="6"/>
  <c r="Y135" i="7"/>
  <c r="F154" i="22"/>
  <c r="M154" i="6"/>
  <c r="C116" i="32"/>
  <c r="J116" i="39"/>
  <c r="C68" i="32"/>
  <c r="J68" i="39"/>
  <c r="C12" i="32"/>
  <c r="J12" i="39"/>
  <c r="F80" i="32"/>
  <c r="M80" i="39"/>
  <c r="M24" i="39"/>
  <c r="Y23" i="34"/>
  <c r="P24" i="39" s="1"/>
  <c r="F24" i="32"/>
  <c r="J127" i="36"/>
  <c r="C127" i="30"/>
  <c r="J70" i="36"/>
  <c r="C70" i="30"/>
  <c r="F156" i="30"/>
  <c r="M156" i="36"/>
  <c r="M113" i="36"/>
  <c r="F113" i="30"/>
  <c r="F55" i="30"/>
  <c r="M55" i="36"/>
  <c r="C141" i="28"/>
  <c r="J141" i="19"/>
  <c r="J75" i="19"/>
  <c r="C75" i="28"/>
  <c r="C11" i="28"/>
  <c r="J11" i="19"/>
  <c r="M113" i="19"/>
  <c r="Y112" i="13"/>
  <c r="I113" i="28" s="1"/>
  <c r="M55" i="19"/>
  <c r="F55" i="28"/>
  <c r="J150" i="16"/>
  <c r="C150" i="25"/>
  <c r="J94" i="16"/>
  <c r="C94" i="25"/>
  <c r="J38" i="16"/>
  <c r="C38" i="25"/>
  <c r="T37" i="10"/>
  <c r="D38" i="25" s="1"/>
  <c r="M133" i="16"/>
  <c r="F133" i="25"/>
  <c r="M77" i="16"/>
  <c r="F77" i="25"/>
  <c r="Y76" i="10"/>
  <c r="M45" i="16"/>
  <c r="Y44" i="10"/>
  <c r="F45" i="25"/>
  <c r="J155" i="14"/>
  <c r="C155" i="23"/>
  <c r="C99" i="23"/>
  <c r="J99" i="14"/>
  <c r="C51" i="23"/>
  <c r="J51" i="14"/>
  <c r="K112" i="19"/>
  <c r="D126" i="23"/>
  <c r="I68" i="29"/>
  <c r="I158" i="22"/>
  <c r="Y90" i="12"/>
  <c r="Y158" i="12"/>
  <c r="Y94" i="12"/>
  <c r="I95" i="27" s="1"/>
  <c r="Y112" i="12"/>
  <c r="P113" i="18" s="1"/>
  <c r="Y48" i="12"/>
  <c r="P49" i="18" s="1"/>
  <c r="J78" i="37"/>
  <c r="T146" i="8"/>
  <c r="D147" i="23" s="1"/>
  <c r="S151" i="34"/>
  <c r="T67" i="34"/>
  <c r="T59" i="34"/>
  <c r="K60" i="39" s="1"/>
  <c r="T51" i="34"/>
  <c r="K52" i="39" s="1"/>
  <c r="T35" i="34"/>
  <c r="K36" i="39" s="1"/>
  <c r="T19" i="34"/>
  <c r="K20" i="39" s="1"/>
  <c r="T11" i="34"/>
  <c r="Y68" i="12"/>
  <c r="I69" i="27" s="1"/>
  <c r="Y73" i="7"/>
  <c r="P74" i="6" s="1"/>
  <c r="Y98" i="7"/>
  <c r="Y38" i="13"/>
  <c r="I39" i="28" s="1"/>
  <c r="Y152" i="13"/>
  <c r="I153" i="28" s="1"/>
  <c r="Y79" i="34"/>
  <c r="P80" i="39" s="1"/>
  <c r="C134" i="22"/>
  <c r="C148" i="26"/>
  <c r="F87" i="27"/>
  <c r="C86" i="31"/>
  <c r="M9" i="14"/>
  <c r="J152" i="6"/>
  <c r="J128" i="37"/>
  <c r="C128" i="31"/>
  <c r="C8" i="29"/>
  <c r="J8" i="20"/>
  <c r="T7" i="1"/>
  <c r="K8" i="20" s="1"/>
  <c r="J75" i="20"/>
  <c r="C75" i="29"/>
  <c r="J150" i="20"/>
  <c r="C150" i="29"/>
  <c r="F13" i="27"/>
  <c r="M13" i="18"/>
  <c r="F25" i="27"/>
  <c r="M25" i="18"/>
  <c r="F39" i="27"/>
  <c r="M39" i="18"/>
  <c r="F53" i="27"/>
  <c r="M53" i="18"/>
  <c r="Y52" i="12"/>
  <c r="P53" i="18" s="1"/>
  <c r="F67" i="27"/>
  <c r="M67" i="18"/>
  <c r="M79" i="18"/>
  <c r="F79" i="27"/>
  <c r="F89" i="27"/>
  <c r="M89" i="18"/>
  <c r="M103" i="18"/>
  <c r="F103" i="27"/>
  <c r="M133" i="18"/>
  <c r="F133" i="27"/>
  <c r="F145" i="27"/>
  <c r="M145" i="18"/>
  <c r="M157" i="18"/>
  <c r="F157" i="27"/>
  <c r="J23" i="17"/>
  <c r="C23" i="26"/>
  <c r="T22" i="11"/>
  <c r="F23" i="24"/>
  <c r="M23" i="15"/>
  <c r="F47" i="24"/>
  <c r="M47" i="15"/>
  <c r="Y46" i="9"/>
  <c r="I47" i="24" s="1"/>
  <c r="C128" i="24"/>
  <c r="J128" i="15"/>
  <c r="T127" i="9"/>
  <c r="C141" i="24"/>
  <c r="J141" i="15"/>
  <c r="T140" i="9"/>
  <c r="K141" i="15" s="1"/>
  <c r="C28" i="22"/>
  <c r="J28" i="6"/>
  <c r="T27" i="7"/>
  <c r="C53" i="22"/>
  <c r="J53" i="6"/>
  <c r="F104" i="22"/>
  <c r="M104" i="6"/>
  <c r="M161" i="6"/>
  <c r="F161" i="22"/>
  <c r="Y160" i="7"/>
  <c r="C100" i="32"/>
  <c r="J100" i="39"/>
  <c r="C44" i="32"/>
  <c r="J44" i="39"/>
  <c r="F136" i="32"/>
  <c r="M136" i="39"/>
  <c r="Y135" i="34"/>
  <c r="P136" i="39" s="1"/>
  <c r="F96" i="32"/>
  <c r="M96" i="39"/>
  <c r="F32" i="32"/>
  <c r="M32" i="39"/>
  <c r="C135" i="30"/>
  <c r="J135" i="36"/>
  <c r="J78" i="36"/>
  <c r="C78" i="30"/>
  <c r="J22" i="36"/>
  <c r="C22" i="30"/>
  <c r="M131" i="36"/>
  <c r="F131" i="30"/>
  <c r="F71" i="30"/>
  <c r="M71" i="36"/>
  <c r="F14" i="30"/>
  <c r="M14" i="36"/>
  <c r="J107" i="19"/>
  <c r="C107" i="28"/>
  <c r="M121" i="19"/>
  <c r="F121" i="28"/>
  <c r="M47" i="19"/>
  <c r="Y46" i="13"/>
  <c r="F47" i="28"/>
  <c r="C142" i="25"/>
  <c r="J142" i="16"/>
  <c r="J86" i="16"/>
  <c r="C86" i="25"/>
  <c r="C30" i="25"/>
  <c r="J30" i="16"/>
  <c r="T29" i="10"/>
  <c r="F117" i="25"/>
  <c r="M117" i="16"/>
  <c r="M69" i="16"/>
  <c r="F69" i="25"/>
  <c r="F13" i="25"/>
  <c r="M13" i="16"/>
  <c r="Y12" i="10"/>
  <c r="C107" i="23"/>
  <c r="J107" i="14"/>
  <c r="J43" i="14"/>
  <c r="C43" i="23"/>
  <c r="D140" i="28"/>
  <c r="P120" i="17"/>
  <c r="K10" i="18"/>
  <c r="C152" i="31"/>
  <c r="K116" i="18"/>
  <c r="P51" i="16"/>
  <c r="Y74" i="12"/>
  <c r="Y98" i="12"/>
  <c r="Y150" i="12"/>
  <c r="P151" i="18" s="1"/>
  <c r="Y86" i="12"/>
  <c r="P87" i="18" s="1"/>
  <c r="Y104" i="12"/>
  <c r="Y40" i="12"/>
  <c r="P41" i="18" s="1"/>
  <c r="Y24" i="12"/>
  <c r="S156" i="10"/>
  <c r="T154" i="8"/>
  <c r="Y119" i="9"/>
  <c r="T7" i="7"/>
  <c r="K8" i="6" s="1"/>
  <c r="Y141" i="11"/>
  <c r="Y84" i="1"/>
  <c r="T74" i="1"/>
  <c r="D75" i="29" s="1"/>
  <c r="Y60" i="1"/>
  <c r="P61" i="20" s="1"/>
  <c r="Y52" i="10"/>
  <c r="P53" i="16" s="1"/>
  <c r="Y28" i="10"/>
  <c r="I29" i="25" s="1"/>
  <c r="Y22" i="13"/>
  <c r="I23" i="28" s="1"/>
  <c r="Y136" i="13"/>
  <c r="C91" i="29"/>
  <c r="F99" i="27"/>
  <c r="C19" i="28"/>
  <c r="C120" i="31"/>
  <c r="J120" i="37"/>
  <c r="M138" i="37"/>
  <c r="F138" i="31"/>
  <c r="J33" i="20"/>
  <c r="C33" i="29"/>
  <c r="T32" i="1"/>
  <c r="K33" i="20" s="1"/>
  <c r="J67" i="20"/>
  <c r="T66" i="1"/>
  <c r="C67" i="29"/>
  <c r="F103" i="29"/>
  <c r="M103" i="20"/>
  <c r="Y102" i="1"/>
  <c r="P103" i="20" s="1"/>
  <c r="C124" i="29"/>
  <c r="J124" i="20"/>
  <c r="T123" i="1"/>
  <c r="K124" i="20" s="1"/>
  <c r="F17" i="27"/>
  <c r="M17" i="18"/>
  <c r="Y16" i="12"/>
  <c r="F31" i="27"/>
  <c r="M31" i="18"/>
  <c r="F47" i="27"/>
  <c r="M47" i="18"/>
  <c r="F59" i="27"/>
  <c r="M59" i="18"/>
  <c r="F73" i="27"/>
  <c r="M73" i="18"/>
  <c r="M101" i="18"/>
  <c r="F101" i="27"/>
  <c r="M115" i="18"/>
  <c r="F115" i="27"/>
  <c r="M127" i="18"/>
  <c r="F127" i="27"/>
  <c r="M143" i="18"/>
  <c r="F143" i="27"/>
  <c r="F161" i="27"/>
  <c r="M161" i="18"/>
  <c r="M9" i="15"/>
  <c r="F9" i="24"/>
  <c r="Y8" i="9"/>
  <c r="J75" i="15"/>
  <c r="C75" i="24"/>
  <c r="T74" i="9"/>
  <c r="D75" i="24" s="1"/>
  <c r="C96" i="24"/>
  <c r="J96" i="15"/>
  <c r="T95" i="9"/>
  <c r="C116" i="24"/>
  <c r="J116" i="15"/>
  <c r="T115" i="9"/>
  <c r="F143" i="24"/>
  <c r="M143" i="15"/>
  <c r="F13" i="22"/>
  <c r="M13" i="6"/>
  <c r="C33" i="22"/>
  <c r="J33" i="6"/>
  <c r="T32" i="7"/>
  <c r="D33" i="22" s="1"/>
  <c r="M55" i="6"/>
  <c r="F55" i="22"/>
  <c r="F89" i="22"/>
  <c r="M89" i="6"/>
  <c r="J102" i="6"/>
  <c r="T101" i="7"/>
  <c r="C102" i="22"/>
  <c r="J129" i="6"/>
  <c r="C129" i="22"/>
  <c r="C140" i="32"/>
  <c r="J140" i="39"/>
  <c r="C84" i="32"/>
  <c r="J84" i="39"/>
  <c r="C28" i="32"/>
  <c r="J28" i="39"/>
  <c r="F112" i="32"/>
  <c r="M112" i="39"/>
  <c r="F64" i="32"/>
  <c r="M64" i="39"/>
  <c r="M8" i="39"/>
  <c r="Y7" i="34"/>
  <c r="P8" i="39" s="1"/>
  <c r="F8" i="32"/>
  <c r="V151" i="34"/>
  <c r="J103" i="36"/>
  <c r="C103" i="30"/>
  <c r="J54" i="36"/>
  <c r="C54" i="30"/>
  <c r="M148" i="36"/>
  <c r="F148" i="30"/>
  <c r="Y147" i="41"/>
  <c r="M87" i="36"/>
  <c r="F87" i="30"/>
  <c r="M31" i="36"/>
  <c r="F31" i="30"/>
  <c r="Y30" i="41"/>
  <c r="I31" i="30" s="1"/>
  <c r="J133" i="19"/>
  <c r="C133" i="28"/>
  <c r="J83" i="19"/>
  <c r="C83" i="28"/>
  <c r="J51" i="19"/>
  <c r="C51" i="28"/>
  <c r="Y144" i="13"/>
  <c r="I145" i="28" s="1"/>
  <c r="M145" i="19"/>
  <c r="M63" i="19"/>
  <c r="Y62" i="13"/>
  <c r="I63" i="28" s="1"/>
  <c r="F63" i="28"/>
  <c r="C102" i="25"/>
  <c r="J102" i="16"/>
  <c r="C46" i="25"/>
  <c r="J46" i="16"/>
  <c r="T45" i="10"/>
  <c r="M141" i="16"/>
  <c r="F141" i="25"/>
  <c r="F85" i="25"/>
  <c r="M85" i="16"/>
  <c r="M21" i="16"/>
  <c r="F21" i="25"/>
  <c r="C115" i="23"/>
  <c r="J115" i="14"/>
  <c r="C67" i="23"/>
  <c r="J67" i="14"/>
  <c r="C27" i="23"/>
  <c r="J27" i="14"/>
  <c r="K100" i="39"/>
  <c r="P70" i="17"/>
  <c r="P145" i="16"/>
  <c r="K125" i="18"/>
  <c r="K38" i="18"/>
  <c r="Y58" i="12"/>
  <c r="I59" i="27" s="1"/>
  <c r="Y82" i="12"/>
  <c r="Y142" i="12"/>
  <c r="I143" i="27" s="1"/>
  <c r="Y78" i="12"/>
  <c r="I79" i="27" s="1"/>
  <c r="Y160" i="12"/>
  <c r="P161" i="18" s="1"/>
  <c r="Y96" i="12"/>
  <c r="Y32" i="12"/>
  <c r="Y30" i="12"/>
  <c r="P31" i="18" s="1"/>
  <c r="T10" i="12"/>
  <c r="D11" i="27" s="1"/>
  <c r="S161" i="1"/>
  <c r="P105" i="19"/>
  <c r="I58" i="29"/>
  <c r="I148" i="29"/>
  <c r="T98" i="8"/>
  <c r="D99" i="23" s="1"/>
  <c r="T90" i="8"/>
  <c r="T82" i="8"/>
  <c r="T74" i="8"/>
  <c r="D75" i="23" s="1"/>
  <c r="T66" i="8"/>
  <c r="T58" i="8"/>
  <c r="T50" i="8"/>
  <c r="T42" i="8"/>
  <c r="T34" i="8"/>
  <c r="T26" i="8"/>
  <c r="T18" i="8"/>
  <c r="T10" i="8"/>
  <c r="T10" i="13"/>
  <c r="D11" i="28" s="1"/>
  <c r="T26" i="13"/>
  <c r="D27" i="28" s="1"/>
  <c r="T42" i="13"/>
  <c r="D43" i="28" s="1"/>
  <c r="T58" i="13"/>
  <c r="D59" i="28" s="1"/>
  <c r="T74" i="13"/>
  <c r="D75" i="28" s="1"/>
  <c r="T90" i="13"/>
  <c r="T106" i="13"/>
  <c r="K107" i="19" s="1"/>
  <c r="T124" i="13"/>
  <c r="K125" i="19" s="1"/>
  <c r="T140" i="13"/>
  <c r="Y61" i="7"/>
  <c r="P62" i="6" s="1"/>
  <c r="Y29" i="7"/>
  <c r="I30" i="22" s="1"/>
  <c r="Y157" i="11"/>
  <c r="T147" i="11"/>
  <c r="D148" i="26" s="1"/>
  <c r="Y100" i="12"/>
  <c r="P101" i="18" s="1"/>
  <c r="Y60" i="12"/>
  <c r="T149" i="1"/>
  <c r="K150" i="20" s="1"/>
  <c r="Y78" i="7"/>
  <c r="Y83" i="7"/>
  <c r="P84" i="6" s="1"/>
  <c r="Y120" i="13"/>
  <c r="Y47" i="34"/>
  <c r="P48" i="39" s="1"/>
  <c r="F95" i="28"/>
  <c r="F113" i="28"/>
  <c r="F119" i="27"/>
  <c r="M87" i="19"/>
  <c r="C138" i="31"/>
  <c r="H32" i="28"/>
  <c r="O32" i="19"/>
  <c r="H47" i="28"/>
  <c r="O47" i="19"/>
  <c r="H118" i="28"/>
  <c r="O118" i="19"/>
  <c r="H18" i="26"/>
  <c r="O18" i="17"/>
  <c r="H60" i="24"/>
  <c r="O60" i="15"/>
  <c r="H85" i="24"/>
  <c r="O85" i="15"/>
  <c r="H101" i="24"/>
  <c r="O101" i="15"/>
  <c r="H133" i="24"/>
  <c r="O133" i="15"/>
  <c r="H17" i="22"/>
  <c r="O17" i="6"/>
  <c r="H43" i="22"/>
  <c r="O43" i="6"/>
  <c r="H107" i="22"/>
  <c r="O107" i="6"/>
  <c r="O144" i="6"/>
  <c r="H144" i="22"/>
  <c r="H144" i="31"/>
  <c r="O144" i="37"/>
  <c r="H110" i="30"/>
  <c r="O110" i="36"/>
  <c r="O153" i="36"/>
  <c r="H153" i="30"/>
  <c r="H126" i="28"/>
  <c r="O126" i="19"/>
  <c r="O141" i="19"/>
  <c r="H141" i="28"/>
  <c r="H16" i="26"/>
  <c r="O16" i="17"/>
  <c r="O131" i="16"/>
  <c r="H131" i="25"/>
  <c r="O36" i="15"/>
  <c r="H36" i="24"/>
  <c r="H83" i="24"/>
  <c r="O83" i="15"/>
  <c r="O141" i="15"/>
  <c r="H141" i="24"/>
  <c r="H68" i="23"/>
  <c r="O68" i="14"/>
  <c r="H136" i="23"/>
  <c r="O136" i="14"/>
  <c r="H15" i="22"/>
  <c r="O15" i="6"/>
  <c r="H33" i="22"/>
  <c r="O33" i="6"/>
  <c r="O53" i="6"/>
  <c r="H53" i="22"/>
  <c r="H97" i="22"/>
  <c r="O97" i="6"/>
  <c r="H68" i="31"/>
  <c r="O68" i="37"/>
  <c r="H42" i="30"/>
  <c r="O42" i="36"/>
  <c r="H81" i="30"/>
  <c r="O81" i="36"/>
  <c r="H119" i="30"/>
  <c r="O119" i="36"/>
  <c r="O98" i="19"/>
  <c r="H98" i="28"/>
  <c r="H134" i="28"/>
  <c r="O134" i="19"/>
  <c r="H14" i="26"/>
  <c r="O14" i="17"/>
  <c r="O41" i="15"/>
  <c r="H41" i="24"/>
  <c r="H99" i="24"/>
  <c r="O99" i="15"/>
  <c r="H131" i="24"/>
  <c r="O131" i="15"/>
  <c r="H139" i="24"/>
  <c r="O139" i="15"/>
  <c r="H31" i="22"/>
  <c r="O31" i="6"/>
  <c r="H95" i="22"/>
  <c r="O95" i="6"/>
  <c r="H155" i="22"/>
  <c r="O155" i="6"/>
  <c r="H81" i="29"/>
  <c r="O81" i="20"/>
  <c r="O114" i="20"/>
  <c r="H114" i="29"/>
  <c r="H44" i="25"/>
  <c r="O44" i="16"/>
  <c r="O139" i="16"/>
  <c r="H139" i="25"/>
  <c r="H61" i="24"/>
  <c r="O61" i="15"/>
  <c r="H109" i="23"/>
  <c r="O109" i="14"/>
  <c r="H145" i="22"/>
  <c r="O145" i="6"/>
  <c r="O160" i="6"/>
  <c r="H160" i="22"/>
  <c r="H44" i="32"/>
  <c r="O44" i="39"/>
  <c r="H36" i="30"/>
  <c r="O36" i="36"/>
  <c r="O156" i="20"/>
  <c r="H156" i="29"/>
  <c r="H79" i="28"/>
  <c r="O79" i="19"/>
  <c r="O10" i="17"/>
  <c r="H10" i="26"/>
  <c r="H30" i="25"/>
  <c r="O30" i="16"/>
  <c r="H60" i="25"/>
  <c r="O60" i="16"/>
  <c r="H29" i="24"/>
  <c r="O29" i="15"/>
  <c r="O37" i="15"/>
  <c r="H37" i="24"/>
  <c r="H69" i="24"/>
  <c r="O69" i="15"/>
  <c r="H124" i="24"/>
  <c r="O124" i="15"/>
  <c r="H56" i="23"/>
  <c r="O56" i="14"/>
  <c r="O21" i="6"/>
  <c r="H21" i="22"/>
  <c r="H58" i="29"/>
  <c r="O58" i="20"/>
  <c r="O65" i="19"/>
  <c r="H65" i="28"/>
  <c r="H115" i="28"/>
  <c r="O115" i="19"/>
  <c r="H151" i="28"/>
  <c r="O151" i="19"/>
  <c r="O8" i="17"/>
  <c r="H8" i="26"/>
  <c r="H24" i="26"/>
  <c r="O24" i="17"/>
  <c r="H46" i="25"/>
  <c r="O46" i="16"/>
  <c r="H27" i="24"/>
  <c r="O27" i="15"/>
  <c r="H59" i="24"/>
  <c r="O59" i="15"/>
  <c r="H67" i="24"/>
  <c r="O67" i="15"/>
  <c r="H100" i="24"/>
  <c r="O100" i="15"/>
  <c r="H132" i="24"/>
  <c r="O132" i="15"/>
  <c r="H157" i="24"/>
  <c r="O157" i="15"/>
  <c r="H64" i="23"/>
  <c r="O64" i="14"/>
  <c r="H76" i="22"/>
  <c r="O76" i="6"/>
  <c r="H143" i="22"/>
  <c r="O143" i="6"/>
  <c r="H156" i="22"/>
  <c r="O156" i="6"/>
  <c r="H132" i="30"/>
  <c r="O132" i="36"/>
  <c r="H101" i="32"/>
  <c r="O101" i="39"/>
  <c r="H53" i="29"/>
  <c r="O53" i="20"/>
  <c r="H66" i="29"/>
  <c r="O66" i="20"/>
  <c r="H115" i="29"/>
  <c r="O115" i="20"/>
  <c r="H131" i="29"/>
  <c r="O131" i="20"/>
  <c r="H16" i="28"/>
  <c r="O16" i="19"/>
  <c r="H22" i="26"/>
  <c r="O22" i="17"/>
  <c r="H109" i="25"/>
  <c r="O109" i="16"/>
  <c r="H11" i="24"/>
  <c r="O11" i="15"/>
  <c r="H35" i="24"/>
  <c r="O35" i="15"/>
  <c r="H155" i="24"/>
  <c r="O155" i="15"/>
  <c r="H27" i="22"/>
  <c r="O27" i="6"/>
  <c r="H67" i="22"/>
  <c r="O67" i="6"/>
  <c r="H91" i="22"/>
  <c r="O91" i="6"/>
  <c r="O133" i="6"/>
  <c r="H133" i="22"/>
  <c r="H53" i="28"/>
  <c r="O53" i="19"/>
  <c r="H82" i="28"/>
  <c r="O82" i="19"/>
  <c r="H20" i="26"/>
  <c r="O20" i="17"/>
  <c r="H70" i="25"/>
  <c r="O70" i="16"/>
  <c r="H9" i="24"/>
  <c r="O9" i="15"/>
  <c r="H52" i="24"/>
  <c r="O52" i="15"/>
  <c r="H113" i="23"/>
  <c r="O113" i="14"/>
  <c r="H84" i="22"/>
  <c r="O84" i="6"/>
  <c r="O83" i="37"/>
  <c r="D110" i="24"/>
  <c r="I33" i="24"/>
  <c r="F9" i="15"/>
  <c r="S162" i="17"/>
  <c r="K48" i="6"/>
  <c r="I37" i="26"/>
  <c r="Q162" i="17"/>
  <c r="J7" i="46" s="1"/>
  <c r="F51" i="15"/>
  <c r="P57" i="16"/>
  <c r="S162" i="20"/>
  <c r="Q162" i="15"/>
  <c r="J7" i="44" s="1"/>
  <c r="F138" i="20"/>
  <c r="F98" i="20"/>
  <c r="F58" i="20"/>
  <c r="F138" i="17"/>
  <c r="F98" i="17"/>
  <c r="F58" i="17"/>
  <c r="F18" i="17"/>
  <c r="F143" i="16"/>
  <c r="F103" i="16"/>
  <c r="F63" i="16"/>
  <c r="F42" i="16"/>
  <c r="F23" i="16"/>
  <c r="F158" i="6"/>
  <c r="F118" i="6"/>
  <c r="F78" i="6"/>
  <c r="F38" i="6"/>
  <c r="D58" i="22"/>
  <c r="R162" i="18"/>
  <c r="R165" i="18" s="1"/>
  <c r="K54" i="18"/>
  <c r="H155" i="31"/>
  <c r="K165" i="22"/>
  <c r="S162" i="18"/>
  <c r="Q162" i="18"/>
  <c r="J7" i="47" s="1"/>
  <c r="F108" i="17"/>
  <c r="W156" i="8"/>
  <c r="F10" i="6"/>
  <c r="Q162" i="6"/>
  <c r="K115" i="15"/>
  <c r="D115" i="24"/>
  <c r="I142" i="26"/>
  <c r="P142" i="17"/>
  <c r="P135" i="17"/>
  <c r="I135" i="26"/>
  <c r="K28" i="20"/>
  <c r="I155" i="26"/>
  <c r="I78" i="26"/>
  <c r="K128" i="14"/>
  <c r="K37" i="16"/>
  <c r="P75" i="17"/>
  <c r="I10" i="24"/>
  <c r="I24" i="24"/>
  <c r="K95" i="39"/>
  <c r="K144" i="16"/>
  <c r="I68" i="24"/>
  <c r="I39" i="26"/>
  <c r="K64" i="17"/>
  <c r="D78" i="32"/>
  <c r="D28" i="32"/>
  <c r="I52" i="23"/>
  <c r="D105" i="29"/>
  <c r="P69" i="18"/>
  <c r="D29" i="29"/>
  <c r="P86" i="18"/>
  <c r="I53" i="27"/>
  <c r="P8" i="14"/>
  <c r="I78" i="24"/>
  <c r="P149" i="19"/>
  <c r="P65" i="19"/>
  <c r="I128" i="29"/>
  <c r="D34" i="24"/>
  <c r="K96" i="17"/>
  <c r="P30" i="6"/>
  <c r="I84" i="32"/>
  <c r="I52" i="32"/>
  <c r="D108" i="28"/>
  <c r="I101" i="28"/>
  <c r="I114" i="28"/>
  <c r="D131" i="22"/>
  <c r="K123" i="6"/>
  <c r="D84" i="29"/>
  <c r="I7" i="26"/>
  <c r="I87" i="26"/>
  <c r="K88" i="6"/>
  <c r="D88" i="22"/>
  <c r="K49" i="6"/>
  <c r="D49" i="22"/>
  <c r="D131" i="32"/>
  <c r="D156" i="23"/>
  <c r="K100" i="20"/>
  <c r="P133" i="17"/>
  <c r="I94" i="26"/>
  <c r="I49" i="24"/>
  <c r="K71" i="16"/>
  <c r="I99" i="26"/>
  <c r="D80" i="25"/>
  <c r="K11" i="16"/>
  <c r="I111" i="26"/>
  <c r="I29" i="26"/>
  <c r="I157" i="24"/>
  <c r="K36" i="17"/>
  <c r="I72" i="29"/>
  <c r="I112" i="22"/>
  <c r="I55" i="24"/>
  <c r="I106" i="26"/>
  <c r="P63" i="15"/>
  <c r="D26" i="32"/>
  <c r="I155" i="29"/>
  <c r="K86" i="18"/>
  <c r="K141" i="18"/>
  <c r="I121" i="23"/>
  <c r="K21" i="18"/>
  <c r="P118" i="14"/>
  <c r="K127" i="18"/>
  <c r="I40" i="27"/>
  <c r="P10" i="16"/>
  <c r="P16" i="19"/>
  <c r="I115" i="26"/>
  <c r="I19" i="26"/>
  <c r="K35" i="19"/>
  <c r="P19" i="16"/>
  <c r="I46" i="24"/>
  <c r="I146" i="26"/>
  <c r="P76" i="18"/>
  <c r="P146" i="19"/>
  <c r="I85" i="27"/>
  <c r="P40" i="14"/>
  <c r="P90" i="15"/>
  <c r="P45" i="18"/>
  <c r="P114" i="17"/>
  <c r="P17" i="19"/>
  <c r="I107" i="22"/>
  <c r="D71" i="22"/>
  <c r="I10" i="29"/>
  <c r="P8" i="16"/>
  <c r="I132" i="29"/>
  <c r="D54" i="24"/>
  <c r="D69" i="24"/>
  <c r="I123" i="24"/>
  <c r="P111" i="6"/>
  <c r="D112" i="24"/>
  <c r="K14" i="19"/>
  <c r="I132" i="32"/>
  <c r="I124" i="32"/>
  <c r="I92" i="32"/>
  <c r="I60" i="32"/>
  <c r="D144" i="28"/>
  <c r="D68" i="28"/>
  <c r="K160" i="6"/>
  <c r="D150" i="22"/>
  <c r="D121" i="22"/>
  <c r="D93" i="22"/>
  <c r="P77" i="6"/>
  <c r="K24" i="20"/>
  <c r="I35" i="26"/>
  <c r="I101" i="26"/>
  <c r="P46" i="17"/>
  <c r="D97" i="28"/>
  <c r="I63" i="25"/>
  <c r="P63" i="16"/>
  <c r="I11" i="25"/>
  <c r="I149" i="25"/>
  <c r="P149" i="16"/>
  <c r="K67" i="16"/>
  <c r="D16" i="23"/>
  <c r="K16" i="14"/>
  <c r="D118" i="24"/>
  <c r="K118" i="15"/>
  <c r="K37" i="15"/>
  <c r="D37" i="24"/>
  <c r="D48" i="26"/>
  <c r="K48" i="17"/>
  <c r="D30" i="24"/>
  <c r="K30" i="15"/>
  <c r="D20" i="24"/>
  <c r="K20" i="15"/>
  <c r="P143" i="17"/>
  <c r="I143" i="26"/>
  <c r="P63" i="17"/>
  <c r="I63" i="26"/>
  <c r="P55" i="17"/>
  <c r="I55" i="26"/>
  <c r="P31" i="17"/>
  <c r="I31" i="26"/>
  <c r="P15" i="17"/>
  <c r="I15" i="26"/>
  <c r="I44" i="27"/>
  <c r="P44" i="18"/>
  <c r="P140" i="20"/>
  <c r="I140" i="29"/>
  <c r="P41" i="20"/>
  <c r="I41" i="29"/>
  <c r="P13" i="20"/>
  <c r="I13" i="29"/>
  <c r="K73" i="16"/>
  <c r="D73" i="25"/>
  <c r="K33" i="16"/>
  <c r="D33" i="25"/>
  <c r="D29" i="25"/>
  <c r="K29" i="16"/>
  <c r="P124" i="20"/>
  <c r="I124" i="29"/>
  <c r="K120" i="20"/>
  <c r="D120" i="29"/>
  <c r="P92" i="20"/>
  <c r="I92" i="29"/>
  <c r="K78" i="20"/>
  <c r="D78" i="29"/>
  <c r="P54" i="20"/>
  <c r="I54" i="29"/>
  <c r="K50" i="20"/>
  <c r="D50" i="29"/>
  <c r="K34" i="20"/>
  <c r="D34" i="29"/>
  <c r="D69" i="22"/>
  <c r="K69" i="6"/>
  <c r="I83" i="22"/>
  <c r="P83" i="6"/>
  <c r="D92" i="22"/>
  <c r="K92" i="6"/>
  <c r="D119" i="22"/>
  <c r="K119" i="6"/>
  <c r="K125" i="6"/>
  <c r="D125" i="22"/>
  <c r="K129" i="6"/>
  <c r="D129" i="22"/>
  <c r="K149" i="6"/>
  <c r="D149" i="22"/>
  <c r="K82" i="15"/>
  <c r="D82" i="24"/>
  <c r="I22" i="28"/>
  <c r="P22" i="19"/>
  <c r="I25" i="28"/>
  <c r="P25" i="19"/>
  <c r="I41" i="28"/>
  <c r="P41" i="19"/>
  <c r="I57" i="28"/>
  <c r="P57" i="19"/>
  <c r="I109" i="28"/>
  <c r="P109" i="19"/>
  <c r="I125" i="28"/>
  <c r="P125" i="19"/>
  <c r="I141" i="28"/>
  <c r="P141" i="19"/>
  <c r="D9" i="28"/>
  <c r="K9" i="19"/>
  <c r="K114" i="39"/>
  <c r="I42" i="26"/>
  <c r="K84" i="19"/>
  <c r="I90" i="26"/>
  <c r="D60" i="32"/>
  <c r="I31" i="22"/>
  <c r="P30" i="17"/>
  <c r="I49" i="26"/>
  <c r="I64" i="29"/>
  <c r="P151" i="16"/>
  <c r="K12" i="18"/>
  <c r="I26" i="26"/>
  <c r="K104" i="17"/>
  <c r="D91" i="32"/>
  <c r="D82" i="32"/>
  <c r="D103" i="32"/>
  <c r="P123" i="17"/>
  <c r="P98" i="18"/>
  <c r="P144" i="19"/>
  <c r="K36" i="18"/>
  <c r="K113" i="18"/>
  <c r="P108" i="19"/>
  <c r="K102" i="18"/>
  <c r="P70" i="16"/>
  <c r="I41" i="26"/>
  <c r="I83" i="26"/>
  <c r="I37" i="27"/>
  <c r="P98" i="19"/>
  <c r="I33" i="26"/>
  <c r="P157" i="18"/>
  <c r="D109" i="29"/>
  <c r="D98" i="27"/>
  <c r="I34" i="26"/>
  <c r="K92" i="19"/>
  <c r="P54" i="18"/>
  <c r="I109" i="27"/>
  <c r="P146" i="15"/>
  <c r="P133" i="19"/>
  <c r="P69" i="19"/>
  <c r="P49" i="19"/>
  <c r="P29" i="19"/>
  <c r="P60" i="19"/>
  <c r="I115" i="22"/>
  <c r="D67" i="22"/>
  <c r="I80" i="29"/>
  <c r="I154" i="29"/>
  <c r="D128" i="27"/>
  <c r="K32" i="15"/>
  <c r="K80" i="17"/>
  <c r="P87" i="15"/>
  <c r="K134" i="15"/>
  <c r="I108" i="32"/>
  <c r="I76" i="32"/>
  <c r="I44" i="32"/>
  <c r="I83" i="28"/>
  <c r="I73" i="28"/>
  <c r="I9" i="28"/>
  <c r="I122" i="28"/>
  <c r="I30" i="28"/>
  <c r="K155" i="6"/>
  <c r="D143" i="22"/>
  <c r="D133" i="22"/>
  <c r="D117" i="22"/>
  <c r="P85" i="6"/>
  <c r="D38" i="29"/>
  <c r="P37" i="16"/>
  <c r="D31" i="29"/>
  <c r="P108" i="18"/>
  <c r="I43" i="26"/>
  <c r="I44" i="24"/>
  <c r="I73" i="24"/>
  <c r="I53" i="25"/>
  <c r="I16" i="25"/>
  <c r="K53" i="16"/>
  <c r="D61" i="25"/>
  <c r="D9" i="25"/>
  <c r="K17" i="19"/>
  <c r="D17" i="28"/>
  <c r="K49" i="19"/>
  <c r="D49" i="28"/>
  <c r="K81" i="19"/>
  <c r="D81" i="28"/>
  <c r="K113" i="19"/>
  <c r="D113" i="28"/>
  <c r="D147" i="28"/>
  <c r="K147" i="19"/>
  <c r="D22" i="28"/>
  <c r="K22" i="19"/>
  <c r="D86" i="28"/>
  <c r="K86" i="19"/>
  <c r="K35" i="6"/>
  <c r="D35" i="22"/>
  <c r="K140" i="15"/>
  <c r="D140" i="24"/>
  <c r="D130" i="24"/>
  <c r="K130" i="15"/>
  <c r="I110" i="24"/>
  <c r="P110" i="15"/>
  <c r="I44" i="22"/>
  <c r="P44" i="6"/>
  <c r="I139" i="24"/>
  <c r="P139" i="15"/>
  <c r="I119" i="24"/>
  <c r="P119" i="15"/>
  <c r="D67" i="24"/>
  <c r="K67" i="15"/>
  <c r="I108" i="26"/>
  <c r="P108" i="17"/>
  <c r="I84" i="26"/>
  <c r="P84" i="17"/>
  <c r="I28" i="26"/>
  <c r="P28" i="17"/>
  <c r="D150" i="26"/>
  <c r="K150" i="17"/>
  <c r="D102" i="26"/>
  <c r="K102" i="17"/>
  <c r="D86" i="26"/>
  <c r="K86" i="17"/>
  <c r="D67" i="26"/>
  <c r="K67" i="17"/>
  <c r="D55" i="26"/>
  <c r="K55" i="17"/>
  <c r="D153" i="29"/>
  <c r="K153" i="20"/>
  <c r="D137" i="29"/>
  <c r="K137" i="20"/>
  <c r="K59" i="20"/>
  <c r="D59" i="29"/>
  <c r="K56" i="16"/>
  <c r="D56" i="25"/>
  <c r="K36" i="16"/>
  <c r="D36" i="25"/>
  <c r="D32" i="25"/>
  <c r="K32" i="16"/>
  <c r="I36" i="25"/>
  <c r="P36" i="16"/>
  <c r="D86" i="22"/>
  <c r="K86" i="6"/>
  <c r="I101" i="22"/>
  <c r="P101" i="6"/>
  <c r="K108" i="6"/>
  <c r="D108" i="22"/>
  <c r="P123" i="6"/>
  <c r="I123" i="22"/>
  <c r="D110" i="32"/>
  <c r="K134" i="39"/>
  <c r="P86" i="17"/>
  <c r="I97" i="29"/>
  <c r="I110" i="22"/>
  <c r="P111" i="16"/>
  <c r="I105" i="29"/>
  <c r="K15" i="18"/>
  <c r="K152" i="17"/>
  <c r="I116" i="32"/>
  <c r="K18" i="20"/>
  <c r="K17" i="16"/>
  <c r="D45" i="25"/>
  <c r="K44" i="6"/>
  <c r="D44" i="22"/>
  <c r="P32" i="6"/>
  <c r="I32" i="22"/>
  <c r="P103" i="15"/>
  <c r="I103" i="24"/>
  <c r="D19" i="24"/>
  <c r="K19" i="15"/>
  <c r="I50" i="26"/>
  <c r="P50" i="17"/>
  <c r="P53" i="20"/>
  <c r="I53" i="29"/>
  <c r="K11" i="20"/>
  <c r="D11" i="29"/>
  <c r="P65" i="6"/>
  <c r="I65" i="22"/>
  <c r="D96" i="22"/>
  <c r="K96" i="6"/>
  <c r="I99" i="22"/>
  <c r="P99" i="6"/>
  <c r="K126" i="6"/>
  <c r="D126" i="22"/>
  <c r="K134" i="6"/>
  <c r="D134" i="22"/>
  <c r="D136" i="22"/>
  <c r="K136" i="6"/>
  <c r="K138" i="6"/>
  <c r="D138" i="22"/>
  <c r="K146" i="6"/>
  <c r="D146" i="22"/>
  <c r="D156" i="22"/>
  <c r="K156" i="6"/>
  <c r="K158" i="6"/>
  <c r="D158" i="22"/>
  <c r="I74" i="28"/>
  <c r="P74" i="19"/>
  <c r="I154" i="28"/>
  <c r="P154" i="19"/>
  <c r="I95" i="28"/>
  <c r="P95" i="19"/>
  <c r="I110" i="32"/>
  <c r="I94" i="32"/>
  <c r="I78" i="32"/>
  <c r="I73" i="32"/>
  <c r="I62" i="32"/>
  <c r="I46" i="32"/>
  <c r="I30" i="32"/>
  <c r="M34" i="37"/>
  <c r="F34" i="31"/>
  <c r="M130" i="15"/>
  <c r="F130" i="24"/>
  <c r="M26" i="6"/>
  <c r="F26" i="22"/>
  <c r="F34" i="22"/>
  <c r="M34" i="6"/>
  <c r="P12" i="14"/>
  <c r="I12" i="23"/>
  <c r="D149" i="23"/>
  <c r="K149" i="14"/>
  <c r="D91" i="23"/>
  <c r="K91" i="14"/>
  <c r="I139" i="25"/>
  <c r="P139" i="16"/>
  <c r="I115" i="25"/>
  <c r="P115" i="16"/>
  <c r="I91" i="25"/>
  <c r="P91" i="16"/>
  <c r="I87" i="25"/>
  <c r="P87" i="16"/>
  <c r="I58" i="25"/>
  <c r="P58" i="16"/>
  <c r="I54" i="25"/>
  <c r="P54" i="16"/>
  <c r="D51" i="28"/>
  <c r="K51" i="19"/>
  <c r="D99" i="28"/>
  <c r="K99" i="19"/>
  <c r="K32" i="19"/>
  <c r="D32" i="28"/>
  <c r="D114" i="28"/>
  <c r="K114" i="19"/>
  <c r="K154" i="19"/>
  <c r="D154" i="28"/>
  <c r="D108" i="26"/>
  <c r="K108" i="17"/>
  <c r="D100" i="26"/>
  <c r="K100" i="17"/>
  <c r="D92" i="26"/>
  <c r="K92" i="17"/>
  <c r="K79" i="16"/>
  <c r="K138" i="14"/>
  <c r="K120" i="39"/>
  <c r="D80" i="32"/>
  <c r="P135" i="16"/>
  <c r="K121" i="18"/>
  <c r="K68" i="18"/>
  <c r="D115" i="26"/>
  <c r="D143" i="26"/>
  <c r="D93" i="32"/>
  <c r="D39" i="32"/>
  <c r="D63" i="26"/>
  <c r="P62" i="16"/>
  <c r="I161" i="27"/>
  <c r="P74" i="16"/>
  <c r="P32" i="14"/>
  <c r="K52" i="18"/>
  <c r="I109" i="23"/>
  <c r="P38" i="16"/>
  <c r="K130" i="19"/>
  <c r="P79" i="16"/>
  <c r="I98" i="23"/>
  <c r="P98" i="14"/>
  <c r="I54" i="23"/>
  <c r="P54" i="14"/>
  <c r="P153" i="14"/>
  <c r="I153" i="23"/>
  <c r="I11" i="27"/>
  <c r="P11" i="18"/>
  <c r="D148" i="27"/>
  <c r="K148" i="18"/>
  <c r="D122" i="27"/>
  <c r="K122" i="18"/>
  <c r="D99" i="27"/>
  <c r="D30" i="27"/>
  <c r="K30" i="18"/>
  <c r="D19" i="27"/>
  <c r="K19" i="18"/>
  <c r="P158" i="15"/>
  <c r="P9" i="39"/>
  <c r="I131" i="22"/>
  <c r="D79" i="22"/>
  <c r="I22" i="29"/>
  <c r="I82" i="29"/>
  <c r="K35" i="17"/>
  <c r="K16" i="17"/>
  <c r="P88" i="6"/>
  <c r="I96" i="28"/>
  <c r="P96" i="19"/>
  <c r="I8" i="28"/>
  <c r="P8" i="19"/>
  <c r="I30" i="25"/>
  <c r="P30" i="16"/>
  <c r="I9" i="25"/>
  <c r="K24" i="16"/>
  <c r="D48" i="25"/>
  <c r="P45" i="14"/>
  <c r="I45" i="23"/>
  <c r="P83" i="18"/>
  <c r="I83" i="27"/>
  <c r="P33" i="18"/>
  <c r="I33" i="27"/>
  <c r="D91" i="28"/>
  <c r="K91" i="19"/>
  <c r="I140" i="23"/>
  <c r="P66" i="16"/>
  <c r="P23" i="14"/>
  <c r="K67" i="19"/>
  <c r="P82" i="14"/>
  <c r="I82" i="23"/>
  <c r="I85" i="23"/>
  <c r="P85" i="14"/>
  <c r="I63" i="27"/>
  <c r="P63" i="18"/>
  <c r="P14" i="18"/>
  <c r="I14" i="27"/>
  <c r="P156" i="14"/>
  <c r="I156" i="23"/>
  <c r="K133" i="19"/>
  <c r="D91" i="22"/>
  <c r="D115" i="23"/>
  <c r="K115" i="14"/>
  <c r="I93" i="25"/>
  <c r="P93" i="16"/>
  <c r="I68" i="25"/>
  <c r="P68" i="16"/>
  <c r="P72" i="18"/>
  <c r="I72" i="27"/>
  <c r="K140" i="14"/>
  <c r="D80" i="28"/>
  <c r="D21" i="29"/>
  <c r="K21" i="20"/>
  <c r="D143" i="25"/>
  <c r="K132" i="14"/>
  <c r="K145" i="14"/>
  <c r="D64" i="28"/>
  <c r="K68" i="17"/>
  <c r="P150" i="16"/>
  <c r="K77" i="18"/>
  <c r="I108" i="23"/>
  <c r="K96" i="18"/>
  <c r="K58" i="18"/>
  <c r="I96" i="23"/>
  <c r="P22" i="18"/>
  <c r="K106" i="18"/>
  <c r="I103" i="23"/>
  <c r="D108" i="29"/>
  <c r="I30" i="23"/>
  <c r="P143" i="16"/>
  <c r="K43" i="19"/>
  <c r="P16" i="14"/>
  <c r="I16" i="23"/>
  <c r="P119" i="16"/>
  <c r="K44" i="17"/>
  <c r="K76" i="17"/>
  <c r="K138" i="19"/>
  <c r="D48" i="28"/>
  <c r="D19" i="28"/>
  <c r="I92" i="28"/>
  <c r="P92" i="19"/>
  <c r="K7" i="39"/>
  <c r="D7" i="32"/>
  <c r="K59" i="6"/>
  <c r="D59" i="22"/>
  <c r="K55" i="6"/>
  <c r="D55" i="22"/>
  <c r="K31" i="6"/>
  <c r="D31" i="22"/>
  <c r="K25" i="6"/>
  <c r="D25" i="22"/>
  <c r="K144" i="15"/>
  <c r="D144" i="24"/>
  <c r="P134" i="15"/>
  <c r="I134" i="24"/>
  <c r="P120" i="15"/>
  <c r="I120" i="24"/>
  <c r="K98" i="15"/>
  <c r="D98" i="24"/>
  <c r="P88" i="15"/>
  <c r="I88" i="24"/>
  <c r="P58" i="6"/>
  <c r="I58" i="22"/>
  <c r="P52" i="15"/>
  <c r="I52" i="24"/>
  <c r="D44" i="24"/>
  <c r="K44" i="15"/>
  <c r="D38" i="24"/>
  <c r="K38" i="15"/>
  <c r="P28" i="15"/>
  <c r="I28" i="24"/>
  <c r="D14" i="24"/>
  <c r="K14" i="15"/>
  <c r="D155" i="26"/>
  <c r="K155" i="17"/>
  <c r="D139" i="26"/>
  <c r="K139" i="17"/>
  <c r="D111" i="26"/>
  <c r="K111" i="17"/>
  <c r="D103" i="26"/>
  <c r="K103" i="17"/>
  <c r="D87" i="26"/>
  <c r="K87" i="17"/>
  <c r="D59" i="26"/>
  <c r="K59" i="17"/>
  <c r="D47" i="26"/>
  <c r="K47" i="17"/>
  <c r="K43" i="17"/>
  <c r="D43" i="26"/>
  <c r="D39" i="26"/>
  <c r="K39" i="17"/>
  <c r="D27" i="26"/>
  <c r="K27" i="17"/>
  <c r="D15" i="26"/>
  <c r="K15" i="17"/>
  <c r="D11" i="26"/>
  <c r="K11" i="17"/>
  <c r="D7" i="26"/>
  <c r="K7" i="17"/>
  <c r="K82" i="18"/>
  <c r="D82" i="27"/>
  <c r="I60" i="27"/>
  <c r="P60" i="18"/>
  <c r="P156" i="20"/>
  <c r="I156" i="29"/>
  <c r="K144" i="20"/>
  <c r="D144" i="29"/>
  <c r="P138" i="20"/>
  <c r="I138" i="29"/>
  <c r="K28" i="18"/>
  <c r="D28" i="27"/>
  <c r="P143" i="20"/>
  <c r="I143" i="29"/>
  <c r="D133" i="29"/>
  <c r="K133" i="20"/>
  <c r="K45" i="20"/>
  <c r="D45" i="29"/>
  <c r="P23" i="20"/>
  <c r="I23" i="29"/>
  <c r="K13" i="20"/>
  <c r="D13" i="29"/>
  <c r="K68" i="16"/>
  <c r="D68" i="25"/>
  <c r="D60" i="25"/>
  <c r="K60" i="16"/>
  <c r="K52" i="16"/>
  <c r="D52" i="25"/>
  <c r="D40" i="25"/>
  <c r="K40" i="16"/>
  <c r="K20" i="16"/>
  <c r="D20" i="25"/>
  <c r="I52" i="25"/>
  <c r="P52" i="16"/>
  <c r="I47" i="25"/>
  <c r="P47" i="16"/>
  <c r="P41" i="16"/>
  <c r="I41" i="25"/>
  <c r="K128" i="20"/>
  <c r="D128" i="29"/>
  <c r="P76" i="20"/>
  <c r="I76" i="29"/>
  <c r="K72" i="20"/>
  <c r="D72" i="29"/>
  <c r="K10" i="20"/>
  <c r="D10" i="29"/>
  <c r="P103" i="6"/>
  <c r="I103" i="22"/>
  <c r="K111" i="6"/>
  <c r="D111" i="22"/>
  <c r="K115" i="6"/>
  <c r="D115" i="22"/>
  <c r="I147" i="22"/>
  <c r="P147" i="6"/>
  <c r="P157" i="6"/>
  <c r="I157" i="22"/>
  <c r="I51" i="28"/>
  <c r="P51" i="19"/>
  <c r="I112" i="30"/>
  <c r="P112" i="36"/>
  <c r="I17" i="32"/>
  <c r="P17" i="39"/>
  <c r="I33" i="32"/>
  <c r="P33" i="39"/>
  <c r="I49" i="32"/>
  <c r="P49" i="39"/>
  <c r="I65" i="32"/>
  <c r="P65" i="39"/>
  <c r="I81" i="32"/>
  <c r="P81" i="39"/>
  <c r="K44" i="19"/>
  <c r="P145" i="39"/>
  <c r="P129" i="39"/>
  <c r="P113" i="39"/>
  <c r="P97" i="39"/>
  <c r="K96" i="15"/>
  <c r="D96" i="24"/>
  <c r="K18" i="6"/>
  <c r="D18" i="22"/>
  <c r="D33" i="24"/>
  <c r="K33" i="15"/>
  <c r="I32" i="26"/>
  <c r="P32" i="17"/>
  <c r="D154" i="26"/>
  <c r="K154" i="17"/>
  <c r="D146" i="26"/>
  <c r="K146" i="17"/>
  <c r="D122" i="26"/>
  <c r="K122" i="17"/>
  <c r="I38" i="32"/>
  <c r="P38" i="39"/>
  <c r="I54" i="32"/>
  <c r="P54" i="39"/>
  <c r="I70" i="32"/>
  <c r="P70" i="39"/>
  <c r="I86" i="32"/>
  <c r="P86" i="39"/>
  <c r="I102" i="32"/>
  <c r="P102" i="39"/>
  <c r="I118" i="32"/>
  <c r="P118" i="39"/>
  <c r="I134" i="32"/>
  <c r="P134" i="39"/>
  <c r="P20" i="6"/>
  <c r="P20" i="17"/>
  <c r="P44" i="17"/>
  <c r="P92" i="17"/>
  <c r="P132" i="17"/>
  <c r="P143" i="15"/>
  <c r="P28" i="6"/>
  <c r="P76" i="17"/>
  <c r="D109" i="26"/>
  <c r="C78" i="29"/>
  <c r="K71" i="18"/>
  <c r="P24" i="18"/>
  <c r="I51" i="27"/>
  <c r="P149" i="14"/>
  <c r="K151" i="18"/>
  <c r="K145" i="18"/>
  <c r="K31" i="18"/>
  <c r="K161" i="18"/>
  <c r="P34" i="18"/>
  <c r="K76" i="18"/>
  <c r="I124" i="25"/>
  <c r="P124" i="16"/>
  <c r="I8" i="22"/>
  <c r="P8" i="6"/>
  <c r="I121" i="24"/>
  <c r="P121" i="15"/>
  <c r="D112" i="26"/>
  <c r="K112" i="17"/>
  <c r="D98" i="26"/>
  <c r="K98" i="17"/>
  <c r="P89" i="17"/>
  <c r="I89" i="26"/>
  <c r="P69" i="17"/>
  <c r="I69" i="26"/>
  <c r="K83" i="16"/>
  <c r="K111" i="16"/>
  <c r="K147" i="14"/>
  <c r="K12" i="19"/>
  <c r="P140" i="16"/>
  <c r="P70" i="15"/>
  <c r="D84" i="25"/>
  <c r="K151" i="14"/>
  <c r="J112" i="19"/>
  <c r="P148" i="16"/>
  <c r="I45" i="22"/>
  <c r="I36" i="24"/>
  <c r="P100" i="16"/>
  <c r="D88" i="24"/>
  <c r="P138" i="16"/>
  <c r="K154" i="18"/>
  <c r="K152" i="18"/>
  <c r="K126" i="18"/>
  <c r="P48" i="19"/>
  <c r="P98" i="16"/>
  <c r="P19" i="6"/>
  <c r="D89" i="32"/>
  <c r="K113" i="15"/>
  <c r="P31" i="15"/>
  <c r="D98" i="32"/>
  <c r="D130" i="32"/>
  <c r="D142" i="32"/>
  <c r="D24" i="22"/>
  <c r="V156" i="41"/>
  <c r="P14" i="16"/>
  <c r="I44" i="23"/>
  <c r="K112" i="18"/>
  <c r="P18" i="18"/>
  <c r="P21" i="18"/>
  <c r="I148" i="27"/>
  <c r="I146" i="27"/>
  <c r="I57" i="23"/>
  <c r="P51" i="14"/>
  <c r="I14" i="23"/>
  <c r="K74" i="18"/>
  <c r="I47" i="23"/>
  <c r="P68" i="19"/>
  <c r="P34" i="16"/>
  <c r="P19" i="18"/>
  <c r="K132" i="18"/>
  <c r="K42" i="18"/>
  <c r="K144" i="18"/>
  <c r="I90" i="27"/>
  <c r="K89" i="18"/>
  <c r="P22" i="14"/>
  <c r="P150" i="14"/>
  <c r="K47" i="18"/>
  <c r="P39" i="18"/>
  <c r="P53" i="14"/>
  <c r="I124" i="23"/>
  <c r="K104" i="18"/>
  <c r="I41" i="27"/>
  <c r="P74" i="18"/>
  <c r="P65" i="14"/>
  <c r="P43" i="14"/>
  <c r="P139" i="14"/>
  <c r="K156" i="18"/>
  <c r="I87" i="27"/>
  <c r="P101" i="14"/>
  <c r="P128" i="16"/>
  <c r="K34" i="19"/>
  <c r="I135" i="29"/>
  <c r="K8" i="17"/>
  <c r="P125" i="18"/>
  <c r="D115" i="27"/>
  <c r="D51" i="27"/>
  <c r="D142" i="27"/>
  <c r="P118" i="18"/>
  <c r="K60" i="6"/>
  <c r="P122" i="15"/>
  <c r="P128" i="39"/>
  <c r="K82" i="6"/>
  <c r="P24" i="16"/>
  <c r="D24" i="27"/>
  <c r="K119" i="17"/>
  <c r="K147" i="17"/>
  <c r="K38" i="17"/>
  <c r="K50" i="17"/>
  <c r="K89" i="6"/>
  <c r="K118" i="19"/>
  <c r="P136" i="16"/>
  <c r="D153" i="28"/>
  <c r="D95" i="28"/>
  <c r="D154" i="22"/>
  <c r="D148" i="22"/>
  <c r="D142" i="22"/>
  <c r="K128" i="6"/>
  <c r="D104" i="22"/>
  <c r="I84" i="22"/>
  <c r="I21" i="26"/>
  <c r="I81" i="26"/>
  <c r="I113" i="26"/>
  <c r="I76" i="24"/>
  <c r="D147" i="24"/>
  <c r="K146" i="19"/>
  <c r="D146" i="28"/>
  <c r="D88" i="32"/>
  <c r="K88" i="39"/>
  <c r="P89" i="15"/>
  <c r="I89" i="24"/>
  <c r="D73" i="24"/>
  <c r="K73" i="15"/>
  <c r="K41" i="15"/>
  <c r="D41" i="24"/>
  <c r="I156" i="26"/>
  <c r="P156" i="17"/>
  <c r="I124" i="26"/>
  <c r="P124" i="17"/>
  <c r="I100" i="26"/>
  <c r="P100" i="17"/>
  <c r="I60" i="26"/>
  <c r="P60" i="17"/>
  <c r="K48" i="18"/>
  <c r="P36" i="18"/>
  <c r="I115" i="27"/>
  <c r="I142" i="23"/>
  <c r="P37" i="14"/>
  <c r="K39" i="18"/>
  <c r="P104" i="16"/>
  <c r="I53" i="26"/>
  <c r="I85" i="26"/>
  <c r="I125" i="26"/>
  <c r="I157" i="26"/>
  <c r="K80" i="14"/>
  <c r="K18" i="19"/>
  <c r="D18" i="28"/>
  <c r="D74" i="28"/>
  <c r="K74" i="19"/>
  <c r="K124" i="19"/>
  <c r="D124" i="28"/>
  <c r="P9" i="6"/>
  <c r="I9" i="22"/>
  <c r="D158" i="24"/>
  <c r="K158" i="15"/>
  <c r="K120" i="15"/>
  <c r="D120" i="24"/>
  <c r="K109" i="15"/>
  <c r="D109" i="24"/>
  <c r="D15" i="24"/>
  <c r="K15" i="15"/>
  <c r="D87" i="28"/>
  <c r="K87" i="19"/>
  <c r="K76" i="19"/>
  <c r="D76" i="28"/>
  <c r="K100" i="19"/>
  <c r="D100" i="28"/>
  <c r="K78" i="15"/>
  <c r="D78" i="24"/>
  <c r="P58" i="15"/>
  <c r="I58" i="24"/>
  <c r="D48" i="24"/>
  <c r="K48" i="15"/>
  <c r="D151" i="26"/>
  <c r="K151" i="17"/>
  <c r="D131" i="26"/>
  <c r="K131" i="17"/>
  <c r="K57" i="18"/>
  <c r="I100" i="27"/>
  <c r="K108" i="15"/>
  <c r="D108" i="24"/>
  <c r="I135" i="24"/>
  <c r="P135" i="15"/>
  <c r="D82" i="26"/>
  <c r="K82" i="17"/>
  <c r="K22" i="15"/>
  <c r="D22" i="24"/>
  <c r="P90" i="20"/>
  <c r="I90" i="29"/>
  <c r="D68" i="22"/>
  <c r="K68" i="6"/>
  <c r="D120" i="22"/>
  <c r="K120" i="6"/>
  <c r="K124" i="6"/>
  <c r="D124" i="22"/>
  <c r="I14" i="28"/>
  <c r="P14" i="19"/>
  <c r="I79" i="28"/>
  <c r="P79" i="19"/>
  <c r="I59" i="32"/>
  <c r="P59" i="39"/>
  <c r="K71" i="17"/>
  <c r="K138" i="17"/>
  <c r="D79" i="29"/>
  <c r="K127" i="20"/>
  <c r="I124" i="27"/>
  <c r="I47" i="26"/>
  <c r="I131" i="26"/>
  <c r="I151" i="26"/>
  <c r="I31" i="25"/>
  <c r="I20" i="25"/>
  <c r="D72" i="25"/>
  <c r="K92" i="16"/>
  <c r="D46" i="22"/>
  <c r="P102" i="16"/>
  <c r="K106" i="14"/>
  <c r="P104" i="15"/>
  <c r="K72" i="18"/>
  <c r="D32" i="22"/>
  <c r="K109" i="18"/>
  <c r="K136" i="18"/>
  <c r="I147" i="23"/>
  <c r="K60" i="18"/>
  <c r="I28" i="27"/>
  <c r="I125" i="23"/>
  <c r="I135" i="23"/>
  <c r="I62" i="23"/>
  <c r="I148" i="23"/>
  <c r="I30" i="24"/>
  <c r="P35" i="6"/>
  <c r="K56" i="6"/>
  <c r="K101" i="17"/>
  <c r="K125" i="17"/>
  <c r="K114" i="17"/>
  <c r="P159" i="15"/>
  <c r="P34" i="6"/>
  <c r="K52" i="17"/>
  <c r="I130" i="22"/>
  <c r="I146" i="22"/>
  <c r="P129" i="16"/>
  <c r="K8" i="18"/>
  <c r="K97" i="15"/>
  <c r="I132" i="27"/>
  <c r="K100" i="18"/>
  <c r="I13" i="23"/>
  <c r="I141" i="23"/>
  <c r="I151" i="23"/>
  <c r="P58" i="14"/>
  <c r="K92" i="18"/>
  <c r="P118" i="16"/>
  <c r="I92" i="23"/>
  <c r="I94" i="23"/>
  <c r="I24" i="23"/>
  <c r="D90" i="22"/>
  <c r="P81" i="15"/>
  <c r="K76" i="6"/>
  <c r="D65" i="24"/>
  <c r="K132" i="15"/>
  <c r="D13" i="22"/>
  <c r="K33" i="6"/>
  <c r="P102" i="17"/>
  <c r="D117" i="24"/>
  <c r="K134" i="14"/>
  <c r="D97" i="25"/>
  <c r="K113" i="16"/>
  <c r="K124" i="16"/>
  <c r="P134" i="17"/>
  <c r="I100" i="22"/>
  <c r="P142" i="16"/>
  <c r="P56" i="16"/>
  <c r="I83" i="23"/>
  <c r="K97" i="18"/>
  <c r="P111" i="18"/>
  <c r="I29" i="23"/>
  <c r="P7" i="14"/>
  <c r="P154" i="16"/>
  <c r="I144" i="24"/>
  <c r="D123" i="27"/>
  <c r="I22" i="22"/>
  <c r="I70" i="22"/>
  <c r="D141" i="24"/>
  <c r="D105" i="25"/>
  <c r="P49" i="16"/>
  <c r="P112" i="17"/>
  <c r="I20" i="24"/>
  <c r="I156" i="27"/>
  <c r="I134" i="22"/>
  <c r="I150" i="22"/>
  <c r="I94" i="24"/>
  <c r="P86" i="16"/>
  <c r="K157" i="18"/>
  <c r="I28" i="23"/>
  <c r="P7" i="16"/>
  <c r="I126" i="24"/>
  <c r="K85" i="6"/>
  <c r="K124" i="17"/>
  <c r="D47" i="24"/>
  <c r="P91" i="15"/>
  <c r="K86" i="15"/>
  <c r="I66" i="22"/>
  <c r="P48" i="17"/>
  <c r="K29" i="15"/>
  <c r="P110" i="16"/>
  <c r="I147" i="27"/>
  <c r="P39" i="14"/>
  <c r="P20" i="18"/>
  <c r="P137" i="15"/>
  <c r="K53" i="6"/>
  <c r="K66" i="16"/>
  <c r="D148" i="25"/>
  <c r="P54" i="17"/>
  <c r="K18" i="16"/>
  <c r="K29" i="18"/>
  <c r="K160" i="17"/>
  <c r="K141" i="17"/>
  <c r="I138" i="22"/>
  <c r="I154" i="22"/>
  <c r="P126" i="16"/>
  <c r="K118" i="18"/>
  <c r="D149" i="26"/>
  <c r="K112" i="14"/>
  <c r="I115" i="23"/>
  <c r="K153" i="18"/>
  <c r="I77" i="23"/>
  <c r="I71" i="23"/>
  <c r="P64" i="14"/>
  <c r="P39" i="16"/>
  <c r="P121" i="16"/>
  <c r="K117" i="17"/>
  <c r="K20" i="17"/>
  <c r="D142" i="24"/>
  <c r="P17" i="16"/>
  <c r="P118" i="17"/>
  <c r="K78" i="17"/>
  <c r="P78" i="16"/>
  <c r="I65" i="27"/>
  <c r="I61" i="23"/>
  <c r="P94" i="16"/>
  <c r="K92" i="15"/>
  <c r="D157" i="24"/>
  <c r="K116" i="16"/>
  <c r="K142" i="14"/>
  <c r="D62" i="22"/>
  <c r="K62" i="17"/>
  <c r="I129" i="27"/>
  <c r="K45" i="18"/>
  <c r="P56" i="18"/>
  <c r="I93" i="23"/>
  <c r="I87" i="23"/>
  <c r="I153" i="27"/>
  <c r="P123" i="18"/>
  <c r="P42" i="16"/>
  <c r="K63" i="18"/>
  <c r="K80" i="6"/>
  <c r="K93" i="17"/>
  <c r="K140" i="17"/>
  <c r="K75" i="15"/>
  <c r="I77" i="24"/>
  <c r="D57" i="28"/>
  <c r="P132" i="19"/>
  <c r="K41" i="19"/>
  <c r="P71" i="19"/>
  <c r="D73" i="28"/>
  <c r="I107" i="28"/>
  <c r="P55" i="19"/>
  <c r="P126" i="19"/>
  <c r="P34" i="19"/>
  <c r="P39" i="19"/>
  <c r="D139" i="28"/>
  <c r="D54" i="28"/>
  <c r="I155" i="28"/>
  <c r="P94" i="19"/>
  <c r="P23" i="19"/>
  <c r="I7" i="28"/>
  <c r="P128" i="19"/>
  <c r="K38" i="19"/>
  <c r="K102" i="19"/>
  <c r="D123" i="28"/>
  <c r="I89" i="28"/>
  <c r="F122" i="6"/>
  <c r="F82" i="6"/>
  <c r="F42" i="6"/>
  <c r="F43" i="6"/>
  <c r="F33" i="14"/>
  <c r="F113" i="14"/>
  <c r="F128" i="14"/>
  <c r="F132" i="14"/>
  <c r="F52" i="14"/>
  <c r="F153" i="14"/>
  <c r="F73" i="14"/>
  <c r="F53" i="14"/>
  <c r="F143" i="15"/>
  <c r="F49" i="15"/>
  <c r="F133" i="15"/>
  <c r="F93" i="15"/>
  <c r="F128" i="16"/>
  <c r="F88" i="16"/>
  <c r="F48" i="16"/>
  <c r="F113" i="16"/>
  <c r="F73" i="16"/>
  <c r="F123" i="17"/>
  <c r="F83" i="17"/>
  <c r="F68" i="17"/>
  <c r="F32" i="18"/>
  <c r="F68" i="18"/>
  <c r="F137" i="18"/>
  <c r="F72" i="18"/>
  <c r="F133" i="18"/>
  <c r="F98" i="18"/>
  <c r="F118" i="18"/>
  <c r="F38" i="18"/>
  <c r="F73" i="18"/>
  <c r="F123" i="20"/>
  <c r="F83" i="20"/>
  <c r="F28" i="20"/>
  <c r="F102" i="20"/>
  <c r="P35" i="19"/>
  <c r="D70" i="35"/>
  <c r="I36" i="29"/>
  <c r="P80" i="40"/>
  <c r="I26" i="29"/>
  <c r="D58" i="29"/>
  <c r="T97" i="41"/>
  <c r="T88" i="41"/>
  <c r="T80" i="41"/>
  <c r="T72" i="41"/>
  <c r="T64" i="41"/>
  <c r="T56" i="41"/>
  <c r="T48" i="41"/>
  <c r="T40" i="41"/>
  <c r="K41" i="36" s="1"/>
  <c r="T32" i="41"/>
  <c r="T24" i="41"/>
  <c r="K25" i="36" s="1"/>
  <c r="T16" i="41"/>
  <c r="T8" i="41"/>
  <c r="Y13" i="41"/>
  <c r="Y29" i="41"/>
  <c r="Y45" i="41"/>
  <c r="Y61" i="41"/>
  <c r="Y77" i="41"/>
  <c r="Y95" i="41"/>
  <c r="Y113" i="41"/>
  <c r="Y133" i="41"/>
  <c r="Y149" i="41"/>
  <c r="Y16" i="41"/>
  <c r="Y32" i="41"/>
  <c r="Y48" i="41"/>
  <c r="Y64" i="41"/>
  <c r="Y80" i="41"/>
  <c r="Y96" i="41"/>
  <c r="Y112" i="41"/>
  <c r="Y130" i="41"/>
  <c r="Y146" i="41"/>
  <c r="T152" i="41"/>
  <c r="D153" i="30" s="1"/>
  <c r="T144" i="41"/>
  <c r="T136" i="41"/>
  <c r="T128" i="41"/>
  <c r="T120" i="41"/>
  <c r="T112" i="41"/>
  <c r="T104" i="41"/>
  <c r="P93" i="40"/>
  <c r="D40" i="28"/>
  <c r="P19" i="19"/>
  <c r="D24" i="28"/>
  <c r="P156" i="19"/>
  <c r="P84" i="19"/>
  <c r="P10" i="40"/>
  <c r="K11" i="19"/>
  <c r="K122" i="19"/>
  <c r="K59" i="19"/>
  <c r="D130" i="30"/>
  <c r="T95" i="41"/>
  <c r="K96" i="36" s="1"/>
  <c r="T87" i="41"/>
  <c r="T79" i="41"/>
  <c r="D80" i="30" s="1"/>
  <c r="T71" i="41"/>
  <c r="T63" i="41"/>
  <c r="K64" i="36" s="1"/>
  <c r="T55" i="41"/>
  <c r="T47" i="41"/>
  <c r="D48" i="30" s="1"/>
  <c r="T39" i="41"/>
  <c r="T31" i="41"/>
  <c r="K32" i="36" s="1"/>
  <c r="T23" i="41"/>
  <c r="T15" i="41"/>
  <c r="K16" i="36" s="1"/>
  <c r="T7" i="41"/>
  <c r="Y15" i="41"/>
  <c r="Y31" i="41"/>
  <c r="Y47" i="41"/>
  <c r="Y63" i="41"/>
  <c r="Y79" i="41"/>
  <c r="Y97" i="41"/>
  <c r="Y115" i="41"/>
  <c r="P116" i="36" s="1"/>
  <c r="Y135" i="41"/>
  <c r="Y151" i="41"/>
  <c r="Y18" i="41"/>
  <c r="Y34" i="41"/>
  <c r="Y50" i="41"/>
  <c r="Y66" i="41"/>
  <c r="Y82" i="41"/>
  <c r="Y98" i="41"/>
  <c r="Y114" i="41"/>
  <c r="Y132" i="41"/>
  <c r="Y148" i="41"/>
  <c r="T151" i="41"/>
  <c r="T143" i="41"/>
  <c r="T135" i="41"/>
  <c r="T127" i="41"/>
  <c r="T119" i="41"/>
  <c r="T111" i="41"/>
  <c r="D150" i="32"/>
  <c r="K102" i="40"/>
  <c r="I131" i="29"/>
  <c r="I34" i="35"/>
  <c r="K8" i="40"/>
  <c r="K16" i="40"/>
  <c r="Y131" i="41"/>
  <c r="I86" i="29"/>
  <c r="I63" i="29"/>
  <c r="D68" i="29"/>
  <c r="T94" i="41"/>
  <c r="K95" i="36" s="1"/>
  <c r="T86" i="41"/>
  <c r="K87" i="36" s="1"/>
  <c r="T78" i="41"/>
  <c r="K79" i="36" s="1"/>
  <c r="T70" i="41"/>
  <c r="K71" i="36" s="1"/>
  <c r="T62" i="41"/>
  <c r="K63" i="36" s="1"/>
  <c r="T54" i="41"/>
  <c r="K55" i="36" s="1"/>
  <c r="T46" i="41"/>
  <c r="K47" i="36" s="1"/>
  <c r="T38" i="41"/>
  <c r="T30" i="41"/>
  <c r="D31" i="30" s="1"/>
  <c r="T22" i="41"/>
  <c r="T14" i="41"/>
  <c r="K15" i="36" s="1"/>
  <c r="T6" i="41"/>
  <c r="Y17" i="41"/>
  <c r="Y33" i="41"/>
  <c r="Y49" i="41"/>
  <c r="Y65" i="41"/>
  <c r="Y81" i="41"/>
  <c r="Y99" i="41"/>
  <c r="I100" i="30" s="1"/>
  <c r="Y117" i="41"/>
  <c r="Y137" i="41"/>
  <c r="Y153" i="41"/>
  <c r="Y20" i="41"/>
  <c r="Y36" i="41"/>
  <c r="Y52" i="41"/>
  <c r="Y68" i="41"/>
  <c r="Y84" i="41"/>
  <c r="Y100" i="41"/>
  <c r="Y116" i="41"/>
  <c r="Y134" i="41"/>
  <c r="Y150" i="41"/>
  <c r="T150" i="41"/>
  <c r="T142" i="41"/>
  <c r="T134" i="41"/>
  <c r="D135" i="30" s="1"/>
  <c r="T126" i="41"/>
  <c r="D127" i="30" s="1"/>
  <c r="T118" i="41"/>
  <c r="K119" i="36" s="1"/>
  <c r="T110" i="41"/>
  <c r="P132" i="40"/>
  <c r="I68" i="35"/>
  <c r="D14" i="32"/>
  <c r="D90" i="32"/>
  <c r="Y128" i="41"/>
  <c r="D85" i="29"/>
  <c r="K27" i="19"/>
  <c r="I24" i="32"/>
  <c r="D112" i="29"/>
  <c r="K55" i="20"/>
  <c r="K95" i="20"/>
  <c r="D160" i="29"/>
  <c r="T93" i="41"/>
  <c r="K94" i="36" s="1"/>
  <c r="T85" i="41"/>
  <c r="T77" i="41"/>
  <c r="K78" i="36" s="1"/>
  <c r="T69" i="41"/>
  <c r="T61" i="41"/>
  <c r="D62" i="30" s="1"/>
  <c r="T53" i="41"/>
  <c r="K54" i="36" s="1"/>
  <c r="T45" i="41"/>
  <c r="K46" i="36" s="1"/>
  <c r="T37" i="41"/>
  <c r="T29" i="41"/>
  <c r="K30" i="36" s="1"/>
  <c r="T21" i="41"/>
  <c r="K22" i="36" s="1"/>
  <c r="T13" i="41"/>
  <c r="K14" i="36" s="1"/>
  <c r="T96" i="41"/>
  <c r="K97" i="36" s="1"/>
  <c r="Y19" i="41"/>
  <c r="Y35" i="41"/>
  <c r="I36" i="30" s="1"/>
  <c r="Y51" i="41"/>
  <c r="I52" i="30" s="1"/>
  <c r="Y67" i="41"/>
  <c r="I68" i="30" s="1"/>
  <c r="Y83" i="41"/>
  <c r="Y103" i="41"/>
  <c r="I104" i="30" s="1"/>
  <c r="Y119" i="41"/>
  <c r="I120" i="30" s="1"/>
  <c r="Y139" i="41"/>
  <c r="I140" i="30" s="1"/>
  <c r="Y155" i="41"/>
  <c r="I156" i="30" s="1"/>
  <c r="Y22" i="41"/>
  <c r="Y38" i="41"/>
  <c r="I39" i="30" s="1"/>
  <c r="Y54" i="41"/>
  <c r="Y70" i="41"/>
  <c r="I71" i="30" s="1"/>
  <c r="Y86" i="41"/>
  <c r="Y102" i="41"/>
  <c r="I103" i="30" s="1"/>
  <c r="Y118" i="41"/>
  <c r="Y136" i="41"/>
  <c r="I137" i="30" s="1"/>
  <c r="Y152" i="41"/>
  <c r="T149" i="41"/>
  <c r="T141" i="41"/>
  <c r="D142" i="30" s="1"/>
  <c r="T133" i="41"/>
  <c r="K134" i="36" s="1"/>
  <c r="T125" i="41"/>
  <c r="T117" i="41"/>
  <c r="D118" i="30" s="1"/>
  <c r="T109" i="41"/>
  <c r="D110" i="30" s="1"/>
  <c r="K154" i="40"/>
  <c r="Y101" i="41"/>
  <c r="I102" i="30" s="1"/>
  <c r="I96" i="29"/>
  <c r="D26" i="30"/>
  <c r="D74" i="32"/>
  <c r="Y127" i="41"/>
  <c r="K75" i="19"/>
  <c r="D107" i="28"/>
  <c r="T92" i="41"/>
  <c r="T84" i="41"/>
  <c r="K85" i="36" s="1"/>
  <c r="T76" i="41"/>
  <c r="T68" i="41"/>
  <c r="T60" i="41"/>
  <c r="K61" i="36" s="1"/>
  <c r="T52" i="41"/>
  <c r="T44" i="41"/>
  <c r="K45" i="36" s="1"/>
  <c r="T36" i="41"/>
  <c r="T28" i="41"/>
  <c r="T20" i="41"/>
  <c r="K21" i="36" s="1"/>
  <c r="T12" i="41"/>
  <c r="T98" i="41"/>
  <c r="Y21" i="41"/>
  <c r="Y37" i="41"/>
  <c r="Y53" i="41"/>
  <c r="Y69" i="41"/>
  <c r="Y85" i="41"/>
  <c r="Y105" i="41"/>
  <c r="Y121" i="41"/>
  <c r="Y141" i="41"/>
  <c r="Y8" i="41"/>
  <c r="Y24" i="41"/>
  <c r="Y40" i="41"/>
  <c r="Y56" i="41"/>
  <c r="Y72" i="41"/>
  <c r="Y88" i="41"/>
  <c r="Y104" i="41"/>
  <c r="Y120" i="41"/>
  <c r="Y138" i="41"/>
  <c r="Y154" i="41"/>
  <c r="T148" i="41"/>
  <c r="D149" i="30" s="1"/>
  <c r="T140" i="41"/>
  <c r="T132" i="41"/>
  <c r="D133" i="30" s="1"/>
  <c r="T124" i="41"/>
  <c r="T116" i="41"/>
  <c r="D117" i="30" s="1"/>
  <c r="T108" i="41"/>
  <c r="T101" i="41"/>
  <c r="D145" i="32"/>
  <c r="K78" i="40"/>
  <c r="Y87" i="41"/>
  <c r="P153" i="40"/>
  <c r="I151" i="29"/>
  <c r="I16" i="29"/>
  <c r="K143" i="20"/>
  <c r="D124" i="29"/>
  <c r="T91" i="41"/>
  <c r="T83" i="41"/>
  <c r="K84" i="36" s="1"/>
  <c r="T75" i="41"/>
  <c r="T67" i="41"/>
  <c r="K68" i="36" s="1"/>
  <c r="T59" i="41"/>
  <c r="T51" i="41"/>
  <c r="D52" i="30" s="1"/>
  <c r="T43" i="41"/>
  <c r="T35" i="41"/>
  <c r="K36" i="36" s="1"/>
  <c r="T27" i="41"/>
  <c r="K28" i="36" s="1"/>
  <c r="T19" i="41"/>
  <c r="D20" i="30" s="1"/>
  <c r="T11" i="41"/>
  <c r="K12" i="36" s="1"/>
  <c r="T100" i="41"/>
  <c r="Y7" i="41"/>
  <c r="Y23" i="41"/>
  <c r="Y39" i="41"/>
  <c r="Y55" i="41"/>
  <c r="Y71" i="41"/>
  <c r="Y89" i="41"/>
  <c r="Y107" i="41"/>
  <c r="Y123" i="41"/>
  <c r="I124" i="30" s="1"/>
  <c r="Y143" i="41"/>
  <c r="Y10" i="41"/>
  <c r="Y26" i="41"/>
  <c r="Y42" i="41"/>
  <c r="Y58" i="41"/>
  <c r="Y74" i="41"/>
  <c r="Y90" i="41"/>
  <c r="Y106" i="41"/>
  <c r="Y122" i="41"/>
  <c r="Y140" i="41"/>
  <c r="T155" i="41"/>
  <c r="T147" i="41"/>
  <c r="T139" i="41"/>
  <c r="T131" i="41"/>
  <c r="T123" i="41"/>
  <c r="T115" i="41"/>
  <c r="T107" i="41"/>
  <c r="D122" i="32"/>
  <c r="P98" i="40"/>
  <c r="P67" i="19"/>
  <c r="P28" i="19"/>
  <c r="D138" i="32"/>
  <c r="Y6" i="41"/>
  <c r="I35" i="29"/>
  <c r="I109" i="29"/>
  <c r="P151" i="19"/>
  <c r="D48" i="29"/>
  <c r="T103" i="41"/>
  <c r="T90" i="41"/>
  <c r="K91" i="36" s="1"/>
  <c r="T82" i="41"/>
  <c r="K83" i="36" s="1"/>
  <c r="T74" i="41"/>
  <c r="K75" i="36" s="1"/>
  <c r="T66" i="41"/>
  <c r="K67" i="36" s="1"/>
  <c r="T58" i="41"/>
  <c r="K59" i="36" s="1"/>
  <c r="T50" i="41"/>
  <c r="K51" i="36" s="1"/>
  <c r="T42" i="41"/>
  <c r="K43" i="36" s="1"/>
  <c r="T34" i="41"/>
  <c r="K35" i="36" s="1"/>
  <c r="T26" i="41"/>
  <c r="T18" i="41"/>
  <c r="K19" i="36" s="1"/>
  <c r="T10" i="41"/>
  <c r="T102" i="41"/>
  <c r="Y9" i="41"/>
  <c r="Y25" i="41"/>
  <c r="Y41" i="41"/>
  <c r="Y57" i="41"/>
  <c r="Y73" i="41"/>
  <c r="Y91" i="41"/>
  <c r="I92" i="30" s="1"/>
  <c r="Y109" i="41"/>
  <c r="Y125" i="41"/>
  <c r="Y145" i="41"/>
  <c r="Y12" i="41"/>
  <c r="Y28" i="41"/>
  <c r="Y44" i="41"/>
  <c r="Y60" i="41"/>
  <c r="Y76" i="41"/>
  <c r="Y92" i="41"/>
  <c r="Y108" i="41"/>
  <c r="Y124" i="41"/>
  <c r="Y142" i="41"/>
  <c r="T154" i="41"/>
  <c r="T146" i="41"/>
  <c r="D147" i="30" s="1"/>
  <c r="T138" i="41"/>
  <c r="D139" i="30" s="1"/>
  <c r="T130" i="41"/>
  <c r="D131" i="30" s="1"/>
  <c r="T122" i="41"/>
  <c r="D123" i="30" s="1"/>
  <c r="T114" i="41"/>
  <c r="D115" i="30" s="1"/>
  <c r="F152" i="18"/>
  <c r="F107" i="16"/>
  <c r="F67" i="16"/>
  <c r="F92" i="14"/>
  <c r="F122" i="16"/>
  <c r="F112" i="15"/>
  <c r="F7" i="20"/>
  <c r="F137" i="6"/>
  <c r="F107" i="15"/>
  <c r="F32" i="15"/>
  <c r="F153" i="15"/>
  <c r="F43" i="15"/>
  <c r="F53" i="15"/>
  <c r="F78" i="18"/>
  <c r="F158" i="15"/>
  <c r="F118" i="15"/>
  <c r="F78" i="15"/>
  <c r="F38" i="15"/>
  <c r="F102" i="18"/>
  <c r="F132" i="16"/>
  <c r="F92" i="16"/>
  <c r="F37" i="14"/>
  <c r="F67" i="6"/>
  <c r="F157" i="17"/>
  <c r="F82" i="16"/>
  <c r="F147" i="14"/>
  <c r="F67" i="14"/>
  <c r="F27" i="14"/>
  <c r="F97" i="6"/>
  <c r="F57" i="6"/>
  <c r="F17" i="6"/>
  <c r="F147" i="15"/>
  <c r="F157" i="20"/>
  <c r="F117" i="20"/>
  <c r="F37" i="20"/>
  <c r="F47" i="18"/>
  <c r="F117" i="17"/>
  <c r="F77" i="17"/>
  <c r="F127" i="18"/>
  <c r="F92" i="20"/>
  <c r="F52" i="20"/>
  <c r="F12" i="20"/>
  <c r="F142" i="18"/>
  <c r="F62" i="18"/>
  <c r="F22" i="18"/>
  <c r="F132" i="17"/>
  <c r="F92" i="17"/>
  <c r="F52" i="17"/>
  <c r="F12" i="17"/>
  <c r="F137" i="16"/>
  <c r="F97" i="16"/>
  <c r="F57" i="16"/>
  <c r="F122" i="14"/>
  <c r="F82" i="14"/>
  <c r="F42" i="14"/>
  <c r="F152" i="6"/>
  <c r="F112" i="6"/>
  <c r="F72" i="6"/>
  <c r="F32" i="6"/>
  <c r="F17" i="16"/>
  <c r="F87" i="6"/>
  <c r="F47" i="6"/>
  <c r="F27" i="16"/>
  <c r="F27" i="15"/>
  <c r="F97" i="15"/>
  <c r="F137" i="20"/>
  <c r="F17" i="20"/>
  <c r="F137" i="17"/>
  <c r="F102" i="16"/>
  <c r="F117" i="6"/>
  <c r="F67" i="15"/>
  <c r="F97" i="14"/>
  <c r="F143" i="20"/>
  <c r="F103" i="20"/>
  <c r="F63" i="20"/>
  <c r="F153" i="18"/>
  <c r="F33" i="18"/>
  <c r="F143" i="17"/>
  <c r="F103" i="17"/>
  <c r="F23" i="17"/>
  <c r="F148" i="16"/>
  <c r="F108" i="16"/>
  <c r="F68" i="16"/>
  <c r="F28" i="16"/>
  <c r="F138" i="15"/>
  <c r="F98" i="15"/>
  <c r="F133" i="14"/>
  <c r="F93" i="14"/>
  <c r="F13" i="14"/>
  <c r="F123" i="6"/>
  <c r="F83" i="6"/>
  <c r="F58" i="15"/>
  <c r="F18" i="15"/>
  <c r="F33" i="15"/>
  <c r="F103" i="15"/>
  <c r="F63" i="15"/>
  <c r="F23" i="15"/>
  <c r="F13" i="15"/>
  <c r="F127" i="15"/>
  <c r="F87" i="15"/>
  <c r="F7" i="18"/>
  <c r="F57" i="20"/>
  <c r="F147" i="18"/>
  <c r="F112" i="18"/>
  <c r="F67" i="18"/>
  <c r="F97" i="17"/>
  <c r="F57" i="17"/>
  <c r="F17" i="17"/>
  <c r="F142" i="16"/>
  <c r="F62" i="16"/>
  <c r="F22" i="16"/>
  <c r="F132" i="15"/>
  <c r="F92" i="15"/>
  <c r="F127" i="14"/>
  <c r="F47" i="14"/>
  <c r="F157" i="6"/>
  <c r="F77" i="6"/>
  <c r="F37" i="6"/>
  <c r="F57" i="14"/>
  <c r="F37" i="15"/>
  <c r="F12" i="15"/>
  <c r="F7" i="14"/>
  <c r="F42" i="17"/>
  <c r="F52" i="15"/>
  <c r="F117" i="14"/>
  <c r="F27" i="6"/>
  <c r="F17" i="15"/>
  <c r="D105" i="32"/>
  <c r="K137" i="39"/>
  <c r="P100" i="40"/>
  <c r="P159" i="40"/>
  <c r="K101" i="19"/>
  <c r="D34" i="32"/>
  <c r="D18" i="30"/>
  <c r="D97" i="30"/>
  <c r="I91" i="29"/>
  <c r="P40" i="19"/>
  <c r="K98" i="20"/>
  <c r="P12" i="19"/>
  <c r="K98" i="19"/>
  <c r="K109" i="19"/>
  <c r="K106" i="19"/>
  <c r="K135" i="19"/>
  <c r="D53" i="28"/>
  <c r="D113" i="32"/>
  <c r="K83" i="39"/>
  <c r="D77" i="28"/>
  <c r="P52" i="19"/>
  <c r="D58" i="32"/>
  <c r="P104" i="19"/>
  <c r="K50" i="19"/>
  <c r="K37" i="19"/>
  <c r="K90" i="19"/>
  <c r="D148" i="28"/>
  <c r="D50" i="30"/>
  <c r="P80" i="19"/>
  <c r="D62" i="32"/>
  <c r="P20" i="19"/>
  <c r="P124" i="19"/>
  <c r="D37" i="35"/>
  <c r="K156" i="19"/>
  <c r="K13" i="19"/>
  <c r="K58" i="19"/>
  <c r="D26" i="28"/>
  <c r="D116" i="28"/>
  <c r="H49" i="32"/>
  <c r="O49" i="39"/>
  <c r="H80" i="32"/>
  <c r="O80" i="39"/>
  <c r="O96" i="39"/>
  <c r="H96" i="32"/>
  <c r="H103" i="32"/>
  <c r="O103" i="39"/>
  <c r="H77" i="32"/>
  <c r="O77" i="39"/>
  <c r="H93" i="32"/>
  <c r="O93" i="39"/>
  <c r="H139" i="32"/>
  <c r="O139" i="39"/>
  <c r="O24" i="39"/>
  <c r="H24" i="32"/>
  <c r="H67" i="32"/>
  <c r="O67" i="39"/>
  <c r="H124" i="32"/>
  <c r="O124" i="39"/>
  <c r="H60" i="32"/>
  <c r="O60" i="39"/>
  <c r="H99" i="32"/>
  <c r="O99" i="39"/>
  <c r="H114" i="32"/>
  <c r="O114" i="39"/>
  <c r="O150" i="39"/>
  <c r="H150" i="32"/>
  <c r="H158" i="31"/>
  <c r="O158" i="37"/>
  <c r="H18" i="31"/>
  <c r="O18" i="37"/>
  <c r="H39" i="31"/>
  <c r="O39" i="37"/>
  <c r="H94" i="31"/>
  <c r="O94" i="37"/>
  <c r="H98" i="31"/>
  <c r="O98" i="37"/>
  <c r="H110" i="31"/>
  <c r="O110" i="37"/>
  <c r="H17" i="31"/>
  <c r="O17" i="37"/>
  <c r="H30" i="31"/>
  <c r="O30" i="37"/>
  <c r="H50" i="31"/>
  <c r="O50" i="37"/>
  <c r="H89" i="31"/>
  <c r="O89" i="37"/>
  <c r="H93" i="31"/>
  <c r="O93" i="37"/>
  <c r="H97" i="31"/>
  <c r="O97" i="37"/>
  <c r="H109" i="31"/>
  <c r="O109" i="37"/>
  <c r="H12" i="30"/>
  <c r="O12" i="36"/>
  <c r="H56" i="30"/>
  <c r="O56" i="36"/>
  <c r="H121" i="30"/>
  <c r="O121" i="36"/>
  <c r="H140" i="30"/>
  <c r="O140" i="36"/>
  <c r="H9" i="30"/>
  <c r="O9" i="36"/>
  <c r="H38" i="30"/>
  <c r="O38" i="36"/>
  <c r="H108" i="30"/>
  <c r="O108" i="36"/>
  <c r="H156" i="30"/>
  <c r="O156" i="36"/>
  <c r="H102" i="30"/>
  <c r="O102" i="36"/>
  <c r="O142" i="36"/>
  <c r="H142" i="30"/>
  <c r="H66" i="30"/>
  <c r="O66" i="36"/>
  <c r="O128" i="36"/>
  <c r="H128" i="30"/>
  <c r="H34" i="29"/>
  <c r="O34" i="20"/>
  <c r="H62" i="29"/>
  <c r="O62" i="20"/>
  <c r="H84" i="29"/>
  <c r="O84" i="20"/>
  <c r="H22" i="29"/>
  <c r="O22" i="20"/>
  <c r="H61" i="29"/>
  <c r="O61" i="20"/>
  <c r="H83" i="29"/>
  <c r="O83" i="20"/>
  <c r="H101" i="29"/>
  <c r="O101" i="20"/>
  <c r="H133" i="29"/>
  <c r="O133" i="20"/>
  <c r="H36" i="29"/>
  <c r="O36" i="20"/>
  <c r="H60" i="29"/>
  <c r="O60" i="20"/>
  <c r="H64" i="29"/>
  <c r="O64" i="20"/>
  <c r="H73" i="29"/>
  <c r="O73" i="20"/>
  <c r="O35" i="20"/>
  <c r="H35" i="29"/>
  <c r="H63" i="29"/>
  <c r="O63" i="20"/>
  <c r="H89" i="29"/>
  <c r="O89" i="20"/>
  <c r="H149" i="29"/>
  <c r="O149" i="20"/>
  <c r="D129" i="29"/>
  <c r="K99" i="20"/>
  <c r="D122" i="29"/>
  <c r="D17" i="29"/>
  <c r="I66" i="29"/>
  <c r="I57" i="29"/>
  <c r="K145" i="20"/>
  <c r="K161" i="20"/>
  <c r="I134" i="29"/>
  <c r="D8" i="29"/>
  <c r="D39" i="29"/>
  <c r="I149" i="29"/>
  <c r="I56" i="29"/>
  <c r="I102" i="29"/>
  <c r="I126" i="29"/>
  <c r="I21" i="29"/>
  <c r="I43" i="29"/>
  <c r="I61" i="29"/>
  <c r="I83" i="29"/>
  <c r="K27" i="20"/>
  <c r="K123" i="20"/>
  <c r="Q162" i="20"/>
  <c r="J7" i="49" s="1"/>
  <c r="I139" i="29"/>
  <c r="D89" i="29"/>
  <c r="D49" i="29"/>
  <c r="I60" i="29"/>
  <c r="I67" i="29"/>
  <c r="D32" i="29"/>
  <c r="D35" i="29"/>
  <c r="R162" i="20"/>
  <c r="R165" i="20" s="1"/>
  <c r="B162" i="29"/>
  <c r="E162" i="29"/>
  <c r="L162" i="29"/>
  <c r="Q162" i="37"/>
  <c r="J7" i="51" s="1"/>
  <c r="L162" i="37"/>
  <c r="E7" i="51" s="1"/>
  <c r="S162" i="37"/>
  <c r="I162" i="37"/>
  <c r="B7" i="51" s="1"/>
  <c r="K121" i="16"/>
  <c r="K52" i="14"/>
  <c r="K96" i="14"/>
  <c r="K44" i="14"/>
  <c r="K125" i="16"/>
  <c r="I162" i="40"/>
  <c r="B7" i="53" s="1"/>
  <c r="L162" i="40"/>
  <c r="E7" i="53" s="1"/>
  <c r="T147" i="34"/>
  <c r="D148" i="32" s="1"/>
  <c r="R3" i="38"/>
  <c r="Y84" i="38" s="1"/>
  <c r="F147" i="20"/>
  <c r="F127" i="20"/>
  <c r="F107" i="20"/>
  <c r="F87" i="20"/>
  <c r="F47" i="20"/>
  <c r="F157" i="18"/>
  <c r="F57" i="18"/>
  <c r="F37" i="18"/>
  <c r="F17" i="18"/>
  <c r="F147" i="17"/>
  <c r="F127" i="17"/>
  <c r="F87" i="17"/>
  <c r="F67" i="17"/>
  <c r="F47" i="17"/>
  <c r="F27" i="17"/>
  <c r="F152" i="16"/>
  <c r="F112" i="16"/>
  <c r="F52" i="16"/>
  <c r="F12" i="16"/>
  <c r="F122" i="15"/>
  <c r="F82" i="15"/>
  <c r="F62" i="15"/>
  <c r="F17" i="14"/>
  <c r="F7" i="17"/>
  <c r="F67" i="20"/>
  <c r="F142" i="15"/>
  <c r="F102" i="15"/>
  <c r="F42" i="15"/>
  <c r="F22" i="15"/>
  <c r="F7" i="15"/>
  <c r="F157" i="15"/>
  <c r="F142" i="39"/>
  <c r="F32" i="40"/>
  <c r="F37" i="40"/>
  <c r="H54" i="23"/>
  <c r="O54" i="14"/>
  <c r="O70" i="14"/>
  <c r="H70" i="23"/>
  <c r="H115" i="23"/>
  <c r="O115" i="14"/>
  <c r="H58" i="23"/>
  <c r="O58" i="14"/>
  <c r="H103" i="23"/>
  <c r="O103" i="14"/>
  <c r="H119" i="23"/>
  <c r="O119" i="14"/>
  <c r="H62" i="23"/>
  <c r="O62" i="14"/>
  <c r="H107" i="23"/>
  <c r="O107" i="14"/>
  <c r="H123" i="23"/>
  <c r="O123" i="14"/>
  <c r="H66" i="23"/>
  <c r="O66" i="14"/>
  <c r="O111" i="14"/>
  <c r="H111" i="23"/>
  <c r="H138" i="23"/>
  <c r="O138" i="14"/>
  <c r="Y156" i="8"/>
  <c r="X156" i="8"/>
  <c r="V156" i="8"/>
  <c r="G156" i="8"/>
  <c r="S156" i="8"/>
  <c r="H38" i="23"/>
  <c r="O38" i="14"/>
  <c r="H59" i="23"/>
  <c r="O59" i="14"/>
  <c r="H67" i="23"/>
  <c r="O67" i="14"/>
  <c r="O104" i="14"/>
  <c r="H104" i="23"/>
  <c r="O112" i="14"/>
  <c r="H112" i="23"/>
  <c r="O120" i="14"/>
  <c r="H120" i="23"/>
  <c r="H139" i="23"/>
  <c r="O139" i="14"/>
  <c r="O151" i="14"/>
  <c r="H151" i="23"/>
  <c r="O39" i="14"/>
  <c r="H39" i="23"/>
  <c r="H57" i="23"/>
  <c r="O57" i="14"/>
  <c r="O65" i="14"/>
  <c r="H65" i="23"/>
  <c r="H102" i="23"/>
  <c r="O102" i="14"/>
  <c r="O110" i="14"/>
  <c r="H110" i="23"/>
  <c r="H118" i="23"/>
  <c r="O118" i="14"/>
  <c r="O137" i="14"/>
  <c r="H137" i="23"/>
  <c r="H40" i="23"/>
  <c r="O40" i="14"/>
  <c r="O55" i="14"/>
  <c r="H55" i="23"/>
  <c r="O63" i="14"/>
  <c r="H63" i="23"/>
  <c r="O71" i="14"/>
  <c r="H71" i="23"/>
  <c r="O108" i="14"/>
  <c r="H108" i="23"/>
  <c r="H116" i="23"/>
  <c r="O116" i="14"/>
  <c r="O124" i="14"/>
  <c r="H124" i="23"/>
  <c r="H149" i="23"/>
  <c r="O149" i="14"/>
  <c r="H17" i="23"/>
  <c r="O17" i="14"/>
  <c r="H29" i="23"/>
  <c r="O29" i="14"/>
  <c r="H61" i="23"/>
  <c r="O61" i="14"/>
  <c r="H69" i="23"/>
  <c r="O69" i="14"/>
  <c r="H106" i="23"/>
  <c r="O106" i="14"/>
  <c r="H114" i="23"/>
  <c r="O114" i="14"/>
  <c r="H122" i="23"/>
  <c r="O122" i="14"/>
  <c r="O150" i="14"/>
  <c r="H150" i="23"/>
  <c r="F107" i="14"/>
  <c r="F82" i="20"/>
  <c r="S162" i="40"/>
  <c r="D13" i="32"/>
  <c r="P35" i="14"/>
  <c r="P34" i="14"/>
  <c r="I15" i="23"/>
  <c r="I120" i="27"/>
  <c r="P27" i="18"/>
  <c r="I135" i="27"/>
  <c r="P69" i="14"/>
  <c r="K88" i="14"/>
  <c r="K40" i="14"/>
  <c r="K134" i="16"/>
  <c r="D61" i="32"/>
  <c r="H33" i="35"/>
  <c r="O33" i="40"/>
  <c r="H159" i="35"/>
  <c r="O159" i="40"/>
  <c r="H99" i="35"/>
  <c r="O99" i="40"/>
  <c r="H137" i="35"/>
  <c r="O137" i="40"/>
  <c r="D90" i="30"/>
  <c r="O116" i="40"/>
  <c r="K111" i="40"/>
  <c r="I91" i="23"/>
  <c r="I155" i="23"/>
  <c r="I114" i="23"/>
  <c r="K92" i="14"/>
  <c r="K68" i="14"/>
  <c r="K24" i="14"/>
  <c r="K150" i="16"/>
  <c r="K107" i="16"/>
  <c r="D21" i="30"/>
  <c r="D127" i="32"/>
  <c r="D10" i="32"/>
  <c r="F62" i="37"/>
  <c r="F27" i="37"/>
  <c r="F132" i="37"/>
  <c r="F97" i="37"/>
  <c r="F12" i="36"/>
  <c r="F152" i="36"/>
  <c r="F47" i="36"/>
  <c r="F82" i="36"/>
  <c r="F117" i="36"/>
  <c r="F127" i="19"/>
  <c r="F57" i="19"/>
  <c r="F92" i="19"/>
  <c r="F22" i="19"/>
  <c r="F62" i="39"/>
  <c r="F27" i="39"/>
  <c r="F132" i="39"/>
  <c r="F97" i="39"/>
  <c r="P31" i="14"/>
  <c r="K99" i="14"/>
  <c r="K126" i="16"/>
  <c r="K91" i="16"/>
  <c r="K146" i="40"/>
  <c r="I109" i="35"/>
  <c r="D25" i="28"/>
  <c r="D54" i="30"/>
  <c r="D41" i="32"/>
  <c r="K106" i="39"/>
  <c r="F60" i="15"/>
  <c r="R162" i="17"/>
  <c r="R165" i="17" s="1"/>
  <c r="R162" i="37"/>
  <c r="Q162" i="40"/>
  <c r="J7" i="53" s="1"/>
  <c r="R162" i="40"/>
  <c r="L162" i="6"/>
  <c r="E7" i="42" s="1"/>
  <c r="I162" i="6"/>
  <c r="B7" i="42" s="1"/>
  <c r="I157" i="14"/>
  <c r="B7" i="43" s="1"/>
  <c r="L157" i="14"/>
  <c r="E7" i="43" s="1"/>
  <c r="Q157" i="14"/>
  <c r="J7" i="43" s="1"/>
  <c r="R157" i="14"/>
  <c r="S157" i="14"/>
  <c r="L162" i="15"/>
  <c r="E7" i="44" s="1"/>
  <c r="I162" i="15"/>
  <c r="B7" i="44" s="1"/>
  <c r="I157" i="16"/>
  <c r="B7" i="45" s="1"/>
  <c r="L157" i="16"/>
  <c r="E7" i="45" s="1"/>
  <c r="Q157" i="16"/>
  <c r="J7" i="45" s="1"/>
  <c r="R157" i="16"/>
  <c r="S157" i="16"/>
  <c r="I162" i="17"/>
  <c r="B7" i="46" s="1"/>
  <c r="J162" i="26"/>
  <c r="L162" i="17"/>
  <c r="E7" i="46" s="1"/>
  <c r="L162" i="18"/>
  <c r="E7" i="47" s="1"/>
  <c r="I162" i="18"/>
  <c r="B7" i="47" s="1"/>
  <c r="L157" i="19"/>
  <c r="E7" i="48" s="1"/>
  <c r="Q157" i="19"/>
  <c r="J7" i="48" s="1"/>
  <c r="R157" i="19"/>
  <c r="S157" i="19"/>
  <c r="I157" i="19"/>
  <c r="B7" i="48" s="1"/>
  <c r="L162" i="20"/>
  <c r="E7" i="49" s="1"/>
  <c r="J162" i="29"/>
  <c r="I162" i="20"/>
  <c r="B7" i="49" s="1"/>
  <c r="F114" i="20"/>
  <c r="F100" i="20"/>
  <c r="Q157" i="36"/>
  <c r="J7" i="50" s="1"/>
  <c r="R157" i="36"/>
  <c r="S157" i="36"/>
  <c r="I157" i="36"/>
  <c r="B7" i="50" s="1"/>
  <c r="L157" i="36"/>
  <c r="E7" i="50" s="1"/>
  <c r="R152" i="39"/>
  <c r="L152" i="39"/>
  <c r="E7" i="52" s="1"/>
  <c r="I152" i="39"/>
  <c r="B7" i="52" s="1"/>
  <c r="S152" i="39"/>
  <c r="Q152" i="39"/>
  <c r="D73" i="32"/>
  <c r="D45" i="32"/>
  <c r="D21" i="32"/>
  <c r="P74" i="40"/>
  <c r="K152" i="14"/>
  <c r="D123" i="32"/>
  <c r="D49" i="32"/>
  <c r="D37" i="32"/>
  <c r="K147" i="39"/>
  <c r="I28" i="35"/>
  <c r="I102" i="35"/>
  <c r="I115" i="35"/>
  <c r="P117" i="14"/>
  <c r="I59" i="23"/>
  <c r="P133" i="14"/>
  <c r="P134" i="14"/>
  <c r="K100" i="14"/>
  <c r="K64" i="14"/>
  <c r="K28" i="14"/>
  <c r="D101" i="32"/>
  <c r="D25" i="32"/>
  <c r="D9" i="32"/>
  <c r="K84" i="39"/>
  <c r="G156" i="41"/>
  <c r="F77" i="20"/>
  <c r="F87" i="18"/>
  <c r="F37" i="17"/>
  <c r="F152" i="15"/>
  <c r="F47" i="15"/>
  <c r="F102" i="14"/>
  <c r="F92" i="6"/>
  <c r="G161" i="38"/>
  <c r="G151" i="34"/>
  <c r="K119" i="40"/>
  <c r="D55" i="30"/>
  <c r="D75" i="30"/>
  <c r="K116" i="14"/>
  <c r="K58" i="14"/>
  <c r="K34" i="14"/>
  <c r="K10" i="14"/>
  <c r="D71" i="30"/>
  <c r="D87" i="30"/>
  <c r="D118" i="32"/>
  <c r="D72" i="32"/>
  <c r="D48" i="32"/>
  <c r="D36" i="32"/>
  <c r="P151" i="39"/>
  <c r="P18" i="40"/>
  <c r="P105" i="40"/>
  <c r="P120" i="40"/>
  <c r="K129" i="40"/>
  <c r="P145" i="14"/>
  <c r="P26" i="14"/>
  <c r="K103" i="14"/>
  <c r="K95" i="14"/>
  <c r="D66" i="30"/>
  <c r="D107" i="32"/>
  <c r="D67" i="32"/>
  <c r="D33" i="32"/>
  <c r="I112" i="23"/>
  <c r="K74" i="14"/>
  <c r="P149" i="39"/>
  <c r="I30" i="35"/>
  <c r="D65" i="28"/>
  <c r="D41" i="30"/>
  <c r="D22" i="30"/>
  <c r="D10" i="30"/>
  <c r="D79" i="32"/>
  <c r="D85" i="30"/>
  <c r="W161" i="7"/>
  <c r="J7" i="42"/>
  <c r="O7" i="15"/>
  <c r="H7" i="24"/>
  <c r="W161" i="9"/>
  <c r="H7" i="26"/>
  <c r="O7" i="17"/>
  <c r="J157" i="28"/>
  <c r="B162" i="35"/>
  <c r="F23" i="20"/>
  <c r="F8" i="40"/>
  <c r="G161" i="9"/>
  <c r="P138" i="14"/>
  <c r="P62" i="17"/>
  <c r="P150" i="17"/>
  <c r="I11" i="24"/>
  <c r="I29" i="24"/>
  <c r="I41" i="24"/>
  <c r="I75" i="24"/>
  <c r="D93" i="24"/>
  <c r="D111" i="24"/>
  <c r="D143" i="24"/>
  <c r="D38" i="22"/>
  <c r="I23" i="22"/>
  <c r="K123" i="14"/>
  <c r="D84" i="23"/>
  <c r="K84" i="14"/>
  <c r="D76" i="23"/>
  <c r="K76" i="14"/>
  <c r="D72" i="23"/>
  <c r="K72" i="14"/>
  <c r="D66" i="23"/>
  <c r="K66" i="14"/>
  <c r="D60" i="23"/>
  <c r="K60" i="14"/>
  <c r="D56" i="23"/>
  <c r="K56" i="14"/>
  <c r="D48" i="23"/>
  <c r="K48" i="14"/>
  <c r="D42" i="23"/>
  <c r="K42" i="14"/>
  <c r="D36" i="23"/>
  <c r="K36" i="14"/>
  <c r="D32" i="23"/>
  <c r="K32" i="14"/>
  <c r="D26" i="23"/>
  <c r="K26" i="14"/>
  <c r="D20" i="23"/>
  <c r="K20" i="14"/>
  <c r="D12" i="23"/>
  <c r="K12" i="14"/>
  <c r="D8" i="23"/>
  <c r="K8" i="14"/>
  <c r="D151" i="25"/>
  <c r="K151" i="16"/>
  <c r="D118" i="25"/>
  <c r="K118" i="16"/>
  <c r="D99" i="25"/>
  <c r="K99" i="16"/>
  <c r="D130" i="25"/>
  <c r="K130" i="16"/>
  <c r="K33" i="19"/>
  <c r="D33" i="28"/>
  <c r="K89" i="19"/>
  <c r="D89" i="28"/>
  <c r="K154" i="16"/>
  <c r="D154" i="25"/>
  <c r="K128" i="19"/>
  <c r="D128" i="28"/>
  <c r="D100" i="30"/>
  <c r="D58" i="30"/>
  <c r="I91" i="22"/>
  <c r="P91" i="6"/>
  <c r="K124" i="39"/>
  <c r="K44" i="39"/>
  <c r="D44" i="32"/>
  <c r="K40" i="39"/>
  <c r="D40" i="32"/>
  <c r="K30" i="39"/>
  <c r="D30" i="32"/>
  <c r="K24" i="39"/>
  <c r="D24" i="32"/>
  <c r="K12" i="39"/>
  <c r="D12" i="32"/>
  <c r="K94" i="39"/>
  <c r="D94" i="32"/>
  <c r="D133" i="23"/>
  <c r="K133" i="14"/>
  <c r="D119" i="23"/>
  <c r="K119" i="14"/>
  <c r="D111" i="23"/>
  <c r="K111" i="14"/>
  <c r="K86" i="36"/>
  <c r="D86" i="30"/>
  <c r="K82" i="36"/>
  <c r="D82" i="30"/>
  <c r="K74" i="36"/>
  <c r="D74" i="30"/>
  <c r="K70" i="36"/>
  <c r="D70" i="30"/>
  <c r="K56" i="36"/>
  <c r="D56" i="30"/>
  <c r="K40" i="36"/>
  <c r="D40" i="30"/>
  <c r="K133" i="39"/>
  <c r="D133" i="32"/>
  <c r="D132" i="32"/>
  <c r="K132" i="39"/>
  <c r="P55" i="6"/>
  <c r="I55" i="22"/>
  <c r="I13" i="22"/>
  <c r="P13" i="6"/>
  <c r="P152" i="15"/>
  <c r="I152" i="24"/>
  <c r="D101" i="23"/>
  <c r="K101" i="14"/>
  <c r="D137" i="25"/>
  <c r="K137" i="16"/>
  <c r="D77" i="25"/>
  <c r="K77" i="16"/>
  <c r="K63" i="16"/>
  <c r="D63" i="25"/>
  <c r="D57" i="25"/>
  <c r="K57" i="16"/>
  <c r="D49" i="25"/>
  <c r="K49" i="16"/>
  <c r="K47" i="16"/>
  <c r="D47" i="25"/>
  <c r="D31" i="25"/>
  <c r="K31" i="16"/>
  <c r="D25" i="25"/>
  <c r="K25" i="16"/>
  <c r="D21" i="25"/>
  <c r="K21" i="16"/>
  <c r="D19" i="25"/>
  <c r="K19" i="16"/>
  <c r="D13" i="25"/>
  <c r="K13" i="16"/>
  <c r="P48" i="16"/>
  <c r="I48" i="25"/>
  <c r="P27" i="16"/>
  <c r="I27" i="25"/>
  <c r="P21" i="16"/>
  <c r="I21" i="25"/>
  <c r="D141" i="30"/>
  <c r="K141" i="36"/>
  <c r="D109" i="30"/>
  <c r="K109" i="36"/>
  <c r="I48" i="23"/>
  <c r="I50" i="23"/>
  <c r="K155" i="16"/>
  <c r="K112" i="16"/>
  <c r="K160" i="23"/>
  <c r="K162" i="26"/>
  <c r="K165" i="26" s="1"/>
  <c r="E157" i="28"/>
  <c r="D81" i="35"/>
  <c r="K81" i="40"/>
  <c r="P121" i="40"/>
  <c r="I121" i="35"/>
  <c r="F147" i="6"/>
  <c r="F87" i="14"/>
  <c r="F137" i="15"/>
  <c r="F147" i="16"/>
  <c r="F77" i="16"/>
  <c r="F107" i="18"/>
  <c r="F97" i="20"/>
  <c r="F62" i="20"/>
  <c r="F9" i="6"/>
  <c r="O12" i="40"/>
  <c r="H12" i="35"/>
  <c r="P70" i="40"/>
  <c r="I70" i="35"/>
  <c r="H74" i="35"/>
  <c r="O74" i="40"/>
  <c r="H109" i="35"/>
  <c r="O109" i="40"/>
  <c r="I35" i="35"/>
  <c r="P35" i="40"/>
  <c r="K13" i="40"/>
  <c r="D13" i="35"/>
  <c r="P78" i="40"/>
  <c r="I78" i="35"/>
  <c r="D27" i="35"/>
  <c r="K27" i="40"/>
  <c r="D91" i="30"/>
  <c r="T156" i="10"/>
  <c r="T114" i="1"/>
  <c r="D115" i="29" s="1"/>
  <c r="Y136" i="1"/>
  <c r="P137" i="20" s="1"/>
  <c r="T145" i="1"/>
  <c r="K146" i="20" s="1"/>
  <c r="Y152" i="38"/>
  <c r="G161" i="7"/>
  <c r="G156" i="10"/>
  <c r="G161" i="12"/>
  <c r="F102" i="40"/>
  <c r="F137" i="40"/>
  <c r="F67" i="40"/>
  <c r="F11" i="15"/>
  <c r="F155" i="17"/>
  <c r="F131" i="17"/>
  <c r="G161" i="11"/>
  <c r="F156" i="18"/>
  <c r="F139" i="18"/>
  <c r="F53" i="18"/>
  <c r="F152" i="19"/>
  <c r="F117" i="19"/>
  <c r="F82" i="19"/>
  <c r="F47" i="19"/>
  <c r="F7" i="19"/>
  <c r="F99" i="20"/>
  <c r="F35" i="20"/>
  <c r="F49" i="20"/>
  <c r="F44" i="20"/>
  <c r="F142" i="36"/>
  <c r="F107" i="36"/>
  <c r="F72" i="36"/>
  <c r="F7" i="36"/>
  <c r="F157" i="37"/>
  <c r="F122" i="37"/>
  <c r="F87" i="37"/>
  <c r="F52" i="37"/>
  <c r="F7" i="37"/>
  <c r="F122" i="39"/>
  <c r="F87" i="39"/>
  <c r="F52" i="39"/>
  <c r="F142" i="20"/>
  <c r="F22" i="40"/>
  <c r="K95" i="15"/>
  <c r="D95" i="24"/>
  <c r="D15" i="28"/>
  <c r="K15" i="19"/>
  <c r="K23" i="19"/>
  <c r="D23" i="28"/>
  <c r="D71" i="28"/>
  <c r="K71" i="19"/>
  <c r="K121" i="19"/>
  <c r="D121" i="28"/>
  <c r="K52" i="19"/>
  <c r="D52" i="28"/>
  <c r="K117" i="39"/>
  <c r="D117" i="32"/>
  <c r="D86" i="32"/>
  <c r="K86" i="39"/>
  <c r="I104" i="26"/>
  <c r="P104" i="17"/>
  <c r="D116" i="26"/>
  <c r="K116" i="17"/>
  <c r="P130" i="20"/>
  <c r="I130" i="29"/>
  <c r="P135" i="6"/>
  <c r="I135" i="22"/>
  <c r="P143" i="6"/>
  <c r="I143" i="22"/>
  <c r="P151" i="6"/>
  <c r="I151" i="22"/>
  <c r="P159" i="6"/>
  <c r="I159" i="22"/>
  <c r="I118" i="28"/>
  <c r="P118" i="19"/>
  <c r="I85" i="28"/>
  <c r="P85" i="19"/>
  <c r="I103" i="28"/>
  <c r="P103" i="19"/>
  <c r="I111" i="28"/>
  <c r="P111" i="19"/>
  <c r="I143" i="28"/>
  <c r="P143" i="19"/>
  <c r="I28" i="30"/>
  <c r="P28" i="36"/>
  <c r="I60" i="30"/>
  <c r="P60" i="36"/>
  <c r="I76" i="30"/>
  <c r="P76" i="36"/>
  <c r="I148" i="30"/>
  <c r="P148" i="36"/>
  <c r="D134" i="30"/>
  <c r="D122" i="30"/>
  <c r="K122" i="36"/>
  <c r="K106" i="36"/>
  <c r="D106" i="30"/>
  <c r="F104" i="35"/>
  <c r="F149" i="35"/>
  <c r="M149" i="40"/>
  <c r="C161" i="35"/>
  <c r="X22" i="34"/>
  <c r="G23" i="32"/>
  <c r="N23" i="39"/>
  <c r="H23" i="30"/>
  <c r="O23" i="36"/>
  <c r="X42" i="41"/>
  <c r="G43" i="30"/>
  <c r="N43" i="36"/>
  <c r="X70" i="41"/>
  <c r="G71" i="30"/>
  <c r="N71" i="36"/>
  <c r="X74" i="41"/>
  <c r="G75" i="30"/>
  <c r="X102" i="1"/>
  <c r="N103" i="20"/>
  <c r="G103" i="29"/>
  <c r="H112" i="29"/>
  <c r="O112" i="20"/>
  <c r="T116" i="1"/>
  <c r="C117" i="29"/>
  <c r="J121" i="20"/>
  <c r="C121" i="29"/>
  <c r="T120" i="1"/>
  <c r="X125" i="1"/>
  <c r="G126" i="29"/>
  <c r="X142" i="1"/>
  <c r="N143" i="20"/>
  <c r="G143" i="29"/>
  <c r="M144" i="20"/>
  <c r="F144" i="29"/>
  <c r="Y143" i="1"/>
  <c r="F161" i="29"/>
  <c r="M161" i="20"/>
  <c r="Y160" i="1"/>
  <c r="H36" i="25"/>
  <c r="O36" i="16"/>
  <c r="X92" i="10"/>
  <c r="G93" i="25"/>
  <c r="N93" i="16"/>
  <c r="H101" i="25"/>
  <c r="O101" i="16"/>
  <c r="H103" i="25"/>
  <c r="O103" i="16"/>
  <c r="H115" i="25"/>
  <c r="O115" i="16"/>
  <c r="F93" i="24"/>
  <c r="M93" i="15"/>
  <c r="Y92" i="9"/>
  <c r="C99" i="24"/>
  <c r="J99" i="15"/>
  <c r="C100" i="24"/>
  <c r="T99" i="9"/>
  <c r="J100" i="15"/>
  <c r="H104" i="24"/>
  <c r="O104" i="15"/>
  <c r="X146" i="34"/>
  <c r="N147" i="39"/>
  <c r="P105" i="16"/>
  <c r="D148" i="35"/>
  <c r="P108" i="40"/>
  <c r="O80" i="36"/>
  <c r="V156" i="13"/>
  <c r="D100" i="35"/>
  <c r="D151" i="35"/>
  <c r="P70" i="19"/>
  <c r="D101" i="25"/>
  <c r="D150" i="23"/>
  <c r="I22" i="35"/>
  <c r="K153" i="14"/>
  <c r="O33" i="19"/>
  <c r="D30" i="35"/>
  <c r="I67" i="35"/>
  <c r="P113" i="40"/>
  <c r="P117" i="40"/>
  <c r="D123" i="35"/>
  <c r="I13" i="35"/>
  <c r="K109" i="40"/>
  <c r="H78" i="31"/>
  <c r="O76" i="40"/>
  <c r="H80" i="35"/>
  <c r="O142" i="20"/>
  <c r="P133" i="16"/>
  <c r="P96" i="17"/>
  <c r="P56" i="17"/>
  <c r="I102" i="22"/>
  <c r="I122" i="22"/>
  <c r="W161" i="1"/>
  <c r="P117" i="16"/>
  <c r="K78" i="18"/>
  <c r="O58" i="40"/>
  <c r="P141" i="16"/>
  <c r="K155" i="32"/>
  <c r="I96" i="24"/>
  <c r="P72" i="16"/>
  <c r="I10" i="27"/>
  <c r="I15" i="27"/>
  <c r="I78" i="27"/>
  <c r="K93" i="18"/>
  <c r="I50" i="27"/>
  <c r="I46" i="23"/>
  <c r="P42" i="14"/>
  <c r="I146" i="23"/>
  <c r="K108" i="18"/>
  <c r="K41" i="18"/>
  <c r="P111" i="14"/>
  <c r="K119" i="18"/>
  <c r="K25" i="18"/>
  <c r="K62" i="18"/>
  <c r="P55" i="14"/>
  <c r="I119" i="23"/>
  <c r="P103" i="18"/>
  <c r="P23" i="18"/>
  <c r="I134" i="27"/>
  <c r="I154" i="27"/>
  <c r="I89" i="27"/>
  <c r="K149" i="18"/>
  <c r="P35" i="18"/>
  <c r="I114" i="27"/>
  <c r="I97" i="23"/>
  <c r="P27" i="14"/>
  <c r="P10" i="14"/>
  <c r="P84" i="14"/>
  <c r="P20" i="14"/>
  <c r="I52" i="27"/>
  <c r="K20" i="18"/>
  <c r="K129" i="18"/>
  <c r="P60" i="16"/>
  <c r="P80" i="17"/>
  <c r="H111" i="31"/>
  <c r="O91" i="37"/>
  <c r="X37" i="34"/>
  <c r="R160" i="16"/>
  <c r="P120" i="39"/>
  <c r="P56" i="39"/>
  <c r="P127" i="36"/>
  <c r="P95" i="36"/>
  <c r="P63" i="36"/>
  <c r="P31" i="36"/>
  <c r="P94" i="36"/>
  <c r="I155" i="22"/>
  <c r="I137" i="22"/>
  <c r="I115" i="29"/>
  <c r="D50" i="24"/>
  <c r="D70" i="24"/>
  <c r="K111" i="19"/>
  <c r="K79" i="19"/>
  <c r="K31" i="19"/>
  <c r="P115" i="39"/>
  <c r="P51" i="39"/>
  <c r="I136" i="32"/>
  <c r="I131" i="32"/>
  <c r="I104" i="32"/>
  <c r="I99" i="32"/>
  <c r="I72" i="32"/>
  <c r="I67" i="32"/>
  <c r="I40" i="32"/>
  <c r="I35" i="32"/>
  <c r="I16" i="32"/>
  <c r="P104" i="36"/>
  <c r="P36" i="36"/>
  <c r="P127" i="19"/>
  <c r="D137" i="28"/>
  <c r="D63" i="28"/>
  <c r="I10" i="28"/>
  <c r="K132" i="6"/>
  <c r="D112" i="22"/>
  <c r="D107" i="22"/>
  <c r="P69" i="6"/>
  <c r="K66" i="20"/>
  <c r="K119" i="20"/>
  <c r="I8" i="26"/>
  <c r="K82" i="14"/>
  <c r="K50" i="14"/>
  <c r="K18" i="14"/>
  <c r="D147" i="25"/>
  <c r="K147" i="16"/>
  <c r="D114" i="30"/>
  <c r="D34" i="30"/>
  <c r="K110" i="36"/>
  <c r="D31" i="32"/>
  <c r="D20" i="32"/>
  <c r="K135" i="39"/>
  <c r="D135" i="32"/>
  <c r="K129" i="39"/>
  <c r="D129" i="32"/>
  <c r="K42" i="39"/>
  <c r="D42" i="32"/>
  <c r="D102" i="32"/>
  <c r="K102" i="39"/>
  <c r="P27" i="15"/>
  <c r="I27" i="24"/>
  <c r="K23" i="15"/>
  <c r="D23" i="24"/>
  <c r="I158" i="26"/>
  <c r="P158" i="17"/>
  <c r="D130" i="26"/>
  <c r="K130" i="17"/>
  <c r="D79" i="26"/>
  <c r="K79" i="17"/>
  <c r="K75" i="17"/>
  <c r="D75" i="26"/>
  <c r="P160" i="20"/>
  <c r="I160" i="29"/>
  <c r="P150" i="20"/>
  <c r="I150" i="29"/>
  <c r="K98" i="6"/>
  <c r="D98" i="22"/>
  <c r="J106" i="40"/>
  <c r="O111" i="20"/>
  <c r="J117" i="20"/>
  <c r="G102" i="35"/>
  <c r="N102" i="40"/>
  <c r="I103" i="35"/>
  <c r="P103" i="40"/>
  <c r="G107" i="35"/>
  <c r="N107" i="40"/>
  <c r="G131" i="35"/>
  <c r="N131" i="40"/>
  <c r="G148" i="35"/>
  <c r="N148" i="40"/>
  <c r="X18" i="34"/>
  <c r="G19" i="32"/>
  <c r="N19" i="39"/>
  <c r="X25" i="34"/>
  <c r="G26" i="32"/>
  <c r="N26" i="39"/>
  <c r="G30" i="32"/>
  <c r="N30" i="39"/>
  <c r="X18" i="41"/>
  <c r="G19" i="30"/>
  <c r="N19" i="36"/>
  <c r="O68" i="36"/>
  <c r="H68" i="30"/>
  <c r="H85" i="30"/>
  <c r="O85" i="36"/>
  <c r="H107" i="29"/>
  <c r="O107" i="20"/>
  <c r="F119" i="29"/>
  <c r="M119" i="20"/>
  <c r="Y118" i="1"/>
  <c r="F127" i="29"/>
  <c r="Y126" i="1"/>
  <c r="J146" i="20"/>
  <c r="C146" i="29"/>
  <c r="C155" i="29"/>
  <c r="J155" i="20"/>
  <c r="T154" i="1"/>
  <c r="H158" i="29"/>
  <c r="O158" i="20"/>
  <c r="X159" i="1"/>
  <c r="G160" i="29"/>
  <c r="N160" i="20"/>
  <c r="X23" i="13"/>
  <c r="N24" i="19"/>
  <c r="G24" i="28"/>
  <c r="W156" i="13"/>
  <c r="X35" i="13"/>
  <c r="N36" i="19"/>
  <c r="X28" i="10"/>
  <c r="G29" i="25"/>
  <c r="N29" i="16"/>
  <c r="H56" i="25"/>
  <c r="O56" i="16"/>
  <c r="H99" i="25"/>
  <c r="O99" i="16"/>
  <c r="X104" i="10"/>
  <c r="G105" i="25"/>
  <c r="N105" i="16"/>
  <c r="H118" i="25"/>
  <c r="O118" i="16"/>
  <c r="H92" i="24"/>
  <c r="O92" i="15"/>
  <c r="F97" i="24"/>
  <c r="M97" i="15"/>
  <c r="Y96" i="9"/>
  <c r="J102" i="15"/>
  <c r="C102" i="24"/>
  <c r="T101" i="9"/>
  <c r="H103" i="24"/>
  <c r="O103" i="15"/>
  <c r="X105" i="9"/>
  <c r="N106" i="15"/>
  <c r="G106" i="24"/>
  <c r="X156" i="7"/>
  <c r="G157" i="22"/>
  <c r="G162" i="22" s="1"/>
  <c r="D136" i="25"/>
  <c r="I49" i="35"/>
  <c r="H139" i="30"/>
  <c r="O27" i="19"/>
  <c r="I146" i="35"/>
  <c r="D36" i="28"/>
  <c r="P125" i="16"/>
  <c r="P75" i="19"/>
  <c r="P59" i="19"/>
  <c r="P43" i="19"/>
  <c r="P27" i="19"/>
  <c r="P86" i="19"/>
  <c r="K101" i="16"/>
  <c r="D129" i="28"/>
  <c r="K104" i="14"/>
  <c r="K108" i="14"/>
  <c r="K113" i="14"/>
  <c r="K117" i="14"/>
  <c r="O7" i="6"/>
  <c r="O108" i="40"/>
  <c r="P140" i="40"/>
  <c r="O56" i="40"/>
  <c r="O34" i="39"/>
  <c r="O85" i="39"/>
  <c r="O97" i="39"/>
  <c r="H49" i="31"/>
  <c r="H97" i="30"/>
  <c r="O82" i="40"/>
  <c r="H103" i="35"/>
  <c r="D109" i="32"/>
  <c r="P109" i="16"/>
  <c r="I71" i="26"/>
  <c r="I104" i="22"/>
  <c r="I124" i="22"/>
  <c r="P89" i="16"/>
  <c r="K158" i="18"/>
  <c r="K69" i="18"/>
  <c r="O7" i="36"/>
  <c r="K64" i="18"/>
  <c r="O159" i="20"/>
  <c r="R165" i="37"/>
  <c r="D27" i="32"/>
  <c r="O122" i="20"/>
  <c r="P46" i="16"/>
  <c r="I31" i="27"/>
  <c r="I43" i="27"/>
  <c r="I107" i="27"/>
  <c r="P9" i="14"/>
  <c r="I41" i="23"/>
  <c r="I73" i="23"/>
  <c r="I105" i="23"/>
  <c r="I137" i="23"/>
  <c r="P19" i="14"/>
  <c r="I78" i="23"/>
  <c r="P106" i="14"/>
  <c r="K137" i="18"/>
  <c r="K110" i="18"/>
  <c r="P116" i="14"/>
  <c r="P79" i="14"/>
  <c r="P12" i="18"/>
  <c r="P67" i="18"/>
  <c r="P58" i="18"/>
  <c r="P63" i="14"/>
  <c r="K28" i="19"/>
  <c r="M104" i="20"/>
  <c r="O90" i="36"/>
  <c r="X29" i="34"/>
  <c r="P32" i="39"/>
  <c r="I111" i="30"/>
  <c r="I79" i="30"/>
  <c r="I47" i="30"/>
  <c r="I15" i="30"/>
  <c r="I149" i="22"/>
  <c r="K103" i="19"/>
  <c r="P91" i="39"/>
  <c r="P27" i="39"/>
  <c r="I144" i="32"/>
  <c r="I139" i="32"/>
  <c r="I112" i="32"/>
  <c r="I107" i="32"/>
  <c r="I80" i="32"/>
  <c r="I75" i="32"/>
  <c r="I48" i="32"/>
  <c r="I43" i="32"/>
  <c r="P140" i="36"/>
  <c r="P119" i="19"/>
  <c r="P58" i="19"/>
  <c r="P42" i="19"/>
  <c r="I26" i="28"/>
  <c r="D136" i="29"/>
  <c r="D20" i="28"/>
  <c r="K97" i="14"/>
  <c r="K96" i="16"/>
  <c r="D96" i="25"/>
  <c r="D88" i="25"/>
  <c r="K88" i="16"/>
  <c r="K142" i="36"/>
  <c r="K38" i="36"/>
  <c r="D38" i="30"/>
  <c r="K68" i="39"/>
  <c r="D68" i="32"/>
  <c r="K64" i="39"/>
  <c r="D64" i="32"/>
  <c r="K56" i="39"/>
  <c r="D56" i="32"/>
  <c r="K17" i="39"/>
  <c r="D17" i="32"/>
  <c r="K124" i="15"/>
  <c r="D124" i="24"/>
  <c r="I112" i="24"/>
  <c r="P112" i="15"/>
  <c r="T98" i="9"/>
  <c r="D144" i="26"/>
  <c r="K144" i="17"/>
  <c r="D106" i="26"/>
  <c r="K106" i="17"/>
  <c r="D84" i="26"/>
  <c r="K84" i="17"/>
  <c r="D34" i="26"/>
  <c r="K34" i="17"/>
  <c r="D12" i="26"/>
  <c r="K12" i="17"/>
  <c r="K107" i="18"/>
  <c r="D107" i="27"/>
  <c r="K75" i="18"/>
  <c r="D75" i="27"/>
  <c r="P64" i="15"/>
  <c r="I64" i="24"/>
  <c r="P60" i="15"/>
  <c r="I60" i="24"/>
  <c r="D46" i="24"/>
  <c r="K46" i="15"/>
  <c r="D12" i="24"/>
  <c r="K12" i="15"/>
  <c r="D161" i="26"/>
  <c r="K161" i="17"/>
  <c r="D153" i="26"/>
  <c r="K153" i="17"/>
  <c r="P93" i="17"/>
  <c r="I93" i="26"/>
  <c r="P89" i="20"/>
  <c r="I89" i="29"/>
  <c r="P73" i="20"/>
  <c r="I73" i="29"/>
  <c r="P31" i="20"/>
  <c r="I31" i="29"/>
  <c r="P27" i="20"/>
  <c r="I27" i="29"/>
  <c r="P17" i="20"/>
  <c r="I17" i="29"/>
  <c r="K7" i="20"/>
  <c r="D7" i="29"/>
  <c r="K42" i="16"/>
  <c r="D42" i="25"/>
  <c r="P33" i="16"/>
  <c r="I33" i="25"/>
  <c r="I28" i="25"/>
  <c r="P28" i="16"/>
  <c r="K94" i="20"/>
  <c r="D94" i="29"/>
  <c r="P84" i="20"/>
  <c r="I84" i="29"/>
  <c r="P74" i="20"/>
  <c r="I74" i="29"/>
  <c r="P38" i="20"/>
  <c r="I38" i="29"/>
  <c r="P24" i="20"/>
  <c r="I24" i="29"/>
  <c r="D12" i="29"/>
  <c r="K12" i="20"/>
  <c r="P67" i="6"/>
  <c r="I67" i="22"/>
  <c r="D72" i="22"/>
  <c r="K72" i="6"/>
  <c r="D77" i="22"/>
  <c r="K77" i="6"/>
  <c r="D81" i="22"/>
  <c r="K81" i="6"/>
  <c r="D84" i="22"/>
  <c r="K84" i="6"/>
  <c r="K95" i="6"/>
  <c r="D95" i="22"/>
  <c r="J161" i="40"/>
  <c r="N157" i="6"/>
  <c r="J162" i="35"/>
  <c r="B152" i="32"/>
  <c r="E152" i="32"/>
  <c r="B162" i="31"/>
  <c r="D121" i="23"/>
  <c r="K121" i="14"/>
  <c r="I81" i="25"/>
  <c r="P81" i="16"/>
  <c r="I64" i="25"/>
  <c r="P64" i="16"/>
  <c r="K128" i="16"/>
  <c r="D128" i="25"/>
  <c r="K39" i="19"/>
  <c r="D39" i="28"/>
  <c r="K35" i="39"/>
  <c r="D35" i="32"/>
  <c r="K85" i="15"/>
  <c r="D85" i="24"/>
  <c r="I88" i="26"/>
  <c r="P88" i="17"/>
  <c r="I24" i="26"/>
  <c r="P24" i="17"/>
  <c r="K114" i="6"/>
  <c r="D114" i="22"/>
  <c r="P145" i="6"/>
  <c r="I145" i="22"/>
  <c r="P153" i="6"/>
  <c r="I153" i="22"/>
  <c r="P161" i="6"/>
  <c r="I161" i="22"/>
  <c r="P11" i="19"/>
  <c r="I11" i="28"/>
  <c r="I135" i="28"/>
  <c r="P135" i="19"/>
  <c r="I12" i="30"/>
  <c r="P12" i="36"/>
  <c r="I44" i="30"/>
  <c r="P44" i="36"/>
  <c r="I130" i="30"/>
  <c r="P130" i="36"/>
  <c r="I153" i="30"/>
  <c r="P153" i="36"/>
  <c r="D154" i="30"/>
  <c r="K154" i="36"/>
  <c r="K138" i="36"/>
  <c r="D138" i="30"/>
  <c r="K126" i="36"/>
  <c r="D126" i="30"/>
  <c r="I11" i="32"/>
  <c r="P11" i="39"/>
  <c r="C106" i="35"/>
  <c r="X46" i="41"/>
  <c r="G47" i="30"/>
  <c r="N47" i="36"/>
  <c r="H82" i="30"/>
  <c r="O82" i="36"/>
  <c r="X117" i="1"/>
  <c r="G118" i="29"/>
  <c r="N118" i="20"/>
  <c r="F123" i="29"/>
  <c r="Y122" i="1"/>
  <c r="X31" i="10"/>
  <c r="G32" i="25"/>
  <c r="N32" i="16"/>
  <c r="H97" i="25"/>
  <c r="O97" i="16"/>
  <c r="X87" i="9"/>
  <c r="N88" i="15"/>
  <c r="G88" i="24"/>
  <c r="C95" i="24"/>
  <c r="J95" i="15"/>
  <c r="X95" i="9"/>
  <c r="N96" i="15"/>
  <c r="G96" i="24"/>
  <c r="J101" i="15"/>
  <c r="C101" i="24"/>
  <c r="T100" i="9"/>
  <c r="I147" i="32"/>
  <c r="K108" i="16"/>
  <c r="T114" i="13"/>
  <c r="D26" i="35"/>
  <c r="O101" i="40"/>
  <c r="D115" i="35"/>
  <c r="H67" i="31"/>
  <c r="H41" i="30"/>
  <c r="H55" i="30"/>
  <c r="H63" i="30"/>
  <c r="H78" i="30"/>
  <c r="O20" i="20"/>
  <c r="W156" i="41"/>
  <c r="P101" i="16"/>
  <c r="P72" i="17"/>
  <c r="P40" i="17"/>
  <c r="I118" i="22"/>
  <c r="I126" i="22"/>
  <c r="P113" i="16"/>
  <c r="W151" i="34"/>
  <c r="K124" i="18"/>
  <c r="K14" i="18"/>
  <c r="P146" i="16"/>
  <c r="O113" i="20"/>
  <c r="G34" i="32"/>
  <c r="K72" i="17"/>
  <c r="I110" i="23"/>
  <c r="I18" i="23"/>
  <c r="I80" i="23"/>
  <c r="K143" i="18"/>
  <c r="K39" i="40"/>
  <c r="H103" i="31"/>
  <c r="K84" i="18"/>
  <c r="K27" i="18"/>
  <c r="I104" i="29"/>
  <c r="K46" i="18"/>
  <c r="P127" i="14"/>
  <c r="H79" i="35"/>
  <c r="H99" i="31"/>
  <c r="P88" i="19"/>
  <c r="I57" i="27"/>
  <c r="I121" i="27"/>
  <c r="P131" i="18"/>
  <c r="I122" i="27"/>
  <c r="I143" i="23"/>
  <c r="W156" i="10"/>
  <c r="P76" i="16"/>
  <c r="P16" i="17"/>
  <c r="T115" i="1"/>
  <c r="P88" i="39"/>
  <c r="K55" i="19"/>
  <c r="P83" i="39"/>
  <c r="P19" i="39"/>
  <c r="P145" i="36"/>
  <c r="P68" i="36"/>
  <c r="K8" i="19"/>
  <c r="D47" i="28"/>
  <c r="P150" i="19"/>
  <c r="P134" i="19"/>
  <c r="D116" i="22"/>
  <c r="D142" i="29"/>
  <c r="P64" i="17"/>
  <c r="D145" i="28"/>
  <c r="D122" i="23"/>
  <c r="K122" i="14"/>
  <c r="D118" i="23"/>
  <c r="D98" i="23"/>
  <c r="K98" i="14"/>
  <c r="D94" i="23"/>
  <c r="K94" i="14"/>
  <c r="D86" i="23"/>
  <c r="K86" i="14"/>
  <c r="D78" i="23"/>
  <c r="K78" i="14"/>
  <c r="D70" i="23"/>
  <c r="K70" i="14"/>
  <c r="D62" i="23"/>
  <c r="K62" i="14"/>
  <c r="D54" i="23"/>
  <c r="K54" i="14"/>
  <c r="D46" i="23"/>
  <c r="K46" i="14"/>
  <c r="D38" i="23"/>
  <c r="K38" i="14"/>
  <c r="D30" i="23"/>
  <c r="K30" i="14"/>
  <c r="D22" i="23"/>
  <c r="K22" i="14"/>
  <c r="D14" i="23"/>
  <c r="K14" i="14"/>
  <c r="I155" i="25"/>
  <c r="P155" i="16"/>
  <c r="K149" i="16"/>
  <c r="K38" i="16"/>
  <c r="D152" i="25"/>
  <c r="D146" i="30"/>
  <c r="K52" i="36"/>
  <c r="D61" i="22"/>
  <c r="K61" i="6"/>
  <c r="P51" i="6"/>
  <c r="I51" i="22"/>
  <c r="P41" i="6"/>
  <c r="I41" i="22"/>
  <c r="K17" i="6"/>
  <c r="D17" i="22"/>
  <c r="P11" i="6"/>
  <c r="I11" i="22"/>
  <c r="P140" i="15"/>
  <c r="I140" i="24"/>
  <c r="K136" i="15"/>
  <c r="D136" i="24"/>
  <c r="I130" i="24"/>
  <c r="P130" i="15"/>
  <c r="D94" i="24"/>
  <c r="K94" i="15"/>
  <c r="K84" i="15"/>
  <c r="D84" i="24"/>
  <c r="P54" i="6"/>
  <c r="I54" i="22"/>
  <c r="D34" i="22"/>
  <c r="K34" i="6"/>
  <c r="K125" i="15"/>
  <c r="D125" i="24"/>
  <c r="D79" i="24"/>
  <c r="K79" i="15"/>
  <c r="K57" i="15"/>
  <c r="D57" i="24"/>
  <c r="K43" i="15"/>
  <c r="D43" i="24"/>
  <c r="D156" i="26"/>
  <c r="K156" i="17"/>
  <c r="D66" i="26"/>
  <c r="K66" i="17"/>
  <c r="D45" i="26"/>
  <c r="K45" i="17"/>
  <c r="D21" i="26"/>
  <c r="K21" i="17"/>
  <c r="D13" i="26"/>
  <c r="K13" i="17"/>
  <c r="D159" i="29"/>
  <c r="K159" i="20"/>
  <c r="G36" i="28"/>
  <c r="I124" i="24"/>
  <c r="I102" i="24"/>
  <c r="I150" i="24"/>
  <c r="K85" i="19"/>
  <c r="K29" i="19"/>
  <c r="K73" i="17"/>
  <c r="K135" i="17"/>
  <c r="K28" i="17"/>
  <c r="K53" i="15"/>
  <c r="P40" i="6"/>
  <c r="D114" i="24"/>
  <c r="K23" i="6"/>
  <c r="K43" i="6"/>
  <c r="K94" i="19"/>
  <c r="K10" i="19"/>
  <c r="K127" i="19"/>
  <c r="P100" i="36"/>
  <c r="D151" i="28"/>
  <c r="D143" i="28"/>
  <c r="D120" i="28"/>
  <c r="D93" i="28"/>
  <c r="D61" i="28"/>
  <c r="I91" i="28"/>
  <c r="P130" i="19"/>
  <c r="K159" i="6"/>
  <c r="K151" i="6"/>
  <c r="D141" i="22"/>
  <c r="D106" i="22"/>
  <c r="K20" i="20"/>
  <c r="K26" i="20"/>
  <c r="K46" i="20"/>
  <c r="D52" i="29"/>
  <c r="K86" i="20"/>
  <c r="P29" i="16"/>
  <c r="D138" i="29"/>
  <c r="I25" i="26"/>
  <c r="I79" i="26"/>
  <c r="I141" i="26"/>
  <c r="P12" i="15"/>
  <c r="I17" i="24"/>
  <c r="D107" i="24"/>
  <c r="K55" i="16"/>
  <c r="K23" i="16"/>
  <c r="K122" i="16"/>
  <c r="D145" i="25"/>
  <c r="D12" i="30"/>
  <c r="K147" i="36"/>
  <c r="K127" i="36"/>
  <c r="D69" i="32"/>
  <c r="K76" i="39"/>
  <c r="I15" i="24"/>
  <c r="F92" i="18"/>
  <c r="F63" i="18"/>
  <c r="H115" i="35"/>
  <c r="O115" i="40"/>
  <c r="F126" i="35"/>
  <c r="J128" i="40"/>
  <c r="H129" i="35"/>
  <c r="O129" i="40"/>
  <c r="N134" i="40"/>
  <c r="J137" i="40"/>
  <c r="J138" i="40"/>
  <c r="G139" i="35"/>
  <c r="N139" i="40"/>
  <c r="C142" i="35"/>
  <c r="G143" i="35"/>
  <c r="N143" i="40"/>
  <c r="F144" i="35"/>
  <c r="M144" i="40"/>
  <c r="X72" i="34"/>
  <c r="N73" i="39"/>
  <c r="H91" i="32"/>
  <c r="O91" i="39"/>
  <c r="X6" i="38"/>
  <c r="G7" i="31"/>
  <c r="N7" i="37"/>
  <c r="X10" i="38"/>
  <c r="G11" i="31"/>
  <c r="N11" i="37"/>
  <c r="F20" i="31"/>
  <c r="M20" i="37"/>
  <c r="X12" i="41"/>
  <c r="G13" i="30"/>
  <c r="H17" i="30"/>
  <c r="O17" i="36"/>
  <c r="X74" i="1"/>
  <c r="G75" i="29"/>
  <c r="M76" i="20"/>
  <c r="F76" i="29"/>
  <c r="X90" i="1"/>
  <c r="G91" i="29"/>
  <c r="C94" i="29"/>
  <c r="J94" i="20"/>
  <c r="X101" i="1"/>
  <c r="G102" i="29"/>
  <c r="X70" i="13"/>
  <c r="G71" i="28"/>
  <c r="N71" i="19"/>
  <c r="H84" i="28"/>
  <c r="O84" i="19"/>
  <c r="X86" i="13"/>
  <c r="G87" i="28"/>
  <c r="N87" i="19"/>
  <c r="X99" i="13"/>
  <c r="N100" i="19"/>
  <c r="X119" i="13"/>
  <c r="N120" i="19"/>
  <c r="X132" i="13"/>
  <c r="G133" i="28"/>
  <c r="N133" i="19"/>
  <c r="X135" i="13"/>
  <c r="N136" i="19"/>
  <c r="H140" i="28"/>
  <c r="O140" i="19"/>
  <c r="X148" i="13"/>
  <c r="G149" i="28"/>
  <c r="N149" i="19"/>
  <c r="H14" i="27"/>
  <c r="O14" i="18"/>
  <c r="H19" i="27"/>
  <c r="O19" i="18"/>
  <c r="H30" i="27"/>
  <c r="O30" i="18"/>
  <c r="H35" i="27"/>
  <c r="O35" i="18"/>
  <c r="H46" i="27"/>
  <c r="O46" i="18"/>
  <c r="H51" i="27"/>
  <c r="O51" i="18"/>
  <c r="H56" i="27"/>
  <c r="O56" i="18"/>
  <c r="H64" i="27"/>
  <c r="O64" i="18"/>
  <c r="H69" i="27"/>
  <c r="O69" i="18"/>
  <c r="H80" i="27"/>
  <c r="O80" i="18"/>
  <c r="H85" i="27"/>
  <c r="O85" i="18"/>
  <c r="H90" i="27"/>
  <c r="O90" i="18"/>
  <c r="H93" i="27"/>
  <c r="O93" i="18"/>
  <c r="H98" i="27"/>
  <c r="O98" i="18"/>
  <c r="H101" i="27"/>
  <c r="O101" i="18"/>
  <c r="H106" i="27"/>
  <c r="O106" i="18"/>
  <c r="H109" i="27"/>
  <c r="O109" i="18"/>
  <c r="H114" i="27"/>
  <c r="O114" i="18"/>
  <c r="H117" i="27"/>
  <c r="O117" i="18"/>
  <c r="H122" i="27"/>
  <c r="O122" i="18"/>
  <c r="H125" i="27"/>
  <c r="O125" i="18"/>
  <c r="H130" i="27"/>
  <c r="O130" i="18"/>
  <c r="H133" i="27"/>
  <c r="O133" i="18"/>
  <c r="H138" i="27"/>
  <c r="O138" i="18"/>
  <c r="H141" i="27"/>
  <c r="O141" i="18"/>
  <c r="H146" i="27"/>
  <c r="O146" i="18"/>
  <c r="H149" i="27"/>
  <c r="O149" i="18"/>
  <c r="H154" i="27"/>
  <c r="O154" i="18"/>
  <c r="H157" i="27"/>
  <c r="O157" i="18"/>
  <c r="O9" i="17"/>
  <c r="H9" i="26"/>
  <c r="O12" i="17"/>
  <c r="H12" i="26"/>
  <c r="H17" i="26"/>
  <c r="O17" i="17"/>
  <c r="X24" i="11"/>
  <c r="N25" i="17"/>
  <c r="G25" i="26"/>
  <c r="W161" i="11"/>
  <c r="V161" i="11"/>
  <c r="F26" i="26"/>
  <c r="M26" i="17"/>
  <c r="C28" i="26"/>
  <c r="J28" i="17"/>
  <c r="X28" i="11"/>
  <c r="G29" i="26"/>
  <c r="F30" i="26"/>
  <c r="M30" i="17"/>
  <c r="C32" i="26"/>
  <c r="J32" i="17"/>
  <c r="X32" i="11"/>
  <c r="N33" i="17"/>
  <c r="G33" i="26"/>
  <c r="F34" i="26"/>
  <c r="M34" i="17"/>
  <c r="C36" i="26"/>
  <c r="J36" i="17"/>
  <c r="X36" i="11"/>
  <c r="G37" i="26"/>
  <c r="F38" i="26"/>
  <c r="M38" i="17"/>
  <c r="C40" i="26"/>
  <c r="J40" i="17"/>
  <c r="X40" i="11"/>
  <c r="N41" i="17"/>
  <c r="G41" i="26"/>
  <c r="F42" i="26"/>
  <c r="M42" i="17"/>
  <c r="C44" i="26"/>
  <c r="J44" i="17"/>
  <c r="X44" i="11"/>
  <c r="G45" i="26"/>
  <c r="F46" i="26"/>
  <c r="M46" i="17"/>
  <c r="C48" i="26"/>
  <c r="J48" i="17"/>
  <c r="X48" i="11"/>
  <c r="N49" i="17"/>
  <c r="G49" i="26"/>
  <c r="F50" i="26"/>
  <c r="M50" i="17"/>
  <c r="C52" i="26"/>
  <c r="J52" i="17"/>
  <c r="X52" i="11"/>
  <c r="G53" i="26"/>
  <c r="F54" i="26"/>
  <c r="M54" i="17"/>
  <c r="C56" i="26"/>
  <c r="J56" i="17"/>
  <c r="X56" i="11"/>
  <c r="N57" i="17"/>
  <c r="G57" i="26"/>
  <c r="F58" i="26"/>
  <c r="M58" i="17"/>
  <c r="C60" i="26"/>
  <c r="J60" i="17"/>
  <c r="X60" i="11"/>
  <c r="G61" i="26"/>
  <c r="F62" i="26"/>
  <c r="M62" i="17"/>
  <c r="C64" i="26"/>
  <c r="J64" i="17"/>
  <c r="X64" i="11"/>
  <c r="N65" i="17"/>
  <c r="G65" i="26"/>
  <c r="F66" i="26"/>
  <c r="M66" i="17"/>
  <c r="C68" i="26"/>
  <c r="J68" i="17"/>
  <c r="X68" i="11"/>
  <c r="G69" i="26"/>
  <c r="F70" i="26"/>
  <c r="M70" i="17"/>
  <c r="C72" i="26"/>
  <c r="J72" i="17"/>
  <c r="X72" i="11"/>
  <c r="N73" i="17"/>
  <c r="G73" i="26"/>
  <c r="F74" i="26"/>
  <c r="M74" i="17"/>
  <c r="C76" i="26"/>
  <c r="J76" i="17"/>
  <c r="X76" i="11"/>
  <c r="G77" i="26"/>
  <c r="F78" i="26"/>
  <c r="M78" i="17"/>
  <c r="C80" i="26"/>
  <c r="J80" i="17"/>
  <c r="X80" i="11"/>
  <c r="N81" i="17"/>
  <c r="G81" i="26"/>
  <c r="F82" i="26"/>
  <c r="M82" i="17"/>
  <c r="C84" i="26"/>
  <c r="J84" i="17"/>
  <c r="X84" i="11"/>
  <c r="G85" i="26"/>
  <c r="F86" i="26"/>
  <c r="M86" i="17"/>
  <c r="C88" i="26"/>
  <c r="J88" i="17"/>
  <c r="X88" i="11"/>
  <c r="N89" i="17"/>
  <c r="G89" i="26"/>
  <c r="F90" i="26"/>
  <c r="M90" i="17"/>
  <c r="C92" i="26"/>
  <c r="J92" i="17"/>
  <c r="X92" i="11"/>
  <c r="G93" i="26"/>
  <c r="F94" i="26"/>
  <c r="M94" i="17"/>
  <c r="C96" i="26"/>
  <c r="J96" i="17"/>
  <c r="X96" i="11"/>
  <c r="N97" i="17"/>
  <c r="G97" i="26"/>
  <c r="F98" i="26"/>
  <c r="M98" i="17"/>
  <c r="C100" i="26"/>
  <c r="J100" i="17"/>
  <c r="X100" i="11"/>
  <c r="G101" i="26"/>
  <c r="F102" i="26"/>
  <c r="M102" i="17"/>
  <c r="C104" i="26"/>
  <c r="J104" i="17"/>
  <c r="X104" i="11"/>
  <c r="N105" i="17"/>
  <c r="G105" i="26"/>
  <c r="F106" i="26"/>
  <c r="M106" i="17"/>
  <c r="C108" i="26"/>
  <c r="J108" i="17"/>
  <c r="X108" i="11"/>
  <c r="G109" i="26"/>
  <c r="F110" i="26"/>
  <c r="M110" i="17"/>
  <c r="C112" i="26"/>
  <c r="J112" i="17"/>
  <c r="X112" i="11"/>
  <c r="N113" i="17"/>
  <c r="G113" i="26"/>
  <c r="F114" i="26"/>
  <c r="M114" i="17"/>
  <c r="C116" i="26"/>
  <c r="J116" i="17"/>
  <c r="X116" i="11"/>
  <c r="G117" i="26"/>
  <c r="F118" i="26"/>
  <c r="M118" i="17"/>
  <c r="C120" i="26"/>
  <c r="J120" i="17"/>
  <c r="X120" i="11"/>
  <c r="N121" i="17"/>
  <c r="G121" i="26"/>
  <c r="F122" i="26"/>
  <c r="M122" i="17"/>
  <c r="C124" i="26"/>
  <c r="J124" i="17"/>
  <c r="X124" i="11"/>
  <c r="G125" i="26"/>
  <c r="F126" i="26"/>
  <c r="M126" i="17"/>
  <c r="C128" i="26"/>
  <c r="J128" i="17"/>
  <c r="X128" i="11"/>
  <c r="N129" i="17"/>
  <c r="G129" i="26"/>
  <c r="F130" i="26"/>
  <c r="M130" i="17"/>
  <c r="C132" i="26"/>
  <c r="J132" i="17"/>
  <c r="X132" i="11"/>
  <c r="G133" i="26"/>
  <c r="F134" i="26"/>
  <c r="M134" i="17"/>
  <c r="J136" i="17"/>
  <c r="C136" i="26"/>
  <c r="X136" i="11"/>
  <c r="N137" i="17"/>
  <c r="G137" i="26"/>
  <c r="X140" i="11"/>
  <c r="G141" i="26"/>
  <c r="J144" i="17"/>
  <c r="C144" i="26"/>
  <c r="X144" i="11"/>
  <c r="N145" i="17"/>
  <c r="G145" i="26"/>
  <c r="F146" i="26"/>
  <c r="M146" i="17"/>
  <c r="X148" i="11"/>
  <c r="G149" i="26"/>
  <c r="F150" i="26"/>
  <c r="M150" i="17"/>
  <c r="J152" i="17"/>
  <c r="C152" i="26"/>
  <c r="X152" i="11"/>
  <c r="N153" i="17"/>
  <c r="G153" i="26"/>
  <c r="X156" i="11"/>
  <c r="G157" i="26"/>
  <c r="J160" i="17"/>
  <c r="C160" i="26"/>
  <c r="X160" i="11"/>
  <c r="N161" i="17"/>
  <c r="G161" i="26"/>
  <c r="X8" i="10"/>
  <c r="N9" i="16"/>
  <c r="G9" i="25"/>
  <c r="X12" i="10"/>
  <c r="G13" i="25"/>
  <c r="N13" i="16"/>
  <c r="X15" i="10"/>
  <c r="G16" i="25"/>
  <c r="N16" i="16"/>
  <c r="X76" i="10"/>
  <c r="G77" i="25"/>
  <c r="N77" i="16"/>
  <c r="X79" i="10"/>
  <c r="G80" i="25"/>
  <c r="N80" i="16"/>
  <c r="P122" i="16"/>
  <c r="K69" i="19"/>
  <c r="K21" i="19"/>
  <c r="I7" i="29"/>
  <c r="I45" i="29"/>
  <c r="I59" i="29"/>
  <c r="I113" i="29"/>
  <c r="D160" i="27"/>
  <c r="K99" i="17"/>
  <c r="K28" i="15"/>
  <c r="K52" i="15"/>
  <c r="K66" i="15"/>
  <c r="K14" i="17"/>
  <c r="K132" i="17"/>
  <c r="P155" i="15"/>
  <c r="D57" i="22"/>
  <c r="K110" i="19"/>
  <c r="K70" i="19"/>
  <c r="K119" i="19"/>
  <c r="P66" i="19"/>
  <c r="D161" i="22"/>
  <c r="D153" i="22"/>
  <c r="D130" i="22"/>
  <c r="D122" i="22"/>
  <c r="D97" i="22"/>
  <c r="D94" i="22"/>
  <c r="I78" i="22"/>
  <c r="I64" i="22"/>
  <c r="K36" i="20"/>
  <c r="K96" i="20"/>
  <c r="K75" i="20"/>
  <c r="K91" i="20"/>
  <c r="D152" i="29"/>
  <c r="I13" i="26"/>
  <c r="I45" i="26"/>
  <c r="I57" i="26"/>
  <c r="P160" i="17"/>
  <c r="I61" i="24"/>
  <c r="D26" i="22"/>
  <c r="K139" i="16"/>
  <c r="K127" i="16"/>
  <c r="K27" i="16"/>
  <c r="D142" i="25"/>
  <c r="D28" i="30"/>
  <c r="D16" i="30"/>
  <c r="K139" i="36"/>
  <c r="K107" i="36"/>
  <c r="D111" i="32"/>
  <c r="D53" i="32"/>
  <c r="D15" i="32"/>
  <c r="I154" i="26"/>
  <c r="P91" i="17"/>
  <c r="P110" i="20"/>
  <c r="G162" i="24"/>
  <c r="K162" i="29"/>
  <c r="K165" i="29" s="1"/>
  <c r="F41" i="20"/>
  <c r="F117" i="18"/>
  <c r="H61" i="27"/>
  <c r="H38" i="27"/>
  <c r="H16" i="27"/>
  <c r="F8" i="35"/>
  <c r="F27" i="35"/>
  <c r="M27" i="40"/>
  <c r="G30" i="35"/>
  <c r="N30" i="40"/>
  <c r="J41" i="40"/>
  <c r="F43" i="35"/>
  <c r="J45" i="40"/>
  <c r="F66" i="35"/>
  <c r="F71" i="35"/>
  <c r="G75" i="35"/>
  <c r="N75" i="40"/>
  <c r="M125" i="40"/>
  <c r="G133" i="35"/>
  <c r="H84" i="32"/>
  <c r="O84" i="39"/>
  <c r="X135" i="34"/>
  <c r="G136" i="32"/>
  <c r="N136" i="39"/>
  <c r="X156" i="38"/>
  <c r="N157" i="37"/>
  <c r="X103" i="41"/>
  <c r="G104" i="30"/>
  <c r="N104" i="36"/>
  <c r="X112" i="41"/>
  <c r="G113" i="30"/>
  <c r="N113" i="36"/>
  <c r="X122" i="41"/>
  <c r="G123" i="30"/>
  <c r="N123" i="36"/>
  <c r="X126" i="41"/>
  <c r="N127" i="36"/>
  <c r="X143" i="41"/>
  <c r="G144" i="30"/>
  <c r="X147" i="41"/>
  <c r="G148" i="30"/>
  <c r="X16" i="1"/>
  <c r="G17" i="29"/>
  <c r="N17" i="20"/>
  <c r="H33" i="29"/>
  <c r="O33" i="20"/>
  <c r="X36" i="1"/>
  <c r="N37" i="20"/>
  <c r="C40" i="29"/>
  <c r="J40" i="20"/>
  <c r="H55" i="29"/>
  <c r="O55" i="20"/>
  <c r="X55" i="1"/>
  <c r="G56" i="29"/>
  <c r="X68" i="1"/>
  <c r="N69" i="20"/>
  <c r="J72" i="20"/>
  <c r="C72" i="29"/>
  <c r="H42" i="28"/>
  <c r="O42" i="19"/>
  <c r="X51" i="13"/>
  <c r="N52" i="19"/>
  <c r="X54" i="13"/>
  <c r="G55" i="28"/>
  <c r="N55" i="19"/>
  <c r="H58" i="28"/>
  <c r="O58" i="19"/>
  <c r="X67" i="13"/>
  <c r="N68" i="19"/>
  <c r="X60" i="10"/>
  <c r="G61" i="25"/>
  <c r="N61" i="16"/>
  <c r="X63" i="10"/>
  <c r="G64" i="25"/>
  <c r="N64" i="16"/>
  <c r="H77" i="27"/>
  <c r="G117" i="35"/>
  <c r="N117" i="40"/>
  <c r="F118" i="35"/>
  <c r="M118" i="40"/>
  <c r="G132" i="35"/>
  <c r="N132" i="40"/>
  <c r="X49" i="34"/>
  <c r="G50" i="32"/>
  <c r="N50" i="39"/>
  <c r="X57" i="34"/>
  <c r="N58" i="39"/>
  <c r="H71" i="32"/>
  <c r="O71" i="39"/>
  <c r="X107" i="34"/>
  <c r="N108" i="39"/>
  <c r="X111" i="34"/>
  <c r="G112" i="32"/>
  <c r="N112" i="39"/>
  <c r="X132" i="34"/>
  <c r="G133" i="32"/>
  <c r="N133" i="39"/>
  <c r="X43" i="38"/>
  <c r="N44" i="37"/>
  <c r="C47" i="31"/>
  <c r="J47" i="37"/>
  <c r="X52" i="38"/>
  <c r="G53" i="31"/>
  <c r="C56" i="31"/>
  <c r="J56" i="37"/>
  <c r="X56" i="38"/>
  <c r="G57" i="31"/>
  <c r="N57" i="37"/>
  <c r="M58" i="37"/>
  <c r="F58" i="31"/>
  <c r="X60" i="38"/>
  <c r="N61" i="37"/>
  <c r="H70" i="31"/>
  <c r="O70" i="37"/>
  <c r="X70" i="38"/>
  <c r="G71" i="31"/>
  <c r="N71" i="37"/>
  <c r="C74" i="31"/>
  <c r="J74" i="37"/>
  <c r="X83" i="38"/>
  <c r="G84" i="31"/>
  <c r="N84" i="37"/>
  <c r="H90" i="31"/>
  <c r="O90" i="37"/>
  <c r="F92" i="31"/>
  <c r="M92" i="37"/>
  <c r="X117" i="38"/>
  <c r="G118" i="31"/>
  <c r="N118" i="37"/>
  <c r="J121" i="37"/>
  <c r="C121" i="31"/>
  <c r="H122" i="31"/>
  <c r="O122" i="37"/>
  <c r="F124" i="31"/>
  <c r="M124" i="37"/>
  <c r="J126" i="37"/>
  <c r="C126" i="31"/>
  <c r="X151" i="38"/>
  <c r="G152" i="31"/>
  <c r="N152" i="37"/>
  <c r="C155" i="31"/>
  <c r="J155" i="37"/>
  <c r="X155" i="38"/>
  <c r="G156" i="31"/>
  <c r="N156" i="37"/>
  <c r="X86" i="41"/>
  <c r="G87" i="30"/>
  <c r="N87" i="36"/>
  <c r="X90" i="41"/>
  <c r="G91" i="30"/>
  <c r="X97" i="41"/>
  <c r="G98" i="30"/>
  <c r="N98" i="36"/>
  <c r="X38" i="13"/>
  <c r="G39" i="28"/>
  <c r="N39" i="19"/>
  <c r="X44" i="10"/>
  <c r="G45" i="25"/>
  <c r="N45" i="16"/>
  <c r="X47" i="10"/>
  <c r="G48" i="25"/>
  <c r="N48" i="16"/>
  <c r="Y61" i="38"/>
  <c r="O125" i="6"/>
  <c r="H125" i="22"/>
  <c r="F8" i="6"/>
  <c r="B157" i="28"/>
  <c r="K162" i="24"/>
  <c r="E157" i="23"/>
  <c r="J162" i="24"/>
  <c r="L157" i="30"/>
  <c r="K160" i="30" s="1"/>
  <c r="Y146" i="38"/>
  <c r="O61" i="6"/>
  <c r="H61" i="22"/>
  <c r="K162" i="35"/>
  <c r="B157" i="30"/>
  <c r="F20" i="15"/>
  <c r="O29" i="19"/>
  <c r="H29" i="28"/>
  <c r="H109" i="22"/>
  <c r="H77" i="22"/>
  <c r="K146" i="14"/>
  <c r="I147" i="25"/>
  <c r="P147" i="16"/>
  <c r="D60" i="28"/>
  <c r="K60" i="19"/>
  <c r="K72" i="19"/>
  <c r="D72" i="28"/>
  <c r="K88" i="19"/>
  <c r="D88" i="28"/>
  <c r="K96" i="19"/>
  <c r="D96" i="28"/>
  <c r="K136" i="19"/>
  <c r="D136" i="28"/>
  <c r="K92" i="36"/>
  <c r="D92" i="30"/>
  <c r="K88" i="36"/>
  <c r="D88" i="30"/>
  <c r="K76" i="36"/>
  <c r="D76" i="30"/>
  <c r="K72" i="36"/>
  <c r="D72" i="30"/>
  <c r="D64" i="30"/>
  <c r="K60" i="36"/>
  <c r="D60" i="30"/>
  <c r="K48" i="36"/>
  <c r="K44" i="36"/>
  <c r="D44" i="30"/>
  <c r="K31" i="36"/>
  <c r="K27" i="36"/>
  <c r="D27" i="30"/>
  <c r="K23" i="36"/>
  <c r="D23" i="30"/>
  <c r="K11" i="36"/>
  <c r="D11" i="30"/>
  <c r="K7" i="36"/>
  <c r="D7" i="30"/>
  <c r="P107" i="17"/>
  <c r="I107" i="26"/>
  <c r="P95" i="17"/>
  <c r="I95" i="26"/>
  <c r="K89" i="17"/>
  <c r="D89" i="26"/>
  <c r="D151" i="29"/>
  <c r="K151" i="20"/>
  <c r="K106" i="20"/>
  <c r="D106" i="29"/>
  <c r="K101" i="6"/>
  <c r="D101" i="22"/>
  <c r="K105" i="6"/>
  <c r="D105" i="22"/>
  <c r="C115" i="28"/>
  <c r="D24" i="35"/>
  <c r="Y76" i="13"/>
  <c r="Y96" i="13"/>
  <c r="O149" i="40"/>
  <c r="I24" i="35"/>
  <c r="O9" i="40"/>
  <c r="O130" i="40"/>
  <c r="O29" i="40"/>
  <c r="D107" i="35"/>
  <c r="O21" i="40"/>
  <c r="H147" i="35"/>
  <c r="H65" i="35"/>
  <c r="I89" i="22"/>
  <c r="P103" i="16"/>
  <c r="K148" i="17"/>
  <c r="T161" i="11"/>
  <c r="P32" i="19"/>
  <c r="P18" i="16"/>
  <c r="P24" i="19"/>
  <c r="K124" i="40"/>
  <c r="I140" i="27"/>
  <c r="I81" i="27"/>
  <c r="I145" i="27"/>
  <c r="P64" i="18"/>
  <c r="I130" i="27"/>
  <c r="P47" i="18"/>
  <c r="I114" i="29"/>
  <c r="D119" i="24"/>
  <c r="P142" i="15"/>
  <c r="P138" i="15"/>
  <c r="I14" i="29"/>
  <c r="P40" i="16"/>
  <c r="K81" i="17"/>
  <c r="D76" i="24"/>
  <c r="K142" i="19"/>
  <c r="K147" i="6"/>
  <c r="D103" i="22"/>
  <c r="I74" i="22"/>
  <c r="I29" i="22"/>
  <c r="D104" i="28"/>
  <c r="K137" i="14"/>
  <c r="D125" i="23"/>
  <c r="K125" i="14"/>
  <c r="D120" i="23"/>
  <c r="K120" i="14"/>
  <c r="D107" i="23"/>
  <c r="K107" i="14"/>
  <c r="I71" i="25"/>
  <c r="P71" i="16"/>
  <c r="I67" i="25"/>
  <c r="P67" i="16"/>
  <c r="I55" i="25"/>
  <c r="P55" i="16"/>
  <c r="D129" i="25"/>
  <c r="K129" i="16"/>
  <c r="K115" i="39"/>
  <c r="D115" i="32"/>
  <c r="K97" i="39"/>
  <c r="D97" i="32"/>
  <c r="K81" i="39"/>
  <c r="D81" i="32"/>
  <c r="K71" i="39"/>
  <c r="D71" i="32"/>
  <c r="K63" i="39"/>
  <c r="D63" i="32"/>
  <c r="K59" i="39"/>
  <c r="D59" i="32"/>
  <c r="K55" i="39"/>
  <c r="D55" i="32"/>
  <c r="K51" i="39"/>
  <c r="D51" i="32"/>
  <c r="K23" i="39"/>
  <c r="D23" i="32"/>
  <c r="K19" i="39"/>
  <c r="D19" i="32"/>
  <c r="K16" i="39"/>
  <c r="D16" i="32"/>
  <c r="D116" i="32"/>
  <c r="K116" i="39"/>
  <c r="K15" i="6"/>
  <c r="D15" i="22"/>
  <c r="D7" i="22"/>
  <c r="K7" i="6"/>
  <c r="I154" i="24"/>
  <c r="P154" i="15"/>
  <c r="K106" i="15"/>
  <c r="D106" i="24"/>
  <c r="I38" i="22"/>
  <c r="P38" i="6"/>
  <c r="I113" i="24"/>
  <c r="P113" i="15"/>
  <c r="P109" i="15"/>
  <c r="I109" i="24"/>
  <c r="P105" i="15"/>
  <c r="I105" i="24"/>
  <c r="D61" i="24"/>
  <c r="K61" i="15"/>
  <c r="I144" i="26"/>
  <c r="P144" i="17"/>
  <c r="I136" i="26"/>
  <c r="P136" i="17"/>
  <c r="I128" i="26"/>
  <c r="P128" i="17"/>
  <c r="D85" i="26"/>
  <c r="D22" i="26"/>
  <c r="K22" i="17"/>
  <c r="P127" i="17"/>
  <c r="I127" i="26"/>
  <c r="I9" i="26"/>
  <c r="P9" i="17"/>
  <c r="D13" i="27"/>
  <c r="K13" i="18"/>
  <c r="K158" i="20"/>
  <c r="D158" i="29"/>
  <c r="P146" i="20"/>
  <c r="I146" i="29"/>
  <c r="P142" i="20"/>
  <c r="I142" i="29"/>
  <c r="P125" i="20"/>
  <c r="I125" i="29"/>
  <c r="D141" i="23"/>
  <c r="K141" i="14"/>
  <c r="D87" i="23"/>
  <c r="K87" i="14"/>
  <c r="D83" i="23"/>
  <c r="K83" i="14"/>
  <c r="D79" i="23"/>
  <c r="K79" i="14"/>
  <c r="D71" i="23"/>
  <c r="K71" i="14"/>
  <c r="D67" i="23"/>
  <c r="K67" i="14"/>
  <c r="D63" i="23"/>
  <c r="K63" i="14"/>
  <c r="D59" i="23"/>
  <c r="K59" i="14"/>
  <c r="D55" i="23"/>
  <c r="K55" i="14"/>
  <c r="D51" i="23"/>
  <c r="K51" i="14"/>
  <c r="D47" i="23"/>
  <c r="K47" i="14"/>
  <c r="D43" i="23"/>
  <c r="K43" i="14"/>
  <c r="D39" i="23"/>
  <c r="K39" i="14"/>
  <c r="D35" i="23"/>
  <c r="K35" i="14"/>
  <c r="D31" i="23"/>
  <c r="K31" i="14"/>
  <c r="D27" i="23"/>
  <c r="K27" i="14"/>
  <c r="D23" i="23"/>
  <c r="K23" i="14"/>
  <c r="D19" i="23"/>
  <c r="K19" i="14"/>
  <c r="D15" i="23"/>
  <c r="K15" i="14"/>
  <c r="D7" i="23"/>
  <c r="K7" i="14"/>
  <c r="K130" i="14"/>
  <c r="D130" i="23"/>
  <c r="I131" i="25"/>
  <c r="P131" i="16"/>
  <c r="I123" i="25"/>
  <c r="P123" i="16"/>
  <c r="I99" i="25"/>
  <c r="P99" i="16"/>
  <c r="D39" i="30"/>
  <c r="K39" i="36"/>
  <c r="P57" i="6"/>
  <c r="I57" i="22"/>
  <c r="P53" i="6"/>
  <c r="I53" i="22"/>
  <c r="P37" i="6"/>
  <c r="I37" i="22"/>
  <c r="I33" i="22"/>
  <c r="P33" i="6"/>
  <c r="K126" i="15"/>
  <c r="D126" i="24"/>
  <c r="P92" i="15"/>
  <c r="I92" i="24"/>
  <c r="P161" i="15"/>
  <c r="I161" i="24"/>
  <c r="I153" i="24"/>
  <c r="P153" i="15"/>
  <c r="I97" i="24"/>
  <c r="P97" i="15"/>
  <c r="I22" i="26"/>
  <c r="P22" i="17"/>
  <c r="I14" i="26"/>
  <c r="P14" i="17"/>
  <c r="D128" i="26"/>
  <c r="K128" i="17"/>
  <c r="D120" i="26"/>
  <c r="K120" i="17"/>
  <c r="D90" i="26"/>
  <c r="K90" i="17"/>
  <c r="D60" i="26"/>
  <c r="K60" i="17"/>
  <c r="K40" i="17"/>
  <c r="D40" i="26"/>
  <c r="P40" i="15"/>
  <c r="I40" i="24"/>
  <c r="D113" i="26"/>
  <c r="K113" i="17"/>
  <c r="D69" i="26"/>
  <c r="K69" i="17"/>
  <c r="D65" i="26"/>
  <c r="K65" i="17"/>
  <c r="K57" i="17"/>
  <c r="D57" i="26"/>
  <c r="D53" i="26"/>
  <c r="K53" i="17"/>
  <c r="D41" i="26"/>
  <c r="K41" i="17"/>
  <c r="D37" i="26"/>
  <c r="K37" i="17"/>
  <c r="D33" i="26"/>
  <c r="K33" i="17"/>
  <c r="P85" i="20"/>
  <c r="I85" i="29"/>
  <c r="P81" i="20"/>
  <c r="I81" i="29"/>
  <c r="I69" i="29"/>
  <c r="P69" i="20"/>
  <c r="I45" i="25"/>
  <c r="P45" i="16"/>
  <c r="I35" i="25"/>
  <c r="P35" i="16"/>
  <c r="I116" i="29"/>
  <c r="P116" i="20"/>
  <c r="K76" i="20"/>
  <c r="D76" i="29"/>
  <c r="P70" i="20"/>
  <c r="I70" i="29"/>
  <c r="P76" i="6"/>
  <c r="I76" i="22"/>
  <c r="P80" i="6"/>
  <c r="I80" i="22"/>
  <c r="K137" i="6"/>
  <c r="D137" i="22"/>
  <c r="K145" i="6"/>
  <c r="D145" i="22"/>
  <c r="T156" i="13"/>
  <c r="P47" i="40"/>
  <c r="M97" i="19"/>
  <c r="K149" i="39"/>
  <c r="K151" i="39"/>
  <c r="I133" i="29"/>
  <c r="S156" i="13"/>
  <c r="O25" i="40"/>
  <c r="O48" i="40"/>
  <c r="P83" i="16"/>
  <c r="P127" i="16"/>
  <c r="Y161" i="11"/>
  <c r="P152" i="19"/>
  <c r="I128" i="24"/>
  <c r="P156" i="16"/>
  <c r="I49" i="27"/>
  <c r="I113" i="27"/>
  <c r="P80" i="18"/>
  <c r="P112" i="18"/>
  <c r="P79" i="18"/>
  <c r="P68" i="18"/>
  <c r="P144" i="14"/>
  <c r="P66" i="14"/>
  <c r="R165" i="40"/>
  <c r="K66" i="19"/>
  <c r="K77" i="20"/>
  <c r="I117" i="29"/>
  <c r="K29" i="17"/>
  <c r="K61" i="17"/>
  <c r="K77" i="17"/>
  <c r="D43" i="27"/>
  <c r="P18" i="6"/>
  <c r="P107" i="16"/>
  <c r="K139" i="6"/>
  <c r="K44" i="20"/>
  <c r="I8" i="24"/>
  <c r="P38" i="17"/>
  <c r="K129" i="14"/>
  <c r="D127" i="23"/>
  <c r="K127" i="14"/>
  <c r="D114" i="23"/>
  <c r="K114" i="14"/>
  <c r="D109" i="23"/>
  <c r="K109" i="14"/>
  <c r="D105" i="23"/>
  <c r="K105" i="14"/>
  <c r="D90" i="23"/>
  <c r="K90" i="14"/>
  <c r="K42" i="36"/>
  <c r="D42" i="30"/>
  <c r="K143" i="39"/>
  <c r="D143" i="32"/>
  <c r="K119" i="39"/>
  <c r="D119" i="32"/>
  <c r="K46" i="39"/>
  <c r="D46" i="32"/>
  <c r="K43" i="39"/>
  <c r="D43" i="32"/>
  <c r="K32" i="39"/>
  <c r="D32" i="32"/>
  <c r="K8" i="39"/>
  <c r="D8" i="32"/>
  <c r="D96" i="32"/>
  <c r="K96" i="39"/>
  <c r="I90" i="22"/>
  <c r="P90" i="6"/>
  <c r="D63" i="22"/>
  <c r="K63" i="6"/>
  <c r="D116" i="24"/>
  <c r="K116" i="15"/>
  <c r="I42" i="22"/>
  <c r="P42" i="6"/>
  <c r="D12" i="22"/>
  <c r="K12" i="6"/>
  <c r="I145" i="24"/>
  <c r="P145" i="15"/>
  <c r="P53" i="15"/>
  <c r="I53" i="24"/>
  <c r="D45" i="24"/>
  <c r="K45" i="15"/>
  <c r="I7" i="24"/>
  <c r="D70" i="26"/>
  <c r="K70" i="17"/>
  <c r="P65" i="20"/>
  <c r="D113" i="29"/>
  <c r="K113" i="20"/>
  <c r="P49" i="20"/>
  <c r="I49" i="29"/>
  <c r="K74" i="16"/>
  <c r="D74" i="25"/>
  <c r="D70" i="25"/>
  <c r="K70" i="16"/>
  <c r="K62" i="16"/>
  <c r="D62" i="25"/>
  <c r="K58" i="16"/>
  <c r="D58" i="25"/>
  <c r="K54" i="16"/>
  <c r="D54" i="25"/>
  <c r="K50" i="16"/>
  <c r="D50" i="25"/>
  <c r="K46" i="16"/>
  <c r="D46" i="25"/>
  <c r="D30" i="25"/>
  <c r="K30" i="16"/>
  <c r="K26" i="16"/>
  <c r="D26" i="25"/>
  <c r="D22" i="25"/>
  <c r="K22" i="16"/>
  <c r="D10" i="25"/>
  <c r="K10" i="16"/>
  <c r="I12" i="25"/>
  <c r="P12" i="16"/>
  <c r="P120" i="20"/>
  <c r="I120" i="29"/>
  <c r="K80" i="20"/>
  <c r="D80" i="29"/>
  <c r="K56" i="20"/>
  <c r="D56" i="29"/>
  <c r="P50" i="20"/>
  <c r="I50" i="29"/>
  <c r="P109" i="6"/>
  <c r="I109" i="22"/>
  <c r="P141" i="6"/>
  <c r="I141" i="22"/>
  <c r="D148" i="23"/>
  <c r="K148" i="14"/>
  <c r="D143" i="23"/>
  <c r="K143" i="14"/>
  <c r="D139" i="23"/>
  <c r="K139" i="14"/>
  <c r="D135" i="23"/>
  <c r="K135" i="14"/>
  <c r="D93" i="23"/>
  <c r="K93" i="14"/>
  <c r="D89" i="23"/>
  <c r="K89" i="14"/>
  <c r="D85" i="23"/>
  <c r="K85" i="14"/>
  <c r="D81" i="23"/>
  <c r="K81" i="14"/>
  <c r="D77" i="23"/>
  <c r="K77" i="14"/>
  <c r="D73" i="23"/>
  <c r="K73" i="14"/>
  <c r="D69" i="23"/>
  <c r="K69" i="14"/>
  <c r="D65" i="23"/>
  <c r="K65" i="14"/>
  <c r="D61" i="23"/>
  <c r="K61" i="14"/>
  <c r="D57" i="23"/>
  <c r="K57" i="14"/>
  <c r="D53" i="23"/>
  <c r="K53" i="14"/>
  <c r="D49" i="23"/>
  <c r="K49" i="14"/>
  <c r="D45" i="23"/>
  <c r="K45" i="14"/>
  <c r="D41" i="23"/>
  <c r="K41" i="14"/>
  <c r="D37" i="23"/>
  <c r="K37" i="14"/>
  <c r="D33" i="23"/>
  <c r="K33" i="14"/>
  <c r="D29" i="23"/>
  <c r="K29" i="14"/>
  <c r="D25" i="23"/>
  <c r="K25" i="14"/>
  <c r="D21" i="23"/>
  <c r="K21" i="14"/>
  <c r="D17" i="23"/>
  <c r="K17" i="14"/>
  <c r="D13" i="23"/>
  <c r="K13" i="14"/>
  <c r="D9" i="23"/>
  <c r="K9" i="14"/>
  <c r="I137" i="25"/>
  <c r="P137" i="16"/>
  <c r="I97" i="25"/>
  <c r="P97" i="16"/>
  <c r="I85" i="25"/>
  <c r="P85" i="16"/>
  <c r="I69" i="25"/>
  <c r="P69" i="16"/>
  <c r="I61" i="25"/>
  <c r="P61" i="16"/>
  <c r="D85" i="25"/>
  <c r="K85" i="16"/>
  <c r="D81" i="25"/>
  <c r="K81" i="16"/>
  <c r="D132" i="25"/>
  <c r="K132" i="16"/>
  <c r="K83" i="19"/>
  <c r="D83" i="28"/>
  <c r="K117" i="19"/>
  <c r="D117" i="28"/>
  <c r="K141" i="19"/>
  <c r="D141" i="28"/>
  <c r="K140" i="16"/>
  <c r="D140" i="25"/>
  <c r="K156" i="16"/>
  <c r="D156" i="25"/>
  <c r="K16" i="19"/>
  <c r="D16" i="28"/>
  <c r="K56" i="19"/>
  <c r="D56" i="28"/>
  <c r="D126" i="28"/>
  <c r="K126" i="19"/>
  <c r="D150" i="28"/>
  <c r="K150" i="19"/>
  <c r="K37" i="36"/>
  <c r="D37" i="30"/>
  <c r="P25" i="6"/>
  <c r="I25" i="22"/>
  <c r="P21" i="6"/>
  <c r="I21" i="22"/>
  <c r="K150" i="15"/>
  <c r="D150" i="24"/>
  <c r="K16" i="6"/>
  <c r="D16" i="22"/>
  <c r="K151" i="15"/>
  <c r="D151" i="24"/>
  <c r="P129" i="15"/>
  <c r="I129" i="24"/>
  <c r="P125" i="15"/>
  <c r="I125" i="24"/>
  <c r="K31" i="15"/>
  <c r="D31" i="24"/>
  <c r="P82" i="17"/>
  <c r="I82" i="26"/>
  <c r="K94" i="17"/>
  <c r="D94" i="26"/>
  <c r="D18" i="26"/>
  <c r="K18" i="17"/>
  <c r="D10" i="26"/>
  <c r="K10" i="17"/>
  <c r="P133" i="18"/>
  <c r="I133" i="27"/>
  <c r="P117" i="18"/>
  <c r="I117" i="27"/>
  <c r="D60" i="24"/>
  <c r="K60" i="15"/>
  <c r="P147" i="17"/>
  <c r="I147" i="26"/>
  <c r="D133" i="26"/>
  <c r="K133" i="17"/>
  <c r="P119" i="17"/>
  <c r="I119" i="26"/>
  <c r="K130" i="20"/>
  <c r="D130" i="29"/>
  <c r="D107" i="29"/>
  <c r="K107" i="20"/>
  <c r="P37" i="20"/>
  <c r="I37" i="29"/>
  <c r="P33" i="20"/>
  <c r="I33" i="29"/>
  <c r="P29" i="20"/>
  <c r="I29" i="29"/>
  <c r="P25" i="20"/>
  <c r="I25" i="29"/>
  <c r="P25" i="16"/>
  <c r="I25" i="25"/>
  <c r="I15" i="25"/>
  <c r="P15" i="16"/>
  <c r="P62" i="20"/>
  <c r="I62" i="29"/>
  <c r="P68" i="6"/>
  <c r="I68" i="22"/>
  <c r="P93" i="6"/>
  <c r="I93" i="22"/>
  <c r="K113" i="6"/>
  <c r="D113" i="22"/>
  <c r="P117" i="6"/>
  <c r="I117" i="22"/>
  <c r="P121" i="6"/>
  <c r="I121" i="22"/>
  <c r="P125" i="6"/>
  <c r="I125" i="22"/>
  <c r="P129" i="6"/>
  <c r="I129" i="22"/>
  <c r="P18" i="19"/>
  <c r="I18" i="28"/>
  <c r="I62" i="28"/>
  <c r="P62" i="19"/>
  <c r="I78" i="28"/>
  <c r="P78" i="19"/>
  <c r="I31" i="28"/>
  <c r="P31" i="19"/>
  <c r="I47" i="28"/>
  <c r="P47" i="19"/>
  <c r="P115" i="19"/>
  <c r="I115" i="28"/>
  <c r="P123" i="19"/>
  <c r="I123" i="28"/>
  <c r="P131" i="19"/>
  <c r="I131" i="28"/>
  <c r="I108" i="30"/>
  <c r="P108" i="36"/>
  <c r="I7" i="32"/>
  <c r="P7" i="39"/>
  <c r="I15" i="32"/>
  <c r="P15" i="39"/>
  <c r="I23" i="32"/>
  <c r="P23" i="39"/>
  <c r="I31" i="32"/>
  <c r="P31" i="39"/>
  <c r="I39" i="32"/>
  <c r="P39" i="39"/>
  <c r="P47" i="39"/>
  <c r="I47" i="32"/>
  <c r="I55" i="32"/>
  <c r="P55" i="39"/>
  <c r="P63" i="39"/>
  <c r="I63" i="32"/>
  <c r="I71" i="32"/>
  <c r="P71" i="39"/>
  <c r="P79" i="39"/>
  <c r="I79" i="32"/>
  <c r="I87" i="32"/>
  <c r="P87" i="39"/>
  <c r="P95" i="39"/>
  <c r="I95" i="32"/>
  <c r="I103" i="32"/>
  <c r="P103" i="39"/>
  <c r="P111" i="39"/>
  <c r="I111" i="32"/>
  <c r="I119" i="32"/>
  <c r="P119" i="39"/>
  <c r="P127" i="39"/>
  <c r="I127" i="32"/>
  <c r="I135" i="32"/>
  <c r="P135" i="39"/>
  <c r="P143" i="39"/>
  <c r="I143" i="32"/>
  <c r="I12" i="32"/>
  <c r="P12" i="39"/>
  <c r="I20" i="32"/>
  <c r="P20" i="39"/>
  <c r="I28" i="32"/>
  <c r="P28" i="39"/>
  <c r="G7" i="35"/>
  <c r="C12" i="35"/>
  <c r="J33" i="40"/>
  <c r="C33" i="35"/>
  <c r="C34" i="35"/>
  <c r="J34" i="40"/>
  <c r="G35" i="35"/>
  <c r="N35" i="40"/>
  <c r="N42" i="40"/>
  <c r="G42" i="35"/>
  <c r="G46" i="35"/>
  <c r="N46" i="40"/>
  <c r="F47" i="35"/>
  <c r="M48" i="40"/>
  <c r="J50" i="40"/>
  <c r="N51" i="40"/>
  <c r="F52" i="35"/>
  <c r="M52" i="40"/>
  <c r="C54" i="35"/>
  <c r="J54" i="40"/>
  <c r="C58" i="35"/>
  <c r="G59" i="35"/>
  <c r="N59" i="40"/>
  <c r="F60" i="35"/>
  <c r="M60" i="40"/>
  <c r="J62" i="40"/>
  <c r="C62" i="35"/>
  <c r="G69" i="35"/>
  <c r="N69" i="40"/>
  <c r="M72" i="40"/>
  <c r="F72" i="35"/>
  <c r="J74" i="40"/>
  <c r="C74" i="35"/>
  <c r="C75" i="35"/>
  <c r="J75" i="40"/>
  <c r="M77" i="40"/>
  <c r="F77" i="35"/>
  <c r="F79" i="35"/>
  <c r="M79" i="40"/>
  <c r="J82" i="40"/>
  <c r="G84" i="35"/>
  <c r="N84" i="40"/>
  <c r="J96" i="40"/>
  <c r="G111" i="35"/>
  <c r="M112" i="40"/>
  <c r="J114" i="40"/>
  <c r="C114" i="35"/>
  <c r="J120" i="40"/>
  <c r="C120" i="35"/>
  <c r="H122" i="35"/>
  <c r="O122" i="40"/>
  <c r="G123" i="35"/>
  <c r="N123" i="40"/>
  <c r="M124" i="40"/>
  <c r="I126" i="35"/>
  <c r="P126" i="40"/>
  <c r="M127" i="40"/>
  <c r="D130" i="35"/>
  <c r="C130" i="35"/>
  <c r="J130" i="40"/>
  <c r="H131" i="35"/>
  <c r="O131" i="40"/>
  <c r="N155" i="40"/>
  <c r="M157" i="40"/>
  <c r="F157" i="35"/>
  <c r="C159" i="35"/>
  <c r="J159" i="40"/>
  <c r="D160" i="35"/>
  <c r="K160" i="40"/>
  <c r="M160" i="40"/>
  <c r="F160" i="35"/>
  <c r="M12" i="37"/>
  <c r="Y11" i="38"/>
  <c r="V161" i="38"/>
  <c r="F12" i="31"/>
  <c r="S161" i="38"/>
  <c r="C14" i="31"/>
  <c r="C15" i="31"/>
  <c r="J15" i="37"/>
  <c r="T14" i="38"/>
  <c r="C16" i="31"/>
  <c r="J16" i="37"/>
  <c r="T15" i="38"/>
  <c r="Y21" i="38"/>
  <c r="M22" i="37"/>
  <c r="F26" i="31"/>
  <c r="M26" i="37"/>
  <c r="Y25" i="38"/>
  <c r="J28" i="37"/>
  <c r="C28" i="31"/>
  <c r="M35" i="37"/>
  <c r="F35" i="31"/>
  <c r="Y34" i="38"/>
  <c r="F36" i="31"/>
  <c r="Y35" i="38"/>
  <c r="M36" i="37"/>
  <c r="F37" i="31"/>
  <c r="M37" i="37"/>
  <c r="Y36" i="38"/>
  <c r="C39" i="31"/>
  <c r="J39" i="37"/>
  <c r="C40" i="31"/>
  <c r="J40" i="37"/>
  <c r="T39" i="38"/>
  <c r="M45" i="37"/>
  <c r="F45" i="31"/>
  <c r="Y44" i="38"/>
  <c r="Y45" i="38"/>
  <c r="M46" i="37"/>
  <c r="C49" i="31"/>
  <c r="T48" i="38"/>
  <c r="J49" i="37"/>
  <c r="C57" i="31"/>
  <c r="J57" i="37"/>
  <c r="F65" i="31"/>
  <c r="M65" i="37"/>
  <c r="F66" i="31"/>
  <c r="Y65" i="38"/>
  <c r="M66" i="37"/>
  <c r="T68" i="38"/>
  <c r="J69" i="37"/>
  <c r="F72" i="31"/>
  <c r="M72" i="37"/>
  <c r="F73" i="31"/>
  <c r="M73" i="37"/>
  <c r="Y72" i="38"/>
  <c r="F74" i="31"/>
  <c r="Y73" i="38"/>
  <c r="M74" i="37"/>
  <c r="C76" i="31"/>
  <c r="J76" i="37"/>
  <c r="J77" i="37"/>
  <c r="T76" i="38"/>
  <c r="F80" i="31"/>
  <c r="M80" i="37"/>
  <c r="C87" i="31"/>
  <c r="J87" i="37"/>
  <c r="T86" i="38"/>
  <c r="F100" i="31"/>
  <c r="M100" i="37"/>
  <c r="Y99" i="38"/>
  <c r="F101" i="31"/>
  <c r="M101" i="37"/>
  <c r="Y100" i="38"/>
  <c r="F102" i="31"/>
  <c r="M102" i="37"/>
  <c r="Y101" i="38"/>
  <c r="C104" i="31"/>
  <c r="J104" i="37"/>
  <c r="T103" i="38"/>
  <c r="F106" i="31"/>
  <c r="M106" i="37"/>
  <c r="F107" i="31"/>
  <c r="M107" i="37"/>
  <c r="Y106" i="38"/>
  <c r="C109" i="31"/>
  <c r="J109" i="37"/>
  <c r="C110" i="31"/>
  <c r="J110" i="37"/>
  <c r="C111" i="31"/>
  <c r="J111" i="37"/>
  <c r="T110" i="38"/>
  <c r="M113" i="37"/>
  <c r="F113" i="31"/>
  <c r="Y112" i="38"/>
  <c r="F114" i="31"/>
  <c r="Y113" i="38"/>
  <c r="M114" i="37"/>
  <c r="J116" i="37"/>
  <c r="C116" i="31"/>
  <c r="T115" i="38"/>
  <c r="C117" i="31"/>
  <c r="J117" i="37"/>
  <c r="T116" i="38"/>
  <c r="F119" i="31"/>
  <c r="M119" i="37"/>
  <c r="Y118" i="38"/>
  <c r="C123" i="31"/>
  <c r="J123" i="37"/>
  <c r="M125" i="37"/>
  <c r="F125" i="31"/>
  <c r="M131" i="37"/>
  <c r="Y130" i="38"/>
  <c r="F132" i="31"/>
  <c r="Y131" i="38"/>
  <c r="J134" i="37"/>
  <c r="T133" i="38"/>
  <c r="F136" i="31"/>
  <c r="Y135" i="38"/>
  <c r="F137" i="31"/>
  <c r="M137" i="37"/>
  <c r="Y136" i="38"/>
  <c r="C139" i="31"/>
  <c r="J139" i="37"/>
  <c r="M141" i="37"/>
  <c r="F141" i="31"/>
  <c r="Y140" i="38"/>
  <c r="C144" i="31"/>
  <c r="J144" i="37"/>
  <c r="T143" i="38"/>
  <c r="C145" i="31"/>
  <c r="J145" i="37"/>
  <c r="C149" i="31"/>
  <c r="J149" i="37"/>
  <c r="T148" i="38"/>
  <c r="F154" i="31"/>
  <c r="Y153" i="38"/>
  <c r="C156" i="31"/>
  <c r="J156" i="37"/>
  <c r="C159" i="31"/>
  <c r="J159" i="37"/>
  <c r="T158" i="38"/>
  <c r="M7" i="20"/>
  <c r="F7" i="29"/>
  <c r="V161" i="1"/>
  <c r="M8" i="20"/>
  <c r="Y7" i="1"/>
  <c r="M9" i="20"/>
  <c r="F9" i="29"/>
  <c r="Y8" i="1"/>
  <c r="M10" i="20"/>
  <c r="F10" i="29"/>
  <c r="F11" i="29"/>
  <c r="M11" i="20"/>
  <c r="Y10" i="1"/>
  <c r="F12" i="29"/>
  <c r="M12" i="20"/>
  <c r="Y11" i="1"/>
  <c r="C14" i="29"/>
  <c r="J14" i="20"/>
  <c r="T13" i="1"/>
  <c r="C15" i="29"/>
  <c r="J15" i="20"/>
  <c r="T14" i="1"/>
  <c r="C16" i="29"/>
  <c r="T15" i="1"/>
  <c r="M20" i="20"/>
  <c r="Y19" i="1"/>
  <c r="F20" i="29"/>
  <c r="C22" i="29"/>
  <c r="J22" i="20"/>
  <c r="T21" i="1"/>
  <c r="J23" i="20"/>
  <c r="T22" i="1"/>
  <c r="C23" i="29"/>
  <c r="M28" i="20"/>
  <c r="Y27" i="1"/>
  <c r="F28" i="29"/>
  <c r="F29" i="29"/>
  <c r="M29" i="20"/>
  <c r="M30" i="20"/>
  <c r="F30" i="29"/>
  <c r="Y29" i="1"/>
  <c r="C32" i="29"/>
  <c r="J32" i="20"/>
  <c r="F39" i="29"/>
  <c r="M39" i="20"/>
  <c r="Y38" i="1"/>
  <c r="M40" i="20"/>
  <c r="F40" i="29"/>
  <c r="Y39" i="1"/>
  <c r="C42" i="29"/>
  <c r="J42" i="20"/>
  <c r="T41" i="1"/>
  <c r="M46" i="20"/>
  <c r="F46" i="29"/>
  <c r="Y45" i="1"/>
  <c r="F47" i="29"/>
  <c r="Y46" i="1"/>
  <c r="M48" i="20"/>
  <c r="Y47" i="1"/>
  <c r="F48" i="29"/>
  <c r="M50" i="20"/>
  <c r="F50" i="29"/>
  <c r="F51" i="29"/>
  <c r="M51" i="20"/>
  <c r="Y50" i="1"/>
  <c r="J53" i="20"/>
  <c r="C53" i="29"/>
  <c r="C54" i="29"/>
  <c r="J54" i="20"/>
  <c r="T53" i="1"/>
  <c r="J61" i="20"/>
  <c r="C61" i="29"/>
  <c r="C62" i="29"/>
  <c r="J62" i="20"/>
  <c r="T61" i="1"/>
  <c r="J63" i="20"/>
  <c r="T62" i="1"/>
  <c r="C63" i="29"/>
  <c r="C64" i="29"/>
  <c r="T63" i="1"/>
  <c r="J65" i="20"/>
  <c r="C65" i="29"/>
  <c r="T64" i="1"/>
  <c r="M70" i="20"/>
  <c r="F70" i="29"/>
  <c r="F71" i="29"/>
  <c r="M71" i="20"/>
  <c r="Y70" i="1"/>
  <c r="J73" i="20"/>
  <c r="C73" i="29"/>
  <c r="C74" i="29"/>
  <c r="T73" i="1"/>
  <c r="F77" i="29"/>
  <c r="M77" i="20"/>
  <c r="Y76" i="1"/>
  <c r="M78" i="20"/>
  <c r="F78" i="29"/>
  <c r="Y77" i="1"/>
  <c r="F79" i="29"/>
  <c r="M79" i="20"/>
  <c r="Y78" i="1"/>
  <c r="J81" i="20"/>
  <c r="C81" i="29"/>
  <c r="T80" i="1"/>
  <c r="C82" i="29"/>
  <c r="J82" i="20"/>
  <c r="T81" i="1"/>
  <c r="M86" i="20"/>
  <c r="F86" i="29"/>
  <c r="F87" i="29"/>
  <c r="M87" i="20"/>
  <c r="Y86" i="1"/>
  <c r="J89" i="20"/>
  <c r="C89" i="29"/>
  <c r="J90" i="20"/>
  <c r="T89" i="1"/>
  <c r="M93" i="20"/>
  <c r="F93" i="29"/>
  <c r="F94" i="29"/>
  <c r="M94" i="20"/>
  <c r="Y93" i="1"/>
  <c r="F95" i="29"/>
  <c r="M95" i="20"/>
  <c r="Y94" i="1"/>
  <c r="C97" i="29"/>
  <c r="T96" i="1"/>
  <c r="F98" i="29"/>
  <c r="M98" i="20"/>
  <c r="Y97" i="1"/>
  <c r="F99" i="29"/>
  <c r="M99" i="20"/>
  <c r="Y98" i="1"/>
  <c r="C101" i="29"/>
  <c r="J101" i="20"/>
  <c r="C102" i="29"/>
  <c r="J102" i="20"/>
  <c r="T101" i="1"/>
  <c r="Y105" i="1"/>
  <c r="M106" i="20"/>
  <c r="F107" i="29"/>
  <c r="Y106" i="1"/>
  <c r="M107" i="20"/>
  <c r="M108" i="20"/>
  <c r="Y107" i="1"/>
  <c r="J115" i="20"/>
  <c r="C115" i="29"/>
  <c r="M116" i="20"/>
  <c r="F116" i="29"/>
  <c r="C118" i="29"/>
  <c r="J118" i="20"/>
  <c r="T117" i="1"/>
  <c r="F120" i="29"/>
  <c r="M120" i="20"/>
  <c r="F121" i="29"/>
  <c r="M121" i="20"/>
  <c r="Y120" i="1"/>
  <c r="Y121" i="1"/>
  <c r="M122" i="20"/>
  <c r="F129" i="29"/>
  <c r="M129" i="20"/>
  <c r="J131" i="20"/>
  <c r="C131" i="29"/>
  <c r="T130" i="1"/>
  <c r="J132" i="20"/>
  <c r="C132" i="29"/>
  <c r="T131" i="1"/>
  <c r="M136" i="20"/>
  <c r="F136" i="29"/>
  <c r="Y135" i="1"/>
  <c r="F137" i="29"/>
  <c r="M137" i="20"/>
  <c r="C139" i="29"/>
  <c r="J139" i="20"/>
  <c r="T138" i="1"/>
  <c r="C140" i="29"/>
  <c r="J140" i="20"/>
  <c r="T139" i="1"/>
  <c r="J141" i="20"/>
  <c r="C141" i="29"/>
  <c r="T140" i="1"/>
  <c r="F145" i="29"/>
  <c r="M145" i="20"/>
  <c r="Y144" i="1"/>
  <c r="M146" i="20"/>
  <c r="F146" i="29"/>
  <c r="C148" i="29"/>
  <c r="J148" i="20"/>
  <c r="T147" i="1"/>
  <c r="F152" i="29"/>
  <c r="M152" i="20"/>
  <c r="Y151" i="1"/>
  <c r="F153" i="29"/>
  <c r="M153" i="20"/>
  <c r="Y152" i="1"/>
  <c r="C156" i="29"/>
  <c r="J156" i="20"/>
  <c r="T155" i="1"/>
  <c r="J157" i="20"/>
  <c r="T156" i="1"/>
  <c r="M7" i="18"/>
  <c r="V161" i="12"/>
  <c r="F7" i="27"/>
  <c r="Y6" i="12"/>
  <c r="M8" i="18"/>
  <c r="F8" i="27"/>
  <c r="Y7" i="12"/>
  <c r="F9" i="27"/>
  <c r="M9" i="18"/>
  <c r="Y8" i="12"/>
  <c r="M11" i="18"/>
  <c r="F11" i="27"/>
  <c r="J13" i="18"/>
  <c r="C13" i="27"/>
  <c r="C162" i="27" s="1"/>
  <c r="J7" i="15"/>
  <c r="S161" i="9"/>
  <c r="C7" i="24"/>
  <c r="T6" i="9"/>
  <c r="C8" i="24"/>
  <c r="J8" i="15"/>
  <c r="T7" i="9"/>
  <c r="J9" i="15"/>
  <c r="C9" i="24"/>
  <c r="T8" i="9"/>
  <c r="C10" i="24"/>
  <c r="T9" i="9"/>
  <c r="J10" i="15"/>
  <c r="J11" i="15"/>
  <c r="T10" i="9"/>
  <c r="J12" i="15"/>
  <c r="C12" i="24"/>
  <c r="C13" i="24"/>
  <c r="J13" i="15"/>
  <c r="T12" i="9"/>
  <c r="F18" i="24"/>
  <c r="V161" i="9"/>
  <c r="Y17" i="9"/>
  <c r="F19" i="24"/>
  <c r="M19" i="15"/>
  <c r="Y18" i="9"/>
  <c r="F20" i="24"/>
  <c r="M20" i="15"/>
  <c r="F21" i="24"/>
  <c r="M21" i="15"/>
  <c r="Y20" i="9"/>
  <c r="C23" i="24"/>
  <c r="J23" i="15"/>
  <c r="C24" i="24"/>
  <c r="J24" i="15"/>
  <c r="T23" i="9"/>
  <c r="C25" i="24"/>
  <c r="J25" i="15"/>
  <c r="T24" i="9"/>
  <c r="C26" i="24"/>
  <c r="J26" i="15"/>
  <c r="T25" i="9"/>
  <c r="F34" i="24"/>
  <c r="Y33" i="9"/>
  <c r="M34" i="15"/>
  <c r="F35" i="24"/>
  <c r="M35" i="15"/>
  <c r="Y34" i="9"/>
  <c r="F36" i="24"/>
  <c r="M36" i="15"/>
  <c r="F37" i="24"/>
  <c r="M37" i="15"/>
  <c r="C39" i="24"/>
  <c r="J39" i="15"/>
  <c r="T38" i="9"/>
  <c r="C40" i="24"/>
  <c r="J40" i="15"/>
  <c r="T39" i="9"/>
  <c r="C41" i="24"/>
  <c r="J41" i="15"/>
  <c r="C42" i="24"/>
  <c r="J42" i="15"/>
  <c r="T41" i="9"/>
  <c r="F50" i="24"/>
  <c r="M50" i="15"/>
  <c r="Y49" i="9"/>
  <c r="F51" i="24"/>
  <c r="M51" i="15"/>
  <c r="Y50" i="9"/>
  <c r="F52" i="24"/>
  <c r="M52" i="15"/>
  <c r="F53" i="24"/>
  <c r="M53" i="15"/>
  <c r="C55" i="24"/>
  <c r="T54" i="9"/>
  <c r="J55" i="15"/>
  <c r="C56" i="24"/>
  <c r="J56" i="15"/>
  <c r="T55" i="9"/>
  <c r="C57" i="24"/>
  <c r="J57" i="15"/>
  <c r="C58" i="24"/>
  <c r="J58" i="15"/>
  <c r="T57" i="9"/>
  <c r="M66" i="15"/>
  <c r="Y65" i="9"/>
  <c r="F66" i="24"/>
  <c r="F67" i="24"/>
  <c r="M67" i="15"/>
  <c r="Y66" i="9"/>
  <c r="F68" i="24"/>
  <c r="M68" i="15"/>
  <c r="F69" i="24"/>
  <c r="M69" i="15"/>
  <c r="T70" i="9"/>
  <c r="C71" i="24"/>
  <c r="C72" i="24"/>
  <c r="J72" i="15"/>
  <c r="T71" i="9"/>
  <c r="C73" i="24"/>
  <c r="J73" i="15"/>
  <c r="C74" i="24"/>
  <c r="J74" i="15"/>
  <c r="T73" i="9"/>
  <c r="F82" i="24"/>
  <c r="Y81" i="9"/>
  <c r="F83" i="24"/>
  <c r="M83" i="15"/>
  <c r="Y82" i="9"/>
  <c r="F84" i="24"/>
  <c r="M84" i="15"/>
  <c r="Y83" i="9"/>
  <c r="F85" i="24"/>
  <c r="M85" i="15"/>
  <c r="Y84" i="9"/>
  <c r="C87" i="24"/>
  <c r="J87" i="15"/>
  <c r="C88" i="24"/>
  <c r="J88" i="15"/>
  <c r="C89" i="24"/>
  <c r="J89" i="15"/>
  <c r="T88" i="9"/>
  <c r="C90" i="24"/>
  <c r="J90" i="15"/>
  <c r="T89" i="9"/>
  <c r="F98" i="24"/>
  <c r="M98" i="15"/>
  <c r="Y97" i="9"/>
  <c r="F99" i="24"/>
  <c r="M99" i="15"/>
  <c r="Y98" i="9"/>
  <c r="F100" i="24"/>
  <c r="M100" i="15"/>
  <c r="Y99" i="9"/>
  <c r="F101" i="24"/>
  <c r="M101" i="15"/>
  <c r="Y100" i="9"/>
  <c r="C103" i="24"/>
  <c r="J103" i="15"/>
  <c r="C104" i="24"/>
  <c r="J104" i="15"/>
  <c r="T103" i="9"/>
  <c r="C105" i="24"/>
  <c r="J105" i="15"/>
  <c r="T104" i="9"/>
  <c r="C106" i="24"/>
  <c r="J106" i="15"/>
  <c r="F114" i="24"/>
  <c r="M114" i="15"/>
  <c r="Y113" i="9"/>
  <c r="F115" i="24"/>
  <c r="M115" i="15"/>
  <c r="Y114" i="9"/>
  <c r="F116" i="24"/>
  <c r="M116" i="15"/>
  <c r="Y115" i="9"/>
  <c r="F117" i="24"/>
  <c r="M117" i="15"/>
  <c r="Y116" i="9"/>
  <c r="C119" i="24"/>
  <c r="J119" i="15"/>
  <c r="C120" i="24"/>
  <c r="J120" i="15"/>
  <c r="C121" i="24"/>
  <c r="J121" i="15"/>
  <c r="T120" i="9"/>
  <c r="C122" i="24"/>
  <c r="J122" i="15"/>
  <c r="T121" i="9"/>
  <c r="F131" i="24"/>
  <c r="M131" i="15"/>
  <c r="Y130" i="9"/>
  <c r="F132" i="24"/>
  <c r="M132" i="15"/>
  <c r="Y131" i="9"/>
  <c r="F133" i="24"/>
  <c r="M133" i="15"/>
  <c r="Y132" i="9"/>
  <c r="P133" i="15" s="1"/>
  <c r="C136" i="24"/>
  <c r="J136" i="15"/>
  <c r="C137" i="24"/>
  <c r="J137" i="15"/>
  <c r="T136" i="9"/>
  <c r="C138" i="24"/>
  <c r="J138" i="15"/>
  <c r="T137" i="9"/>
  <c r="F147" i="24"/>
  <c r="M147" i="15"/>
  <c r="Y146" i="9"/>
  <c r="P147" i="15" s="1"/>
  <c r="F148" i="24"/>
  <c r="M148" i="15"/>
  <c r="Y147" i="9"/>
  <c r="F149" i="24"/>
  <c r="M149" i="15"/>
  <c r="Y148" i="9"/>
  <c r="C151" i="24"/>
  <c r="J151" i="15"/>
  <c r="C152" i="24"/>
  <c r="J152" i="15"/>
  <c r="T151" i="9"/>
  <c r="J153" i="15"/>
  <c r="C153" i="24"/>
  <c r="T152" i="9"/>
  <c r="C154" i="24"/>
  <c r="J154" i="15"/>
  <c r="T153" i="9"/>
  <c r="C10" i="22"/>
  <c r="T9" i="7"/>
  <c r="J10" i="6"/>
  <c r="M10" i="6"/>
  <c r="Y9" i="7"/>
  <c r="F10" i="22"/>
  <c r="M14" i="6"/>
  <c r="F14" i="22"/>
  <c r="Y13" i="7"/>
  <c r="F15" i="22"/>
  <c r="M15" i="6"/>
  <c r="Y14" i="7"/>
  <c r="M16" i="6"/>
  <c r="Y15" i="7"/>
  <c r="F16" i="22"/>
  <c r="F17" i="22"/>
  <c r="M17" i="6"/>
  <c r="C19" i="22"/>
  <c r="J19" i="6"/>
  <c r="T18" i="7"/>
  <c r="C20" i="22"/>
  <c r="J20" i="6"/>
  <c r="T19" i="7"/>
  <c r="M27" i="6"/>
  <c r="F27" i="22"/>
  <c r="Y26" i="7"/>
  <c r="C29" i="22"/>
  <c r="J29" i="6"/>
  <c r="T28" i="7"/>
  <c r="C30" i="22"/>
  <c r="J30" i="6"/>
  <c r="T29" i="7"/>
  <c r="F36" i="22"/>
  <c r="M36" i="6"/>
  <c r="Y35" i="7"/>
  <c r="F37" i="22"/>
  <c r="M37" i="6"/>
  <c r="C39" i="22"/>
  <c r="J39" i="6"/>
  <c r="T38" i="7"/>
  <c r="C40" i="22"/>
  <c r="J40" i="6"/>
  <c r="T39" i="7"/>
  <c r="J41" i="6"/>
  <c r="C41" i="22"/>
  <c r="T40" i="7"/>
  <c r="C42" i="22"/>
  <c r="J42" i="6"/>
  <c r="T41" i="7"/>
  <c r="F46" i="22"/>
  <c r="M46" i="6"/>
  <c r="M47" i="6"/>
  <c r="F47" i="22"/>
  <c r="Y46" i="7"/>
  <c r="M48" i="6"/>
  <c r="F48" i="22"/>
  <c r="Y47" i="7"/>
  <c r="F49" i="22"/>
  <c r="M49" i="6"/>
  <c r="C51" i="22"/>
  <c r="J51" i="6"/>
  <c r="T50" i="7"/>
  <c r="C52" i="22"/>
  <c r="J52" i="6"/>
  <c r="T51" i="7"/>
  <c r="F58" i="22"/>
  <c r="M58" i="6"/>
  <c r="F59" i="22"/>
  <c r="M59" i="6"/>
  <c r="Y58" i="7"/>
  <c r="F60" i="22"/>
  <c r="M60" i="6"/>
  <c r="Y59" i="7"/>
  <c r="F61" i="22"/>
  <c r="M61" i="6"/>
  <c r="Y60" i="7"/>
  <c r="C63" i="22"/>
  <c r="J63" i="6"/>
  <c r="C64" i="22"/>
  <c r="J64" i="6"/>
  <c r="T63" i="7"/>
  <c r="C65" i="22"/>
  <c r="J65" i="6"/>
  <c r="C66" i="22"/>
  <c r="J66" i="6"/>
  <c r="T65" i="7"/>
  <c r="M70" i="6"/>
  <c r="F70" i="22"/>
  <c r="F71" i="22"/>
  <c r="M71" i="6"/>
  <c r="Y70" i="7"/>
  <c r="F72" i="22"/>
  <c r="M72" i="6"/>
  <c r="Y71" i="7"/>
  <c r="F73" i="22"/>
  <c r="M73" i="6"/>
  <c r="Y72" i="7"/>
  <c r="F81" i="22"/>
  <c r="M81" i="6"/>
  <c r="Y80" i="7"/>
  <c r="F82" i="22"/>
  <c r="M82" i="6"/>
  <c r="Y81" i="7"/>
  <c r="F94" i="22"/>
  <c r="M94" i="6"/>
  <c r="Y93" i="7"/>
  <c r="F95" i="22"/>
  <c r="M95" i="6"/>
  <c r="Y94" i="7"/>
  <c r="F96" i="22"/>
  <c r="M96" i="6"/>
  <c r="Y95" i="7"/>
  <c r="F97" i="22"/>
  <c r="M97" i="6"/>
  <c r="Y96" i="7"/>
  <c r="C99" i="22"/>
  <c r="J99" i="6"/>
  <c r="T98" i="7"/>
  <c r="C100" i="22"/>
  <c r="T99" i="7"/>
  <c r="F106" i="22"/>
  <c r="M106" i="6"/>
  <c r="Y105" i="7"/>
  <c r="F107" i="22"/>
  <c r="M107" i="6"/>
  <c r="C109" i="22"/>
  <c r="J109" i="6"/>
  <c r="T108" i="7"/>
  <c r="J110" i="6"/>
  <c r="C110" i="22"/>
  <c r="T109" i="7"/>
  <c r="K115" i="16"/>
  <c r="K121" i="39"/>
  <c r="D121" i="32"/>
  <c r="K75" i="39"/>
  <c r="D75" i="32"/>
  <c r="K70" i="39"/>
  <c r="D70" i="32"/>
  <c r="K66" i="39"/>
  <c r="D66" i="32"/>
  <c r="K54" i="39"/>
  <c r="D54" i="32"/>
  <c r="K50" i="39"/>
  <c r="D50" i="32"/>
  <c r="K107" i="17"/>
  <c r="D107" i="26"/>
  <c r="K19" i="17"/>
  <c r="D19" i="26"/>
  <c r="D145" i="30"/>
  <c r="K145" i="36"/>
  <c r="D129" i="30"/>
  <c r="K129" i="36"/>
  <c r="D113" i="30"/>
  <c r="K113" i="36"/>
  <c r="D104" i="25"/>
  <c r="K104" i="16"/>
  <c r="K153" i="16"/>
  <c r="D153" i="25"/>
  <c r="K69" i="36"/>
  <c r="D69" i="30"/>
  <c r="D61" i="30"/>
  <c r="K53" i="36"/>
  <c r="D53" i="30"/>
  <c r="K24" i="36"/>
  <c r="D24" i="30"/>
  <c r="K38" i="39"/>
  <c r="D38" i="32"/>
  <c r="K11" i="39"/>
  <c r="D11" i="32"/>
  <c r="D59" i="25"/>
  <c r="K59" i="16"/>
  <c r="D51" i="25"/>
  <c r="K51" i="16"/>
  <c r="K39" i="16"/>
  <c r="D39" i="25"/>
  <c r="D35" i="25"/>
  <c r="K35" i="16"/>
  <c r="F116" i="22"/>
  <c r="M116" i="6"/>
  <c r="I10" i="26"/>
  <c r="Y115" i="7"/>
  <c r="F117" i="22"/>
  <c r="M117" i="6"/>
  <c r="J119" i="6"/>
  <c r="C119" i="22"/>
  <c r="F126" i="22"/>
  <c r="M126" i="6"/>
  <c r="F128" i="22"/>
  <c r="M128" i="6"/>
  <c r="F129" i="22"/>
  <c r="M129" i="6"/>
  <c r="J131" i="6"/>
  <c r="C131" i="22"/>
  <c r="M138" i="6"/>
  <c r="F138" i="22"/>
  <c r="J142" i="6"/>
  <c r="C142" i="22"/>
  <c r="F148" i="22"/>
  <c r="M148" i="6"/>
  <c r="F149" i="22"/>
  <c r="M149" i="6"/>
  <c r="J151" i="6"/>
  <c r="C151" i="22"/>
  <c r="J155" i="6"/>
  <c r="C155" i="22"/>
  <c r="F155" i="22"/>
  <c r="M155" i="6"/>
  <c r="F156" i="22"/>
  <c r="M156" i="6"/>
  <c r="F146" i="32"/>
  <c r="M146" i="39"/>
  <c r="F138" i="32"/>
  <c r="M138" i="39"/>
  <c r="F134" i="32"/>
  <c r="M134" i="39"/>
  <c r="F130" i="32"/>
  <c r="M130" i="39"/>
  <c r="M126" i="39"/>
  <c r="F126" i="32"/>
  <c r="F122" i="32"/>
  <c r="M122" i="39"/>
  <c r="F118" i="32"/>
  <c r="M118" i="39"/>
  <c r="F114" i="32"/>
  <c r="M114" i="39"/>
  <c r="F106" i="32"/>
  <c r="M106" i="39"/>
  <c r="F102" i="32"/>
  <c r="M102" i="39"/>
  <c r="F98" i="32"/>
  <c r="M98" i="39"/>
  <c r="F94" i="32"/>
  <c r="M94" i="39"/>
  <c r="F90" i="32"/>
  <c r="M90" i="39"/>
  <c r="F86" i="32"/>
  <c r="M86" i="39"/>
  <c r="F82" i="32"/>
  <c r="M82" i="39"/>
  <c r="F74" i="32"/>
  <c r="M74" i="39"/>
  <c r="F70" i="32"/>
  <c r="M70" i="39"/>
  <c r="F66" i="32"/>
  <c r="M66" i="39"/>
  <c r="M62" i="39"/>
  <c r="F62" i="32"/>
  <c r="F58" i="32"/>
  <c r="M58" i="39"/>
  <c r="F54" i="32"/>
  <c r="M54" i="39"/>
  <c r="F50" i="32"/>
  <c r="M50" i="39"/>
  <c r="M42" i="39"/>
  <c r="F42" i="32"/>
  <c r="M38" i="39"/>
  <c r="F38" i="32"/>
  <c r="F34" i="32"/>
  <c r="M34" i="39"/>
  <c r="F30" i="32"/>
  <c r="M30" i="39"/>
  <c r="F18" i="32"/>
  <c r="M18" i="39"/>
  <c r="M14" i="39"/>
  <c r="F14" i="32"/>
  <c r="M10" i="39"/>
  <c r="F10" i="32"/>
  <c r="C141" i="30"/>
  <c r="J141" i="36"/>
  <c r="C133" i="30"/>
  <c r="J133" i="36"/>
  <c r="C125" i="30"/>
  <c r="J125" i="36"/>
  <c r="C121" i="30"/>
  <c r="J121" i="36"/>
  <c r="J117" i="36"/>
  <c r="C117" i="30"/>
  <c r="C113" i="30"/>
  <c r="J113" i="36"/>
  <c r="C109" i="30"/>
  <c r="J109" i="36"/>
  <c r="C105" i="30"/>
  <c r="J105" i="36"/>
  <c r="C100" i="30"/>
  <c r="J100" i="36"/>
  <c r="J96" i="36"/>
  <c r="C96" i="30"/>
  <c r="J92" i="36"/>
  <c r="C92" i="30"/>
  <c r="C88" i="30"/>
  <c r="J88" i="36"/>
  <c r="C84" i="30"/>
  <c r="J84" i="36"/>
  <c r="J80" i="36"/>
  <c r="C80" i="30"/>
  <c r="J76" i="36"/>
  <c r="C76" i="30"/>
  <c r="C72" i="30"/>
  <c r="J72" i="36"/>
  <c r="C68" i="30"/>
  <c r="J68" i="36"/>
  <c r="J64" i="36"/>
  <c r="C64" i="30"/>
  <c r="J60" i="36"/>
  <c r="C60" i="30"/>
  <c r="C56" i="30"/>
  <c r="J56" i="36"/>
  <c r="C52" i="30"/>
  <c r="J52" i="36"/>
  <c r="J48" i="36"/>
  <c r="C48" i="30"/>
  <c r="J44" i="36"/>
  <c r="C44" i="30"/>
  <c r="C40" i="30"/>
  <c r="J40" i="36"/>
  <c r="C36" i="30"/>
  <c r="J36" i="36"/>
  <c r="J32" i="36"/>
  <c r="C32" i="30"/>
  <c r="J28" i="36"/>
  <c r="C28" i="30"/>
  <c r="C24" i="30"/>
  <c r="J24" i="36"/>
  <c r="C20" i="30"/>
  <c r="J20" i="36"/>
  <c r="J16" i="36"/>
  <c r="C16" i="30"/>
  <c r="J12" i="36"/>
  <c r="C12" i="30"/>
  <c r="F154" i="30"/>
  <c r="M154" i="36"/>
  <c r="F150" i="30"/>
  <c r="M150" i="36"/>
  <c r="F146" i="30"/>
  <c r="M146" i="36"/>
  <c r="F142" i="30"/>
  <c r="M142" i="36"/>
  <c r="F138" i="30"/>
  <c r="M138" i="36"/>
  <c r="F134" i="30"/>
  <c r="M134" i="36"/>
  <c r="F85" i="30"/>
  <c r="M85" i="36"/>
  <c r="F81" i="30"/>
  <c r="M81" i="36"/>
  <c r="F77" i="30"/>
  <c r="M77" i="36"/>
  <c r="F73" i="30"/>
  <c r="M73" i="36"/>
  <c r="F69" i="30"/>
  <c r="M69" i="36"/>
  <c r="F65" i="30"/>
  <c r="M65" i="36"/>
  <c r="F61" i="30"/>
  <c r="M61" i="36"/>
  <c r="F57" i="30"/>
  <c r="M57" i="36"/>
  <c r="F53" i="30"/>
  <c r="M53" i="36"/>
  <c r="F49" i="30"/>
  <c r="M49" i="36"/>
  <c r="F45" i="30"/>
  <c r="M45" i="36"/>
  <c r="F41" i="30"/>
  <c r="M41" i="36"/>
  <c r="F37" i="30"/>
  <c r="M37" i="36"/>
  <c r="F33" i="30"/>
  <c r="M33" i="36"/>
  <c r="F29" i="30"/>
  <c r="M29" i="36"/>
  <c r="F25" i="30"/>
  <c r="M25" i="36"/>
  <c r="F20" i="30"/>
  <c r="M20" i="36"/>
  <c r="F16" i="30"/>
  <c r="M16" i="36"/>
  <c r="F12" i="30"/>
  <c r="M12" i="36"/>
  <c r="J147" i="19"/>
  <c r="C147" i="28"/>
  <c r="C139" i="28"/>
  <c r="J139" i="19"/>
  <c r="C135" i="28"/>
  <c r="J135" i="19"/>
  <c r="C131" i="28"/>
  <c r="J131" i="19"/>
  <c r="C127" i="28"/>
  <c r="J127" i="19"/>
  <c r="C123" i="28"/>
  <c r="J123" i="19"/>
  <c r="J114" i="19"/>
  <c r="C114" i="28"/>
  <c r="C105" i="28"/>
  <c r="J105" i="19"/>
  <c r="C101" i="28"/>
  <c r="J101" i="19"/>
  <c r="C97" i="28"/>
  <c r="J97" i="19"/>
  <c r="C93" i="28"/>
  <c r="J93" i="19"/>
  <c r="C89" i="28"/>
  <c r="J89" i="19"/>
  <c r="C85" i="28"/>
  <c r="J85" i="19"/>
  <c r="C81" i="28"/>
  <c r="J81" i="19"/>
  <c r="C77" i="28"/>
  <c r="J77" i="19"/>
  <c r="C73" i="28"/>
  <c r="J73" i="19"/>
  <c r="C69" i="28"/>
  <c r="J69" i="19"/>
  <c r="C65" i="28"/>
  <c r="J65" i="19"/>
  <c r="C61" i="28"/>
  <c r="J61" i="19"/>
  <c r="C57" i="28"/>
  <c r="J57" i="19"/>
  <c r="C53" i="28"/>
  <c r="J53" i="19"/>
  <c r="C49" i="28"/>
  <c r="J49" i="19"/>
  <c r="C45" i="28"/>
  <c r="J45" i="19"/>
  <c r="C41" i="28"/>
  <c r="J41" i="19"/>
  <c r="C37" i="28"/>
  <c r="J37" i="19"/>
  <c r="C33" i="28"/>
  <c r="J33" i="19"/>
  <c r="C29" i="28"/>
  <c r="J29" i="19"/>
  <c r="C25" i="28"/>
  <c r="J25" i="19"/>
  <c r="C21" i="28"/>
  <c r="J21" i="19"/>
  <c r="C17" i="28"/>
  <c r="J17" i="19"/>
  <c r="C13" i="28"/>
  <c r="J13" i="19"/>
  <c r="C9" i="28"/>
  <c r="J9" i="19"/>
  <c r="M155" i="19"/>
  <c r="F155" i="28"/>
  <c r="M147" i="19"/>
  <c r="F147" i="28"/>
  <c r="M143" i="19"/>
  <c r="F143" i="28"/>
  <c r="M139" i="19"/>
  <c r="F139" i="28"/>
  <c r="M131" i="19"/>
  <c r="F131" i="28"/>
  <c r="F127" i="28"/>
  <c r="M127" i="19"/>
  <c r="M123" i="19"/>
  <c r="F123" i="28"/>
  <c r="M115" i="19"/>
  <c r="F115" i="28"/>
  <c r="F110" i="28"/>
  <c r="M110" i="19"/>
  <c r="F102" i="28"/>
  <c r="M102" i="19"/>
  <c r="F98" i="28"/>
  <c r="M98" i="19"/>
  <c r="M93" i="19"/>
  <c r="F93" i="28"/>
  <c r="M85" i="19"/>
  <c r="F85" i="28"/>
  <c r="M81" i="19"/>
  <c r="F81" i="28"/>
  <c r="C144" i="25"/>
  <c r="J144" i="16"/>
  <c r="C140" i="25"/>
  <c r="J140" i="16"/>
  <c r="C132" i="25"/>
  <c r="J132" i="16"/>
  <c r="C128" i="25"/>
  <c r="J128" i="16"/>
  <c r="C124" i="25"/>
  <c r="J124" i="16"/>
  <c r="C116" i="25"/>
  <c r="J116" i="16"/>
  <c r="C112" i="25"/>
  <c r="J112" i="16"/>
  <c r="C108" i="25"/>
  <c r="J108" i="16"/>
  <c r="C100" i="25"/>
  <c r="J100" i="16"/>
  <c r="C96" i="25"/>
  <c r="J96" i="16"/>
  <c r="C92" i="25"/>
  <c r="J92" i="16"/>
  <c r="C84" i="25"/>
  <c r="J84" i="16"/>
  <c r="C80" i="25"/>
  <c r="J80" i="16"/>
  <c r="C76" i="25"/>
  <c r="J76" i="16"/>
  <c r="C68" i="25"/>
  <c r="J68" i="16"/>
  <c r="C64" i="25"/>
  <c r="J64" i="16"/>
  <c r="C60" i="25"/>
  <c r="J60" i="16"/>
  <c r="C52" i="25"/>
  <c r="J52" i="16"/>
  <c r="C48" i="25"/>
  <c r="J48" i="16"/>
  <c r="C44" i="25"/>
  <c r="J44" i="16"/>
  <c r="C36" i="25"/>
  <c r="J36" i="16"/>
  <c r="C32" i="25"/>
  <c r="J32" i="16"/>
  <c r="C28" i="25"/>
  <c r="J28" i="16"/>
  <c r="C20" i="25"/>
  <c r="J20" i="16"/>
  <c r="C16" i="25"/>
  <c r="J16" i="16"/>
  <c r="C12" i="25"/>
  <c r="J12" i="16"/>
  <c r="F155" i="25"/>
  <c r="M155" i="16"/>
  <c r="F151" i="25"/>
  <c r="M151" i="16"/>
  <c r="F147" i="25"/>
  <c r="M147" i="16"/>
  <c r="F139" i="25"/>
  <c r="M139" i="16"/>
  <c r="F135" i="25"/>
  <c r="M135" i="16"/>
  <c r="F131" i="25"/>
  <c r="M131" i="16"/>
  <c r="F123" i="25"/>
  <c r="M123" i="16"/>
  <c r="F119" i="25"/>
  <c r="M119" i="16"/>
  <c r="F115" i="25"/>
  <c r="M115" i="16"/>
  <c r="F107" i="25"/>
  <c r="M107" i="16"/>
  <c r="F99" i="25"/>
  <c r="M99" i="16"/>
  <c r="F91" i="25"/>
  <c r="M91" i="16"/>
  <c r="F87" i="25"/>
  <c r="M87" i="16"/>
  <c r="F83" i="25"/>
  <c r="M83" i="16"/>
  <c r="F75" i="25"/>
  <c r="M75" i="16"/>
  <c r="M71" i="16"/>
  <c r="F71" i="25"/>
  <c r="F67" i="25"/>
  <c r="M67" i="16"/>
  <c r="F59" i="25"/>
  <c r="M59" i="16"/>
  <c r="F55" i="25"/>
  <c r="M55" i="16"/>
  <c r="F51" i="25"/>
  <c r="M51" i="16"/>
  <c r="F43" i="25"/>
  <c r="M43" i="16"/>
  <c r="F35" i="25"/>
  <c r="M35" i="16"/>
  <c r="F27" i="25"/>
  <c r="M27" i="16"/>
  <c r="F23" i="25"/>
  <c r="M23" i="16"/>
  <c r="F19" i="25"/>
  <c r="M19" i="16"/>
  <c r="C150" i="23"/>
  <c r="J150" i="14"/>
  <c r="C146" i="23"/>
  <c r="J146" i="14"/>
  <c r="J142" i="14"/>
  <c r="C142" i="23"/>
  <c r="C134" i="23"/>
  <c r="J134" i="14"/>
  <c r="C130" i="23"/>
  <c r="J130" i="14"/>
  <c r="C126" i="23"/>
  <c r="J126" i="14"/>
  <c r="C118" i="23"/>
  <c r="J118" i="14"/>
  <c r="C114" i="23"/>
  <c r="J114" i="14"/>
  <c r="C110" i="23"/>
  <c r="J110" i="14"/>
  <c r="C102" i="23"/>
  <c r="J102" i="14"/>
  <c r="C98" i="23"/>
  <c r="J98" i="14"/>
  <c r="C94" i="23"/>
  <c r="J94" i="14"/>
  <c r="C86" i="23"/>
  <c r="J86" i="14"/>
  <c r="C82" i="23"/>
  <c r="J82" i="14"/>
  <c r="C78" i="23"/>
  <c r="J78" i="14"/>
  <c r="C70" i="23"/>
  <c r="J70" i="14"/>
  <c r="C66" i="23"/>
  <c r="J66" i="14"/>
  <c r="C62" i="23"/>
  <c r="J62" i="14"/>
  <c r="C54" i="23"/>
  <c r="J54" i="14"/>
  <c r="C50" i="23"/>
  <c r="J50" i="14"/>
  <c r="C46" i="23"/>
  <c r="J46" i="14"/>
  <c r="C38" i="23"/>
  <c r="J38" i="14"/>
  <c r="C34" i="23"/>
  <c r="J34" i="14"/>
  <c r="C30" i="23"/>
  <c r="J30" i="14"/>
  <c r="C22" i="23"/>
  <c r="J22" i="14"/>
  <c r="C18" i="23"/>
  <c r="J18" i="14"/>
  <c r="C14" i="23"/>
  <c r="J14" i="14"/>
  <c r="F153" i="23"/>
  <c r="M153" i="14"/>
  <c r="F149" i="23"/>
  <c r="M149" i="14"/>
  <c r="F145" i="23"/>
  <c r="M145" i="14"/>
  <c r="F137" i="23"/>
  <c r="M137" i="14"/>
  <c r="F133" i="23"/>
  <c r="M133" i="14"/>
  <c r="F129" i="23"/>
  <c r="M129" i="14"/>
  <c r="F121" i="23"/>
  <c r="M121" i="14"/>
  <c r="F117" i="23"/>
  <c r="M117" i="14"/>
  <c r="F113" i="23"/>
  <c r="M113" i="14"/>
  <c r="F105" i="23"/>
  <c r="M105" i="14"/>
  <c r="F101" i="23"/>
  <c r="M101" i="14"/>
  <c r="F97" i="23"/>
  <c r="M97" i="14"/>
  <c r="F89" i="23"/>
  <c r="M89" i="14"/>
  <c r="F85" i="23"/>
  <c r="M85" i="14"/>
  <c r="F81" i="23"/>
  <c r="M81" i="14"/>
  <c r="F73" i="23"/>
  <c r="M73" i="14"/>
  <c r="F69" i="23"/>
  <c r="M69" i="14"/>
  <c r="F65" i="23"/>
  <c r="M65" i="14"/>
  <c r="F57" i="23"/>
  <c r="M57" i="14"/>
  <c r="F53" i="23"/>
  <c r="M53" i="14"/>
  <c r="F49" i="23"/>
  <c r="M49" i="14"/>
  <c r="F41" i="23"/>
  <c r="M41" i="14"/>
  <c r="F37" i="23"/>
  <c r="M37" i="14"/>
  <c r="F33" i="23"/>
  <c r="M33" i="14"/>
  <c r="F25" i="23"/>
  <c r="M25" i="14"/>
  <c r="F21" i="23"/>
  <c r="M21" i="14"/>
  <c r="F17" i="23"/>
  <c r="M17" i="14"/>
  <c r="F22" i="30"/>
  <c r="M22" i="36"/>
  <c r="F88" i="30"/>
  <c r="M88" i="36"/>
  <c r="C151" i="32"/>
  <c r="J151" i="39"/>
  <c r="J152" i="39" s="1"/>
  <c r="C7" i="52" s="1"/>
  <c r="M150" i="39"/>
  <c r="F150" i="32"/>
  <c r="L162" i="35"/>
  <c r="K165" i="35" s="1"/>
  <c r="F42" i="40"/>
  <c r="F27" i="40"/>
  <c r="F12" i="40"/>
  <c r="B7" i="40"/>
  <c r="F9" i="40"/>
  <c r="F11" i="40"/>
  <c r="F36" i="15"/>
  <c r="F43" i="20"/>
  <c r="F42" i="20"/>
  <c r="F140" i="20"/>
  <c r="F136" i="20"/>
  <c r="F30" i="20"/>
  <c r="F134" i="20"/>
  <c r="F22" i="17"/>
  <c r="F7" i="6"/>
  <c r="F11" i="20"/>
  <c r="G156" i="13"/>
  <c r="G161" i="1"/>
  <c r="L157" i="25"/>
  <c r="K157" i="25"/>
  <c r="K160" i="25" s="1"/>
  <c r="F107" i="17"/>
  <c r="F30" i="18"/>
  <c r="F28" i="18"/>
  <c r="F26" i="18"/>
  <c r="F20" i="18"/>
  <c r="F31" i="18"/>
  <c r="F29" i="18"/>
  <c r="F27" i="18"/>
  <c r="F21" i="18"/>
  <c r="F156" i="6"/>
  <c r="H157" i="23"/>
  <c r="D160" i="24"/>
  <c r="K160" i="15"/>
  <c r="D156" i="24"/>
  <c r="K156" i="15"/>
  <c r="D146" i="24"/>
  <c r="K146" i="15"/>
  <c r="I133" i="24"/>
  <c r="I107" i="24"/>
  <c r="P107" i="15"/>
  <c r="P95" i="15"/>
  <c r="I95" i="24"/>
  <c r="P65" i="15"/>
  <c r="I65" i="24"/>
  <c r="P59" i="15"/>
  <c r="I59" i="24"/>
  <c r="P45" i="15"/>
  <c r="I45" i="24"/>
  <c r="P37" i="15"/>
  <c r="I37" i="24"/>
  <c r="D17" i="24"/>
  <c r="K17" i="15"/>
  <c r="K80" i="15"/>
  <c r="D80" i="24"/>
  <c r="D68" i="24"/>
  <c r="K68" i="15"/>
  <c r="D62" i="24"/>
  <c r="K62" i="15"/>
  <c r="K165" i="24"/>
  <c r="K133" i="15"/>
  <c r="D133" i="24"/>
  <c r="K123" i="15"/>
  <c r="D123" i="24"/>
  <c r="K91" i="15"/>
  <c r="D91" i="24"/>
  <c r="K83" i="15"/>
  <c r="D83" i="24"/>
  <c r="P79" i="15"/>
  <c r="P32" i="15"/>
  <c r="I32" i="24"/>
  <c r="P26" i="15"/>
  <c r="I26" i="24"/>
  <c r="F8" i="15"/>
  <c r="F48" i="17"/>
  <c r="K136" i="17"/>
  <c r="E162" i="26"/>
  <c r="F51" i="17"/>
  <c r="I66" i="27"/>
  <c r="P66" i="18"/>
  <c r="I159" i="27"/>
  <c r="P159" i="18"/>
  <c r="I127" i="27"/>
  <c r="P127" i="18"/>
  <c r="P95" i="18"/>
  <c r="P71" i="18"/>
  <c r="I71" i="27"/>
  <c r="P116" i="18"/>
  <c r="I116" i="27"/>
  <c r="I84" i="27"/>
  <c r="P84" i="18"/>
  <c r="P46" i="18"/>
  <c r="I46" i="27"/>
  <c r="D140" i="27"/>
  <c r="K140" i="18"/>
  <c r="D135" i="27"/>
  <c r="K135" i="18"/>
  <c r="D133" i="27"/>
  <c r="K133" i="18"/>
  <c r="D105" i="27"/>
  <c r="K105" i="18"/>
  <c r="D103" i="27"/>
  <c r="K103" i="18"/>
  <c r="D95" i="27"/>
  <c r="K95" i="18"/>
  <c r="D55" i="27"/>
  <c r="K55" i="18"/>
  <c r="D53" i="27"/>
  <c r="K53" i="18"/>
  <c r="D44" i="27"/>
  <c r="K44" i="18"/>
  <c r="D33" i="27"/>
  <c r="K33" i="18"/>
  <c r="D16" i="27"/>
  <c r="K16" i="18"/>
  <c r="K91" i="18"/>
  <c r="D91" i="27"/>
  <c r="K83" i="18"/>
  <c r="D83" i="27"/>
  <c r="K67" i="18"/>
  <c r="D67" i="27"/>
  <c r="K59" i="18"/>
  <c r="D59" i="27"/>
  <c r="K146" i="18"/>
  <c r="D146" i="27"/>
  <c r="I138" i="27"/>
  <c r="P138" i="18"/>
  <c r="K114" i="18"/>
  <c r="D114" i="27"/>
  <c r="I70" i="27"/>
  <c r="P70" i="18"/>
  <c r="K50" i="18"/>
  <c r="D50" i="27"/>
  <c r="P38" i="18"/>
  <c r="I38" i="27"/>
  <c r="I91" i="27"/>
  <c r="P91" i="18"/>
  <c r="I160" i="27"/>
  <c r="P160" i="18"/>
  <c r="P104" i="18"/>
  <c r="I104" i="27"/>
  <c r="P29" i="18"/>
  <c r="I29" i="27"/>
  <c r="I99" i="27"/>
  <c r="P99" i="18"/>
  <c r="P48" i="18"/>
  <c r="I48" i="27"/>
  <c r="P30" i="18"/>
  <c r="I30" i="27"/>
  <c r="P137" i="18"/>
  <c r="I137" i="27"/>
  <c r="I16" i="27"/>
  <c r="P16" i="18"/>
  <c r="D150" i="27"/>
  <c r="K150" i="18"/>
  <c r="K155" i="18"/>
  <c r="D155" i="27"/>
  <c r="K147" i="18"/>
  <c r="D147" i="27"/>
  <c r="I93" i="27"/>
  <c r="P93" i="18"/>
  <c r="F39" i="18"/>
  <c r="F19" i="18"/>
  <c r="F15" i="18"/>
  <c r="B162" i="27"/>
  <c r="F129" i="20"/>
  <c r="F115" i="20"/>
  <c r="F150" i="20"/>
  <c r="F132" i="20"/>
  <c r="F130" i="20"/>
  <c r="F124" i="20"/>
  <c r="R160" i="36"/>
  <c r="E162" i="31"/>
  <c r="I150" i="32"/>
  <c r="I148" i="32"/>
  <c r="P102" i="36"/>
  <c r="I74" i="23"/>
  <c r="P74" i="14"/>
  <c r="I32" i="27"/>
  <c r="P32" i="18"/>
  <c r="D111" i="27"/>
  <c r="K111" i="18"/>
  <c r="D85" i="27"/>
  <c r="K85" i="18"/>
  <c r="D40" i="27"/>
  <c r="K40" i="18"/>
  <c r="D32" i="27"/>
  <c r="K32" i="18"/>
  <c r="D26" i="27"/>
  <c r="K26" i="18"/>
  <c r="P126" i="14"/>
  <c r="I126" i="23"/>
  <c r="P95" i="14"/>
  <c r="I95" i="23"/>
  <c r="I21" i="23"/>
  <c r="P21" i="14"/>
  <c r="I155" i="27"/>
  <c r="P155" i="18"/>
  <c r="I128" i="27"/>
  <c r="P128" i="18"/>
  <c r="P96" i="18"/>
  <c r="I96" i="27"/>
  <c r="I150" i="27"/>
  <c r="P150" i="18"/>
  <c r="D117" i="27"/>
  <c r="K117" i="18"/>
  <c r="D90" i="27"/>
  <c r="K90" i="18"/>
  <c r="D88" i="27"/>
  <c r="K88" i="18"/>
  <c r="D37" i="27"/>
  <c r="K37" i="18"/>
  <c r="D22" i="27"/>
  <c r="K22" i="18"/>
  <c r="D18" i="27"/>
  <c r="K18" i="18"/>
  <c r="D9" i="27"/>
  <c r="K22" i="6"/>
  <c r="P161" i="17"/>
  <c r="P27" i="17"/>
  <c r="I138" i="26"/>
  <c r="I159" i="29"/>
  <c r="I96" i="35"/>
  <c r="D68" i="35"/>
  <c r="K68" i="40"/>
  <c r="I138" i="35"/>
  <c r="P138" i="40"/>
  <c r="D141" i="35"/>
  <c r="K141" i="40"/>
  <c r="D158" i="35"/>
  <c r="K158" i="40"/>
  <c r="I158" i="35"/>
  <c r="P158" i="40"/>
  <c r="I147" i="29"/>
  <c r="I81" i="35"/>
  <c r="P81" i="40"/>
  <c r="P110" i="40"/>
  <c r="I110" i="35"/>
  <c r="I124" i="35"/>
  <c r="P124" i="40"/>
  <c r="I139" i="35"/>
  <c r="P139" i="40"/>
  <c r="I149" i="35"/>
  <c r="P149" i="40"/>
  <c r="I112" i="28"/>
  <c r="P112" i="19"/>
  <c r="Y151" i="34"/>
  <c r="T151" i="34"/>
  <c r="F77" i="28"/>
  <c r="H162" i="27"/>
  <c r="P143" i="18" l="1"/>
  <c r="I62" i="22"/>
  <c r="D33" i="29"/>
  <c r="P113" i="19"/>
  <c r="T156" i="8"/>
  <c r="Y156" i="10"/>
  <c r="S28" i="33"/>
  <c r="N30" i="33"/>
  <c r="C152" i="32"/>
  <c r="K133" i="36"/>
  <c r="I116" i="30"/>
  <c r="I93" i="29"/>
  <c r="P137" i="36"/>
  <c r="D52" i="32"/>
  <c r="P153" i="19"/>
  <c r="P64" i="39"/>
  <c r="T161" i="12"/>
  <c r="P63" i="19"/>
  <c r="D125" i="28"/>
  <c r="K11" i="14"/>
  <c r="K75" i="14"/>
  <c r="K62" i="36"/>
  <c r="D11" i="23"/>
  <c r="D68" i="30"/>
  <c r="I151" i="27"/>
  <c r="D150" i="29"/>
  <c r="D149" i="28"/>
  <c r="D140" i="32"/>
  <c r="K131" i="14"/>
  <c r="P59" i="18"/>
  <c r="D8" i="22"/>
  <c r="P156" i="36"/>
  <c r="I8" i="32"/>
  <c r="I103" i="29"/>
  <c r="I72" i="24"/>
  <c r="K148" i="39"/>
  <c r="J162" i="18"/>
  <c r="C7" i="47" s="1"/>
  <c r="P96" i="39"/>
  <c r="K11" i="18"/>
  <c r="I101" i="27"/>
  <c r="P47" i="15"/>
  <c r="P121" i="19"/>
  <c r="I121" i="28"/>
  <c r="P9" i="15"/>
  <c r="I9" i="24"/>
  <c r="I13" i="25"/>
  <c r="P13" i="16"/>
  <c r="P136" i="6"/>
  <c r="I136" i="22"/>
  <c r="D36" i="24"/>
  <c r="K36" i="15"/>
  <c r="P57" i="15"/>
  <c r="I57" i="24"/>
  <c r="P105" i="18"/>
  <c r="I105" i="27"/>
  <c r="D128" i="24"/>
  <c r="K128" i="15"/>
  <c r="D23" i="26"/>
  <c r="K23" i="17"/>
  <c r="P141" i="18"/>
  <c r="I141" i="27"/>
  <c r="P118" i="20"/>
  <c r="I118" i="29"/>
  <c r="I79" i="22"/>
  <c r="P79" i="6"/>
  <c r="K102" i="6"/>
  <c r="D102" i="22"/>
  <c r="I129" i="28"/>
  <c r="P129" i="19"/>
  <c r="K87" i="6"/>
  <c r="D87" i="22"/>
  <c r="D161" i="24"/>
  <c r="K161" i="15"/>
  <c r="P145" i="19"/>
  <c r="P137" i="19"/>
  <c r="I137" i="28"/>
  <c r="K28" i="6"/>
  <c r="D28" i="22"/>
  <c r="I77" i="25"/>
  <c r="P77" i="16"/>
  <c r="D108" i="32"/>
  <c r="K108" i="39"/>
  <c r="P15" i="19"/>
  <c r="I15" i="28"/>
  <c r="K152" i="6"/>
  <c r="D152" i="22"/>
  <c r="I149" i="27"/>
  <c r="P149" i="18"/>
  <c r="I61" i="27"/>
  <c r="P61" i="18"/>
  <c r="P77" i="18"/>
  <c r="I77" i="27"/>
  <c r="K92" i="39"/>
  <c r="D92" i="32"/>
  <c r="K41" i="20"/>
  <c r="D41" i="29"/>
  <c r="P17" i="18"/>
  <c r="I17" i="27"/>
  <c r="D155" i="23"/>
  <c r="D157" i="23" s="1"/>
  <c r="K155" i="14"/>
  <c r="P75" i="18"/>
  <c r="I75" i="27"/>
  <c r="D14" i="25"/>
  <c r="K14" i="16"/>
  <c r="K63" i="15"/>
  <c r="D63" i="24"/>
  <c r="P97" i="18"/>
  <c r="I97" i="27"/>
  <c r="D127" i="22"/>
  <c r="K127" i="6"/>
  <c r="I87" i="28"/>
  <c r="P87" i="19"/>
  <c r="I38" i="24"/>
  <c r="P38" i="15"/>
  <c r="K67" i="20"/>
  <c r="D67" i="29"/>
  <c r="P25" i="18"/>
  <c r="I25" i="27"/>
  <c r="P157" i="20"/>
  <c r="I157" i="29"/>
  <c r="D78" i="25"/>
  <c r="K78" i="16"/>
  <c r="I119" i="27"/>
  <c r="P119" i="18"/>
  <c r="K83" i="20"/>
  <c r="D83" i="29"/>
  <c r="D25" i="30"/>
  <c r="O157" i="14"/>
  <c r="H7" i="43" s="1"/>
  <c r="I147" i="24"/>
  <c r="K80" i="36"/>
  <c r="K135" i="36"/>
  <c r="P124" i="36"/>
  <c r="K115" i="36"/>
  <c r="D35" i="30"/>
  <c r="P71" i="36"/>
  <c r="K153" i="36"/>
  <c r="D94" i="30"/>
  <c r="D95" i="30"/>
  <c r="D67" i="30"/>
  <c r="D36" i="30"/>
  <c r="P103" i="36"/>
  <c r="K117" i="36"/>
  <c r="P39" i="36"/>
  <c r="D46" i="30"/>
  <c r="K20" i="36"/>
  <c r="P52" i="36"/>
  <c r="D119" i="30"/>
  <c r="D152" i="32"/>
  <c r="D59" i="30"/>
  <c r="D30" i="30"/>
  <c r="I162" i="26"/>
  <c r="K132" i="36"/>
  <c r="D132" i="30"/>
  <c r="P41" i="36"/>
  <c r="I41" i="30"/>
  <c r="I78" i="30"/>
  <c r="P78" i="36"/>
  <c r="K130" i="40"/>
  <c r="K149" i="36"/>
  <c r="K123" i="36"/>
  <c r="D45" i="30"/>
  <c r="D51" i="30"/>
  <c r="D63" i="30"/>
  <c r="I61" i="30"/>
  <c r="P61" i="36"/>
  <c r="I74" i="30"/>
  <c r="P74" i="36"/>
  <c r="K140" i="36"/>
  <c r="D140" i="30"/>
  <c r="I59" i="30"/>
  <c r="P59" i="36"/>
  <c r="I72" i="30"/>
  <c r="P72" i="36"/>
  <c r="I155" i="30"/>
  <c r="P155" i="36"/>
  <c r="I25" i="30"/>
  <c r="P25" i="36"/>
  <c r="I38" i="30"/>
  <c r="P38" i="36"/>
  <c r="I128" i="30"/>
  <c r="P128" i="36"/>
  <c r="P87" i="36"/>
  <c r="I87" i="30"/>
  <c r="I85" i="30"/>
  <c r="P85" i="36"/>
  <c r="K144" i="36"/>
  <c r="D144" i="30"/>
  <c r="I51" i="30"/>
  <c r="P51" i="36"/>
  <c r="I64" i="30"/>
  <c r="P64" i="36"/>
  <c r="I49" i="30"/>
  <c r="P49" i="36"/>
  <c r="I62" i="30"/>
  <c r="P62" i="36"/>
  <c r="I80" i="30"/>
  <c r="P80" i="36"/>
  <c r="K33" i="36"/>
  <c r="D33" i="30"/>
  <c r="D47" i="30"/>
  <c r="I45" i="30"/>
  <c r="P45" i="36"/>
  <c r="I58" i="30"/>
  <c r="P58" i="36"/>
  <c r="D104" i="30"/>
  <c r="K104" i="36"/>
  <c r="D148" i="30"/>
  <c r="K148" i="36"/>
  <c r="I43" i="30"/>
  <c r="P43" i="36"/>
  <c r="I56" i="30"/>
  <c r="P56" i="36"/>
  <c r="K102" i="36"/>
  <c r="D102" i="30"/>
  <c r="I139" i="30"/>
  <c r="P139" i="36"/>
  <c r="I9" i="30"/>
  <c r="P9" i="36"/>
  <c r="I22" i="30"/>
  <c r="P22" i="36"/>
  <c r="I84" i="30"/>
  <c r="P84" i="36"/>
  <c r="I129" i="30"/>
  <c r="P129" i="36"/>
  <c r="I69" i="30"/>
  <c r="P69" i="36"/>
  <c r="P82" i="36"/>
  <c r="I82" i="30"/>
  <c r="K152" i="36"/>
  <c r="D152" i="30"/>
  <c r="I35" i="30"/>
  <c r="P35" i="36"/>
  <c r="I48" i="30"/>
  <c r="P48" i="36"/>
  <c r="I33" i="30"/>
  <c r="P33" i="36"/>
  <c r="I46" i="30"/>
  <c r="P46" i="36"/>
  <c r="K49" i="36"/>
  <c r="D49" i="30"/>
  <c r="I90" i="30"/>
  <c r="P90" i="36"/>
  <c r="I118" i="30"/>
  <c r="P118" i="36"/>
  <c r="K136" i="36"/>
  <c r="D136" i="30"/>
  <c r="K98" i="36"/>
  <c r="D98" i="30"/>
  <c r="D32" i="30"/>
  <c r="K131" i="36"/>
  <c r="D155" i="30"/>
  <c r="K155" i="36"/>
  <c r="I29" i="30"/>
  <c r="P29" i="36"/>
  <c r="I42" i="30"/>
  <c r="P42" i="36"/>
  <c r="K156" i="36"/>
  <c r="D156" i="30"/>
  <c r="I27" i="30"/>
  <c r="P27" i="36"/>
  <c r="I40" i="30"/>
  <c r="P40" i="36"/>
  <c r="I121" i="30"/>
  <c r="P121" i="36"/>
  <c r="I142" i="30"/>
  <c r="P142" i="36"/>
  <c r="D99" i="30"/>
  <c r="K99" i="36"/>
  <c r="P55" i="36"/>
  <c r="I55" i="30"/>
  <c r="D143" i="30"/>
  <c r="K143" i="36"/>
  <c r="I53" i="30"/>
  <c r="P53" i="36"/>
  <c r="I66" i="30"/>
  <c r="P66" i="36"/>
  <c r="I149" i="30"/>
  <c r="P149" i="36"/>
  <c r="I19" i="30"/>
  <c r="P19" i="36"/>
  <c r="I32" i="30"/>
  <c r="P32" i="36"/>
  <c r="P147" i="36"/>
  <c r="I147" i="30"/>
  <c r="I17" i="30"/>
  <c r="P17" i="36"/>
  <c r="I30" i="30"/>
  <c r="P30" i="36"/>
  <c r="K57" i="36"/>
  <c r="D57" i="30"/>
  <c r="D15" i="30"/>
  <c r="D96" i="30"/>
  <c r="P120" i="36"/>
  <c r="I143" i="30"/>
  <c r="P143" i="36"/>
  <c r="I13" i="30"/>
  <c r="P13" i="36"/>
  <c r="I26" i="30"/>
  <c r="P26" i="36"/>
  <c r="I141" i="30"/>
  <c r="P141" i="36"/>
  <c r="I11" i="30"/>
  <c r="P11" i="36"/>
  <c r="I24" i="30"/>
  <c r="P24" i="36"/>
  <c r="P105" i="36"/>
  <c r="I105" i="30"/>
  <c r="I122" i="30"/>
  <c r="P122" i="36"/>
  <c r="K13" i="36"/>
  <c r="D13" i="30"/>
  <c r="K77" i="36"/>
  <c r="D77" i="30"/>
  <c r="D150" i="30"/>
  <c r="K150" i="36"/>
  <c r="D151" i="30"/>
  <c r="K151" i="36"/>
  <c r="I37" i="30"/>
  <c r="P37" i="36"/>
  <c r="P50" i="36"/>
  <c r="I50" i="30"/>
  <c r="I133" i="30"/>
  <c r="P133" i="36"/>
  <c r="I152" i="30"/>
  <c r="P152" i="36"/>
  <c r="I16" i="30"/>
  <c r="P16" i="36"/>
  <c r="D105" i="30"/>
  <c r="K105" i="36"/>
  <c r="P131" i="36"/>
  <c r="I131" i="30"/>
  <c r="I150" i="30"/>
  <c r="P150" i="36"/>
  <c r="I14" i="30"/>
  <c r="P14" i="36"/>
  <c r="K65" i="36"/>
  <c r="D65" i="30"/>
  <c r="I77" i="30"/>
  <c r="P77" i="36"/>
  <c r="I65" i="30"/>
  <c r="P65" i="36"/>
  <c r="Y156" i="41"/>
  <c r="P92" i="36"/>
  <c r="D78" i="30"/>
  <c r="D43" i="30"/>
  <c r="I125" i="30"/>
  <c r="P125" i="36"/>
  <c r="P146" i="36"/>
  <c r="I146" i="30"/>
  <c r="I10" i="30"/>
  <c r="P10" i="36"/>
  <c r="K108" i="36"/>
  <c r="D108" i="30"/>
  <c r="I123" i="30"/>
  <c r="P123" i="36"/>
  <c r="I144" i="30"/>
  <c r="P144" i="36"/>
  <c r="I8" i="30"/>
  <c r="P8" i="36"/>
  <c r="D125" i="30"/>
  <c r="K125" i="36"/>
  <c r="I89" i="30"/>
  <c r="P89" i="36"/>
  <c r="I106" i="30"/>
  <c r="P106" i="36"/>
  <c r="P23" i="36"/>
  <c r="I23" i="30"/>
  <c r="I151" i="30"/>
  <c r="P151" i="36"/>
  <c r="I21" i="30"/>
  <c r="P21" i="36"/>
  <c r="P34" i="36"/>
  <c r="I34" i="30"/>
  <c r="K112" i="36"/>
  <c r="D112" i="30"/>
  <c r="I115" i="30"/>
  <c r="P115" i="36"/>
  <c r="I136" i="30"/>
  <c r="P136" i="36"/>
  <c r="K8" i="36"/>
  <c r="D8" i="30"/>
  <c r="I113" i="30"/>
  <c r="P113" i="36"/>
  <c r="I134" i="30"/>
  <c r="P134" i="36"/>
  <c r="K9" i="36"/>
  <c r="D9" i="30"/>
  <c r="K73" i="36"/>
  <c r="D73" i="30"/>
  <c r="D19" i="30"/>
  <c r="D84" i="30"/>
  <c r="K118" i="36"/>
  <c r="D79" i="30"/>
  <c r="D14" i="30"/>
  <c r="I109" i="30"/>
  <c r="P109" i="36"/>
  <c r="P126" i="36"/>
  <c r="I126" i="30"/>
  <c r="D103" i="30"/>
  <c r="K103" i="36"/>
  <c r="D116" i="30"/>
  <c r="K116" i="36"/>
  <c r="I107" i="30"/>
  <c r="P107" i="36"/>
  <c r="D101" i="30"/>
  <c r="K101" i="36"/>
  <c r="I73" i="30"/>
  <c r="P73" i="36"/>
  <c r="I86" i="30"/>
  <c r="P86" i="36"/>
  <c r="K29" i="36"/>
  <c r="D29" i="30"/>
  <c r="K93" i="36"/>
  <c r="D93" i="30"/>
  <c r="I20" i="30"/>
  <c r="P20" i="36"/>
  <c r="I135" i="30"/>
  <c r="P135" i="36"/>
  <c r="I154" i="30"/>
  <c r="P154" i="36"/>
  <c r="P18" i="36"/>
  <c r="I18" i="30"/>
  <c r="P132" i="36"/>
  <c r="I132" i="30"/>
  <c r="K120" i="36"/>
  <c r="D120" i="30"/>
  <c r="I99" i="30"/>
  <c r="P99" i="36"/>
  <c r="D121" i="30"/>
  <c r="K121" i="36"/>
  <c r="I97" i="30"/>
  <c r="P97" i="36"/>
  <c r="I114" i="30"/>
  <c r="P114" i="36"/>
  <c r="K17" i="36"/>
  <c r="D17" i="30"/>
  <c r="K81" i="36"/>
  <c r="D81" i="30"/>
  <c r="I75" i="30"/>
  <c r="P75" i="36"/>
  <c r="I54" i="30"/>
  <c r="P54" i="36"/>
  <c r="I101" i="30"/>
  <c r="P101" i="36"/>
  <c r="I67" i="30"/>
  <c r="P67" i="36"/>
  <c r="D137" i="30"/>
  <c r="K137" i="36"/>
  <c r="T156" i="41"/>
  <c r="D83" i="30"/>
  <c r="I93" i="30"/>
  <c r="P93" i="36"/>
  <c r="P110" i="36"/>
  <c r="I110" i="30"/>
  <c r="I7" i="30"/>
  <c r="P7" i="36"/>
  <c r="P157" i="36" s="1"/>
  <c r="I7" i="50" s="1"/>
  <c r="K124" i="36"/>
  <c r="D124" i="30"/>
  <c r="I91" i="30"/>
  <c r="P91" i="36"/>
  <c r="I88" i="30"/>
  <c r="P88" i="36"/>
  <c r="I57" i="30"/>
  <c r="P57" i="36"/>
  <c r="I70" i="30"/>
  <c r="P70" i="36"/>
  <c r="P119" i="36"/>
  <c r="I119" i="30"/>
  <c r="D111" i="30"/>
  <c r="K111" i="36"/>
  <c r="I117" i="30"/>
  <c r="P117" i="36"/>
  <c r="I138" i="30"/>
  <c r="P138" i="36"/>
  <c r="D128" i="30"/>
  <c r="K128" i="36"/>
  <c r="I83" i="30"/>
  <c r="P83" i="36"/>
  <c r="I98" i="30"/>
  <c r="P98" i="36"/>
  <c r="P81" i="36"/>
  <c r="I81" i="30"/>
  <c r="I96" i="30"/>
  <c r="P96" i="36"/>
  <c r="K89" i="36"/>
  <c r="D89" i="30"/>
  <c r="F162" i="6"/>
  <c r="F157" i="14"/>
  <c r="R160" i="19"/>
  <c r="C157" i="25"/>
  <c r="Y13" i="38"/>
  <c r="Y17" i="38"/>
  <c r="Y22" i="38"/>
  <c r="Y27" i="38"/>
  <c r="Y31" i="38"/>
  <c r="Y38" i="38"/>
  <c r="Y42" i="38"/>
  <c r="Y48" i="38"/>
  <c r="Y52" i="38"/>
  <c r="Y56" i="38"/>
  <c r="Y62" i="38"/>
  <c r="Y67" i="38"/>
  <c r="Y71" i="38"/>
  <c r="Y77" i="38"/>
  <c r="Y82" i="38"/>
  <c r="Y88" i="38"/>
  <c r="Y92" i="38"/>
  <c r="Y96" i="38"/>
  <c r="Y104" i="38"/>
  <c r="Y110" i="38"/>
  <c r="Y116" i="38"/>
  <c r="Y121" i="38"/>
  <c r="Y126" i="38"/>
  <c r="Y132" i="38"/>
  <c r="Y138" i="38"/>
  <c r="Y143" i="38"/>
  <c r="Y150" i="38"/>
  <c r="Y156" i="38"/>
  <c r="Y160" i="38"/>
  <c r="T71" i="38"/>
  <c r="T119" i="38"/>
  <c r="T84" i="38"/>
  <c r="T132" i="38"/>
  <c r="T9" i="38"/>
  <c r="T13" i="38"/>
  <c r="T21" i="38"/>
  <c r="T37" i="38"/>
  <c r="T69" i="38"/>
  <c r="T23" i="38"/>
  <c r="T17" i="38"/>
  <c r="T35" i="38"/>
  <c r="T59" i="38"/>
  <c r="T99" i="38"/>
  <c r="T139" i="38"/>
  <c r="T24" i="38"/>
  <c r="T64" i="38"/>
  <c r="T96" i="38"/>
  <c r="T136" i="38"/>
  <c r="T85" i="38"/>
  <c r="T117" i="38"/>
  <c r="T18" i="38"/>
  <c r="T50" i="38"/>
  <c r="T90" i="38"/>
  <c r="T122" i="38"/>
  <c r="T154" i="38"/>
  <c r="T113" i="38"/>
  <c r="T38" i="38"/>
  <c r="T118" i="38"/>
  <c r="T57" i="38"/>
  <c r="T137" i="38"/>
  <c r="T62" i="38"/>
  <c r="Y14" i="38"/>
  <c r="Y18" i="38"/>
  <c r="Y23" i="38"/>
  <c r="Y28" i="38"/>
  <c r="Y32" i="38"/>
  <c r="Y39" i="38"/>
  <c r="Y43" i="38"/>
  <c r="Y49" i="38"/>
  <c r="Y53" i="38"/>
  <c r="Y57" i="38"/>
  <c r="Y63" i="38"/>
  <c r="Y68" i="38"/>
  <c r="Y74" i="38"/>
  <c r="Y78" i="38"/>
  <c r="Y83" i="38"/>
  <c r="Y89" i="38"/>
  <c r="Y93" i="38"/>
  <c r="Y97" i="38"/>
  <c r="Y107" i="38"/>
  <c r="Y111" i="38"/>
  <c r="Y117" i="38"/>
  <c r="Y122" i="38"/>
  <c r="Y127" i="38"/>
  <c r="Y133" i="38"/>
  <c r="Y139" i="38"/>
  <c r="Y144" i="38"/>
  <c r="Y151" i="38"/>
  <c r="Y157" i="38"/>
  <c r="T47" i="38"/>
  <c r="T79" i="38"/>
  <c r="T127" i="38"/>
  <c r="T20" i="38"/>
  <c r="T92" i="38"/>
  <c r="T140" i="38"/>
  <c r="T6" i="38"/>
  <c r="T10" i="38"/>
  <c r="T53" i="38"/>
  <c r="T61" i="38"/>
  <c r="T60" i="38"/>
  <c r="T27" i="38"/>
  <c r="T25" i="38"/>
  <c r="Y6" i="38"/>
  <c r="T75" i="38"/>
  <c r="T107" i="38"/>
  <c r="T147" i="38"/>
  <c r="T32" i="38"/>
  <c r="T72" i="38"/>
  <c r="T104" i="38"/>
  <c r="T144" i="38"/>
  <c r="T93" i="38"/>
  <c r="T125" i="38"/>
  <c r="T26" i="38"/>
  <c r="T66" i="38"/>
  <c r="T98" i="38"/>
  <c r="T130" i="38"/>
  <c r="T49" i="38"/>
  <c r="T129" i="38"/>
  <c r="T54" i="38"/>
  <c r="T134" i="38"/>
  <c r="T73" i="38"/>
  <c r="T153" i="38"/>
  <c r="T78" i="38"/>
  <c r="T44" i="38"/>
  <c r="Y9" i="38"/>
  <c r="Y15" i="38"/>
  <c r="Y19" i="38"/>
  <c r="Y24" i="38"/>
  <c r="Y29" i="38"/>
  <c r="Y33" i="38"/>
  <c r="Y40" i="38"/>
  <c r="Y46" i="38"/>
  <c r="Y50" i="38"/>
  <c r="Y54" i="38"/>
  <c r="Y58" i="38"/>
  <c r="Y64" i="38"/>
  <c r="Y69" i="38"/>
  <c r="Y75" i="38"/>
  <c r="Y80" i="38"/>
  <c r="Y86" i="38"/>
  <c r="Y90" i="38"/>
  <c r="Y94" i="38"/>
  <c r="Y98" i="38"/>
  <c r="Y108" i="38"/>
  <c r="Y114" i="38"/>
  <c r="Y119" i="38"/>
  <c r="Y124" i="38"/>
  <c r="Y128" i="38"/>
  <c r="Y134" i="38"/>
  <c r="Y141" i="38"/>
  <c r="Y145" i="38"/>
  <c r="Y154" i="38"/>
  <c r="Y158" i="38"/>
  <c r="T55" i="38"/>
  <c r="T95" i="38"/>
  <c r="T135" i="38"/>
  <c r="T36" i="38"/>
  <c r="T108" i="38"/>
  <c r="T156" i="38"/>
  <c r="T45" i="38"/>
  <c r="T77" i="38"/>
  <c r="T28" i="38"/>
  <c r="T31" i="38"/>
  <c r="T33" i="38"/>
  <c r="Y10" i="38"/>
  <c r="T83" i="38"/>
  <c r="T123" i="38"/>
  <c r="T155" i="38"/>
  <c r="T40" i="38"/>
  <c r="T80" i="38"/>
  <c r="T120" i="38"/>
  <c r="T152" i="38"/>
  <c r="T101" i="38"/>
  <c r="T149" i="38"/>
  <c r="T34" i="38"/>
  <c r="T74" i="38"/>
  <c r="T106" i="38"/>
  <c r="T138" i="38"/>
  <c r="T81" i="38"/>
  <c r="T145" i="38"/>
  <c r="T70" i="38"/>
  <c r="T150" i="38"/>
  <c r="T89" i="38"/>
  <c r="T30" i="38"/>
  <c r="T94" i="38"/>
  <c r="T12" i="38"/>
  <c r="Y12" i="38"/>
  <c r="Y16" i="38"/>
  <c r="Y20" i="38"/>
  <c r="Y26" i="38"/>
  <c r="Y30" i="38"/>
  <c r="Y37" i="38"/>
  <c r="Y41" i="38"/>
  <c r="Y47" i="38"/>
  <c r="Y51" i="38"/>
  <c r="Y55" i="38"/>
  <c r="Y60" i="38"/>
  <c r="Y66" i="38"/>
  <c r="Y70" i="38"/>
  <c r="Y76" i="38"/>
  <c r="Y81" i="38"/>
  <c r="Y87" i="38"/>
  <c r="Y91" i="38"/>
  <c r="Y95" i="38"/>
  <c r="Y102" i="38"/>
  <c r="Y109" i="38"/>
  <c r="Y115" i="38"/>
  <c r="Y120" i="38"/>
  <c r="Y125" i="38"/>
  <c r="Y129" i="38"/>
  <c r="Y137" i="38"/>
  <c r="Y142" i="38"/>
  <c r="Y148" i="38"/>
  <c r="Y155" i="38"/>
  <c r="Y159" i="38"/>
  <c r="T63" i="38"/>
  <c r="T111" i="38"/>
  <c r="T159" i="38"/>
  <c r="T52" i="38"/>
  <c r="T124" i="38"/>
  <c r="T7" i="38"/>
  <c r="T8" i="38"/>
  <c r="T11" i="38"/>
  <c r="T19" i="38"/>
  <c r="Y7" i="38"/>
  <c r="Y8" i="38"/>
  <c r="T43" i="38"/>
  <c r="T91" i="38"/>
  <c r="T131" i="38"/>
  <c r="T16" i="38"/>
  <c r="T56" i="38"/>
  <c r="T88" i="38"/>
  <c r="T128" i="38"/>
  <c r="T160" i="38"/>
  <c r="T109" i="38"/>
  <c r="T157" i="38"/>
  <c r="T42" i="38"/>
  <c r="T82" i="38"/>
  <c r="T114" i="38"/>
  <c r="T146" i="38"/>
  <c r="T97" i="38"/>
  <c r="T22" i="38"/>
  <c r="T102" i="38"/>
  <c r="T41" i="38"/>
  <c r="T105" i="38"/>
  <c r="T46" i="38"/>
  <c r="T142" i="38"/>
  <c r="T65" i="38"/>
  <c r="T67" i="38"/>
  <c r="T100" i="38"/>
  <c r="Y147" i="38"/>
  <c r="Y85" i="38"/>
  <c r="T58" i="38"/>
  <c r="T51" i="38"/>
  <c r="T151" i="38"/>
  <c r="Y123" i="38"/>
  <c r="Y79" i="38"/>
  <c r="T29" i="38"/>
  <c r="T126" i="38"/>
  <c r="T141" i="38"/>
  <c r="T87" i="38"/>
  <c r="Y105" i="38"/>
  <c r="Y59" i="38"/>
  <c r="T121" i="38"/>
  <c r="T112" i="38"/>
  <c r="Y149" i="38"/>
  <c r="Y103" i="38"/>
  <c r="R160" i="14"/>
  <c r="J157" i="16"/>
  <c r="C7" i="45" s="1"/>
  <c r="C157" i="23"/>
  <c r="O162" i="18"/>
  <c r="H7" i="47" s="1"/>
  <c r="M157" i="19"/>
  <c r="F7" i="48" s="1"/>
  <c r="R155" i="39"/>
  <c r="M152" i="39"/>
  <c r="F7" i="52" s="1"/>
  <c r="J157" i="14"/>
  <c r="C7" i="43" s="1"/>
  <c r="J157" i="19"/>
  <c r="C7" i="48" s="1"/>
  <c r="I137" i="29"/>
  <c r="J157" i="36"/>
  <c r="C7" i="50" s="1"/>
  <c r="J162" i="6"/>
  <c r="C7" i="42" s="1"/>
  <c r="M162" i="15"/>
  <c r="F7" i="44" s="1"/>
  <c r="J162" i="20"/>
  <c r="C7" i="49" s="1"/>
  <c r="M162" i="40"/>
  <c r="F7" i="53" s="1"/>
  <c r="M157" i="36"/>
  <c r="F7" i="50" s="1"/>
  <c r="J162" i="40"/>
  <c r="C7" i="53" s="1"/>
  <c r="M162" i="17"/>
  <c r="F7" i="46" s="1"/>
  <c r="M162" i="37"/>
  <c r="F7" i="51" s="1"/>
  <c r="M157" i="14"/>
  <c r="F7" i="43" s="1"/>
  <c r="M157" i="16"/>
  <c r="F7" i="45" s="1"/>
  <c r="M162" i="6"/>
  <c r="F7" i="42" s="1"/>
  <c r="J162" i="37"/>
  <c r="C7" i="51" s="1"/>
  <c r="J162" i="17"/>
  <c r="C7" i="46" s="1"/>
  <c r="F162" i="15"/>
  <c r="F162" i="17"/>
  <c r="F157" i="36"/>
  <c r="F152" i="39"/>
  <c r="F157" i="16"/>
  <c r="F162" i="20"/>
  <c r="F162" i="37"/>
  <c r="F157" i="19"/>
  <c r="F162" i="18"/>
  <c r="J162" i="15"/>
  <c r="C7" i="44" s="1"/>
  <c r="K152" i="39"/>
  <c r="D7" i="52" s="1"/>
  <c r="K18" i="52" s="1"/>
  <c r="P162" i="17"/>
  <c r="I7" i="46" s="1"/>
  <c r="M162" i="20"/>
  <c r="F7" i="49" s="1"/>
  <c r="K162" i="17"/>
  <c r="D7" i="46" s="1"/>
  <c r="K18" i="46" s="1"/>
  <c r="M162" i="18"/>
  <c r="F7" i="47" s="1"/>
  <c r="K162" i="18"/>
  <c r="D7" i="47" s="1"/>
  <c r="K18" i="47" s="1"/>
  <c r="P157" i="14"/>
  <c r="I7" i="43" s="1"/>
  <c r="K157" i="14"/>
  <c r="D7" i="43" s="1"/>
  <c r="K18" i="43" s="1"/>
  <c r="P152" i="39"/>
  <c r="I7" i="52" s="1"/>
  <c r="G162" i="26"/>
  <c r="K115" i="20"/>
  <c r="D146" i="29"/>
  <c r="F157" i="23"/>
  <c r="C157" i="30"/>
  <c r="C162" i="26"/>
  <c r="F162" i="26"/>
  <c r="P85" i="37"/>
  <c r="I85" i="31"/>
  <c r="P153" i="37"/>
  <c r="I153" i="31"/>
  <c r="I62" i="31"/>
  <c r="P62" i="37"/>
  <c r="H48" i="25"/>
  <c r="O48" i="16"/>
  <c r="H84" i="31"/>
  <c r="O84" i="37"/>
  <c r="H112" i="32"/>
  <c r="O112" i="39"/>
  <c r="H132" i="35"/>
  <c r="O132" i="40"/>
  <c r="H55" i="28"/>
  <c r="O55" i="19"/>
  <c r="O69" i="20"/>
  <c r="H69" i="29"/>
  <c r="H37" i="29"/>
  <c r="O37" i="20"/>
  <c r="G162" i="29"/>
  <c r="H104" i="30"/>
  <c r="O104" i="36"/>
  <c r="P71" i="40"/>
  <c r="I71" i="35"/>
  <c r="K45" i="40"/>
  <c r="D45" i="35"/>
  <c r="D41" i="35"/>
  <c r="K41" i="40"/>
  <c r="I8" i="35"/>
  <c r="P8" i="40"/>
  <c r="H77" i="25"/>
  <c r="O77" i="16"/>
  <c r="H161" i="26"/>
  <c r="O161" i="17"/>
  <c r="H157" i="26"/>
  <c r="O157" i="17"/>
  <c r="H125" i="26"/>
  <c r="O125" i="17"/>
  <c r="H113" i="26"/>
  <c r="O113" i="17"/>
  <c r="H93" i="26"/>
  <c r="O93" i="17"/>
  <c r="H81" i="26"/>
  <c r="O81" i="17"/>
  <c r="H61" i="26"/>
  <c r="O61" i="17"/>
  <c r="H49" i="26"/>
  <c r="O49" i="17"/>
  <c r="H29" i="26"/>
  <c r="O29" i="17"/>
  <c r="O149" i="19"/>
  <c r="H149" i="28"/>
  <c r="H136" i="28"/>
  <c r="O136" i="19"/>
  <c r="P144" i="40"/>
  <c r="I144" i="35"/>
  <c r="H139" i="35"/>
  <c r="O139" i="40"/>
  <c r="D137" i="35"/>
  <c r="K137" i="40"/>
  <c r="K116" i="20"/>
  <c r="D116" i="29"/>
  <c r="H32" i="25"/>
  <c r="O32" i="16"/>
  <c r="D106" i="35"/>
  <c r="K106" i="40"/>
  <c r="H30" i="32"/>
  <c r="O30" i="39"/>
  <c r="O157" i="6"/>
  <c r="O162" i="6" s="1"/>
  <c r="H7" i="42" s="1"/>
  <c r="H157" i="22"/>
  <c r="H162" i="22" s="1"/>
  <c r="P119" i="20"/>
  <c r="I119" i="29"/>
  <c r="H26" i="32"/>
  <c r="O26" i="39"/>
  <c r="H107" i="35"/>
  <c r="O107" i="40"/>
  <c r="H93" i="25"/>
  <c r="O93" i="16"/>
  <c r="H71" i="30"/>
  <c r="O71" i="36"/>
  <c r="O23" i="39"/>
  <c r="H23" i="32"/>
  <c r="F157" i="30"/>
  <c r="I157" i="25"/>
  <c r="D157" i="25"/>
  <c r="D162" i="26"/>
  <c r="H98" i="30"/>
  <c r="O98" i="36"/>
  <c r="H156" i="31"/>
  <c r="O156" i="37"/>
  <c r="H118" i="31"/>
  <c r="O118" i="37"/>
  <c r="H71" i="31"/>
  <c r="O71" i="37"/>
  <c r="H61" i="31"/>
  <c r="O61" i="37"/>
  <c r="H133" i="32"/>
  <c r="O133" i="39"/>
  <c r="O50" i="39"/>
  <c r="H50" i="32"/>
  <c r="H61" i="25"/>
  <c r="O61" i="16"/>
  <c r="O17" i="20"/>
  <c r="H17" i="29"/>
  <c r="X161" i="1"/>
  <c r="H144" i="30"/>
  <c r="O144" i="36"/>
  <c r="H113" i="30"/>
  <c r="O113" i="36"/>
  <c r="H136" i="32"/>
  <c r="O136" i="39"/>
  <c r="H133" i="35"/>
  <c r="O133" i="40"/>
  <c r="H80" i="25"/>
  <c r="O80" i="16"/>
  <c r="H9" i="25"/>
  <c r="O9" i="16"/>
  <c r="X156" i="10"/>
  <c r="H149" i="26"/>
  <c r="O149" i="17"/>
  <c r="O137" i="17"/>
  <c r="H137" i="26"/>
  <c r="H117" i="26"/>
  <c r="O117" i="17"/>
  <c r="H105" i="26"/>
  <c r="O105" i="17"/>
  <c r="H85" i="26"/>
  <c r="O85" i="17"/>
  <c r="O73" i="17"/>
  <c r="H73" i="26"/>
  <c r="H53" i="26"/>
  <c r="O53" i="17"/>
  <c r="H41" i="26"/>
  <c r="O41" i="17"/>
  <c r="H25" i="26"/>
  <c r="O25" i="17"/>
  <c r="X161" i="11"/>
  <c r="H120" i="28"/>
  <c r="O120" i="19"/>
  <c r="H102" i="29"/>
  <c r="O102" i="20"/>
  <c r="H91" i="29"/>
  <c r="O91" i="20"/>
  <c r="H75" i="29"/>
  <c r="O75" i="20"/>
  <c r="H13" i="30"/>
  <c r="O13" i="36"/>
  <c r="H7" i="31"/>
  <c r="O7" i="37"/>
  <c r="X161" i="38"/>
  <c r="H73" i="32"/>
  <c r="O73" i="39"/>
  <c r="D142" i="35"/>
  <c r="K142" i="40"/>
  <c r="K101" i="15"/>
  <c r="D101" i="24"/>
  <c r="P123" i="20"/>
  <c r="I123" i="29"/>
  <c r="O118" i="20"/>
  <c r="H118" i="29"/>
  <c r="K99" i="15"/>
  <c r="D99" i="24"/>
  <c r="H29" i="25"/>
  <c r="O29" i="16"/>
  <c r="D155" i="29"/>
  <c r="K155" i="20"/>
  <c r="H147" i="32"/>
  <c r="O147" i="39"/>
  <c r="D100" i="24"/>
  <c r="K100" i="15"/>
  <c r="P93" i="15"/>
  <c r="I93" i="24"/>
  <c r="H126" i="29"/>
  <c r="O126" i="20"/>
  <c r="H75" i="30"/>
  <c r="O75" i="36"/>
  <c r="H39" i="28"/>
  <c r="O39" i="19"/>
  <c r="H87" i="30"/>
  <c r="O87" i="36"/>
  <c r="H152" i="31"/>
  <c r="O152" i="37"/>
  <c r="H57" i="31"/>
  <c r="O57" i="37"/>
  <c r="H53" i="31"/>
  <c r="O53" i="37"/>
  <c r="H44" i="31"/>
  <c r="O44" i="37"/>
  <c r="H108" i="32"/>
  <c r="O108" i="39"/>
  <c r="H58" i="32"/>
  <c r="O58" i="39"/>
  <c r="H117" i="35"/>
  <c r="O117" i="40"/>
  <c r="H64" i="25"/>
  <c r="O64" i="16"/>
  <c r="H52" i="28"/>
  <c r="O52" i="19"/>
  <c r="H56" i="29"/>
  <c r="O56" i="20"/>
  <c r="H123" i="30"/>
  <c r="O123" i="36"/>
  <c r="H157" i="31"/>
  <c r="O157" i="37"/>
  <c r="H75" i="35"/>
  <c r="O75" i="40"/>
  <c r="P66" i="40"/>
  <c r="I66" i="35"/>
  <c r="P43" i="40"/>
  <c r="I43" i="35"/>
  <c r="I27" i="35"/>
  <c r="P27" i="40"/>
  <c r="H13" i="25"/>
  <c r="O13" i="16"/>
  <c r="H145" i="26"/>
  <c r="O145" i="17"/>
  <c r="H141" i="26"/>
  <c r="O141" i="17"/>
  <c r="H129" i="26"/>
  <c r="O129" i="17"/>
  <c r="H109" i="26"/>
  <c r="O109" i="17"/>
  <c r="H97" i="26"/>
  <c r="O97" i="17"/>
  <c r="H77" i="26"/>
  <c r="O77" i="17"/>
  <c r="H65" i="26"/>
  <c r="O65" i="17"/>
  <c r="H45" i="26"/>
  <c r="O45" i="17"/>
  <c r="H33" i="26"/>
  <c r="O33" i="17"/>
  <c r="H87" i="28"/>
  <c r="O87" i="19"/>
  <c r="O11" i="37"/>
  <c r="H11" i="31"/>
  <c r="K138" i="40"/>
  <c r="D138" i="35"/>
  <c r="H134" i="35"/>
  <c r="O134" i="40"/>
  <c r="D128" i="35"/>
  <c r="K128" i="40"/>
  <c r="K115" i="19"/>
  <c r="K157" i="19" s="1"/>
  <c r="D7" i="48" s="1"/>
  <c r="K18" i="48" s="1"/>
  <c r="D115" i="28"/>
  <c r="D157" i="28" s="1"/>
  <c r="H96" i="24"/>
  <c r="O96" i="15"/>
  <c r="O47" i="36"/>
  <c r="H47" i="30"/>
  <c r="D102" i="24"/>
  <c r="K102" i="15"/>
  <c r="H105" i="25"/>
  <c r="O105" i="16"/>
  <c r="H160" i="29"/>
  <c r="O160" i="20"/>
  <c r="P127" i="20"/>
  <c r="I127" i="29"/>
  <c r="H148" i="35"/>
  <c r="O148" i="40"/>
  <c r="H102" i="35"/>
  <c r="O102" i="40"/>
  <c r="O38" i="39"/>
  <c r="H38" i="32"/>
  <c r="P144" i="20"/>
  <c r="I144" i="29"/>
  <c r="D121" i="29"/>
  <c r="K121" i="20"/>
  <c r="D117" i="29"/>
  <c r="K117" i="20"/>
  <c r="K161" i="40"/>
  <c r="D161" i="35"/>
  <c r="F162" i="24"/>
  <c r="Y161" i="12"/>
  <c r="T161" i="1"/>
  <c r="C162" i="31"/>
  <c r="F162" i="35"/>
  <c r="D162" i="27"/>
  <c r="P147" i="37"/>
  <c r="I147" i="31"/>
  <c r="H45" i="25"/>
  <c r="O45" i="16"/>
  <c r="H91" i="30"/>
  <c r="O91" i="36"/>
  <c r="I118" i="35"/>
  <c r="P118" i="40"/>
  <c r="H68" i="28"/>
  <c r="O68" i="19"/>
  <c r="H148" i="30"/>
  <c r="O148" i="36"/>
  <c r="H127" i="30"/>
  <c r="O127" i="36"/>
  <c r="P125" i="40"/>
  <c r="I125" i="35"/>
  <c r="O30" i="40"/>
  <c r="H30" i="35"/>
  <c r="H16" i="25"/>
  <c r="O16" i="16"/>
  <c r="H153" i="26"/>
  <c r="O153" i="17"/>
  <c r="H133" i="26"/>
  <c r="O133" i="17"/>
  <c r="H121" i="26"/>
  <c r="O121" i="17"/>
  <c r="H101" i="26"/>
  <c r="O101" i="17"/>
  <c r="H89" i="26"/>
  <c r="O89" i="17"/>
  <c r="H69" i="26"/>
  <c r="O69" i="17"/>
  <c r="H57" i="26"/>
  <c r="O57" i="17"/>
  <c r="H37" i="26"/>
  <c r="O37" i="17"/>
  <c r="H133" i="28"/>
  <c r="O133" i="19"/>
  <c r="H100" i="28"/>
  <c r="O100" i="19"/>
  <c r="H71" i="28"/>
  <c r="O71" i="19"/>
  <c r="H143" i="35"/>
  <c r="O143" i="40"/>
  <c r="O88" i="15"/>
  <c r="H88" i="24"/>
  <c r="X161" i="9"/>
  <c r="H106" i="24"/>
  <c r="O106" i="15"/>
  <c r="H36" i="28"/>
  <c r="O36" i="19"/>
  <c r="H24" i="28"/>
  <c r="O24" i="19"/>
  <c r="X156" i="13"/>
  <c r="H19" i="30"/>
  <c r="O19" i="36"/>
  <c r="H19" i="32"/>
  <c r="X151" i="34"/>
  <c r="O19" i="39"/>
  <c r="P161" i="20"/>
  <c r="I161" i="29"/>
  <c r="H143" i="29"/>
  <c r="O143" i="20"/>
  <c r="H103" i="29"/>
  <c r="O103" i="20"/>
  <c r="O43" i="36"/>
  <c r="H43" i="30"/>
  <c r="P104" i="40"/>
  <c r="I104" i="35"/>
  <c r="X161" i="7"/>
  <c r="X156" i="41"/>
  <c r="K109" i="6"/>
  <c r="D109" i="22"/>
  <c r="D100" i="22"/>
  <c r="K100" i="6"/>
  <c r="P96" i="6"/>
  <c r="I96" i="22"/>
  <c r="P81" i="6"/>
  <c r="I81" i="22"/>
  <c r="K39" i="6"/>
  <c r="D39" i="22"/>
  <c r="I15" i="22"/>
  <c r="P15" i="6"/>
  <c r="D154" i="24"/>
  <c r="K154" i="15"/>
  <c r="K104" i="15"/>
  <c r="D104" i="24"/>
  <c r="I100" i="24"/>
  <c r="P100" i="15"/>
  <c r="P66" i="15"/>
  <c r="I66" i="24"/>
  <c r="P50" i="15"/>
  <c r="I50" i="24"/>
  <c r="D40" i="24"/>
  <c r="K40" i="15"/>
  <c r="D26" i="24"/>
  <c r="K26" i="15"/>
  <c r="K9" i="15"/>
  <c r="D9" i="24"/>
  <c r="D157" i="29"/>
  <c r="K157" i="20"/>
  <c r="P152" i="20"/>
  <c r="I152" i="29"/>
  <c r="P145" i="20"/>
  <c r="I145" i="29"/>
  <c r="P77" i="20"/>
  <c r="I77" i="29"/>
  <c r="K65" i="20"/>
  <c r="D65" i="29"/>
  <c r="P48" i="20"/>
  <c r="I48" i="29"/>
  <c r="P28" i="20"/>
  <c r="I28" i="29"/>
  <c r="P131" i="37"/>
  <c r="I131" i="31"/>
  <c r="D116" i="31"/>
  <c r="K116" i="37"/>
  <c r="P107" i="37"/>
  <c r="I107" i="31"/>
  <c r="P37" i="37"/>
  <c r="I37" i="31"/>
  <c r="I112" i="35"/>
  <c r="P112" i="40"/>
  <c r="H59" i="35"/>
  <c r="O59" i="40"/>
  <c r="K50" i="40"/>
  <c r="D50" i="35"/>
  <c r="K12" i="40"/>
  <c r="D12" i="35"/>
  <c r="F157" i="28"/>
  <c r="P116" i="6"/>
  <c r="I116" i="22"/>
  <c r="K110" i="6"/>
  <c r="D110" i="22"/>
  <c r="P106" i="6"/>
  <c r="I106" i="22"/>
  <c r="P97" i="6"/>
  <c r="I97" i="22"/>
  <c r="P82" i="6"/>
  <c r="I82" i="22"/>
  <c r="P71" i="6"/>
  <c r="I71" i="22"/>
  <c r="K40" i="6"/>
  <c r="D40" i="22"/>
  <c r="P36" i="6"/>
  <c r="I36" i="22"/>
  <c r="K20" i="6"/>
  <c r="D20" i="22"/>
  <c r="D122" i="24"/>
  <c r="K122" i="15"/>
  <c r="P115" i="15"/>
  <c r="I115" i="24"/>
  <c r="D105" i="24"/>
  <c r="K105" i="15"/>
  <c r="P101" i="15"/>
  <c r="I101" i="24"/>
  <c r="D90" i="24"/>
  <c r="K90" i="15"/>
  <c r="P83" i="15"/>
  <c r="I83" i="24"/>
  <c r="P51" i="15"/>
  <c r="I51" i="24"/>
  <c r="I8" i="27"/>
  <c r="P8" i="18"/>
  <c r="F162" i="27"/>
  <c r="P153" i="20"/>
  <c r="I153" i="29"/>
  <c r="K139" i="20"/>
  <c r="D139" i="29"/>
  <c r="K132" i="20"/>
  <c r="D132" i="29"/>
  <c r="P106" i="20"/>
  <c r="I106" i="29"/>
  <c r="K97" i="20"/>
  <c r="D97" i="29"/>
  <c r="P78" i="20"/>
  <c r="I78" i="29"/>
  <c r="K54" i="20"/>
  <c r="D54" i="29"/>
  <c r="P39" i="20"/>
  <c r="I39" i="29"/>
  <c r="D22" i="29"/>
  <c r="K22" i="20"/>
  <c r="P20" i="20"/>
  <c r="I20" i="29"/>
  <c r="K15" i="20"/>
  <c r="D15" i="29"/>
  <c r="F162" i="29"/>
  <c r="K117" i="37"/>
  <c r="D117" i="31"/>
  <c r="D111" i="31"/>
  <c r="K111" i="37"/>
  <c r="D104" i="31"/>
  <c r="K104" i="37"/>
  <c r="D87" i="31"/>
  <c r="K87" i="37"/>
  <c r="P73" i="37"/>
  <c r="I73" i="31"/>
  <c r="P66" i="37"/>
  <c r="I66" i="31"/>
  <c r="F162" i="31"/>
  <c r="D82" i="35"/>
  <c r="K82" i="40"/>
  <c r="D74" i="35"/>
  <c r="K74" i="40"/>
  <c r="P60" i="40"/>
  <c r="I60" i="35"/>
  <c r="D54" i="35"/>
  <c r="K54" i="40"/>
  <c r="I77" i="28"/>
  <c r="P77" i="19"/>
  <c r="K121" i="15"/>
  <c r="D121" i="24"/>
  <c r="I114" i="24"/>
  <c r="P114" i="15"/>
  <c r="K89" i="15"/>
  <c r="D89" i="24"/>
  <c r="I82" i="24"/>
  <c r="P82" i="15"/>
  <c r="P67" i="15"/>
  <c r="I67" i="24"/>
  <c r="P19" i="15"/>
  <c r="I19" i="24"/>
  <c r="K131" i="20"/>
  <c r="D131" i="29"/>
  <c r="D118" i="29"/>
  <c r="K118" i="20"/>
  <c r="K82" i="20"/>
  <c r="D82" i="29"/>
  <c r="K62" i="20"/>
  <c r="D62" i="29"/>
  <c r="P46" i="20"/>
  <c r="I46" i="29"/>
  <c r="K14" i="20"/>
  <c r="D14" i="29"/>
  <c r="P154" i="37"/>
  <c r="I154" i="31"/>
  <c r="K134" i="37"/>
  <c r="D134" i="31"/>
  <c r="P45" i="37"/>
  <c r="I45" i="31"/>
  <c r="P36" i="37"/>
  <c r="I36" i="31"/>
  <c r="D16" i="31"/>
  <c r="K16" i="37"/>
  <c r="H155" i="35"/>
  <c r="O155" i="40"/>
  <c r="D96" i="35"/>
  <c r="K96" i="40"/>
  <c r="P7" i="18"/>
  <c r="F157" i="25"/>
  <c r="K99" i="6"/>
  <c r="D99" i="22"/>
  <c r="P94" i="6"/>
  <c r="I94" i="22"/>
  <c r="P72" i="6"/>
  <c r="I72" i="22"/>
  <c r="D66" i="22"/>
  <c r="K66" i="6"/>
  <c r="P59" i="6"/>
  <c r="I59" i="22"/>
  <c r="D51" i="22"/>
  <c r="K51" i="6"/>
  <c r="P47" i="6"/>
  <c r="I47" i="22"/>
  <c r="D41" i="22"/>
  <c r="K41" i="6"/>
  <c r="P27" i="6"/>
  <c r="I27" i="22"/>
  <c r="I16" i="22"/>
  <c r="P16" i="6"/>
  <c r="F162" i="22"/>
  <c r="K10" i="6"/>
  <c r="D10" i="22"/>
  <c r="T161" i="7"/>
  <c r="K152" i="15"/>
  <c r="D152" i="24"/>
  <c r="I148" i="24"/>
  <c r="P148" i="15"/>
  <c r="P131" i="15"/>
  <c r="I131" i="24"/>
  <c r="P116" i="15"/>
  <c r="I116" i="24"/>
  <c r="I98" i="24"/>
  <c r="P98" i="15"/>
  <c r="I84" i="24"/>
  <c r="P84" i="15"/>
  <c r="D74" i="24"/>
  <c r="K74" i="15"/>
  <c r="D58" i="24"/>
  <c r="K58" i="15"/>
  <c r="P35" i="15"/>
  <c r="I35" i="24"/>
  <c r="P34" i="15"/>
  <c r="I34" i="24"/>
  <c r="K24" i="15"/>
  <c r="D24" i="24"/>
  <c r="K13" i="15"/>
  <c r="D13" i="24"/>
  <c r="K10" i="15"/>
  <c r="D10" i="24"/>
  <c r="K7" i="15"/>
  <c r="T161" i="9"/>
  <c r="D7" i="24"/>
  <c r="I9" i="27"/>
  <c r="P9" i="18"/>
  <c r="K156" i="20"/>
  <c r="D156" i="29"/>
  <c r="K140" i="20"/>
  <c r="D140" i="29"/>
  <c r="P136" i="20"/>
  <c r="I136" i="29"/>
  <c r="P122" i="20"/>
  <c r="I122" i="29"/>
  <c r="P107" i="20"/>
  <c r="I107" i="29"/>
  <c r="D102" i="29"/>
  <c r="K102" i="20"/>
  <c r="P98" i="20"/>
  <c r="I98" i="29"/>
  <c r="P94" i="20"/>
  <c r="I94" i="29"/>
  <c r="P79" i="20"/>
  <c r="I79" i="29"/>
  <c r="K63" i="20"/>
  <c r="D63" i="29"/>
  <c r="P51" i="20"/>
  <c r="I51" i="29"/>
  <c r="P47" i="20"/>
  <c r="I47" i="29"/>
  <c r="P40" i="20"/>
  <c r="I40" i="29"/>
  <c r="P30" i="20"/>
  <c r="I30" i="29"/>
  <c r="C162" i="29"/>
  <c r="P11" i="20"/>
  <c r="I11" i="29"/>
  <c r="I8" i="29"/>
  <c r="P8" i="20"/>
  <c r="K149" i="37"/>
  <c r="D149" i="31"/>
  <c r="P141" i="37"/>
  <c r="I141" i="31"/>
  <c r="P136" i="37"/>
  <c r="I136" i="31"/>
  <c r="P132" i="37"/>
  <c r="I132" i="31"/>
  <c r="P119" i="37"/>
  <c r="I119" i="31"/>
  <c r="P113" i="37"/>
  <c r="I113" i="31"/>
  <c r="P100" i="37"/>
  <c r="I100" i="31"/>
  <c r="D77" i="31"/>
  <c r="K77" i="37"/>
  <c r="P35" i="37"/>
  <c r="I35" i="31"/>
  <c r="P12" i="37"/>
  <c r="I12" i="31"/>
  <c r="I160" i="35"/>
  <c r="P160" i="40"/>
  <c r="I157" i="35"/>
  <c r="P157" i="40"/>
  <c r="H123" i="35"/>
  <c r="O123" i="40"/>
  <c r="D114" i="35"/>
  <c r="K114" i="40"/>
  <c r="H111" i="35"/>
  <c r="O111" i="40"/>
  <c r="K75" i="40"/>
  <c r="D75" i="35"/>
  <c r="D62" i="35"/>
  <c r="K62" i="40"/>
  <c r="K58" i="40"/>
  <c r="D58" i="35"/>
  <c r="H51" i="35"/>
  <c r="O51" i="40"/>
  <c r="I48" i="35"/>
  <c r="P48" i="40"/>
  <c r="H42" i="35"/>
  <c r="O42" i="40"/>
  <c r="D33" i="35"/>
  <c r="K33" i="40"/>
  <c r="H7" i="35"/>
  <c r="O7" i="40"/>
  <c r="P61" i="6"/>
  <c r="I61" i="22"/>
  <c r="K30" i="6"/>
  <c r="D30" i="22"/>
  <c r="D19" i="22"/>
  <c r="K19" i="6"/>
  <c r="K138" i="15"/>
  <c r="D138" i="24"/>
  <c r="P114" i="37"/>
  <c r="I114" i="31"/>
  <c r="P102" i="37"/>
  <c r="I102" i="31"/>
  <c r="D49" i="31"/>
  <c r="K49" i="37"/>
  <c r="P79" i="40"/>
  <c r="I79" i="35"/>
  <c r="I72" i="35"/>
  <c r="P72" i="40"/>
  <c r="P52" i="40"/>
  <c r="I52" i="35"/>
  <c r="I97" i="28"/>
  <c r="P97" i="19"/>
  <c r="Y156" i="13"/>
  <c r="I152" i="32"/>
  <c r="I7" i="27"/>
  <c r="F152" i="32"/>
  <c r="I95" i="22"/>
  <c r="P95" i="6"/>
  <c r="P73" i="6"/>
  <c r="I73" i="22"/>
  <c r="D64" i="22"/>
  <c r="K64" i="6"/>
  <c r="I60" i="22"/>
  <c r="P60" i="6"/>
  <c r="K52" i="6"/>
  <c r="D52" i="22"/>
  <c r="P48" i="6"/>
  <c r="I48" i="22"/>
  <c r="D42" i="22"/>
  <c r="K42" i="6"/>
  <c r="D29" i="22"/>
  <c r="K29" i="6"/>
  <c r="P14" i="6"/>
  <c r="I14" i="22"/>
  <c r="P10" i="6"/>
  <c r="I10" i="22"/>
  <c r="Y161" i="7"/>
  <c r="C162" i="22"/>
  <c r="K153" i="15"/>
  <c r="D153" i="24"/>
  <c r="I149" i="24"/>
  <c r="P149" i="15"/>
  <c r="K137" i="15"/>
  <c r="D137" i="24"/>
  <c r="I132" i="24"/>
  <c r="P132" i="15"/>
  <c r="I117" i="24"/>
  <c r="P117" i="15"/>
  <c r="P99" i="15"/>
  <c r="I99" i="24"/>
  <c r="P85" i="15"/>
  <c r="I85" i="24"/>
  <c r="K72" i="15"/>
  <c r="D72" i="24"/>
  <c r="D71" i="24"/>
  <c r="K71" i="15"/>
  <c r="K56" i="15"/>
  <c r="D56" i="24"/>
  <c r="K55" i="15"/>
  <c r="D55" i="24"/>
  <c r="D42" i="24"/>
  <c r="K42" i="15"/>
  <c r="K39" i="15"/>
  <c r="D39" i="24"/>
  <c r="K25" i="15"/>
  <c r="D25" i="24"/>
  <c r="P21" i="15"/>
  <c r="I21" i="24"/>
  <c r="P18" i="15"/>
  <c r="I18" i="24"/>
  <c r="K11" i="15"/>
  <c r="D11" i="24"/>
  <c r="K8" i="15"/>
  <c r="D8" i="24"/>
  <c r="C162" i="24"/>
  <c r="K148" i="20"/>
  <c r="D148" i="29"/>
  <c r="K141" i="20"/>
  <c r="D141" i="29"/>
  <c r="P121" i="20"/>
  <c r="I121" i="29"/>
  <c r="P108" i="20"/>
  <c r="I108" i="29"/>
  <c r="P99" i="20"/>
  <c r="I99" i="29"/>
  <c r="P95" i="20"/>
  <c r="I95" i="29"/>
  <c r="K90" i="20"/>
  <c r="D90" i="29"/>
  <c r="P87" i="20"/>
  <c r="I87" i="29"/>
  <c r="K81" i="20"/>
  <c r="D81" i="29"/>
  <c r="K74" i="20"/>
  <c r="D74" i="29"/>
  <c r="P71" i="20"/>
  <c r="I71" i="29"/>
  <c r="K64" i="20"/>
  <c r="D64" i="29"/>
  <c r="K42" i="20"/>
  <c r="D42" i="29"/>
  <c r="K23" i="20"/>
  <c r="D23" i="29"/>
  <c r="D16" i="29"/>
  <c r="K16" i="20"/>
  <c r="I12" i="29"/>
  <c r="P12" i="20"/>
  <c r="I9" i="29"/>
  <c r="P9" i="20"/>
  <c r="K159" i="37"/>
  <c r="D159" i="31"/>
  <c r="D144" i="31"/>
  <c r="K144" i="37"/>
  <c r="P137" i="37"/>
  <c r="I137" i="31"/>
  <c r="P101" i="37"/>
  <c r="I101" i="31"/>
  <c r="P74" i="37"/>
  <c r="I74" i="31"/>
  <c r="K69" i="37"/>
  <c r="D69" i="31"/>
  <c r="P46" i="37"/>
  <c r="I46" i="31"/>
  <c r="K40" i="37"/>
  <c r="D40" i="31"/>
  <c r="P26" i="37"/>
  <c r="I26" i="31"/>
  <c r="P22" i="37"/>
  <c r="I22" i="31"/>
  <c r="K15" i="37"/>
  <c r="D15" i="31"/>
  <c r="D159" i="35"/>
  <c r="K159" i="40"/>
  <c r="I127" i="35"/>
  <c r="P127" i="40"/>
  <c r="D120" i="35"/>
  <c r="K120" i="40"/>
  <c r="H84" i="35"/>
  <c r="O84" i="40"/>
  <c r="I77" i="35"/>
  <c r="P77" i="40"/>
  <c r="H69" i="35"/>
  <c r="O69" i="40"/>
  <c r="H46" i="35"/>
  <c r="O46" i="40"/>
  <c r="K34" i="40"/>
  <c r="D34" i="35"/>
  <c r="C162" i="35"/>
  <c r="Y161" i="9"/>
  <c r="Y161" i="1"/>
  <c r="C157" i="28"/>
  <c r="I157" i="23"/>
  <c r="S29" i="33" l="1"/>
  <c r="K157" i="16"/>
  <c r="D7" i="45" s="1"/>
  <c r="K18" i="45" s="1"/>
  <c r="P157" i="16"/>
  <c r="I7" i="45" s="1"/>
  <c r="D157" i="30"/>
  <c r="K157" i="36"/>
  <c r="D7" i="50" s="1"/>
  <c r="K18" i="50" s="1"/>
  <c r="I157" i="30"/>
  <c r="Y161" i="38"/>
  <c r="T161" i="38"/>
  <c r="P104" i="37"/>
  <c r="I104" i="31"/>
  <c r="P60" i="37"/>
  <c r="I60" i="31"/>
  <c r="K127" i="37"/>
  <c r="D127" i="31"/>
  <c r="K152" i="37"/>
  <c r="D152" i="31"/>
  <c r="I148" i="31"/>
  <c r="P148" i="37"/>
  <c r="K143" i="37"/>
  <c r="D143" i="31"/>
  <c r="K103" i="37"/>
  <c r="D103" i="31"/>
  <c r="D115" i="31"/>
  <c r="K115" i="37"/>
  <c r="K110" i="37"/>
  <c r="D110" i="31"/>
  <c r="D57" i="31"/>
  <c r="K57" i="37"/>
  <c r="K44" i="37"/>
  <c r="D44" i="31"/>
  <c r="K12" i="37"/>
  <c r="D12" i="31"/>
  <c r="K53" i="37"/>
  <c r="D53" i="31"/>
  <c r="P160" i="37"/>
  <c r="I160" i="31"/>
  <c r="P138" i="37"/>
  <c r="I138" i="31"/>
  <c r="P116" i="37"/>
  <c r="I116" i="31"/>
  <c r="P92" i="37"/>
  <c r="I92" i="31"/>
  <c r="P71" i="37"/>
  <c r="I71" i="31"/>
  <c r="P52" i="37"/>
  <c r="I52" i="31"/>
  <c r="P31" i="37"/>
  <c r="I31" i="31"/>
  <c r="P13" i="37"/>
  <c r="I13" i="31"/>
  <c r="D90" i="31"/>
  <c r="K90" i="37"/>
  <c r="K82" i="37"/>
  <c r="D82" i="31"/>
  <c r="K35" i="37"/>
  <c r="D35" i="31"/>
  <c r="K121" i="37"/>
  <c r="D121" i="31"/>
  <c r="K124" i="37"/>
  <c r="D124" i="31"/>
  <c r="K32" i="37"/>
  <c r="D32" i="31"/>
  <c r="K157" i="37"/>
  <c r="D157" i="31"/>
  <c r="K96" i="37"/>
  <c r="D96" i="31"/>
  <c r="P146" i="37"/>
  <c r="I146" i="31"/>
  <c r="P125" i="37"/>
  <c r="I125" i="31"/>
  <c r="P99" i="37"/>
  <c r="I99" i="31"/>
  <c r="P81" i="37"/>
  <c r="I81" i="31"/>
  <c r="P59" i="37"/>
  <c r="I59" i="31"/>
  <c r="P41" i="37"/>
  <c r="I41" i="31"/>
  <c r="P20" i="37"/>
  <c r="I20" i="31"/>
  <c r="K79" i="37"/>
  <c r="D79" i="31"/>
  <c r="K55" i="37"/>
  <c r="D55" i="31"/>
  <c r="K99" i="37"/>
  <c r="D99" i="31"/>
  <c r="D94" i="31"/>
  <c r="K94" i="37"/>
  <c r="D33" i="31"/>
  <c r="K33" i="37"/>
  <c r="I7" i="31"/>
  <c r="P7" i="37"/>
  <c r="D62" i="31"/>
  <c r="K62" i="37"/>
  <c r="D141" i="31"/>
  <c r="K141" i="37"/>
  <c r="D80" i="31"/>
  <c r="K80" i="37"/>
  <c r="P145" i="37"/>
  <c r="I145" i="31"/>
  <c r="P123" i="37"/>
  <c r="I123" i="31"/>
  <c r="P98" i="37"/>
  <c r="I98" i="31"/>
  <c r="P79" i="37"/>
  <c r="I79" i="31"/>
  <c r="P58" i="37"/>
  <c r="I58" i="31"/>
  <c r="P40" i="37"/>
  <c r="I40" i="31"/>
  <c r="P19" i="37"/>
  <c r="I19" i="31"/>
  <c r="D58" i="31"/>
  <c r="K58" i="37"/>
  <c r="D155" i="31"/>
  <c r="K155" i="37"/>
  <c r="D19" i="31"/>
  <c r="K19" i="37"/>
  <c r="D97" i="31"/>
  <c r="K97" i="37"/>
  <c r="D100" i="31"/>
  <c r="K100" i="37"/>
  <c r="K24" i="37"/>
  <c r="D24" i="31"/>
  <c r="D14" i="31"/>
  <c r="K14" i="37"/>
  <c r="D120" i="31"/>
  <c r="K120" i="37"/>
  <c r="P151" i="37"/>
  <c r="I151" i="31"/>
  <c r="P127" i="37"/>
  <c r="I127" i="31"/>
  <c r="P105" i="37"/>
  <c r="I105" i="31"/>
  <c r="P83" i="37"/>
  <c r="I83" i="31"/>
  <c r="P63" i="37"/>
  <c r="I63" i="31"/>
  <c r="P43" i="37"/>
  <c r="I43" i="31"/>
  <c r="P23" i="37"/>
  <c r="I23" i="31"/>
  <c r="P150" i="37"/>
  <c r="I150" i="31"/>
  <c r="P106" i="37"/>
  <c r="I106" i="31"/>
  <c r="K30" i="37"/>
  <c r="D30" i="31"/>
  <c r="D52" i="31"/>
  <c r="K52" i="37"/>
  <c r="K101" i="37"/>
  <c r="D101" i="31"/>
  <c r="D47" i="31"/>
  <c r="K47" i="37"/>
  <c r="D23" i="31"/>
  <c r="K23" i="37"/>
  <c r="K83" i="37"/>
  <c r="D83" i="31"/>
  <c r="K161" i="37"/>
  <c r="D161" i="31"/>
  <c r="K17" i="37"/>
  <c r="D17" i="31"/>
  <c r="I9" i="31"/>
  <c r="P9" i="37"/>
  <c r="D9" i="31"/>
  <c r="K9" i="37"/>
  <c r="D160" i="31"/>
  <c r="K160" i="37"/>
  <c r="P156" i="37"/>
  <c r="I156" i="31"/>
  <c r="P130" i="37"/>
  <c r="I130" i="31"/>
  <c r="P110" i="37"/>
  <c r="I110" i="31"/>
  <c r="P88" i="37"/>
  <c r="I88" i="31"/>
  <c r="P67" i="37"/>
  <c r="I67" i="31"/>
  <c r="P48" i="37"/>
  <c r="I48" i="31"/>
  <c r="P27" i="37"/>
  <c r="I27" i="31"/>
  <c r="D13" i="31"/>
  <c r="K13" i="37"/>
  <c r="D151" i="31"/>
  <c r="K151" i="37"/>
  <c r="K139" i="37"/>
  <c r="D139" i="31"/>
  <c r="K150" i="37"/>
  <c r="D150" i="31"/>
  <c r="D81" i="31"/>
  <c r="K81" i="37"/>
  <c r="K84" i="37"/>
  <c r="D84" i="31"/>
  <c r="D29" i="31"/>
  <c r="K29" i="37"/>
  <c r="D109" i="31"/>
  <c r="K109" i="37"/>
  <c r="D56" i="31"/>
  <c r="K56" i="37"/>
  <c r="P142" i="37"/>
  <c r="I142" i="31"/>
  <c r="P120" i="37"/>
  <c r="I120" i="31"/>
  <c r="P95" i="37"/>
  <c r="I95" i="31"/>
  <c r="P76" i="37"/>
  <c r="I76" i="31"/>
  <c r="P55" i="37"/>
  <c r="I55" i="31"/>
  <c r="P34" i="37"/>
  <c r="I34" i="31"/>
  <c r="P16" i="37"/>
  <c r="I16" i="31"/>
  <c r="K154" i="37"/>
  <c r="D154" i="31"/>
  <c r="D130" i="31"/>
  <c r="K130" i="37"/>
  <c r="K67" i="37"/>
  <c r="D67" i="31"/>
  <c r="D145" i="31"/>
  <c r="K145" i="37"/>
  <c r="D148" i="31"/>
  <c r="K148" i="37"/>
  <c r="K26" i="37"/>
  <c r="D26" i="31"/>
  <c r="K54" i="37"/>
  <c r="D54" i="31"/>
  <c r="K93" i="37"/>
  <c r="D93" i="31"/>
  <c r="D48" i="31"/>
  <c r="K48" i="37"/>
  <c r="P140" i="37"/>
  <c r="I140" i="31"/>
  <c r="P118" i="37"/>
  <c r="I118" i="31"/>
  <c r="P94" i="37"/>
  <c r="I94" i="31"/>
  <c r="P75" i="37"/>
  <c r="I75" i="31"/>
  <c r="P54" i="37"/>
  <c r="I54" i="31"/>
  <c r="P33" i="37"/>
  <c r="I33" i="31"/>
  <c r="P15" i="37"/>
  <c r="I15" i="31"/>
  <c r="K119" i="37"/>
  <c r="D119" i="31"/>
  <c r="D123" i="31"/>
  <c r="K123" i="37"/>
  <c r="K118" i="37"/>
  <c r="D118" i="31"/>
  <c r="K65" i="37"/>
  <c r="D65" i="31"/>
  <c r="K60" i="37"/>
  <c r="D60" i="31"/>
  <c r="D70" i="31"/>
  <c r="K70" i="37"/>
  <c r="K10" i="37"/>
  <c r="D10" i="31"/>
  <c r="D72" i="31"/>
  <c r="K72" i="37"/>
  <c r="P144" i="37"/>
  <c r="I144" i="31"/>
  <c r="P122" i="37"/>
  <c r="I122" i="31"/>
  <c r="P97" i="37"/>
  <c r="I97" i="31"/>
  <c r="P78" i="37"/>
  <c r="I78" i="31"/>
  <c r="P57" i="37"/>
  <c r="I57" i="31"/>
  <c r="P39" i="37"/>
  <c r="I39" i="31"/>
  <c r="P18" i="37"/>
  <c r="I18" i="31"/>
  <c r="D113" i="31"/>
  <c r="K113" i="37"/>
  <c r="K88" i="37"/>
  <c r="D88" i="31"/>
  <c r="P80" i="37"/>
  <c r="I80" i="31"/>
  <c r="D59" i="31"/>
  <c r="K59" i="37"/>
  <c r="K68" i="37"/>
  <c r="D68" i="31"/>
  <c r="K106" i="37"/>
  <c r="D106" i="31"/>
  <c r="D98" i="31"/>
  <c r="K98" i="37"/>
  <c r="K43" i="37"/>
  <c r="D43" i="31"/>
  <c r="K129" i="37"/>
  <c r="D129" i="31"/>
  <c r="D132" i="31"/>
  <c r="K132" i="37"/>
  <c r="P8" i="37"/>
  <c r="I8" i="31"/>
  <c r="D8" i="31"/>
  <c r="K8" i="37"/>
  <c r="D112" i="31"/>
  <c r="K112" i="37"/>
  <c r="P149" i="37"/>
  <c r="I149" i="31"/>
  <c r="P126" i="37"/>
  <c r="I126" i="31"/>
  <c r="P103" i="37"/>
  <c r="I103" i="31"/>
  <c r="P82" i="37"/>
  <c r="I82" i="31"/>
  <c r="P61" i="37"/>
  <c r="I61" i="31"/>
  <c r="P42" i="37"/>
  <c r="I42" i="31"/>
  <c r="P21" i="37"/>
  <c r="I21" i="31"/>
  <c r="D95" i="31"/>
  <c r="K95" i="37"/>
  <c r="D71" i="31"/>
  <c r="K71" i="37"/>
  <c r="K107" i="37"/>
  <c r="D107" i="31"/>
  <c r="D102" i="31"/>
  <c r="K102" i="37"/>
  <c r="K41" i="37"/>
  <c r="D41" i="31"/>
  <c r="I11" i="31"/>
  <c r="P11" i="37"/>
  <c r="D78" i="31"/>
  <c r="K78" i="37"/>
  <c r="D37" i="31"/>
  <c r="K37" i="37"/>
  <c r="P159" i="37"/>
  <c r="I159" i="31"/>
  <c r="P135" i="37"/>
  <c r="I135" i="31"/>
  <c r="P115" i="37"/>
  <c r="I115" i="31"/>
  <c r="P91" i="37"/>
  <c r="I91" i="31"/>
  <c r="P70" i="37"/>
  <c r="I70" i="31"/>
  <c r="P51" i="37"/>
  <c r="I51" i="31"/>
  <c r="P30" i="37"/>
  <c r="I30" i="31"/>
  <c r="I10" i="31"/>
  <c r="P10" i="37"/>
  <c r="K74" i="37"/>
  <c r="D74" i="31"/>
  <c r="K50" i="37"/>
  <c r="D50" i="31"/>
  <c r="D27" i="31"/>
  <c r="K27" i="37"/>
  <c r="K105" i="37"/>
  <c r="D105" i="31"/>
  <c r="D108" i="31"/>
  <c r="K108" i="37"/>
  <c r="D28" i="31"/>
  <c r="K28" i="37"/>
  <c r="D11" i="31"/>
  <c r="K11" i="37"/>
  <c r="D21" i="31"/>
  <c r="K21" i="37"/>
  <c r="P158" i="37"/>
  <c r="I158" i="31"/>
  <c r="P134" i="37"/>
  <c r="I134" i="31"/>
  <c r="P112" i="37"/>
  <c r="I112" i="31"/>
  <c r="P90" i="37"/>
  <c r="I90" i="31"/>
  <c r="P69" i="37"/>
  <c r="I69" i="31"/>
  <c r="P50" i="37"/>
  <c r="I50" i="31"/>
  <c r="P29" i="37"/>
  <c r="I29" i="31"/>
  <c r="K63" i="37"/>
  <c r="D63" i="31"/>
  <c r="K39" i="37"/>
  <c r="D39" i="31"/>
  <c r="D91" i="31"/>
  <c r="K91" i="37"/>
  <c r="K86" i="37"/>
  <c r="D86" i="31"/>
  <c r="D25" i="31"/>
  <c r="K25" i="37"/>
  <c r="D36" i="31"/>
  <c r="K36" i="37"/>
  <c r="D38" i="31"/>
  <c r="K38" i="37"/>
  <c r="K133" i="37"/>
  <c r="D133" i="31"/>
  <c r="P161" i="37"/>
  <c r="I161" i="31"/>
  <c r="P139" i="37"/>
  <c r="I139" i="31"/>
  <c r="P117" i="37"/>
  <c r="I117" i="31"/>
  <c r="P93" i="37"/>
  <c r="I93" i="31"/>
  <c r="P72" i="37"/>
  <c r="I72" i="31"/>
  <c r="P53" i="37"/>
  <c r="I53" i="31"/>
  <c r="P32" i="37"/>
  <c r="I32" i="31"/>
  <c r="P14" i="37"/>
  <c r="I14" i="31"/>
  <c r="D122" i="31"/>
  <c r="K122" i="37"/>
  <c r="K142" i="37"/>
  <c r="D142" i="31"/>
  <c r="P124" i="37"/>
  <c r="I124" i="31"/>
  <c r="I86" i="31"/>
  <c r="P86" i="37"/>
  <c r="K66" i="37"/>
  <c r="D66" i="31"/>
  <c r="K42" i="37"/>
  <c r="D42" i="31"/>
  <c r="D147" i="31"/>
  <c r="K147" i="37"/>
  <c r="K158" i="37"/>
  <c r="D158" i="31"/>
  <c r="D89" i="31"/>
  <c r="K89" i="37"/>
  <c r="K92" i="37"/>
  <c r="D92" i="31"/>
  <c r="K20" i="37"/>
  <c r="D20" i="31"/>
  <c r="D125" i="31"/>
  <c r="K125" i="37"/>
  <c r="D64" i="31"/>
  <c r="K64" i="37"/>
  <c r="P143" i="37"/>
  <c r="I143" i="31"/>
  <c r="P121" i="37"/>
  <c r="I121" i="31"/>
  <c r="P96" i="37"/>
  <c r="I96" i="31"/>
  <c r="P77" i="37"/>
  <c r="I77" i="31"/>
  <c r="P56" i="37"/>
  <c r="I56" i="31"/>
  <c r="P38" i="37"/>
  <c r="I38" i="31"/>
  <c r="P17" i="37"/>
  <c r="I17" i="31"/>
  <c r="K31" i="37"/>
  <c r="D31" i="31"/>
  <c r="K146" i="37"/>
  <c r="D146" i="31"/>
  <c r="D75" i="31"/>
  <c r="K75" i="37"/>
  <c r="D153" i="31"/>
  <c r="K153" i="37"/>
  <c r="K156" i="37"/>
  <c r="D156" i="31"/>
  <c r="D34" i="31"/>
  <c r="K34" i="37"/>
  <c r="D46" i="31"/>
  <c r="K46" i="37"/>
  <c r="D136" i="31"/>
  <c r="K136" i="37"/>
  <c r="P155" i="37"/>
  <c r="I155" i="31"/>
  <c r="P129" i="37"/>
  <c r="I129" i="31"/>
  <c r="P109" i="37"/>
  <c r="I109" i="31"/>
  <c r="P87" i="37"/>
  <c r="I87" i="31"/>
  <c r="P65" i="37"/>
  <c r="I65" i="31"/>
  <c r="P47" i="37"/>
  <c r="I47" i="31"/>
  <c r="P25" i="37"/>
  <c r="I25" i="31"/>
  <c r="K45" i="37"/>
  <c r="D45" i="31"/>
  <c r="D135" i="31"/>
  <c r="K135" i="37"/>
  <c r="K131" i="37"/>
  <c r="D131" i="31"/>
  <c r="D126" i="31"/>
  <c r="K126" i="37"/>
  <c r="K73" i="37"/>
  <c r="D73" i="31"/>
  <c r="D76" i="31"/>
  <c r="K76" i="37"/>
  <c r="K61" i="37"/>
  <c r="D61" i="31"/>
  <c r="K7" i="37"/>
  <c r="D7" i="31"/>
  <c r="D128" i="31"/>
  <c r="K128" i="37"/>
  <c r="P152" i="37"/>
  <c r="I152" i="31"/>
  <c r="P128" i="37"/>
  <c r="I128" i="31"/>
  <c r="P108" i="37"/>
  <c r="I108" i="31"/>
  <c r="P84" i="37"/>
  <c r="I84" i="31"/>
  <c r="P64" i="37"/>
  <c r="I64" i="31"/>
  <c r="P44" i="37"/>
  <c r="I44" i="31"/>
  <c r="P24" i="37"/>
  <c r="I24" i="31"/>
  <c r="D138" i="31"/>
  <c r="K138" i="37"/>
  <c r="K114" i="37"/>
  <c r="D114" i="31"/>
  <c r="D51" i="31"/>
  <c r="K51" i="37"/>
  <c r="K137" i="37"/>
  <c r="D137" i="31"/>
  <c r="K140" i="37"/>
  <c r="D140" i="31"/>
  <c r="D18" i="31"/>
  <c r="K18" i="37"/>
  <c r="D22" i="31"/>
  <c r="K22" i="37"/>
  <c r="D85" i="31"/>
  <c r="K85" i="37"/>
  <c r="P157" i="37"/>
  <c r="I157" i="31"/>
  <c r="P133" i="37"/>
  <c r="I133" i="31"/>
  <c r="P111" i="37"/>
  <c r="I111" i="31"/>
  <c r="P89" i="37"/>
  <c r="I89" i="31"/>
  <c r="P68" i="37"/>
  <c r="I68" i="31"/>
  <c r="P49" i="37"/>
  <c r="I49" i="31"/>
  <c r="P28" i="37"/>
  <c r="I28" i="31"/>
  <c r="H152" i="32"/>
  <c r="O162" i="15"/>
  <c r="H7" i="44" s="1"/>
  <c r="O157" i="16"/>
  <c r="H7" i="45" s="1"/>
  <c r="O162" i="17"/>
  <c r="H7" i="46" s="1"/>
  <c r="O157" i="19"/>
  <c r="H7" i="48" s="1"/>
  <c r="O157" i="36"/>
  <c r="H7" i="50" s="1"/>
  <c r="O152" i="39"/>
  <c r="H7" i="52" s="1"/>
  <c r="O162" i="40"/>
  <c r="H7" i="53" s="1"/>
  <c r="H162" i="26"/>
  <c r="O162" i="20"/>
  <c r="H7" i="49" s="1"/>
  <c r="O162" i="37"/>
  <c r="H7" i="51" s="1"/>
  <c r="P162" i="15"/>
  <c r="I7" i="44" s="1"/>
  <c r="P162" i="6"/>
  <c r="I7" i="42" s="1"/>
  <c r="K162" i="6"/>
  <c r="D7" i="42" s="1"/>
  <c r="K18" i="42" s="1"/>
  <c r="P157" i="19"/>
  <c r="I7" i="48" s="1"/>
  <c r="K162" i="20"/>
  <c r="D7" i="49" s="1"/>
  <c r="K18" i="49" s="1"/>
  <c r="K162" i="15"/>
  <c r="D7" i="44" s="1"/>
  <c r="K18" i="44" s="1"/>
  <c r="P162" i="18"/>
  <c r="I7" i="47" s="1"/>
  <c r="K162" i="40"/>
  <c r="D7" i="53" s="1"/>
  <c r="K18" i="53" s="1"/>
  <c r="P162" i="20"/>
  <c r="I7" i="49" s="1"/>
  <c r="P162" i="40"/>
  <c r="I7" i="53" s="1"/>
  <c r="H157" i="28"/>
  <c r="I162" i="35"/>
  <c r="I162" i="27"/>
  <c r="D162" i="24"/>
  <c r="I157" i="28"/>
  <c r="H162" i="24"/>
  <c r="H157" i="25"/>
  <c r="H162" i="29"/>
  <c r="I162" i="24"/>
  <c r="H157" i="30"/>
  <c r="I162" i="29"/>
  <c r="H162" i="31"/>
  <c r="D162" i="35"/>
  <c r="H162" i="35"/>
  <c r="D162" i="22"/>
  <c r="D162" i="29"/>
  <c r="I162" i="22"/>
  <c r="S30" i="33" l="1"/>
  <c r="I162" i="31"/>
  <c r="K162" i="37"/>
  <c r="D7" i="51" s="1"/>
  <c r="K18" i="51" s="1"/>
  <c r="P162" i="37"/>
  <c r="I7" i="51" s="1"/>
  <c r="D162" i="31"/>
  <c r="C7" i="40"/>
  <c r="C10" i="34" l="1"/>
  <c r="C15" i="34" s="1"/>
  <c r="C20" i="34" s="1"/>
  <c r="C25" i="34" s="1"/>
  <c r="C30" i="34" s="1"/>
  <c r="C35" i="34" s="1"/>
  <c r="C40" i="34" s="1"/>
  <c r="C45" i="34" s="1"/>
  <c r="C50" i="34" s="1"/>
  <c r="C55" i="34" s="1"/>
  <c r="C60" i="34" s="1"/>
  <c r="C65" i="34" s="1"/>
  <c r="C70" i="34" s="1"/>
  <c r="C75" i="34" s="1"/>
  <c r="C80" i="34" s="1"/>
  <c r="C85" i="34" s="1"/>
  <c r="C90" i="34" s="1"/>
  <c r="C95" i="34" s="1"/>
  <c r="C100" i="34" s="1"/>
  <c r="C105" i="34" s="1"/>
  <c r="C110" i="34" s="1"/>
  <c r="C115" i="34" s="1"/>
  <c r="C120" i="34" s="1"/>
  <c r="C125" i="34" s="1"/>
  <c r="C130" i="34" s="1"/>
  <c r="C135" i="34" s="1"/>
  <c r="C140" i="34" s="1"/>
  <c r="C145" i="34" s="1"/>
  <c r="C150" i="34" s="1"/>
  <c r="C10" i="38" s="1"/>
  <c r="C15" i="38" s="1"/>
  <c r="C20" i="38" s="1"/>
  <c r="C25" i="38" s="1"/>
  <c r="C30" i="38" s="1"/>
  <c r="C35" i="38" s="1"/>
  <c r="C40" i="38" s="1"/>
  <c r="C45" i="38" s="1"/>
  <c r="C50" i="38" s="1"/>
  <c r="C55" i="38" s="1"/>
  <c r="C60" i="38" s="1"/>
  <c r="C65" i="38" s="1"/>
  <c r="C70" i="38" s="1"/>
  <c r="C75" i="38" s="1"/>
  <c r="C80" i="38" s="1"/>
  <c r="C85" i="38" s="1"/>
  <c r="C90" i="38" s="1"/>
  <c r="C95" i="38" s="1"/>
  <c r="C100" i="38" s="1"/>
  <c r="C105" i="38" s="1"/>
  <c r="C110" i="38" s="1"/>
  <c r="C115" i="38" s="1"/>
  <c r="C120" i="38" s="1"/>
  <c r="C125" i="38" s="1"/>
  <c r="C130" i="38" s="1"/>
  <c r="C135" i="38" s="1"/>
  <c r="C140" i="38" s="1"/>
  <c r="C145" i="38" s="1"/>
  <c r="C150" i="38" s="1"/>
  <c r="C155" i="38" s="1"/>
  <c r="C160" i="38" s="1"/>
  <c r="C10" i="41" s="1"/>
  <c r="C15" i="41" s="1"/>
  <c r="C20" i="41" s="1"/>
  <c r="C25" i="41" s="1"/>
  <c r="C30" i="41" s="1"/>
  <c r="C35" i="41" s="1"/>
  <c r="C40" i="41" s="1"/>
  <c r="C45" i="41" s="1"/>
  <c r="C50" i="41" s="1"/>
  <c r="C55" i="41" s="1"/>
  <c r="C60" i="41" s="1"/>
  <c r="C65" i="41" s="1"/>
  <c r="C70" i="41" s="1"/>
  <c r="C75" i="41" s="1"/>
  <c r="C80" i="41" s="1"/>
  <c r="C85" i="41" s="1"/>
  <c r="C90" i="41" s="1"/>
  <c r="C95" i="41" s="1"/>
  <c r="C100" i="41" s="1"/>
  <c r="C105" i="41" s="1"/>
  <c r="C110" i="41" s="1"/>
  <c r="C115" i="41" s="1"/>
  <c r="C120" i="41" s="1"/>
  <c r="C125" i="41" s="1"/>
  <c r="C130" i="41" s="1"/>
  <c r="C135" i="41" s="1"/>
  <c r="C140" i="41" s="1"/>
  <c r="C145" i="41" s="1"/>
  <c r="C150" i="41" s="1"/>
  <c r="C155" i="41" s="1"/>
  <c r="C10" i="1" s="1"/>
  <c r="C15" i="1" s="1"/>
  <c r="C20" i="1" s="1"/>
  <c r="C25" i="1" s="1"/>
  <c r="C30" i="1" s="1"/>
  <c r="C35" i="1" s="1"/>
  <c r="C40" i="1" s="1"/>
  <c r="C45" i="1" s="1"/>
  <c r="C50" i="1" s="1"/>
  <c r="C55" i="1" s="1"/>
  <c r="C60" i="1" s="1"/>
  <c r="C65" i="1" s="1"/>
  <c r="C70" i="1" s="1"/>
  <c r="C75" i="1" s="1"/>
  <c r="C80" i="1" s="1"/>
  <c r="C85" i="1" s="1"/>
  <c r="C90" i="1" s="1"/>
  <c r="C95" i="1" s="1"/>
  <c r="C100" i="1" s="1"/>
  <c r="C105" i="1" s="1"/>
  <c r="C110" i="1" s="1"/>
  <c r="C115" i="1" s="1"/>
  <c r="C120" i="1" s="1"/>
  <c r="C125" i="1" s="1"/>
  <c r="C130" i="1" s="1"/>
  <c r="C135" i="1" s="1"/>
  <c r="C140" i="1" s="1"/>
  <c r="C145" i="1" s="1"/>
  <c r="C150" i="1" s="1"/>
  <c r="C155" i="1" s="1"/>
  <c r="F7" i="40"/>
  <c r="F162" i="40" s="1"/>
  <c r="C160" i="1" l="1"/>
  <c r="C10" i="13" s="1"/>
  <c r="C15" i="13" s="1"/>
  <c r="C20" i="13" s="1"/>
  <c r="C25" i="13" s="1"/>
  <c r="C30" i="13" s="1"/>
  <c r="C35" i="13" s="1"/>
  <c r="C40" i="13" s="1"/>
  <c r="C45" i="13" s="1"/>
  <c r="C50" i="13" s="1"/>
  <c r="C55" i="13" s="1"/>
  <c r="C60" i="13" s="1"/>
  <c r="C65" i="13" s="1"/>
  <c r="C70" i="13" s="1"/>
  <c r="C75" i="13" s="1"/>
  <c r="C80" i="13" s="1"/>
  <c r="C85" i="13" s="1"/>
  <c r="C90" i="13" s="1"/>
  <c r="C95" i="13" s="1"/>
  <c r="C100" i="13" s="1"/>
  <c r="C105" i="13" s="1"/>
  <c r="C110" i="13" s="1"/>
  <c r="C115" i="13" s="1"/>
  <c r="C120" i="13" s="1"/>
  <c r="C125" i="13" s="1"/>
  <c r="C130" i="13" s="1"/>
  <c r="B16" i="40"/>
  <c r="B11" i="40"/>
  <c r="B21" i="40"/>
  <c r="B26" i="40"/>
  <c r="C135" i="13" l="1"/>
  <c r="C140" i="13" s="1"/>
  <c r="C145" i="13" s="1"/>
  <c r="C150" i="13" s="1"/>
  <c r="C155" i="13" s="1"/>
  <c r="C10" i="12" s="1"/>
  <c r="C15" i="12" s="1"/>
  <c r="C20" i="12" s="1"/>
  <c r="C25" i="12" s="1"/>
  <c r="C30" i="12" s="1"/>
  <c r="C35" i="12" s="1"/>
  <c r="C40" i="12" s="1"/>
  <c r="C45" i="12" s="1"/>
  <c r="C50" i="12" s="1"/>
  <c r="C55" i="12" s="1"/>
  <c r="C60" i="12" s="1"/>
  <c r="C65" i="12" s="1"/>
  <c r="C70" i="12" s="1"/>
  <c r="C75" i="12" s="1"/>
  <c r="C80" i="12" s="1"/>
  <c r="C85" i="12" s="1"/>
  <c r="C90" i="12" s="1"/>
  <c r="C95" i="12" s="1"/>
  <c r="C100" i="12" s="1"/>
  <c r="C105" i="12" s="1"/>
  <c r="C110" i="12" s="1"/>
  <c r="C115" i="12" s="1"/>
  <c r="C120" i="12" s="1"/>
  <c r="C125" i="12" s="1"/>
  <c r="C130" i="12" s="1"/>
  <c r="C135" i="12" s="1"/>
  <c r="C140" i="12" s="1"/>
  <c r="B31" i="40"/>
  <c r="C145" i="12" l="1"/>
  <c r="C150" i="12" s="1"/>
  <c r="C155" i="12" s="1"/>
  <c r="B36" i="40"/>
  <c r="C160" i="12" l="1"/>
  <c r="C10" i="11" s="1"/>
  <c r="C15" i="11" s="1"/>
  <c r="C20" i="11" s="1"/>
  <c r="C25" i="11" s="1"/>
  <c r="C30" i="11" s="1"/>
  <c r="C35" i="11" s="1"/>
  <c r="C40" i="11" s="1"/>
  <c r="C45" i="11" s="1"/>
  <c r="C50" i="11" s="1"/>
  <c r="C55" i="11" s="1"/>
  <c r="C60" i="11" s="1"/>
  <c r="C65" i="11" s="1"/>
  <c r="C70" i="11" s="1"/>
  <c r="C75" i="11" s="1"/>
  <c r="C80" i="11" s="1"/>
  <c r="C85" i="11" s="1"/>
  <c r="C90" i="11" s="1"/>
  <c r="C95" i="11" s="1"/>
  <c r="C100" i="11" s="1"/>
  <c r="C105" i="11" s="1"/>
  <c r="C110" i="11" s="1"/>
  <c r="C115" i="11" s="1"/>
  <c r="C120" i="11" s="1"/>
  <c r="C125" i="11" s="1"/>
  <c r="C130" i="11" s="1"/>
  <c r="C135" i="11" s="1"/>
  <c r="C140" i="11" s="1"/>
  <c r="C145" i="11" s="1"/>
  <c r="C150" i="11" s="1"/>
  <c r="C155" i="11" s="1"/>
  <c r="B41" i="40"/>
  <c r="C160" i="11" l="1"/>
  <c r="C10" i="10" s="1"/>
  <c r="C15" i="10" s="1"/>
  <c r="C20" i="10" s="1"/>
  <c r="C25" i="10" s="1"/>
  <c r="C30" i="10" s="1"/>
  <c r="C35" i="10" s="1"/>
  <c r="C40" i="10" s="1"/>
  <c r="C45" i="10" s="1"/>
  <c r="C50" i="10" s="1"/>
  <c r="C55" i="10" s="1"/>
  <c r="C60" i="10" s="1"/>
  <c r="C65" i="10" s="1"/>
  <c r="C70" i="10" s="1"/>
  <c r="C75" i="10" s="1"/>
  <c r="C80" i="10" s="1"/>
  <c r="C85" i="10" s="1"/>
  <c r="C90" i="10" s="1"/>
  <c r="C95" i="10" s="1"/>
  <c r="C100" i="10" s="1"/>
  <c r="C105" i="10" s="1"/>
  <c r="C110" i="10" s="1"/>
  <c r="C115" i="10" s="1"/>
  <c r="C120" i="10" s="1"/>
  <c r="C125" i="10" s="1"/>
  <c r="C130" i="10" s="1"/>
  <c r="C135" i="10" s="1"/>
  <c r="C140" i="10" s="1"/>
  <c r="C145" i="10" s="1"/>
  <c r="C150" i="10" s="1"/>
  <c r="C155" i="10" s="1"/>
  <c r="C10" i="9" s="1"/>
  <c r="C15" i="9" s="1"/>
  <c r="C20" i="9" s="1"/>
  <c r="C25" i="9" s="1"/>
  <c r="C30" i="9" s="1"/>
  <c r="C35" i="9" s="1"/>
  <c r="C40" i="9" s="1"/>
  <c r="C45" i="9" s="1"/>
  <c r="C50" i="9" s="1"/>
  <c r="C55" i="9" s="1"/>
  <c r="C60" i="9" s="1"/>
  <c r="C65" i="9" s="1"/>
  <c r="C70" i="9" s="1"/>
  <c r="C75" i="9" s="1"/>
  <c r="C80" i="9" s="1"/>
  <c r="C85" i="9" s="1"/>
  <c r="C90" i="9" s="1"/>
  <c r="C95" i="9" s="1"/>
  <c r="C100" i="9" s="1"/>
  <c r="C105" i="9" s="1"/>
  <c r="C110" i="9" s="1"/>
  <c r="C115" i="9" s="1"/>
  <c r="C120" i="9" s="1"/>
  <c r="C125" i="9" s="1"/>
  <c r="C130" i="9" s="1"/>
  <c r="C135" i="9" s="1"/>
  <c r="C140" i="9" s="1"/>
  <c r="C145" i="9" s="1"/>
  <c r="C150" i="9" s="1"/>
  <c r="C155" i="9" s="1"/>
  <c r="C160" i="9" s="1"/>
  <c r="C10" i="8" s="1"/>
  <c r="C15" i="8" s="1"/>
  <c r="C20" i="8" s="1"/>
  <c r="C25" i="8" s="1"/>
  <c r="C30" i="8" s="1"/>
  <c r="C35" i="8" s="1"/>
  <c r="C40" i="8" s="1"/>
  <c r="C45" i="8" s="1"/>
  <c r="C50" i="8" s="1"/>
  <c r="C55" i="8" s="1"/>
  <c r="C60" i="8" s="1"/>
  <c r="C65" i="8" s="1"/>
  <c r="C70" i="8" s="1"/>
  <c r="C75" i="8" s="1"/>
  <c r="C80" i="8" s="1"/>
  <c r="C85" i="8" s="1"/>
  <c r="C90" i="8" s="1"/>
  <c r="C95" i="8" s="1"/>
  <c r="C100" i="8" s="1"/>
  <c r="C105" i="8" s="1"/>
  <c r="C110" i="8" s="1"/>
  <c r="C115" i="8" s="1"/>
  <c r="C120" i="8" s="1"/>
  <c r="C125" i="8" s="1"/>
  <c r="C130" i="8" s="1"/>
  <c r="C135" i="8" s="1"/>
  <c r="C140" i="8" s="1"/>
  <c r="C145" i="8" s="1"/>
  <c r="C150" i="8" s="1"/>
  <c r="C155" i="8" s="1"/>
  <c r="C10" i="7" s="1"/>
  <c r="C15" i="7" s="1"/>
  <c r="C20" i="7" s="1"/>
  <c r="C25" i="7" s="1"/>
  <c r="C30" i="7" s="1"/>
  <c r="C35" i="7" s="1"/>
  <c r="C40" i="7" s="1"/>
  <c r="C45" i="7" s="1"/>
  <c r="C50" i="7" s="1"/>
  <c r="C55" i="7" s="1"/>
  <c r="C60" i="7" s="1"/>
  <c r="C65" i="7" s="1"/>
  <c r="C70" i="7" s="1"/>
  <c r="C75" i="7" s="1"/>
  <c r="C80" i="7" s="1"/>
  <c r="C85" i="7" s="1"/>
  <c r="C90" i="7" s="1"/>
  <c r="C95" i="7" s="1"/>
  <c r="C100" i="7" s="1"/>
  <c r="C105" i="7" s="1"/>
  <c r="C110" i="7" s="1"/>
  <c r="C115" i="7" s="1"/>
  <c r="C120" i="7" s="1"/>
  <c r="C125" i="7" s="1"/>
  <c r="C130" i="7" s="1"/>
  <c r="C135" i="7" s="1"/>
  <c r="C140" i="7" s="1"/>
  <c r="C145" i="7" s="1"/>
  <c r="C150" i="7" s="1"/>
  <c r="C155" i="7" s="1"/>
  <c r="C160" i="7" s="1"/>
  <c r="B46" i="40"/>
  <c r="B51" i="40" l="1"/>
  <c r="B56" i="40" l="1"/>
  <c r="B61" i="40" l="1"/>
  <c r="B66" i="40" l="1"/>
  <c r="B71" i="40" l="1"/>
  <c r="B76" i="40" l="1"/>
  <c r="B81" i="40" l="1"/>
  <c r="B86" i="40" l="1"/>
  <c r="B91" i="40" l="1"/>
  <c r="B96" i="40" l="1"/>
  <c r="B101" i="40" l="1"/>
  <c r="B106" i="40" l="1"/>
  <c r="B111" i="40" l="1"/>
  <c r="B116" i="40" l="1"/>
  <c r="B121" i="40" l="1"/>
  <c r="B126" i="40" l="1"/>
  <c r="B131" i="40" l="1"/>
  <c r="B136" i="40" l="1"/>
  <c r="B141" i="40" l="1"/>
  <c r="B146" i="40" l="1"/>
  <c r="B151" i="40" l="1"/>
  <c r="B156" i="40" l="1"/>
  <c r="B161" i="40" l="1"/>
  <c r="B11" i="39" l="1"/>
  <c r="B16" i="39" l="1"/>
  <c r="B21" i="39" l="1"/>
  <c r="B26" i="39" l="1"/>
  <c r="B31" i="39" l="1"/>
  <c r="B36" i="39" l="1"/>
  <c r="B41" i="39" l="1"/>
  <c r="B46" i="39" l="1"/>
  <c r="B51" i="39" l="1"/>
  <c r="B56" i="39" l="1"/>
  <c r="B61" i="39" l="1"/>
  <c r="B66" i="39" l="1"/>
  <c r="B71" i="39" l="1"/>
  <c r="B76" i="39" l="1"/>
  <c r="B81" i="39" l="1"/>
  <c r="B86" i="39" l="1"/>
  <c r="B91" i="39" l="1"/>
  <c r="B96" i="39" l="1"/>
  <c r="B101" i="39" l="1"/>
  <c r="B106" i="39" l="1"/>
  <c r="B111" i="39" l="1"/>
  <c r="B116" i="39" l="1"/>
  <c r="B121" i="39" l="1"/>
  <c r="B126" i="39" l="1"/>
  <c r="B131" i="39" l="1"/>
  <c r="B136" i="39" l="1"/>
  <c r="B141" i="39" l="1"/>
  <c r="B146" i="39" l="1"/>
  <c r="B151" i="39"/>
  <c r="B11" i="37" l="1"/>
  <c r="B16" i="37" l="1"/>
  <c r="B21" i="37" l="1"/>
  <c r="B26" i="37" l="1"/>
  <c r="B31" i="37" l="1"/>
  <c r="B36" i="37" l="1"/>
  <c r="B41" i="37" l="1"/>
  <c r="B46" i="37" l="1"/>
  <c r="B51" i="37" l="1"/>
  <c r="B56" i="37" l="1"/>
  <c r="B61" i="37" l="1"/>
  <c r="B66" i="37" l="1"/>
  <c r="B71" i="37" l="1"/>
  <c r="B76" i="37" l="1"/>
  <c r="B81" i="37" l="1"/>
  <c r="B86" i="37" l="1"/>
  <c r="B91" i="37" l="1"/>
  <c r="B96" i="37" l="1"/>
  <c r="B101" i="37" l="1"/>
  <c r="B106" i="37" l="1"/>
  <c r="B111" i="37" l="1"/>
  <c r="B116" i="37" l="1"/>
  <c r="B121" i="37" l="1"/>
  <c r="B126" i="37" l="1"/>
  <c r="B131" i="37" l="1"/>
  <c r="B136" i="37" l="1"/>
  <c r="B141" i="37" l="1"/>
  <c r="B146" i="37" l="1"/>
  <c r="B151" i="37" l="1"/>
  <c r="B156" i="37" l="1"/>
  <c r="B161" i="37" l="1"/>
  <c r="B11" i="36" l="1"/>
  <c r="B16" i="36" l="1"/>
  <c r="B21" i="36" l="1"/>
  <c r="B26" i="36" l="1"/>
  <c r="B31" i="36" l="1"/>
  <c r="B36" i="36" l="1"/>
  <c r="B41" i="36" l="1"/>
  <c r="B46" i="36" l="1"/>
  <c r="B51" i="36" l="1"/>
  <c r="B56" i="36" l="1"/>
  <c r="B61" i="36" l="1"/>
  <c r="B66" i="36" l="1"/>
  <c r="B71" i="36" l="1"/>
  <c r="B76" i="36" l="1"/>
  <c r="B81" i="36" l="1"/>
  <c r="B86" i="36" l="1"/>
  <c r="B91" i="36" l="1"/>
  <c r="B96" i="36" l="1"/>
  <c r="B101" i="36" l="1"/>
  <c r="B106" i="36" l="1"/>
  <c r="B111" i="36" l="1"/>
  <c r="B116" i="36" l="1"/>
  <c r="B121" i="36" l="1"/>
  <c r="B126" i="36" l="1"/>
  <c r="B131" i="36" l="1"/>
  <c r="B136" i="36" l="1"/>
  <c r="B141" i="36" l="1"/>
  <c r="B146" i="36" l="1"/>
  <c r="B151" i="36" l="1"/>
  <c r="B156" i="36" l="1"/>
  <c r="B11" i="20" l="1"/>
  <c r="B16" i="20" l="1"/>
  <c r="B21" i="20" l="1"/>
  <c r="B26" i="20" l="1"/>
  <c r="B31" i="20" l="1"/>
  <c r="B36" i="20" l="1"/>
  <c r="B41" i="20" l="1"/>
  <c r="B46" i="20" l="1"/>
  <c r="B51" i="20" l="1"/>
  <c r="B56" i="20" l="1"/>
  <c r="B61" i="20" l="1"/>
  <c r="B66" i="20" l="1"/>
  <c r="B71" i="20" l="1"/>
  <c r="B76" i="20" l="1"/>
  <c r="B81" i="20" l="1"/>
  <c r="B86" i="20" l="1"/>
  <c r="B91" i="20" l="1"/>
  <c r="B96" i="20" l="1"/>
  <c r="B101" i="20" l="1"/>
  <c r="B106" i="20" l="1"/>
  <c r="B111" i="20" l="1"/>
  <c r="B116" i="20" l="1"/>
  <c r="B121" i="20" l="1"/>
  <c r="B126" i="20" l="1"/>
  <c r="B131" i="20" l="1"/>
  <c r="B136" i="20" l="1"/>
  <c r="B141" i="20" l="1"/>
  <c r="B146" i="20" l="1"/>
  <c r="B151" i="20" l="1"/>
  <c r="B156" i="20" l="1"/>
  <c r="B161" i="20" l="1"/>
  <c r="B11" i="19" l="1"/>
  <c r="B16" i="19" l="1"/>
  <c r="B21" i="19" l="1"/>
  <c r="B26" i="19" l="1"/>
  <c r="B31" i="19" l="1"/>
  <c r="B36" i="19" l="1"/>
  <c r="B41" i="19" l="1"/>
  <c r="B46" i="19" l="1"/>
  <c r="B51" i="19" l="1"/>
  <c r="B56" i="19" l="1"/>
  <c r="B61" i="19" l="1"/>
  <c r="B66" i="19" l="1"/>
  <c r="B71" i="19" l="1"/>
  <c r="B76" i="19" l="1"/>
  <c r="B81" i="19" l="1"/>
  <c r="B86" i="19" l="1"/>
  <c r="B91" i="19" l="1"/>
  <c r="B96" i="19" l="1"/>
  <c r="B101" i="19" l="1"/>
  <c r="B106" i="19" l="1"/>
  <c r="B111" i="19" l="1"/>
  <c r="B116" i="19" l="1"/>
  <c r="B121" i="19" l="1"/>
  <c r="B126" i="19" l="1"/>
  <c r="B131" i="19" l="1"/>
  <c r="B136" i="19" l="1"/>
  <c r="B141" i="19" l="1"/>
  <c r="B146" i="19" l="1"/>
  <c r="B151" i="19" l="1"/>
  <c r="B156" i="19" l="1"/>
  <c r="B11" i="18" l="1"/>
  <c r="B16" i="18" l="1"/>
  <c r="B21" i="18" l="1"/>
  <c r="B26" i="18" l="1"/>
  <c r="B31" i="18" l="1"/>
  <c r="B36" i="18" l="1"/>
  <c r="B41" i="18" l="1"/>
  <c r="B46" i="18" l="1"/>
  <c r="B51" i="18" l="1"/>
  <c r="B56" i="18" l="1"/>
  <c r="B61" i="18" l="1"/>
  <c r="B66" i="18" l="1"/>
  <c r="B71" i="18" l="1"/>
  <c r="B76" i="18" l="1"/>
  <c r="B81" i="18" l="1"/>
  <c r="B86" i="18" l="1"/>
  <c r="B91" i="18" l="1"/>
  <c r="B96" i="18" l="1"/>
  <c r="B101" i="18" l="1"/>
  <c r="B106" i="18" l="1"/>
  <c r="B111" i="18" l="1"/>
  <c r="B116" i="18" l="1"/>
  <c r="B121" i="18" l="1"/>
  <c r="B126" i="18" l="1"/>
  <c r="B131" i="18" l="1"/>
  <c r="B136" i="18" l="1"/>
  <c r="B141" i="18" l="1"/>
  <c r="B146" i="18" l="1"/>
  <c r="B151" i="18" l="1"/>
  <c r="B156" i="18" l="1"/>
  <c r="B161" i="18" l="1"/>
  <c r="B11" i="17" l="1"/>
  <c r="B16" i="17" l="1"/>
  <c r="B21" i="17" l="1"/>
  <c r="B26" i="17" l="1"/>
  <c r="B31" i="17" l="1"/>
  <c r="B36" i="17" l="1"/>
  <c r="B41" i="17" l="1"/>
  <c r="B46" i="17" l="1"/>
  <c r="B51" i="17" l="1"/>
  <c r="B56" i="17" l="1"/>
  <c r="B61" i="17" l="1"/>
  <c r="B66" i="17" l="1"/>
  <c r="B71" i="17" l="1"/>
  <c r="B76" i="17" l="1"/>
  <c r="B81" i="17" l="1"/>
  <c r="B86" i="17" l="1"/>
  <c r="B91" i="17" l="1"/>
  <c r="B96" i="17" l="1"/>
  <c r="B101" i="17" l="1"/>
  <c r="B106" i="17" l="1"/>
  <c r="B111" i="17" l="1"/>
  <c r="B116" i="17" l="1"/>
  <c r="B121" i="17" l="1"/>
  <c r="B126" i="17" l="1"/>
  <c r="B131" i="17" l="1"/>
  <c r="B136" i="17" l="1"/>
  <c r="B141" i="17" l="1"/>
  <c r="B146" i="17" l="1"/>
  <c r="B151" i="17" l="1"/>
  <c r="B156" i="17" l="1"/>
  <c r="B161" i="17" l="1"/>
  <c r="B11" i="16" l="1"/>
  <c r="B16" i="16" l="1"/>
  <c r="B21" i="16" l="1"/>
  <c r="B26" i="16" l="1"/>
  <c r="B31" i="16" l="1"/>
  <c r="B36" i="16" l="1"/>
  <c r="B41" i="16" l="1"/>
  <c r="B46" i="16" l="1"/>
  <c r="B51" i="16" l="1"/>
  <c r="B56" i="16" l="1"/>
  <c r="B61" i="16" l="1"/>
  <c r="B66" i="16" l="1"/>
  <c r="B71" i="16" l="1"/>
  <c r="B76" i="16" l="1"/>
  <c r="B81" i="16" l="1"/>
  <c r="B86" i="16" l="1"/>
  <c r="B91" i="16" l="1"/>
  <c r="B96" i="16" l="1"/>
  <c r="B101" i="16" l="1"/>
  <c r="B106" i="16" l="1"/>
  <c r="B111" i="16" l="1"/>
  <c r="B116" i="16" l="1"/>
  <c r="B121" i="16" l="1"/>
  <c r="B126" i="16" l="1"/>
  <c r="B131" i="16" l="1"/>
  <c r="B136" i="16" l="1"/>
  <c r="B141" i="16" l="1"/>
  <c r="B146" i="16" l="1"/>
  <c r="B151" i="16" l="1"/>
  <c r="B156" i="16" l="1"/>
  <c r="B11" i="15" l="1"/>
  <c r="B16" i="15" l="1"/>
  <c r="B21" i="15" l="1"/>
  <c r="B26" i="15" l="1"/>
  <c r="B31" i="15" l="1"/>
  <c r="B36" i="15" l="1"/>
  <c r="B41" i="15" l="1"/>
  <c r="B46" i="15" l="1"/>
  <c r="B51" i="15" l="1"/>
  <c r="B56" i="15" l="1"/>
  <c r="B61" i="15" l="1"/>
  <c r="B66" i="15" l="1"/>
  <c r="B71" i="15" l="1"/>
  <c r="B76" i="15" l="1"/>
  <c r="B81" i="15" l="1"/>
  <c r="B86" i="15" l="1"/>
  <c r="B91" i="15" l="1"/>
  <c r="B96" i="15" l="1"/>
  <c r="B101" i="15" l="1"/>
  <c r="B106" i="15" l="1"/>
  <c r="B111" i="15" l="1"/>
  <c r="B116" i="15" l="1"/>
  <c r="B121" i="15" l="1"/>
  <c r="B126" i="15" l="1"/>
  <c r="B131" i="15" l="1"/>
  <c r="B136" i="15" l="1"/>
  <c r="B141" i="15" l="1"/>
  <c r="B146" i="15" l="1"/>
  <c r="B151" i="15" l="1"/>
  <c r="B156" i="15" l="1"/>
  <c r="B161" i="15" l="1"/>
  <c r="B11" i="14" l="1"/>
  <c r="B16" i="14" l="1"/>
  <c r="B21" i="14" l="1"/>
  <c r="B26" i="14" l="1"/>
  <c r="B31" i="14" l="1"/>
  <c r="B36" i="14" l="1"/>
  <c r="B41" i="14" l="1"/>
  <c r="B46" i="14" l="1"/>
  <c r="B51" i="14" l="1"/>
  <c r="B56" i="14" l="1"/>
  <c r="B61" i="14" l="1"/>
  <c r="B66" i="14" l="1"/>
  <c r="B71" i="14" l="1"/>
  <c r="B76" i="14" l="1"/>
  <c r="B81" i="14" l="1"/>
  <c r="B86" i="14" l="1"/>
  <c r="B91" i="14" l="1"/>
  <c r="B96" i="14" l="1"/>
  <c r="B101" i="14" l="1"/>
  <c r="B106" i="14" l="1"/>
  <c r="B111" i="14" l="1"/>
  <c r="B116" i="14" l="1"/>
  <c r="B121" i="14" l="1"/>
  <c r="B126" i="14" l="1"/>
  <c r="B131" i="14" l="1"/>
  <c r="B136" i="14" l="1"/>
  <c r="B141" i="14" l="1"/>
  <c r="B146" i="14" l="1"/>
  <c r="B151" i="14" l="1"/>
  <c r="B156" i="14" l="1"/>
  <c r="B11" i="6" l="1"/>
  <c r="B16" i="6" l="1"/>
  <c r="B21" i="6" l="1"/>
  <c r="B26" i="6" l="1"/>
  <c r="B31" i="6" l="1"/>
  <c r="B36" i="6" l="1"/>
  <c r="B41" i="6" l="1"/>
  <c r="B46" i="6" l="1"/>
  <c r="B51" i="6" l="1"/>
  <c r="B56" i="6" l="1"/>
  <c r="B61" i="6" l="1"/>
  <c r="B66" i="6" l="1"/>
  <c r="B71" i="6" l="1"/>
  <c r="B76" i="6" l="1"/>
  <c r="B81" i="6" l="1"/>
  <c r="B86" i="6" l="1"/>
  <c r="B91" i="6" l="1"/>
  <c r="B96" i="6" l="1"/>
  <c r="B101" i="6" l="1"/>
  <c r="B106" i="6" l="1"/>
  <c r="B111" i="6" l="1"/>
  <c r="B116" i="6" l="1"/>
  <c r="B121" i="6" l="1"/>
  <c r="B126" i="6" l="1"/>
  <c r="B131" i="6" l="1"/>
  <c r="B136" i="6" l="1"/>
  <c r="B141" i="6" l="1"/>
  <c r="B146" i="6" l="1"/>
  <c r="B151" i="6" l="1"/>
  <c r="B156" i="6" l="1"/>
  <c r="B161" i="6"/>
</calcChain>
</file>

<file path=xl/sharedStrings.xml><?xml version="1.0" encoding="utf-8"?>
<sst xmlns="http://schemas.openxmlformats.org/spreadsheetml/2006/main" count="4576" uniqueCount="155">
  <si>
    <t>NAAM</t>
  </si>
  <si>
    <t>WERKTIJD</t>
  </si>
  <si>
    <t>ONKOSTEN</t>
  </si>
  <si>
    <t>DATUM</t>
  </si>
  <si>
    <t>AANWEZIG/   AFWEZIG</t>
  </si>
  <si>
    <t>AANVANG</t>
  </si>
  <si>
    <t>EINDE</t>
  </si>
  <si>
    <t>PAUZE</t>
  </si>
  <si>
    <t>=</t>
  </si>
  <si>
    <t>AANTAL KM</t>
  </si>
  <si>
    <t>VERGOEDING</t>
  </si>
  <si>
    <t>OPMERKINGEN</t>
  </si>
  <si>
    <t>Dienstverplaatsing</t>
  </si>
  <si>
    <t>Voor Cliënt</t>
  </si>
  <si>
    <t>Naam Cliënt</t>
  </si>
  <si>
    <t>KM ifv Woon- werkverkeer</t>
  </si>
  <si>
    <t>KM Zonder Omnium</t>
  </si>
  <si>
    <t>KM Met Omnium</t>
  </si>
  <si>
    <t>Jobinhoud</t>
  </si>
  <si>
    <t>van-tot</t>
  </si>
  <si>
    <t>Inhoudelijk</t>
  </si>
  <si>
    <t>Datum</t>
  </si>
  <si>
    <t>Pauze</t>
  </si>
  <si>
    <t>Van</t>
  </si>
  <si>
    <t>Tot</t>
  </si>
  <si>
    <t>Bijz. prest</t>
  </si>
  <si>
    <t>Afwezig</t>
  </si>
  <si>
    <t>Totaal</t>
  </si>
  <si>
    <t>MA</t>
  </si>
  <si>
    <t>DI</t>
  </si>
  <si>
    <t>WOE</t>
  </si>
  <si>
    <t>DO</t>
  </si>
  <si>
    <t>VR</t>
  </si>
  <si>
    <t>ZA</t>
  </si>
  <si>
    <t>ZO</t>
  </si>
  <si>
    <t>KL ZO</t>
  </si>
  <si>
    <t>NULROOSTER ORBIS</t>
  </si>
  <si>
    <t>Tot onkosten</t>
  </si>
  <si>
    <t>Totaal gewerkte uren</t>
  </si>
  <si>
    <t>bijz</t>
  </si>
  <si>
    <t>afw</t>
  </si>
  <si>
    <t>AV2</t>
  </si>
  <si>
    <t>GPZ</t>
  </si>
  <si>
    <t>MEM</t>
  </si>
  <si>
    <t>PAV</t>
  </si>
  <si>
    <t>POV</t>
  </si>
  <si>
    <t>ROV</t>
  </si>
  <si>
    <t>FST</t>
  </si>
  <si>
    <t>K1</t>
  </si>
  <si>
    <t>KA1</t>
  </si>
  <si>
    <t>KV1</t>
  </si>
  <si>
    <t>ZAT</t>
  </si>
  <si>
    <t>ZON</t>
  </si>
  <si>
    <t>AC</t>
  </si>
  <si>
    <t>AD</t>
  </si>
  <si>
    <t>AV</t>
  </si>
  <si>
    <t>BV</t>
  </si>
  <si>
    <t>EL</t>
  </si>
  <si>
    <t>FE</t>
  </si>
  <si>
    <t>FV</t>
  </si>
  <si>
    <t>GO</t>
  </si>
  <si>
    <t>JV</t>
  </si>
  <si>
    <t>KV</t>
  </si>
  <si>
    <t>OU</t>
  </si>
  <si>
    <t>OV</t>
  </si>
  <si>
    <t>PM</t>
  </si>
  <si>
    <t>ST</t>
  </si>
  <si>
    <t>VA</t>
  </si>
  <si>
    <t>AFWEZIG</t>
  </si>
  <si>
    <t>BIJZONDERE PRESTATIE</t>
  </si>
  <si>
    <t>Te Betalen    Omnium bij R</t>
  </si>
  <si>
    <t>KM Voor                   Omnium rechtstreeks</t>
  </si>
  <si>
    <t>extra ominium</t>
  </si>
  <si>
    <t>na aftrek           Sociaal      abonnement</t>
  </si>
  <si>
    <t>Begin/Einde</t>
  </si>
  <si>
    <t>Tot aantal KM</t>
  </si>
  <si>
    <t>Z.omnium</t>
  </si>
  <si>
    <t>M. Omnium</t>
  </si>
  <si>
    <t>Vergoeding</t>
  </si>
  <si>
    <t>Van Thuis: R                         Stop thuis: S</t>
  </si>
  <si>
    <t>Pedagogische activiteit</t>
  </si>
  <si>
    <t>Parking            Openbaar verv.</t>
  </si>
  <si>
    <t>KM ifv                          Opleiding</t>
  </si>
  <si>
    <t>Onkosten</t>
  </si>
  <si>
    <t>Tot. KM opldei.</t>
  </si>
  <si>
    <t>Tot. Par/ope</t>
  </si>
  <si>
    <t>Tot. Peda.</t>
  </si>
  <si>
    <t>Tot. Onkost.</t>
  </si>
  <si>
    <t>KM Vorming: V</t>
  </si>
  <si>
    <t>Handtekening verantwoordelijke</t>
  </si>
  <si>
    <t>Naam:</t>
  </si>
  <si>
    <t>+/- UREN</t>
  </si>
  <si>
    <t>Na aftrek</t>
  </si>
  <si>
    <t>Soc Abon</t>
  </si>
  <si>
    <t xml:space="preserve">Aftrek KM </t>
  </si>
  <si>
    <t>soc abon</t>
  </si>
  <si>
    <t>De details van de gereden kilometers zijn, indien nodig/gewenst, ten alle tijde opvraagbaar !</t>
  </si>
  <si>
    <t>UIT TE BETALEN</t>
  </si>
  <si>
    <t>KM na aftrek           Sociaal      abonnement</t>
  </si>
  <si>
    <t xml:space="preserve">KM Omnium                     </t>
  </si>
  <si>
    <t xml:space="preserve">Te Betalen    Omnium                    Totaal </t>
  </si>
  <si>
    <t>Te Betalen    Omnium                    Totaal KM</t>
  </si>
  <si>
    <t>BPZ</t>
  </si>
  <si>
    <t>Blad Personeelsdienst</t>
  </si>
  <si>
    <t>Blad CO</t>
  </si>
  <si>
    <t>BIJ START NIEUW JAAR DATA DOOR TREKKEN NAAR:</t>
  </si>
  <si>
    <t>START +/-</t>
  </si>
  <si>
    <t>van</t>
  </si>
  <si>
    <t>tot</t>
  </si>
  <si>
    <t>pauze</t>
  </si>
  <si>
    <t>TOT</t>
  </si>
  <si>
    <t>Standaard</t>
  </si>
  <si>
    <t>Effectieve vergelijking</t>
  </si>
  <si>
    <t>januari</t>
  </si>
  <si>
    <t xml:space="preserve">februari </t>
  </si>
  <si>
    <t xml:space="preserve">maart </t>
  </si>
  <si>
    <t>april</t>
  </si>
  <si>
    <t xml:space="preserve">mei </t>
  </si>
  <si>
    <t xml:space="preserve">juni </t>
  </si>
  <si>
    <t xml:space="preserve">juli </t>
  </si>
  <si>
    <t xml:space="preserve">augustus </t>
  </si>
  <si>
    <t xml:space="preserve">september </t>
  </si>
  <si>
    <t xml:space="preserve">oktober </t>
  </si>
  <si>
    <t xml:space="preserve">november </t>
  </si>
  <si>
    <t xml:space="preserve">december </t>
  </si>
  <si>
    <t>Traject</t>
  </si>
  <si>
    <t>reden</t>
  </si>
  <si>
    <t>Eindtotaal</t>
  </si>
  <si>
    <t>Som van VERGOEDING</t>
  </si>
  <si>
    <t>(leeg)</t>
  </si>
  <si>
    <t>EV</t>
  </si>
  <si>
    <t>Naam</t>
  </si>
  <si>
    <t>DIENSTVERPLAATSINGEN</t>
  </si>
  <si>
    <t>Tot. KM opleiding</t>
  </si>
  <si>
    <t>ZH</t>
  </si>
  <si>
    <t>(Alle)</t>
  </si>
  <si>
    <t>Parking</t>
  </si>
  <si>
    <t>Andere</t>
  </si>
  <si>
    <t>Reden Andere</t>
  </si>
  <si>
    <t>Waarden</t>
  </si>
  <si>
    <t>Som van Parking</t>
  </si>
  <si>
    <t>Som van Andere</t>
  </si>
  <si>
    <t>Totaal te Betalen</t>
  </si>
  <si>
    <t>Tot. Par.</t>
  </si>
  <si>
    <t>Tot. Onkosten</t>
  </si>
  <si>
    <t>Tot, Parking</t>
  </si>
  <si>
    <t>Tot. Andere</t>
  </si>
  <si>
    <t>Totaal (leeg)</t>
  </si>
  <si>
    <t>pop</t>
  </si>
  <si>
    <t>MA1</t>
  </si>
  <si>
    <t>MA2</t>
  </si>
  <si>
    <t>DI1</t>
  </si>
  <si>
    <t>DI2</t>
  </si>
  <si>
    <t>zie formules in D6 E6 F6 --&gt; Deze werken al jaren correct</t>
  </si>
  <si>
    <t>Wat wil ik bereiken iemand die in even weken anders werkt dan in oneven weken Bvb cel P6 kijkt dan in O6 even of oneven en vult dan P37 of P38 in. Dit werkt per dag maar niet als ik ze aan elkaar maak zoals in D6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</si>
</sst>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F400]h:mm:ss\ AM/PM"/>
    <numFmt numFmtId="165" formatCode="0.0000"/>
    <numFmt numFmtId="166" formatCode="#,##0.0000"/>
    <numFmt numFmtId="167" formatCode="dd\.mm\.yy;@"/>
    <numFmt numFmtId="168" formatCode="h:mm;@"/>
    <numFmt numFmtId="169" formatCode="hh:mm;@"/>
    <numFmt numFmtId="170" formatCode="[h]:mm"/>
    <numFmt numFmtId="171" formatCode="[hh]:mm"/>
    <numFmt numFmtId="172" formatCode="d/mm/yy;@"/>
    <numFmt numFmtId="173" formatCode="[$-F800]dddd\,\ mmmm\ dd\,\ yyyy"/>
    <numFmt numFmtId="174" formatCode="dddd"/>
    <numFmt numFmtId="175" formatCode="&quot;€&quot;\ #,##0.0000"/>
  </numFmts>
  <fonts count="25" x14ac:knownFonts="1">
    <font>
      <sz val="10"/>
      <name val="Arial"/>
    </font>
    <font>
      <sz val="11"/>
      <color theme="1"/>
      <name val="Calibri"/>
      <family val="2"/>
      <scheme val="minor"/>
    </font>
    <font>
      <sz val="11"/>
      <color theme="1"/>
      <name val="Calibri"/>
      <family val="2"/>
      <scheme val="minor"/>
    </font>
    <font>
      <b/>
      <sz val="10"/>
      <name val="Verdana"/>
      <family val="2"/>
    </font>
    <font>
      <sz val="10"/>
      <name val="Tahoma"/>
      <family val="2"/>
    </font>
    <font>
      <b/>
      <sz val="10"/>
      <name val="Tahoma"/>
      <family val="2"/>
    </font>
    <font>
      <b/>
      <sz val="12"/>
      <name val="Verdana"/>
      <family val="2"/>
    </font>
    <font>
      <b/>
      <sz val="14"/>
      <name val="Tahoma"/>
      <family val="2"/>
    </font>
    <font>
      <b/>
      <sz val="7"/>
      <name val="Tahoma"/>
      <family val="2"/>
    </font>
    <font>
      <b/>
      <sz val="8"/>
      <name val="Tahoma"/>
      <family val="2"/>
    </font>
    <font>
      <sz val="14"/>
      <name val="Arial"/>
      <family val="2"/>
    </font>
    <font>
      <sz val="8"/>
      <name val="Arial"/>
      <family val="2"/>
    </font>
    <font>
      <b/>
      <sz val="10"/>
      <name val="Arial"/>
      <family val="2"/>
    </font>
    <font>
      <b/>
      <sz val="10"/>
      <color indexed="8"/>
      <name val="Times New Roman"/>
      <family val="1"/>
    </font>
    <font>
      <b/>
      <sz val="11"/>
      <color indexed="8"/>
      <name val="Calibri"/>
      <family val="2"/>
    </font>
    <font>
      <b/>
      <sz val="10"/>
      <name val="Times New Roman"/>
      <family val="1"/>
    </font>
    <font>
      <sz val="10"/>
      <name val="Times New Roman"/>
      <family val="1"/>
    </font>
    <font>
      <sz val="10"/>
      <color indexed="8"/>
      <name val="Times New Roman"/>
      <family val="1"/>
    </font>
    <font>
      <sz val="10"/>
      <name val="Arial"/>
      <family val="2"/>
    </font>
    <font>
      <sz val="10"/>
      <name val="Arial"/>
      <family val="2"/>
    </font>
    <font>
      <sz val="14"/>
      <name val="Arial"/>
      <family val="2"/>
    </font>
    <font>
      <sz val="11"/>
      <color theme="1"/>
      <name val="Calibri"/>
      <family val="2"/>
      <scheme val="minor"/>
    </font>
    <font>
      <sz val="11"/>
      <name val="Arial"/>
      <family val="2"/>
    </font>
    <font>
      <b/>
      <sz val="16"/>
      <name val="Tahoma"/>
      <family val="2"/>
    </font>
    <font>
      <sz val="7"/>
      <name val="Verdana"/>
      <family val="2"/>
    </font>
  </fonts>
  <fills count="19">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
      <patternFill patternType="solid">
        <fgColor indexed="41"/>
        <bgColor indexed="64"/>
      </patternFill>
    </fill>
    <fill>
      <patternFill patternType="solid">
        <fgColor indexed="46"/>
        <bgColor indexed="64"/>
      </patternFill>
    </fill>
    <fill>
      <patternFill patternType="solid">
        <fgColor indexed="53"/>
        <bgColor indexed="64"/>
      </patternFill>
    </fill>
    <fill>
      <patternFill patternType="solid">
        <fgColor indexed="45"/>
        <bgColor indexed="64"/>
      </patternFill>
    </fill>
    <fill>
      <patternFill patternType="solid">
        <fgColor indexed="11"/>
        <bgColor indexed="64"/>
      </patternFill>
    </fill>
    <fill>
      <patternFill patternType="solid">
        <fgColor indexed="42"/>
        <bgColor indexed="64"/>
      </patternFill>
    </fill>
    <fill>
      <patternFill patternType="solid">
        <fgColor rgb="FFCC99FF"/>
        <bgColor indexed="64"/>
      </patternFill>
    </fill>
    <fill>
      <patternFill patternType="solid">
        <fgColor rgb="FFFF99FF"/>
        <bgColor indexed="64"/>
      </patternFill>
    </fill>
    <fill>
      <patternFill patternType="solid">
        <fgColor rgb="FFFFFF00"/>
        <bgColor indexed="64"/>
      </patternFill>
    </fill>
  </fills>
  <borders count="98">
    <border>
      <left/>
      <right/>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style="medium">
        <color indexed="64"/>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top/>
      <bottom style="hair">
        <color indexed="64"/>
      </bottom>
      <diagonal/>
    </border>
    <border>
      <left/>
      <right/>
      <top style="medium">
        <color indexed="64"/>
      </top>
      <bottom style="medium">
        <color indexed="64"/>
      </bottom>
      <diagonal/>
    </border>
    <border>
      <left style="medium">
        <color indexed="64"/>
      </left>
      <right/>
      <top style="hair">
        <color indexed="64"/>
      </top>
      <bottom style="hair">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medium">
        <color indexed="64"/>
      </top>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64"/>
      </left>
      <right/>
      <top style="medium">
        <color indexed="64"/>
      </top>
      <bottom/>
      <diagonal/>
    </border>
  </borders>
  <cellStyleXfs count="8">
    <xf numFmtId="0" fontId="0" fillId="0" borderId="0"/>
    <xf numFmtId="0" fontId="21" fillId="0" borderId="0"/>
    <xf numFmtId="0" fontId="19" fillId="0" borderId="0"/>
    <xf numFmtId="0" fontId="18" fillId="0" borderId="0"/>
    <xf numFmtId="0" fontId="2" fillId="0" borderId="0"/>
    <xf numFmtId="0" fontId="18" fillId="0" borderId="0"/>
    <xf numFmtId="0" fontId="1" fillId="0" borderId="0"/>
    <xf numFmtId="0" fontId="1" fillId="0" borderId="0"/>
  </cellStyleXfs>
  <cellXfs count="736">
    <xf numFmtId="0" fontId="0" fillId="0" borderId="0" xfId="0"/>
    <xf numFmtId="1" fontId="7" fillId="0" borderId="0" xfId="0" applyNumberFormat="1" applyFont="1" applyBorder="1" applyAlignment="1" applyProtection="1">
      <alignment vertical="center"/>
      <protection locked="0"/>
    </xf>
    <xf numFmtId="1" fontId="4" fillId="0" borderId="0" xfId="0" applyNumberFormat="1" applyFont="1" applyBorder="1" applyAlignment="1" applyProtection="1">
      <alignment vertical="center"/>
      <protection locked="0"/>
    </xf>
    <xf numFmtId="167" fontId="0" fillId="0" borderId="0" xfId="0" applyNumberFormat="1"/>
    <xf numFmtId="165" fontId="4" fillId="2" borderId="1" xfId="0" applyNumberFormat="1" applyFont="1" applyFill="1" applyBorder="1" applyProtection="1"/>
    <xf numFmtId="165" fontId="4" fillId="2" borderId="2" xfId="0" applyNumberFormat="1" applyFont="1" applyFill="1" applyBorder="1" applyProtection="1"/>
    <xf numFmtId="165" fontId="4" fillId="2" borderId="3" xfId="0" applyNumberFormat="1" applyFont="1" applyFill="1" applyBorder="1" applyProtection="1"/>
    <xf numFmtId="0" fontId="0" fillId="0" borderId="0" xfId="0" applyFill="1"/>
    <xf numFmtId="49" fontId="15" fillId="3" borderId="5" xfId="0" applyNumberFormat="1" applyFont="1" applyFill="1" applyBorder="1" applyAlignment="1" applyProtection="1">
      <alignment horizontal="center" vertical="top" wrapText="1"/>
    </xf>
    <xf numFmtId="49" fontId="13" fillId="4" borderId="6" xfId="0" applyNumberFormat="1" applyFont="1" applyFill="1" applyBorder="1" applyAlignment="1" applyProtection="1">
      <alignment horizontal="center"/>
    </xf>
    <xf numFmtId="49" fontId="15" fillId="3" borderId="7" xfId="0" applyNumberFormat="1" applyFont="1" applyFill="1" applyBorder="1" applyAlignment="1" applyProtection="1">
      <alignment horizontal="center" vertical="top" wrapText="1"/>
    </xf>
    <xf numFmtId="49" fontId="15" fillId="3" borderId="8" xfId="0" applyNumberFormat="1" applyFont="1" applyFill="1" applyBorder="1" applyAlignment="1" applyProtection="1">
      <alignment horizontal="center" vertical="top" wrapText="1"/>
    </xf>
    <xf numFmtId="169" fontId="17" fillId="0" borderId="9" xfId="0" applyNumberFormat="1" applyFont="1" applyBorder="1" applyProtection="1"/>
    <xf numFmtId="169" fontId="17" fillId="0" borderId="10" xfId="0" applyNumberFormat="1" applyFont="1" applyBorder="1" applyProtection="1"/>
    <xf numFmtId="169" fontId="17" fillId="0" borderId="11" xfId="0" applyNumberFormat="1" applyFont="1" applyBorder="1" applyProtection="1"/>
    <xf numFmtId="49" fontId="16" fillId="5" borderId="12" xfId="0" applyNumberFormat="1" applyFont="1" applyFill="1" applyBorder="1" applyAlignment="1" applyProtection="1">
      <alignment horizontal="center" vertical="top" wrapText="1"/>
    </xf>
    <xf numFmtId="49" fontId="16" fillId="5" borderId="13" xfId="0" applyNumberFormat="1" applyFont="1" applyFill="1" applyBorder="1" applyAlignment="1" applyProtection="1">
      <alignment horizontal="center" vertical="top" wrapText="1"/>
    </xf>
    <xf numFmtId="49" fontId="16" fillId="3" borderId="9" xfId="0" applyNumberFormat="1" applyFont="1" applyFill="1" applyBorder="1" applyAlignment="1" applyProtection="1">
      <alignment horizontal="center" wrapText="1"/>
    </xf>
    <xf numFmtId="49" fontId="16" fillId="3" borderId="10" xfId="0" applyNumberFormat="1" applyFont="1" applyFill="1" applyBorder="1" applyAlignment="1" applyProtection="1">
      <alignment horizontal="center" wrapText="1"/>
    </xf>
    <xf numFmtId="49" fontId="16" fillId="3" borderId="11" xfId="0" applyNumberFormat="1" applyFont="1" applyFill="1" applyBorder="1" applyAlignment="1" applyProtection="1">
      <alignment horizontal="center" wrapText="1"/>
    </xf>
    <xf numFmtId="49" fontId="16" fillId="3" borderId="14" xfId="0" applyNumberFormat="1" applyFont="1" applyFill="1" applyBorder="1" applyAlignment="1" applyProtection="1">
      <alignment horizontal="center" wrapText="1"/>
    </xf>
    <xf numFmtId="49" fontId="16" fillId="3" borderId="15" xfId="0" applyNumberFormat="1" applyFont="1" applyFill="1" applyBorder="1" applyAlignment="1" applyProtection="1">
      <alignment horizontal="center" wrapText="1"/>
    </xf>
    <xf numFmtId="49" fontId="16" fillId="6" borderId="5" xfId="0" applyNumberFormat="1" applyFont="1" applyFill="1" applyBorder="1" applyAlignment="1" applyProtection="1">
      <alignment horizontal="center" wrapText="1"/>
    </xf>
    <xf numFmtId="49" fontId="16" fillId="6" borderId="12" xfId="0" applyNumberFormat="1" applyFont="1" applyFill="1" applyBorder="1" applyAlignment="1" applyProtection="1">
      <alignment horizontal="center" vertical="top" wrapText="1"/>
    </xf>
    <xf numFmtId="170" fontId="16" fillId="6" borderId="16" xfId="0" applyNumberFormat="1" applyFont="1" applyFill="1" applyBorder="1" applyAlignment="1" applyProtection="1">
      <alignment horizontal="center" vertical="top" wrapText="1"/>
    </xf>
    <xf numFmtId="49" fontId="16" fillId="5" borderId="17" xfId="0" applyNumberFormat="1" applyFont="1" applyFill="1" applyBorder="1" applyAlignment="1" applyProtection="1">
      <alignment horizontal="center" vertical="top" wrapText="1"/>
    </xf>
    <xf numFmtId="49" fontId="16" fillId="5" borderId="18" xfId="0" applyNumberFormat="1" applyFont="1" applyFill="1" applyBorder="1" applyAlignment="1" applyProtection="1">
      <alignment horizontal="center" vertical="top" wrapText="1"/>
    </xf>
    <xf numFmtId="0" fontId="14" fillId="0" borderId="0" xfId="0" applyFont="1" applyFill="1" applyBorder="1" applyAlignment="1" applyProtection="1">
      <alignment horizontal="center"/>
    </xf>
    <xf numFmtId="169" fontId="17" fillId="0" borderId="20" xfId="0" applyNumberFormat="1" applyFont="1" applyBorder="1" applyProtection="1"/>
    <xf numFmtId="49" fontId="16" fillId="5" borderId="22" xfId="0" applyNumberFormat="1" applyFont="1" applyFill="1" applyBorder="1" applyAlignment="1" applyProtection="1">
      <alignment horizontal="center" vertical="top" wrapText="1"/>
    </xf>
    <xf numFmtId="169" fontId="17" fillId="0" borderId="25" xfId="0" applyNumberFormat="1" applyFont="1" applyBorder="1" applyProtection="1"/>
    <xf numFmtId="169" fontId="17" fillId="0" borderId="5" xfId="0" applyNumberFormat="1" applyFont="1" applyBorder="1" applyProtection="1"/>
    <xf numFmtId="169" fontId="17" fillId="0" borderId="26" xfId="0" applyNumberFormat="1" applyFont="1" applyBorder="1" applyProtection="1"/>
    <xf numFmtId="169" fontId="17" fillId="6" borderId="5" xfId="0" applyNumberFormat="1" applyFont="1" applyFill="1" applyBorder="1" applyProtection="1"/>
    <xf numFmtId="0" fontId="0" fillId="8" borderId="2" xfId="0" applyFill="1" applyBorder="1" applyProtection="1">
      <protection locked="0"/>
    </xf>
    <xf numFmtId="0" fontId="0" fillId="8" borderId="27" xfId="0" applyFill="1" applyBorder="1" applyProtection="1">
      <protection locked="0"/>
    </xf>
    <xf numFmtId="0" fontId="0" fillId="8" borderId="28" xfId="0" applyFill="1" applyBorder="1" applyProtection="1">
      <protection locked="0"/>
    </xf>
    <xf numFmtId="0" fontId="0" fillId="9" borderId="29" xfId="0" applyFill="1" applyBorder="1" applyProtection="1">
      <protection locked="0"/>
    </xf>
    <xf numFmtId="0" fontId="0" fillId="9" borderId="18" xfId="0" applyFill="1" applyBorder="1" applyProtection="1">
      <protection locked="0"/>
    </xf>
    <xf numFmtId="0" fontId="0" fillId="9" borderId="24" xfId="0" applyFill="1" applyBorder="1" applyProtection="1">
      <protection locked="0"/>
    </xf>
    <xf numFmtId="0" fontId="0" fillId="9" borderId="22" xfId="0" applyFill="1" applyBorder="1" applyProtection="1">
      <protection locked="0"/>
    </xf>
    <xf numFmtId="0" fontId="0" fillId="9" borderId="17" xfId="0" applyFill="1" applyBorder="1" applyProtection="1">
      <protection locked="0"/>
    </xf>
    <xf numFmtId="168" fontId="0" fillId="7" borderId="2" xfId="0" applyNumberFormat="1" applyFill="1" applyBorder="1" applyProtection="1"/>
    <xf numFmtId="168" fontId="0" fillId="7" borderId="27" xfId="0" applyNumberFormat="1" applyFill="1" applyBorder="1" applyProtection="1"/>
    <xf numFmtId="168" fontId="0" fillId="7" borderId="28" xfId="0" applyNumberFormat="1" applyFill="1" applyBorder="1" applyProtection="1"/>
    <xf numFmtId="168" fontId="0" fillId="7" borderId="1" xfId="0" applyNumberFormat="1" applyFill="1" applyBorder="1" applyProtection="1"/>
    <xf numFmtId="168" fontId="0" fillId="7" borderId="30" xfId="0" applyNumberFormat="1" applyFill="1" applyBorder="1" applyProtection="1"/>
    <xf numFmtId="0" fontId="0" fillId="0" borderId="0" xfId="0" applyProtection="1"/>
    <xf numFmtId="164" fontId="4" fillId="0" borderId="0" xfId="0" applyNumberFormat="1" applyFont="1" applyBorder="1" applyAlignment="1" applyProtection="1"/>
    <xf numFmtId="164" fontId="4" fillId="0" borderId="0" xfId="0" applyNumberFormat="1" applyFont="1" applyFill="1" applyBorder="1" applyAlignment="1" applyProtection="1"/>
    <xf numFmtId="0" fontId="5" fillId="10" borderId="31" xfId="0" applyFont="1" applyFill="1" applyBorder="1" applyAlignment="1" applyProtection="1">
      <alignment horizontal="center" vertical="center"/>
    </xf>
    <xf numFmtId="0" fontId="4" fillId="0" borderId="0" xfId="0" applyFont="1" applyFill="1" applyBorder="1" applyAlignment="1" applyProtection="1">
      <alignment vertical="center"/>
    </xf>
    <xf numFmtId="0" fontId="4" fillId="0" borderId="0" xfId="0" applyFont="1" applyBorder="1" applyAlignment="1" applyProtection="1">
      <alignment vertical="center"/>
    </xf>
    <xf numFmtId="0" fontId="4" fillId="0" borderId="0" xfId="0" applyFont="1" applyProtection="1"/>
    <xf numFmtId="164" fontId="4" fillId="0" borderId="0" xfId="0" applyNumberFormat="1" applyFont="1" applyBorder="1" applyAlignment="1" applyProtection="1">
      <alignment horizontal="center"/>
    </xf>
    <xf numFmtId="164" fontId="4" fillId="0" borderId="0" xfId="0" applyNumberFormat="1" applyFont="1" applyFill="1" applyBorder="1" applyAlignment="1" applyProtection="1">
      <alignment horizontal="center"/>
    </xf>
    <xf numFmtId="165" fontId="4" fillId="0" borderId="0" xfId="0" applyNumberFormat="1" applyFont="1" applyProtection="1"/>
    <xf numFmtId="166" fontId="4" fillId="0" borderId="0" xfId="0" applyNumberFormat="1" applyFont="1" applyAlignment="1" applyProtection="1">
      <alignment wrapText="1"/>
    </xf>
    <xf numFmtId="1" fontId="5" fillId="11" borderId="32" xfId="0" applyNumberFormat="1" applyFont="1" applyFill="1" applyBorder="1" applyAlignment="1" applyProtection="1"/>
    <xf numFmtId="1" fontId="5" fillId="7" borderId="33" xfId="0" applyNumberFormat="1" applyFont="1" applyFill="1" applyBorder="1" applyAlignment="1" applyProtection="1"/>
    <xf numFmtId="164" fontId="5" fillId="7" borderId="33" xfId="0" applyNumberFormat="1" applyFont="1" applyFill="1" applyBorder="1" applyAlignment="1" applyProtection="1">
      <alignment horizontal="center"/>
    </xf>
    <xf numFmtId="1" fontId="8" fillId="8" borderId="33" xfId="0" applyNumberFormat="1" applyFont="1" applyFill="1" applyBorder="1" applyAlignment="1" applyProtection="1">
      <alignment horizontal="center" shrinkToFit="1"/>
    </xf>
    <xf numFmtId="2" fontId="9" fillId="11" borderId="34" xfId="0" applyNumberFormat="1" applyFont="1" applyFill="1" applyBorder="1" applyAlignment="1" applyProtection="1">
      <alignment horizontal="center" vertical="center" textRotation="90"/>
    </xf>
    <xf numFmtId="164" fontId="9" fillId="7" borderId="34" xfId="0" applyNumberFormat="1" applyFont="1" applyFill="1" applyBorder="1" applyAlignment="1" applyProtection="1">
      <alignment horizontal="center" vertical="center" textRotation="90" wrapText="1" shrinkToFit="1"/>
    </xf>
    <xf numFmtId="164" fontId="9" fillId="7" borderId="34" xfId="0" quotePrefix="1" applyNumberFormat="1" applyFont="1" applyFill="1" applyBorder="1" applyAlignment="1" applyProtection="1">
      <alignment horizontal="center" vertical="center" textRotation="90" wrapText="1" shrinkToFit="1"/>
    </xf>
    <xf numFmtId="2" fontId="9" fillId="2" borderId="34" xfId="0" applyNumberFormat="1" applyFont="1" applyFill="1" applyBorder="1" applyAlignment="1" applyProtection="1">
      <alignment horizontal="center" vertical="center" textRotation="90"/>
    </xf>
    <xf numFmtId="0" fontId="9" fillId="8" borderId="34" xfId="0" applyFont="1" applyFill="1" applyBorder="1" applyAlignment="1" applyProtection="1">
      <alignment horizontal="center" vertical="center" textRotation="90" wrapText="1" shrinkToFit="1"/>
    </xf>
    <xf numFmtId="0" fontId="0" fillId="8" borderId="2" xfId="0" applyFill="1" applyBorder="1" applyProtection="1"/>
    <xf numFmtId="0" fontId="0" fillId="2" borderId="27" xfId="0" applyFill="1" applyBorder="1" applyProtection="1"/>
    <xf numFmtId="0" fontId="0" fillId="8" borderId="27" xfId="0" applyFill="1" applyBorder="1" applyProtection="1"/>
    <xf numFmtId="165" fontId="4" fillId="8" borderId="27" xfId="0" applyNumberFormat="1" applyFont="1" applyFill="1" applyBorder="1" applyProtection="1"/>
    <xf numFmtId="0" fontId="0" fillId="2" borderId="28" xfId="0" applyFill="1" applyBorder="1" applyProtection="1"/>
    <xf numFmtId="0" fontId="0" fillId="8" borderId="28" xfId="0" applyFill="1" applyBorder="1" applyProtection="1"/>
    <xf numFmtId="165" fontId="4" fillId="8" borderId="28" xfId="0" applyNumberFormat="1" applyFont="1" applyFill="1" applyBorder="1" applyProtection="1"/>
    <xf numFmtId="165" fontId="4" fillId="8" borderId="2" xfId="0" applyNumberFormat="1" applyFont="1" applyFill="1" applyBorder="1" applyProtection="1"/>
    <xf numFmtId="167" fontId="0" fillId="0" borderId="0" xfId="0" applyNumberFormat="1" applyProtection="1"/>
    <xf numFmtId="0" fontId="0" fillId="0" borderId="35" xfId="0" applyBorder="1" applyProtection="1"/>
    <xf numFmtId="0" fontId="0" fillId="0" borderId="36" xfId="0" applyBorder="1" applyProtection="1"/>
    <xf numFmtId="0" fontId="0" fillId="0" borderId="32" xfId="0" applyBorder="1" applyAlignment="1" applyProtection="1">
      <alignment shrinkToFit="1"/>
    </xf>
    <xf numFmtId="0" fontId="0" fillId="2" borderId="2" xfId="0" applyFill="1" applyBorder="1" applyProtection="1">
      <protection locked="0"/>
    </xf>
    <xf numFmtId="0" fontId="0" fillId="2" borderId="27" xfId="0" applyFill="1" applyBorder="1" applyProtection="1">
      <protection locked="0"/>
    </xf>
    <xf numFmtId="0" fontId="0" fillId="2" borderId="28" xfId="0" applyFill="1" applyBorder="1" applyProtection="1">
      <protection locked="0"/>
    </xf>
    <xf numFmtId="0" fontId="0" fillId="0" borderId="0" xfId="0" applyFill="1" applyProtection="1"/>
    <xf numFmtId="1" fontId="5" fillId="0" borderId="0" xfId="0" applyNumberFormat="1" applyFont="1" applyBorder="1" applyAlignment="1" applyProtection="1">
      <alignment vertical="center"/>
    </xf>
    <xf numFmtId="164" fontId="5" fillId="12" borderId="37" xfId="0" applyNumberFormat="1" applyFont="1" applyFill="1" applyBorder="1" applyAlignment="1" applyProtection="1">
      <alignment horizontal="center"/>
    </xf>
    <xf numFmtId="0" fontId="12" fillId="13" borderId="33" xfId="0" applyFont="1" applyFill="1" applyBorder="1" applyAlignment="1" applyProtection="1">
      <alignment horizontal="center"/>
    </xf>
    <xf numFmtId="164" fontId="9" fillId="14" borderId="34" xfId="0" applyNumberFormat="1" applyFont="1" applyFill="1" applyBorder="1" applyAlignment="1" applyProtection="1">
      <alignment horizontal="center" vertical="center" textRotation="90" wrapText="1" shrinkToFit="1"/>
    </xf>
    <xf numFmtId="164" fontId="9" fillId="12" borderId="34" xfId="0" applyNumberFormat="1" applyFont="1" applyFill="1" applyBorder="1" applyAlignment="1" applyProtection="1">
      <alignment horizontal="center" vertical="center" textRotation="90" wrapText="1" shrinkToFit="1"/>
    </xf>
    <xf numFmtId="1" fontId="9" fillId="13" borderId="34" xfId="0" applyNumberFormat="1" applyFont="1" applyFill="1" applyBorder="1" applyAlignment="1" applyProtection="1">
      <alignment horizontal="center" vertical="center" textRotation="90" wrapText="1"/>
    </xf>
    <xf numFmtId="2" fontId="9" fillId="13" borderId="34" xfId="0" applyNumberFormat="1" applyFont="1" applyFill="1" applyBorder="1" applyAlignment="1" applyProtection="1">
      <alignment horizontal="center" vertical="center" textRotation="90"/>
    </xf>
    <xf numFmtId="0" fontId="9" fillId="9" borderId="34" xfId="0" applyFont="1" applyFill="1" applyBorder="1" applyAlignment="1" applyProtection="1">
      <alignment horizontal="center" vertical="center" textRotation="90"/>
    </xf>
    <xf numFmtId="166" fontId="4" fillId="8" borderId="2" xfId="0" applyNumberFormat="1" applyFont="1" applyFill="1" applyBorder="1" applyAlignment="1" applyProtection="1">
      <alignment shrinkToFit="1"/>
    </xf>
    <xf numFmtId="166" fontId="4" fillId="8" borderId="27" xfId="0" applyNumberFormat="1" applyFont="1" applyFill="1" applyBorder="1" applyAlignment="1" applyProtection="1">
      <alignment shrinkToFit="1"/>
    </xf>
    <xf numFmtId="166" fontId="4" fillId="8" borderId="28" xfId="0" applyNumberFormat="1" applyFont="1" applyFill="1" applyBorder="1" applyAlignment="1" applyProtection="1">
      <alignment shrinkToFit="1"/>
    </xf>
    <xf numFmtId="0" fontId="12" fillId="0" borderId="0" xfId="0" applyFont="1" applyFill="1" applyBorder="1" applyAlignment="1" applyProtection="1">
      <alignment horizontal="center"/>
    </xf>
    <xf numFmtId="0" fontId="0" fillId="0" borderId="0" xfId="0" applyAlignment="1" applyProtection="1">
      <alignment horizontal="right"/>
    </xf>
    <xf numFmtId="0" fontId="0" fillId="9" borderId="38" xfId="0" applyFill="1" applyBorder="1" applyProtection="1">
      <protection locked="0"/>
    </xf>
    <xf numFmtId="0" fontId="0" fillId="9" borderId="39" xfId="0" applyFill="1" applyBorder="1" applyProtection="1">
      <protection locked="0"/>
    </xf>
    <xf numFmtId="0" fontId="0" fillId="9" borderId="40" xfId="0" applyFill="1" applyBorder="1" applyProtection="1">
      <protection locked="0"/>
    </xf>
    <xf numFmtId="0" fontId="0" fillId="9" borderId="41" xfId="0" applyFill="1" applyBorder="1" applyProtection="1">
      <protection locked="0"/>
    </xf>
    <xf numFmtId="0" fontId="0" fillId="9" borderId="42" xfId="0" applyFill="1" applyBorder="1" applyProtection="1">
      <protection locked="0"/>
    </xf>
    <xf numFmtId="0" fontId="0" fillId="8" borderId="43" xfId="0" applyFill="1" applyBorder="1" applyProtection="1"/>
    <xf numFmtId="0" fontId="0" fillId="8" borderId="37" xfId="0" applyFill="1" applyBorder="1" applyProtection="1"/>
    <xf numFmtId="171" fontId="4" fillId="0" borderId="0" xfId="0" applyNumberFormat="1" applyFont="1" applyBorder="1" applyAlignment="1" applyProtection="1">
      <alignment wrapText="1"/>
    </xf>
    <xf numFmtId="1" fontId="4" fillId="0" borderId="0" xfId="0" applyNumberFormat="1" applyFont="1" applyBorder="1" applyProtection="1"/>
    <xf numFmtId="0" fontId="4" fillId="0" borderId="0" xfId="0" applyFont="1" applyBorder="1" applyProtection="1"/>
    <xf numFmtId="1" fontId="5" fillId="0" borderId="5" xfId="0" applyNumberFormat="1" applyFont="1" applyFill="1" applyBorder="1" applyAlignment="1" applyProtection="1">
      <alignment vertical="center"/>
    </xf>
    <xf numFmtId="0" fontId="5" fillId="0" borderId="31" xfId="0" applyFont="1" applyFill="1" applyBorder="1" applyAlignment="1" applyProtection="1">
      <alignment horizontal="center" vertical="center"/>
    </xf>
    <xf numFmtId="0" fontId="4" fillId="0" borderId="0" xfId="0" applyFont="1" applyFill="1" applyProtection="1"/>
    <xf numFmtId="1" fontId="7" fillId="0" borderId="0" xfId="0" applyNumberFormat="1" applyFont="1" applyFill="1" applyBorder="1" applyAlignment="1" applyProtection="1">
      <alignment vertical="center"/>
    </xf>
    <xf numFmtId="1" fontId="4" fillId="0" borderId="0" xfId="0" applyNumberFormat="1" applyFont="1" applyFill="1" applyBorder="1" applyAlignment="1" applyProtection="1">
      <alignment vertical="center"/>
    </xf>
    <xf numFmtId="165" fontId="4" fillId="0" borderId="0" xfId="0" applyNumberFormat="1" applyFont="1" applyFill="1" applyProtection="1"/>
    <xf numFmtId="166" fontId="4" fillId="0" borderId="0" xfId="0" applyNumberFormat="1" applyFont="1" applyFill="1" applyAlignment="1" applyProtection="1">
      <alignment wrapText="1"/>
    </xf>
    <xf numFmtId="0" fontId="0" fillId="0" borderId="44" xfId="0" applyFill="1" applyBorder="1" applyProtection="1"/>
    <xf numFmtId="20" fontId="0" fillId="0" borderId="2" xfId="0" applyNumberFormat="1" applyFill="1" applyBorder="1" applyAlignment="1" applyProtection="1">
      <alignment horizontal="left"/>
    </xf>
    <xf numFmtId="168" fontId="0" fillId="0" borderId="2" xfId="0" applyNumberFormat="1" applyFill="1" applyBorder="1" applyProtection="1"/>
    <xf numFmtId="0" fontId="0" fillId="0" borderId="2" xfId="0" applyFill="1" applyBorder="1" applyProtection="1"/>
    <xf numFmtId="1" fontId="0" fillId="0" borderId="2" xfId="0" applyNumberFormat="1" applyFill="1" applyBorder="1" applyProtection="1"/>
    <xf numFmtId="165" fontId="4" fillId="0" borderId="2" xfId="0" applyNumberFormat="1" applyFont="1" applyFill="1" applyBorder="1" applyProtection="1"/>
    <xf numFmtId="166" fontId="4" fillId="0" borderId="38" xfId="0" applyNumberFormat="1" applyFont="1" applyFill="1" applyBorder="1" applyAlignment="1" applyProtection="1">
      <alignment shrinkToFit="1"/>
    </xf>
    <xf numFmtId="0" fontId="0" fillId="0" borderId="45" xfId="0" applyFill="1" applyBorder="1" applyProtection="1"/>
    <xf numFmtId="20" fontId="0" fillId="0" borderId="27" xfId="0" applyNumberFormat="1" applyFill="1" applyBorder="1" applyAlignment="1" applyProtection="1">
      <alignment horizontal="left"/>
    </xf>
    <xf numFmtId="168" fontId="0" fillId="0" borderId="27" xfId="0" applyNumberFormat="1" applyFill="1" applyBorder="1" applyProtection="1"/>
    <xf numFmtId="0" fontId="0" fillId="0" borderId="27" xfId="0" applyFill="1" applyBorder="1" applyProtection="1"/>
    <xf numFmtId="1" fontId="0" fillId="0" borderId="27" xfId="0" applyNumberFormat="1" applyFill="1" applyBorder="1" applyProtection="1"/>
    <xf numFmtId="165" fontId="4" fillId="0" borderId="27" xfId="0" applyNumberFormat="1" applyFont="1" applyFill="1" applyBorder="1" applyProtection="1"/>
    <xf numFmtId="166" fontId="4" fillId="0" borderId="39" xfId="0" applyNumberFormat="1" applyFont="1" applyFill="1" applyBorder="1" applyAlignment="1" applyProtection="1">
      <alignment shrinkToFit="1"/>
    </xf>
    <xf numFmtId="0" fontId="0" fillId="0" borderId="46" xfId="0" applyFill="1" applyBorder="1" applyProtection="1"/>
    <xf numFmtId="20" fontId="0" fillId="0" borderId="28" xfId="0" applyNumberFormat="1" applyFill="1" applyBorder="1" applyAlignment="1" applyProtection="1">
      <alignment horizontal="left"/>
    </xf>
    <xf numFmtId="168" fontId="0" fillId="0" borderId="28" xfId="0" applyNumberFormat="1" applyFill="1" applyBorder="1" applyProtection="1"/>
    <xf numFmtId="0" fontId="0" fillId="0" borderId="28" xfId="0" applyFill="1" applyBorder="1" applyProtection="1"/>
    <xf numFmtId="1" fontId="0" fillId="0" borderId="28" xfId="0" applyNumberFormat="1" applyFill="1" applyBorder="1" applyProtection="1"/>
    <xf numFmtId="165" fontId="4" fillId="0" borderId="28" xfId="0" applyNumberFormat="1" applyFont="1" applyFill="1" applyBorder="1" applyProtection="1"/>
    <xf numFmtId="166" fontId="4" fillId="0" borderId="41" xfId="0" applyNumberFormat="1" applyFont="1" applyFill="1" applyBorder="1" applyAlignment="1" applyProtection="1">
      <alignment shrinkToFit="1"/>
    </xf>
    <xf numFmtId="0" fontId="0" fillId="0" borderId="47" xfId="0" applyFill="1" applyBorder="1" applyProtection="1"/>
    <xf numFmtId="20" fontId="0" fillId="0" borderId="1" xfId="0" applyNumberFormat="1" applyFill="1" applyBorder="1" applyAlignment="1" applyProtection="1">
      <alignment horizontal="left"/>
    </xf>
    <xf numFmtId="168" fontId="0" fillId="0" borderId="1" xfId="0" applyNumberFormat="1" applyFill="1" applyBorder="1" applyProtection="1"/>
    <xf numFmtId="0" fontId="0" fillId="0" borderId="1" xfId="0" applyFill="1" applyBorder="1" applyProtection="1"/>
    <xf numFmtId="1" fontId="0" fillId="0" borderId="1" xfId="0" applyNumberFormat="1" applyFill="1" applyBorder="1" applyProtection="1"/>
    <xf numFmtId="165" fontId="4" fillId="0" borderId="1" xfId="0" applyNumberFormat="1" applyFont="1" applyFill="1" applyBorder="1" applyProtection="1"/>
    <xf numFmtId="166" fontId="4" fillId="0" borderId="42" xfId="0" applyNumberFormat="1" applyFont="1" applyFill="1" applyBorder="1" applyAlignment="1" applyProtection="1">
      <alignment shrinkToFit="1"/>
    </xf>
    <xf numFmtId="0" fontId="0" fillId="0" borderId="48" xfId="0" applyFill="1" applyBorder="1" applyProtection="1"/>
    <xf numFmtId="20" fontId="0" fillId="0" borderId="30" xfId="0" applyNumberFormat="1" applyFill="1" applyBorder="1" applyAlignment="1" applyProtection="1">
      <alignment horizontal="left"/>
    </xf>
    <xf numFmtId="168" fontId="0" fillId="0" borderId="30" xfId="0" applyNumberFormat="1" applyFill="1" applyBorder="1" applyProtection="1"/>
    <xf numFmtId="0" fontId="0" fillId="0" borderId="30" xfId="0" applyFill="1" applyBorder="1" applyProtection="1"/>
    <xf numFmtId="1" fontId="0" fillId="0" borderId="30" xfId="0" applyNumberFormat="1" applyFill="1" applyBorder="1" applyProtection="1"/>
    <xf numFmtId="165" fontId="4" fillId="0" borderId="30" xfId="0" applyNumberFormat="1" applyFont="1" applyFill="1" applyBorder="1" applyProtection="1"/>
    <xf numFmtId="166" fontId="4" fillId="0" borderId="40" xfId="0" applyNumberFormat="1" applyFont="1" applyFill="1" applyBorder="1" applyAlignment="1" applyProtection="1">
      <alignment shrinkToFit="1"/>
    </xf>
    <xf numFmtId="167" fontId="0" fillId="0" borderId="0" xfId="0" applyNumberFormat="1" applyFill="1" applyProtection="1"/>
    <xf numFmtId="0" fontId="0" fillId="0" borderId="36" xfId="0" applyFill="1" applyBorder="1" applyProtection="1"/>
    <xf numFmtId="0" fontId="0" fillId="0" borderId="32" xfId="0" applyFill="1" applyBorder="1" applyAlignment="1" applyProtection="1">
      <alignment shrinkToFit="1"/>
    </xf>
    <xf numFmtId="49" fontId="4" fillId="0" borderId="2" xfId="0" applyNumberFormat="1" applyFont="1" applyFill="1" applyBorder="1" applyAlignment="1" applyProtection="1"/>
    <xf numFmtId="49" fontId="4" fillId="0" borderId="27" xfId="0" applyNumberFormat="1" applyFont="1" applyFill="1" applyBorder="1" applyAlignment="1" applyProtection="1"/>
    <xf numFmtId="49" fontId="4" fillId="0" borderId="28" xfId="0" applyNumberFormat="1" applyFont="1" applyFill="1" applyBorder="1" applyAlignment="1" applyProtection="1"/>
    <xf numFmtId="0" fontId="0" fillId="0" borderId="49" xfId="0" applyFill="1" applyBorder="1" applyProtection="1"/>
    <xf numFmtId="20" fontId="0" fillId="0" borderId="2" xfId="0" applyNumberFormat="1" applyFill="1" applyBorder="1" applyAlignment="1">
      <alignment horizontal="left"/>
    </xf>
    <xf numFmtId="20" fontId="0" fillId="0" borderId="27" xfId="0" applyNumberFormat="1" applyFill="1" applyBorder="1" applyAlignment="1">
      <alignment horizontal="left"/>
    </xf>
    <xf numFmtId="20" fontId="0" fillId="0" borderId="28" xfId="0" applyNumberFormat="1" applyFill="1" applyBorder="1" applyAlignment="1">
      <alignment horizontal="left"/>
    </xf>
    <xf numFmtId="20" fontId="0" fillId="0" borderId="1" xfId="0" applyNumberFormat="1" applyFill="1" applyBorder="1" applyAlignment="1">
      <alignment horizontal="left"/>
    </xf>
    <xf numFmtId="0" fontId="0" fillId="0" borderId="50" xfId="0" applyFill="1" applyBorder="1" applyProtection="1"/>
    <xf numFmtId="0" fontId="0" fillId="0" borderId="51" xfId="0" applyFill="1" applyBorder="1" applyProtection="1"/>
    <xf numFmtId="0" fontId="0" fillId="0" borderId="52" xfId="0" applyFill="1" applyBorder="1" applyProtection="1"/>
    <xf numFmtId="171" fontId="4" fillId="0" borderId="0" xfId="0" applyNumberFormat="1" applyFont="1" applyFill="1" applyBorder="1" applyAlignment="1" applyProtection="1">
      <alignment wrapText="1"/>
    </xf>
    <xf numFmtId="1" fontId="4" fillId="0" borderId="0" xfId="0" applyNumberFormat="1" applyFont="1" applyFill="1" applyBorder="1" applyProtection="1"/>
    <xf numFmtId="0" fontId="4" fillId="0" borderId="0" xfId="0" applyFont="1" applyFill="1" applyBorder="1" applyProtection="1"/>
    <xf numFmtId="0" fontId="0" fillId="0" borderId="0" xfId="0" applyFill="1" applyBorder="1" applyProtection="1"/>
    <xf numFmtId="49" fontId="4" fillId="0" borderId="30" xfId="0" applyNumberFormat="1" applyFont="1" applyFill="1" applyBorder="1" applyAlignment="1" applyProtection="1"/>
    <xf numFmtId="49" fontId="4" fillId="0" borderId="1" xfId="0" applyNumberFormat="1" applyFont="1" applyFill="1" applyBorder="1" applyAlignment="1" applyProtection="1"/>
    <xf numFmtId="0" fontId="0" fillId="0" borderId="53" xfId="0" applyFill="1" applyBorder="1" applyProtection="1"/>
    <xf numFmtId="0" fontId="0" fillId="0" borderId="54" xfId="0" applyFill="1" applyBorder="1" applyProtection="1"/>
    <xf numFmtId="49" fontId="4" fillId="0" borderId="38" xfId="0" applyNumberFormat="1" applyFont="1" applyFill="1" applyBorder="1" applyAlignment="1" applyProtection="1"/>
    <xf numFmtId="49" fontId="4" fillId="0" borderId="39" xfId="0" applyNumberFormat="1" applyFont="1" applyFill="1" applyBorder="1" applyAlignment="1" applyProtection="1"/>
    <xf numFmtId="49" fontId="4" fillId="0" borderId="40" xfId="0" applyNumberFormat="1" applyFont="1" applyFill="1" applyBorder="1" applyAlignment="1" applyProtection="1"/>
    <xf numFmtId="49" fontId="4" fillId="0" borderId="41" xfId="0" applyNumberFormat="1" applyFont="1" applyFill="1" applyBorder="1" applyAlignment="1" applyProtection="1"/>
    <xf numFmtId="49" fontId="4" fillId="0" borderId="42" xfId="0" applyNumberFormat="1" applyFont="1" applyFill="1" applyBorder="1" applyAlignment="1" applyProtection="1"/>
    <xf numFmtId="165" fontId="4" fillId="0" borderId="55" xfId="0" applyNumberFormat="1" applyFont="1" applyFill="1" applyBorder="1" applyProtection="1"/>
    <xf numFmtId="165" fontId="4" fillId="0" borderId="56" xfId="0" applyNumberFormat="1" applyFont="1" applyFill="1" applyBorder="1" applyProtection="1"/>
    <xf numFmtId="165" fontId="4" fillId="0" borderId="57" xfId="0" applyNumberFormat="1" applyFont="1" applyFill="1" applyBorder="1" applyProtection="1"/>
    <xf numFmtId="165" fontId="4" fillId="0" borderId="58" xfId="0" applyNumberFormat="1" applyFont="1" applyFill="1" applyBorder="1" applyProtection="1"/>
    <xf numFmtId="165" fontId="4" fillId="0" borderId="59" xfId="0" applyNumberFormat="1" applyFont="1" applyFill="1" applyBorder="1" applyProtection="1"/>
    <xf numFmtId="0" fontId="0" fillId="0" borderId="38" xfId="0" applyFill="1" applyBorder="1" applyProtection="1"/>
    <xf numFmtId="0" fontId="0" fillId="0" borderId="39" xfId="0" applyFill="1" applyBorder="1" applyProtection="1"/>
    <xf numFmtId="0" fontId="0" fillId="0" borderId="41" xfId="0" applyFill="1" applyBorder="1" applyProtection="1"/>
    <xf numFmtId="0" fontId="0" fillId="0" borderId="42" xfId="0" applyFill="1" applyBorder="1" applyProtection="1"/>
    <xf numFmtId="0" fontId="0" fillId="0" borderId="40" xfId="0" applyFill="1" applyBorder="1" applyProtection="1"/>
    <xf numFmtId="0" fontId="0" fillId="0" borderId="44" xfId="0" applyFill="1" applyBorder="1"/>
    <xf numFmtId="0" fontId="0" fillId="0" borderId="45" xfId="0" applyFill="1" applyBorder="1"/>
    <xf numFmtId="0" fontId="0" fillId="0" borderId="46" xfId="0" applyFill="1" applyBorder="1"/>
    <xf numFmtId="0" fontId="0" fillId="0" borderId="47" xfId="0" applyFill="1" applyBorder="1"/>
    <xf numFmtId="49" fontId="16" fillId="5" borderId="19" xfId="0" applyNumberFormat="1" applyFont="1" applyFill="1" applyBorder="1" applyAlignment="1" applyProtection="1">
      <alignment horizontal="center" vertical="top" wrapText="1"/>
    </xf>
    <xf numFmtId="49" fontId="16" fillId="5" borderId="20" xfId="0" applyNumberFormat="1" applyFont="1" applyFill="1" applyBorder="1" applyAlignment="1" applyProtection="1">
      <alignment horizontal="center" vertical="top" wrapText="1"/>
    </xf>
    <xf numFmtId="49" fontId="15" fillId="3" borderId="60" xfId="0" applyNumberFormat="1" applyFont="1" applyFill="1" applyBorder="1" applyAlignment="1" applyProtection="1">
      <alignment horizontal="center" vertical="top" wrapText="1"/>
    </xf>
    <xf numFmtId="49" fontId="16" fillId="6" borderId="61" xfId="0" applyNumberFormat="1" applyFont="1" applyFill="1" applyBorder="1" applyAlignment="1" applyProtection="1">
      <alignment horizontal="center" vertical="top" wrapText="1"/>
    </xf>
    <xf numFmtId="49" fontId="16" fillId="6" borderId="29" xfId="0" applyNumberFormat="1" applyFont="1" applyFill="1" applyBorder="1" applyAlignment="1" applyProtection="1">
      <alignment horizontal="center" vertical="top" wrapText="1"/>
    </xf>
    <xf numFmtId="49" fontId="15" fillId="3" borderId="6" xfId="0" applyNumberFormat="1" applyFont="1" applyFill="1" applyBorder="1" applyAlignment="1" applyProtection="1">
      <alignment horizontal="center" vertical="top" wrapText="1"/>
    </xf>
    <xf numFmtId="49" fontId="15" fillId="3" borderId="9" xfId="0" applyNumberFormat="1" applyFont="1" applyFill="1" applyBorder="1" applyAlignment="1" applyProtection="1">
      <alignment horizontal="center" vertical="top" wrapText="1"/>
    </xf>
    <xf numFmtId="170" fontId="16" fillId="5" borderId="16" xfId="0" applyNumberFormat="1" applyFont="1" applyFill="1" applyBorder="1" applyAlignment="1" applyProtection="1">
      <alignment horizontal="center" vertical="top" wrapText="1"/>
    </xf>
    <xf numFmtId="170" fontId="16" fillId="5" borderId="10" xfId="0" applyNumberFormat="1" applyFont="1" applyFill="1" applyBorder="1" applyAlignment="1" applyProtection="1">
      <alignment horizontal="center" vertical="top" wrapText="1"/>
    </xf>
    <xf numFmtId="49" fontId="15" fillId="3" borderId="62" xfId="0" applyNumberFormat="1" applyFont="1" applyFill="1" applyBorder="1" applyAlignment="1" applyProtection="1">
      <alignment horizontal="center" vertical="top" wrapText="1"/>
    </xf>
    <xf numFmtId="170" fontId="16" fillId="5" borderId="11" xfId="0" applyNumberFormat="1" applyFont="1" applyFill="1" applyBorder="1" applyAlignment="1" applyProtection="1">
      <alignment horizontal="center" vertical="top" wrapText="1"/>
    </xf>
    <xf numFmtId="0" fontId="0" fillId="2" borderId="63" xfId="0" applyFill="1" applyBorder="1" applyProtection="1"/>
    <xf numFmtId="0" fontId="4" fillId="10" borderId="5" xfId="0" applyFont="1" applyFill="1" applyBorder="1" applyAlignment="1" applyProtection="1">
      <alignment vertical="center"/>
    </xf>
    <xf numFmtId="0" fontId="0" fillId="0" borderId="37" xfId="0" applyFill="1" applyBorder="1" applyAlignment="1" applyProtection="1">
      <alignment shrinkToFit="1"/>
    </xf>
    <xf numFmtId="0" fontId="0" fillId="0" borderId="0" xfId="0" applyBorder="1" applyAlignment="1" applyProtection="1">
      <alignment shrinkToFit="1"/>
    </xf>
    <xf numFmtId="0" fontId="0" fillId="0" borderId="32" xfId="0" applyFill="1" applyBorder="1" applyProtection="1"/>
    <xf numFmtId="0" fontId="0" fillId="0" borderId="55" xfId="0" applyFill="1" applyBorder="1" applyProtection="1"/>
    <xf numFmtId="0" fontId="0" fillId="0" borderId="56" xfId="0" applyFill="1" applyBorder="1" applyProtection="1"/>
    <xf numFmtId="0" fontId="0" fillId="0" borderId="57" xfId="0" applyFill="1" applyBorder="1" applyProtection="1"/>
    <xf numFmtId="0" fontId="0" fillId="0" borderId="58" xfId="0" applyFill="1" applyBorder="1" applyProtection="1"/>
    <xf numFmtId="0" fontId="0" fillId="0" borderId="59" xfId="0" applyFill="1" applyBorder="1" applyProtection="1"/>
    <xf numFmtId="165" fontId="4" fillId="0" borderId="38" xfId="0" applyNumberFormat="1" applyFont="1" applyFill="1" applyBorder="1" applyProtection="1"/>
    <xf numFmtId="165" fontId="4" fillId="0" borderId="39" xfId="0" applyNumberFormat="1" applyFont="1" applyFill="1" applyBorder="1" applyProtection="1"/>
    <xf numFmtId="165" fontId="4" fillId="0" borderId="40" xfId="0" applyNumberFormat="1" applyFont="1" applyFill="1" applyBorder="1" applyProtection="1"/>
    <xf numFmtId="165" fontId="4" fillId="0" borderId="41" xfId="0" applyNumberFormat="1" applyFont="1" applyFill="1" applyBorder="1" applyProtection="1"/>
    <xf numFmtId="165" fontId="4" fillId="0" borderId="42" xfId="0" applyNumberFormat="1" applyFont="1" applyFill="1" applyBorder="1" applyProtection="1"/>
    <xf numFmtId="166" fontId="4" fillId="0" borderId="55" xfId="0" applyNumberFormat="1" applyFont="1" applyFill="1" applyBorder="1" applyAlignment="1" applyProtection="1">
      <alignment shrinkToFit="1"/>
    </xf>
    <xf numFmtId="166" fontId="4" fillId="0" borderId="56" xfId="0" applyNumberFormat="1" applyFont="1" applyFill="1" applyBorder="1" applyAlignment="1" applyProtection="1">
      <alignment shrinkToFit="1"/>
    </xf>
    <xf numFmtId="166" fontId="4" fillId="0" borderId="57" xfId="0" applyNumberFormat="1" applyFont="1" applyFill="1" applyBorder="1" applyAlignment="1" applyProtection="1">
      <alignment shrinkToFit="1"/>
    </xf>
    <xf numFmtId="166" fontId="4" fillId="0" borderId="58" xfId="0" applyNumberFormat="1" applyFont="1" applyFill="1" applyBorder="1" applyAlignment="1" applyProtection="1">
      <alignment shrinkToFit="1"/>
    </xf>
    <xf numFmtId="166" fontId="4" fillId="0" borderId="59" xfId="0" applyNumberFormat="1" applyFont="1" applyFill="1" applyBorder="1" applyAlignment="1" applyProtection="1">
      <alignment shrinkToFit="1"/>
    </xf>
    <xf numFmtId="0" fontId="9" fillId="0" borderId="6" xfId="0" applyFont="1" applyFill="1" applyBorder="1" applyAlignment="1">
      <alignment horizontal="center" vertical="center" textRotation="90" wrapText="1" shrinkToFit="1"/>
    </xf>
    <xf numFmtId="0" fontId="0" fillId="0" borderId="9" xfId="0" applyFill="1" applyBorder="1" applyProtection="1"/>
    <xf numFmtId="0" fontId="0" fillId="0" borderId="16" xfId="0" applyFill="1" applyBorder="1" applyProtection="1"/>
    <xf numFmtId="0" fontId="0" fillId="0" borderId="11" xfId="0" applyFill="1" applyBorder="1" applyProtection="1"/>
    <xf numFmtId="0" fontId="0" fillId="0" borderId="10" xfId="0" applyFill="1" applyBorder="1" applyProtection="1"/>
    <xf numFmtId="0" fontId="0" fillId="0" borderId="15" xfId="0" applyFill="1" applyBorder="1" applyProtection="1"/>
    <xf numFmtId="164" fontId="9" fillId="0" borderId="4" xfId="0" applyNumberFormat="1" applyFont="1" applyFill="1" applyBorder="1" applyAlignment="1" applyProtection="1">
      <alignment horizontal="center" vertical="center" textRotation="90" wrapText="1" shrinkToFit="1"/>
    </xf>
    <xf numFmtId="164" fontId="9" fillId="0" borderId="4" xfId="0" quotePrefix="1" applyNumberFormat="1" applyFont="1" applyFill="1" applyBorder="1" applyAlignment="1" applyProtection="1">
      <alignment horizontal="center" vertical="center" textRotation="90" wrapText="1" shrinkToFit="1"/>
    </xf>
    <xf numFmtId="164" fontId="9" fillId="0" borderId="64" xfId="0" applyNumberFormat="1" applyFont="1" applyFill="1" applyBorder="1" applyAlignment="1" applyProtection="1">
      <alignment horizontal="center" vertical="center" textRotation="90" wrapText="1" shrinkToFit="1"/>
    </xf>
    <xf numFmtId="2" fontId="9" fillId="0" borderId="4" xfId="0" applyNumberFormat="1" applyFont="1" applyFill="1" applyBorder="1" applyAlignment="1" applyProtection="1">
      <alignment horizontal="center" vertical="center" textRotation="90"/>
    </xf>
    <xf numFmtId="0" fontId="9" fillId="0" borderId="65" xfId="0" applyFont="1" applyFill="1" applyBorder="1" applyAlignment="1">
      <alignment horizontal="center" vertical="center" textRotation="90" wrapText="1" shrinkToFit="1"/>
    </xf>
    <xf numFmtId="0" fontId="9" fillId="0" borderId="4" xfId="0" applyFont="1" applyFill="1" applyBorder="1" applyAlignment="1">
      <alignment horizontal="center" vertical="center" textRotation="90" wrapText="1" shrinkToFit="1"/>
    </xf>
    <xf numFmtId="0" fontId="9" fillId="0" borderId="64" xfId="0" applyFont="1" applyFill="1" applyBorder="1" applyAlignment="1">
      <alignment horizontal="center" vertical="center" textRotation="90" wrapText="1" shrinkToFit="1"/>
    </xf>
    <xf numFmtId="0" fontId="0" fillId="0" borderId="5" xfId="0" applyFill="1" applyBorder="1" applyProtection="1"/>
    <xf numFmtId="2" fontId="4" fillId="15" borderId="27" xfId="0" applyNumberFormat="1" applyFont="1" applyFill="1" applyBorder="1" applyAlignment="1" applyProtection="1">
      <alignment shrinkToFit="1"/>
      <protection locked="0"/>
    </xf>
    <xf numFmtId="2" fontId="4" fillId="15" borderId="28" xfId="0" applyNumberFormat="1" applyFont="1" applyFill="1" applyBorder="1" applyAlignment="1" applyProtection="1">
      <alignment shrinkToFit="1"/>
      <protection locked="0"/>
    </xf>
    <xf numFmtId="2" fontId="4" fillId="15" borderId="1" xfId="0" applyNumberFormat="1" applyFont="1" applyFill="1" applyBorder="1" applyAlignment="1" applyProtection="1">
      <alignment shrinkToFit="1"/>
      <protection locked="0"/>
    </xf>
    <xf numFmtId="2" fontId="4" fillId="15" borderId="30" xfId="0" applyNumberFormat="1" applyFont="1" applyFill="1" applyBorder="1" applyAlignment="1" applyProtection="1">
      <alignment shrinkToFit="1"/>
      <protection locked="0"/>
    </xf>
    <xf numFmtId="2" fontId="4" fillId="15" borderId="2" xfId="0" applyNumberFormat="1" applyFont="1" applyFill="1" applyBorder="1" applyAlignment="1" applyProtection="1">
      <alignment shrinkToFit="1"/>
      <protection locked="0"/>
    </xf>
    <xf numFmtId="2" fontId="0" fillId="0" borderId="44" xfId="0" applyNumberFormat="1" applyFill="1" applyBorder="1" applyProtection="1"/>
    <xf numFmtId="2" fontId="0" fillId="0" borderId="38" xfId="0" applyNumberFormat="1" applyFill="1" applyBorder="1" applyProtection="1"/>
    <xf numFmtId="2" fontId="0" fillId="0" borderId="45" xfId="0" applyNumberFormat="1" applyFill="1" applyBorder="1" applyProtection="1"/>
    <xf numFmtId="2" fontId="0" fillId="0" borderId="39" xfId="0" applyNumberFormat="1" applyFill="1" applyBorder="1" applyProtection="1"/>
    <xf numFmtId="2" fontId="0" fillId="0" borderId="46" xfId="0" applyNumberFormat="1" applyFill="1" applyBorder="1" applyProtection="1"/>
    <xf numFmtId="2" fontId="0" fillId="0" borderId="41" xfId="0" applyNumberFormat="1" applyFill="1" applyBorder="1" applyProtection="1"/>
    <xf numFmtId="2" fontId="0" fillId="0" borderId="48" xfId="0" applyNumberFormat="1" applyFill="1" applyBorder="1" applyProtection="1"/>
    <xf numFmtId="2" fontId="0" fillId="0" borderId="40" xfId="0" applyNumberFormat="1" applyFill="1" applyBorder="1" applyProtection="1"/>
    <xf numFmtId="2" fontId="0" fillId="0" borderId="47" xfId="0" applyNumberFormat="1" applyFill="1" applyBorder="1" applyProtection="1"/>
    <xf numFmtId="2" fontId="0" fillId="0" borderId="42" xfId="0" applyNumberFormat="1" applyFill="1" applyBorder="1" applyProtection="1"/>
    <xf numFmtId="2" fontId="9" fillId="0" borderId="65" xfId="0" applyNumberFormat="1" applyFont="1" applyFill="1" applyBorder="1" applyAlignment="1" applyProtection="1">
      <alignment horizontal="center" vertical="center" textRotation="90" wrapText="1"/>
    </xf>
    <xf numFmtId="0" fontId="9" fillId="0" borderId="66" xfId="0" applyFont="1" applyFill="1" applyBorder="1" applyAlignment="1" applyProtection="1">
      <alignment horizontal="center" vertical="center" textRotation="90" wrapText="1" shrinkToFit="1"/>
    </xf>
    <xf numFmtId="0" fontId="9" fillId="0" borderId="67" xfId="0" applyFont="1" applyFill="1" applyBorder="1" applyAlignment="1" applyProtection="1">
      <alignment horizontal="center" vertical="center" textRotation="90" wrapText="1" shrinkToFit="1"/>
    </xf>
    <xf numFmtId="0" fontId="9" fillId="0" borderId="68" xfId="0" applyFont="1" applyFill="1" applyBorder="1" applyAlignment="1" applyProtection="1">
      <alignment horizontal="center" vertical="center" textRotation="90" wrapText="1" shrinkToFit="1"/>
    </xf>
    <xf numFmtId="0" fontId="9" fillId="0" borderId="4" xfId="0" applyFont="1" applyFill="1" applyBorder="1" applyAlignment="1" applyProtection="1">
      <alignment horizontal="center" vertical="center" textRotation="90" wrapText="1" shrinkToFit="1"/>
    </xf>
    <xf numFmtId="2" fontId="9" fillId="0" borderId="64" xfId="0" applyNumberFormat="1" applyFont="1" applyFill="1" applyBorder="1" applyAlignment="1" applyProtection="1">
      <alignment horizontal="center" vertical="center" textRotation="90"/>
    </xf>
    <xf numFmtId="0" fontId="0" fillId="0" borderId="70" xfId="0" applyBorder="1" applyProtection="1"/>
    <xf numFmtId="0" fontId="0" fillId="0" borderId="71" xfId="0" applyBorder="1" applyProtection="1"/>
    <xf numFmtId="0" fontId="0" fillId="0" borderId="72" xfId="0" applyBorder="1" applyProtection="1"/>
    <xf numFmtId="0" fontId="0" fillId="0" borderId="64" xfId="0" applyBorder="1" applyProtection="1"/>
    <xf numFmtId="0" fontId="0" fillId="0" borderId="0" xfId="0" applyBorder="1"/>
    <xf numFmtId="0" fontId="0" fillId="0" borderId="65" xfId="0" applyBorder="1"/>
    <xf numFmtId="0" fontId="0" fillId="0" borderId="0" xfId="0" applyBorder="1" applyProtection="1"/>
    <xf numFmtId="0" fontId="0" fillId="0" borderId="65" xfId="0" applyBorder="1" applyProtection="1"/>
    <xf numFmtId="0" fontId="0" fillId="0" borderId="73" xfId="0" applyBorder="1" applyProtection="1"/>
    <xf numFmtId="49" fontId="0" fillId="7" borderId="2" xfId="0" applyNumberFormat="1" applyFill="1" applyBorder="1" applyProtection="1">
      <protection locked="0"/>
    </xf>
    <xf numFmtId="49" fontId="0" fillId="7" borderId="27" xfId="0" applyNumberFormat="1" applyFill="1" applyBorder="1" applyProtection="1">
      <protection locked="0"/>
    </xf>
    <xf numFmtId="49" fontId="0" fillId="7" borderId="28" xfId="0" applyNumberFormat="1" applyFill="1" applyBorder="1" applyProtection="1">
      <protection locked="0"/>
    </xf>
    <xf numFmtId="49" fontId="0" fillId="7" borderId="1" xfId="0" applyNumberFormat="1" applyFill="1" applyBorder="1" applyProtection="1">
      <protection locked="0"/>
    </xf>
    <xf numFmtId="49" fontId="0" fillId="7" borderId="30" xfId="0" applyNumberFormat="1" applyFill="1" applyBorder="1" applyProtection="1">
      <protection locked="0"/>
    </xf>
    <xf numFmtId="0" fontId="9" fillId="8" borderId="67" xfId="0" applyFont="1" applyFill="1" applyBorder="1" applyAlignment="1" applyProtection="1">
      <alignment horizontal="center" vertical="center" textRotation="90" wrapText="1" shrinkToFit="1"/>
    </xf>
    <xf numFmtId="168" fontId="0" fillId="7" borderId="50" xfId="0" applyNumberFormat="1" applyFill="1" applyBorder="1" applyProtection="1"/>
    <xf numFmtId="168" fontId="0" fillId="7" borderId="51" xfId="0" applyNumberFormat="1" applyFill="1" applyBorder="1" applyProtection="1"/>
    <xf numFmtId="168" fontId="0" fillId="7" borderId="52" xfId="0" applyNumberFormat="1" applyFill="1" applyBorder="1" applyProtection="1"/>
    <xf numFmtId="168" fontId="0" fillId="7" borderId="54" xfId="0" applyNumberFormat="1" applyFill="1" applyBorder="1" applyProtection="1"/>
    <xf numFmtId="168" fontId="0" fillId="7" borderId="53" xfId="0" applyNumberFormat="1" applyFill="1" applyBorder="1" applyProtection="1"/>
    <xf numFmtId="164" fontId="9" fillId="7" borderId="67" xfId="0" applyNumberFormat="1" applyFont="1" applyFill="1" applyBorder="1" applyAlignment="1" applyProtection="1">
      <alignment horizontal="center" vertical="center" textRotation="90" wrapText="1" shrinkToFit="1"/>
    </xf>
    <xf numFmtId="0" fontId="0" fillId="14" borderId="2" xfId="0" applyFill="1" applyBorder="1" applyAlignment="1" applyProtection="1">
      <alignment shrinkToFit="1"/>
      <protection locked="0"/>
    </xf>
    <xf numFmtId="0" fontId="18" fillId="12" borderId="50" xfId="0" applyFont="1" applyFill="1" applyBorder="1" applyAlignment="1" applyProtection="1">
      <alignment shrinkToFit="1"/>
      <protection locked="0"/>
    </xf>
    <xf numFmtId="0" fontId="10" fillId="12" borderId="50" xfId="0" applyFont="1" applyFill="1" applyBorder="1" applyAlignment="1" applyProtection="1">
      <alignment horizontal="center" shrinkToFit="1"/>
      <protection locked="0"/>
    </xf>
    <xf numFmtId="0" fontId="0" fillId="13" borderId="2" xfId="0" applyFill="1" applyBorder="1" applyAlignment="1" applyProtection="1">
      <alignment shrinkToFit="1"/>
      <protection locked="0"/>
    </xf>
    <xf numFmtId="0" fontId="0" fillId="14" borderId="27" xfId="0" applyFill="1" applyBorder="1" applyAlignment="1" applyProtection="1">
      <alignment shrinkToFit="1"/>
      <protection locked="0"/>
    </xf>
    <xf numFmtId="0" fontId="18" fillId="12" borderId="51" xfId="0" applyFont="1" applyFill="1" applyBorder="1" applyAlignment="1" applyProtection="1">
      <alignment shrinkToFit="1"/>
      <protection locked="0"/>
    </xf>
    <xf numFmtId="0" fontId="10" fillId="12" borderId="51" xfId="0" applyFont="1" applyFill="1" applyBorder="1" applyAlignment="1" applyProtection="1">
      <alignment horizontal="center" shrinkToFit="1"/>
      <protection locked="0"/>
    </xf>
    <xf numFmtId="0" fontId="0" fillId="13" borderId="27" xfId="0" applyFill="1" applyBorder="1" applyAlignment="1" applyProtection="1">
      <alignment shrinkToFit="1"/>
      <protection locked="0"/>
    </xf>
    <xf numFmtId="0" fontId="0" fillId="14" borderId="28" xfId="0" applyFill="1" applyBorder="1" applyAlignment="1" applyProtection="1">
      <alignment shrinkToFit="1"/>
      <protection locked="0"/>
    </xf>
    <xf numFmtId="0" fontId="18" fillId="12" borderId="52" xfId="0" applyFont="1" applyFill="1" applyBorder="1" applyAlignment="1" applyProtection="1">
      <alignment shrinkToFit="1"/>
      <protection locked="0"/>
    </xf>
    <xf numFmtId="0" fontId="10" fillId="12" borderId="52" xfId="0" applyFont="1" applyFill="1" applyBorder="1" applyAlignment="1" applyProtection="1">
      <alignment horizontal="center" shrinkToFit="1"/>
      <protection locked="0"/>
    </xf>
    <xf numFmtId="0" fontId="0" fillId="13" borderId="28" xfId="0" applyFill="1" applyBorder="1" applyAlignment="1" applyProtection="1">
      <alignment shrinkToFit="1"/>
      <protection locked="0"/>
    </xf>
    <xf numFmtId="0" fontId="0" fillId="14" borderId="1" xfId="0" applyFill="1" applyBorder="1" applyAlignment="1" applyProtection="1">
      <alignment shrinkToFit="1"/>
      <protection locked="0"/>
    </xf>
    <xf numFmtId="0" fontId="18" fillId="12" borderId="54" xfId="0" applyFont="1" applyFill="1" applyBorder="1" applyAlignment="1" applyProtection="1">
      <alignment shrinkToFit="1"/>
      <protection locked="0"/>
    </xf>
    <xf numFmtId="0" fontId="10" fillId="12" borderId="54" xfId="0" applyFont="1" applyFill="1" applyBorder="1" applyAlignment="1" applyProtection="1">
      <alignment horizontal="center" shrinkToFit="1"/>
      <protection locked="0"/>
    </xf>
    <xf numFmtId="0" fontId="0" fillId="13" borderId="1" xfId="0" applyFill="1" applyBorder="1" applyAlignment="1" applyProtection="1">
      <alignment shrinkToFit="1"/>
      <protection locked="0"/>
    </xf>
    <xf numFmtId="0" fontId="0" fillId="14" borderId="30" xfId="0" applyFill="1" applyBorder="1" applyAlignment="1" applyProtection="1">
      <alignment shrinkToFit="1"/>
      <protection locked="0"/>
    </xf>
    <xf numFmtId="0" fontId="18" fillId="12" borderId="53" xfId="0" applyFont="1" applyFill="1" applyBorder="1" applyAlignment="1" applyProtection="1">
      <alignment shrinkToFit="1"/>
      <protection locked="0"/>
    </xf>
    <xf numFmtId="0" fontId="10" fillId="12" borderId="53" xfId="0" applyFont="1" applyFill="1" applyBorder="1" applyAlignment="1" applyProtection="1">
      <alignment horizontal="center" shrinkToFit="1"/>
      <protection locked="0"/>
    </xf>
    <xf numFmtId="0" fontId="0" fillId="13" borderId="30" xfId="0" applyFill="1" applyBorder="1" applyAlignment="1" applyProtection="1">
      <alignment shrinkToFit="1"/>
      <protection locked="0"/>
    </xf>
    <xf numFmtId="0" fontId="0" fillId="14" borderId="54" xfId="0" applyFill="1" applyBorder="1" applyAlignment="1" applyProtection="1">
      <alignment shrinkToFit="1"/>
      <protection locked="0"/>
    </xf>
    <xf numFmtId="0" fontId="0" fillId="14" borderId="51" xfId="0" applyFill="1" applyBorder="1" applyAlignment="1" applyProtection="1">
      <alignment shrinkToFit="1"/>
      <protection locked="0"/>
    </xf>
    <xf numFmtId="0" fontId="0" fillId="14" borderId="53" xfId="0" applyFill="1" applyBorder="1" applyAlignment="1" applyProtection="1">
      <alignment shrinkToFit="1"/>
      <protection locked="0"/>
    </xf>
    <xf numFmtId="0" fontId="0" fillId="12" borderId="2" xfId="0" applyFill="1" applyBorder="1" applyAlignment="1" applyProtection="1">
      <alignment shrinkToFit="1"/>
      <protection locked="0"/>
    </xf>
    <xf numFmtId="0" fontId="10" fillId="12" borderId="2" xfId="0" applyFont="1" applyFill="1" applyBorder="1" applyAlignment="1" applyProtection="1">
      <alignment horizontal="center" shrinkToFit="1"/>
      <protection locked="0"/>
    </xf>
    <xf numFmtId="0" fontId="0" fillId="12" borderId="27" xfId="0" applyFill="1" applyBorder="1" applyAlignment="1" applyProtection="1">
      <alignment shrinkToFit="1"/>
      <protection locked="0"/>
    </xf>
    <xf numFmtId="0" fontId="10" fillId="12" borderId="27" xfId="0" applyFont="1" applyFill="1" applyBorder="1" applyAlignment="1" applyProtection="1">
      <alignment horizontal="center" shrinkToFit="1"/>
      <protection locked="0"/>
    </xf>
    <xf numFmtId="0" fontId="0" fillId="12" borderId="30" xfId="0" applyFill="1" applyBorder="1" applyAlignment="1" applyProtection="1">
      <alignment shrinkToFit="1"/>
      <protection locked="0"/>
    </xf>
    <xf numFmtId="0" fontId="10" fillId="12" borderId="30" xfId="0" applyFont="1" applyFill="1" applyBorder="1" applyAlignment="1" applyProtection="1">
      <alignment horizontal="center" shrinkToFit="1"/>
      <protection locked="0"/>
    </xf>
    <xf numFmtId="0" fontId="0" fillId="12" borderId="28" xfId="0" applyFill="1" applyBorder="1" applyAlignment="1" applyProtection="1">
      <alignment shrinkToFit="1"/>
      <protection locked="0"/>
    </xf>
    <xf numFmtId="0" fontId="10" fillId="12" borderId="28" xfId="0" applyFont="1" applyFill="1" applyBorder="1" applyAlignment="1" applyProtection="1">
      <alignment horizontal="center" shrinkToFit="1"/>
      <protection locked="0"/>
    </xf>
    <xf numFmtId="0" fontId="0" fillId="12" borderId="1" xfId="0" applyFill="1" applyBorder="1" applyAlignment="1" applyProtection="1">
      <alignment shrinkToFit="1"/>
      <protection locked="0"/>
    </xf>
    <xf numFmtId="0" fontId="10" fillId="12" borderId="1" xfId="0" applyFont="1" applyFill="1" applyBorder="1" applyAlignment="1" applyProtection="1">
      <alignment horizontal="center" shrinkToFit="1"/>
      <protection locked="0"/>
    </xf>
    <xf numFmtId="0" fontId="0" fillId="12" borderId="50" xfId="0" applyFill="1" applyBorder="1" applyAlignment="1" applyProtection="1">
      <alignment shrinkToFit="1"/>
      <protection locked="0"/>
    </xf>
    <xf numFmtId="0" fontId="0" fillId="12" borderId="51" xfId="0" applyFill="1" applyBorder="1" applyAlignment="1" applyProtection="1">
      <alignment shrinkToFit="1"/>
      <protection locked="0"/>
    </xf>
    <xf numFmtId="0" fontId="0" fillId="12" borderId="52" xfId="0" applyFill="1" applyBorder="1" applyAlignment="1" applyProtection="1">
      <alignment shrinkToFit="1"/>
      <protection locked="0"/>
    </xf>
    <xf numFmtId="0" fontId="0" fillId="12" borderId="54" xfId="0" applyFill="1" applyBorder="1" applyAlignment="1" applyProtection="1">
      <alignment shrinkToFit="1"/>
      <protection locked="0"/>
    </xf>
    <xf numFmtId="0" fontId="0" fillId="12" borderId="53" xfId="0" applyFill="1" applyBorder="1" applyAlignment="1" applyProtection="1">
      <alignment shrinkToFit="1"/>
      <protection locked="0"/>
    </xf>
    <xf numFmtId="0" fontId="0" fillId="14" borderId="50" xfId="0" applyFill="1" applyBorder="1" applyAlignment="1" applyProtection="1">
      <alignment shrinkToFit="1"/>
      <protection locked="0"/>
    </xf>
    <xf numFmtId="0" fontId="0" fillId="14" borderId="52" xfId="0" applyFill="1" applyBorder="1" applyAlignment="1" applyProtection="1">
      <alignment shrinkToFit="1"/>
      <protection locked="0"/>
    </xf>
    <xf numFmtId="0" fontId="9" fillId="0" borderId="8" xfId="0" applyFont="1" applyFill="1" applyBorder="1" applyAlignment="1" applyProtection="1">
      <alignment horizontal="center" vertical="center" textRotation="90" wrapText="1"/>
    </xf>
    <xf numFmtId="0" fontId="9" fillId="0" borderId="69" xfId="0" applyFont="1" applyFill="1" applyBorder="1" applyAlignment="1" applyProtection="1">
      <alignment horizontal="center" vertical="center" textRotation="90" wrapText="1" shrinkToFit="1"/>
    </xf>
    <xf numFmtId="0" fontId="0" fillId="0" borderId="35" xfId="0" applyFill="1" applyBorder="1" applyAlignment="1" applyProtection="1">
      <alignment shrinkToFit="1"/>
    </xf>
    <xf numFmtId="168" fontId="0" fillId="0" borderId="5" xfId="0" applyNumberFormat="1" applyFill="1" applyBorder="1" applyProtection="1"/>
    <xf numFmtId="0" fontId="0" fillId="0" borderId="4" xfId="0" applyFill="1" applyBorder="1" applyAlignment="1" applyProtection="1">
      <alignment shrinkToFit="1"/>
    </xf>
    <xf numFmtId="165" fontId="0" fillId="0" borderId="5" xfId="0" applyNumberFormat="1" applyFill="1" applyBorder="1" applyProtection="1"/>
    <xf numFmtId="0" fontId="0" fillId="0" borderId="62" xfId="0" applyFill="1" applyBorder="1" applyProtection="1"/>
    <xf numFmtId="0" fontId="0" fillId="0" borderId="49" xfId="0" applyFill="1" applyBorder="1" applyAlignment="1" applyProtection="1">
      <alignment shrinkToFit="1"/>
    </xf>
    <xf numFmtId="165" fontId="0" fillId="0" borderId="31" xfId="0" applyNumberFormat="1" applyFill="1" applyBorder="1" applyProtection="1"/>
    <xf numFmtId="166" fontId="0" fillId="0" borderId="5" xfId="0" applyNumberFormat="1" applyFill="1" applyBorder="1" applyProtection="1"/>
    <xf numFmtId="0" fontId="0" fillId="0" borderId="73" xfId="0" applyFill="1" applyBorder="1" applyAlignment="1" applyProtection="1">
      <alignment shrinkToFit="1"/>
    </xf>
    <xf numFmtId="49" fontId="0" fillId="0" borderId="44" xfId="0" applyNumberFormat="1" applyFill="1" applyBorder="1" applyProtection="1"/>
    <xf numFmtId="49" fontId="0" fillId="0" borderId="2" xfId="0" applyNumberFormat="1" applyFill="1" applyBorder="1" applyProtection="1"/>
    <xf numFmtId="49" fontId="0" fillId="0" borderId="38" xfId="0" applyNumberFormat="1" applyFill="1" applyBorder="1" applyProtection="1"/>
    <xf numFmtId="49" fontId="0" fillId="0" borderId="45" xfId="0" applyNumberFormat="1" applyFill="1" applyBorder="1" applyProtection="1"/>
    <xf numFmtId="49" fontId="0" fillId="0" borderId="27" xfId="0" applyNumberFormat="1" applyFill="1" applyBorder="1" applyProtection="1"/>
    <xf numFmtId="49" fontId="0" fillId="0" borderId="39" xfId="0" applyNumberFormat="1" applyFill="1" applyBorder="1" applyProtection="1"/>
    <xf numFmtId="49" fontId="0" fillId="0" borderId="46" xfId="0" applyNumberFormat="1" applyFill="1" applyBorder="1" applyProtection="1"/>
    <xf numFmtId="49" fontId="0" fillId="0" borderId="28" xfId="0" applyNumberFormat="1" applyFill="1" applyBorder="1" applyProtection="1"/>
    <xf numFmtId="49" fontId="0" fillId="0" borderId="41" xfId="0" applyNumberFormat="1" applyFill="1" applyBorder="1" applyProtection="1"/>
    <xf numFmtId="49" fontId="0" fillId="0" borderId="47" xfId="0" applyNumberFormat="1" applyFill="1" applyBorder="1" applyProtection="1"/>
    <xf numFmtId="49" fontId="0" fillId="0" borderId="1" xfId="0" applyNumberFormat="1" applyFill="1" applyBorder="1" applyProtection="1"/>
    <xf numFmtId="49" fontId="0" fillId="0" borderId="42" xfId="0" applyNumberFormat="1" applyFill="1" applyBorder="1" applyProtection="1"/>
    <xf numFmtId="49" fontId="0" fillId="0" borderId="48" xfId="0" applyNumberFormat="1" applyFill="1" applyBorder="1" applyProtection="1"/>
    <xf numFmtId="49" fontId="0" fillId="0" borderId="30" xfId="0" applyNumberFormat="1" applyFill="1" applyBorder="1" applyProtection="1"/>
    <xf numFmtId="49" fontId="0" fillId="0" borderId="40" xfId="0" applyNumberFormat="1" applyFill="1" applyBorder="1" applyProtection="1"/>
    <xf numFmtId="0" fontId="9" fillId="0" borderId="65" xfId="0" applyFont="1" applyFill="1" applyBorder="1" applyAlignment="1" applyProtection="1">
      <alignment horizontal="center" vertical="center" textRotation="90" wrapText="1" shrinkToFit="1"/>
    </xf>
    <xf numFmtId="2" fontId="9" fillId="0" borderId="75" xfId="0" applyNumberFormat="1" applyFont="1" applyFill="1" applyBorder="1" applyAlignment="1" applyProtection="1">
      <alignment horizontal="center" vertical="center" textRotation="90"/>
    </xf>
    <xf numFmtId="0" fontId="9" fillId="0" borderId="3" xfId="0" applyFont="1" applyFill="1" applyBorder="1" applyAlignment="1" applyProtection="1">
      <alignment horizontal="center" vertical="center" textRotation="90" wrapText="1" shrinkToFit="1"/>
    </xf>
    <xf numFmtId="2" fontId="9" fillId="0" borderId="76" xfId="0" applyNumberFormat="1" applyFont="1" applyFill="1" applyBorder="1" applyAlignment="1" applyProtection="1">
      <alignment horizontal="center" vertical="center" textRotation="90"/>
    </xf>
    <xf numFmtId="2" fontId="9" fillId="0" borderId="77" xfId="0" applyNumberFormat="1" applyFont="1" applyFill="1" applyBorder="1" applyAlignment="1">
      <alignment horizontal="center" vertical="center" textRotation="90"/>
    </xf>
    <xf numFmtId="2" fontId="9" fillId="0" borderId="78" xfId="0" applyNumberFormat="1" applyFont="1" applyFill="1" applyBorder="1" applyAlignment="1">
      <alignment horizontal="center" vertical="center" textRotation="90"/>
    </xf>
    <xf numFmtId="2" fontId="9" fillId="0" borderId="4" xfId="0" applyNumberFormat="1" applyFont="1" applyFill="1" applyBorder="1" applyAlignment="1">
      <alignment horizontal="center" vertical="center" textRotation="90"/>
    </xf>
    <xf numFmtId="2" fontId="9" fillId="0" borderId="69" xfId="0" applyNumberFormat="1" applyFont="1" applyFill="1" applyBorder="1" applyAlignment="1">
      <alignment horizontal="center" vertical="center" textRotation="90"/>
    </xf>
    <xf numFmtId="0" fontId="9" fillId="0" borderId="79" xfId="0" applyFont="1" applyFill="1" applyBorder="1" applyAlignment="1">
      <alignment horizontal="center" vertical="center" textRotation="90" wrapText="1" shrinkToFit="1"/>
    </xf>
    <xf numFmtId="2" fontId="9" fillId="0" borderId="80" xfId="0" applyNumberFormat="1" applyFont="1" applyFill="1" applyBorder="1" applyAlignment="1">
      <alignment horizontal="center" vertical="center" textRotation="90"/>
    </xf>
    <xf numFmtId="0" fontId="0" fillId="0" borderId="8" xfId="0" applyFill="1" applyBorder="1" applyProtection="1"/>
    <xf numFmtId="2" fontId="9" fillId="0" borderId="69" xfId="0" applyNumberFormat="1" applyFont="1" applyFill="1" applyBorder="1" applyAlignment="1" applyProtection="1">
      <alignment horizontal="center" vertical="center" textRotation="90"/>
    </xf>
    <xf numFmtId="0" fontId="9" fillId="0" borderId="79" xfId="0" applyFont="1" applyFill="1" applyBorder="1" applyAlignment="1" applyProtection="1">
      <alignment horizontal="center" vertical="center" textRotation="90" wrapText="1" shrinkToFit="1"/>
    </xf>
    <xf numFmtId="2" fontId="9" fillId="0" borderId="80" xfId="0" applyNumberFormat="1" applyFont="1" applyFill="1" applyBorder="1" applyAlignment="1" applyProtection="1">
      <alignment horizontal="center" vertical="center" textRotation="90"/>
    </xf>
    <xf numFmtId="0" fontId="9" fillId="0" borderId="75" xfId="0" applyFont="1" applyFill="1" applyBorder="1" applyAlignment="1" applyProtection="1">
      <alignment horizontal="center" vertical="center" textRotation="90" wrapText="1" shrinkToFit="1"/>
    </xf>
    <xf numFmtId="0" fontId="9" fillId="0" borderId="76" xfId="0" applyFont="1" applyFill="1" applyBorder="1" applyAlignment="1" applyProtection="1">
      <alignment horizontal="center" vertical="center" textRotation="90" wrapText="1" shrinkToFit="1"/>
    </xf>
    <xf numFmtId="0" fontId="4" fillId="0" borderId="5" xfId="0" applyFont="1" applyFill="1" applyBorder="1" applyAlignment="1" applyProtection="1">
      <alignment vertical="center"/>
    </xf>
    <xf numFmtId="1" fontId="7" fillId="0" borderId="0" xfId="0" applyNumberFormat="1" applyFont="1" applyBorder="1" applyAlignment="1" applyProtection="1">
      <alignment vertical="center"/>
    </xf>
    <xf numFmtId="1" fontId="4" fillId="0" borderId="0" xfId="0" applyNumberFormat="1" applyFont="1" applyBorder="1" applyAlignment="1" applyProtection="1">
      <alignment vertical="center"/>
    </xf>
    <xf numFmtId="49" fontId="9" fillId="7" borderId="34" xfId="0" applyNumberFormat="1" applyFont="1" applyFill="1" applyBorder="1" applyAlignment="1" applyProtection="1">
      <alignment horizontal="center" vertical="center" textRotation="90" wrapText="1"/>
    </xf>
    <xf numFmtId="0" fontId="0" fillId="0" borderId="36" xfId="0" applyFill="1" applyBorder="1" applyAlignment="1" applyProtection="1">
      <alignment shrinkToFit="1"/>
    </xf>
    <xf numFmtId="0" fontId="18" fillId="0" borderId="49" xfId="0" applyFont="1" applyFill="1" applyBorder="1" applyProtection="1"/>
    <xf numFmtId="0" fontId="18" fillId="0" borderId="4" xfId="0" applyFont="1" applyFill="1" applyBorder="1" applyProtection="1"/>
    <xf numFmtId="1" fontId="0" fillId="0" borderId="5" xfId="0" applyNumberFormat="1" applyFill="1" applyBorder="1" applyProtection="1"/>
    <xf numFmtId="2" fontId="0" fillId="0" borderId="0" xfId="0" applyNumberFormat="1" applyProtection="1"/>
    <xf numFmtId="167" fontId="0" fillId="0" borderId="0" xfId="0" applyNumberFormat="1" applyAlignment="1" applyProtection="1">
      <alignment shrinkToFit="1"/>
    </xf>
    <xf numFmtId="0" fontId="0" fillId="0" borderId="0" xfId="0" applyAlignment="1" applyProtection="1">
      <alignment shrinkToFit="1"/>
    </xf>
    <xf numFmtId="170" fontId="0" fillId="0" borderId="49" xfId="0" applyNumberFormat="1" applyBorder="1" applyAlignment="1" applyProtection="1">
      <alignment shrinkToFit="1"/>
    </xf>
    <xf numFmtId="0" fontId="0" fillId="0" borderId="0" xfId="0" applyFill="1" applyAlignment="1" applyProtection="1">
      <alignment shrinkToFit="1"/>
    </xf>
    <xf numFmtId="166" fontId="0" fillId="0" borderId="49" xfId="0" applyNumberFormat="1" applyBorder="1" applyAlignment="1" applyProtection="1">
      <alignment shrinkToFit="1"/>
    </xf>
    <xf numFmtId="165" fontId="0" fillId="0" borderId="81" xfId="0" applyNumberFormat="1" applyBorder="1" applyAlignment="1" applyProtection="1">
      <alignment shrinkToFit="1"/>
    </xf>
    <xf numFmtId="167" fontId="0" fillId="0" borderId="0" xfId="0" applyNumberFormat="1" applyAlignment="1">
      <alignment shrinkToFit="1"/>
    </xf>
    <xf numFmtId="0" fontId="0" fillId="0" borderId="0" xfId="0" applyAlignment="1">
      <alignment shrinkToFit="1"/>
    </xf>
    <xf numFmtId="0" fontId="0" fillId="0" borderId="0" xfId="0" applyFill="1" applyAlignment="1">
      <alignment shrinkToFit="1"/>
    </xf>
    <xf numFmtId="0" fontId="0" fillId="0" borderId="0" xfId="0" applyBorder="1" applyAlignment="1">
      <alignment shrinkToFit="1"/>
    </xf>
    <xf numFmtId="49" fontId="9" fillId="0" borderId="5" xfId="0" applyNumberFormat="1" applyFont="1" applyFill="1" applyBorder="1" applyAlignment="1" applyProtection="1">
      <alignment horizontal="center" vertical="center" textRotation="90"/>
    </xf>
    <xf numFmtId="0" fontId="9" fillId="0" borderId="80" xfId="0" applyFont="1" applyFill="1" applyBorder="1" applyAlignment="1" applyProtection="1">
      <alignment horizontal="center" vertical="center" textRotation="90" wrapText="1" shrinkToFit="1"/>
    </xf>
    <xf numFmtId="0" fontId="9" fillId="0" borderId="6" xfId="0" applyFont="1" applyFill="1" applyBorder="1" applyAlignment="1" applyProtection="1">
      <alignment horizontal="center" vertical="center" textRotation="90" wrapText="1" shrinkToFit="1"/>
    </xf>
    <xf numFmtId="167" fontId="0" fillId="0" borderId="0" xfId="0" applyNumberFormat="1" applyFill="1" applyAlignment="1" applyProtection="1">
      <alignment shrinkToFit="1"/>
    </xf>
    <xf numFmtId="0" fontId="18" fillId="0" borderId="4" xfId="0" applyFont="1" applyFill="1" applyBorder="1" applyAlignment="1" applyProtection="1">
      <alignment shrinkToFit="1"/>
    </xf>
    <xf numFmtId="0" fontId="18" fillId="0" borderId="49" xfId="0" applyFont="1" applyFill="1" applyBorder="1" applyAlignment="1" applyProtection="1">
      <alignment shrinkToFit="1"/>
    </xf>
    <xf numFmtId="0" fontId="0" fillId="0" borderId="60" xfId="0" applyFill="1" applyBorder="1" applyProtection="1"/>
    <xf numFmtId="0" fontId="0" fillId="0" borderId="81" xfId="0" applyBorder="1" applyAlignment="1" applyProtection="1">
      <alignment shrinkToFit="1"/>
    </xf>
    <xf numFmtId="166" fontId="0" fillId="0" borderId="81" xfId="0" applyNumberFormat="1" applyBorder="1" applyAlignment="1" applyProtection="1">
      <alignment shrinkToFit="1"/>
    </xf>
    <xf numFmtId="0" fontId="9" fillId="2" borderId="34" xfId="0" applyFont="1" applyFill="1" applyBorder="1" applyAlignment="1" applyProtection="1">
      <alignment horizontal="center" vertical="center" textRotation="90" wrapText="1" shrinkToFit="1"/>
    </xf>
    <xf numFmtId="2" fontId="0" fillId="0" borderId="5" xfId="0" applyNumberFormat="1" applyFill="1" applyBorder="1" applyProtection="1"/>
    <xf numFmtId="20" fontId="0" fillId="14" borderId="27" xfId="0" applyNumberFormat="1" applyFill="1" applyBorder="1" applyAlignment="1" applyProtection="1">
      <alignment shrinkToFit="1"/>
      <protection locked="0"/>
    </xf>
    <xf numFmtId="0" fontId="0" fillId="13" borderId="55" xfId="0" applyFill="1" applyBorder="1" applyAlignment="1" applyProtection="1">
      <alignment shrinkToFit="1"/>
      <protection locked="0"/>
    </xf>
    <xf numFmtId="0" fontId="0" fillId="13" borderId="56" xfId="0" applyFill="1" applyBorder="1" applyAlignment="1" applyProtection="1">
      <alignment shrinkToFit="1"/>
      <protection locked="0"/>
    </xf>
    <xf numFmtId="0" fontId="0" fillId="13" borderId="58" xfId="0" applyFill="1" applyBorder="1" applyAlignment="1" applyProtection="1">
      <alignment shrinkToFit="1"/>
      <protection locked="0"/>
    </xf>
    <xf numFmtId="0" fontId="0" fillId="13" borderId="59" xfId="0" applyFill="1" applyBorder="1" applyAlignment="1" applyProtection="1">
      <alignment shrinkToFit="1"/>
      <protection locked="0"/>
    </xf>
    <xf numFmtId="0" fontId="0" fillId="13" borderId="57" xfId="0" applyFill="1" applyBorder="1" applyAlignment="1" applyProtection="1">
      <alignment shrinkToFit="1"/>
      <protection locked="0"/>
    </xf>
    <xf numFmtId="0" fontId="0" fillId="8" borderId="1" xfId="0" applyFill="1" applyBorder="1" applyProtection="1">
      <protection locked="0"/>
    </xf>
    <xf numFmtId="20" fontId="0" fillId="14" borderId="2" xfId="0" applyNumberFormat="1" applyFill="1" applyBorder="1" applyAlignment="1" applyProtection="1">
      <alignment shrinkToFit="1"/>
      <protection locked="0"/>
    </xf>
    <xf numFmtId="20" fontId="0" fillId="14" borderId="1" xfId="0" applyNumberFormat="1" applyFill="1" applyBorder="1" applyAlignment="1" applyProtection="1">
      <alignment shrinkToFit="1"/>
      <protection locked="0"/>
    </xf>
    <xf numFmtId="16" fontId="0" fillId="14" borderId="2" xfId="0" applyNumberFormat="1" applyFill="1" applyBorder="1" applyAlignment="1" applyProtection="1">
      <alignment shrinkToFit="1"/>
      <protection locked="0"/>
    </xf>
    <xf numFmtId="0" fontId="18" fillId="14" borderId="2" xfId="0" applyFont="1" applyFill="1" applyBorder="1" applyAlignment="1" applyProtection="1">
      <alignment shrinkToFit="1"/>
      <protection locked="0"/>
    </xf>
    <xf numFmtId="20" fontId="18" fillId="14" borderId="27" xfId="0" applyNumberFormat="1" applyFont="1" applyFill="1" applyBorder="1" applyAlignment="1" applyProtection="1">
      <alignment shrinkToFit="1"/>
      <protection locked="0"/>
    </xf>
    <xf numFmtId="0" fontId="18" fillId="14" borderId="27" xfId="0" applyFont="1" applyFill="1" applyBorder="1" applyAlignment="1" applyProtection="1">
      <alignment shrinkToFit="1"/>
      <protection locked="0"/>
    </xf>
    <xf numFmtId="0" fontId="18" fillId="13" borderId="2" xfId="0" applyFont="1" applyFill="1" applyBorder="1" applyAlignment="1" applyProtection="1">
      <alignment shrinkToFit="1"/>
      <protection locked="0"/>
    </xf>
    <xf numFmtId="0" fontId="18" fillId="13" borderId="27" xfId="0" applyFont="1" applyFill="1" applyBorder="1" applyAlignment="1" applyProtection="1">
      <alignment shrinkToFit="1"/>
      <protection locked="0"/>
    </xf>
    <xf numFmtId="0" fontId="18" fillId="14" borderId="54" xfId="0" applyFont="1" applyFill="1" applyBorder="1" applyAlignment="1" applyProtection="1">
      <alignment shrinkToFit="1"/>
      <protection locked="0"/>
    </xf>
    <xf numFmtId="0" fontId="18" fillId="14" borderId="1" xfId="0" applyFont="1" applyFill="1" applyBorder="1" applyAlignment="1" applyProtection="1">
      <alignment shrinkToFit="1"/>
      <protection locked="0"/>
    </xf>
    <xf numFmtId="0" fontId="18" fillId="14" borderId="51" xfId="0" applyFont="1" applyFill="1" applyBorder="1" applyAlignment="1" applyProtection="1">
      <alignment shrinkToFit="1"/>
      <protection locked="0"/>
    </xf>
    <xf numFmtId="0" fontId="18" fillId="13" borderId="1" xfId="0" applyFont="1" applyFill="1" applyBorder="1" applyAlignment="1" applyProtection="1">
      <alignment shrinkToFit="1"/>
      <protection locked="0"/>
    </xf>
    <xf numFmtId="20" fontId="18" fillId="14" borderId="2" xfId="0" applyNumberFormat="1" applyFont="1" applyFill="1" applyBorder="1" applyAlignment="1" applyProtection="1">
      <alignment shrinkToFit="1"/>
      <protection locked="0"/>
    </xf>
    <xf numFmtId="169" fontId="17" fillId="0" borderId="82" xfId="1" applyNumberFormat="1" applyFont="1" applyBorder="1" applyProtection="1"/>
    <xf numFmtId="169" fontId="17" fillId="0" borderId="6" xfId="1" applyNumberFormat="1" applyFont="1" applyBorder="1" applyProtection="1"/>
    <xf numFmtId="169" fontId="17" fillId="0" borderId="62" xfId="1" applyNumberFormat="1" applyFont="1" applyBorder="1" applyProtection="1"/>
    <xf numFmtId="49" fontId="16" fillId="5" borderId="6" xfId="0" applyNumberFormat="1" applyFont="1" applyFill="1" applyBorder="1" applyAlignment="1" applyProtection="1">
      <alignment horizontal="center" vertical="top" wrapText="1"/>
    </xf>
    <xf numFmtId="49" fontId="16" fillId="5" borderId="82" xfId="0" applyNumberFormat="1" applyFont="1" applyFill="1" applyBorder="1" applyAlignment="1" applyProtection="1">
      <alignment horizontal="center" vertical="top" wrapText="1"/>
    </xf>
    <xf numFmtId="170" fontId="16" fillId="5" borderId="6" xfId="0" applyNumberFormat="1" applyFont="1" applyFill="1" applyBorder="1" applyAlignment="1" applyProtection="1">
      <alignment horizontal="center" vertical="top" wrapText="1"/>
    </xf>
    <xf numFmtId="49" fontId="16" fillId="5" borderId="7" xfId="0" applyNumberFormat="1" applyFont="1" applyFill="1" applyBorder="1" applyAlignment="1" applyProtection="1">
      <alignment horizontal="center" vertical="top" wrapText="1"/>
    </xf>
    <xf numFmtId="169" fontId="17" fillId="0" borderId="61" xfId="1" applyNumberFormat="1" applyFont="1" applyBorder="1" applyProtection="1"/>
    <xf numFmtId="49" fontId="16" fillId="5" borderId="16" xfId="0" applyNumberFormat="1" applyFont="1" applyFill="1" applyBorder="1" applyAlignment="1" applyProtection="1">
      <alignment horizontal="center" vertical="top" wrapText="1"/>
    </xf>
    <xf numFmtId="49" fontId="16" fillId="5" borderId="29" xfId="0" applyNumberFormat="1" applyFont="1" applyFill="1" applyBorder="1" applyAlignment="1" applyProtection="1">
      <alignment horizontal="center" vertical="top" wrapText="1"/>
    </xf>
    <xf numFmtId="49" fontId="16" fillId="5" borderId="10" xfId="0" applyNumberFormat="1" applyFont="1" applyFill="1" applyBorder="1" applyAlignment="1" applyProtection="1">
      <alignment horizontal="center" vertical="top" wrapText="1"/>
    </xf>
    <xf numFmtId="170" fontId="16" fillId="5" borderId="26" xfId="0" applyNumberFormat="1" applyFont="1" applyFill="1" applyBorder="1" applyAlignment="1" applyProtection="1">
      <alignment horizontal="center" vertical="top" wrapText="1"/>
    </xf>
    <xf numFmtId="49" fontId="16" fillId="5" borderId="91" xfId="0" applyNumberFormat="1" applyFont="1" applyFill="1" applyBorder="1" applyAlignment="1" applyProtection="1">
      <alignment horizontal="center" vertical="top" wrapText="1"/>
    </xf>
    <xf numFmtId="169" fontId="17" fillId="0" borderId="21" xfId="0" applyNumberFormat="1" applyFont="1" applyBorder="1" applyProtection="1"/>
    <xf numFmtId="49" fontId="16" fillId="5" borderId="11" xfId="0" applyNumberFormat="1" applyFont="1" applyFill="1" applyBorder="1" applyAlignment="1" applyProtection="1">
      <alignment horizontal="center" vertical="top" wrapText="1"/>
    </xf>
    <xf numFmtId="169" fontId="17" fillId="0" borderId="13" xfId="0" applyNumberFormat="1" applyFont="1" applyBorder="1" applyProtection="1"/>
    <xf numFmtId="169" fontId="17" fillId="0" borderId="16" xfId="1" applyNumberFormat="1" applyFont="1" applyBorder="1" applyProtection="1"/>
    <xf numFmtId="0" fontId="18" fillId="0" borderId="0" xfId="0" applyFont="1"/>
    <xf numFmtId="169" fontId="17" fillId="0" borderId="25" xfId="1" applyNumberFormat="1" applyFont="1" applyBorder="1" applyProtection="1"/>
    <xf numFmtId="169" fontId="17" fillId="0" borderId="21" xfId="1" applyNumberFormat="1" applyFont="1" applyBorder="1" applyProtection="1"/>
    <xf numFmtId="169" fontId="17" fillId="0" borderId="11" xfId="1" applyNumberFormat="1" applyFont="1" applyBorder="1" applyProtection="1"/>
    <xf numFmtId="49" fontId="16" fillId="3" borderId="16" xfId="0" applyNumberFormat="1" applyFont="1" applyFill="1" applyBorder="1" applyAlignment="1" applyProtection="1">
      <alignment horizontal="center" wrapText="1"/>
    </xf>
    <xf numFmtId="169" fontId="17" fillId="0" borderId="92" xfId="1" applyNumberFormat="1" applyFont="1" applyBorder="1" applyProtection="1"/>
    <xf numFmtId="169" fontId="17" fillId="0" borderId="15" xfId="1" applyNumberFormat="1" applyFont="1" applyBorder="1" applyProtection="1"/>
    <xf numFmtId="169" fontId="17" fillId="0" borderId="23" xfId="1" applyNumberFormat="1" applyFont="1" applyBorder="1" applyProtection="1"/>
    <xf numFmtId="49" fontId="16" fillId="5" borderId="15" xfId="0" applyNumberFormat="1" applyFont="1" applyFill="1" applyBorder="1" applyAlignment="1" applyProtection="1">
      <alignment horizontal="center" vertical="top" wrapText="1"/>
    </xf>
    <xf numFmtId="169" fontId="17" fillId="0" borderId="19" xfId="1" applyNumberFormat="1" applyFont="1" applyBorder="1" applyProtection="1"/>
    <xf numFmtId="169" fontId="17" fillId="0" borderId="9" xfId="1" applyNumberFormat="1" applyFont="1" applyBorder="1" applyProtection="1"/>
    <xf numFmtId="169" fontId="17" fillId="0" borderId="12" xfId="1" applyNumberFormat="1" applyFont="1" applyBorder="1" applyProtection="1"/>
    <xf numFmtId="49" fontId="16" fillId="5" borderId="9" xfId="0" applyNumberFormat="1" applyFont="1" applyFill="1" applyBorder="1" applyAlignment="1" applyProtection="1">
      <alignment horizontal="center" vertical="top" wrapText="1"/>
    </xf>
    <xf numFmtId="0" fontId="12" fillId="0" borderId="82" xfId="0" applyFont="1" applyBorder="1" applyProtection="1"/>
    <xf numFmtId="0" fontId="12" fillId="0" borderId="62" xfId="0" applyFont="1" applyBorder="1" applyProtection="1"/>
    <xf numFmtId="0" fontId="12" fillId="0" borderId="7" xfId="0" applyFont="1" applyBorder="1" applyProtection="1"/>
    <xf numFmtId="20" fontId="18" fillId="7" borderId="27" xfId="0" applyNumberFormat="1" applyFont="1" applyFill="1" applyBorder="1" applyAlignment="1" applyProtection="1">
      <alignment horizontal="left"/>
      <protection locked="0"/>
    </xf>
    <xf numFmtId="20" fontId="18" fillId="7" borderId="28" xfId="0" applyNumberFormat="1" applyFont="1" applyFill="1" applyBorder="1" applyAlignment="1" applyProtection="1">
      <alignment horizontal="left"/>
      <protection locked="0"/>
    </xf>
    <xf numFmtId="0" fontId="12" fillId="0" borderId="32" xfId="0" applyFont="1" applyFill="1" applyBorder="1" applyAlignment="1" applyProtection="1">
      <alignment shrinkToFit="1"/>
    </xf>
    <xf numFmtId="0" fontId="18" fillId="0" borderId="32" xfId="0" applyFont="1" applyFill="1" applyBorder="1" applyAlignment="1" applyProtection="1">
      <alignment horizontal="center"/>
    </xf>
    <xf numFmtId="20" fontId="18" fillId="0" borderId="32" xfId="0" applyNumberFormat="1" applyFont="1" applyFill="1" applyBorder="1" applyAlignment="1" applyProtection="1">
      <alignment horizontal="center"/>
      <protection locked="0"/>
    </xf>
    <xf numFmtId="20" fontId="0" fillId="0" borderId="32" xfId="0" applyNumberFormat="1" applyFill="1" applyBorder="1" applyAlignment="1" applyProtection="1">
      <alignment horizontal="center"/>
      <protection locked="0"/>
    </xf>
    <xf numFmtId="164" fontId="4" fillId="0" borderId="32" xfId="0" applyNumberFormat="1" applyFont="1" applyFill="1" applyBorder="1" applyAlignment="1" applyProtection="1">
      <alignment horizontal="center"/>
    </xf>
    <xf numFmtId="168" fontId="0" fillId="0" borderId="32" xfId="0" applyNumberFormat="1" applyFill="1" applyBorder="1" applyAlignment="1" applyProtection="1">
      <alignment horizontal="center"/>
    </xf>
    <xf numFmtId="169" fontId="18" fillId="7" borderId="31" xfId="0" applyNumberFormat="1" applyFont="1" applyFill="1" applyBorder="1" applyProtection="1"/>
    <xf numFmtId="49" fontId="0" fillId="7" borderId="56" xfId="0" applyNumberFormat="1" applyFill="1" applyBorder="1" applyProtection="1"/>
    <xf numFmtId="49" fontId="0" fillId="7" borderId="55" xfId="0" applyNumberFormat="1" applyFill="1" applyBorder="1" applyProtection="1"/>
    <xf numFmtId="49" fontId="18" fillId="7" borderId="56" xfId="0" applyNumberFormat="1" applyFont="1" applyFill="1" applyBorder="1" applyProtection="1"/>
    <xf numFmtId="1" fontId="5" fillId="0" borderId="70" xfId="0" applyNumberFormat="1" applyFont="1" applyFill="1" applyBorder="1" applyAlignment="1" applyProtection="1">
      <alignment horizontal="center"/>
    </xf>
    <xf numFmtId="0" fontId="0" fillId="0" borderId="0" xfId="0" applyBorder="1" applyAlignment="1" applyProtection="1">
      <alignment shrinkToFit="1"/>
    </xf>
    <xf numFmtId="0" fontId="0" fillId="0" borderId="0" xfId="0" pivotButton="1"/>
    <xf numFmtId="0" fontId="0" fillId="0" borderId="0" xfId="0" applyNumberFormat="1"/>
    <xf numFmtId="164" fontId="5" fillId="17" borderId="33" xfId="0" applyNumberFormat="1" applyFont="1" applyFill="1" applyBorder="1" applyAlignment="1" applyProtection="1">
      <alignment horizontal="center"/>
    </xf>
    <xf numFmtId="164" fontId="9" fillId="17" borderId="34" xfId="0" applyNumberFormat="1" applyFont="1" applyFill="1" applyBorder="1" applyAlignment="1" applyProtection="1">
      <alignment horizontal="center" vertical="center" textRotation="90" wrapText="1" shrinkToFit="1"/>
    </xf>
    <xf numFmtId="14" fontId="0" fillId="0" borderId="0" xfId="0" applyNumberFormat="1"/>
    <xf numFmtId="14" fontId="20" fillId="17" borderId="12" xfId="0" applyNumberFormat="1" applyFont="1" applyFill="1" applyBorder="1" applyAlignment="1" applyProtection="1">
      <alignment horizontal="center" shrinkToFit="1"/>
    </xf>
    <xf numFmtId="14" fontId="10" fillId="17" borderId="12" xfId="0" applyNumberFormat="1" applyFont="1" applyFill="1" applyBorder="1" applyAlignment="1" applyProtection="1">
      <alignment horizontal="center" shrinkToFit="1"/>
    </xf>
    <xf numFmtId="14" fontId="10" fillId="17" borderId="23" xfId="0" applyNumberFormat="1" applyFont="1" applyFill="1" applyBorder="1" applyAlignment="1" applyProtection="1">
      <alignment horizontal="center" shrinkToFit="1"/>
    </xf>
    <xf numFmtId="172" fontId="10" fillId="17" borderId="23" xfId="0" applyNumberFormat="1" applyFont="1" applyFill="1" applyBorder="1" applyAlignment="1" applyProtection="1">
      <alignment horizontal="center" shrinkToFit="1"/>
    </xf>
    <xf numFmtId="172" fontId="10" fillId="17" borderId="12" xfId="0" applyNumberFormat="1" applyFont="1" applyFill="1" applyBorder="1" applyAlignment="1" applyProtection="1">
      <alignment horizontal="center" shrinkToFit="1"/>
    </xf>
    <xf numFmtId="14" fontId="22" fillId="17" borderId="12" xfId="0" applyNumberFormat="1" applyFont="1" applyFill="1" applyBorder="1" applyAlignment="1" applyProtection="1">
      <alignment horizontal="center" shrinkToFit="1"/>
    </xf>
    <xf numFmtId="170" fontId="0" fillId="0" borderId="0" xfId="0" applyNumberFormat="1" applyProtection="1"/>
    <xf numFmtId="0" fontId="0" fillId="0" borderId="35" xfId="0" applyNumberFormat="1" applyBorder="1" applyAlignment="1" applyProtection="1">
      <alignment shrinkToFit="1"/>
    </xf>
    <xf numFmtId="0" fontId="0" fillId="0" borderId="49" xfId="0" applyNumberFormat="1" applyBorder="1" applyAlignment="1" applyProtection="1">
      <alignment shrinkToFit="1"/>
    </xf>
    <xf numFmtId="0" fontId="0" fillId="0" borderId="36" xfId="0" applyNumberFormat="1" applyBorder="1" applyAlignment="1" applyProtection="1">
      <alignment shrinkToFit="1"/>
    </xf>
    <xf numFmtId="0" fontId="0" fillId="0" borderId="71" xfId="0" applyFill="1" applyBorder="1" applyProtection="1"/>
    <xf numFmtId="0" fontId="0" fillId="0" borderId="72" xfId="0" applyFill="1" applyBorder="1" applyProtection="1"/>
    <xf numFmtId="0" fontId="0" fillId="0" borderId="65" xfId="0" applyFill="1" applyBorder="1" applyProtection="1"/>
    <xf numFmtId="0" fontId="0" fillId="0" borderId="73" xfId="0" applyFill="1" applyBorder="1" applyProtection="1"/>
    <xf numFmtId="0" fontId="0" fillId="0" borderId="5" xfId="0" applyFill="1" applyBorder="1" applyAlignment="1" applyProtection="1">
      <alignment horizontal="center" shrinkToFit="1"/>
    </xf>
    <xf numFmtId="165" fontId="0" fillId="0" borderId="5" xfId="0" applyNumberFormat="1" applyFill="1" applyBorder="1" applyAlignment="1" applyProtection="1">
      <alignment horizontal="center" shrinkToFit="1"/>
    </xf>
    <xf numFmtId="0" fontId="0" fillId="0" borderId="36" xfId="0" applyFill="1" applyBorder="1" applyAlignment="1" applyProtection="1">
      <alignment horizontal="center" shrinkToFit="1"/>
    </xf>
    <xf numFmtId="165" fontId="0" fillId="0" borderId="5" xfId="0" applyNumberFormat="1" applyFill="1" applyBorder="1" applyAlignment="1" applyProtection="1">
      <alignment horizontal="center"/>
    </xf>
    <xf numFmtId="0" fontId="0" fillId="0" borderId="0" xfId="0" applyFill="1" applyAlignment="1" applyProtection="1">
      <alignment horizontal="center" shrinkToFit="1"/>
    </xf>
    <xf numFmtId="0" fontId="23" fillId="0" borderId="0" xfId="0" applyFont="1" applyProtection="1"/>
    <xf numFmtId="1" fontId="5" fillId="11" borderId="37" xfId="0" applyNumberFormat="1" applyFont="1" applyFill="1" applyBorder="1" applyAlignment="1" applyProtection="1"/>
    <xf numFmtId="2" fontId="9" fillId="11" borderId="72" xfId="0" applyNumberFormat="1" applyFont="1" applyFill="1" applyBorder="1" applyAlignment="1" applyProtection="1">
      <alignment horizontal="center" vertical="center" textRotation="90"/>
    </xf>
    <xf numFmtId="49" fontId="16" fillId="3" borderId="17" xfId="0" applyNumberFormat="1" applyFont="1" applyFill="1" applyBorder="1" applyAlignment="1" applyProtection="1">
      <alignment horizontal="center" wrapText="1"/>
    </xf>
    <xf numFmtId="49" fontId="16" fillId="3" borderId="18" xfId="0" applyNumberFormat="1" applyFont="1" applyFill="1" applyBorder="1" applyAlignment="1" applyProtection="1">
      <alignment horizontal="center" wrapText="1"/>
    </xf>
    <xf numFmtId="49" fontId="16" fillId="3" borderId="38" xfId="0" applyNumberFormat="1" applyFont="1" applyFill="1" applyBorder="1" applyAlignment="1" applyProtection="1">
      <alignment horizontal="center" wrapText="1"/>
    </xf>
    <xf numFmtId="49" fontId="16" fillId="3" borderId="40" xfId="0" applyNumberFormat="1" applyFont="1" applyFill="1" applyBorder="1" applyAlignment="1" applyProtection="1">
      <alignment horizontal="center" wrapText="1"/>
    </xf>
    <xf numFmtId="49" fontId="16" fillId="3" borderId="41" xfId="0" applyNumberFormat="1" applyFont="1" applyFill="1" applyBorder="1" applyAlignment="1" applyProtection="1">
      <alignment horizontal="center" wrapText="1"/>
    </xf>
    <xf numFmtId="49" fontId="15" fillId="3" borderId="80" xfId="0" applyNumberFormat="1" applyFont="1" applyFill="1" applyBorder="1" applyAlignment="1" applyProtection="1">
      <alignment horizontal="center" vertical="top" wrapText="1"/>
    </xf>
    <xf numFmtId="49" fontId="16" fillId="6" borderId="80" xfId="0" applyNumberFormat="1" applyFont="1" applyFill="1" applyBorder="1" applyAlignment="1" applyProtection="1">
      <alignment horizontal="center" wrapText="1"/>
    </xf>
    <xf numFmtId="49" fontId="16" fillId="3" borderId="76" xfId="0" applyNumberFormat="1" applyFont="1" applyFill="1" applyBorder="1" applyAlignment="1" applyProtection="1">
      <alignment horizontal="center" wrapText="1"/>
    </xf>
    <xf numFmtId="174" fontId="0" fillId="0" borderId="0" xfId="0" applyNumberFormat="1" applyFill="1" applyBorder="1" applyProtection="1"/>
    <xf numFmtId="174" fontId="9" fillId="0" borderId="0" xfId="0" applyNumberFormat="1" applyFont="1" applyFill="1" applyBorder="1" applyAlignment="1" applyProtection="1">
      <alignment horizontal="center" vertical="center" textRotation="90"/>
    </xf>
    <xf numFmtId="20" fontId="18" fillId="7" borderId="1" xfId="0" applyNumberFormat="1" applyFont="1" applyFill="1" applyBorder="1" applyAlignment="1" applyProtection="1">
      <alignment horizontal="left"/>
      <protection locked="0"/>
    </xf>
    <xf numFmtId="20" fontId="18" fillId="7" borderId="95" xfId="0" applyNumberFormat="1" applyFont="1" applyFill="1" applyBorder="1" applyAlignment="1" applyProtection="1">
      <alignment horizontal="left"/>
      <protection locked="0"/>
    </xf>
    <xf numFmtId="20" fontId="18" fillId="7" borderId="93" xfId="0" applyNumberFormat="1" applyFont="1" applyFill="1" applyBorder="1" applyAlignment="1" applyProtection="1">
      <alignment horizontal="left"/>
      <protection locked="0"/>
    </xf>
    <xf numFmtId="20" fontId="18" fillId="7" borderId="96" xfId="0" applyNumberFormat="1" applyFont="1" applyFill="1" applyBorder="1" applyAlignment="1" applyProtection="1">
      <alignment horizontal="left"/>
      <protection locked="0"/>
    </xf>
    <xf numFmtId="0" fontId="12" fillId="0" borderId="6" xfId="0" applyNumberFormat="1" applyFont="1" applyFill="1" applyBorder="1" applyAlignment="1" applyProtection="1">
      <alignment horizontal="center" vertical="center" shrinkToFit="1"/>
    </xf>
    <xf numFmtId="0" fontId="12" fillId="0" borderId="26" xfId="0" applyNumberFormat="1" applyFont="1" applyFill="1" applyBorder="1" applyAlignment="1" applyProtection="1">
      <alignment horizontal="center" vertical="center" shrinkToFit="1"/>
    </xf>
    <xf numFmtId="0" fontId="12" fillId="0" borderId="14" xfId="0" applyNumberFormat="1" applyFont="1" applyFill="1" applyBorder="1" applyAlignment="1" applyProtection="1">
      <alignment horizontal="center" vertical="center" shrinkToFit="1"/>
    </xf>
    <xf numFmtId="0" fontId="12" fillId="0" borderId="0" xfId="0" applyNumberFormat="1" applyFont="1" applyFill="1" applyBorder="1" applyAlignment="1" applyProtection="1">
      <alignment horizontal="center" vertical="center" shrinkToFit="1"/>
    </xf>
    <xf numFmtId="169" fontId="17" fillId="0" borderId="17" xfId="1" applyNumberFormat="1" applyFont="1" applyBorder="1" applyProtection="1"/>
    <xf numFmtId="169" fontId="17" fillId="0" borderId="29" xfId="1" applyNumberFormat="1" applyFont="1" applyBorder="1" applyProtection="1"/>
    <xf numFmtId="169" fontId="17" fillId="0" borderId="20" xfId="1" applyNumberFormat="1" applyFont="1" applyBorder="1" applyProtection="1"/>
    <xf numFmtId="169" fontId="17" fillId="0" borderId="10" xfId="1" applyNumberFormat="1" applyFont="1" applyBorder="1" applyProtection="1"/>
    <xf numFmtId="169" fontId="17" fillId="0" borderId="18" xfId="1" applyNumberFormat="1" applyFont="1" applyBorder="1" applyProtection="1"/>
    <xf numFmtId="169" fontId="17" fillId="0" borderId="22" xfId="1" applyNumberFormat="1" applyFont="1" applyBorder="1" applyProtection="1"/>
    <xf numFmtId="169" fontId="17" fillId="0" borderId="24" xfId="1" applyNumberFormat="1" applyFont="1" applyBorder="1" applyProtection="1"/>
    <xf numFmtId="0" fontId="0" fillId="0" borderId="0" xfId="0" applyFont="1" applyAlignment="1" applyProtection="1">
      <alignment horizontal="right"/>
    </xf>
    <xf numFmtId="49" fontId="0" fillId="7" borderId="63" xfId="0" applyNumberFormat="1" applyFill="1" applyBorder="1" applyProtection="1">
      <protection locked="0"/>
    </xf>
    <xf numFmtId="0" fontId="18" fillId="0" borderId="37" xfId="0" applyFont="1" applyFill="1" applyBorder="1" applyAlignment="1" applyProtection="1">
      <alignment shrinkToFit="1"/>
    </xf>
    <xf numFmtId="165" fontId="0" fillId="0" borderId="32" xfId="0" applyNumberFormat="1" applyFill="1" applyBorder="1" applyAlignment="1" applyProtection="1">
      <alignment horizontal="center"/>
    </xf>
    <xf numFmtId="165" fontId="0" fillId="0" borderId="73" xfId="0" applyNumberFormat="1" applyFill="1" applyBorder="1" applyAlignment="1" applyProtection="1">
      <alignment horizontal="center" shrinkToFit="1"/>
    </xf>
    <xf numFmtId="175" fontId="0" fillId="0" borderId="5" xfId="0" applyNumberFormat="1" applyFill="1" applyBorder="1" applyAlignment="1" applyProtection="1">
      <alignment shrinkToFit="1"/>
    </xf>
    <xf numFmtId="175" fontId="0" fillId="0" borderId="73" xfId="0" applyNumberFormat="1" applyFill="1" applyBorder="1" applyAlignment="1" applyProtection="1">
      <alignment shrinkToFit="1"/>
    </xf>
    <xf numFmtId="165" fontId="0" fillId="0" borderId="5" xfId="0" applyNumberFormat="1" applyFill="1" applyBorder="1" applyAlignment="1" applyProtection="1">
      <alignment shrinkToFit="1"/>
    </xf>
    <xf numFmtId="165" fontId="0" fillId="0" borderId="73" xfId="0" applyNumberFormat="1" applyFill="1" applyBorder="1" applyAlignment="1" applyProtection="1">
      <alignment shrinkToFit="1"/>
    </xf>
    <xf numFmtId="165" fontId="0" fillId="0" borderId="0" xfId="0" applyNumberFormat="1" applyFill="1" applyBorder="1" applyAlignment="1" applyProtection="1">
      <alignment horizontal="center"/>
    </xf>
    <xf numFmtId="0" fontId="0" fillId="0" borderId="0" xfId="0" applyFill="1" applyBorder="1" applyAlignment="1" applyProtection="1">
      <alignment shrinkToFit="1"/>
    </xf>
    <xf numFmtId="0" fontId="12" fillId="0" borderId="32" xfId="0" applyFont="1" applyBorder="1"/>
    <xf numFmtId="175" fontId="0" fillId="0" borderId="32" xfId="0" applyNumberFormat="1" applyBorder="1"/>
    <xf numFmtId="175" fontId="0" fillId="0" borderId="0" xfId="0" applyNumberFormat="1"/>
    <xf numFmtId="165" fontId="0" fillId="0" borderId="0" xfId="0" applyNumberFormat="1"/>
    <xf numFmtId="166" fontId="0" fillId="0" borderId="0" xfId="0" applyNumberFormat="1"/>
    <xf numFmtId="0" fontId="0" fillId="0" borderId="0" xfId="0" applyProtection="1">
      <protection locked="0"/>
    </xf>
    <xf numFmtId="0" fontId="4" fillId="0" borderId="0" xfId="0" applyFont="1" applyProtection="1">
      <protection locked="0"/>
    </xf>
    <xf numFmtId="166" fontId="4" fillId="0" borderId="0" xfId="0" applyNumberFormat="1" applyFont="1" applyAlignment="1" applyProtection="1">
      <alignment wrapText="1"/>
      <protection locked="0"/>
    </xf>
    <xf numFmtId="0" fontId="9" fillId="15" borderId="34" xfId="0" applyFont="1" applyFill="1" applyBorder="1" applyAlignment="1" applyProtection="1">
      <alignment horizontal="center" vertical="center" textRotation="90" wrapText="1" shrinkToFit="1"/>
      <protection locked="0"/>
    </xf>
    <xf numFmtId="0" fontId="9" fillId="15" borderId="34" xfId="0" applyFont="1" applyFill="1" applyBorder="1" applyAlignment="1" applyProtection="1">
      <alignment horizontal="center" vertical="center" textRotation="90" wrapText="1"/>
      <protection locked="0"/>
    </xf>
    <xf numFmtId="165" fontId="4" fillId="15" borderId="50" xfId="0" applyNumberFormat="1" applyFont="1" applyFill="1" applyBorder="1" applyAlignment="1" applyProtection="1">
      <alignment shrinkToFit="1"/>
      <protection locked="0"/>
    </xf>
    <xf numFmtId="165" fontId="0" fillId="15" borderId="2" xfId="0" applyNumberFormat="1" applyFill="1" applyBorder="1" applyProtection="1">
      <protection locked="0"/>
    </xf>
    <xf numFmtId="165" fontId="4" fillId="15" borderId="51" xfId="0" applyNumberFormat="1" applyFont="1" applyFill="1" applyBorder="1" applyAlignment="1" applyProtection="1">
      <alignment shrinkToFit="1"/>
      <protection locked="0"/>
    </xf>
    <xf numFmtId="165" fontId="0" fillId="15" borderId="27" xfId="0" applyNumberFormat="1" applyFill="1" applyBorder="1" applyProtection="1">
      <protection locked="0"/>
    </xf>
    <xf numFmtId="165" fontId="4" fillId="15" borderId="52" xfId="0" applyNumberFormat="1" applyFont="1" applyFill="1" applyBorder="1" applyAlignment="1" applyProtection="1">
      <alignment shrinkToFit="1"/>
      <protection locked="0"/>
    </xf>
    <xf numFmtId="165" fontId="0" fillId="15" borderId="28" xfId="0" applyNumberFormat="1" applyFill="1" applyBorder="1" applyProtection="1">
      <protection locked="0"/>
    </xf>
    <xf numFmtId="165" fontId="4" fillId="15" borderId="54" xfId="0" applyNumberFormat="1" applyFont="1" applyFill="1" applyBorder="1" applyAlignment="1" applyProtection="1">
      <alignment shrinkToFit="1"/>
      <protection locked="0"/>
    </xf>
    <xf numFmtId="165" fontId="0" fillId="15" borderId="1" xfId="0" applyNumberFormat="1" applyFill="1" applyBorder="1" applyProtection="1">
      <protection locked="0"/>
    </xf>
    <xf numFmtId="165" fontId="4" fillId="15" borderId="53" xfId="0" applyNumberFormat="1" applyFont="1" applyFill="1" applyBorder="1" applyAlignment="1" applyProtection="1">
      <alignment shrinkToFit="1"/>
      <protection locked="0"/>
    </xf>
    <xf numFmtId="165" fontId="0" fillId="15" borderId="30" xfId="0" applyNumberFormat="1" applyFill="1" applyBorder="1" applyProtection="1">
      <protection locked="0"/>
    </xf>
    <xf numFmtId="166" fontId="0" fillId="0" borderId="34" xfId="0" applyNumberFormat="1" applyBorder="1" applyAlignment="1" applyProtection="1">
      <alignment shrinkToFit="1"/>
      <protection locked="0"/>
    </xf>
    <xf numFmtId="165" fontId="0" fillId="0" borderId="81" xfId="0" applyNumberFormat="1" applyBorder="1" applyAlignment="1" applyProtection="1">
      <alignment shrinkToFit="1"/>
      <protection locked="0"/>
    </xf>
    <xf numFmtId="0" fontId="0" fillId="0" borderId="32" xfId="0" applyBorder="1" applyAlignment="1" applyProtection="1">
      <alignment shrinkToFit="1"/>
      <protection locked="0"/>
    </xf>
    <xf numFmtId="166" fontId="0" fillId="0" borderId="0" xfId="0" applyNumberFormat="1" applyBorder="1" applyAlignment="1" applyProtection="1">
      <alignment shrinkToFit="1"/>
      <protection locked="0"/>
    </xf>
    <xf numFmtId="0" fontId="0" fillId="0" borderId="0" xfId="0" applyBorder="1" applyAlignment="1" applyProtection="1">
      <alignment shrinkToFit="1"/>
      <protection locked="0"/>
    </xf>
    <xf numFmtId="21" fontId="0" fillId="0" borderId="0" xfId="0" applyNumberFormat="1"/>
    <xf numFmtId="0" fontId="23" fillId="0" borderId="0" xfId="0" applyFont="1" applyFill="1" applyProtection="1"/>
    <xf numFmtId="1" fontId="5" fillId="0" borderId="32" xfId="0" applyNumberFormat="1" applyFont="1" applyFill="1" applyBorder="1" applyAlignment="1" applyProtection="1"/>
    <xf numFmtId="1" fontId="5" fillId="0" borderId="33" xfId="0" applyNumberFormat="1" applyFont="1" applyFill="1" applyBorder="1" applyAlignment="1" applyProtection="1"/>
    <xf numFmtId="164" fontId="5" fillId="0" borderId="33" xfId="0" applyNumberFormat="1" applyFont="1" applyFill="1" applyBorder="1" applyAlignment="1" applyProtection="1">
      <alignment horizontal="center"/>
    </xf>
    <xf numFmtId="2" fontId="9" fillId="0" borderId="34" xfId="0" applyNumberFormat="1" applyFont="1" applyFill="1" applyBorder="1" applyAlignment="1" applyProtection="1">
      <alignment horizontal="center" vertical="center" textRotation="90"/>
    </xf>
    <xf numFmtId="49" fontId="9" fillId="0" borderId="34" xfId="0" applyNumberFormat="1" applyFont="1" applyFill="1" applyBorder="1" applyAlignment="1" applyProtection="1">
      <alignment horizontal="center" vertical="center" textRotation="90" wrapText="1"/>
    </xf>
    <xf numFmtId="164" fontId="9" fillId="0" borderId="34" xfId="0" applyNumberFormat="1" applyFont="1" applyFill="1" applyBorder="1" applyAlignment="1" applyProtection="1">
      <alignment horizontal="center" vertical="center" textRotation="90" wrapText="1" shrinkToFit="1"/>
    </xf>
    <xf numFmtId="164" fontId="9" fillId="0" borderId="34" xfId="0" quotePrefix="1" applyNumberFormat="1" applyFont="1" applyFill="1" applyBorder="1" applyAlignment="1" applyProtection="1">
      <alignment horizontal="center" vertical="center" textRotation="90" wrapText="1" shrinkToFit="1"/>
    </xf>
    <xf numFmtId="168" fontId="18" fillId="0" borderId="31" xfId="0" applyNumberFormat="1" applyFont="1" applyFill="1" applyBorder="1" applyProtection="1">
      <protection locked="0"/>
    </xf>
    <xf numFmtId="20" fontId="18" fillId="0" borderId="95" xfId="0" applyNumberFormat="1" applyFont="1" applyFill="1" applyBorder="1" applyAlignment="1" applyProtection="1">
      <alignment horizontal="left"/>
      <protection locked="0"/>
    </xf>
    <xf numFmtId="20" fontId="18" fillId="0" borderId="96" xfId="0" applyNumberFormat="1" applyFont="1" applyFill="1" applyBorder="1" applyAlignment="1" applyProtection="1">
      <alignment horizontal="left"/>
      <protection locked="0"/>
    </xf>
    <xf numFmtId="168" fontId="18" fillId="0" borderId="50" xfId="0" applyNumberFormat="1" applyFont="1" applyFill="1" applyBorder="1" applyProtection="1">
      <protection locked="0"/>
    </xf>
    <xf numFmtId="169" fontId="18" fillId="0" borderId="59" xfId="0" applyNumberFormat="1" applyFont="1" applyFill="1" applyBorder="1" applyProtection="1">
      <protection locked="0"/>
    </xf>
    <xf numFmtId="20" fontId="18" fillId="0" borderId="93" xfId="0" applyNumberFormat="1" applyFont="1" applyFill="1" applyBorder="1" applyAlignment="1" applyProtection="1">
      <alignment horizontal="left"/>
      <protection locked="0"/>
    </xf>
    <xf numFmtId="20" fontId="18" fillId="0" borderId="27" xfId="0" applyNumberFormat="1" applyFont="1" applyFill="1" applyBorder="1" applyAlignment="1" applyProtection="1">
      <alignment horizontal="left"/>
      <protection locked="0"/>
    </xf>
    <xf numFmtId="168" fontId="18" fillId="0" borderId="51" xfId="0" applyNumberFormat="1" applyFont="1" applyFill="1" applyBorder="1" applyProtection="1">
      <protection locked="0"/>
    </xf>
    <xf numFmtId="169" fontId="18" fillId="0" borderId="56" xfId="0" applyNumberFormat="1" applyFont="1" applyFill="1" applyBorder="1" applyProtection="1">
      <protection locked="0"/>
    </xf>
    <xf numFmtId="20" fontId="18" fillId="0" borderId="1" xfId="0" applyNumberFormat="1" applyFont="1" applyFill="1" applyBorder="1" applyAlignment="1" applyProtection="1">
      <alignment horizontal="left"/>
      <protection locked="0"/>
    </xf>
    <xf numFmtId="169" fontId="18" fillId="0" borderId="57" xfId="0" applyNumberFormat="1" applyFont="1" applyFill="1" applyBorder="1" applyProtection="1">
      <protection locked="0"/>
    </xf>
    <xf numFmtId="20" fontId="18" fillId="0" borderId="28" xfId="0" applyNumberFormat="1" applyFont="1" applyFill="1" applyBorder="1" applyAlignment="1" applyProtection="1">
      <alignment horizontal="left"/>
      <protection locked="0"/>
    </xf>
    <xf numFmtId="168" fontId="18" fillId="0" borderId="52" xfId="0" applyNumberFormat="1" applyFont="1" applyFill="1" applyBorder="1" applyProtection="1">
      <protection locked="0"/>
    </xf>
    <xf numFmtId="168" fontId="18" fillId="0" borderId="54" xfId="0" applyNumberFormat="1" applyFont="1" applyFill="1" applyBorder="1" applyProtection="1">
      <protection locked="0"/>
    </xf>
    <xf numFmtId="49" fontId="18" fillId="0" borderId="56" xfId="0" applyNumberFormat="1" applyFont="1" applyFill="1" applyBorder="1" applyProtection="1">
      <protection locked="0"/>
    </xf>
    <xf numFmtId="49" fontId="18" fillId="0" borderId="57" xfId="0" applyNumberFormat="1" applyFont="1" applyFill="1" applyBorder="1" applyProtection="1">
      <protection locked="0"/>
    </xf>
    <xf numFmtId="168" fontId="18" fillId="0" borderId="53" xfId="0" applyNumberFormat="1" applyFont="1" applyFill="1" applyBorder="1" applyProtection="1">
      <protection locked="0"/>
    </xf>
    <xf numFmtId="49" fontId="15" fillId="0" borderId="6" xfId="0" applyNumberFormat="1" applyFont="1" applyFill="1" applyBorder="1" applyAlignment="1" applyProtection="1">
      <alignment horizontal="center" vertical="top" wrapText="1"/>
    </xf>
    <xf numFmtId="49" fontId="13" fillId="0" borderId="6" xfId="0" applyNumberFormat="1" applyFont="1" applyFill="1" applyBorder="1" applyAlignment="1" applyProtection="1">
      <alignment horizontal="center"/>
    </xf>
    <xf numFmtId="49" fontId="15" fillId="0" borderId="7" xfId="0" applyNumberFormat="1" applyFont="1" applyFill="1" applyBorder="1" applyAlignment="1" applyProtection="1">
      <alignment horizontal="center" vertical="top" wrapText="1"/>
    </xf>
    <xf numFmtId="49" fontId="15" fillId="0" borderId="62" xfId="0" applyNumberFormat="1" applyFont="1" applyFill="1" applyBorder="1" applyAlignment="1" applyProtection="1">
      <alignment horizontal="center" vertical="top" wrapText="1"/>
    </xf>
    <xf numFmtId="49" fontId="16" fillId="0" borderId="9" xfId="0" applyNumberFormat="1" applyFont="1" applyFill="1" applyBorder="1" applyAlignment="1" applyProtection="1">
      <alignment horizontal="center" wrapText="1"/>
    </xf>
    <xf numFmtId="169" fontId="17" fillId="0" borderId="82" xfId="1" applyNumberFormat="1" applyFont="1" applyFill="1" applyBorder="1" applyProtection="1"/>
    <xf numFmtId="169" fontId="17" fillId="0" borderId="6" xfId="1" applyNumberFormat="1" applyFont="1" applyFill="1" applyBorder="1" applyProtection="1"/>
    <xf numFmtId="169" fontId="17" fillId="0" borderId="62" xfId="1" applyNumberFormat="1" applyFont="1" applyFill="1" applyBorder="1" applyProtection="1"/>
    <xf numFmtId="49" fontId="16" fillId="0" borderId="6" xfId="0" applyNumberFormat="1" applyFont="1" applyFill="1" applyBorder="1" applyAlignment="1" applyProtection="1">
      <alignment horizontal="center" vertical="top" wrapText="1"/>
    </xf>
    <xf numFmtId="49" fontId="16" fillId="0" borderId="82" xfId="0" applyNumberFormat="1" applyFont="1" applyFill="1" applyBorder="1" applyAlignment="1" applyProtection="1">
      <alignment horizontal="center" vertical="top" wrapText="1"/>
    </xf>
    <xf numFmtId="49" fontId="16" fillId="0" borderId="16" xfId="0" applyNumberFormat="1" applyFont="1" applyFill="1" applyBorder="1" applyAlignment="1" applyProtection="1">
      <alignment horizontal="center" wrapText="1"/>
    </xf>
    <xf numFmtId="169" fontId="17" fillId="0" borderId="61" xfId="1" applyNumberFormat="1" applyFont="1" applyFill="1" applyBorder="1" applyProtection="1"/>
    <xf numFmtId="169" fontId="17" fillId="0" borderId="16" xfId="1" applyNumberFormat="1" applyFont="1" applyFill="1" applyBorder="1" applyProtection="1"/>
    <xf numFmtId="169" fontId="17" fillId="0" borderId="29" xfId="1" applyNumberFormat="1" applyFont="1" applyFill="1" applyBorder="1" applyProtection="1"/>
    <xf numFmtId="49" fontId="16" fillId="0" borderId="16" xfId="0" applyNumberFormat="1" applyFont="1" applyFill="1" applyBorder="1" applyAlignment="1" applyProtection="1">
      <alignment horizontal="center" vertical="top" wrapText="1"/>
    </xf>
    <xf numFmtId="49" fontId="16" fillId="0" borderId="11" xfId="0" applyNumberFormat="1" applyFont="1" applyFill="1" applyBorder="1" applyAlignment="1" applyProtection="1">
      <alignment horizontal="center" wrapText="1"/>
    </xf>
    <xf numFmtId="169" fontId="17" fillId="0" borderId="25" xfId="1" applyNumberFormat="1" applyFont="1" applyFill="1" applyBorder="1" applyProtection="1"/>
    <xf numFmtId="169" fontId="17" fillId="0" borderId="11" xfId="1" applyNumberFormat="1" applyFont="1" applyFill="1" applyBorder="1" applyProtection="1"/>
    <xf numFmtId="169" fontId="17" fillId="0" borderId="22" xfId="1" applyNumberFormat="1" applyFont="1" applyFill="1" applyBorder="1" applyProtection="1"/>
    <xf numFmtId="49" fontId="16" fillId="0" borderId="11" xfId="0" applyNumberFormat="1" applyFont="1" applyFill="1" applyBorder="1" applyAlignment="1" applyProtection="1">
      <alignment horizontal="center" vertical="top" wrapText="1"/>
    </xf>
    <xf numFmtId="0" fontId="0" fillId="0" borderId="0" xfId="0" applyFill="1" applyAlignment="1" applyProtection="1">
      <alignment horizontal="right"/>
    </xf>
    <xf numFmtId="169" fontId="17" fillId="0" borderId="19" xfId="1" applyNumberFormat="1" applyFont="1" applyFill="1" applyBorder="1" applyProtection="1"/>
    <xf numFmtId="169" fontId="17" fillId="0" borderId="9" xfId="1" applyNumberFormat="1" applyFont="1" applyFill="1" applyBorder="1" applyProtection="1"/>
    <xf numFmtId="169" fontId="17" fillId="0" borderId="17" xfId="1" applyNumberFormat="1" applyFont="1" applyFill="1" applyBorder="1" applyProtection="1"/>
    <xf numFmtId="49" fontId="16" fillId="0" borderId="9" xfId="0" applyNumberFormat="1" applyFont="1" applyFill="1" applyBorder="1" applyAlignment="1" applyProtection="1">
      <alignment horizontal="center" vertical="top" wrapText="1"/>
    </xf>
    <xf numFmtId="49" fontId="16" fillId="0" borderId="10" xfId="0" applyNumberFormat="1" applyFont="1" applyFill="1" applyBorder="1" applyAlignment="1" applyProtection="1">
      <alignment horizontal="center" wrapText="1"/>
    </xf>
    <xf numFmtId="169" fontId="17" fillId="0" borderId="20" xfId="1" applyNumberFormat="1" applyFont="1" applyFill="1" applyBorder="1" applyProtection="1"/>
    <xf numFmtId="169" fontId="17" fillId="0" borderId="10" xfId="1" applyNumberFormat="1" applyFont="1" applyFill="1" applyBorder="1" applyProtection="1"/>
    <xf numFmtId="169" fontId="17" fillId="0" borderId="18" xfId="1" applyNumberFormat="1" applyFont="1" applyFill="1" applyBorder="1" applyProtection="1"/>
    <xf numFmtId="49" fontId="16" fillId="0" borderId="10" xfId="0" applyNumberFormat="1" applyFont="1" applyFill="1" applyBorder="1" applyAlignment="1" applyProtection="1">
      <alignment horizontal="center" vertical="top" wrapText="1"/>
    </xf>
    <xf numFmtId="49" fontId="16" fillId="0" borderId="15" xfId="0" applyNumberFormat="1" applyFont="1" applyFill="1" applyBorder="1" applyAlignment="1" applyProtection="1">
      <alignment horizontal="center" wrapText="1"/>
    </xf>
    <xf numFmtId="169" fontId="17" fillId="0" borderId="92" xfId="1" applyNumberFormat="1" applyFont="1" applyFill="1" applyBorder="1" applyProtection="1"/>
    <xf numFmtId="169" fontId="17" fillId="0" borderId="15" xfId="1" applyNumberFormat="1" applyFont="1" applyFill="1" applyBorder="1" applyProtection="1"/>
    <xf numFmtId="169" fontId="17" fillId="0" borderId="24" xfId="1" applyNumberFormat="1" applyFont="1" applyFill="1" applyBorder="1" applyProtection="1"/>
    <xf numFmtId="49" fontId="16" fillId="0" borderId="15" xfId="0" applyNumberFormat="1" applyFont="1" applyFill="1" applyBorder="1" applyAlignment="1" applyProtection="1">
      <alignment horizontal="center" vertical="top" wrapText="1"/>
    </xf>
    <xf numFmtId="0" fontId="0" fillId="0" borderId="0" xfId="0" applyFont="1" applyFill="1" applyAlignment="1" applyProtection="1">
      <alignment horizontal="right"/>
    </xf>
    <xf numFmtId="49" fontId="16" fillId="0" borderId="20" xfId="0" applyNumberFormat="1" applyFont="1" applyFill="1" applyBorder="1" applyAlignment="1" applyProtection="1">
      <alignment horizontal="center" vertical="top" wrapText="1"/>
    </xf>
    <xf numFmtId="49" fontId="15" fillId="0" borderId="5" xfId="0" applyNumberFormat="1" applyFont="1" applyFill="1" applyBorder="1" applyAlignment="1" applyProtection="1">
      <alignment horizontal="center" vertical="top" wrapText="1"/>
    </xf>
    <xf numFmtId="49" fontId="15" fillId="0" borderId="8" xfId="0" applyNumberFormat="1" applyFont="1" applyFill="1" applyBorder="1" applyAlignment="1" applyProtection="1">
      <alignment horizontal="center" vertical="top" wrapText="1"/>
    </xf>
    <xf numFmtId="49" fontId="15" fillId="0" borderId="60" xfId="0" applyNumberFormat="1" applyFont="1" applyFill="1" applyBorder="1" applyAlignment="1" applyProtection="1">
      <alignment horizontal="center" vertical="top" wrapText="1"/>
    </xf>
    <xf numFmtId="169" fontId="17" fillId="0" borderId="9" xfId="0" applyNumberFormat="1" applyFont="1" applyFill="1" applyBorder="1" applyProtection="1"/>
    <xf numFmtId="49" fontId="16" fillId="0" borderId="12" xfId="0" applyNumberFormat="1" applyFont="1" applyFill="1" applyBorder="1" applyAlignment="1" applyProtection="1">
      <alignment horizontal="center" vertical="top" wrapText="1"/>
    </xf>
    <xf numFmtId="49" fontId="16" fillId="0" borderId="19" xfId="0" applyNumberFormat="1" applyFont="1" applyFill="1" applyBorder="1" applyAlignment="1" applyProtection="1">
      <alignment horizontal="center" vertical="top" wrapText="1"/>
    </xf>
    <xf numFmtId="169" fontId="17" fillId="0" borderId="26" xfId="0" applyNumberFormat="1" applyFont="1" applyFill="1" applyBorder="1" applyProtection="1"/>
    <xf numFmtId="49" fontId="16" fillId="0" borderId="13" xfId="0" applyNumberFormat="1" applyFont="1" applyFill="1" applyBorder="1" applyAlignment="1" applyProtection="1">
      <alignment horizontal="center" vertical="top" wrapText="1"/>
    </xf>
    <xf numFmtId="49" fontId="16" fillId="0" borderId="5" xfId="0" applyNumberFormat="1" applyFont="1" applyFill="1" applyBorder="1" applyAlignment="1" applyProtection="1">
      <alignment horizontal="center" wrapText="1"/>
    </xf>
    <xf numFmtId="169" fontId="17" fillId="0" borderId="5" xfId="0" applyNumberFormat="1" applyFont="1" applyFill="1" applyBorder="1" applyProtection="1"/>
    <xf numFmtId="49" fontId="16" fillId="0" borderId="61" xfId="0" applyNumberFormat="1" applyFont="1" applyFill="1" applyBorder="1" applyAlignment="1" applyProtection="1">
      <alignment horizontal="center" vertical="top" wrapText="1"/>
    </xf>
    <xf numFmtId="49" fontId="16" fillId="0" borderId="14" xfId="0" applyNumberFormat="1" applyFont="1" applyFill="1" applyBorder="1" applyAlignment="1" applyProtection="1">
      <alignment horizontal="center" wrapText="1"/>
    </xf>
    <xf numFmtId="169" fontId="17" fillId="0" borderId="10" xfId="0" applyNumberFormat="1" applyFont="1" applyFill="1" applyBorder="1" applyProtection="1"/>
    <xf numFmtId="0" fontId="0" fillId="0" borderId="0" xfId="0" applyFill="1"/>
    <xf numFmtId="0" fontId="0" fillId="0" borderId="0" xfId="0" applyFill="1" applyProtection="1"/>
    <xf numFmtId="167" fontId="0" fillId="0" borderId="0" xfId="0" applyNumberFormat="1" applyFill="1" applyProtection="1"/>
    <xf numFmtId="0" fontId="12" fillId="0" borderId="32" xfId="0" applyFont="1" applyFill="1" applyBorder="1" applyAlignment="1" applyProtection="1">
      <alignment shrinkToFit="1"/>
    </xf>
    <xf numFmtId="0" fontId="18" fillId="0" borderId="32" xfId="0" applyFont="1" applyFill="1" applyBorder="1" applyAlignment="1" applyProtection="1">
      <alignment horizontal="center"/>
    </xf>
    <xf numFmtId="20" fontId="18" fillId="0" borderId="32" xfId="0" applyNumberFormat="1" applyFont="1" applyFill="1" applyBorder="1" applyAlignment="1" applyProtection="1">
      <alignment horizontal="center"/>
      <protection locked="0"/>
    </xf>
    <xf numFmtId="20" fontId="0" fillId="0" borderId="32" xfId="0" applyNumberFormat="1" applyFill="1" applyBorder="1" applyAlignment="1" applyProtection="1">
      <alignment horizontal="center"/>
      <protection locked="0"/>
    </xf>
    <xf numFmtId="164" fontId="4" fillId="0" borderId="32" xfId="0" applyNumberFormat="1" applyFont="1" applyFill="1" applyBorder="1" applyAlignment="1" applyProtection="1">
      <alignment horizontal="center"/>
    </xf>
    <xf numFmtId="168" fontId="0" fillId="0" borderId="32" xfId="0" applyNumberFormat="1" applyFill="1" applyBorder="1" applyAlignment="1" applyProtection="1">
      <alignment horizontal="center"/>
    </xf>
    <xf numFmtId="0" fontId="0" fillId="0" borderId="0" xfId="0" applyAlignment="1"/>
    <xf numFmtId="0" fontId="24" fillId="0" borderId="0" xfId="0" applyNumberFormat="1" applyFont="1"/>
    <xf numFmtId="49" fontId="0" fillId="0" borderId="0" xfId="0" applyNumberFormat="1" applyFill="1" applyAlignment="1" applyProtection="1"/>
    <xf numFmtId="167" fontId="12" fillId="0" borderId="82" xfId="0" applyNumberFormat="1" applyFont="1" applyBorder="1" applyAlignment="1" applyProtection="1">
      <alignment horizontal="center"/>
    </xf>
    <xf numFmtId="0" fontId="0" fillId="0" borderId="62" xfId="0" applyBorder="1" applyAlignment="1" applyProtection="1">
      <alignment horizontal="center"/>
    </xf>
    <xf numFmtId="0" fontId="0" fillId="0" borderId="7" xfId="0" applyBorder="1" applyAlignment="1" applyProtection="1">
      <alignment horizontal="center"/>
    </xf>
    <xf numFmtId="0" fontId="0" fillId="0" borderId="74" xfId="0" applyBorder="1" applyAlignment="1" applyProtection="1">
      <alignment horizontal="center"/>
    </xf>
    <xf numFmtId="0" fontId="0" fillId="0" borderId="83" xfId="0" applyBorder="1" applyAlignment="1" applyProtection="1">
      <alignment horizontal="center"/>
    </xf>
    <xf numFmtId="0" fontId="0" fillId="0" borderId="84" xfId="0" applyBorder="1" applyAlignment="1" applyProtection="1">
      <alignment horizontal="center"/>
    </xf>
    <xf numFmtId="0" fontId="12" fillId="0" borderId="90" xfId="0" applyFont="1" applyBorder="1" applyAlignment="1" applyProtection="1">
      <alignment horizontal="center"/>
    </xf>
    <xf numFmtId="0" fontId="0" fillId="0" borderId="0" xfId="0" applyBorder="1" applyAlignment="1">
      <alignment horizontal="center"/>
    </xf>
    <xf numFmtId="0" fontId="0" fillId="0" borderId="91" xfId="0" applyBorder="1" applyAlignment="1">
      <alignment horizontal="center"/>
    </xf>
    <xf numFmtId="0" fontId="12" fillId="0" borderId="74" xfId="0" applyFont="1" applyBorder="1" applyAlignment="1" applyProtection="1">
      <alignment horizontal="center"/>
    </xf>
    <xf numFmtId="0" fontId="0" fillId="0" borderId="83" xfId="0" applyBorder="1" applyAlignment="1">
      <alignment horizontal="center"/>
    </xf>
    <xf numFmtId="0" fontId="0" fillId="0" borderId="84" xfId="0" applyBorder="1" applyAlignment="1">
      <alignment horizontal="center"/>
    </xf>
    <xf numFmtId="173" fontId="12" fillId="0" borderId="7" xfId="0" applyNumberFormat="1" applyFont="1" applyFill="1" applyBorder="1" applyAlignment="1" applyProtection="1">
      <alignment horizontal="center" vertical="center" shrinkToFit="1"/>
    </xf>
    <xf numFmtId="173" fontId="12" fillId="0" borderId="91" xfId="0" applyNumberFormat="1" applyFont="1" applyFill="1" applyBorder="1" applyAlignment="1">
      <alignment horizontal="center" vertical="center" shrinkToFit="1"/>
    </xf>
    <xf numFmtId="173" fontId="12" fillId="0" borderId="84" xfId="0" applyNumberFormat="1" applyFont="1" applyFill="1" applyBorder="1" applyAlignment="1">
      <alignment horizontal="center" vertical="center" shrinkToFit="1"/>
    </xf>
    <xf numFmtId="167" fontId="12" fillId="0" borderId="82" xfId="0" applyNumberFormat="1" applyFont="1" applyFill="1" applyBorder="1" applyAlignment="1" applyProtection="1">
      <alignment horizontal="center"/>
    </xf>
    <xf numFmtId="0" fontId="0" fillId="0" borderId="62" xfId="0" applyFill="1" applyBorder="1" applyAlignment="1" applyProtection="1">
      <alignment horizontal="center"/>
    </xf>
    <xf numFmtId="0" fontId="0" fillId="0" borderId="74" xfId="0" applyFill="1" applyBorder="1" applyAlignment="1" applyProtection="1">
      <alignment horizontal="center"/>
    </xf>
    <xf numFmtId="0" fontId="0" fillId="0" borderId="83" xfId="0" applyFill="1" applyBorder="1" applyAlignment="1" applyProtection="1">
      <alignment horizontal="center"/>
    </xf>
    <xf numFmtId="0" fontId="12" fillId="18" borderId="33" xfId="0" applyFont="1" applyFill="1" applyBorder="1" applyAlignment="1" applyProtection="1">
      <alignment vertical="center"/>
    </xf>
    <xf numFmtId="0" fontId="12" fillId="18" borderId="33" xfId="0" applyFont="1" applyFill="1" applyBorder="1" applyAlignment="1">
      <alignment vertical="center"/>
    </xf>
    <xf numFmtId="0" fontId="12" fillId="18" borderId="33" xfId="0" applyFont="1" applyFill="1" applyBorder="1" applyAlignment="1" applyProtection="1">
      <alignment wrapText="1" shrinkToFit="1"/>
    </xf>
    <xf numFmtId="0" fontId="12" fillId="18" borderId="33" xfId="0" applyFont="1" applyFill="1" applyBorder="1" applyAlignment="1">
      <alignment wrapText="1" shrinkToFit="1"/>
    </xf>
    <xf numFmtId="164" fontId="5" fillId="0" borderId="43" xfId="0" applyNumberFormat="1" applyFont="1" applyFill="1" applyBorder="1" applyAlignment="1" applyProtection="1">
      <alignment horizontal="center"/>
    </xf>
    <xf numFmtId="0" fontId="0" fillId="0" borderId="33" xfId="0" applyFill="1" applyBorder="1" applyAlignment="1" applyProtection="1">
      <alignment horizontal="center"/>
    </xf>
    <xf numFmtId="0" fontId="0" fillId="0" borderId="37" xfId="0" applyFill="1" applyBorder="1" applyAlignment="1" applyProtection="1">
      <alignment horizontal="center"/>
    </xf>
    <xf numFmtId="173" fontId="12" fillId="0" borderId="91" xfId="0" applyNumberFormat="1" applyFont="1" applyFill="1" applyBorder="1" applyAlignment="1" applyProtection="1">
      <alignment horizontal="center" vertical="center" shrinkToFit="1"/>
    </xf>
    <xf numFmtId="173" fontId="12" fillId="0" borderId="84" xfId="0" applyNumberFormat="1" applyFont="1" applyFill="1" applyBorder="1" applyAlignment="1" applyProtection="1">
      <alignment horizontal="center" vertical="center" shrinkToFit="1"/>
    </xf>
    <xf numFmtId="0" fontId="18" fillId="0" borderId="31" xfId="0" applyFont="1" applyBorder="1" applyAlignment="1" applyProtection="1">
      <alignment horizontal="center"/>
      <protection locked="0"/>
    </xf>
    <xf numFmtId="0" fontId="18" fillId="0" borderId="8" xfId="0" applyFont="1" applyBorder="1" applyAlignment="1" applyProtection="1">
      <alignment horizontal="center"/>
      <protection locked="0"/>
    </xf>
    <xf numFmtId="166" fontId="18" fillId="0" borderId="31" xfId="0" applyNumberFormat="1" applyFont="1" applyBorder="1" applyAlignment="1" applyProtection="1">
      <alignment horizontal="center"/>
      <protection locked="0"/>
    </xf>
    <xf numFmtId="166" fontId="18" fillId="0" borderId="8" xfId="0" applyNumberFormat="1" applyFont="1" applyBorder="1" applyAlignment="1" applyProtection="1">
      <alignment horizontal="center"/>
      <protection locked="0"/>
    </xf>
    <xf numFmtId="173" fontId="12" fillId="16" borderId="94" xfId="0" applyNumberFormat="1" applyFont="1" applyFill="1" applyBorder="1" applyAlignment="1" applyProtection="1">
      <alignment horizontal="center" vertical="center" shrinkToFit="1"/>
    </xf>
    <xf numFmtId="173" fontId="12" fillId="0" borderId="78" xfId="0" applyNumberFormat="1" applyFont="1" applyBorder="1" applyAlignment="1">
      <alignment horizontal="center" vertical="center" shrinkToFit="1"/>
    </xf>
    <xf numFmtId="173" fontId="12" fillId="0" borderId="76" xfId="0" applyNumberFormat="1" applyFont="1" applyBorder="1" applyAlignment="1">
      <alignment horizontal="center" vertical="center" shrinkToFit="1"/>
    </xf>
    <xf numFmtId="172" fontId="12" fillId="16" borderId="94" xfId="0" applyNumberFormat="1" applyFont="1" applyFill="1" applyBorder="1" applyAlignment="1" applyProtection="1">
      <alignment horizontal="center" vertical="center" shrinkToFit="1"/>
    </xf>
    <xf numFmtId="172" fontId="12" fillId="0" borderId="78" xfId="0" applyNumberFormat="1" applyFont="1" applyBorder="1" applyAlignment="1">
      <alignment horizontal="center" vertical="center" shrinkToFit="1"/>
    </xf>
    <xf numFmtId="172" fontId="12" fillId="0" borderId="76" xfId="0" applyNumberFormat="1" applyFont="1" applyBorder="1" applyAlignment="1">
      <alignment horizontal="center" vertical="center" shrinkToFit="1"/>
    </xf>
    <xf numFmtId="1" fontId="3" fillId="0" borderId="32" xfId="0" applyNumberFormat="1" applyFont="1" applyBorder="1" applyAlignment="1" applyProtection="1">
      <alignment horizontal="center" vertical="center"/>
    </xf>
    <xf numFmtId="1" fontId="6" fillId="0" borderId="34" xfId="0" applyNumberFormat="1" applyFont="1" applyBorder="1" applyAlignment="1" applyProtection="1">
      <alignment horizontal="center" vertical="center"/>
    </xf>
    <xf numFmtId="1" fontId="5" fillId="13" borderId="43" xfId="0" applyNumberFormat="1" applyFont="1" applyFill="1" applyBorder="1" applyAlignment="1" applyProtection="1">
      <alignment horizontal="center"/>
    </xf>
    <xf numFmtId="0" fontId="0" fillId="0" borderId="37" xfId="0" applyBorder="1" applyAlignment="1" applyProtection="1"/>
    <xf numFmtId="164" fontId="5" fillId="7" borderId="43" xfId="0" applyNumberFormat="1" applyFont="1" applyFill="1" applyBorder="1" applyAlignment="1" applyProtection="1">
      <alignment horizontal="center"/>
    </xf>
    <xf numFmtId="0" fontId="0" fillId="0" borderId="33" xfId="0" applyBorder="1" applyAlignment="1" applyProtection="1">
      <alignment horizontal="center"/>
    </xf>
    <xf numFmtId="0" fontId="0" fillId="0" borderId="37" xfId="0" applyBorder="1" applyAlignment="1" applyProtection="1">
      <alignment horizontal="center"/>
    </xf>
    <xf numFmtId="0" fontId="0" fillId="0" borderId="64" xfId="0" applyFill="1" applyBorder="1" applyAlignment="1" applyProtection="1">
      <alignment shrinkToFit="1"/>
    </xf>
    <xf numFmtId="0" fontId="0" fillId="0" borderId="0" xfId="0" applyBorder="1" applyAlignment="1" applyProtection="1">
      <alignment shrinkToFit="1"/>
    </xf>
    <xf numFmtId="1" fontId="8" fillId="2" borderId="43" xfId="0" applyNumberFormat="1" applyFont="1" applyFill="1" applyBorder="1" applyAlignment="1" applyProtection="1">
      <alignment horizontal="center"/>
    </xf>
    <xf numFmtId="1" fontId="8" fillId="2" borderId="33" xfId="0" applyNumberFormat="1" applyFont="1" applyFill="1" applyBorder="1" applyAlignment="1" applyProtection="1">
      <alignment horizontal="center"/>
    </xf>
    <xf numFmtId="1" fontId="8" fillId="2" borderId="37" xfId="0" applyNumberFormat="1" applyFont="1" applyFill="1" applyBorder="1" applyAlignment="1" applyProtection="1">
      <alignment horizontal="center"/>
    </xf>
    <xf numFmtId="164" fontId="5" fillId="14" borderId="43" xfId="0" applyNumberFormat="1" applyFont="1" applyFill="1" applyBorder="1" applyAlignment="1" applyProtection="1">
      <alignment horizontal="center"/>
    </xf>
    <xf numFmtId="164" fontId="5" fillId="14" borderId="37" xfId="0" applyNumberFormat="1" applyFont="1" applyFill="1" applyBorder="1" applyAlignment="1" applyProtection="1">
      <alignment horizontal="center"/>
    </xf>
    <xf numFmtId="1" fontId="8" fillId="8" borderId="43" xfId="0" applyNumberFormat="1" applyFont="1" applyFill="1" applyBorder="1" applyAlignment="1" applyProtection="1">
      <alignment horizontal="center" shrinkToFit="1"/>
    </xf>
    <xf numFmtId="0" fontId="0" fillId="0" borderId="37" xfId="0" applyBorder="1" applyAlignment="1" applyProtection="1">
      <alignment horizontal="center" shrinkToFit="1"/>
    </xf>
    <xf numFmtId="0" fontId="9" fillId="15" borderId="43" xfId="0" applyFont="1" applyFill="1" applyBorder="1" applyAlignment="1" applyProtection="1">
      <alignment horizontal="center"/>
      <protection locked="0"/>
    </xf>
    <xf numFmtId="0" fontId="9" fillId="15" borderId="33" xfId="0" applyFont="1" applyFill="1" applyBorder="1" applyAlignment="1" applyProtection="1">
      <alignment horizontal="center"/>
      <protection locked="0"/>
    </xf>
    <xf numFmtId="0" fontId="0" fillId="0" borderId="37" xfId="0" applyBorder="1" applyAlignment="1" applyProtection="1">
      <alignment horizontal="center"/>
      <protection locked="0"/>
    </xf>
    <xf numFmtId="173" fontId="12" fillId="16" borderId="78" xfId="0" applyNumberFormat="1" applyFont="1" applyFill="1" applyBorder="1" applyAlignment="1" applyProtection="1">
      <alignment horizontal="center" vertical="center" shrinkToFit="1"/>
    </xf>
    <xf numFmtId="166" fontId="18" fillId="0" borderId="74" xfId="0" applyNumberFormat="1" applyFont="1" applyBorder="1" applyAlignment="1" applyProtection="1">
      <alignment horizontal="center"/>
      <protection locked="0"/>
    </xf>
    <xf numFmtId="0" fontId="18" fillId="0" borderId="84" xfId="0" applyFont="1" applyBorder="1" applyAlignment="1" applyProtection="1">
      <alignment horizontal="center"/>
      <protection locked="0"/>
    </xf>
    <xf numFmtId="1" fontId="8" fillId="8" borderId="43" xfId="0" applyNumberFormat="1" applyFont="1" applyFill="1" applyBorder="1" applyAlignment="1">
      <alignment horizontal="center" shrinkToFit="1"/>
    </xf>
    <xf numFmtId="0" fontId="0" fillId="0" borderId="37" xfId="0" applyBorder="1" applyAlignment="1">
      <alignment horizontal="center" shrinkToFit="1"/>
    </xf>
    <xf numFmtId="0" fontId="0" fillId="0" borderId="97" xfId="0" applyFill="1" applyBorder="1" applyAlignment="1" applyProtection="1">
      <alignment shrinkToFit="1"/>
    </xf>
    <xf numFmtId="0" fontId="0" fillId="0" borderId="62" xfId="0" applyFill="1" applyBorder="1" applyAlignment="1" applyProtection="1">
      <alignment shrinkToFit="1"/>
    </xf>
    <xf numFmtId="0" fontId="12" fillId="0" borderId="31" xfId="0" applyFont="1" applyFill="1" applyBorder="1" applyAlignment="1" applyProtection="1">
      <alignment horizontal="center"/>
    </xf>
    <xf numFmtId="0" fontId="12" fillId="0" borderId="8" xfId="0" applyFont="1" applyFill="1" applyBorder="1" applyAlignment="1" applyProtection="1">
      <alignment horizontal="center"/>
    </xf>
    <xf numFmtId="0" fontId="0" fillId="0" borderId="23" xfId="0" applyBorder="1" applyAlignment="1" applyProtection="1"/>
    <xf numFmtId="0" fontId="0" fillId="0" borderId="54" xfId="0" applyBorder="1" applyAlignment="1" applyProtection="1"/>
    <xf numFmtId="0" fontId="12" fillId="0" borderId="0" xfId="0" applyFont="1" applyAlignment="1">
      <alignment horizontal="center"/>
    </xf>
    <xf numFmtId="1" fontId="3" fillId="0" borderId="32" xfId="0" applyNumberFormat="1" applyFont="1" applyFill="1" applyBorder="1" applyAlignment="1" applyProtection="1">
      <alignment horizontal="center" vertical="center"/>
    </xf>
    <xf numFmtId="1" fontId="6" fillId="0" borderId="43" xfId="0" applyNumberFormat="1" applyFont="1" applyBorder="1" applyAlignment="1" applyProtection="1">
      <alignment horizontal="center" vertical="center"/>
    </xf>
    <xf numFmtId="1" fontId="6" fillId="0" borderId="33" xfId="0" applyNumberFormat="1" applyFont="1" applyBorder="1" applyAlignment="1" applyProtection="1">
      <alignment horizontal="center" vertical="center"/>
    </xf>
    <xf numFmtId="1" fontId="6" fillId="0" borderId="37" xfId="0" applyNumberFormat="1" applyFont="1" applyBorder="1" applyAlignment="1" applyProtection="1">
      <alignment horizontal="center" vertical="center"/>
    </xf>
    <xf numFmtId="1" fontId="8" fillId="0" borderId="31" xfId="0" applyNumberFormat="1" applyFont="1" applyFill="1" applyBorder="1" applyAlignment="1" applyProtection="1">
      <alignment horizontal="center"/>
    </xf>
    <xf numFmtId="1" fontId="8" fillId="0" borderId="60" xfId="0" applyNumberFormat="1" applyFont="1" applyFill="1" applyBorder="1" applyAlignment="1" applyProtection="1">
      <alignment horizontal="center"/>
    </xf>
    <xf numFmtId="1" fontId="8" fillId="0" borderId="8" xfId="0" applyNumberFormat="1" applyFont="1" applyFill="1" applyBorder="1" applyAlignment="1" applyProtection="1">
      <alignment horizontal="center"/>
    </xf>
    <xf numFmtId="1" fontId="8" fillId="0" borderId="31" xfId="0" applyNumberFormat="1" applyFont="1" applyFill="1" applyBorder="1" applyAlignment="1" applyProtection="1">
      <alignment horizontal="center" shrinkToFit="1"/>
    </xf>
    <xf numFmtId="1" fontId="8" fillId="0" borderId="60" xfId="0" applyNumberFormat="1" applyFont="1" applyFill="1" applyBorder="1" applyAlignment="1" applyProtection="1">
      <alignment horizontal="center" shrinkToFit="1"/>
    </xf>
    <xf numFmtId="1" fontId="8" fillId="0" borderId="8" xfId="0" applyNumberFormat="1" applyFont="1" applyFill="1" applyBorder="1" applyAlignment="1" applyProtection="1">
      <alignment horizontal="center" shrinkToFit="1"/>
    </xf>
    <xf numFmtId="1" fontId="6" fillId="0" borderId="32" xfId="0" applyNumberFormat="1" applyFont="1" applyBorder="1" applyAlignment="1" applyProtection="1">
      <alignment horizontal="center" vertical="center"/>
    </xf>
    <xf numFmtId="0" fontId="0" fillId="0" borderId="35" xfId="0" applyFill="1" applyBorder="1" applyAlignment="1" applyProtection="1">
      <alignment shrinkToFit="1"/>
    </xf>
    <xf numFmtId="0" fontId="0" fillId="0" borderId="37" xfId="0" applyFill="1" applyBorder="1" applyAlignment="1" applyProtection="1">
      <alignment shrinkToFit="1"/>
    </xf>
    <xf numFmtId="164" fontId="5" fillId="0" borderId="31" xfId="0" applyNumberFormat="1" applyFont="1" applyFill="1" applyBorder="1" applyAlignment="1" applyProtection="1">
      <alignment horizontal="center"/>
    </xf>
    <xf numFmtId="0" fontId="0" fillId="0" borderId="60" xfId="0" applyBorder="1" applyAlignment="1"/>
    <xf numFmtId="0" fontId="0" fillId="0" borderId="8" xfId="0" applyBorder="1" applyAlignment="1"/>
    <xf numFmtId="172" fontId="12" fillId="16" borderId="7" xfId="0" applyNumberFormat="1" applyFont="1" applyFill="1" applyBorder="1" applyAlignment="1" applyProtection="1">
      <alignment horizontal="center" vertical="center" shrinkToFit="1"/>
    </xf>
    <xf numFmtId="172" fontId="12" fillId="0" borderId="91" xfId="0" applyNumberFormat="1" applyFont="1" applyBorder="1" applyAlignment="1">
      <alignment horizontal="center" vertical="center" shrinkToFit="1"/>
    </xf>
    <xf numFmtId="172" fontId="12" fillId="0" borderId="84" xfId="0" applyNumberFormat="1" applyFont="1" applyBorder="1" applyAlignment="1">
      <alignment horizontal="center" vertical="center" shrinkToFit="1"/>
    </xf>
    <xf numFmtId="0" fontId="0" fillId="0" borderId="73" xfId="0" applyFill="1" applyBorder="1" applyAlignment="1" applyProtection="1">
      <alignment shrinkToFit="1"/>
    </xf>
    <xf numFmtId="0" fontId="0" fillId="0" borderId="23" xfId="0" applyBorder="1" applyAlignment="1"/>
    <xf numFmtId="0" fontId="0" fillId="0" borderId="54" xfId="0" applyBorder="1" applyAlignment="1"/>
    <xf numFmtId="1" fontId="8" fillId="0" borderId="85" xfId="0" applyNumberFormat="1" applyFont="1" applyFill="1" applyBorder="1" applyAlignment="1" applyProtection="1">
      <alignment horizontal="center"/>
    </xf>
    <xf numFmtId="1" fontId="8" fillId="0" borderId="86" xfId="0" applyNumberFormat="1" applyFont="1" applyFill="1" applyBorder="1" applyAlignment="1" applyProtection="1">
      <alignment horizontal="center"/>
    </xf>
    <xf numFmtId="1" fontId="8" fillId="0" borderId="85" xfId="0" applyNumberFormat="1" applyFont="1" applyFill="1" applyBorder="1" applyAlignment="1" applyProtection="1">
      <alignment horizontal="center" shrinkToFit="1"/>
    </xf>
    <xf numFmtId="1" fontId="8" fillId="0" borderId="87" xfId="0" applyNumberFormat="1" applyFont="1" applyFill="1" applyBorder="1" applyAlignment="1" applyProtection="1">
      <alignment horizontal="center" shrinkToFit="1"/>
    </xf>
    <xf numFmtId="1" fontId="8" fillId="0" borderId="88" xfId="0" applyNumberFormat="1" applyFont="1" applyFill="1" applyBorder="1" applyAlignment="1" applyProtection="1">
      <alignment horizontal="center" shrinkToFit="1"/>
    </xf>
    <xf numFmtId="1" fontId="8" fillId="0" borderId="89" xfId="0" applyNumberFormat="1" applyFont="1" applyFill="1" applyBorder="1" applyAlignment="1" applyProtection="1">
      <alignment horizontal="center" shrinkToFit="1"/>
    </xf>
    <xf numFmtId="173" fontId="12" fillId="0" borderId="7" xfId="0" applyNumberFormat="1" applyFont="1" applyFill="1" applyBorder="1" applyAlignment="1" applyProtection="1">
      <alignment vertical="center" shrinkToFit="1"/>
    </xf>
    <xf numFmtId="173" fontId="12" fillId="0" borderId="91" xfId="0" applyNumberFormat="1" applyFont="1" applyFill="1" applyBorder="1" applyAlignment="1">
      <alignment vertical="center" shrinkToFit="1"/>
    </xf>
    <xf numFmtId="0" fontId="0" fillId="0" borderId="0" xfId="0" applyFill="1" applyAlignment="1"/>
    <xf numFmtId="0" fontId="18" fillId="0" borderId="0" xfId="0" applyFont="1" applyFill="1" applyAlignment="1"/>
    <xf numFmtId="49" fontId="0" fillId="0" borderId="0" xfId="0" applyNumberFormat="1" applyFill="1" applyAlignment="1"/>
    <xf numFmtId="0" fontId="18" fillId="0" borderId="0" xfId="0" applyFont="1" applyFill="1" applyAlignment="1"/>
    <xf numFmtId="0" fontId="0" fillId="0" borderId="0" xfId="0" applyFill="1" applyAlignment="1"/>
    <xf numFmtId="168" fontId="18" fillId="0" borderId="79" xfId="0" applyNumberFormat="1" applyFont="1" applyFill="1" applyBorder="1" applyProtection="1">
      <protection locked="0"/>
    </xf>
  </cellXfs>
  <cellStyles count="8">
    <cellStyle name="Standaard" xfId="0" builtinId="0"/>
    <cellStyle name="Standaard 2" xfId="1" xr:uid="{00000000-0005-0000-0000-000001000000}"/>
    <cellStyle name="Standaard 2 2" xfId="4" xr:uid="{00000000-0005-0000-0000-000002000000}"/>
    <cellStyle name="Standaard 2 2 2" xfId="7" xr:uid="{00000000-0005-0000-0000-000003000000}"/>
    <cellStyle name="Standaard 2 3" xfId="6" xr:uid="{00000000-0005-0000-0000-000004000000}"/>
    <cellStyle name="Standaard 3" xfId="2" xr:uid="{00000000-0005-0000-0000-000005000000}"/>
    <cellStyle name="Standaard 3 2" xfId="5" xr:uid="{00000000-0005-0000-0000-000006000000}"/>
    <cellStyle name="Standaard 4" xfId="3" xr:uid="{00000000-0005-0000-0000-000007000000}"/>
  </cellStyles>
  <dxfs count="42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numFmt numFmtId="175" formatCode="&quot;€&quot;\ #,##0.0000"/>
    </dxf>
    <dxf>
      <numFmt numFmtId="175" formatCode="&quot;€&quot;\ #,##0.0000"/>
    </dxf>
    <dxf>
      <numFmt numFmtId="175" formatCode="&quot;€&quot;\ #,##0.0000"/>
    </dxf>
    <dxf>
      <numFmt numFmtId="175" formatCode="&quot;€&quot;\ #,##0.0000"/>
    </dxf>
    <dxf>
      <numFmt numFmtId="175" formatCode="&quot;€&quot;\ #,##0.0000"/>
    </dxf>
    <dxf>
      <numFmt numFmtId="175" formatCode="&quot;€&quot;\ #,##0.0000"/>
    </dxf>
    <dxf>
      <numFmt numFmtId="175" formatCode="&quot;€&quot;\ #,##0.0000"/>
    </dxf>
    <dxf>
      <numFmt numFmtId="175" formatCode="&quot;€&quot;\ #,##0.0000"/>
    </dxf>
    <dxf>
      <numFmt numFmtId="175" formatCode="&quot;€&quot;\ #,##0.0000"/>
    </dxf>
    <dxf>
      <numFmt numFmtId="175" formatCode="&quot;€&quot;\ #,##0.0000"/>
    </dxf>
    <dxf>
      <numFmt numFmtId="166" formatCode="#,##0.0000"/>
    </dxf>
    <dxf>
      <numFmt numFmtId="165" formatCode="0.0000"/>
    </dxf>
    <dxf>
      <numFmt numFmtId="175" formatCode="&quot;€&quot;\ #,##0.0000"/>
    </dxf>
  </dxfs>
  <tableStyles count="0" defaultTableStyle="TableStyleMedium2" defaultPivotStyle="PivotStyleLight16"/>
  <colors>
    <mruColors>
      <color rgb="FF99FF99"/>
      <color rgb="FFFF99FF"/>
      <color rgb="FFFF6699"/>
      <color rgb="FFFFFF66"/>
      <color rgb="FFCC99FF"/>
      <color rgb="FFCC66FF"/>
      <color rgb="FF9933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pivotCacheDefinition" Target="pivotCache/pivotCacheDefinition2.xml"/><Relationship Id="rId68" Type="http://schemas.openxmlformats.org/officeDocument/2006/relationships/pivotCacheDefinition" Target="pivotCache/pivotCacheDefinition7.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pivotCacheDefinition" Target="pivotCache/pivotCacheDefinition5.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pivotCacheDefinition" Target="pivotCache/pivotCacheDefinition3.xml"/><Relationship Id="rId69" Type="http://schemas.openxmlformats.org/officeDocument/2006/relationships/pivotCacheDefinition" Target="pivotCache/pivotCacheDefinition8.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pivotCacheDefinition" Target="pivotCache/pivotCacheDefinition1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pivotCacheDefinition" Target="pivotCache/pivotCacheDefinition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pivotCacheDefinition" Target="pivotCache/pivotCacheDefinition1.xml"/><Relationship Id="rId70" Type="http://schemas.openxmlformats.org/officeDocument/2006/relationships/pivotCacheDefinition" Target="pivotCache/pivotCacheDefinition9.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pivotCacheDefinition" Target="pivotCache/pivotCacheDefinition4.xml"/><Relationship Id="rId73" Type="http://schemas.openxmlformats.org/officeDocument/2006/relationships/pivotCacheDefinition" Target="pivotCache/pivotCacheDefinition1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pivotCacheDefinition" Target="pivotCache/pivotCacheDefinition10.xml"/><Relationship Id="rId2" Type="http://schemas.openxmlformats.org/officeDocument/2006/relationships/worksheet" Target="worksheets/sheet2.xml"/><Relationship Id="rId29" Type="http://schemas.openxmlformats.org/officeDocument/2006/relationships/worksheet" Target="worksheets/sheet29.xml"/></Relationships>
</file>

<file path=xl/ctrlProps/ctrlProp1.xml><?xml version="1.0" encoding="utf-8"?>
<formControlPr xmlns="http://schemas.microsoft.com/office/spreadsheetml/2009/9/main" objectType="Spin" dx="16" fmlaLink="$B$3" max="2099" min="1900" page="10" val="2018"/>
</file>

<file path=xl/ctrlProps/ctrlProp10.xml><?xml version="1.0" encoding="utf-8"?>
<formControlPr xmlns="http://schemas.microsoft.com/office/spreadsheetml/2009/9/main" objectType="Spin" dx="16" fmlaLink="$AC$3" max="2099" min="1900" page="10" val="2021"/>
</file>

<file path=xl/ctrlProps/ctrlProp11.xml><?xml version="1.0" encoding="utf-8"?>
<formControlPr xmlns="http://schemas.microsoft.com/office/spreadsheetml/2009/9/main" objectType="Spin" dx="16" fmlaLink="$AC$3" max="2099" min="1900" page="10" val="2021"/>
</file>

<file path=xl/ctrlProps/ctrlProp12.xml><?xml version="1.0" encoding="utf-8"?>
<formControlPr xmlns="http://schemas.microsoft.com/office/spreadsheetml/2009/9/main" objectType="Spin" dx="16" fmlaLink="$AC$3" max="2099" min="1900" page="10" val="2021"/>
</file>

<file path=xl/ctrlProps/ctrlProp13.xml><?xml version="1.0" encoding="utf-8"?>
<formControlPr xmlns="http://schemas.microsoft.com/office/spreadsheetml/2009/9/main" objectType="Spin" dx="16" fmlaLink="$AC$3" max="2099" min="1900" page="10" val="2021"/>
</file>

<file path=xl/ctrlProps/ctrlProp2.xml><?xml version="1.0" encoding="utf-8"?>
<formControlPr xmlns="http://schemas.microsoft.com/office/spreadsheetml/2009/9/main" objectType="Spin" dx="16" fmlaLink="$B$3" max="2099" min="1900" page="10" val="2018"/>
</file>

<file path=xl/ctrlProps/ctrlProp3.xml><?xml version="1.0" encoding="utf-8"?>
<formControlPr xmlns="http://schemas.microsoft.com/office/spreadsheetml/2009/9/main" objectType="Spin" dx="16" fmlaLink="$AC$3" max="2099" min="1900" page="10" val="2021"/>
</file>

<file path=xl/ctrlProps/ctrlProp4.xml><?xml version="1.0" encoding="utf-8"?>
<formControlPr xmlns="http://schemas.microsoft.com/office/spreadsheetml/2009/9/main" objectType="Spin" dx="16" fmlaLink="$AC$3" max="2099" min="1900" page="10" val="2021"/>
</file>

<file path=xl/ctrlProps/ctrlProp5.xml><?xml version="1.0" encoding="utf-8"?>
<formControlPr xmlns="http://schemas.microsoft.com/office/spreadsheetml/2009/9/main" objectType="Spin" dx="16" fmlaLink="$AC$3" max="2099" min="1900" page="10" val="2021"/>
</file>

<file path=xl/ctrlProps/ctrlProp6.xml><?xml version="1.0" encoding="utf-8"?>
<formControlPr xmlns="http://schemas.microsoft.com/office/spreadsheetml/2009/9/main" objectType="Spin" dx="16" fmlaLink="$AC$3" max="2099" min="1900" page="10" val="2021"/>
</file>

<file path=xl/ctrlProps/ctrlProp7.xml><?xml version="1.0" encoding="utf-8"?>
<formControlPr xmlns="http://schemas.microsoft.com/office/spreadsheetml/2009/9/main" objectType="Spin" dx="16" fmlaLink="$AC$3" max="2099" min="1900" page="10" val="2021"/>
</file>

<file path=xl/ctrlProps/ctrlProp8.xml><?xml version="1.0" encoding="utf-8"?>
<formControlPr xmlns="http://schemas.microsoft.com/office/spreadsheetml/2009/9/main" objectType="Spin" dx="16" fmlaLink="$AC$3" max="2099" min="1900" page="10" val="2021"/>
</file>

<file path=xl/ctrlProps/ctrlProp9.xml><?xml version="1.0" encoding="utf-8"?>
<formControlPr xmlns="http://schemas.microsoft.com/office/spreadsheetml/2009/9/main" objectType="Spin" dx="16" fmlaLink="$AC$3" max="2099" min="1900" page="10" val="2021"/>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xdr:col>
      <xdr:colOff>190500</xdr:colOff>
      <xdr:row>5</xdr:row>
      <xdr:rowOff>133350</xdr:rowOff>
    </xdr:to>
    <xdr:pic>
      <xdr:nvPicPr>
        <xdr:cNvPr id="4" name="Afbeelding 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83820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19869</xdr:rowOff>
    </xdr:from>
    <xdr:to>
      <xdr:col>6</xdr:col>
      <xdr:colOff>106680</xdr:colOff>
      <xdr:row>37</xdr:row>
      <xdr:rowOff>15240</xdr:rowOff>
    </xdr:to>
    <xdr:pic>
      <xdr:nvPicPr>
        <xdr:cNvPr id="2" name="Afbeelding 1" descr="Schermopna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19629"/>
          <a:ext cx="7574280" cy="4982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1104900</xdr:colOff>
      <xdr:row>5</xdr:row>
      <xdr:rowOff>133350</xdr:rowOff>
    </xdr:to>
    <xdr:pic>
      <xdr:nvPicPr>
        <xdr:cNvPr id="4" name="Afbeelding 1">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9525"/>
          <a:ext cx="1095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15240</xdr:rowOff>
    </xdr:from>
    <xdr:to>
      <xdr:col>5</xdr:col>
      <xdr:colOff>1135380</xdr:colOff>
      <xdr:row>37</xdr:row>
      <xdr:rowOff>10611</xdr:rowOff>
    </xdr:to>
    <xdr:pic>
      <xdr:nvPicPr>
        <xdr:cNvPr id="5" name="Afbeelding 4" descr="Schermopname">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15000"/>
          <a:ext cx="7574280" cy="4982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1133475</xdr:colOff>
      <xdr:row>6</xdr:row>
      <xdr:rowOff>0</xdr:rowOff>
    </xdr:to>
    <xdr:pic>
      <xdr:nvPicPr>
        <xdr:cNvPr id="4" name="Afbeelding 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095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76200</xdr:rowOff>
    </xdr:from>
    <xdr:to>
      <xdr:col>5</xdr:col>
      <xdr:colOff>1043940</xdr:colOff>
      <xdr:row>37</xdr:row>
      <xdr:rowOff>71571</xdr:rowOff>
    </xdr:to>
    <xdr:pic>
      <xdr:nvPicPr>
        <xdr:cNvPr id="5" name="Afbeelding 4" descr="Schermopname">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75960"/>
          <a:ext cx="7574280" cy="4982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1143000</xdr:colOff>
      <xdr:row>6</xdr:row>
      <xdr:rowOff>0</xdr:rowOff>
    </xdr:to>
    <xdr:pic>
      <xdr:nvPicPr>
        <xdr:cNvPr id="4" name="Afbeelding 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1095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53340</xdr:rowOff>
    </xdr:from>
    <xdr:to>
      <xdr:col>5</xdr:col>
      <xdr:colOff>731520</xdr:colOff>
      <xdr:row>37</xdr:row>
      <xdr:rowOff>48711</xdr:rowOff>
    </xdr:to>
    <xdr:pic>
      <xdr:nvPicPr>
        <xdr:cNvPr id="5" name="Afbeelding 4" descr="Schermopname">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53100"/>
          <a:ext cx="7574280" cy="49829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123825</xdr:colOff>
      <xdr:row>31</xdr:row>
      <xdr:rowOff>76200</xdr:rowOff>
    </xdr:from>
    <xdr:to>
      <xdr:col>9</xdr:col>
      <xdr:colOff>504825</xdr:colOff>
      <xdr:row>31</xdr:row>
      <xdr:rowOff>85725</xdr:rowOff>
    </xdr:to>
    <xdr:cxnSp macro="">
      <xdr:nvCxnSpPr>
        <xdr:cNvPr id="3" name="Rechte verbindingslijn met pijl 2">
          <a:extLst>
            <a:ext uri="{FF2B5EF4-FFF2-40B4-BE49-F238E27FC236}">
              <a16:creationId xmlns:a16="http://schemas.microsoft.com/office/drawing/2014/main" id="{00000000-0008-0000-0C00-000003000000}"/>
            </a:ext>
          </a:extLst>
        </xdr:cNvPr>
        <xdr:cNvCxnSpPr/>
      </xdr:nvCxnSpPr>
      <xdr:spPr>
        <a:xfrm flipV="1">
          <a:off x="5000625" y="35909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123825</xdr:colOff>
      <xdr:row>38</xdr:row>
      <xdr:rowOff>76200</xdr:rowOff>
    </xdr:from>
    <xdr:to>
      <xdr:col>9</xdr:col>
      <xdr:colOff>504825</xdr:colOff>
      <xdr:row>38</xdr:row>
      <xdr:rowOff>85725</xdr:rowOff>
    </xdr:to>
    <xdr:cxnSp macro="">
      <xdr:nvCxnSpPr>
        <xdr:cNvPr id="4" name="Rechte verbindingslijn met pijl 3">
          <a:extLst>
            <a:ext uri="{FF2B5EF4-FFF2-40B4-BE49-F238E27FC236}">
              <a16:creationId xmlns:a16="http://schemas.microsoft.com/office/drawing/2014/main" id="{00000000-0008-0000-0C00-000004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2</xdr:row>
          <xdr:rowOff>9525</xdr:rowOff>
        </xdr:from>
        <xdr:to>
          <xdr:col>1</xdr:col>
          <xdr:colOff>923925</xdr:colOff>
          <xdr:row>3</xdr:row>
          <xdr:rowOff>0</xdr:rowOff>
        </xdr:to>
        <xdr:sp macro="" textlink="">
          <xdr:nvSpPr>
            <xdr:cNvPr id="14337" name="Spinner 1"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2</xdr:row>
          <xdr:rowOff>9525</xdr:rowOff>
        </xdr:from>
        <xdr:to>
          <xdr:col>13</xdr:col>
          <xdr:colOff>923925</xdr:colOff>
          <xdr:row>3</xdr:row>
          <xdr:rowOff>0</xdr:rowOff>
        </xdr:to>
        <xdr:sp macro="" textlink="">
          <xdr:nvSpPr>
            <xdr:cNvPr id="14338" name="Spinner 2" hidden="1">
              <a:extLst>
                <a:ext uri="{63B3BB69-23CF-44E3-9099-C40C66FF867C}">
                  <a14:compatExt spid="_x0000_s14338"/>
                </a:ext>
                <a:ext uri="{FF2B5EF4-FFF2-40B4-BE49-F238E27FC236}">
                  <a16:creationId xmlns:a16="http://schemas.microsoft.com/office/drawing/2014/main" id="{00000000-0008-0000-0D00-0000023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9</xdr:col>
      <xdr:colOff>123825</xdr:colOff>
      <xdr:row>198</xdr:row>
      <xdr:rowOff>76200</xdr:rowOff>
    </xdr:from>
    <xdr:to>
      <xdr:col>10</xdr:col>
      <xdr:colOff>504825</xdr:colOff>
      <xdr:row>198</xdr:row>
      <xdr:rowOff>85725</xdr:rowOff>
    </xdr:to>
    <xdr:cxnSp macro="">
      <xdr:nvCxnSpPr>
        <xdr:cNvPr id="2" name="Rechte verbindingslijn met pijl 1">
          <a:extLst>
            <a:ext uri="{FF2B5EF4-FFF2-40B4-BE49-F238E27FC236}">
              <a16:creationId xmlns:a16="http://schemas.microsoft.com/office/drawing/2014/main" id="{00000000-0008-0000-0E00-000002000000}"/>
            </a:ext>
          </a:extLst>
        </xdr:cNvPr>
        <xdr:cNvCxnSpPr/>
      </xdr:nvCxnSpPr>
      <xdr:spPr>
        <a:xfrm flipV="1">
          <a:off x="5000625" y="521017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198</xdr:row>
      <xdr:rowOff>76200</xdr:rowOff>
    </xdr:from>
    <xdr:to>
      <xdr:col>10</xdr:col>
      <xdr:colOff>504825</xdr:colOff>
      <xdr:row>198</xdr:row>
      <xdr:rowOff>85725</xdr:rowOff>
    </xdr:to>
    <xdr:cxnSp macro="">
      <xdr:nvCxnSpPr>
        <xdr:cNvPr id="3" name="Rechte verbindingslijn met pijl 2">
          <a:extLst>
            <a:ext uri="{FF2B5EF4-FFF2-40B4-BE49-F238E27FC236}">
              <a16:creationId xmlns:a16="http://schemas.microsoft.com/office/drawing/2014/main" id="{00000000-0008-0000-0E00-000003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4" name="Rechte verbindingslijn met pijl 3">
          <a:extLst>
            <a:ext uri="{FF2B5EF4-FFF2-40B4-BE49-F238E27FC236}">
              <a16:creationId xmlns:a16="http://schemas.microsoft.com/office/drawing/2014/main" id="{00000000-0008-0000-0E00-000004000000}"/>
            </a:ext>
          </a:extLst>
        </xdr:cNvPr>
        <xdr:cNvCxnSpPr/>
      </xdr:nvCxnSpPr>
      <xdr:spPr>
        <a:xfrm flipV="1">
          <a:off x="5000625" y="64103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5" name="Rechte verbindingslijn met pijl 4">
          <a:extLst>
            <a:ext uri="{FF2B5EF4-FFF2-40B4-BE49-F238E27FC236}">
              <a16:creationId xmlns:a16="http://schemas.microsoft.com/office/drawing/2014/main" id="{00000000-0008-0000-0E00-000005000000}"/>
            </a:ext>
          </a:extLst>
        </xdr:cNvPr>
        <xdr:cNvCxnSpPr/>
      </xdr:nvCxnSpPr>
      <xdr:spPr>
        <a:xfrm flipV="1">
          <a:off x="5267325" y="348710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28</xdr:col>
          <xdr:colOff>9525</xdr:colOff>
          <xdr:row>2</xdr:row>
          <xdr:rowOff>9525</xdr:rowOff>
        </xdr:from>
        <xdr:to>
          <xdr:col>28</xdr:col>
          <xdr:colOff>923925</xdr:colOff>
          <xdr:row>3</xdr:row>
          <xdr:rowOff>0</xdr:rowOff>
        </xdr:to>
        <xdr:sp macro="" textlink="">
          <xdr:nvSpPr>
            <xdr:cNvPr id="15361" name="Spinner 1"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9</xdr:col>
      <xdr:colOff>123825</xdr:colOff>
      <xdr:row>198</xdr:row>
      <xdr:rowOff>76200</xdr:rowOff>
    </xdr:from>
    <xdr:to>
      <xdr:col>10</xdr:col>
      <xdr:colOff>504825</xdr:colOff>
      <xdr:row>198</xdr:row>
      <xdr:rowOff>85725</xdr:rowOff>
    </xdr:to>
    <xdr:cxnSp macro="">
      <xdr:nvCxnSpPr>
        <xdr:cNvPr id="2" name="Rechte verbindingslijn met pijl 1">
          <a:extLst>
            <a:ext uri="{FF2B5EF4-FFF2-40B4-BE49-F238E27FC236}">
              <a16:creationId xmlns:a16="http://schemas.microsoft.com/office/drawing/2014/main" id="{00000000-0008-0000-0F00-000002000000}"/>
            </a:ext>
          </a:extLst>
        </xdr:cNvPr>
        <xdr:cNvCxnSpPr/>
      </xdr:nvCxnSpPr>
      <xdr:spPr>
        <a:xfrm flipV="1">
          <a:off x="5000625" y="521017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198</xdr:row>
      <xdr:rowOff>76200</xdr:rowOff>
    </xdr:from>
    <xdr:to>
      <xdr:col>10</xdr:col>
      <xdr:colOff>504825</xdr:colOff>
      <xdr:row>198</xdr:row>
      <xdr:rowOff>85725</xdr:rowOff>
    </xdr:to>
    <xdr:cxnSp macro="">
      <xdr:nvCxnSpPr>
        <xdr:cNvPr id="3" name="Rechte verbindingslijn met pijl 2">
          <a:extLst>
            <a:ext uri="{FF2B5EF4-FFF2-40B4-BE49-F238E27FC236}">
              <a16:creationId xmlns:a16="http://schemas.microsoft.com/office/drawing/2014/main" id="{00000000-0008-0000-0F00-000003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4" name="Rechte verbindingslijn met pijl 3">
          <a:extLst>
            <a:ext uri="{FF2B5EF4-FFF2-40B4-BE49-F238E27FC236}">
              <a16:creationId xmlns:a16="http://schemas.microsoft.com/office/drawing/2014/main" id="{00000000-0008-0000-0F00-000004000000}"/>
            </a:ext>
          </a:extLst>
        </xdr:cNvPr>
        <xdr:cNvCxnSpPr/>
      </xdr:nvCxnSpPr>
      <xdr:spPr>
        <a:xfrm flipV="1">
          <a:off x="5000625" y="64103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5" name="Rechte verbindingslijn met pijl 4">
          <a:extLst>
            <a:ext uri="{FF2B5EF4-FFF2-40B4-BE49-F238E27FC236}">
              <a16:creationId xmlns:a16="http://schemas.microsoft.com/office/drawing/2014/main" id="{00000000-0008-0000-0F00-000005000000}"/>
            </a:ext>
          </a:extLst>
        </xdr:cNvPr>
        <xdr:cNvCxnSpPr/>
      </xdr:nvCxnSpPr>
      <xdr:spPr>
        <a:xfrm flipV="1">
          <a:off x="5267325" y="348710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28</xdr:col>
          <xdr:colOff>9525</xdr:colOff>
          <xdr:row>2</xdr:row>
          <xdr:rowOff>9525</xdr:rowOff>
        </xdr:from>
        <xdr:to>
          <xdr:col>28</xdr:col>
          <xdr:colOff>923925</xdr:colOff>
          <xdr:row>3</xdr:row>
          <xdr:rowOff>0</xdr:rowOff>
        </xdr:to>
        <xdr:sp macro="" textlink="">
          <xdr:nvSpPr>
            <xdr:cNvPr id="16385" name="Spinner 1" hidden="1">
              <a:extLst>
                <a:ext uri="{63B3BB69-23CF-44E3-9099-C40C66FF867C}">
                  <a14:compatExt spid="_x0000_s16385"/>
                </a:ext>
                <a:ext uri="{FF2B5EF4-FFF2-40B4-BE49-F238E27FC236}">
                  <a16:creationId xmlns:a16="http://schemas.microsoft.com/office/drawing/2014/main" id="{00000000-0008-0000-0F00-0000014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9</xdr:col>
      <xdr:colOff>123825</xdr:colOff>
      <xdr:row>198</xdr:row>
      <xdr:rowOff>76200</xdr:rowOff>
    </xdr:from>
    <xdr:to>
      <xdr:col>10</xdr:col>
      <xdr:colOff>504825</xdr:colOff>
      <xdr:row>198</xdr:row>
      <xdr:rowOff>85725</xdr:rowOff>
    </xdr:to>
    <xdr:cxnSp macro="">
      <xdr:nvCxnSpPr>
        <xdr:cNvPr id="2" name="Rechte verbindingslijn met pijl 1">
          <a:extLst>
            <a:ext uri="{FF2B5EF4-FFF2-40B4-BE49-F238E27FC236}">
              <a16:creationId xmlns:a16="http://schemas.microsoft.com/office/drawing/2014/main" id="{00000000-0008-0000-1000-000002000000}"/>
            </a:ext>
          </a:extLst>
        </xdr:cNvPr>
        <xdr:cNvCxnSpPr/>
      </xdr:nvCxnSpPr>
      <xdr:spPr>
        <a:xfrm flipV="1">
          <a:off x="5000625" y="521017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198</xdr:row>
      <xdr:rowOff>76200</xdr:rowOff>
    </xdr:from>
    <xdr:to>
      <xdr:col>10</xdr:col>
      <xdr:colOff>504825</xdr:colOff>
      <xdr:row>198</xdr:row>
      <xdr:rowOff>85725</xdr:rowOff>
    </xdr:to>
    <xdr:cxnSp macro="">
      <xdr:nvCxnSpPr>
        <xdr:cNvPr id="3" name="Rechte verbindingslijn met pijl 2">
          <a:extLst>
            <a:ext uri="{FF2B5EF4-FFF2-40B4-BE49-F238E27FC236}">
              <a16:creationId xmlns:a16="http://schemas.microsoft.com/office/drawing/2014/main" id="{00000000-0008-0000-1000-000003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4" name="Rechte verbindingslijn met pijl 3">
          <a:extLst>
            <a:ext uri="{FF2B5EF4-FFF2-40B4-BE49-F238E27FC236}">
              <a16:creationId xmlns:a16="http://schemas.microsoft.com/office/drawing/2014/main" id="{00000000-0008-0000-1000-000004000000}"/>
            </a:ext>
          </a:extLst>
        </xdr:cNvPr>
        <xdr:cNvCxnSpPr/>
      </xdr:nvCxnSpPr>
      <xdr:spPr>
        <a:xfrm flipV="1">
          <a:off x="5000625" y="64103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5" name="Rechte verbindingslijn met pijl 4">
          <a:extLst>
            <a:ext uri="{FF2B5EF4-FFF2-40B4-BE49-F238E27FC236}">
              <a16:creationId xmlns:a16="http://schemas.microsoft.com/office/drawing/2014/main" id="{00000000-0008-0000-1000-000005000000}"/>
            </a:ext>
          </a:extLst>
        </xdr:cNvPr>
        <xdr:cNvCxnSpPr/>
      </xdr:nvCxnSpPr>
      <xdr:spPr>
        <a:xfrm flipV="1">
          <a:off x="5267325" y="348710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28</xdr:col>
          <xdr:colOff>28575</xdr:colOff>
          <xdr:row>2</xdr:row>
          <xdr:rowOff>9525</xdr:rowOff>
        </xdr:from>
        <xdr:to>
          <xdr:col>28</xdr:col>
          <xdr:colOff>923925</xdr:colOff>
          <xdr:row>3</xdr:row>
          <xdr:rowOff>0</xdr:rowOff>
        </xdr:to>
        <xdr:sp macro="" textlink="">
          <xdr:nvSpPr>
            <xdr:cNvPr id="17409" name="Spinner 1" hidden="1">
              <a:extLst>
                <a:ext uri="{63B3BB69-23CF-44E3-9099-C40C66FF867C}">
                  <a14:compatExt spid="_x0000_s17409"/>
                </a:ext>
                <a:ext uri="{FF2B5EF4-FFF2-40B4-BE49-F238E27FC236}">
                  <a16:creationId xmlns:a16="http://schemas.microsoft.com/office/drawing/2014/main" id="{00000000-0008-0000-1000-0000014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9</xdr:col>
      <xdr:colOff>123825</xdr:colOff>
      <xdr:row>198</xdr:row>
      <xdr:rowOff>76200</xdr:rowOff>
    </xdr:from>
    <xdr:to>
      <xdr:col>10</xdr:col>
      <xdr:colOff>504825</xdr:colOff>
      <xdr:row>198</xdr:row>
      <xdr:rowOff>85725</xdr:rowOff>
    </xdr:to>
    <xdr:cxnSp macro="">
      <xdr:nvCxnSpPr>
        <xdr:cNvPr id="2" name="Rechte verbindingslijn met pijl 1">
          <a:extLst>
            <a:ext uri="{FF2B5EF4-FFF2-40B4-BE49-F238E27FC236}">
              <a16:creationId xmlns:a16="http://schemas.microsoft.com/office/drawing/2014/main" id="{00000000-0008-0000-1100-000002000000}"/>
            </a:ext>
          </a:extLst>
        </xdr:cNvPr>
        <xdr:cNvCxnSpPr/>
      </xdr:nvCxnSpPr>
      <xdr:spPr>
        <a:xfrm flipV="1">
          <a:off x="5000625" y="521017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198</xdr:row>
      <xdr:rowOff>76200</xdr:rowOff>
    </xdr:from>
    <xdr:to>
      <xdr:col>10</xdr:col>
      <xdr:colOff>504825</xdr:colOff>
      <xdr:row>198</xdr:row>
      <xdr:rowOff>85725</xdr:rowOff>
    </xdr:to>
    <xdr:cxnSp macro="">
      <xdr:nvCxnSpPr>
        <xdr:cNvPr id="3" name="Rechte verbindingslijn met pijl 2">
          <a:extLst>
            <a:ext uri="{FF2B5EF4-FFF2-40B4-BE49-F238E27FC236}">
              <a16:creationId xmlns:a16="http://schemas.microsoft.com/office/drawing/2014/main" id="{00000000-0008-0000-1100-000003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4" name="Rechte verbindingslijn met pijl 3">
          <a:extLst>
            <a:ext uri="{FF2B5EF4-FFF2-40B4-BE49-F238E27FC236}">
              <a16:creationId xmlns:a16="http://schemas.microsoft.com/office/drawing/2014/main" id="{00000000-0008-0000-1100-000004000000}"/>
            </a:ext>
          </a:extLst>
        </xdr:cNvPr>
        <xdr:cNvCxnSpPr/>
      </xdr:nvCxnSpPr>
      <xdr:spPr>
        <a:xfrm flipV="1">
          <a:off x="5000625" y="64103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5" name="Rechte verbindingslijn met pijl 4">
          <a:extLst>
            <a:ext uri="{FF2B5EF4-FFF2-40B4-BE49-F238E27FC236}">
              <a16:creationId xmlns:a16="http://schemas.microsoft.com/office/drawing/2014/main" id="{00000000-0008-0000-1100-000005000000}"/>
            </a:ext>
          </a:extLst>
        </xdr:cNvPr>
        <xdr:cNvCxnSpPr/>
      </xdr:nvCxnSpPr>
      <xdr:spPr>
        <a:xfrm flipV="1">
          <a:off x="5267325" y="348710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28</xdr:col>
          <xdr:colOff>9525</xdr:colOff>
          <xdr:row>2</xdr:row>
          <xdr:rowOff>9525</xdr:rowOff>
        </xdr:from>
        <xdr:to>
          <xdr:col>28</xdr:col>
          <xdr:colOff>923925</xdr:colOff>
          <xdr:row>3</xdr:row>
          <xdr:rowOff>0</xdr:rowOff>
        </xdr:to>
        <xdr:sp macro="" textlink="">
          <xdr:nvSpPr>
            <xdr:cNvPr id="18433" name="Spinner 1" hidden="1">
              <a:extLst>
                <a:ext uri="{63B3BB69-23CF-44E3-9099-C40C66FF867C}">
                  <a14:compatExt spid="_x0000_s18433"/>
                </a:ext>
                <a:ext uri="{FF2B5EF4-FFF2-40B4-BE49-F238E27FC236}">
                  <a16:creationId xmlns:a16="http://schemas.microsoft.com/office/drawing/2014/main" id="{00000000-0008-0000-1100-0000014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9</xdr:col>
      <xdr:colOff>123825</xdr:colOff>
      <xdr:row>198</xdr:row>
      <xdr:rowOff>76200</xdr:rowOff>
    </xdr:from>
    <xdr:to>
      <xdr:col>10</xdr:col>
      <xdr:colOff>504825</xdr:colOff>
      <xdr:row>198</xdr:row>
      <xdr:rowOff>85725</xdr:rowOff>
    </xdr:to>
    <xdr:cxnSp macro="">
      <xdr:nvCxnSpPr>
        <xdr:cNvPr id="2" name="Rechte verbindingslijn met pijl 1">
          <a:extLst>
            <a:ext uri="{FF2B5EF4-FFF2-40B4-BE49-F238E27FC236}">
              <a16:creationId xmlns:a16="http://schemas.microsoft.com/office/drawing/2014/main" id="{00000000-0008-0000-1200-000002000000}"/>
            </a:ext>
          </a:extLst>
        </xdr:cNvPr>
        <xdr:cNvCxnSpPr/>
      </xdr:nvCxnSpPr>
      <xdr:spPr>
        <a:xfrm flipV="1">
          <a:off x="5000625" y="521017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198</xdr:row>
      <xdr:rowOff>76200</xdr:rowOff>
    </xdr:from>
    <xdr:to>
      <xdr:col>10</xdr:col>
      <xdr:colOff>504825</xdr:colOff>
      <xdr:row>198</xdr:row>
      <xdr:rowOff>85725</xdr:rowOff>
    </xdr:to>
    <xdr:cxnSp macro="">
      <xdr:nvCxnSpPr>
        <xdr:cNvPr id="3" name="Rechte verbindingslijn met pijl 2">
          <a:extLst>
            <a:ext uri="{FF2B5EF4-FFF2-40B4-BE49-F238E27FC236}">
              <a16:creationId xmlns:a16="http://schemas.microsoft.com/office/drawing/2014/main" id="{00000000-0008-0000-1200-000003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4" name="Rechte verbindingslijn met pijl 3">
          <a:extLst>
            <a:ext uri="{FF2B5EF4-FFF2-40B4-BE49-F238E27FC236}">
              <a16:creationId xmlns:a16="http://schemas.microsoft.com/office/drawing/2014/main" id="{00000000-0008-0000-1200-000004000000}"/>
            </a:ext>
          </a:extLst>
        </xdr:cNvPr>
        <xdr:cNvCxnSpPr/>
      </xdr:nvCxnSpPr>
      <xdr:spPr>
        <a:xfrm flipV="1">
          <a:off x="5000625" y="64103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5" name="Rechte verbindingslijn met pijl 4">
          <a:extLst>
            <a:ext uri="{FF2B5EF4-FFF2-40B4-BE49-F238E27FC236}">
              <a16:creationId xmlns:a16="http://schemas.microsoft.com/office/drawing/2014/main" id="{00000000-0008-0000-1200-000005000000}"/>
            </a:ext>
          </a:extLst>
        </xdr:cNvPr>
        <xdr:cNvCxnSpPr/>
      </xdr:nvCxnSpPr>
      <xdr:spPr>
        <a:xfrm flipV="1">
          <a:off x="5267325" y="348710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28</xdr:col>
          <xdr:colOff>9525</xdr:colOff>
          <xdr:row>2</xdr:row>
          <xdr:rowOff>9525</xdr:rowOff>
        </xdr:from>
        <xdr:to>
          <xdr:col>28</xdr:col>
          <xdr:colOff>923925</xdr:colOff>
          <xdr:row>3</xdr:row>
          <xdr:rowOff>0</xdr:rowOff>
        </xdr:to>
        <xdr:sp macro="" textlink="">
          <xdr:nvSpPr>
            <xdr:cNvPr id="19457" name="Spinner 1" hidden="1">
              <a:extLst>
                <a:ext uri="{63B3BB69-23CF-44E3-9099-C40C66FF867C}">
                  <a14:compatExt spid="_x0000_s19457"/>
                </a:ext>
                <a:ext uri="{FF2B5EF4-FFF2-40B4-BE49-F238E27FC236}">
                  <a16:creationId xmlns:a16="http://schemas.microsoft.com/office/drawing/2014/main" id="{00000000-0008-0000-1200-000001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9525</xdr:rowOff>
    </xdr:from>
    <xdr:to>
      <xdr:col>0</xdr:col>
      <xdr:colOff>1095375</xdr:colOff>
      <xdr:row>5</xdr:row>
      <xdr:rowOff>133350</xdr:rowOff>
    </xdr:to>
    <xdr:pic>
      <xdr:nvPicPr>
        <xdr:cNvPr id="4" name="Afbeelding 1">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1095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89535</xdr:rowOff>
    </xdr:from>
    <xdr:to>
      <xdr:col>5</xdr:col>
      <xdr:colOff>1211580</xdr:colOff>
      <xdr:row>37</xdr:row>
      <xdr:rowOff>84906</xdr:rowOff>
    </xdr:to>
    <xdr:pic>
      <xdr:nvPicPr>
        <xdr:cNvPr id="5" name="Afbeelding 4" descr="Schermopname">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89295"/>
          <a:ext cx="7574280" cy="4982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9</xdr:col>
      <xdr:colOff>123825</xdr:colOff>
      <xdr:row>198</xdr:row>
      <xdr:rowOff>76200</xdr:rowOff>
    </xdr:from>
    <xdr:to>
      <xdr:col>10</xdr:col>
      <xdr:colOff>504825</xdr:colOff>
      <xdr:row>198</xdr:row>
      <xdr:rowOff>85725</xdr:rowOff>
    </xdr:to>
    <xdr:cxnSp macro="">
      <xdr:nvCxnSpPr>
        <xdr:cNvPr id="2" name="Rechte verbindingslijn met pijl 1">
          <a:extLst>
            <a:ext uri="{FF2B5EF4-FFF2-40B4-BE49-F238E27FC236}">
              <a16:creationId xmlns:a16="http://schemas.microsoft.com/office/drawing/2014/main" id="{00000000-0008-0000-1300-000002000000}"/>
            </a:ext>
          </a:extLst>
        </xdr:cNvPr>
        <xdr:cNvCxnSpPr/>
      </xdr:nvCxnSpPr>
      <xdr:spPr>
        <a:xfrm flipV="1">
          <a:off x="5000625" y="521017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198</xdr:row>
      <xdr:rowOff>76200</xdr:rowOff>
    </xdr:from>
    <xdr:to>
      <xdr:col>10</xdr:col>
      <xdr:colOff>504825</xdr:colOff>
      <xdr:row>198</xdr:row>
      <xdr:rowOff>85725</xdr:rowOff>
    </xdr:to>
    <xdr:cxnSp macro="">
      <xdr:nvCxnSpPr>
        <xdr:cNvPr id="3" name="Rechte verbindingslijn met pijl 2">
          <a:extLst>
            <a:ext uri="{FF2B5EF4-FFF2-40B4-BE49-F238E27FC236}">
              <a16:creationId xmlns:a16="http://schemas.microsoft.com/office/drawing/2014/main" id="{00000000-0008-0000-1300-000003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4" name="Rechte verbindingslijn met pijl 3">
          <a:extLst>
            <a:ext uri="{FF2B5EF4-FFF2-40B4-BE49-F238E27FC236}">
              <a16:creationId xmlns:a16="http://schemas.microsoft.com/office/drawing/2014/main" id="{00000000-0008-0000-1300-000004000000}"/>
            </a:ext>
          </a:extLst>
        </xdr:cNvPr>
        <xdr:cNvCxnSpPr/>
      </xdr:nvCxnSpPr>
      <xdr:spPr>
        <a:xfrm flipV="1">
          <a:off x="5000625" y="64103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5" name="Rechte verbindingslijn met pijl 4">
          <a:extLst>
            <a:ext uri="{FF2B5EF4-FFF2-40B4-BE49-F238E27FC236}">
              <a16:creationId xmlns:a16="http://schemas.microsoft.com/office/drawing/2014/main" id="{00000000-0008-0000-1300-000005000000}"/>
            </a:ext>
          </a:extLst>
        </xdr:cNvPr>
        <xdr:cNvCxnSpPr/>
      </xdr:nvCxnSpPr>
      <xdr:spPr>
        <a:xfrm flipV="1">
          <a:off x="5267325" y="348710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28</xdr:col>
          <xdr:colOff>9525</xdr:colOff>
          <xdr:row>2</xdr:row>
          <xdr:rowOff>9525</xdr:rowOff>
        </xdr:from>
        <xdr:to>
          <xdr:col>28</xdr:col>
          <xdr:colOff>923925</xdr:colOff>
          <xdr:row>3</xdr:row>
          <xdr:rowOff>0</xdr:rowOff>
        </xdr:to>
        <xdr:sp macro="" textlink="">
          <xdr:nvSpPr>
            <xdr:cNvPr id="20481" name="Spinner 1" hidden="1">
              <a:extLst>
                <a:ext uri="{63B3BB69-23CF-44E3-9099-C40C66FF867C}">
                  <a14:compatExt spid="_x0000_s20481"/>
                </a:ext>
                <a:ext uri="{FF2B5EF4-FFF2-40B4-BE49-F238E27FC236}">
                  <a16:creationId xmlns:a16="http://schemas.microsoft.com/office/drawing/2014/main" id="{00000000-0008-0000-1300-0000015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9</xdr:col>
      <xdr:colOff>123825</xdr:colOff>
      <xdr:row>198</xdr:row>
      <xdr:rowOff>76200</xdr:rowOff>
    </xdr:from>
    <xdr:to>
      <xdr:col>10</xdr:col>
      <xdr:colOff>504825</xdr:colOff>
      <xdr:row>198</xdr:row>
      <xdr:rowOff>85725</xdr:rowOff>
    </xdr:to>
    <xdr:cxnSp macro="">
      <xdr:nvCxnSpPr>
        <xdr:cNvPr id="2" name="Rechte verbindingslijn met pijl 1">
          <a:extLst>
            <a:ext uri="{FF2B5EF4-FFF2-40B4-BE49-F238E27FC236}">
              <a16:creationId xmlns:a16="http://schemas.microsoft.com/office/drawing/2014/main" id="{00000000-0008-0000-1400-000002000000}"/>
            </a:ext>
          </a:extLst>
        </xdr:cNvPr>
        <xdr:cNvCxnSpPr/>
      </xdr:nvCxnSpPr>
      <xdr:spPr>
        <a:xfrm flipV="1">
          <a:off x="5000625" y="521017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198</xdr:row>
      <xdr:rowOff>76200</xdr:rowOff>
    </xdr:from>
    <xdr:to>
      <xdr:col>10</xdr:col>
      <xdr:colOff>504825</xdr:colOff>
      <xdr:row>198</xdr:row>
      <xdr:rowOff>85725</xdr:rowOff>
    </xdr:to>
    <xdr:cxnSp macro="">
      <xdr:nvCxnSpPr>
        <xdr:cNvPr id="3" name="Rechte verbindingslijn met pijl 2">
          <a:extLst>
            <a:ext uri="{FF2B5EF4-FFF2-40B4-BE49-F238E27FC236}">
              <a16:creationId xmlns:a16="http://schemas.microsoft.com/office/drawing/2014/main" id="{00000000-0008-0000-1400-000003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4" name="Rechte verbindingslijn met pijl 3">
          <a:extLst>
            <a:ext uri="{FF2B5EF4-FFF2-40B4-BE49-F238E27FC236}">
              <a16:creationId xmlns:a16="http://schemas.microsoft.com/office/drawing/2014/main" id="{00000000-0008-0000-1400-000004000000}"/>
            </a:ext>
          </a:extLst>
        </xdr:cNvPr>
        <xdr:cNvCxnSpPr/>
      </xdr:nvCxnSpPr>
      <xdr:spPr>
        <a:xfrm flipV="1">
          <a:off x="5000625" y="64103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5" name="Rechte verbindingslijn met pijl 4">
          <a:extLst>
            <a:ext uri="{FF2B5EF4-FFF2-40B4-BE49-F238E27FC236}">
              <a16:creationId xmlns:a16="http://schemas.microsoft.com/office/drawing/2014/main" id="{00000000-0008-0000-1400-000005000000}"/>
            </a:ext>
          </a:extLst>
        </xdr:cNvPr>
        <xdr:cNvCxnSpPr/>
      </xdr:nvCxnSpPr>
      <xdr:spPr>
        <a:xfrm flipV="1">
          <a:off x="5267325" y="348710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28</xdr:col>
          <xdr:colOff>9525</xdr:colOff>
          <xdr:row>2</xdr:row>
          <xdr:rowOff>9525</xdr:rowOff>
        </xdr:from>
        <xdr:to>
          <xdr:col>28</xdr:col>
          <xdr:colOff>923925</xdr:colOff>
          <xdr:row>3</xdr:row>
          <xdr:rowOff>0</xdr:rowOff>
        </xdr:to>
        <xdr:sp macro="" textlink="">
          <xdr:nvSpPr>
            <xdr:cNvPr id="21505" name="Spinner 1" hidden="1">
              <a:extLst>
                <a:ext uri="{63B3BB69-23CF-44E3-9099-C40C66FF867C}">
                  <a14:compatExt spid="_x0000_s21505"/>
                </a:ext>
                <a:ext uri="{FF2B5EF4-FFF2-40B4-BE49-F238E27FC236}">
                  <a16:creationId xmlns:a16="http://schemas.microsoft.com/office/drawing/2014/main" id="{00000000-0008-0000-1400-0000015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xdr:twoCellAnchor>
    <xdr:from>
      <xdr:col>9</xdr:col>
      <xdr:colOff>123825</xdr:colOff>
      <xdr:row>198</xdr:row>
      <xdr:rowOff>76200</xdr:rowOff>
    </xdr:from>
    <xdr:to>
      <xdr:col>10</xdr:col>
      <xdr:colOff>504825</xdr:colOff>
      <xdr:row>198</xdr:row>
      <xdr:rowOff>85725</xdr:rowOff>
    </xdr:to>
    <xdr:cxnSp macro="">
      <xdr:nvCxnSpPr>
        <xdr:cNvPr id="2" name="Rechte verbindingslijn met pijl 1">
          <a:extLst>
            <a:ext uri="{FF2B5EF4-FFF2-40B4-BE49-F238E27FC236}">
              <a16:creationId xmlns:a16="http://schemas.microsoft.com/office/drawing/2014/main" id="{00000000-0008-0000-1500-000002000000}"/>
            </a:ext>
          </a:extLst>
        </xdr:cNvPr>
        <xdr:cNvCxnSpPr/>
      </xdr:nvCxnSpPr>
      <xdr:spPr>
        <a:xfrm flipV="1">
          <a:off x="5000625" y="521017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198</xdr:row>
      <xdr:rowOff>76200</xdr:rowOff>
    </xdr:from>
    <xdr:to>
      <xdr:col>10</xdr:col>
      <xdr:colOff>504825</xdr:colOff>
      <xdr:row>198</xdr:row>
      <xdr:rowOff>85725</xdr:rowOff>
    </xdr:to>
    <xdr:cxnSp macro="">
      <xdr:nvCxnSpPr>
        <xdr:cNvPr id="3" name="Rechte verbindingslijn met pijl 2">
          <a:extLst>
            <a:ext uri="{FF2B5EF4-FFF2-40B4-BE49-F238E27FC236}">
              <a16:creationId xmlns:a16="http://schemas.microsoft.com/office/drawing/2014/main" id="{00000000-0008-0000-1500-000003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4" name="Rechte verbindingslijn met pijl 3">
          <a:extLst>
            <a:ext uri="{FF2B5EF4-FFF2-40B4-BE49-F238E27FC236}">
              <a16:creationId xmlns:a16="http://schemas.microsoft.com/office/drawing/2014/main" id="{00000000-0008-0000-1500-000004000000}"/>
            </a:ext>
          </a:extLst>
        </xdr:cNvPr>
        <xdr:cNvCxnSpPr/>
      </xdr:nvCxnSpPr>
      <xdr:spPr>
        <a:xfrm flipV="1">
          <a:off x="5000625" y="64103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5" name="Rechte verbindingslijn met pijl 4">
          <a:extLst>
            <a:ext uri="{FF2B5EF4-FFF2-40B4-BE49-F238E27FC236}">
              <a16:creationId xmlns:a16="http://schemas.microsoft.com/office/drawing/2014/main" id="{00000000-0008-0000-1500-000005000000}"/>
            </a:ext>
          </a:extLst>
        </xdr:cNvPr>
        <xdr:cNvCxnSpPr/>
      </xdr:nvCxnSpPr>
      <xdr:spPr>
        <a:xfrm flipV="1">
          <a:off x="5267325" y="348710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28</xdr:col>
          <xdr:colOff>9525</xdr:colOff>
          <xdr:row>2</xdr:row>
          <xdr:rowOff>9525</xdr:rowOff>
        </xdr:from>
        <xdr:to>
          <xdr:col>28</xdr:col>
          <xdr:colOff>923925</xdr:colOff>
          <xdr:row>3</xdr:row>
          <xdr:rowOff>0</xdr:rowOff>
        </xdr:to>
        <xdr:sp macro="" textlink="">
          <xdr:nvSpPr>
            <xdr:cNvPr id="22529" name="Spinner 1" hidden="1">
              <a:extLst>
                <a:ext uri="{63B3BB69-23CF-44E3-9099-C40C66FF867C}">
                  <a14:compatExt spid="_x0000_s22529"/>
                </a:ext>
                <a:ext uri="{FF2B5EF4-FFF2-40B4-BE49-F238E27FC236}">
                  <a16:creationId xmlns:a16="http://schemas.microsoft.com/office/drawing/2014/main" id="{00000000-0008-0000-1500-0000015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xdr:from>
      <xdr:col>9</xdr:col>
      <xdr:colOff>123825</xdr:colOff>
      <xdr:row>198</xdr:row>
      <xdr:rowOff>76200</xdr:rowOff>
    </xdr:from>
    <xdr:to>
      <xdr:col>10</xdr:col>
      <xdr:colOff>504825</xdr:colOff>
      <xdr:row>198</xdr:row>
      <xdr:rowOff>85725</xdr:rowOff>
    </xdr:to>
    <xdr:cxnSp macro="">
      <xdr:nvCxnSpPr>
        <xdr:cNvPr id="2" name="Rechte verbindingslijn met pijl 1">
          <a:extLst>
            <a:ext uri="{FF2B5EF4-FFF2-40B4-BE49-F238E27FC236}">
              <a16:creationId xmlns:a16="http://schemas.microsoft.com/office/drawing/2014/main" id="{00000000-0008-0000-1600-000002000000}"/>
            </a:ext>
          </a:extLst>
        </xdr:cNvPr>
        <xdr:cNvCxnSpPr/>
      </xdr:nvCxnSpPr>
      <xdr:spPr>
        <a:xfrm flipV="1">
          <a:off x="5000625" y="521017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198</xdr:row>
      <xdr:rowOff>76200</xdr:rowOff>
    </xdr:from>
    <xdr:to>
      <xdr:col>10</xdr:col>
      <xdr:colOff>504825</xdr:colOff>
      <xdr:row>198</xdr:row>
      <xdr:rowOff>85725</xdr:rowOff>
    </xdr:to>
    <xdr:cxnSp macro="">
      <xdr:nvCxnSpPr>
        <xdr:cNvPr id="3" name="Rechte verbindingslijn met pijl 2">
          <a:extLst>
            <a:ext uri="{FF2B5EF4-FFF2-40B4-BE49-F238E27FC236}">
              <a16:creationId xmlns:a16="http://schemas.microsoft.com/office/drawing/2014/main" id="{00000000-0008-0000-1600-000003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4" name="Rechte verbindingslijn met pijl 3">
          <a:extLst>
            <a:ext uri="{FF2B5EF4-FFF2-40B4-BE49-F238E27FC236}">
              <a16:creationId xmlns:a16="http://schemas.microsoft.com/office/drawing/2014/main" id="{00000000-0008-0000-1600-000004000000}"/>
            </a:ext>
          </a:extLst>
        </xdr:cNvPr>
        <xdr:cNvCxnSpPr/>
      </xdr:nvCxnSpPr>
      <xdr:spPr>
        <a:xfrm flipV="1">
          <a:off x="5000625" y="64103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5" name="Rechte verbindingslijn met pijl 4">
          <a:extLst>
            <a:ext uri="{FF2B5EF4-FFF2-40B4-BE49-F238E27FC236}">
              <a16:creationId xmlns:a16="http://schemas.microsoft.com/office/drawing/2014/main" id="{00000000-0008-0000-1600-000005000000}"/>
            </a:ext>
          </a:extLst>
        </xdr:cNvPr>
        <xdr:cNvCxnSpPr/>
      </xdr:nvCxnSpPr>
      <xdr:spPr>
        <a:xfrm flipV="1">
          <a:off x="5267325" y="348710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28</xdr:col>
          <xdr:colOff>9525</xdr:colOff>
          <xdr:row>2</xdr:row>
          <xdr:rowOff>9525</xdr:rowOff>
        </xdr:from>
        <xdr:to>
          <xdr:col>28</xdr:col>
          <xdr:colOff>923925</xdr:colOff>
          <xdr:row>3</xdr:row>
          <xdr:rowOff>0</xdr:rowOff>
        </xdr:to>
        <xdr:sp macro="" textlink="">
          <xdr:nvSpPr>
            <xdr:cNvPr id="23553" name="Spinner 1" hidden="1">
              <a:extLst>
                <a:ext uri="{63B3BB69-23CF-44E3-9099-C40C66FF867C}">
                  <a14:compatExt spid="_x0000_s23553"/>
                </a:ext>
                <a:ext uri="{FF2B5EF4-FFF2-40B4-BE49-F238E27FC236}">
                  <a16:creationId xmlns:a16="http://schemas.microsoft.com/office/drawing/2014/main" id="{00000000-0008-0000-1600-0000015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9</xdr:col>
      <xdr:colOff>123825</xdr:colOff>
      <xdr:row>198</xdr:row>
      <xdr:rowOff>76200</xdr:rowOff>
    </xdr:from>
    <xdr:to>
      <xdr:col>10</xdr:col>
      <xdr:colOff>504825</xdr:colOff>
      <xdr:row>198</xdr:row>
      <xdr:rowOff>85725</xdr:rowOff>
    </xdr:to>
    <xdr:cxnSp macro="">
      <xdr:nvCxnSpPr>
        <xdr:cNvPr id="2" name="Rechte verbindingslijn met pijl 1">
          <a:extLst>
            <a:ext uri="{FF2B5EF4-FFF2-40B4-BE49-F238E27FC236}">
              <a16:creationId xmlns:a16="http://schemas.microsoft.com/office/drawing/2014/main" id="{00000000-0008-0000-1700-000002000000}"/>
            </a:ext>
          </a:extLst>
        </xdr:cNvPr>
        <xdr:cNvCxnSpPr/>
      </xdr:nvCxnSpPr>
      <xdr:spPr>
        <a:xfrm flipV="1">
          <a:off x="5000625" y="521017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198</xdr:row>
      <xdr:rowOff>76200</xdr:rowOff>
    </xdr:from>
    <xdr:to>
      <xdr:col>10</xdr:col>
      <xdr:colOff>504825</xdr:colOff>
      <xdr:row>198</xdr:row>
      <xdr:rowOff>85725</xdr:rowOff>
    </xdr:to>
    <xdr:cxnSp macro="">
      <xdr:nvCxnSpPr>
        <xdr:cNvPr id="3" name="Rechte verbindingslijn met pijl 2">
          <a:extLst>
            <a:ext uri="{FF2B5EF4-FFF2-40B4-BE49-F238E27FC236}">
              <a16:creationId xmlns:a16="http://schemas.microsoft.com/office/drawing/2014/main" id="{00000000-0008-0000-1700-000003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4" name="Rechte verbindingslijn met pijl 3">
          <a:extLst>
            <a:ext uri="{FF2B5EF4-FFF2-40B4-BE49-F238E27FC236}">
              <a16:creationId xmlns:a16="http://schemas.microsoft.com/office/drawing/2014/main" id="{00000000-0008-0000-1700-000004000000}"/>
            </a:ext>
          </a:extLst>
        </xdr:cNvPr>
        <xdr:cNvCxnSpPr/>
      </xdr:nvCxnSpPr>
      <xdr:spPr>
        <a:xfrm flipV="1">
          <a:off x="5000625" y="64103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5" name="Rechte verbindingslijn met pijl 4">
          <a:extLst>
            <a:ext uri="{FF2B5EF4-FFF2-40B4-BE49-F238E27FC236}">
              <a16:creationId xmlns:a16="http://schemas.microsoft.com/office/drawing/2014/main" id="{00000000-0008-0000-1700-000005000000}"/>
            </a:ext>
          </a:extLst>
        </xdr:cNvPr>
        <xdr:cNvCxnSpPr/>
      </xdr:nvCxnSpPr>
      <xdr:spPr>
        <a:xfrm flipV="1">
          <a:off x="5267325" y="348710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28</xdr:col>
          <xdr:colOff>9525</xdr:colOff>
          <xdr:row>2</xdr:row>
          <xdr:rowOff>9525</xdr:rowOff>
        </xdr:from>
        <xdr:to>
          <xdr:col>28</xdr:col>
          <xdr:colOff>923925</xdr:colOff>
          <xdr:row>3</xdr:row>
          <xdr:rowOff>0</xdr:rowOff>
        </xdr:to>
        <xdr:sp macro="" textlink="">
          <xdr:nvSpPr>
            <xdr:cNvPr id="24577" name="Spinner 1" hidden="1">
              <a:extLst>
                <a:ext uri="{63B3BB69-23CF-44E3-9099-C40C66FF867C}">
                  <a14:compatExt spid="_x0000_s24577"/>
                </a:ext>
                <a:ext uri="{FF2B5EF4-FFF2-40B4-BE49-F238E27FC236}">
                  <a16:creationId xmlns:a16="http://schemas.microsoft.com/office/drawing/2014/main" id="{00000000-0008-0000-1700-0000016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xdr:twoCellAnchor>
    <xdr:from>
      <xdr:col>9</xdr:col>
      <xdr:colOff>123825</xdr:colOff>
      <xdr:row>198</xdr:row>
      <xdr:rowOff>76200</xdr:rowOff>
    </xdr:from>
    <xdr:to>
      <xdr:col>10</xdr:col>
      <xdr:colOff>504825</xdr:colOff>
      <xdr:row>198</xdr:row>
      <xdr:rowOff>85725</xdr:rowOff>
    </xdr:to>
    <xdr:cxnSp macro="">
      <xdr:nvCxnSpPr>
        <xdr:cNvPr id="2" name="Rechte verbindingslijn met pijl 1">
          <a:extLst>
            <a:ext uri="{FF2B5EF4-FFF2-40B4-BE49-F238E27FC236}">
              <a16:creationId xmlns:a16="http://schemas.microsoft.com/office/drawing/2014/main" id="{00000000-0008-0000-1800-000002000000}"/>
            </a:ext>
          </a:extLst>
        </xdr:cNvPr>
        <xdr:cNvCxnSpPr/>
      </xdr:nvCxnSpPr>
      <xdr:spPr>
        <a:xfrm flipV="1">
          <a:off x="5000625" y="521017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198</xdr:row>
      <xdr:rowOff>76200</xdr:rowOff>
    </xdr:from>
    <xdr:to>
      <xdr:col>10</xdr:col>
      <xdr:colOff>504825</xdr:colOff>
      <xdr:row>198</xdr:row>
      <xdr:rowOff>85725</xdr:rowOff>
    </xdr:to>
    <xdr:cxnSp macro="">
      <xdr:nvCxnSpPr>
        <xdr:cNvPr id="3" name="Rechte verbindingslijn met pijl 2">
          <a:extLst>
            <a:ext uri="{FF2B5EF4-FFF2-40B4-BE49-F238E27FC236}">
              <a16:creationId xmlns:a16="http://schemas.microsoft.com/office/drawing/2014/main" id="{00000000-0008-0000-1800-000003000000}"/>
            </a:ext>
          </a:extLst>
        </xdr:cNvPr>
        <xdr:cNvCxnSpPr/>
      </xdr:nvCxnSpPr>
      <xdr:spPr>
        <a:xfrm flipV="1">
          <a:off x="5000625" y="52292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4" name="Rechte verbindingslijn met pijl 3">
          <a:extLst>
            <a:ext uri="{FF2B5EF4-FFF2-40B4-BE49-F238E27FC236}">
              <a16:creationId xmlns:a16="http://schemas.microsoft.com/office/drawing/2014/main" id="{00000000-0008-0000-1800-000004000000}"/>
            </a:ext>
          </a:extLst>
        </xdr:cNvPr>
        <xdr:cNvCxnSpPr/>
      </xdr:nvCxnSpPr>
      <xdr:spPr>
        <a:xfrm flipV="1">
          <a:off x="5000625" y="64103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123825</xdr:colOff>
      <xdr:row>205</xdr:row>
      <xdr:rowOff>76200</xdr:rowOff>
    </xdr:from>
    <xdr:to>
      <xdr:col>10</xdr:col>
      <xdr:colOff>504825</xdr:colOff>
      <xdr:row>205</xdr:row>
      <xdr:rowOff>85725</xdr:rowOff>
    </xdr:to>
    <xdr:cxnSp macro="">
      <xdr:nvCxnSpPr>
        <xdr:cNvPr id="5" name="Rechte verbindingslijn met pijl 4">
          <a:extLst>
            <a:ext uri="{FF2B5EF4-FFF2-40B4-BE49-F238E27FC236}">
              <a16:creationId xmlns:a16="http://schemas.microsoft.com/office/drawing/2014/main" id="{00000000-0008-0000-1800-000005000000}"/>
            </a:ext>
          </a:extLst>
        </xdr:cNvPr>
        <xdr:cNvCxnSpPr/>
      </xdr:nvCxnSpPr>
      <xdr:spPr>
        <a:xfrm flipV="1">
          <a:off x="5267325" y="34871025"/>
          <a:ext cx="990600" cy="9525"/>
        </a:xfrm>
        <a:prstGeom prst="straightConnector1">
          <a:avLst/>
        </a:prstGeom>
        <a:ln w="25400" cmpd="sng">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28</xdr:col>
          <xdr:colOff>9525</xdr:colOff>
          <xdr:row>2</xdr:row>
          <xdr:rowOff>9525</xdr:rowOff>
        </xdr:from>
        <xdr:to>
          <xdr:col>28</xdr:col>
          <xdr:colOff>923925</xdr:colOff>
          <xdr:row>3</xdr:row>
          <xdr:rowOff>0</xdr:rowOff>
        </xdr:to>
        <xdr:sp macro="" textlink="">
          <xdr:nvSpPr>
            <xdr:cNvPr id="25601" name="Spinner 1" hidden="1">
              <a:extLst>
                <a:ext uri="{63B3BB69-23CF-44E3-9099-C40C66FF867C}">
                  <a14:compatExt spid="_x0000_s25601"/>
                </a:ext>
                <a:ext uri="{FF2B5EF4-FFF2-40B4-BE49-F238E27FC236}">
                  <a16:creationId xmlns:a16="http://schemas.microsoft.com/office/drawing/2014/main" id="{00000000-0008-0000-1800-0000016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1104900</xdr:colOff>
      <xdr:row>5</xdr:row>
      <xdr:rowOff>123825</xdr:rowOff>
    </xdr:to>
    <xdr:pic>
      <xdr:nvPicPr>
        <xdr:cNvPr id="4" name="Afbeelding 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1095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60960</xdr:rowOff>
    </xdr:from>
    <xdr:to>
      <xdr:col>5</xdr:col>
      <xdr:colOff>868680</xdr:colOff>
      <xdr:row>37</xdr:row>
      <xdr:rowOff>56331</xdr:rowOff>
    </xdr:to>
    <xdr:pic>
      <xdr:nvPicPr>
        <xdr:cNvPr id="5" name="Afbeelding 4" descr="Schermopname">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60720"/>
          <a:ext cx="7574280" cy="4982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0</xdr:row>
      <xdr:rowOff>19050</xdr:rowOff>
    </xdr:from>
    <xdr:to>
      <xdr:col>0</xdr:col>
      <xdr:colOff>1133475</xdr:colOff>
      <xdr:row>5</xdr:row>
      <xdr:rowOff>142875</xdr:rowOff>
    </xdr:to>
    <xdr:pic>
      <xdr:nvPicPr>
        <xdr:cNvPr id="4" name="Afbeelding 1">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9050"/>
          <a:ext cx="1095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91440</xdr:rowOff>
    </xdr:from>
    <xdr:to>
      <xdr:col>5</xdr:col>
      <xdr:colOff>1104900</xdr:colOff>
      <xdr:row>37</xdr:row>
      <xdr:rowOff>86811</xdr:rowOff>
    </xdr:to>
    <xdr:pic>
      <xdr:nvPicPr>
        <xdr:cNvPr id="5" name="Afbeelding 4" descr="Schermopname">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91200"/>
          <a:ext cx="7574280" cy="4982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0</xdr:rowOff>
    </xdr:from>
    <xdr:to>
      <xdr:col>0</xdr:col>
      <xdr:colOff>1114425</xdr:colOff>
      <xdr:row>5</xdr:row>
      <xdr:rowOff>123825</xdr:rowOff>
    </xdr:to>
    <xdr:pic>
      <xdr:nvPicPr>
        <xdr:cNvPr id="4" name="Afbeelding 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095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60960</xdr:rowOff>
    </xdr:from>
    <xdr:to>
      <xdr:col>5</xdr:col>
      <xdr:colOff>1234440</xdr:colOff>
      <xdr:row>37</xdr:row>
      <xdr:rowOff>56331</xdr:rowOff>
    </xdr:to>
    <xdr:pic>
      <xdr:nvPicPr>
        <xdr:cNvPr id="5" name="Afbeelding 4" descr="Schermopname">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60720"/>
          <a:ext cx="7574280" cy="4982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1095375</xdr:colOff>
      <xdr:row>5</xdr:row>
      <xdr:rowOff>123825</xdr:rowOff>
    </xdr:to>
    <xdr:pic>
      <xdr:nvPicPr>
        <xdr:cNvPr id="4" name="Afbeelding 1">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5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60960</xdr:rowOff>
    </xdr:from>
    <xdr:to>
      <xdr:col>5</xdr:col>
      <xdr:colOff>1508760</xdr:colOff>
      <xdr:row>37</xdr:row>
      <xdr:rowOff>56331</xdr:rowOff>
    </xdr:to>
    <xdr:pic>
      <xdr:nvPicPr>
        <xdr:cNvPr id="5" name="Afbeelding 4" descr="Schermopname">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60720"/>
          <a:ext cx="7574280" cy="4982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1114425</xdr:colOff>
      <xdr:row>5</xdr:row>
      <xdr:rowOff>142875</xdr:rowOff>
    </xdr:to>
    <xdr:pic>
      <xdr:nvPicPr>
        <xdr:cNvPr id="4" name="Afbeelding 1">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0"/>
          <a:ext cx="1095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45720</xdr:rowOff>
    </xdr:from>
    <xdr:to>
      <xdr:col>5</xdr:col>
      <xdr:colOff>723900</xdr:colOff>
      <xdr:row>37</xdr:row>
      <xdr:rowOff>41091</xdr:rowOff>
    </xdr:to>
    <xdr:pic>
      <xdr:nvPicPr>
        <xdr:cNvPr id="5" name="Afbeelding 4" descr="Schermopname">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45480"/>
          <a:ext cx="7574280" cy="49829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47625</xdr:colOff>
      <xdr:row>0</xdr:row>
      <xdr:rowOff>28575</xdr:rowOff>
    </xdr:from>
    <xdr:to>
      <xdr:col>0</xdr:col>
      <xdr:colOff>1143000</xdr:colOff>
      <xdr:row>5</xdr:row>
      <xdr:rowOff>152400</xdr:rowOff>
    </xdr:to>
    <xdr:pic>
      <xdr:nvPicPr>
        <xdr:cNvPr id="4" name="Afbeelding 1">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28575"/>
          <a:ext cx="1095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15240</xdr:rowOff>
    </xdr:from>
    <xdr:to>
      <xdr:col>5</xdr:col>
      <xdr:colOff>1028700</xdr:colOff>
      <xdr:row>37</xdr:row>
      <xdr:rowOff>10611</xdr:rowOff>
    </xdr:to>
    <xdr:pic>
      <xdr:nvPicPr>
        <xdr:cNvPr id="5" name="Afbeelding 4" descr="Schermopname">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15000"/>
          <a:ext cx="7574280" cy="4982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1095375</xdr:colOff>
      <xdr:row>5</xdr:row>
      <xdr:rowOff>142875</xdr:rowOff>
    </xdr:to>
    <xdr:pic>
      <xdr:nvPicPr>
        <xdr:cNvPr id="4" name="Afbeelding 1">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095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38100</xdr:rowOff>
    </xdr:from>
    <xdr:to>
      <xdr:col>5</xdr:col>
      <xdr:colOff>838200</xdr:colOff>
      <xdr:row>37</xdr:row>
      <xdr:rowOff>33471</xdr:rowOff>
    </xdr:to>
    <xdr:pic>
      <xdr:nvPicPr>
        <xdr:cNvPr id="5" name="Afbeelding 4" descr="Schermopname">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737860"/>
          <a:ext cx="7574280" cy="498291"/>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675.443247337964" createdVersion="4" refreshedVersion="4" minRefreshableVersion="3" recordCount="155" xr:uid="{00000000-000A-0000-FFFF-FFFF00000000}">
  <cacheSource type="worksheet">
    <worksheetSource ref="N5:AB30" sheet="JANUARI"/>
  </cacheSource>
  <cacheFields count="15">
    <cacheField name="Datum" numFmtId="0">
      <sharedItems containsSemiMixedTypes="0" containsNonDate="0" containsDate="1" containsString="0" minDate="2018-01-01T00:00:00" maxDate="2018-02-01T00:00:00" count="31">
        <d v="2018-01-01T00:00:00"/>
        <d v="2018-01-02T00:00:00"/>
        <d v="2018-01-03T00:00:00"/>
        <d v="2018-01-04T00:00:00"/>
        <d v="2018-01-05T00:00:00"/>
        <d v="2018-01-06T00:00:00"/>
        <d v="2018-01-07T00:00:00"/>
        <d v="2018-01-08T00:00:00"/>
        <d v="2018-01-09T00:00:00"/>
        <d v="2018-01-10T00:00:00"/>
        <d v="2018-01-11T00:00:00"/>
        <d v="2018-01-12T00:00:00"/>
        <d v="2018-01-13T00:00:00"/>
        <d v="2018-01-14T00:00:00"/>
        <d v="2018-01-15T00:00:00"/>
        <d v="2018-01-16T00:00:00"/>
        <d v="2018-01-17T00:00:00"/>
        <d v="2018-01-18T00:00:00"/>
        <d v="2018-01-19T00:00:00"/>
        <d v="2018-01-20T00:00:00"/>
        <d v="2018-01-21T00:00:00"/>
        <d v="2018-01-22T00:00:00"/>
        <d v="2018-01-23T00:00:00"/>
        <d v="2018-01-24T00:00:00"/>
        <d v="2018-01-25T00:00:00"/>
        <d v="2018-01-26T00:00:00"/>
        <d v="2018-01-27T00:00:00"/>
        <d v="2018-01-28T00:00:00"/>
        <d v="2018-01-29T00:00:00"/>
        <d v="2018-01-30T00:00:00"/>
        <d v="2018-01-31T00:00:00"/>
      </sharedItems>
    </cacheField>
    <cacheField name="reden" numFmtId="0">
      <sharedItems containsNonDate="0" containsBlank="1" count="2">
        <m/>
        <s v="dokter" u="1"/>
      </sharedItems>
    </cacheField>
    <cacheField name="Traject" numFmtId="0">
      <sharedItems containsNonDate="0" containsBlank="1" count="2">
        <m/>
        <s v="heusden-lummen-heusden" u="1"/>
      </sharedItems>
    </cacheField>
    <cacheField name="Naam Cliënt" numFmtId="0">
      <sharedItems containsBlank="1" count="4">
        <m/>
        <s v="pop"/>
        <s v="houben" u="1"/>
        <s v="Houben Mia" u="1"/>
      </sharedItems>
    </cacheField>
    <cacheField name="AANTAL KM" numFmtId="0">
      <sharedItems containsNonDate="0" containsString="0" containsBlank="1" containsNumber="1" containsInteger="1" minValue="1" maxValue="28" count="6">
        <m/>
        <n v="5" u="1"/>
        <n v="14" u="1"/>
        <n v="18" u="1"/>
        <n v="1" u="1"/>
        <n v="28" u="1"/>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Blank="1" count="2">
        <m/>
        <s v="drankje" u="1"/>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703.502268634256" createdVersion="4" refreshedVersion="4" minRefreshableVersion="3" recordCount="155" xr:uid="{00000000-000A-0000-FFFF-FFFF09000000}">
  <cacheSource type="worksheet">
    <worksheetSource ref="M5:AB160" sheet="OKTOBER"/>
  </cacheSource>
  <cacheFields count="16">
    <cacheField name="Van Thuis: R                         Stop thuis: S" numFmtId="0">
      <sharedItems containsNonDate="0" containsString="0" containsBlank="1"/>
    </cacheField>
    <cacheField name="Datum" numFmtId="0">
      <sharedItems containsSemiMixedTypes="0" containsNonDate="0" containsDate="1" containsString="0" minDate="2018-10-01T00:00:00" maxDate="2018-11-01T00:00:00" count="31">
        <d v="2018-10-01T00:00:00"/>
        <d v="2018-10-02T00:00:00"/>
        <d v="2018-10-03T00:00:00"/>
        <d v="2018-10-04T00:00:00"/>
        <d v="2018-10-05T00:00:00"/>
        <d v="2018-10-06T00:00:00"/>
        <d v="2018-10-07T00:00:00"/>
        <d v="2018-10-08T00:00:00"/>
        <d v="2018-10-09T00:00:00"/>
        <d v="2018-10-10T00:00:00"/>
        <d v="2018-10-11T00:00:00"/>
        <d v="2018-10-12T00:00:00"/>
        <d v="2018-10-13T00:00:00"/>
        <d v="2018-10-14T00:00:00"/>
        <d v="2018-10-15T00:00:00"/>
        <d v="2018-10-16T00:00:00"/>
        <d v="2018-10-17T00:00:00"/>
        <d v="2018-10-18T00:00:00"/>
        <d v="2018-10-19T00:00:00"/>
        <d v="2018-10-20T00:00:00"/>
        <d v="2018-10-21T00:00:00"/>
        <d v="2018-10-22T00:00:00"/>
        <d v="2018-10-23T00:00:00"/>
        <d v="2018-10-24T00:00:00"/>
        <d v="2018-10-25T00:00:00"/>
        <d v="2018-10-26T00:00:00"/>
        <d v="2018-10-27T00:00:00"/>
        <d v="2018-10-28T00:00:00"/>
        <d v="2018-10-29T00:00:00"/>
        <d v="2018-10-30T00:00:00"/>
        <d v="2018-10-31T00:00:00"/>
      </sharedItems>
    </cacheField>
    <cacheField name="reden" numFmtId="0">
      <sharedItems containsNonDate="0" containsString="0" containsBlank="1" count="1">
        <m/>
      </sharedItems>
    </cacheField>
    <cacheField name="Traject" numFmtId="0">
      <sharedItems containsNonDate="0" containsString="0" containsBlank="1" count="1">
        <m/>
      </sharedItems>
    </cacheField>
    <cacheField name="Naam Cliënt" numFmtId="0">
      <sharedItems containsNonDate="0" containsString="0" containsBlank="1" count="1">
        <m/>
      </sharedItems>
    </cacheField>
    <cacheField name="AANTAL KM" numFmtId="0">
      <sharedItems containsNonDate="0" containsString="0" containsBlank="1" count="1">
        <m/>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String="0" containsBlank="1" count="1">
        <m/>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703.502432986112" createdVersion="4" refreshedVersion="4" minRefreshableVersion="3" recordCount="150" xr:uid="{00000000-000A-0000-FFFF-FFFF0A000000}">
  <cacheSource type="worksheet">
    <worksheetSource ref="M5:AB155" sheet="NOVEMBER"/>
  </cacheSource>
  <cacheFields count="16">
    <cacheField name="Van Thuis: R                         Stop thuis: S" numFmtId="0">
      <sharedItems containsNonDate="0" containsString="0" containsBlank="1"/>
    </cacheField>
    <cacheField name="Datum" numFmtId="0">
      <sharedItems containsSemiMixedTypes="0" containsNonDate="0" containsDate="1" containsString="0" minDate="2018-11-01T00:00:00" maxDate="2018-12-01T00:00:00" count="30">
        <d v="2018-11-01T00:00:00"/>
        <d v="2018-11-02T00:00:00"/>
        <d v="2018-11-03T00:00:00"/>
        <d v="2018-11-04T00:00:00"/>
        <d v="2018-11-05T00:00:00"/>
        <d v="2018-11-06T00:00:00"/>
        <d v="2018-11-07T00:00:00"/>
        <d v="2018-11-08T00:00:00"/>
        <d v="2018-11-09T00:00:00"/>
        <d v="2018-11-10T00:00:00"/>
        <d v="2018-11-11T00:00:00"/>
        <d v="2018-11-12T00:00:00"/>
        <d v="2018-11-13T00:00:00"/>
        <d v="2018-11-14T00:00:00"/>
        <d v="2018-11-15T00:00:00"/>
        <d v="2018-11-16T00:00:00"/>
        <d v="2018-11-17T00:00:00"/>
        <d v="2018-11-18T00:00:00"/>
        <d v="2018-11-19T00:00:00"/>
        <d v="2018-11-20T00:00:00"/>
        <d v="2018-11-21T00:00:00"/>
        <d v="2018-11-22T00:00:00"/>
        <d v="2018-11-23T00:00:00"/>
        <d v="2018-11-24T00:00:00"/>
        <d v="2018-11-25T00:00:00"/>
        <d v="2018-11-26T00:00:00"/>
        <d v="2018-11-27T00:00:00"/>
        <d v="2018-11-28T00:00:00"/>
        <d v="2018-11-29T00:00:00"/>
        <d v="2018-11-30T00:00:00"/>
      </sharedItems>
    </cacheField>
    <cacheField name="reden" numFmtId="0">
      <sharedItems containsNonDate="0" containsString="0" containsBlank="1" count="1">
        <m/>
      </sharedItems>
    </cacheField>
    <cacheField name="Traject" numFmtId="0">
      <sharedItems containsNonDate="0" containsString="0" containsBlank="1" count="1">
        <m/>
      </sharedItems>
    </cacheField>
    <cacheField name="Naam Cliënt" numFmtId="0">
      <sharedItems containsNonDate="0" containsString="0" containsBlank="1" count="1">
        <m/>
      </sharedItems>
    </cacheField>
    <cacheField name="AANTAL KM" numFmtId="0">
      <sharedItems containsNonDate="0" containsString="0" containsBlank="1" count="1">
        <m/>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String="0" containsBlank="1" count="1">
        <m/>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703.502614467594" createdVersion="4" refreshedVersion="4" minRefreshableVersion="3" recordCount="155" xr:uid="{00000000-000A-0000-FFFF-FFFF0B000000}">
  <cacheSource type="worksheet">
    <worksheetSource ref="M5:AB160" sheet="DECEMBER"/>
  </cacheSource>
  <cacheFields count="16">
    <cacheField name="Van Thuis: R                         Stop thuis: S" numFmtId="0">
      <sharedItems containsNonDate="0" containsString="0" containsBlank="1"/>
    </cacheField>
    <cacheField name="Datum" numFmtId="0">
      <sharedItems containsSemiMixedTypes="0" containsNonDate="0" containsDate="1" containsString="0" minDate="2018-12-01T00:00:00" maxDate="2019-01-01T00:00:00" count="31">
        <d v="2018-12-01T00:00:00"/>
        <d v="2018-12-02T00:00:00"/>
        <d v="2018-12-03T00:00:00"/>
        <d v="2018-12-04T00:00:00"/>
        <d v="2018-12-05T00:00:00"/>
        <d v="2018-12-06T00:00:00"/>
        <d v="2018-12-07T00:00:00"/>
        <d v="2018-12-08T00:00:00"/>
        <d v="2018-12-09T00:00:00"/>
        <d v="2018-12-10T00:00:00"/>
        <d v="2018-12-11T00:00:00"/>
        <d v="2018-12-12T00:00:00"/>
        <d v="2018-12-13T00:00:00"/>
        <d v="2018-12-14T00:00:00"/>
        <d v="2018-12-15T00:00:00"/>
        <d v="2018-12-16T00:00:00"/>
        <d v="2018-12-17T00:00:00"/>
        <d v="2018-12-18T00:00:00"/>
        <d v="2018-12-19T00:00:00"/>
        <d v="2018-12-20T00:00:00"/>
        <d v="2018-12-21T00:00:00"/>
        <d v="2018-12-22T00:00:00"/>
        <d v="2018-12-23T00:00:00"/>
        <d v="2018-12-24T00:00:00"/>
        <d v="2018-12-25T00:00:00"/>
        <d v="2018-12-26T00:00:00"/>
        <d v="2018-12-27T00:00:00"/>
        <d v="2018-12-28T00:00:00"/>
        <d v="2018-12-29T00:00:00"/>
        <d v="2018-12-30T00:00:00"/>
        <d v="2018-12-31T00:00:00"/>
      </sharedItems>
    </cacheField>
    <cacheField name="reden" numFmtId="0">
      <sharedItems containsNonDate="0" containsString="0" containsBlank="1" count="1">
        <m/>
      </sharedItems>
    </cacheField>
    <cacheField name="Traject" numFmtId="0">
      <sharedItems containsNonDate="0" containsString="0" containsBlank="1" count="1">
        <m/>
      </sharedItems>
    </cacheField>
    <cacheField name="Naam Cliënt" numFmtId="0">
      <sharedItems containsNonDate="0" containsString="0" containsBlank="1" count="1">
        <m/>
      </sharedItems>
    </cacheField>
    <cacheField name="AANTAL KM" numFmtId="0">
      <sharedItems containsNonDate="0" containsString="0" containsBlank="1" count="1">
        <m/>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String="0" containsBlank="1" count="1">
        <m/>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703.500789814818" createdVersion="4" refreshedVersion="4" minRefreshableVersion="3" recordCount="145" xr:uid="{00000000-000A-0000-FFFF-FFFF01000000}">
  <cacheSource type="worksheet">
    <worksheetSource ref="M5:AB150" sheet="FEBRUARI"/>
  </cacheSource>
  <cacheFields count="16">
    <cacheField name="Van Thuis: R                         Stop thuis: S" numFmtId="0">
      <sharedItems containsNonDate="0" containsString="0" containsBlank="1"/>
    </cacheField>
    <cacheField name="Datum" numFmtId="0">
      <sharedItems containsSemiMixedTypes="0" containsNonDate="0" containsDate="1" containsString="0" minDate="1904-01-01T00:00:00" maxDate="2018-03-01T00:00:00" count="29">
        <d v="2018-02-01T00:00:00"/>
        <d v="2018-02-02T00:00:00"/>
        <d v="2018-02-03T00:00:00"/>
        <d v="2018-02-04T00:00:00"/>
        <d v="2018-02-05T00:00:00"/>
        <d v="2018-02-06T00:00:00"/>
        <d v="2018-02-07T00:00:00"/>
        <d v="2018-02-08T00:00:00"/>
        <d v="2018-02-09T00:00:00"/>
        <d v="2018-02-10T00:00:00"/>
        <d v="2018-02-11T00:00:00"/>
        <d v="2018-02-12T00:00:00"/>
        <d v="2018-02-13T00:00:00"/>
        <d v="2018-02-14T00:00:00"/>
        <d v="2018-02-15T00:00:00"/>
        <d v="2018-02-16T00:00:00"/>
        <d v="2018-02-17T00:00:00"/>
        <d v="2018-02-18T00:00:00"/>
        <d v="2018-02-19T00:00:00"/>
        <d v="2018-02-20T00:00:00"/>
        <d v="2018-02-21T00:00:00"/>
        <d v="2018-02-22T00:00:00"/>
        <d v="2018-02-23T00:00:00"/>
        <d v="2018-02-24T00:00:00"/>
        <d v="2018-02-25T00:00:00"/>
        <d v="2018-02-26T00:00:00"/>
        <d v="2018-02-27T00:00:00"/>
        <d v="2018-02-28T00:00:00"/>
        <d v="1904-01-01T00:00:00"/>
      </sharedItems>
    </cacheField>
    <cacheField name="reden" numFmtId="0">
      <sharedItems containsNonDate="0" containsString="0" containsBlank="1" count="1">
        <m/>
      </sharedItems>
    </cacheField>
    <cacheField name="Traject" numFmtId="0">
      <sharedItems containsNonDate="0" containsString="0" containsBlank="1" count="1">
        <m/>
      </sharedItems>
    </cacheField>
    <cacheField name="Naam Cliënt" numFmtId="0">
      <sharedItems containsNonDate="0" containsString="0" containsBlank="1" count="1">
        <m/>
      </sharedItems>
    </cacheField>
    <cacheField name="AANTAL KM" numFmtId="0">
      <sharedItems containsNonDate="0" containsString="0" containsBlank="1" count="1">
        <m/>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String="0" containsBlank="1" count="1">
        <m/>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703.50098877315" createdVersion="4" refreshedVersion="4" minRefreshableVersion="3" recordCount="155" xr:uid="{00000000-000A-0000-FFFF-FFFF02000000}">
  <cacheSource type="worksheet">
    <worksheetSource ref="M5:AB160" sheet="MAART"/>
  </cacheSource>
  <cacheFields count="16">
    <cacheField name="Van Thuis: R                         Stop thuis: S" numFmtId="0">
      <sharedItems containsNonDate="0" containsString="0" containsBlank="1"/>
    </cacheField>
    <cacheField name="Datum" numFmtId="0">
      <sharedItems containsSemiMixedTypes="0" containsNonDate="0" containsDate="1" containsString="0" minDate="2018-03-01T00:00:00" maxDate="2018-04-01T00:00:00" count="31">
        <d v="2018-03-01T00:00:00"/>
        <d v="2018-03-02T00:00:00"/>
        <d v="2018-03-03T00:00:00"/>
        <d v="2018-03-04T00:00:00"/>
        <d v="2018-03-05T00:00:00"/>
        <d v="2018-03-06T00:00:00"/>
        <d v="2018-03-07T00:00:00"/>
        <d v="2018-03-08T00:00:00"/>
        <d v="2018-03-09T00:00:00"/>
        <d v="2018-03-10T00:00:00"/>
        <d v="2018-03-11T00:00:00"/>
        <d v="2018-03-12T00:00:00"/>
        <d v="2018-03-13T00:00:00"/>
        <d v="2018-03-14T00:00:00"/>
        <d v="2018-03-15T00:00:00"/>
        <d v="2018-03-16T00:00:00"/>
        <d v="2018-03-17T00:00:00"/>
        <d v="2018-03-18T00:00:00"/>
        <d v="2018-03-19T00:00:00"/>
        <d v="2018-03-20T00:00:00"/>
        <d v="2018-03-21T00:00:00"/>
        <d v="2018-03-22T00:00:00"/>
        <d v="2018-03-23T00:00:00"/>
        <d v="2018-03-24T00:00:00"/>
        <d v="2018-03-25T00:00:00"/>
        <d v="2018-03-26T00:00:00"/>
        <d v="2018-03-27T00:00:00"/>
        <d v="2018-03-28T00:00:00"/>
        <d v="2018-03-29T00:00:00"/>
        <d v="2018-03-30T00:00:00"/>
        <d v="2018-03-31T00:00:00"/>
      </sharedItems>
    </cacheField>
    <cacheField name="reden" numFmtId="0">
      <sharedItems containsNonDate="0" containsString="0" containsBlank="1" count="1">
        <m/>
      </sharedItems>
    </cacheField>
    <cacheField name="Traject" numFmtId="0">
      <sharedItems containsNonDate="0" containsString="0" containsBlank="1" count="1">
        <m/>
      </sharedItems>
    </cacheField>
    <cacheField name="Naam Cliënt" numFmtId="0">
      <sharedItems containsNonDate="0" containsString="0" containsBlank="1" count="1">
        <m/>
      </sharedItems>
    </cacheField>
    <cacheField name="AANTAL KM" numFmtId="0">
      <sharedItems containsNonDate="0" containsString="0" containsBlank="1" count="1">
        <m/>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String="0" containsBlank="1" count="1">
        <m/>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703.501202314816" createdVersion="4" refreshedVersion="4" minRefreshableVersion="3" recordCount="150" xr:uid="{00000000-000A-0000-FFFF-FFFF03000000}">
  <cacheSource type="worksheet">
    <worksheetSource ref="M5:AB155" sheet="APRIL"/>
  </cacheSource>
  <cacheFields count="16">
    <cacheField name="Van Thuis: R                         Stop thuis: S" numFmtId="0">
      <sharedItems containsNonDate="0" containsString="0" containsBlank="1"/>
    </cacheField>
    <cacheField name="Datum" numFmtId="0">
      <sharedItems containsSemiMixedTypes="0" containsNonDate="0" containsDate="1" containsString="0" minDate="2018-04-01T00:00:00" maxDate="2018-05-01T00:00:00" count="30">
        <d v="2018-04-01T00:00:00"/>
        <d v="2018-04-02T00:00:00"/>
        <d v="2018-04-03T00:00:00"/>
        <d v="2018-04-04T00:00:00"/>
        <d v="2018-04-05T00:00:00"/>
        <d v="2018-04-06T00:00:00"/>
        <d v="2018-04-07T00:00:00"/>
        <d v="2018-04-08T00:00:00"/>
        <d v="2018-04-09T00:00:00"/>
        <d v="2018-04-10T00:00:00"/>
        <d v="2018-04-11T00:00:00"/>
        <d v="2018-04-12T00:00:00"/>
        <d v="2018-04-13T00:00:00"/>
        <d v="2018-04-14T00:00:00"/>
        <d v="2018-04-15T00:00:00"/>
        <d v="2018-04-16T00:00:00"/>
        <d v="2018-04-17T00:00:00"/>
        <d v="2018-04-18T00:00:00"/>
        <d v="2018-04-19T00:00:00"/>
        <d v="2018-04-20T00:00:00"/>
        <d v="2018-04-21T00:00:00"/>
        <d v="2018-04-22T00:00:00"/>
        <d v="2018-04-23T00:00:00"/>
        <d v="2018-04-24T00:00:00"/>
        <d v="2018-04-25T00:00:00"/>
        <d v="2018-04-26T00:00:00"/>
        <d v="2018-04-27T00:00:00"/>
        <d v="2018-04-28T00:00:00"/>
        <d v="2018-04-29T00:00:00"/>
        <d v="2018-04-30T00:00:00"/>
      </sharedItems>
    </cacheField>
    <cacheField name="reden" numFmtId="0">
      <sharedItems containsNonDate="0" containsString="0" containsBlank="1" count="1">
        <m/>
      </sharedItems>
    </cacheField>
    <cacheField name="Traject" numFmtId="0">
      <sharedItems containsNonDate="0" containsString="0" containsBlank="1" count="1">
        <m/>
      </sharedItems>
    </cacheField>
    <cacheField name="Naam Cliënt" numFmtId="0">
      <sharedItems containsNonDate="0" containsString="0" containsBlank="1" count="1">
        <m/>
      </sharedItems>
    </cacheField>
    <cacheField name="AANTAL KM" numFmtId="0">
      <sharedItems containsNonDate="0" containsString="0" containsBlank="1" count="1">
        <m/>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String="0" containsBlank="1" count="1">
        <m/>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703.501363194446" createdVersion="4" refreshedVersion="4" minRefreshableVersion="3" recordCount="155" xr:uid="{00000000-000A-0000-FFFF-FFFF04000000}">
  <cacheSource type="worksheet">
    <worksheetSource ref="M5:AB160" sheet="MEI"/>
  </cacheSource>
  <cacheFields count="16">
    <cacheField name="Van Thuis: R                         Stop thuis: S" numFmtId="0">
      <sharedItems containsNonDate="0" containsString="0" containsBlank="1"/>
    </cacheField>
    <cacheField name="Datum" numFmtId="0">
      <sharedItems containsSemiMixedTypes="0" containsNonDate="0" containsDate="1" containsString="0" minDate="2018-05-01T00:00:00" maxDate="2018-06-01T00:00:00" count="31">
        <d v="2018-05-01T00:00:00"/>
        <d v="2018-05-02T00:00:00"/>
        <d v="2018-05-03T00:00:00"/>
        <d v="2018-05-04T00:00:00"/>
        <d v="2018-05-05T00:00:00"/>
        <d v="2018-05-06T00:00:00"/>
        <d v="2018-05-07T00:00:00"/>
        <d v="2018-05-08T00:00:00"/>
        <d v="2018-05-09T00:00:00"/>
        <d v="2018-05-10T00:00:00"/>
        <d v="2018-05-11T00:00:00"/>
        <d v="2018-05-12T00:00:00"/>
        <d v="2018-05-13T00:00:00"/>
        <d v="2018-05-14T00:00:00"/>
        <d v="2018-05-15T00:00:00"/>
        <d v="2018-05-16T00:00:00"/>
        <d v="2018-05-17T00:00:00"/>
        <d v="2018-05-18T00:00:00"/>
        <d v="2018-05-19T00:00:00"/>
        <d v="2018-05-20T00:00:00"/>
        <d v="2018-05-21T00:00:00"/>
        <d v="2018-05-22T00:00:00"/>
        <d v="2018-05-23T00:00:00"/>
        <d v="2018-05-24T00:00:00"/>
        <d v="2018-05-25T00:00:00"/>
        <d v="2018-05-26T00:00:00"/>
        <d v="2018-05-27T00:00:00"/>
        <d v="2018-05-28T00:00:00"/>
        <d v="2018-05-29T00:00:00"/>
        <d v="2018-05-30T00:00:00"/>
        <d v="2018-05-31T00:00:00"/>
      </sharedItems>
    </cacheField>
    <cacheField name="reden" numFmtId="0">
      <sharedItems containsNonDate="0" containsString="0" containsBlank="1" count="1">
        <m/>
      </sharedItems>
    </cacheField>
    <cacheField name="Traject" numFmtId="0">
      <sharedItems containsNonDate="0" containsString="0" containsBlank="1" count="1">
        <m/>
      </sharedItems>
    </cacheField>
    <cacheField name="Naam Cliënt" numFmtId="0">
      <sharedItems containsNonDate="0" containsString="0" containsBlank="1" count="1">
        <m/>
      </sharedItems>
    </cacheField>
    <cacheField name="AANTAL KM" numFmtId="0">
      <sharedItems containsNonDate="0" containsString="0" containsBlank="1" count="1">
        <m/>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String="0" containsBlank="1" count="1">
        <m/>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703.501565393519" createdVersion="4" refreshedVersion="4" minRefreshableVersion="3" recordCount="150" xr:uid="{00000000-000A-0000-FFFF-FFFF05000000}">
  <cacheSource type="worksheet">
    <worksheetSource ref="M5:AB155" sheet="JUNI"/>
  </cacheSource>
  <cacheFields count="16">
    <cacheField name="Van Thuis: R                         Stop thuis: S" numFmtId="0">
      <sharedItems containsNonDate="0" containsString="0" containsBlank="1"/>
    </cacheField>
    <cacheField name="Datum" numFmtId="0">
      <sharedItems containsSemiMixedTypes="0" containsNonDate="0" containsDate="1" containsString="0" minDate="2018-06-01T00:00:00" maxDate="2018-07-01T00:00:00" count="30">
        <d v="2018-06-01T00:00:00"/>
        <d v="2018-06-02T00:00:00"/>
        <d v="2018-06-03T00:00:00"/>
        <d v="2018-06-04T00:00:00"/>
        <d v="2018-06-05T00:00:00"/>
        <d v="2018-06-06T00:00:00"/>
        <d v="2018-06-07T00:00:00"/>
        <d v="2018-06-08T00:00:00"/>
        <d v="2018-06-09T00:00:00"/>
        <d v="2018-06-10T00:00:00"/>
        <d v="2018-06-11T00:00:00"/>
        <d v="2018-06-12T00:00:00"/>
        <d v="2018-06-13T00:00:00"/>
        <d v="2018-06-14T00:00:00"/>
        <d v="2018-06-15T00:00:00"/>
        <d v="2018-06-16T00:00:00"/>
        <d v="2018-06-17T00:00:00"/>
        <d v="2018-06-18T00:00:00"/>
        <d v="2018-06-19T00:00:00"/>
        <d v="2018-06-20T00:00:00"/>
        <d v="2018-06-21T00:00:00"/>
        <d v="2018-06-22T00:00:00"/>
        <d v="2018-06-23T00:00:00"/>
        <d v="2018-06-24T00:00:00"/>
        <d v="2018-06-25T00:00:00"/>
        <d v="2018-06-26T00:00:00"/>
        <d v="2018-06-27T00:00:00"/>
        <d v="2018-06-28T00:00:00"/>
        <d v="2018-06-29T00:00:00"/>
        <d v="2018-06-30T00:00:00"/>
      </sharedItems>
    </cacheField>
    <cacheField name="reden" numFmtId="0">
      <sharedItems containsNonDate="0" containsString="0" containsBlank="1" count="1">
        <m/>
      </sharedItems>
    </cacheField>
    <cacheField name="Traject" numFmtId="0">
      <sharedItems containsNonDate="0" containsString="0" containsBlank="1" count="1">
        <m/>
      </sharedItems>
    </cacheField>
    <cacheField name="Naam Cliënt" numFmtId="0">
      <sharedItems containsNonDate="0" containsString="0" containsBlank="1" count="1">
        <m/>
      </sharedItems>
    </cacheField>
    <cacheField name="AANTAL KM" numFmtId="0">
      <sharedItems containsNonDate="0" containsString="0" containsBlank="1" count="1">
        <m/>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String="0" containsBlank="1" count="1">
        <m/>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703.501722222223" createdVersion="4" refreshedVersion="4" minRefreshableVersion="3" recordCount="155" xr:uid="{00000000-000A-0000-FFFF-FFFF06000000}">
  <cacheSource type="worksheet">
    <worksheetSource ref="M5:AB160" sheet="JULI"/>
  </cacheSource>
  <cacheFields count="16">
    <cacheField name="Van Thuis: R                         Stop thuis: S" numFmtId="0">
      <sharedItems containsNonDate="0" containsString="0" containsBlank="1"/>
    </cacheField>
    <cacheField name="Datum" numFmtId="0">
      <sharedItems containsSemiMixedTypes="0" containsNonDate="0" containsDate="1" containsString="0" minDate="2018-07-01T00:00:00" maxDate="2018-08-01T00:00:00" count="31">
        <d v="2018-07-01T00:00:00"/>
        <d v="2018-07-02T00:00:00"/>
        <d v="2018-07-03T00:00:00"/>
        <d v="2018-07-04T00:00:00"/>
        <d v="2018-07-05T00:00:00"/>
        <d v="2018-07-06T00:00:00"/>
        <d v="2018-07-07T00:00:00"/>
        <d v="2018-07-08T00:00:00"/>
        <d v="2018-07-09T00:00:00"/>
        <d v="2018-07-10T00:00:00"/>
        <d v="2018-07-11T00:00:00"/>
        <d v="2018-07-12T00:00:00"/>
        <d v="2018-07-13T00:00:00"/>
        <d v="2018-07-14T00:00:00"/>
        <d v="2018-07-15T00:00:00"/>
        <d v="2018-07-16T00:00:00"/>
        <d v="2018-07-17T00:00:00"/>
        <d v="2018-07-18T00:00:00"/>
        <d v="2018-07-19T00:00:00"/>
        <d v="2018-07-20T00:00:00"/>
        <d v="2018-07-21T00:00:00"/>
        <d v="2018-07-22T00:00:00"/>
        <d v="2018-07-23T00:00:00"/>
        <d v="2018-07-24T00:00:00"/>
        <d v="2018-07-25T00:00:00"/>
        <d v="2018-07-26T00:00:00"/>
        <d v="2018-07-27T00:00:00"/>
        <d v="2018-07-28T00:00:00"/>
        <d v="2018-07-29T00:00:00"/>
        <d v="2018-07-30T00:00:00"/>
        <d v="2018-07-31T00:00:00"/>
      </sharedItems>
    </cacheField>
    <cacheField name="reden" numFmtId="0">
      <sharedItems containsNonDate="0" containsString="0" containsBlank="1" count="1">
        <m/>
      </sharedItems>
    </cacheField>
    <cacheField name="Traject" numFmtId="0">
      <sharedItems containsNonDate="0" containsString="0" containsBlank="1" count="1">
        <m/>
      </sharedItems>
    </cacheField>
    <cacheField name="Naam Cliënt" numFmtId="0">
      <sharedItems containsNonDate="0" containsString="0" containsBlank="1" count="1">
        <m/>
      </sharedItems>
    </cacheField>
    <cacheField name="AANTAL KM" numFmtId="0">
      <sharedItems containsNonDate="0" containsString="0" containsBlank="1" count="1">
        <m/>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String="0" containsBlank="1" count="1">
        <m/>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703.501933101848" createdVersion="4" refreshedVersion="4" minRefreshableVersion="3" recordCount="155" xr:uid="{00000000-000A-0000-FFFF-FFFF07000000}">
  <cacheSource type="worksheet">
    <worksheetSource ref="M5:AB160" sheet="AUGUSTUS"/>
  </cacheSource>
  <cacheFields count="16">
    <cacheField name="Van Thuis: R                         Stop thuis: S" numFmtId="0">
      <sharedItems containsNonDate="0" containsString="0" containsBlank="1"/>
    </cacheField>
    <cacheField name="Datum" numFmtId="0">
      <sharedItems containsSemiMixedTypes="0" containsNonDate="0" containsDate="1" containsString="0" minDate="2018-08-01T00:00:00" maxDate="2018-09-01T00:00:00" count="31">
        <d v="2018-08-01T00:00:00"/>
        <d v="2018-08-02T00:00:00"/>
        <d v="2018-08-03T00:00:00"/>
        <d v="2018-08-04T00:00:00"/>
        <d v="2018-08-05T00:00:00"/>
        <d v="2018-08-06T00:00:00"/>
        <d v="2018-08-07T00:00:00"/>
        <d v="2018-08-08T00:00:00"/>
        <d v="2018-08-09T00:00:00"/>
        <d v="2018-08-10T00:00:00"/>
        <d v="2018-08-11T00:00:00"/>
        <d v="2018-08-12T00:00:00"/>
        <d v="2018-08-13T00:00:00"/>
        <d v="2018-08-14T00:00:00"/>
        <d v="2018-08-15T00:00:00"/>
        <d v="2018-08-16T00:00:00"/>
        <d v="2018-08-17T00:00:00"/>
        <d v="2018-08-18T00:00:00"/>
        <d v="2018-08-19T00:00:00"/>
        <d v="2018-08-20T00:00:00"/>
        <d v="2018-08-21T00:00:00"/>
        <d v="2018-08-22T00:00:00"/>
        <d v="2018-08-23T00:00:00"/>
        <d v="2018-08-24T00:00:00"/>
        <d v="2018-08-25T00:00:00"/>
        <d v="2018-08-26T00:00:00"/>
        <d v="2018-08-27T00:00:00"/>
        <d v="2018-08-28T00:00:00"/>
        <d v="2018-08-29T00:00:00"/>
        <d v="2018-08-30T00:00:00"/>
        <d v="2018-08-31T00:00:00"/>
      </sharedItems>
    </cacheField>
    <cacheField name="reden" numFmtId="0">
      <sharedItems containsNonDate="0" containsString="0" containsBlank="1" count="1">
        <m/>
      </sharedItems>
    </cacheField>
    <cacheField name="Traject" numFmtId="0">
      <sharedItems containsNonDate="0" containsString="0" containsBlank="1" count="1">
        <m/>
      </sharedItems>
    </cacheField>
    <cacheField name="Naam Cliënt" numFmtId="0">
      <sharedItems containsNonDate="0" containsString="0" containsBlank="1" count="1">
        <m/>
      </sharedItems>
    </cacheField>
    <cacheField name="AANTAL KM" numFmtId="0">
      <sharedItems containsNonDate="0" containsString="0" containsBlank="1" count="1">
        <m/>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String="0" containsBlank="1" count="1">
        <m/>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ulsmans, Stijn" refreshedDate="41703.502092013892" createdVersion="4" refreshedVersion="4" minRefreshableVersion="3" recordCount="150" xr:uid="{00000000-000A-0000-FFFF-FFFF08000000}">
  <cacheSource type="worksheet">
    <worksheetSource ref="M5:AB155" sheet="SEPTEMBER"/>
  </cacheSource>
  <cacheFields count="16">
    <cacheField name="Van Thuis: R                         Stop thuis: S" numFmtId="0">
      <sharedItems containsNonDate="0" containsString="0" containsBlank="1"/>
    </cacheField>
    <cacheField name="Datum" numFmtId="0">
      <sharedItems containsSemiMixedTypes="0" containsNonDate="0" containsDate="1" containsString="0" minDate="2018-09-01T00:00:00" maxDate="2018-10-01T00:00:00" count="30">
        <d v="2018-09-01T00:00:00"/>
        <d v="2018-09-02T00:00:00"/>
        <d v="2018-09-03T00:00:00"/>
        <d v="2018-09-04T00:00:00"/>
        <d v="2018-09-05T00:00:00"/>
        <d v="2018-09-06T00:00:00"/>
        <d v="2018-09-07T00:00:00"/>
        <d v="2018-09-08T00:00:00"/>
        <d v="2018-09-09T00:00:00"/>
        <d v="2018-09-10T00:00:00"/>
        <d v="2018-09-11T00:00:00"/>
        <d v="2018-09-12T00:00:00"/>
        <d v="2018-09-13T00:00:00"/>
        <d v="2018-09-14T00:00:00"/>
        <d v="2018-09-15T00:00:00"/>
        <d v="2018-09-16T00:00:00"/>
        <d v="2018-09-17T00:00:00"/>
        <d v="2018-09-18T00:00:00"/>
        <d v="2018-09-19T00:00:00"/>
        <d v="2018-09-20T00:00:00"/>
        <d v="2018-09-21T00:00:00"/>
        <d v="2018-09-22T00:00:00"/>
        <d v="2018-09-23T00:00:00"/>
        <d v="2018-09-24T00:00:00"/>
        <d v="2018-09-25T00:00:00"/>
        <d v="2018-09-26T00:00:00"/>
        <d v="2018-09-27T00:00:00"/>
        <d v="2018-09-28T00:00:00"/>
        <d v="2018-09-29T00:00:00"/>
        <d v="2018-09-30T00:00:00"/>
      </sharedItems>
    </cacheField>
    <cacheField name="reden" numFmtId="0">
      <sharedItems containsNonDate="0" containsString="0" containsBlank="1" count="1">
        <m/>
      </sharedItems>
    </cacheField>
    <cacheField name="Traject" numFmtId="0">
      <sharedItems containsNonDate="0" containsString="0" containsBlank="1" count="1">
        <m/>
      </sharedItems>
    </cacheField>
    <cacheField name="Naam Cliënt" numFmtId="0">
      <sharedItems containsNonDate="0" containsString="0" containsBlank="1" count="1">
        <m/>
      </sharedItems>
    </cacheField>
    <cacheField name="AANTAL KM" numFmtId="0">
      <sharedItems containsNonDate="0" containsString="0" containsBlank="1" count="1">
        <m/>
      </sharedItems>
    </cacheField>
    <cacheField name="KM na aftrek           Sociaal      abonnement" numFmtId="0">
      <sharedItems containsSemiMixedTypes="0" containsString="0" containsNumber="1" containsInteger="1" minValue="0" maxValue="0"/>
    </cacheField>
    <cacheField name="VERGOEDING" numFmtId="165">
      <sharedItems containsSemiMixedTypes="0" containsString="0" containsNumber="1" containsInteger="1" minValue="0" maxValue="0"/>
    </cacheField>
    <cacheField name="AANTAL KM2" numFmtId="0">
      <sharedItems containsNonDate="0" containsString="0" containsBlank="1"/>
    </cacheField>
    <cacheField name="KM na aftrek           Sociaal      abonnement2" numFmtId="0">
      <sharedItems containsSemiMixedTypes="0" containsString="0" containsNumber="1" containsInteger="1" minValue="0" maxValue="0"/>
    </cacheField>
    <cacheField name="KM Omnium                     " numFmtId="0">
      <sharedItems containsSemiMixedTypes="0" containsString="0" containsNumber="1" containsInteger="1" minValue="0" maxValue="0"/>
    </cacheField>
    <cacheField name="Te Betalen    Omnium                    Totaal " numFmtId="165">
      <sharedItems containsSemiMixedTypes="0" containsString="0" containsNumber="1" containsInteger="1" minValue="0" maxValue="0"/>
    </cacheField>
    <cacheField name="VERGOEDING2" numFmtId="166">
      <sharedItems containsSemiMixedTypes="0" containsString="0" containsNumber="1" containsInteger="1" minValue="0" maxValue="0"/>
    </cacheField>
    <cacheField name="Reden Andere" numFmtId="2">
      <sharedItems containsNonDate="0" containsString="0" containsBlank="1" count="1">
        <m/>
      </sharedItems>
    </cacheField>
    <cacheField name="Parking" numFmtId="165">
      <sharedItems containsSemiMixedTypes="0" containsString="0" containsNumber="1" containsInteger="1" minValue="0" maxValue="0"/>
    </cacheField>
    <cacheField name="Andere" numFmtId="165">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5">
  <r>
    <x v="0"/>
    <x v="0"/>
    <x v="0"/>
    <x v="0"/>
    <x v="0"/>
    <n v="0"/>
    <n v="0"/>
    <m/>
    <n v="0"/>
    <n v="0"/>
    <n v="0"/>
    <n v="0"/>
    <x v="0"/>
    <n v="0"/>
    <n v="0"/>
  </r>
  <r>
    <x v="0"/>
    <x v="0"/>
    <x v="0"/>
    <x v="1"/>
    <x v="0"/>
    <n v="0"/>
    <n v="0"/>
    <m/>
    <n v="0"/>
    <n v="0"/>
    <n v="0"/>
    <n v="0"/>
    <x v="0"/>
    <n v="0"/>
    <n v="0"/>
  </r>
  <r>
    <x v="0"/>
    <x v="0"/>
    <x v="0"/>
    <x v="0"/>
    <x v="0"/>
    <n v="0"/>
    <n v="0"/>
    <m/>
    <n v="0"/>
    <n v="0"/>
    <n v="0"/>
    <n v="0"/>
    <x v="0"/>
    <n v="0"/>
    <n v="0"/>
  </r>
  <r>
    <x v="0"/>
    <x v="0"/>
    <x v="0"/>
    <x v="0"/>
    <x v="0"/>
    <n v="0"/>
    <n v="0"/>
    <m/>
    <n v="0"/>
    <n v="0"/>
    <n v="0"/>
    <n v="0"/>
    <x v="0"/>
    <n v="0"/>
    <n v="0"/>
  </r>
  <r>
    <x v="0"/>
    <x v="0"/>
    <x v="0"/>
    <x v="0"/>
    <x v="0"/>
    <n v="0"/>
    <n v="0"/>
    <m/>
    <n v="0"/>
    <n v="0"/>
    <n v="0"/>
    <n v="0"/>
    <x v="0"/>
    <n v="0"/>
    <n v="0"/>
  </r>
  <r>
    <x v="1"/>
    <x v="0"/>
    <x v="0"/>
    <x v="0"/>
    <x v="0"/>
    <n v="0"/>
    <n v="0"/>
    <m/>
    <n v="0"/>
    <n v="0"/>
    <n v="0"/>
    <n v="0"/>
    <x v="0"/>
    <n v="0"/>
    <n v="0"/>
  </r>
  <r>
    <x v="1"/>
    <x v="0"/>
    <x v="0"/>
    <x v="0"/>
    <x v="0"/>
    <n v="0"/>
    <n v="0"/>
    <m/>
    <n v="0"/>
    <n v="0"/>
    <n v="0"/>
    <n v="0"/>
    <x v="0"/>
    <n v="0"/>
    <n v="0"/>
  </r>
  <r>
    <x v="1"/>
    <x v="0"/>
    <x v="0"/>
    <x v="0"/>
    <x v="0"/>
    <n v="0"/>
    <n v="0"/>
    <m/>
    <n v="0"/>
    <n v="0"/>
    <n v="0"/>
    <n v="0"/>
    <x v="0"/>
    <n v="0"/>
    <n v="0"/>
  </r>
  <r>
    <x v="1"/>
    <x v="0"/>
    <x v="0"/>
    <x v="0"/>
    <x v="0"/>
    <n v="0"/>
    <n v="0"/>
    <m/>
    <n v="0"/>
    <n v="0"/>
    <n v="0"/>
    <n v="0"/>
    <x v="0"/>
    <n v="0"/>
    <n v="0"/>
  </r>
  <r>
    <x v="1"/>
    <x v="0"/>
    <x v="0"/>
    <x v="0"/>
    <x v="0"/>
    <n v="0"/>
    <n v="0"/>
    <m/>
    <n v="0"/>
    <n v="0"/>
    <n v="0"/>
    <n v="0"/>
    <x v="0"/>
    <n v="0"/>
    <n v="0"/>
  </r>
  <r>
    <x v="2"/>
    <x v="0"/>
    <x v="0"/>
    <x v="0"/>
    <x v="0"/>
    <n v="0"/>
    <n v="0"/>
    <m/>
    <n v="0"/>
    <n v="0"/>
    <n v="0"/>
    <n v="0"/>
    <x v="0"/>
    <n v="0"/>
    <n v="0"/>
  </r>
  <r>
    <x v="2"/>
    <x v="0"/>
    <x v="0"/>
    <x v="0"/>
    <x v="0"/>
    <n v="0"/>
    <n v="0"/>
    <m/>
    <n v="0"/>
    <n v="0"/>
    <n v="0"/>
    <n v="0"/>
    <x v="0"/>
    <n v="0"/>
    <n v="0"/>
  </r>
  <r>
    <x v="2"/>
    <x v="0"/>
    <x v="0"/>
    <x v="0"/>
    <x v="0"/>
    <n v="0"/>
    <n v="0"/>
    <m/>
    <n v="0"/>
    <n v="0"/>
    <n v="0"/>
    <n v="0"/>
    <x v="0"/>
    <n v="0"/>
    <n v="0"/>
  </r>
  <r>
    <x v="2"/>
    <x v="0"/>
    <x v="0"/>
    <x v="0"/>
    <x v="0"/>
    <n v="0"/>
    <n v="0"/>
    <m/>
    <n v="0"/>
    <n v="0"/>
    <n v="0"/>
    <n v="0"/>
    <x v="0"/>
    <n v="0"/>
    <n v="0"/>
  </r>
  <r>
    <x v="2"/>
    <x v="0"/>
    <x v="0"/>
    <x v="0"/>
    <x v="0"/>
    <n v="0"/>
    <n v="0"/>
    <m/>
    <n v="0"/>
    <n v="0"/>
    <n v="0"/>
    <n v="0"/>
    <x v="0"/>
    <n v="0"/>
    <n v="0"/>
  </r>
  <r>
    <x v="3"/>
    <x v="0"/>
    <x v="0"/>
    <x v="0"/>
    <x v="0"/>
    <n v="0"/>
    <n v="0"/>
    <m/>
    <n v="0"/>
    <n v="0"/>
    <n v="0"/>
    <n v="0"/>
    <x v="0"/>
    <n v="0"/>
    <n v="0"/>
  </r>
  <r>
    <x v="3"/>
    <x v="0"/>
    <x v="0"/>
    <x v="0"/>
    <x v="0"/>
    <n v="0"/>
    <n v="0"/>
    <m/>
    <n v="0"/>
    <n v="0"/>
    <n v="0"/>
    <n v="0"/>
    <x v="0"/>
    <n v="0"/>
    <n v="0"/>
  </r>
  <r>
    <x v="3"/>
    <x v="0"/>
    <x v="0"/>
    <x v="0"/>
    <x v="0"/>
    <n v="0"/>
    <n v="0"/>
    <m/>
    <n v="0"/>
    <n v="0"/>
    <n v="0"/>
    <n v="0"/>
    <x v="0"/>
    <n v="0"/>
    <n v="0"/>
  </r>
  <r>
    <x v="3"/>
    <x v="0"/>
    <x v="0"/>
    <x v="0"/>
    <x v="0"/>
    <n v="0"/>
    <n v="0"/>
    <m/>
    <n v="0"/>
    <n v="0"/>
    <n v="0"/>
    <n v="0"/>
    <x v="0"/>
    <n v="0"/>
    <n v="0"/>
  </r>
  <r>
    <x v="3"/>
    <x v="0"/>
    <x v="0"/>
    <x v="0"/>
    <x v="0"/>
    <n v="0"/>
    <n v="0"/>
    <m/>
    <n v="0"/>
    <n v="0"/>
    <n v="0"/>
    <n v="0"/>
    <x v="0"/>
    <n v="0"/>
    <n v="0"/>
  </r>
  <r>
    <x v="4"/>
    <x v="0"/>
    <x v="0"/>
    <x v="0"/>
    <x v="0"/>
    <n v="0"/>
    <n v="0"/>
    <m/>
    <n v="0"/>
    <n v="0"/>
    <n v="0"/>
    <n v="0"/>
    <x v="0"/>
    <n v="0"/>
    <n v="0"/>
  </r>
  <r>
    <x v="4"/>
    <x v="0"/>
    <x v="0"/>
    <x v="0"/>
    <x v="0"/>
    <n v="0"/>
    <n v="0"/>
    <m/>
    <n v="0"/>
    <n v="0"/>
    <n v="0"/>
    <n v="0"/>
    <x v="0"/>
    <n v="0"/>
    <n v="0"/>
  </r>
  <r>
    <x v="4"/>
    <x v="0"/>
    <x v="0"/>
    <x v="0"/>
    <x v="0"/>
    <n v="0"/>
    <n v="0"/>
    <m/>
    <n v="0"/>
    <n v="0"/>
    <n v="0"/>
    <n v="0"/>
    <x v="0"/>
    <n v="0"/>
    <n v="0"/>
  </r>
  <r>
    <x v="4"/>
    <x v="0"/>
    <x v="0"/>
    <x v="0"/>
    <x v="0"/>
    <n v="0"/>
    <n v="0"/>
    <m/>
    <n v="0"/>
    <n v="0"/>
    <n v="0"/>
    <n v="0"/>
    <x v="0"/>
    <n v="0"/>
    <n v="0"/>
  </r>
  <r>
    <x v="4"/>
    <x v="0"/>
    <x v="0"/>
    <x v="0"/>
    <x v="0"/>
    <n v="0"/>
    <n v="0"/>
    <m/>
    <n v="0"/>
    <n v="0"/>
    <n v="0"/>
    <n v="0"/>
    <x v="0"/>
    <n v="0"/>
    <n v="0"/>
  </r>
  <r>
    <x v="5"/>
    <x v="0"/>
    <x v="0"/>
    <x v="0"/>
    <x v="0"/>
    <n v="0"/>
    <n v="0"/>
    <m/>
    <n v="0"/>
    <n v="0"/>
    <n v="0"/>
    <n v="0"/>
    <x v="0"/>
    <n v="0"/>
    <n v="0"/>
  </r>
  <r>
    <x v="5"/>
    <x v="0"/>
    <x v="0"/>
    <x v="0"/>
    <x v="0"/>
    <n v="0"/>
    <n v="0"/>
    <m/>
    <n v="0"/>
    <n v="0"/>
    <n v="0"/>
    <n v="0"/>
    <x v="0"/>
    <n v="0"/>
    <n v="0"/>
  </r>
  <r>
    <x v="5"/>
    <x v="0"/>
    <x v="0"/>
    <x v="0"/>
    <x v="0"/>
    <n v="0"/>
    <n v="0"/>
    <m/>
    <n v="0"/>
    <n v="0"/>
    <n v="0"/>
    <n v="0"/>
    <x v="0"/>
    <n v="0"/>
    <n v="0"/>
  </r>
  <r>
    <x v="5"/>
    <x v="0"/>
    <x v="0"/>
    <x v="0"/>
    <x v="0"/>
    <n v="0"/>
    <n v="0"/>
    <m/>
    <n v="0"/>
    <n v="0"/>
    <n v="0"/>
    <n v="0"/>
    <x v="0"/>
    <n v="0"/>
    <n v="0"/>
  </r>
  <r>
    <x v="5"/>
    <x v="0"/>
    <x v="0"/>
    <x v="0"/>
    <x v="0"/>
    <n v="0"/>
    <n v="0"/>
    <m/>
    <n v="0"/>
    <n v="0"/>
    <n v="0"/>
    <n v="0"/>
    <x v="0"/>
    <n v="0"/>
    <n v="0"/>
  </r>
  <r>
    <x v="6"/>
    <x v="0"/>
    <x v="0"/>
    <x v="0"/>
    <x v="0"/>
    <n v="0"/>
    <n v="0"/>
    <m/>
    <n v="0"/>
    <n v="0"/>
    <n v="0"/>
    <n v="0"/>
    <x v="0"/>
    <n v="0"/>
    <n v="0"/>
  </r>
  <r>
    <x v="6"/>
    <x v="0"/>
    <x v="0"/>
    <x v="0"/>
    <x v="0"/>
    <n v="0"/>
    <n v="0"/>
    <m/>
    <n v="0"/>
    <n v="0"/>
    <n v="0"/>
    <n v="0"/>
    <x v="0"/>
    <n v="0"/>
    <n v="0"/>
  </r>
  <r>
    <x v="6"/>
    <x v="0"/>
    <x v="0"/>
    <x v="0"/>
    <x v="0"/>
    <n v="0"/>
    <n v="0"/>
    <m/>
    <n v="0"/>
    <n v="0"/>
    <n v="0"/>
    <n v="0"/>
    <x v="0"/>
    <n v="0"/>
    <n v="0"/>
  </r>
  <r>
    <x v="6"/>
    <x v="0"/>
    <x v="0"/>
    <x v="0"/>
    <x v="0"/>
    <n v="0"/>
    <n v="0"/>
    <m/>
    <n v="0"/>
    <n v="0"/>
    <n v="0"/>
    <n v="0"/>
    <x v="0"/>
    <n v="0"/>
    <n v="0"/>
  </r>
  <r>
    <x v="6"/>
    <x v="0"/>
    <x v="0"/>
    <x v="0"/>
    <x v="0"/>
    <n v="0"/>
    <n v="0"/>
    <m/>
    <n v="0"/>
    <n v="0"/>
    <n v="0"/>
    <n v="0"/>
    <x v="0"/>
    <n v="0"/>
    <n v="0"/>
  </r>
  <r>
    <x v="7"/>
    <x v="0"/>
    <x v="0"/>
    <x v="0"/>
    <x v="0"/>
    <n v="0"/>
    <n v="0"/>
    <m/>
    <n v="0"/>
    <n v="0"/>
    <n v="0"/>
    <n v="0"/>
    <x v="0"/>
    <n v="0"/>
    <n v="0"/>
  </r>
  <r>
    <x v="7"/>
    <x v="0"/>
    <x v="0"/>
    <x v="0"/>
    <x v="0"/>
    <n v="0"/>
    <n v="0"/>
    <m/>
    <n v="0"/>
    <n v="0"/>
    <n v="0"/>
    <n v="0"/>
    <x v="0"/>
    <n v="0"/>
    <n v="0"/>
  </r>
  <r>
    <x v="7"/>
    <x v="0"/>
    <x v="0"/>
    <x v="0"/>
    <x v="0"/>
    <n v="0"/>
    <n v="0"/>
    <m/>
    <n v="0"/>
    <n v="0"/>
    <n v="0"/>
    <n v="0"/>
    <x v="0"/>
    <n v="0"/>
    <n v="0"/>
  </r>
  <r>
    <x v="7"/>
    <x v="0"/>
    <x v="0"/>
    <x v="0"/>
    <x v="0"/>
    <n v="0"/>
    <n v="0"/>
    <m/>
    <n v="0"/>
    <n v="0"/>
    <n v="0"/>
    <n v="0"/>
    <x v="0"/>
    <n v="0"/>
    <n v="0"/>
  </r>
  <r>
    <x v="7"/>
    <x v="0"/>
    <x v="0"/>
    <x v="0"/>
    <x v="0"/>
    <n v="0"/>
    <n v="0"/>
    <m/>
    <n v="0"/>
    <n v="0"/>
    <n v="0"/>
    <n v="0"/>
    <x v="0"/>
    <n v="0"/>
    <n v="0"/>
  </r>
  <r>
    <x v="8"/>
    <x v="0"/>
    <x v="0"/>
    <x v="0"/>
    <x v="0"/>
    <n v="0"/>
    <n v="0"/>
    <m/>
    <n v="0"/>
    <n v="0"/>
    <n v="0"/>
    <n v="0"/>
    <x v="0"/>
    <n v="0"/>
    <n v="0"/>
  </r>
  <r>
    <x v="8"/>
    <x v="0"/>
    <x v="0"/>
    <x v="0"/>
    <x v="0"/>
    <n v="0"/>
    <n v="0"/>
    <m/>
    <n v="0"/>
    <n v="0"/>
    <n v="0"/>
    <n v="0"/>
    <x v="0"/>
    <n v="0"/>
    <n v="0"/>
  </r>
  <r>
    <x v="8"/>
    <x v="0"/>
    <x v="0"/>
    <x v="0"/>
    <x v="0"/>
    <n v="0"/>
    <n v="0"/>
    <m/>
    <n v="0"/>
    <n v="0"/>
    <n v="0"/>
    <n v="0"/>
    <x v="0"/>
    <n v="0"/>
    <n v="0"/>
  </r>
  <r>
    <x v="8"/>
    <x v="0"/>
    <x v="0"/>
    <x v="0"/>
    <x v="0"/>
    <n v="0"/>
    <n v="0"/>
    <m/>
    <n v="0"/>
    <n v="0"/>
    <n v="0"/>
    <n v="0"/>
    <x v="0"/>
    <n v="0"/>
    <n v="0"/>
  </r>
  <r>
    <x v="8"/>
    <x v="0"/>
    <x v="0"/>
    <x v="0"/>
    <x v="0"/>
    <n v="0"/>
    <n v="0"/>
    <m/>
    <n v="0"/>
    <n v="0"/>
    <n v="0"/>
    <n v="0"/>
    <x v="0"/>
    <n v="0"/>
    <n v="0"/>
  </r>
  <r>
    <x v="9"/>
    <x v="0"/>
    <x v="0"/>
    <x v="0"/>
    <x v="0"/>
    <n v="0"/>
    <n v="0"/>
    <m/>
    <n v="0"/>
    <n v="0"/>
    <n v="0"/>
    <n v="0"/>
    <x v="0"/>
    <n v="0"/>
    <n v="0"/>
  </r>
  <r>
    <x v="9"/>
    <x v="0"/>
    <x v="0"/>
    <x v="0"/>
    <x v="0"/>
    <n v="0"/>
    <n v="0"/>
    <m/>
    <n v="0"/>
    <n v="0"/>
    <n v="0"/>
    <n v="0"/>
    <x v="0"/>
    <n v="0"/>
    <n v="0"/>
  </r>
  <r>
    <x v="9"/>
    <x v="0"/>
    <x v="0"/>
    <x v="0"/>
    <x v="0"/>
    <n v="0"/>
    <n v="0"/>
    <m/>
    <n v="0"/>
    <n v="0"/>
    <n v="0"/>
    <n v="0"/>
    <x v="0"/>
    <n v="0"/>
    <n v="0"/>
  </r>
  <r>
    <x v="9"/>
    <x v="0"/>
    <x v="0"/>
    <x v="0"/>
    <x v="0"/>
    <n v="0"/>
    <n v="0"/>
    <m/>
    <n v="0"/>
    <n v="0"/>
    <n v="0"/>
    <n v="0"/>
    <x v="0"/>
    <n v="0"/>
    <n v="0"/>
  </r>
  <r>
    <x v="9"/>
    <x v="0"/>
    <x v="0"/>
    <x v="0"/>
    <x v="0"/>
    <n v="0"/>
    <n v="0"/>
    <m/>
    <n v="0"/>
    <n v="0"/>
    <n v="0"/>
    <n v="0"/>
    <x v="0"/>
    <n v="0"/>
    <n v="0"/>
  </r>
  <r>
    <x v="10"/>
    <x v="0"/>
    <x v="0"/>
    <x v="0"/>
    <x v="0"/>
    <n v="0"/>
    <n v="0"/>
    <m/>
    <n v="0"/>
    <n v="0"/>
    <n v="0"/>
    <n v="0"/>
    <x v="0"/>
    <n v="0"/>
    <n v="0"/>
  </r>
  <r>
    <x v="10"/>
    <x v="0"/>
    <x v="0"/>
    <x v="0"/>
    <x v="0"/>
    <n v="0"/>
    <n v="0"/>
    <m/>
    <n v="0"/>
    <n v="0"/>
    <n v="0"/>
    <n v="0"/>
    <x v="0"/>
    <n v="0"/>
    <n v="0"/>
  </r>
  <r>
    <x v="10"/>
    <x v="0"/>
    <x v="0"/>
    <x v="0"/>
    <x v="0"/>
    <n v="0"/>
    <n v="0"/>
    <m/>
    <n v="0"/>
    <n v="0"/>
    <n v="0"/>
    <n v="0"/>
    <x v="0"/>
    <n v="0"/>
    <n v="0"/>
  </r>
  <r>
    <x v="10"/>
    <x v="0"/>
    <x v="0"/>
    <x v="0"/>
    <x v="0"/>
    <n v="0"/>
    <n v="0"/>
    <m/>
    <n v="0"/>
    <n v="0"/>
    <n v="0"/>
    <n v="0"/>
    <x v="0"/>
    <n v="0"/>
    <n v="0"/>
  </r>
  <r>
    <x v="10"/>
    <x v="0"/>
    <x v="0"/>
    <x v="0"/>
    <x v="0"/>
    <n v="0"/>
    <n v="0"/>
    <m/>
    <n v="0"/>
    <n v="0"/>
    <n v="0"/>
    <n v="0"/>
    <x v="0"/>
    <n v="0"/>
    <n v="0"/>
  </r>
  <r>
    <x v="11"/>
    <x v="0"/>
    <x v="0"/>
    <x v="0"/>
    <x v="0"/>
    <n v="0"/>
    <n v="0"/>
    <m/>
    <n v="0"/>
    <n v="0"/>
    <n v="0"/>
    <n v="0"/>
    <x v="0"/>
    <n v="0"/>
    <n v="0"/>
  </r>
  <r>
    <x v="11"/>
    <x v="0"/>
    <x v="0"/>
    <x v="0"/>
    <x v="0"/>
    <n v="0"/>
    <n v="0"/>
    <m/>
    <n v="0"/>
    <n v="0"/>
    <n v="0"/>
    <n v="0"/>
    <x v="0"/>
    <n v="0"/>
    <n v="0"/>
  </r>
  <r>
    <x v="11"/>
    <x v="0"/>
    <x v="0"/>
    <x v="0"/>
    <x v="0"/>
    <n v="0"/>
    <n v="0"/>
    <m/>
    <n v="0"/>
    <n v="0"/>
    <n v="0"/>
    <n v="0"/>
    <x v="0"/>
    <n v="0"/>
    <n v="0"/>
  </r>
  <r>
    <x v="11"/>
    <x v="0"/>
    <x v="0"/>
    <x v="0"/>
    <x v="0"/>
    <n v="0"/>
    <n v="0"/>
    <m/>
    <n v="0"/>
    <n v="0"/>
    <n v="0"/>
    <n v="0"/>
    <x v="0"/>
    <n v="0"/>
    <n v="0"/>
  </r>
  <r>
    <x v="11"/>
    <x v="0"/>
    <x v="0"/>
    <x v="0"/>
    <x v="0"/>
    <n v="0"/>
    <n v="0"/>
    <m/>
    <n v="0"/>
    <n v="0"/>
    <n v="0"/>
    <n v="0"/>
    <x v="0"/>
    <n v="0"/>
    <n v="0"/>
  </r>
  <r>
    <x v="12"/>
    <x v="0"/>
    <x v="0"/>
    <x v="0"/>
    <x v="0"/>
    <n v="0"/>
    <n v="0"/>
    <m/>
    <n v="0"/>
    <n v="0"/>
    <n v="0"/>
    <n v="0"/>
    <x v="0"/>
    <n v="0"/>
    <n v="0"/>
  </r>
  <r>
    <x v="12"/>
    <x v="0"/>
    <x v="0"/>
    <x v="0"/>
    <x v="0"/>
    <n v="0"/>
    <n v="0"/>
    <m/>
    <n v="0"/>
    <n v="0"/>
    <n v="0"/>
    <n v="0"/>
    <x v="0"/>
    <n v="0"/>
    <n v="0"/>
  </r>
  <r>
    <x v="12"/>
    <x v="0"/>
    <x v="0"/>
    <x v="0"/>
    <x v="0"/>
    <n v="0"/>
    <n v="0"/>
    <m/>
    <n v="0"/>
    <n v="0"/>
    <n v="0"/>
    <n v="0"/>
    <x v="0"/>
    <n v="0"/>
    <n v="0"/>
  </r>
  <r>
    <x v="12"/>
    <x v="0"/>
    <x v="0"/>
    <x v="0"/>
    <x v="0"/>
    <n v="0"/>
    <n v="0"/>
    <m/>
    <n v="0"/>
    <n v="0"/>
    <n v="0"/>
    <n v="0"/>
    <x v="0"/>
    <n v="0"/>
    <n v="0"/>
  </r>
  <r>
    <x v="12"/>
    <x v="0"/>
    <x v="0"/>
    <x v="0"/>
    <x v="0"/>
    <n v="0"/>
    <n v="0"/>
    <m/>
    <n v="0"/>
    <n v="0"/>
    <n v="0"/>
    <n v="0"/>
    <x v="0"/>
    <n v="0"/>
    <n v="0"/>
  </r>
  <r>
    <x v="13"/>
    <x v="0"/>
    <x v="0"/>
    <x v="0"/>
    <x v="0"/>
    <n v="0"/>
    <n v="0"/>
    <m/>
    <n v="0"/>
    <n v="0"/>
    <n v="0"/>
    <n v="0"/>
    <x v="0"/>
    <n v="0"/>
    <n v="0"/>
  </r>
  <r>
    <x v="13"/>
    <x v="0"/>
    <x v="0"/>
    <x v="0"/>
    <x v="0"/>
    <n v="0"/>
    <n v="0"/>
    <m/>
    <n v="0"/>
    <n v="0"/>
    <n v="0"/>
    <n v="0"/>
    <x v="0"/>
    <n v="0"/>
    <n v="0"/>
  </r>
  <r>
    <x v="13"/>
    <x v="0"/>
    <x v="0"/>
    <x v="0"/>
    <x v="0"/>
    <n v="0"/>
    <n v="0"/>
    <m/>
    <n v="0"/>
    <n v="0"/>
    <n v="0"/>
    <n v="0"/>
    <x v="0"/>
    <n v="0"/>
    <n v="0"/>
  </r>
  <r>
    <x v="13"/>
    <x v="0"/>
    <x v="0"/>
    <x v="0"/>
    <x v="0"/>
    <n v="0"/>
    <n v="0"/>
    <m/>
    <n v="0"/>
    <n v="0"/>
    <n v="0"/>
    <n v="0"/>
    <x v="0"/>
    <n v="0"/>
    <n v="0"/>
  </r>
  <r>
    <x v="13"/>
    <x v="0"/>
    <x v="0"/>
    <x v="0"/>
    <x v="0"/>
    <n v="0"/>
    <n v="0"/>
    <m/>
    <n v="0"/>
    <n v="0"/>
    <n v="0"/>
    <n v="0"/>
    <x v="0"/>
    <n v="0"/>
    <n v="0"/>
  </r>
  <r>
    <x v="14"/>
    <x v="0"/>
    <x v="0"/>
    <x v="0"/>
    <x v="0"/>
    <n v="0"/>
    <n v="0"/>
    <m/>
    <n v="0"/>
    <n v="0"/>
    <n v="0"/>
    <n v="0"/>
    <x v="0"/>
    <n v="0"/>
    <n v="0"/>
  </r>
  <r>
    <x v="14"/>
    <x v="0"/>
    <x v="0"/>
    <x v="0"/>
    <x v="0"/>
    <n v="0"/>
    <n v="0"/>
    <m/>
    <n v="0"/>
    <n v="0"/>
    <n v="0"/>
    <n v="0"/>
    <x v="0"/>
    <n v="0"/>
    <n v="0"/>
  </r>
  <r>
    <x v="14"/>
    <x v="0"/>
    <x v="0"/>
    <x v="0"/>
    <x v="0"/>
    <n v="0"/>
    <n v="0"/>
    <m/>
    <n v="0"/>
    <n v="0"/>
    <n v="0"/>
    <n v="0"/>
    <x v="0"/>
    <n v="0"/>
    <n v="0"/>
  </r>
  <r>
    <x v="14"/>
    <x v="0"/>
    <x v="0"/>
    <x v="0"/>
    <x v="0"/>
    <n v="0"/>
    <n v="0"/>
    <m/>
    <n v="0"/>
    <n v="0"/>
    <n v="0"/>
    <n v="0"/>
    <x v="0"/>
    <n v="0"/>
    <n v="0"/>
  </r>
  <r>
    <x v="14"/>
    <x v="0"/>
    <x v="0"/>
    <x v="0"/>
    <x v="0"/>
    <n v="0"/>
    <n v="0"/>
    <m/>
    <n v="0"/>
    <n v="0"/>
    <n v="0"/>
    <n v="0"/>
    <x v="0"/>
    <n v="0"/>
    <n v="0"/>
  </r>
  <r>
    <x v="15"/>
    <x v="0"/>
    <x v="0"/>
    <x v="0"/>
    <x v="0"/>
    <n v="0"/>
    <n v="0"/>
    <m/>
    <n v="0"/>
    <n v="0"/>
    <n v="0"/>
    <n v="0"/>
    <x v="0"/>
    <n v="0"/>
    <n v="0"/>
  </r>
  <r>
    <x v="15"/>
    <x v="0"/>
    <x v="0"/>
    <x v="0"/>
    <x v="0"/>
    <n v="0"/>
    <n v="0"/>
    <m/>
    <n v="0"/>
    <n v="0"/>
    <n v="0"/>
    <n v="0"/>
    <x v="0"/>
    <n v="0"/>
    <n v="0"/>
  </r>
  <r>
    <x v="15"/>
    <x v="0"/>
    <x v="0"/>
    <x v="0"/>
    <x v="0"/>
    <n v="0"/>
    <n v="0"/>
    <m/>
    <n v="0"/>
    <n v="0"/>
    <n v="0"/>
    <n v="0"/>
    <x v="0"/>
    <n v="0"/>
    <n v="0"/>
  </r>
  <r>
    <x v="15"/>
    <x v="0"/>
    <x v="0"/>
    <x v="0"/>
    <x v="0"/>
    <n v="0"/>
    <n v="0"/>
    <m/>
    <n v="0"/>
    <n v="0"/>
    <n v="0"/>
    <n v="0"/>
    <x v="0"/>
    <n v="0"/>
    <n v="0"/>
  </r>
  <r>
    <x v="15"/>
    <x v="0"/>
    <x v="0"/>
    <x v="0"/>
    <x v="0"/>
    <n v="0"/>
    <n v="0"/>
    <m/>
    <n v="0"/>
    <n v="0"/>
    <n v="0"/>
    <n v="0"/>
    <x v="0"/>
    <n v="0"/>
    <n v="0"/>
  </r>
  <r>
    <x v="16"/>
    <x v="0"/>
    <x v="0"/>
    <x v="0"/>
    <x v="0"/>
    <n v="0"/>
    <n v="0"/>
    <m/>
    <n v="0"/>
    <n v="0"/>
    <n v="0"/>
    <n v="0"/>
    <x v="0"/>
    <n v="0"/>
    <n v="0"/>
  </r>
  <r>
    <x v="16"/>
    <x v="0"/>
    <x v="0"/>
    <x v="0"/>
    <x v="0"/>
    <n v="0"/>
    <n v="0"/>
    <m/>
    <n v="0"/>
    <n v="0"/>
    <n v="0"/>
    <n v="0"/>
    <x v="0"/>
    <n v="0"/>
    <n v="0"/>
  </r>
  <r>
    <x v="16"/>
    <x v="0"/>
    <x v="0"/>
    <x v="0"/>
    <x v="0"/>
    <n v="0"/>
    <n v="0"/>
    <m/>
    <n v="0"/>
    <n v="0"/>
    <n v="0"/>
    <n v="0"/>
    <x v="0"/>
    <n v="0"/>
    <n v="0"/>
  </r>
  <r>
    <x v="16"/>
    <x v="0"/>
    <x v="0"/>
    <x v="0"/>
    <x v="0"/>
    <n v="0"/>
    <n v="0"/>
    <m/>
    <n v="0"/>
    <n v="0"/>
    <n v="0"/>
    <n v="0"/>
    <x v="0"/>
    <n v="0"/>
    <n v="0"/>
  </r>
  <r>
    <x v="16"/>
    <x v="0"/>
    <x v="0"/>
    <x v="0"/>
    <x v="0"/>
    <n v="0"/>
    <n v="0"/>
    <m/>
    <n v="0"/>
    <n v="0"/>
    <n v="0"/>
    <n v="0"/>
    <x v="0"/>
    <n v="0"/>
    <n v="0"/>
  </r>
  <r>
    <x v="17"/>
    <x v="0"/>
    <x v="0"/>
    <x v="0"/>
    <x v="0"/>
    <n v="0"/>
    <n v="0"/>
    <m/>
    <n v="0"/>
    <n v="0"/>
    <n v="0"/>
    <n v="0"/>
    <x v="0"/>
    <n v="0"/>
    <n v="0"/>
  </r>
  <r>
    <x v="17"/>
    <x v="0"/>
    <x v="0"/>
    <x v="0"/>
    <x v="0"/>
    <n v="0"/>
    <n v="0"/>
    <m/>
    <n v="0"/>
    <n v="0"/>
    <n v="0"/>
    <n v="0"/>
    <x v="0"/>
    <n v="0"/>
    <n v="0"/>
  </r>
  <r>
    <x v="17"/>
    <x v="0"/>
    <x v="0"/>
    <x v="0"/>
    <x v="0"/>
    <n v="0"/>
    <n v="0"/>
    <m/>
    <n v="0"/>
    <n v="0"/>
    <n v="0"/>
    <n v="0"/>
    <x v="0"/>
    <n v="0"/>
    <n v="0"/>
  </r>
  <r>
    <x v="17"/>
    <x v="0"/>
    <x v="0"/>
    <x v="0"/>
    <x v="0"/>
    <n v="0"/>
    <n v="0"/>
    <m/>
    <n v="0"/>
    <n v="0"/>
    <n v="0"/>
    <n v="0"/>
    <x v="0"/>
    <n v="0"/>
    <n v="0"/>
  </r>
  <r>
    <x v="17"/>
    <x v="0"/>
    <x v="0"/>
    <x v="0"/>
    <x v="0"/>
    <n v="0"/>
    <n v="0"/>
    <m/>
    <n v="0"/>
    <n v="0"/>
    <n v="0"/>
    <n v="0"/>
    <x v="0"/>
    <n v="0"/>
    <n v="0"/>
  </r>
  <r>
    <x v="18"/>
    <x v="0"/>
    <x v="0"/>
    <x v="0"/>
    <x v="0"/>
    <n v="0"/>
    <n v="0"/>
    <m/>
    <n v="0"/>
    <n v="0"/>
    <n v="0"/>
    <n v="0"/>
    <x v="0"/>
    <n v="0"/>
    <n v="0"/>
  </r>
  <r>
    <x v="18"/>
    <x v="0"/>
    <x v="0"/>
    <x v="0"/>
    <x v="0"/>
    <n v="0"/>
    <n v="0"/>
    <m/>
    <n v="0"/>
    <n v="0"/>
    <n v="0"/>
    <n v="0"/>
    <x v="0"/>
    <n v="0"/>
    <n v="0"/>
  </r>
  <r>
    <x v="18"/>
    <x v="0"/>
    <x v="0"/>
    <x v="0"/>
    <x v="0"/>
    <n v="0"/>
    <n v="0"/>
    <m/>
    <n v="0"/>
    <n v="0"/>
    <n v="0"/>
    <n v="0"/>
    <x v="0"/>
    <n v="0"/>
    <n v="0"/>
  </r>
  <r>
    <x v="18"/>
    <x v="0"/>
    <x v="0"/>
    <x v="0"/>
    <x v="0"/>
    <n v="0"/>
    <n v="0"/>
    <m/>
    <n v="0"/>
    <n v="0"/>
    <n v="0"/>
    <n v="0"/>
    <x v="0"/>
    <n v="0"/>
    <n v="0"/>
  </r>
  <r>
    <x v="18"/>
    <x v="0"/>
    <x v="0"/>
    <x v="0"/>
    <x v="0"/>
    <n v="0"/>
    <n v="0"/>
    <m/>
    <n v="0"/>
    <n v="0"/>
    <n v="0"/>
    <n v="0"/>
    <x v="0"/>
    <n v="0"/>
    <n v="0"/>
  </r>
  <r>
    <x v="19"/>
    <x v="0"/>
    <x v="0"/>
    <x v="0"/>
    <x v="0"/>
    <n v="0"/>
    <n v="0"/>
    <m/>
    <n v="0"/>
    <n v="0"/>
    <n v="0"/>
    <n v="0"/>
    <x v="0"/>
    <n v="0"/>
    <n v="0"/>
  </r>
  <r>
    <x v="19"/>
    <x v="0"/>
    <x v="0"/>
    <x v="0"/>
    <x v="0"/>
    <n v="0"/>
    <n v="0"/>
    <m/>
    <n v="0"/>
    <n v="0"/>
    <n v="0"/>
    <n v="0"/>
    <x v="0"/>
    <n v="0"/>
    <n v="0"/>
  </r>
  <r>
    <x v="19"/>
    <x v="0"/>
    <x v="0"/>
    <x v="0"/>
    <x v="0"/>
    <n v="0"/>
    <n v="0"/>
    <m/>
    <n v="0"/>
    <n v="0"/>
    <n v="0"/>
    <n v="0"/>
    <x v="0"/>
    <n v="0"/>
    <n v="0"/>
  </r>
  <r>
    <x v="19"/>
    <x v="0"/>
    <x v="0"/>
    <x v="0"/>
    <x v="0"/>
    <n v="0"/>
    <n v="0"/>
    <m/>
    <n v="0"/>
    <n v="0"/>
    <n v="0"/>
    <n v="0"/>
    <x v="0"/>
    <n v="0"/>
    <n v="0"/>
  </r>
  <r>
    <x v="19"/>
    <x v="0"/>
    <x v="0"/>
    <x v="0"/>
    <x v="0"/>
    <n v="0"/>
    <n v="0"/>
    <m/>
    <n v="0"/>
    <n v="0"/>
    <n v="0"/>
    <n v="0"/>
    <x v="0"/>
    <n v="0"/>
    <n v="0"/>
  </r>
  <r>
    <x v="20"/>
    <x v="0"/>
    <x v="0"/>
    <x v="0"/>
    <x v="0"/>
    <n v="0"/>
    <n v="0"/>
    <m/>
    <n v="0"/>
    <n v="0"/>
    <n v="0"/>
    <n v="0"/>
    <x v="0"/>
    <n v="0"/>
    <n v="0"/>
  </r>
  <r>
    <x v="20"/>
    <x v="0"/>
    <x v="0"/>
    <x v="0"/>
    <x v="0"/>
    <n v="0"/>
    <n v="0"/>
    <m/>
    <n v="0"/>
    <n v="0"/>
    <n v="0"/>
    <n v="0"/>
    <x v="0"/>
    <n v="0"/>
    <n v="0"/>
  </r>
  <r>
    <x v="20"/>
    <x v="0"/>
    <x v="0"/>
    <x v="0"/>
    <x v="0"/>
    <n v="0"/>
    <n v="0"/>
    <m/>
    <n v="0"/>
    <n v="0"/>
    <n v="0"/>
    <n v="0"/>
    <x v="0"/>
    <n v="0"/>
    <n v="0"/>
  </r>
  <r>
    <x v="20"/>
    <x v="0"/>
    <x v="0"/>
    <x v="0"/>
    <x v="0"/>
    <n v="0"/>
    <n v="0"/>
    <m/>
    <n v="0"/>
    <n v="0"/>
    <n v="0"/>
    <n v="0"/>
    <x v="0"/>
    <n v="0"/>
    <n v="0"/>
  </r>
  <r>
    <x v="20"/>
    <x v="0"/>
    <x v="0"/>
    <x v="0"/>
    <x v="0"/>
    <n v="0"/>
    <n v="0"/>
    <m/>
    <n v="0"/>
    <n v="0"/>
    <n v="0"/>
    <n v="0"/>
    <x v="0"/>
    <n v="0"/>
    <n v="0"/>
  </r>
  <r>
    <x v="21"/>
    <x v="0"/>
    <x v="0"/>
    <x v="0"/>
    <x v="0"/>
    <n v="0"/>
    <n v="0"/>
    <m/>
    <n v="0"/>
    <n v="0"/>
    <n v="0"/>
    <n v="0"/>
    <x v="0"/>
    <n v="0"/>
    <n v="0"/>
  </r>
  <r>
    <x v="21"/>
    <x v="0"/>
    <x v="0"/>
    <x v="0"/>
    <x v="0"/>
    <n v="0"/>
    <n v="0"/>
    <m/>
    <n v="0"/>
    <n v="0"/>
    <n v="0"/>
    <n v="0"/>
    <x v="0"/>
    <n v="0"/>
    <n v="0"/>
  </r>
  <r>
    <x v="21"/>
    <x v="0"/>
    <x v="0"/>
    <x v="0"/>
    <x v="0"/>
    <n v="0"/>
    <n v="0"/>
    <m/>
    <n v="0"/>
    <n v="0"/>
    <n v="0"/>
    <n v="0"/>
    <x v="0"/>
    <n v="0"/>
    <n v="0"/>
  </r>
  <r>
    <x v="21"/>
    <x v="0"/>
    <x v="0"/>
    <x v="0"/>
    <x v="0"/>
    <n v="0"/>
    <n v="0"/>
    <m/>
    <n v="0"/>
    <n v="0"/>
    <n v="0"/>
    <n v="0"/>
    <x v="0"/>
    <n v="0"/>
    <n v="0"/>
  </r>
  <r>
    <x v="21"/>
    <x v="0"/>
    <x v="0"/>
    <x v="0"/>
    <x v="0"/>
    <n v="0"/>
    <n v="0"/>
    <m/>
    <n v="0"/>
    <n v="0"/>
    <n v="0"/>
    <n v="0"/>
    <x v="0"/>
    <n v="0"/>
    <n v="0"/>
  </r>
  <r>
    <x v="22"/>
    <x v="0"/>
    <x v="0"/>
    <x v="0"/>
    <x v="0"/>
    <n v="0"/>
    <n v="0"/>
    <m/>
    <n v="0"/>
    <n v="0"/>
    <n v="0"/>
    <n v="0"/>
    <x v="0"/>
    <n v="0"/>
    <n v="0"/>
  </r>
  <r>
    <x v="22"/>
    <x v="0"/>
    <x v="0"/>
    <x v="0"/>
    <x v="0"/>
    <n v="0"/>
    <n v="0"/>
    <m/>
    <n v="0"/>
    <n v="0"/>
    <n v="0"/>
    <n v="0"/>
    <x v="0"/>
    <n v="0"/>
    <n v="0"/>
  </r>
  <r>
    <x v="22"/>
    <x v="0"/>
    <x v="0"/>
    <x v="0"/>
    <x v="0"/>
    <n v="0"/>
    <n v="0"/>
    <m/>
    <n v="0"/>
    <n v="0"/>
    <n v="0"/>
    <n v="0"/>
    <x v="0"/>
    <n v="0"/>
    <n v="0"/>
  </r>
  <r>
    <x v="22"/>
    <x v="0"/>
    <x v="0"/>
    <x v="0"/>
    <x v="0"/>
    <n v="0"/>
    <n v="0"/>
    <m/>
    <n v="0"/>
    <n v="0"/>
    <n v="0"/>
    <n v="0"/>
    <x v="0"/>
    <n v="0"/>
    <n v="0"/>
  </r>
  <r>
    <x v="22"/>
    <x v="0"/>
    <x v="0"/>
    <x v="0"/>
    <x v="0"/>
    <n v="0"/>
    <n v="0"/>
    <m/>
    <n v="0"/>
    <n v="0"/>
    <n v="0"/>
    <n v="0"/>
    <x v="0"/>
    <n v="0"/>
    <n v="0"/>
  </r>
  <r>
    <x v="23"/>
    <x v="0"/>
    <x v="0"/>
    <x v="0"/>
    <x v="0"/>
    <n v="0"/>
    <n v="0"/>
    <m/>
    <n v="0"/>
    <n v="0"/>
    <n v="0"/>
    <n v="0"/>
    <x v="0"/>
    <n v="0"/>
    <n v="0"/>
  </r>
  <r>
    <x v="23"/>
    <x v="0"/>
    <x v="0"/>
    <x v="0"/>
    <x v="0"/>
    <n v="0"/>
    <n v="0"/>
    <m/>
    <n v="0"/>
    <n v="0"/>
    <n v="0"/>
    <n v="0"/>
    <x v="0"/>
    <n v="0"/>
    <n v="0"/>
  </r>
  <r>
    <x v="23"/>
    <x v="0"/>
    <x v="0"/>
    <x v="0"/>
    <x v="0"/>
    <n v="0"/>
    <n v="0"/>
    <m/>
    <n v="0"/>
    <n v="0"/>
    <n v="0"/>
    <n v="0"/>
    <x v="0"/>
    <n v="0"/>
    <n v="0"/>
  </r>
  <r>
    <x v="23"/>
    <x v="0"/>
    <x v="0"/>
    <x v="0"/>
    <x v="0"/>
    <n v="0"/>
    <n v="0"/>
    <m/>
    <n v="0"/>
    <n v="0"/>
    <n v="0"/>
    <n v="0"/>
    <x v="0"/>
    <n v="0"/>
    <n v="0"/>
  </r>
  <r>
    <x v="23"/>
    <x v="0"/>
    <x v="0"/>
    <x v="0"/>
    <x v="0"/>
    <n v="0"/>
    <n v="0"/>
    <m/>
    <n v="0"/>
    <n v="0"/>
    <n v="0"/>
    <n v="0"/>
    <x v="0"/>
    <n v="0"/>
    <n v="0"/>
  </r>
  <r>
    <x v="24"/>
    <x v="0"/>
    <x v="0"/>
    <x v="0"/>
    <x v="0"/>
    <n v="0"/>
    <n v="0"/>
    <m/>
    <n v="0"/>
    <n v="0"/>
    <n v="0"/>
    <n v="0"/>
    <x v="0"/>
    <n v="0"/>
    <n v="0"/>
  </r>
  <r>
    <x v="24"/>
    <x v="0"/>
    <x v="0"/>
    <x v="0"/>
    <x v="0"/>
    <n v="0"/>
    <n v="0"/>
    <m/>
    <n v="0"/>
    <n v="0"/>
    <n v="0"/>
    <n v="0"/>
    <x v="0"/>
    <n v="0"/>
    <n v="0"/>
  </r>
  <r>
    <x v="24"/>
    <x v="0"/>
    <x v="0"/>
    <x v="0"/>
    <x v="0"/>
    <n v="0"/>
    <n v="0"/>
    <m/>
    <n v="0"/>
    <n v="0"/>
    <n v="0"/>
    <n v="0"/>
    <x v="0"/>
    <n v="0"/>
    <n v="0"/>
  </r>
  <r>
    <x v="24"/>
    <x v="0"/>
    <x v="0"/>
    <x v="0"/>
    <x v="0"/>
    <n v="0"/>
    <n v="0"/>
    <m/>
    <n v="0"/>
    <n v="0"/>
    <n v="0"/>
    <n v="0"/>
    <x v="0"/>
    <n v="0"/>
    <n v="0"/>
  </r>
  <r>
    <x v="24"/>
    <x v="0"/>
    <x v="0"/>
    <x v="0"/>
    <x v="0"/>
    <n v="0"/>
    <n v="0"/>
    <m/>
    <n v="0"/>
    <n v="0"/>
    <n v="0"/>
    <n v="0"/>
    <x v="0"/>
    <n v="0"/>
    <n v="0"/>
  </r>
  <r>
    <x v="25"/>
    <x v="0"/>
    <x v="0"/>
    <x v="0"/>
    <x v="0"/>
    <n v="0"/>
    <n v="0"/>
    <m/>
    <n v="0"/>
    <n v="0"/>
    <n v="0"/>
    <n v="0"/>
    <x v="0"/>
    <n v="0"/>
    <n v="0"/>
  </r>
  <r>
    <x v="25"/>
    <x v="0"/>
    <x v="0"/>
    <x v="0"/>
    <x v="0"/>
    <n v="0"/>
    <n v="0"/>
    <m/>
    <n v="0"/>
    <n v="0"/>
    <n v="0"/>
    <n v="0"/>
    <x v="0"/>
    <n v="0"/>
    <n v="0"/>
  </r>
  <r>
    <x v="25"/>
    <x v="0"/>
    <x v="0"/>
    <x v="0"/>
    <x v="0"/>
    <n v="0"/>
    <n v="0"/>
    <m/>
    <n v="0"/>
    <n v="0"/>
    <n v="0"/>
    <n v="0"/>
    <x v="0"/>
    <n v="0"/>
    <n v="0"/>
  </r>
  <r>
    <x v="25"/>
    <x v="0"/>
    <x v="0"/>
    <x v="0"/>
    <x v="0"/>
    <n v="0"/>
    <n v="0"/>
    <m/>
    <n v="0"/>
    <n v="0"/>
    <n v="0"/>
    <n v="0"/>
    <x v="0"/>
    <n v="0"/>
    <n v="0"/>
  </r>
  <r>
    <x v="25"/>
    <x v="0"/>
    <x v="0"/>
    <x v="0"/>
    <x v="0"/>
    <n v="0"/>
    <n v="0"/>
    <m/>
    <n v="0"/>
    <n v="0"/>
    <n v="0"/>
    <n v="0"/>
    <x v="0"/>
    <n v="0"/>
    <n v="0"/>
  </r>
  <r>
    <x v="26"/>
    <x v="0"/>
    <x v="0"/>
    <x v="0"/>
    <x v="0"/>
    <n v="0"/>
    <n v="0"/>
    <m/>
    <n v="0"/>
    <n v="0"/>
    <n v="0"/>
    <n v="0"/>
    <x v="0"/>
    <n v="0"/>
    <n v="0"/>
  </r>
  <r>
    <x v="26"/>
    <x v="0"/>
    <x v="0"/>
    <x v="0"/>
    <x v="0"/>
    <n v="0"/>
    <n v="0"/>
    <m/>
    <n v="0"/>
    <n v="0"/>
    <n v="0"/>
    <n v="0"/>
    <x v="0"/>
    <n v="0"/>
    <n v="0"/>
  </r>
  <r>
    <x v="26"/>
    <x v="0"/>
    <x v="0"/>
    <x v="0"/>
    <x v="0"/>
    <n v="0"/>
    <n v="0"/>
    <m/>
    <n v="0"/>
    <n v="0"/>
    <n v="0"/>
    <n v="0"/>
    <x v="0"/>
    <n v="0"/>
    <n v="0"/>
  </r>
  <r>
    <x v="26"/>
    <x v="0"/>
    <x v="0"/>
    <x v="0"/>
    <x v="0"/>
    <n v="0"/>
    <n v="0"/>
    <m/>
    <n v="0"/>
    <n v="0"/>
    <n v="0"/>
    <n v="0"/>
    <x v="0"/>
    <n v="0"/>
    <n v="0"/>
  </r>
  <r>
    <x v="26"/>
    <x v="0"/>
    <x v="0"/>
    <x v="0"/>
    <x v="0"/>
    <n v="0"/>
    <n v="0"/>
    <m/>
    <n v="0"/>
    <n v="0"/>
    <n v="0"/>
    <n v="0"/>
    <x v="0"/>
    <n v="0"/>
    <n v="0"/>
  </r>
  <r>
    <x v="27"/>
    <x v="0"/>
    <x v="0"/>
    <x v="0"/>
    <x v="0"/>
    <n v="0"/>
    <n v="0"/>
    <m/>
    <n v="0"/>
    <n v="0"/>
    <n v="0"/>
    <n v="0"/>
    <x v="0"/>
    <n v="0"/>
    <n v="0"/>
  </r>
  <r>
    <x v="27"/>
    <x v="0"/>
    <x v="0"/>
    <x v="0"/>
    <x v="0"/>
    <n v="0"/>
    <n v="0"/>
    <m/>
    <n v="0"/>
    <n v="0"/>
    <n v="0"/>
    <n v="0"/>
    <x v="0"/>
    <n v="0"/>
    <n v="0"/>
  </r>
  <r>
    <x v="27"/>
    <x v="0"/>
    <x v="0"/>
    <x v="0"/>
    <x v="0"/>
    <n v="0"/>
    <n v="0"/>
    <m/>
    <n v="0"/>
    <n v="0"/>
    <n v="0"/>
    <n v="0"/>
    <x v="0"/>
    <n v="0"/>
    <n v="0"/>
  </r>
  <r>
    <x v="27"/>
    <x v="0"/>
    <x v="0"/>
    <x v="0"/>
    <x v="0"/>
    <n v="0"/>
    <n v="0"/>
    <m/>
    <n v="0"/>
    <n v="0"/>
    <n v="0"/>
    <n v="0"/>
    <x v="0"/>
    <n v="0"/>
    <n v="0"/>
  </r>
  <r>
    <x v="27"/>
    <x v="0"/>
    <x v="0"/>
    <x v="0"/>
    <x v="0"/>
    <n v="0"/>
    <n v="0"/>
    <m/>
    <n v="0"/>
    <n v="0"/>
    <n v="0"/>
    <n v="0"/>
    <x v="0"/>
    <n v="0"/>
    <n v="0"/>
  </r>
  <r>
    <x v="28"/>
    <x v="0"/>
    <x v="0"/>
    <x v="0"/>
    <x v="0"/>
    <n v="0"/>
    <n v="0"/>
    <m/>
    <n v="0"/>
    <n v="0"/>
    <n v="0"/>
    <n v="0"/>
    <x v="0"/>
    <n v="0"/>
    <n v="0"/>
  </r>
  <r>
    <x v="28"/>
    <x v="0"/>
    <x v="0"/>
    <x v="0"/>
    <x v="0"/>
    <n v="0"/>
    <n v="0"/>
    <m/>
    <n v="0"/>
    <n v="0"/>
    <n v="0"/>
    <n v="0"/>
    <x v="0"/>
    <n v="0"/>
    <n v="0"/>
  </r>
  <r>
    <x v="28"/>
    <x v="0"/>
    <x v="0"/>
    <x v="0"/>
    <x v="0"/>
    <n v="0"/>
    <n v="0"/>
    <m/>
    <n v="0"/>
    <n v="0"/>
    <n v="0"/>
    <n v="0"/>
    <x v="0"/>
    <n v="0"/>
    <n v="0"/>
  </r>
  <r>
    <x v="28"/>
    <x v="0"/>
    <x v="0"/>
    <x v="0"/>
    <x v="0"/>
    <n v="0"/>
    <n v="0"/>
    <m/>
    <n v="0"/>
    <n v="0"/>
    <n v="0"/>
    <n v="0"/>
    <x v="0"/>
    <n v="0"/>
    <n v="0"/>
  </r>
  <r>
    <x v="28"/>
    <x v="0"/>
    <x v="0"/>
    <x v="0"/>
    <x v="0"/>
    <n v="0"/>
    <n v="0"/>
    <m/>
    <n v="0"/>
    <n v="0"/>
    <n v="0"/>
    <n v="0"/>
    <x v="0"/>
    <n v="0"/>
    <n v="0"/>
  </r>
  <r>
    <x v="29"/>
    <x v="0"/>
    <x v="0"/>
    <x v="0"/>
    <x v="0"/>
    <n v="0"/>
    <n v="0"/>
    <m/>
    <n v="0"/>
    <n v="0"/>
    <n v="0"/>
    <n v="0"/>
    <x v="0"/>
    <n v="0"/>
    <n v="0"/>
  </r>
  <r>
    <x v="29"/>
    <x v="0"/>
    <x v="0"/>
    <x v="0"/>
    <x v="0"/>
    <n v="0"/>
    <n v="0"/>
    <m/>
    <n v="0"/>
    <n v="0"/>
    <n v="0"/>
    <n v="0"/>
    <x v="0"/>
    <n v="0"/>
    <n v="0"/>
  </r>
  <r>
    <x v="29"/>
    <x v="0"/>
    <x v="0"/>
    <x v="0"/>
    <x v="0"/>
    <n v="0"/>
    <n v="0"/>
    <m/>
    <n v="0"/>
    <n v="0"/>
    <n v="0"/>
    <n v="0"/>
    <x v="0"/>
    <n v="0"/>
    <n v="0"/>
  </r>
  <r>
    <x v="29"/>
    <x v="0"/>
    <x v="0"/>
    <x v="0"/>
    <x v="0"/>
    <n v="0"/>
    <n v="0"/>
    <m/>
    <n v="0"/>
    <n v="0"/>
    <n v="0"/>
    <n v="0"/>
    <x v="0"/>
    <n v="0"/>
    <n v="0"/>
  </r>
  <r>
    <x v="29"/>
    <x v="0"/>
    <x v="0"/>
    <x v="0"/>
    <x v="0"/>
    <n v="0"/>
    <n v="0"/>
    <m/>
    <n v="0"/>
    <n v="0"/>
    <n v="0"/>
    <n v="0"/>
    <x v="0"/>
    <n v="0"/>
    <n v="0"/>
  </r>
  <r>
    <x v="30"/>
    <x v="0"/>
    <x v="0"/>
    <x v="0"/>
    <x v="0"/>
    <n v="0"/>
    <n v="0"/>
    <m/>
    <n v="0"/>
    <n v="0"/>
    <n v="0"/>
    <n v="0"/>
    <x v="0"/>
    <n v="0"/>
    <n v="0"/>
  </r>
  <r>
    <x v="30"/>
    <x v="0"/>
    <x v="0"/>
    <x v="0"/>
    <x v="0"/>
    <n v="0"/>
    <n v="0"/>
    <m/>
    <n v="0"/>
    <n v="0"/>
    <n v="0"/>
    <n v="0"/>
    <x v="0"/>
    <n v="0"/>
    <n v="0"/>
  </r>
  <r>
    <x v="30"/>
    <x v="0"/>
    <x v="0"/>
    <x v="0"/>
    <x v="0"/>
    <n v="0"/>
    <n v="0"/>
    <m/>
    <n v="0"/>
    <n v="0"/>
    <n v="0"/>
    <n v="0"/>
    <x v="0"/>
    <n v="0"/>
    <n v="0"/>
  </r>
  <r>
    <x v="30"/>
    <x v="0"/>
    <x v="0"/>
    <x v="0"/>
    <x v="0"/>
    <n v="0"/>
    <n v="0"/>
    <m/>
    <n v="0"/>
    <n v="0"/>
    <n v="0"/>
    <n v="0"/>
    <x v="0"/>
    <n v="0"/>
    <n v="0"/>
  </r>
  <r>
    <x v="30"/>
    <x v="0"/>
    <x v="0"/>
    <x v="0"/>
    <x v="0"/>
    <n v="0"/>
    <n v="0"/>
    <m/>
    <n v="0"/>
    <n v="0"/>
    <n v="0"/>
    <n v="0"/>
    <x v="0"/>
    <n v="0"/>
    <n v="0"/>
  </r>
</pivotCacheRecords>
</file>

<file path=xl/pivotCache/pivotCacheRecords10.xml><?xml version="1.0" encoding="utf-8"?>
<pivotCacheRecords xmlns="http://schemas.openxmlformats.org/spreadsheetml/2006/main" xmlns:r="http://schemas.openxmlformats.org/officeDocument/2006/relationships" count="155">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pivotCacheRecords>
</file>

<file path=xl/pivotCache/pivotCacheRecords11.xml><?xml version="1.0" encoding="utf-8"?>
<pivotCacheRecords xmlns="http://schemas.openxmlformats.org/spreadsheetml/2006/main" xmlns:r="http://schemas.openxmlformats.org/officeDocument/2006/relationships" count="150">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pivotCacheRecords>
</file>

<file path=xl/pivotCache/pivotCacheRecords12.xml><?xml version="1.0" encoding="utf-8"?>
<pivotCacheRecords xmlns="http://schemas.openxmlformats.org/spreadsheetml/2006/main" xmlns:r="http://schemas.openxmlformats.org/officeDocument/2006/relationships" count="155">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pivotCacheRecords>
</file>

<file path=xl/pivotCache/pivotCacheRecords2.xml><?xml version="1.0" encoding="utf-8"?>
<pivotCacheRecords xmlns="http://schemas.openxmlformats.org/spreadsheetml/2006/main" xmlns:r="http://schemas.openxmlformats.org/officeDocument/2006/relationships" count="145">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pivotCacheRecords>
</file>

<file path=xl/pivotCache/pivotCacheRecords3.xml><?xml version="1.0" encoding="utf-8"?>
<pivotCacheRecords xmlns="http://schemas.openxmlformats.org/spreadsheetml/2006/main" xmlns:r="http://schemas.openxmlformats.org/officeDocument/2006/relationships" count="155">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pivotCacheRecords>
</file>

<file path=xl/pivotCache/pivotCacheRecords4.xml><?xml version="1.0" encoding="utf-8"?>
<pivotCacheRecords xmlns="http://schemas.openxmlformats.org/spreadsheetml/2006/main" xmlns:r="http://schemas.openxmlformats.org/officeDocument/2006/relationships" count="150">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pivotCacheRecords>
</file>

<file path=xl/pivotCache/pivotCacheRecords5.xml><?xml version="1.0" encoding="utf-8"?>
<pivotCacheRecords xmlns="http://schemas.openxmlformats.org/spreadsheetml/2006/main" xmlns:r="http://schemas.openxmlformats.org/officeDocument/2006/relationships" count="155">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pivotCacheRecords>
</file>

<file path=xl/pivotCache/pivotCacheRecords6.xml><?xml version="1.0" encoding="utf-8"?>
<pivotCacheRecords xmlns="http://schemas.openxmlformats.org/spreadsheetml/2006/main" xmlns:r="http://schemas.openxmlformats.org/officeDocument/2006/relationships" count="150">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pivotCacheRecords>
</file>

<file path=xl/pivotCache/pivotCacheRecords7.xml><?xml version="1.0" encoding="utf-8"?>
<pivotCacheRecords xmlns="http://schemas.openxmlformats.org/spreadsheetml/2006/main" xmlns:r="http://schemas.openxmlformats.org/officeDocument/2006/relationships" count="155">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pivotCacheRecords>
</file>

<file path=xl/pivotCache/pivotCacheRecords8.xml><?xml version="1.0" encoding="utf-8"?>
<pivotCacheRecords xmlns="http://schemas.openxmlformats.org/spreadsheetml/2006/main" xmlns:r="http://schemas.openxmlformats.org/officeDocument/2006/relationships" count="155">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r>
    <m/>
    <x v="30"/>
    <x v="0"/>
    <x v="0"/>
    <x v="0"/>
    <x v="0"/>
    <n v="0"/>
    <n v="0"/>
    <m/>
    <n v="0"/>
    <n v="0"/>
    <n v="0"/>
    <n v="0"/>
    <x v="0"/>
    <n v="0"/>
    <n v="0"/>
  </r>
</pivotCacheRecords>
</file>

<file path=xl/pivotCache/pivotCacheRecords9.xml><?xml version="1.0" encoding="utf-8"?>
<pivotCacheRecords xmlns="http://schemas.openxmlformats.org/spreadsheetml/2006/main" xmlns:r="http://schemas.openxmlformats.org/officeDocument/2006/relationships" count="150">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0"/>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1"/>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2"/>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3"/>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4"/>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5"/>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6"/>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7"/>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8"/>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9"/>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0"/>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1"/>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2"/>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3"/>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4"/>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5"/>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6"/>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7"/>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8"/>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19"/>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0"/>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1"/>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2"/>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3"/>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4"/>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5"/>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6"/>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7"/>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8"/>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r>
    <m/>
    <x v="29"/>
    <x v="0"/>
    <x v="0"/>
    <x v="0"/>
    <x v="0"/>
    <n v="0"/>
    <n v="0"/>
    <m/>
    <n v="0"/>
    <n v="0"/>
    <n v="0"/>
    <n v="0"/>
    <x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Draaitabel1" cacheId="0" applyNumberFormats="0" applyBorderFormats="0" applyFontFormats="0" applyPatternFormats="0" applyAlignmentFormats="0" applyWidthHeightFormats="1" dataCaption="Waarden" showMissing="0" updatedVersion="4" minRefreshableVersion="3" showDrill="0" useAutoFormatting="1" itemPrintTitles="1" createdVersion="4" indent="0" compact="0" compactData="0" gridDropZones="1" multipleFieldFilters="0">
  <location ref="A11:H14" firstHeaderRow="1" firstDataRow="2" firstDataCol="5" rowPageCount="1" colPageCount="1"/>
  <pivotFields count="15">
    <pivotField axis="axisRow" compact="0" outline="0"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axis="axisRow" compact="0" outline="0" showAll="0" defaultSubtotal="0">
      <items count="2">
        <item x="0"/>
        <item m="1" x="1"/>
      </items>
    </pivotField>
    <pivotField axis="axisRow" compact="0" outline="0" showAll="0" defaultSubtotal="0">
      <items count="2">
        <item x="0"/>
        <item m="1" x="1"/>
      </items>
    </pivotField>
    <pivotField axis="axisPage" compact="0" outline="0" showAll="0">
      <items count="5">
        <item x="0"/>
        <item m="1" x="3"/>
        <item m="1" x="2"/>
        <item x="1"/>
        <item t="default"/>
      </items>
    </pivotField>
    <pivotField axis="axisRow" compact="0" outline="0" showAll="0" defaultSubtotal="0">
      <items count="6">
        <item x="0"/>
        <item m="1" x="2"/>
        <item m="1" x="3"/>
        <item m="1" x="1"/>
        <item m="1" x="4"/>
        <item m="1" x="5"/>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2">
        <item m="1" x="1"/>
        <item x="0"/>
      </items>
    </pivotField>
    <pivotField dataField="1" compact="0" outline="0" showAll="0" defaultSubtotal="0"/>
    <pivotField dataField="1" compact="0" outline="0" showAll="0" defaultSubtotal="0"/>
  </pivotFields>
  <rowFields count="5">
    <field x="0"/>
    <field x="1"/>
    <field x="2"/>
    <field x="4"/>
    <field x="12"/>
  </rowFields>
  <rowItems count="2">
    <i>
      <x/>
      <x/>
      <x/>
      <x/>
      <x v="1"/>
    </i>
    <i t="grand">
      <x/>
    </i>
  </rowItems>
  <colFields count="1">
    <field x="-2"/>
  </colFields>
  <colItems count="3">
    <i>
      <x/>
    </i>
    <i i="1">
      <x v="1"/>
    </i>
    <i i="2">
      <x v="2"/>
    </i>
  </colItems>
  <pageFields count="1">
    <pageField fld="3" item="3" hier="-1"/>
  </pageFields>
  <dataFields count="3">
    <dataField name="Som van VERGOEDING" fld="6" baseField="0" baseItem="0"/>
    <dataField name="Som van Parking" fld="13" baseField="0" baseItem="0"/>
    <dataField name="Som van Andere" fld="14" baseField="0" baseItem="0"/>
  </dataFields>
  <formats count="1">
    <format dxfId="420">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Draaitabel12" cacheId="9" applyNumberFormats="0" applyBorderFormats="0" applyFontFormats="0" applyPatternFormats="0" applyAlignmentFormats="0" applyWidthHeightFormats="1" dataCaption="Waarden" updatedVersion="4" minRefreshableVersion="3" useAutoFormatting="1" itemPrintTitles="1" createdVersion="4" indent="0" compact="0" compactData="0" gridDropZones="1" multipleFieldFilters="0">
  <location ref="A10:H74" firstHeaderRow="1" firstDataRow="2" firstDataCol="5" rowPageCount="1" colPageCount="1"/>
  <pivotFields count="16">
    <pivotField compact="0" outline="0" showAll="0" defaultSubtotal="0"/>
    <pivotField axis="axisRow" compact="0" outline="0"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axis="axisRow" compact="0" outline="0" showAll="0" defaultSubtotal="0">
      <items count="1">
        <item x="0"/>
      </items>
    </pivotField>
    <pivotField axis="axisRow" compact="0" outline="0" showAll="0" defaultSubtotal="0">
      <items count="1">
        <item x="0"/>
      </items>
    </pivotField>
    <pivotField axis="axisPage" compact="0" outline="0" showAll="0">
      <items count="2">
        <item x="0"/>
        <item t="default"/>
      </items>
    </pivotField>
    <pivotField axis="axisRow" compact="0" outline="0" showAll="0">
      <items count="2">
        <item x="0"/>
        <item t="default"/>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1">
        <item x="0"/>
      </items>
    </pivotField>
    <pivotField dataField="1" compact="0" numFmtId="165" outline="0" showAll="0" defaultSubtotal="0"/>
    <pivotField dataField="1" compact="0" numFmtId="165" outline="0" showAll="0" defaultSubtotal="0"/>
  </pivotFields>
  <rowFields count="5">
    <field x="1"/>
    <field x="2"/>
    <field x="3"/>
    <field x="5"/>
    <field x="13"/>
  </rowFields>
  <rowItems count="63">
    <i>
      <x/>
      <x/>
      <x/>
      <x/>
      <x/>
    </i>
    <i t="default" r="3">
      <x/>
    </i>
    <i>
      <x v="1"/>
      <x/>
      <x/>
      <x/>
      <x/>
    </i>
    <i t="default" r="3">
      <x/>
    </i>
    <i>
      <x v="2"/>
      <x/>
      <x/>
      <x/>
      <x/>
    </i>
    <i t="default" r="3">
      <x/>
    </i>
    <i>
      <x v="3"/>
      <x/>
      <x/>
      <x/>
      <x/>
    </i>
    <i t="default" r="3">
      <x/>
    </i>
    <i>
      <x v="4"/>
      <x/>
      <x/>
      <x/>
      <x/>
    </i>
    <i t="default" r="3">
      <x/>
    </i>
    <i>
      <x v="5"/>
      <x/>
      <x/>
      <x/>
      <x/>
    </i>
    <i t="default" r="3">
      <x/>
    </i>
    <i>
      <x v="6"/>
      <x/>
      <x/>
      <x/>
      <x/>
    </i>
    <i t="default" r="3">
      <x/>
    </i>
    <i>
      <x v="7"/>
      <x/>
      <x/>
      <x/>
      <x/>
    </i>
    <i t="default" r="3">
      <x/>
    </i>
    <i>
      <x v="8"/>
      <x/>
      <x/>
      <x/>
      <x/>
    </i>
    <i t="default" r="3">
      <x/>
    </i>
    <i>
      <x v="9"/>
      <x/>
      <x/>
      <x/>
      <x/>
    </i>
    <i t="default" r="3">
      <x/>
    </i>
    <i>
      <x v="10"/>
      <x/>
      <x/>
      <x/>
      <x/>
    </i>
    <i t="default" r="3">
      <x/>
    </i>
    <i>
      <x v="11"/>
      <x/>
      <x/>
      <x/>
      <x/>
    </i>
    <i t="default" r="3">
      <x/>
    </i>
    <i>
      <x v="12"/>
      <x/>
      <x/>
      <x/>
      <x/>
    </i>
    <i t="default" r="3">
      <x/>
    </i>
    <i>
      <x v="13"/>
      <x/>
      <x/>
      <x/>
      <x/>
    </i>
    <i t="default" r="3">
      <x/>
    </i>
    <i>
      <x v="14"/>
      <x/>
      <x/>
      <x/>
      <x/>
    </i>
    <i t="default" r="3">
      <x/>
    </i>
    <i>
      <x v="15"/>
      <x/>
      <x/>
      <x/>
      <x/>
    </i>
    <i t="default" r="3">
      <x/>
    </i>
    <i>
      <x v="16"/>
      <x/>
      <x/>
      <x/>
      <x/>
    </i>
    <i t="default" r="3">
      <x/>
    </i>
    <i>
      <x v="17"/>
      <x/>
      <x/>
      <x/>
      <x/>
    </i>
    <i t="default" r="3">
      <x/>
    </i>
    <i>
      <x v="18"/>
      <x/>
      <x/>
      <x/>
      <x/>
    </i>
    <i t="default" r="3">
      <x/>
    </i>
    <i>
      <x v="19"/>
      <x/>
      <x/>
      <x/>
      <x/>
    </i>
    <i t="default" r="3">
      <x/>
    </i>
    <i>
      <x v="20"/>
      <x/>
      <x/>
      <x/>
      <x/>
    </i>
    <i t="default" r="3">
      <x/>
    </i>
    <i>
      <x v="21"/>
      <x/>
      <x/>
      <x/>
      <x/>
    </i>
    <i t="default" r="3">
      <x/>
    </i>
    <i>
      <x v="22"/>
      <x/>
      <x/>
      <x/>
      <x/>
    </i>
    <i t="default" r="3">
      <x/>
    </i>
    <i>
      <x v="23"/>
      <x/>
      <x/>
      <x/>
      <x/>
    </i>
    <i t="default" r="3">
      <x/>
    </i>
    <i>
      <x v="24"/>
      <x/>
      <x/>
      <x/>
      <x/>
    </i>
    <i t="default" r="3">
      <x/>
    </i>
    <i>
      <x v="25"/>
      <x/>
      <x/>
      <x/>
      <x/>
    </i>
    <i t="default" r="3">
      <x/>
    </i>
    <i>
      <x v="26"/>
      <x/>
      <x/>
      <x/>
      <x/>
    </i>
    <i t="default" r="3">
      <x/>
    </i>
    <i>
      <x v="27"/>
      <x/>
      <x/>
      <x/>
      <x/>
    </i>
    <i t="default" r="3">
      <x/>
    </i>
    <i>
      <x v="28"/>
      <x/>
      <x/>
      <x/>
      <x/>
    </i>
    <i t="default" r="3">
      <x/>
    </i>
    <i>
      <x v="29"/>
      <x/>
      <x/>
      <x/>
      <x/>
    </i>
    <i t="default" r="3">
      <x/>
    </i>
    <i>
      <x v="30"/>
      <x/>
      <x/>
      <x/>
      <x/>
    </i>
    <i t="default" r="3">
      <x/>
    </i>
    <i t="grand">
      <x/>
    </i>
  </rowItems>
  <colFields count="1">
    <field x="-2"/>
  </colFields>
  <colItems count="3">
    <i>
      <x/>
    </i>
    <i i="1">
      <x v="1"/>
    </i>
    <i i="2">
      <x v="2"/>
    </i>
  </colItems>
  <pageFields count="1">
    <pageField fld="4" hier="-1"/>
  </pageFields>
  <dataFields count="3">
    <dataField name="Som van VERGOEDING" fld="7" baseField="0" baseItem="0"/>
    <dataField name="Som van Parking" fld="14" baseField="0" baseItem="0"/>
    <dataField name="Som van Andere" fld="15" baseField="0" baseItem="0"/>
  </dataFields>
  <formats count="1">
    <format dxfId="410">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Draaitabel13" cacheId="10" applyNumberFormats="0" applyBorderFormats="0" applyFontFormats="0" applyPatternFormats="0" applyAlignmentFormats="0" applyWidthHeightFormats="1" dataCaption="Waarden" updatedVersion="4" minRefreshableVersion="3" useAutoFormatting="1" itemPrintTitles="1" createdVersion="4" indent="0" compact="0" compactData="0" gridDropZones="1" multipleFieldFilters="0">
  <location ref="A10:H72" firstHeaderRow="1" firstDataRow="2" firstDataCol="5" rowPageCount="1" colPageCount="1"/>
  <pivotFields count="16">
    <pivotField compact="0" outline="0" showAll="0" defaultSubtotal="0"/>
    <pivotField axis="axisRow" compact="0" outline="0"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axis="axisRow" compact="0" outline="0" showAll="0" defaultSubtotal="0">
      <items count="1">
        <item x="0"/>
      </items>
    </pivotField>
    <pivotField axis="axisRow" compact="0" outline="0" showAll="0" defaultSubtotal="0">
      <items count="1">
        <item x="0"/>
      </items>
    </pivotField>
    <pivotField axis="axisPage" compact="0" outline="0" showAll="0">
      <items count="2">
        <item x="0"/>
        <item t="default"/>
      </items>
    </pivotField>
    <pivotField axis="axisRow" compact="0" outline="0" showAll="0">
      <items count="2">
        <item x="0"/>
        <item t="default"/>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1">
        <item x="0"/>
      </items>
    </pivotField>
    <pivotField dataField="1" compact="0" numFmtId="165" outline="0" showAll="0" defaultSubtotal="0"/>
    <pivotField dataField="1" compact="0" numFmtId="165" outline="0" showAll="0" defaultSubtotal="0"/>
  </pivotFields>
  <rowFields count="5">
    <field x="1"/>
    <field x="2"/>
    <field x="3"/>
    <field x="5"/>
    <field x="13"/>
  </rowFields>
  <rowItems count="61">
    <i>
      <x/>
      <x/>
      <x/>
      <x/>
      <x/>
    </i>
    <i t="default" r="3">
      <x/>
    </i>
    <i>
      <x v="1"/>
      <x/>
      <x/>
      <x/>
      <x/>
    </i>
    <i t="default" r="3">
      <x/>
    </i>
    <i>
      <x v="2"/>
      <x/>
      <x/>
      <x/>
      <x/>
    </i>
    <i t="default" r="3">
      <x/>
    </i>
    <i>
      <x v="3"/>
      <x/>
      <x/>
      <x/>
      <x/>
    </i>
    <i t="default" r="3">
      <x/>
    </i>
    <i>
      <x v="4"/>
      <x/>
      <x/>
      <x/>
      <x/>
    </i>
    <i t="default" r="3">
      <x/>
    </i>
    <i>
      <x v="5"/>
      <x/>
      <x/>
      <x/>
      <x/>
    </i>
    <i t="default" r="3">
      <x/>
    </i>
    <i>
      <x v="6"/>
      <x/>
      <x/>
      <x/>
      <x/>
    </i>
    <i t="default" r="3">
      <x/>
    </i>
    <i>
      <x v="7"/>
      <x/>
      <x/>
      <x/>
      <x/>
    </i>
    <i t="default" r="3">
      <x/>
    </i>
    <i>
      <x v="8"/>
      <x/>
      <x/>
      <x/>
      <x/>
    </i>
    <i t="default" r="3">
      <x/>
    </i>
    <i>
      <x v="9"/>
      <x/>
      <x/>
      <x/>
      <x/>
    </i>
    <i t="default" r="3">
      <x/>
    </i>
    <i>
      <x v="10"/>
      <x/>
      <x/>
      <x/>
      <x/>
    </i>
    <i t="default" r="3">
      <x/>
    </i>
    <i>
      <x v="11"/>
      <x/>
      <x/>
      <x/>
      <x/>
    </i>
    <i t="default" r="3">
      <x/>
    </i>
    <i>
      <x v="12"/>
      <x/>
      <x/>
      <x/>
      <x/>
    </i>
    <i t="default" r="3">
      <x/>
    </i>
    <i>
      <x v="13"/>
      <x/>
      <x/>
      <x/>
      <x/>
    </i>
    <i t="default" r="3">
      <x/>
    </i>
    <i>
      <x v="14"/>
      <x/>
      <x/>
      <x/>
      <x/>
    </i>
    <i t="default" r="3">
      <x/>
    </i>
    <i>
      <x v="15"/>
      <x/>
      <x/>
      <x/>
      <x/>
    </i>
    <i t="default" r="3">
      <x/>
    </i>
    <i>
      <x v="16"/>
      <x/>
      <x/>
      <x/>
      <x/>
    </i>
    <i t="default" r="3">
      <x/>
    </i>
    <i>
      <x v="17"/>
      <x/>
      <x/>
      <x/>
      <x/>
    </i>
    <i t="default" r="3">
      <x/>
    </i>
    <i>
      <x v="18"/>
      <x/>
      <x/>
      <x/>
      <x/>
    </i>
    <i t="default" r="3">
      <x/>
    </i>
    <i>
      <x v="19"/>
      <x/>
      <x/>
      <x/>
      <x/>
    </i>
    <i t="default" r="3">
      <x/>
    </i>
    <i>
      <x v="20"/>
      <x/>
      <x/>
      <x/>
      <x/>
    </i>
    <i t="default" r="3">
      <x/>
    </i>
    <i>
      <x v="21"/>
      <x/>
      <x/>
      <x/>
      <x/>
    </i>
    <i t="default" r="3">
      <x/>
    </i>
    <i>
      <x v="22"/>
      <x/>
      <x/>
      <x/>
      <x/>
    </i>
    <i t="default" r="3">
      <x/>
    </i>
    <i>
      <x v="23"/>
      <x/>
      <x/>
      <x/>
      <x/>
    </i>
    <i t="default" r="3">
      <x/>
    </i>
    <i>
      <x v="24"/>
      <x/>
      <x/>
      <x/>
      <x/>
    </i>
    <i t="default" r="3">
      <x/>
    </i>
    <i>
      <x v="25"/>
      <x/>
      <x/>
      <x/>
      <x/>
    </i>
    <i t="default" r="3">
      <x/>
    </i>
    <i>
      <x v="26"/>
      <x/>
      <x/>
      <x/>
      <x/>
    </i>
    <i t="default" r="3">
      <x/>
    </i>
    <i>
      <x v="27"/>
      <x/>
      <x/>
      <x/>
      <x/>
    </i>
    <i t="default" r="3">
      <x/>
    </i>
    <i>
      <x v="28"/>
      <x/>
      <x/>
      <x/>
      <x/>
    </i>
    <i t="default" r="3">
      <x/>
    </i>
    <i>
      <x v="29"/>
      <x/>
      <x/>
      <x/>
      <x/>
    </i>
    <i t="default" r="3">
      <x/>
    </i>
    <i t="grand">
      <x/>
    </i>
  </rowItems>
  <colFields count="1">
    <field x="-2"/>
  </colFields>
  <colItems count="3">
    <i>
      <x/>
    </i>
    <i i="1">
      <x v="1"/>
    </i>
    <i i="2">
      <x v="2"/>
    </i>
  </colItems>
  <pageFields count="1">
    <pageField fld="4" hier="-1"/>
  </pageFields>
  <dataFields count="3">
    <dataField name="Som van VERGOEDING" fld="7" baseField="0" baseItem="0"/>
    <dataField name="Som van Parking" fld="14" baseField="0" baseItem="0"/>
    <dataField name="Som van Andere" fld="15" baseField="0" baseItem="0"/>
  </dataFields>
  <formats count="1">
    <format dxfId="409">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Draaitabel14" cacheId="11" applyNumberFormats="0" applyBorderFormats="0" applyFontFormats="0" applyPatternFormats="0" applyAlignmentFormats="0" applyWidthHeightFormats="1" dataCaption="Waarden" updatedVersion="4" minRefreshableVersion="3" useAutoFormatting="1" itemPrintTitles="1" createdVersion="4" indent="0" compact="0" compactData="0" gridDropZones="1" multipleFieldFilters="0">
  <location ref="A10:H74" firstHeaderRow="1" firstDataRow="2" firstDataCol="5" rowPageCount="1" colPageCount="1"/>
  <pivotFields count="16">
    <pivotField compact="0" outline="0" showAll="0" defaultSubtotal="0"/>
    <pivotField axis="axisRow" compact="0" outline="0"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axis="axisRow" compact="0" outline="0" showAll="0" defaultSubtotal="0">
      <items count="1">
        <item x="0"/>
      </items>
    </pivotField>
    <pivotField axis="axisRow" compact="0" outline="0" showAll="0" defaultSubtotal="0">
      <items count="1">
        <item x="0"/>
      </items>
    </pivotField>
    <pivotField axis="axisPage" compact="0" outline="0" showAll="0">
      <items count="2">
        <item x="0"/>
        <item t="default"/>
      </items>
    </pivotField>
    <pivotField axis="axisRow" compact="0" outline="0" showAll="0">
      <items count="2">
        <item x="0"/>
        <item t="default"/>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1">
        <item x="0"/>
      </items>
    </pivotField>
    <pivotField dataField="1" compact="0" numFmtId="165" outline="0" showAll="0" defaultSubtotal="0"/>
    <pivotField dataField="1" compact="0" numFmtId="165" outline="0" showAll="0" defaultSubtotal="0"/>
  </pivotFields>
  <rowFields count="5">
    <field x="1"/>
    <field x="2"/>
    <field x="3"/>
    <field x="5"/>
    <field x="13"/>
  </rowFields>
  <rowItems count="63">
    <i>
      <x/>
      <x/>
      <x/>
      <x/>
      <x/>
    </i>
    <i t="default" r="3">
      <x/>
    </i>
    <i>
      <x v="1"/>
      <x/>
      <x/>
      <x/>
      <x/>
    </i>
    <i t="default" r="3">
      <x/>
    </i>
    <i>
      <x v="2"/>
      <x/>
      <x/>
      <x/>
      <x/>
    </i>
    <i t="default" r="3">
      <x/>
    </i>
    <i>
      <x v="3"/>
      <x/>
      <x/>
      <x/>
      <x/>
    </i>
    <i t="default" r="3">
      <x/>
    </i>
    <i>
      <x v="4"/>
      <x/>
      <x/>
      <x/>
      <x/>
    </i>
    <i t="default" r="3">
      <x/>
    </i>
    <i>
      <x v="5"/>
      <x/>
      <x/>
      <x/>
      <x/>
    </i>
    <i t="default" r="3">
      <x/>
    </i>
    <i>
      <x v="6"/>
      <x/>
      <x/>
      <x/>
      <x/>
    </i>
    <i t="default" r="3">
      <x/>
    </i>
    <i>
      <x v="7"/>
      <x/>
      <x/>
      <x/>
      <x/>
    </i>
    <i t="default" r="3">
      <x/>
    </i>
    <i>
      <x v="8"/>
      <x/>
      <x/>
      <x/>
      <x/>
    </i>
    <i t="default" r="3">
      <x/>
    </i>
    <i>
      <x v="9"/>
      <x/>
      <x/>
      <x/>
      <x/>
    </i>
    <i t="default" r="3">
      <x/>
    </i>
    <i>
      <x v="10"/>
      <x/>
      <x/>
      <x/>
      <x/>
    </i>
    <i t="default" r="3">
      <x/>
    </i>
    <i>
      <x v="11"/>
      <x/>
      <x/>
      <x/>
      <x/>
    </i>
    <i t="default" r="3">
      <x/>
    </i>
    <i>
      <x v="12"/>
      <x/>
      <x/>
      <x/>
      <x/>
    </i>
    <i t="default" r="3">
      <x/>
    </i>
    <i>
      <x v="13"/>
      <x/>
      <x/>
      <x/>
      <x/>
    </i>
    <i t="default" r="3">
      <x/>
    </i>
    <i>
      <x v="14"/>
      <x/>
      <x/>
      <x/>
      <x/>
    </i>
    <i t="default" r="3">
      <x/>
    </i>
    <i>
      <x v="15"/>
      <x/>
      <x/>
      <x/>
      <x/>
    </i>
    <i t="default" r="3">
      <x/>
    </i>
    <i>
      <x v="16"/>
      <x/>
      <x/>
      <x/>
      <x/>
    </i>
    <i t="default" r="3">
      <x/>
    </i>
    <i>
      <x v="17"/>
      <x/>
      <x/>
      <x/>
      <x/>
    </i>
    <i t="default" r="3">
      <x/>
    </i>
    <i>
      <x v="18"/>
      <x/>
      <x/>
      <x/>
      <x/>
    </i>
    <i t="default" r="3">
      <x/>
    </i>
    <i>
      <x v="19"/>
      <x/>
      <x/>
      <x/>
      <x/>
    </i>
    <i t="default" r="3">
      <x/>
    </i>
    <i>
      <x v="20"/>
      <x/>
      <x/>
      <x/>
      <x/>
    </i>
    <i t="default" r="3">
      <x/>
    </i>
    <i>
      <x v="21"/>
      <x/>
      <x/>
      <x/>
      <x/>
    </i>
    <i t="default" r="3">
      <x/>
    </i>
    <i>
      <x v="22"/>
      <x/>
      <x/>
      <x/>
      <x/>
    </i>
    <i t="default" r="3">
      <x/>
    </i>
    <i>
      <x v="23"/>
      <x/>
      <x/>
      <x/>
      <x/>
    </i>
    <i t="default" r="3">
      <x/>
    </i>
    <i>
      <x v="24"/>
      <x/>
      <x/>
      <x/>
      <x/>
    </i>
    <i t="default" r="3">
      <x/>
    </i>
    <i>
      <x v="25"/>
      <x/>
      <x/>
      <x/>
      <x/>
    </i>
    <i t="default" r="3">
      <x/>
    </i>
    <i>
      <x v="26"/>
      <x/>
      <x/>
      <x/>
      <x/>
    </i>
    <i t="default" r="3">
      <x/>
    </i>
    <i>
      <x v="27"/>
      <x/>
      <x/>
      <x/>
      <x/>
    </i>
    <i t="default" r="3">
      <x/>
    </i>
    <i>
      <x v="28"/>
      <x/>
      <x/>
      <x/>
      <x/>
    </i>
    <i t="default" r="3">
      <x/>
    </i>
    <i>
      <x v="29"/>
      <x/>
      <x/>
      <x/>
      <x/>
    </i>
    <i t="default" r="3">
      <x/>
    </i>
    <i>
      <x v="30"/>
      <x/>
      <x/>
      <x/>
      <x/>
    </i>
    <i t="default" r="3">
      <x/>
    </i>
    <i t="grand">
      <x/>
    </i>
  </rowItems>
  <colFields count="1">
    <field x="-2"/>
  </colFields>
  <colItems count="3">
    <i>
      <x/>
    </i>
    <i i="1">
      <x v="1"/>
    </i>
    <i i="2">
      <x v="2"/>
    </i>
  </colItems>
  <pageFields count="1">
    <pageField fld="4" hier="-1"/>
  </pageFields>
  <dataFields count="3">
    <dataField name="Som van VERGOEDING" fld="7" baseField="0" baseItem="0"/>
    <dataField name="Som van Parking" fld="14" baseField="0" baseItem="0"/>
    <dataField name="Som van Andere" fld="15" baseField="0" baseItem="0"/>
  </dataFields>
  <formats count="1">
    <format dxfId="408">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Draaitabel4" cacheId="1" applyNumberFormats="0" applyBorderFormats="0" applyFontFormats="0" applyPatternFormats="0" applyAlignmentFormats="0" applyWidthHeightFormats="1" dataCaption="Waarden" updatedVersion="4" minRefreshableVersion="3" useAutoFormatting="1" itemPrintTitles="1" createdVersion="4" indent="0" compact="0" compactData="0" gridDropZones="1" multipleFieldFilters="0">
  <location ref="A10:H70" firstHeaderRow="1" firstDataRow="2" firstDataCol="5" rowPageCount="1" colPageCount="1"/>
  <pivotFields count="16">
    <pivotField compact="0" outline="0" showAll="0" defaultSubtotal="0"/>
    <pivotField axis="axisRow" compact="0" outline="0" showAll="0" defaultSubtotal="0">
      <items count="29">
        <item x="28"/>
        <item x="0"/>
        <item x="1"/>
        <item x="2"/>
        <item x="3"/>
        <item x="4"/>
        <item x="5"/>
        <item x="6"/>
        <item x="7"/>
        <item x="8"/>
        <item x="9"/>
        <item x="10"/>
        <item x="11"/>
        <item x="12"/>
        <item x="13"/>
        <item x="14"/>
        <item x="15"/>
        <item x="16"/>
        <item x="17"/>
        <item x="18"/>
        <item x="19"/>
        <item x="20"/>
        <item x="21"/>
        <item x="22"/>
        <item x="23"/>
        <item x="24"/>
        <item x="25"/>
        <item x="26"/>
        <item x="27"/>
      </items>
    </pivotField>
    <pivotField axis="axisRow" compact="0" outline="0" showAll="0" defaultSubtotal="0">
      <items count="1">
        <item x="0"/>
      </items>
    </pivotField>
    <pivotField axis="axisRow" compact="0" outline="0" showAll="0" defaultSubtotal="0">
      <items count="1">
        <item x="0"/>
      </items>
    </pivotField>
    <pivotField axis="axisPage" compact="0" outline="0" showAll="0">
      <items count="2">
        <item x="0"/>
        <item t="default"/>
      </items>
    </pivotField>
    <pivotField axis="axisRow" compact="0" outline="0" showAll="0">
      <items count="2">
        <item x="0"/>
        <item t="default"/>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1">
        <item x="0"/>
      </items>
    </pivotField>
    <pivotField dataField="1" compact="0" numFmtId="165" outline="0" showAll="0" defaultSubtotal="0"/>
    <pivotField dataField="1" compact="0" numFmtId="165" outline="0" showAll="0" defaultSubtotal="0"/>
  </pivotFields>
  <rowFields count="5">
    <field x="1"/>
    <field x="2"/>
    <field x="3"/>
    <field x="5"/>
    <field x="13"/>
  </rowFields>
  <rowItems count="59">
    <i>
      <x/>
      <x/>
      <x/>
      <x/>
      <x/>
    </i>
    <i t="default" r="3">
      <x/>
    </i>
    <i>
      <x v="1"/>
      <x/>
      <x/>
      <x/>
      <x/>
    </i>
    <i t="default" r="3">
      <x/>
    </i>
    <i>
      <x v="2"/>
      <x/>
      <x/>
      <x/>
      <x/>
    </i>
    <i t="default" r="3">
      <x/>
    </i>
    <i>
      <x v="3"/>
      <x/>
      <x/>
      <x/>
      <x/>
    </i>
    <i t="default" r="3">
      <x/>
    </i>
    <i>
      <x v="4"/>
      <x/>
      <x/>
      <x/>
      <x/>
    </i>
    <i t="default" r="3">
      <x/>
    </i>
    <i>
      <x v="5"/>
      <x/>
      <x/>
      <x/>
      <x/>
    </i>
    <i t="default" r="3">
      <x/>
    </i>
    <i>
      <x v="6"/>
      <x/>
      <x/>
      <x/>
      <x/>
    </i>
    <i t="default" r="3">
      <x/>
    </i>
    <i>
      <x v="7"/>
      <x/>
      <x/>
      <x/>
      <x/>
    </i>
    <i t="default" r="3">
      <x/>
    </i>
    <i>
      <x v="8"/>
      <x/>
      <x/>
      <x/>
      <x/>
    </i>
    <i t="default" r="3">
      <x/>
    </i>
    <i>
      <x v="9"/>
      <x/>
      <x/>
      <x/>
      <x/>
    </i>
    <i t="default" r="3">
      <x/>
    </i>
    <i>
      <x v="10"/>
      <x/>
      <x/>
      <x/>
      <x/>
    </i>
    <i t="default" r="3">
      <x/>
    </i>
    <i>
      <x v="11"/>
      <x/>
      <x/>
      <x/>
      <x/>
    </i>
    <i t="default" r="3">
      <x/>
    </i>
    <i>
      <x v="12"/>
      <x/>
      <x/>
      <x/>
      <x/>
    </i>
    <i t="default" r="3">
      <x/>
    </i>
    <i>
      <x v="13"/>
      <x/>
      <x/>
      <x/>
      <x/>
    </i>
    <i t="default" r="3">
      <x/>
    </i>
    <i>
      <x v="14"/>
      <x/>
      <x/>
      <x/>
      <x/>
    </i>
    <i t="default" r="3">
      <x/>
    </i>
    <i>
      <x v="15"/>
      <x/>
      <x/>
      <x/>
      <x/>
    </i>
    <i t="default" r="3">
      <x/>
    </i>
    <i>
      <x v="16"/>
      <x/>
      <x/>
      <x/>
      <x/>
    </i>
    <i t="default" r="3">
      <x/>
    </i>
    <i>
      <x v="17"/>
      <x/>
      <x/>
      <x/>
      <x/>
    </i>
    <i t="default" r="3">
      <x/>
    </i>
    <i>
      <x v="18"/>
      <x/>
      <x/>
      <x/>
      <x/>
    </i>
    <i t="default" r="3">
      <x/>
    </i>
    <i>
      <x v="19"/>
      <x/>
      <x/>
      <x/>
      <x/>
    </i>
    <i t="default" r="3">
      <x/>
    </i>
    <i>
      <x v="20"/>
      <x/>
      <x/>
      <x/>
      <x/>
    </i>
    <i t="default" r="3">
      <x/>
    </i>
    <i>
      <x v="21"/>
      <x/>
      <x/>
      <x/>
      <x/>
    </i>
    <i t="default" r="3">
      <x/>
    </i>
    <i>
      <x v="22"/>
      <x/>
      <x/>
      <x/>
      <x/>
    </i>
    <i t="default" r="3">
      <x/>
    </i>
    <i>
      <x v="23"/>
      <x/>
      <x/>
      <x/>
      <x/>
    </i>
    <i t="default" r="3">
      <x/>
    </i>
    <i>
      <x v="24"/>
      <x/>
      <x/>
      <x/>
      <x/>
    </i>
    <i t="default" r="3">
      <x/>
    </i>
    <i>
      <x v="25"/>
      <x/>
      <x/>
      <x/>
      <x/>
    </i>
    <i t="default" r="3">
      <x/>
    </i>
    <i>
      <x v="26"/>
      <x/>
      <x/>
      <x/>
      <x/>
    </i>
    <i t="default" r="3">
      <x/>
    </i>
    <i>
      <x v="27"/>
      <x/>
      <x/>
      <x/>
      <x/>
    </i>
    <i t="default" r="3">
      <x/>
    </i>
    <i>
      <x v="28"/>
      <x/>
      <x/>
      <x/>
      <x/>
    </i>
    <i t="default" r="3">
      <x/>
    </i>
    <i t="grand">
      <x/>
    </i>
  </rowItems>
  <colFields count="1">
    <field x="-2"/>
  </colFields>
  <colItems count="3">
    <i>
      <x/>
    </i>
    <i i="1">
      <x v="1"/>
    </i>
    <i i="2">
      <x v="2"/>
    </i>
  </colItems>
  <pageFields count="1">
    <pageField fld="4" hier="-1"/>
  </pageFields>
  <dataFields count="3">
    <dataField name="Som van VERGOEDING" fld="7" baseField="0" baseItem="0" numFmtId="165"/>
    <dataField name="Som van Parking" fld="14" baseField="0" baseItem="0"/>
    <dataField name="Som van Andere" fld="15" baseField="0" baseItem="0"/>
  </dataFields>
  <formats count="2">
    <format dxfId="419">
      <pivotArea outline="0" fieldPosition="0">
        <references count="1">
          <reference field="4294967294" count="1">
            <x v="0"/>
          </reference>
        </references>
      </pivotArea>
    </format>
    <format dxfId="418">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Draaitabel5" cacheId="2" applyNumberFormats="0" applyBorderFormats="0" applyFontFormats="0" applyPatternFormats="0" applyAlignmentFormats="0" applyWidthHeightFormats="1" dataCaption="Waarden" updatedVersion="4" minRefreshableVersion="3" useAutoFormatting="1" itemPrintTitles="1" createdVersion="4" indent="0" compact="0" compactData="0" gridDropZones="1" multipleFieldFilters="0">
  <location ref="A11:H75" firstHeaderRow="1" firstDataRow="2" firstDataCol="5" rowPageCount="1" colPageCount="1"/>
  <pivotFields count="16">
    <pivotField compact="0" outline="0" showAll="0" defaultSubtotal="0"/>
    <pivotField axis="axisRow" compact="0" outline="0"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axis="axisRow" compact="0" outline="0" showAll="0" defaultSubtotal="0">
      <items count="1">
        <item x="0"/>
      </items>
    </pivotField>
    <pivotField axis="axisRow" compact="0" outline="0" showAll="0" defaultSubtotal="0">
      <items count="1">
        <item x="0"/>
      </items>
    </pivotField>
    <pivotField axis="axisPage" compact="0" outline="0" showAll="0">
      <items count="2">
        <item x="0"/>
        <item t="default"/>
      </items>
    </pivotField>
    <pivotField axis="axisRow" compact="0" outline="0" showAll="0">
      <items count="2">
        <item x="0"/>
        <item t="default"/>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1">
        <item x="0"/>
      </items>
    </pivotField>
    <pivotField dataField="1" compact="0" numFmtId="165" outline="0" showAll="0" defaultSubtotal="0"/>
    <pivotField dataField="1" compact="0" numFmtId="165" outline="0" showAll="0" defaultSubtotal="0"/>
  </pivotFields>
  <rowFields count="5">
    <field x="1"/>
    <field x="2"/>
    <field x="3"/>
    <field x="5"/>
    <field x="13"/>
  </rowFields>
  <rowItems count="63">
    <i>
      <x/>
      <x/>
      <x/>
      <x/>
      <x/>
    </i>
    <i t="default" r="3">
      <x/>
    </i>
    <i>
      <x v="1"/>
      <x/>
      <x/>
      <x/>
      <x/>
    </i>
    <i t="default" r="3">
      <x/>
    </i>
    <i>
      <x v="2"/>
      <x/>
      <x/>
      <x/>
      <x/>
    </i>
    <i t="default" r="3">
      <x/>
    </i>
    <i>
      <x v="3"/>
      <x/>
      <x/>
      <x/>
      <x/>
    </i>
    <i t="default" r="3">
      <x/>
    </i>
    <i>
      <x v="4"/>
      <x/>
      <x/>
      <x/>
      <x/>
    </i>
    <i t="default" r="3">
      <x/>
    </i>
    <i>
      <x v="5"/>
      <x/>
      <x/>
      <x/>
      <x/>
    </i>
    <i t="default" r="3">
      <x/>
    </i>
    <i>
      <x v="6"/>
      <x/>
      <x/>
      <x/>
      <x/>
    </i>
    <i t="default" r="3">
      <x/>
    </i>
    <i>
      <x v="7"/>
      <x/>
      <x/>
      <x/>
      <x/>
    </i>
    <i t="default" r="3">
      <x/>
    </i>
    <i>
      <x v="8"/>
      <x/>
      <x/>
      <x/>
      <x/>
    </i>
    <i t="default" r="3">
      <x/>
    </i>
    <i>
      <x v="9"/>
      <x/>
      <x/>
      <x/>
      <x/>
    </i>
    <i t="default" r="3">
      <x/>
    </i>
    <i>
      <x v="10"/>
      <x/>
      <x/>
      <x/>
      <x/>
    </i>
    <i t="default" r="3">
      <x/>
    </i>
    <i>
      <x v="11"/>
      <x/>
      <x/>
      <x/>
      <x/>
    </i>
    <i t="default" r="3">
      <x/>
    </i>
    <i>
      <x v="12"/>
      <x/>
      <x/>
      <x/>
      <x/>
    </i>
    <i t="default" r="3">
      <x/>
    </i>
    <i>
      <x v="13"/>
      <x/>
      <x/>
      <x/>
      <x/>
    </i>
    <i t="default" r="3">
      <x/>
    </i>
    <i>
      <x v="14"/>
      <x/>
      <x/>
      <x/>
      <x/>
    </i>
    <i t="default" r="3">
      <x/>
    </i>
    <i>
      <x v="15"/>
      <x/>
      <x/>
      <x/>
      <x/>
    </i>
    <i t="default" r="3">
      <x/>
    </i>
    <i>
      <x v="16"/>
      <x/>
      <x/>
      <x/>
      <x/>
    </i>
    <i t="default" r="3">
      <x/>
    </i>
    <i>
      <x v="17"/>
      <x/>
      <x/>
      <x/>
      <x/>
    </i>
    <i t="default" r="3">
      <x/>
    </i>
    <i>
      <x v="18"/>
      <x/>
      <x/>
      <x/>
      <x/>
    </i>
    <i t="default" r="3">
      <x/>
    </i>
    <i>
      <x v="19"/>
      <x/>
      <x/>
      <x/>
      <x/>
    </i>
    <i t="default" r="3">
      <x/>
    </i>
    <i>
      <x v="20"/>
      <x/>
      <x/>
      <x/>
      <x/>
    </i>
    <i t="default" r="3">
      <x/>
    </i>
    <i>
      <x v="21"/>
      <x/>
      <x/>
      <x/>
      <x/>
    </i>
    <i t="default" r="3">
      <x/>
    </i>
    <i>
      <x v="22"/>
      <x/>
      <x/>
      <x/>
      <x/>
    </i>
    <i t="default" r="3">
      <x/>
    </i>
    <i>
      <x v="23"/>
      <x/>
      <x/>
      <x/>
      <x/>
    </i>
    <i t="default" r="3">
      <x/>
    </i>
    <i>
      <x v="24"/>
      <x/>
      <x/>
      <x/>
      <x/>
    </i>
    <i t="default" r="3">
      <x/>
    </i>
    <i>
      <x v="25"/>
      <x/>
      <x/>
      <x/>
      <x/>
    </i>
    <i t="default" r="3">
      <x/>
    </i>
    <i>
      <x v="26"/>
      <x/>
      <x/>
      <x/>
      <x/>
    </i>
    <i t="default" r="3">
      <x/>
    </i>
    <i>
      <x v="27"/>
      <x/>
      <x/>
      <x/>
      <x/>
    </i>
    <i t="default" r="3">
      <x/>
    </i>
    <i>
      <x v="28"/>
      <x/>
      <x/>
      <x/>
      <x/>
    </i>
    <i t="default" r="3">
      <x/>
    </i>
    <i>
      <x v="29"/>
      <x/>
      <x/>
      <x/>
      <x/>
    </i>
    <i t="default" r="3">
      <x/>
    </i>
    <i>
      <x v="30"/>
      <x/>
      <x/>
      <x/>
      <x/>
    </i>
    <i t="default" r="3">
      <x/>
    </i>
    <i t="grand">
      <x/>
    </i>
  </rowItems>
  <colFields count="1">
    <field x="-2"/>
  </colFields>
  <colItems count="3">
    <i>
      <x/>
    </i>
    <i i="1">
      <x v="1"/>
    </i>
    <i i="2">
      <x v="2"/>
    </i>
  </colItems>
  <pageFields count="1">
    <pageField fld="4" hier="-1"/>
  </pageFields>
  <dataFields count="3">
    <dataField name="Som van VERGOEDING" fld="7" baseField="0" baseItem="0"/>
    <dataField name="Som van Parking" fld="14" baseField="0" baseItem="0"/>
    <dataField name="Som van Andere" fld="15" baseField="0" baseItem="0"/>
  </dataFields>
  <formats count="1">
    <format dxfId="417">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Draaitabel6" cacheId="3" applyNumberFormats="0" applyBorderFormats="0" applyFontFormats="0" applyPatternFormats="0" applyAlignmentFormats="0" applyWidthHeightFormats="1" dataCaption="Waarden" updatedVersion="4" minRefreshableVersion="3" useAutoFormatting="1" itemPrintTitles="1" createdVersion="4" indent="0" compact="0" compactData="0" gridDropZones="1" multipleFieldFilters="0">
  <location ref="A10:H72" firstHeaderRow="1" firstDataRow="2" firstDataCol="5" rowPageCount="1" colPageCount="1"/>
  <pivotFields count="16">
    <pivotField compact="0" outline="0" showAll="0" defaultSubtotal="0"/>
    <pivotField axis="axisRow" compact="0" outline="0"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axis="axisRow" compact="0" outline="0" showAll="0" defaultSubtotal="0">
      <items count="1">
        <item x="0"/>
      </items>
    </pivotField>
    <pivotField axis="axisRow" compact="0" outline="0" showAll="0" defaultSubtotal="0">
      <items count="1">
        <item x="0"/>
      </items>
    </pivotField>
    <pivotField axis="axisPage" compact="0" outline="0" showAll="0">
      <items count="2">
        <item x="0"/>
        <item t="default"/>
      </items>
    </pivotField>
    <pivotField axis="axisRow" compact="0" outline="0" showAll="0">
      <items count="2">
        <item x="0"/>
        <item t="default"/>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1">
        <item x="0"/>
      </items>
    </pivotField>
    <pivotField dataField="1" compact="0" numFmtId="165" outline="0" showAll="0" defaultSubtotal="0"/>
    <pivotField dataField="1" compact="0" numFmtId="165" outline="0" showAll="0" defaultSubtotal="0"/>
  </pivotFields>
  <rowFields count="5">
    <field x="1"/>
    <field x="2"/>
    <field x="3"/>
    <field x="5"/>
    <field x="13"/>
  </rowFields>
  <rowItems count="61">
    <i>
      <x/>
      <x/>
      <x/>
      <x/>
      <x/>
    </i>
    <i t="default" r="3">
      <x/>
    </i>
    <i>
      <x v="1"/>
      <x/>
      <x/>
      <x/>
      <x/>
    </i>
    <i t="default" r="3">
      <x/>
    </i>
    <i>
      <x v="2"/>
      <x/>
      <x/>
      <x/>
      <x/>
    </i>
    <i t="default" r="3">
      <x/>
    </i>
    <i>
      <x v="3"/>
      <x/>
      <x/>
      <x/>
      <x/>
    </i>
    <i t="default" r="3">
      <x/>
    </i>
    <i>
      <x v="4"/>
      <x/>
      <x/>
      <x/>
      <x/>
    </i>
    <i t="default" r="3">
      <x/>
    </i>
    <i>
      <x v="5"/>
      <x/>
      <x/>
      <x/>
      <x/>
    </i>
    <i t="default" r="3">
      <x/>
    </i>
    <i>
      <x v="6"/>
      <x/>
      <x/>
      <x/>
      <x/>
    </i>
    <i t="default" r="3">
      <x/>
    </i>
    <i>
      <x v="7"/>
      <x/>
      <x/>
      <x/>
      <x/>
    </i>
    <i t="default" r="3">
      <x/>
    </i>
    <i>
      <x v="8"/>
      <x/>
      <x/>
      <x/>
      <x/>
    </i>
    <i t="default" r="3">
      <x/>
    </i>
    <i>
      <x v="9"/>
      <x/>
      <x/>
      <x/>
      <x/>
    </i>
    <i t="default" r="3">
      <x/>
    </i>
    <i>
      <x v="10"/>
      <x/>
      <x/>
      <x/>
      <x/>
    </i>
    <i t="default" r="3">
      <x/>
    </i>
    <i>
      <x v="11"/>
      <x/>
      <x/>
      <x/>
      <x/>
    </i>
    <i t="default" r="3">
      <x/>
    </i>
    <i>
      <x v="12"/>
      <x/>
      <x/>
      <x/>
      <x/>
    </i>
    <i t="default" r="3">
      <x/>
    </i>
    <i>
      <x v="13"/>
      <x/>
      <x/>
      <x/>
      <x/>
    </i>
    <i t="default" r="3">
      <x/>
    </i>
    <i>
      <x v="14"/>
      <x/>
      <x/>
      <x/>
      <x/>
    </i>
    <i t="default" r="3">
      <x/>
    </i>
    <i>
      <x v="15"/>
      <x/>
      <x/>
      <x/>
      <x/>
    </i>
    <i t="default" r="3">
      <x/>
    </i>
    <i>
      <x v="16"/>
      <x/>
      <x/>
      <x/>
      <x/>
    </i>
    <i t="default" r="3">
      <x/>
    </i>
    <i>
      <x v="17"/>
      <x/>
      <x/>
      <x/>
      <x/>
    </i>
    <i t="default" r="3">
      <x/>
    </i>
    <i>
      <x v="18"/>
      <x/>
      <x/>
      <x/>
      <x/>
    </i>
    <i t="default" r="3">
      <x/>
    </i>
    <i>
      <x v="19"/>
      <x/>
      <x/>
      <x/>
      <x/>
    </i>
    <i t="default" r="3">
      <x/>
    </i>
    <i>
      <x v="20"/>
      <x/>
      <x/>
      <x/>
      <x/>
    </i>
    <i t="default" r="3">
      <x/>
    </i>
    <i>
      <x v="21"/>
      <x/>
      <x/>
      <x/>
      <x/>
    </i>
    <i t="default" r="3">
      <x/>
    </i>
    <i>
      <x v="22"/>
      <x/>
      <x/>
      <x/>
      <x/>
    </i>
    <i t="default" r="3">
      <x/>
    </i>
    <i>
      <x v="23"/>
      <x/>
      <x/>
      <x/>
      <x/>
    </i>
    <i t="default" r="3">
      <x/>
    </i>
    <i>
      <x v="24"/>
      <x/>
      <x/>
      <x/>
      <x/>
    </i>
    <i t="default" r="3">
      <x/>
    </i>
    <i>
      <x v="25"/>
      <x/>
      <x/>
      <x/>
      <x/>
    </i>
    <i t="default" r="3">
      <x/>
    </i>
    <i>
      <x v="26"/>
      <x/>
      <x/>
      <x/>
      <x/>
    </i>
    <i t="default" r="3">
      <x/>
    </i>
    <i>
      <x v="27"/>
      <x/>
      <x/>
      <x/>
      <x/>
    </i>
    <i t="default" r="3">
      <x/>
    </i>
    <i>
      <x v="28"/>
      <x/>
      <x/>
      <x/>
      <x/>
    </i>
    <i t="default" r="3">
      <x/>
    </i>
    <i>
      <x v="29"/>
      <x/>
      <x/>
      <x/>
      <x/>
    </i>
    <i t="default" r="3">
      <x/>
    </i>
    <i t="grand">
      <x/>
    </i>
  </rowItems>
  <colFields count="1">
    <field x="-2"/>
  </colFields>
  <colItems count="3">
    <i>
      <x/>
    </i>
    <i i="1">
      <x v="1"/>
    </i>
    <i i="2">
      <x v="2"/>
    </i>
  </colItems>
  <pageFields count="1">
    <pageField fld="4" hier="-1"/>
  </pageFields>
  <dataFields count="3">
    <dataField name="Som van VERGOEDING" fld="7" baseField="0" baseItem="0"/>
    <dataField name="Som van Parking" fld="14" baseField="0" baseItem="0"/>
    <dataField name="Som van Andere" fld="15" baseField="0" baseItem="0"/>
  </dataFields>
  <formats count="1">
    <format dxfId="416">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Draaitabel7" cacheId="4" applyNumberFormats="0" applyBorderFormats="0" applyFontFormats="0" applyPatternFormats="0" applyAlignmentFormats="0" applyWidthHeightFormats="1" dataCaption="Waarden" updatedVersion="4" minRefreshableVersion="3" useAutoFormatting="1" itemPrintTitles="1" createdVersion="4" indent="0" compact="0" compactData="0" gridDropZones="1" multipleFieldFilters="0">
  <location ref="A10:H74" firstHeaderRow="1" firstDataRow="2" firstDataCol="5" rowPageCount="1" colPageCount="1"/>
  <pivotFields count="16">
    <pivotField compact="0" outline="0" showAll="0" defaultSubtotal="0"/>
    <pivotField axis="axisRow" compact="0" outline="0"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axis="axisRow" compact="0" outline="0" showAll="0" defaultSubtotal="0">
      <items count="1">
        <item x="0"/>
      </items>
    </pivotField>
    <pivotField axis="axisRow" compact="0" outline="0" showAll="0" defaultSubtotal="0">
      <items count="1">
        <item x="0"/>
      </items>
    </pivotField>
    <pivotField axis="axisPage" compact="0" outline="0" showAll="0">
      <items count="2">
        <item x="0"/>
        <item t="default"/>
      </items>
    </pivotField>
    <pivotField axis="axisRow" compact="0" outline="0" showAll="0">
      <items count="2">
        <item x="0"/>
        <item t="default"/>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1">
        <item x="0"/>
      </items>
    </pivotField>
    <pivotField dataField="1" compact="0" numFmtId="165" outline="0" showAll="0" defaultSubtotal="0"/>
    <pivotField dataField="1" compact="0" numFmtId="165" outline="0" showAll="0" defaultSubtotal="0"/>
  </pivotFields>
  <rowFields count="5">
    <field x="1"/>
    <field x="2"/>
    <field x="3"/>
    <field x="5"/>
    <field x="13"/>
  </rowFields>
  <rowItems count="63">
    <i>
      <x/>
      <x/>
      <x/>
      <x/>
      <x/>
    </i>
    <i t="default" r="3">
      <x/>
    </i>
    <i>
      <x v="1"/>
      <x/>
      <x/>
      <x/>
      <x/>
    </i>
    <i t="default" r="3">
      <x/>
    </i>
    <i>
      <x v="2"/>
      <x/>
      <x/>
      <x/>
      <x/>
    </i>
    <i t="default" r="3">
      <x/>
    </i>
    <i>
      <x v="3"/>
      <x/>
      <x/>
      <x/>
      <x/>
    </i>
    <i t="default" r="3">
      <x/>
    </i>
    <i>
      <x v="4"/>
      <x/>
      <x/>
      <x/>
      <x/>
    </i>
    <i t="default" r="3">
      <x/>
    </i>
    <i>
      <x v="5"/>
      <x/>
      <x/>
      <x/>
      <x/>
    </i>
    <i t="default" r="3">
      <x/>
    </i>
    <i>
      <x v="6"/>
      <x/>
      <x/>
      <x/>
      <x/>
    </i>
    <i t="default" r="3">
      <x/>
    </i>
    <i>
      <x v="7"/>
      <x/>
      <x/>
      <x/>
      <x/>
    </i>
    <i t="default" r="3">
      <x/>
    </i>
    <i>
      <x v="8"/>
      <x/>
      <x/>
      <x/>
      <x/>
    </i>
    <i t="default" r="3">
      <x/>
    </i>
    <i>
      <x v="9"/>
      <x/>
      <x/>
      <x/>
      <x/>
    </i>
    <i t="default" r="3">
      <x/>
    </i>
    <i>
      <x v="10"/>
      <x/>
      <x/>
      <x/>
      <x/>
    </i>
    <i t="default" r="3">
      <x/>
    </i>
    <i>
      <x v="11"/>
      <x/>
      <x/>
      <x/>
      <x/>
    </i>
    <i t="default" r="3">
      <x/>
    </i>
    <i>
      <x v="12"/>
      <x/>
      <x/>
      <x/>
      <x/>
    </i>
    <i t="default" r="3">
      <x/>
    </i>
    <i>
      <x v="13"/>
      <x/>
      <x/>
      <x/>
      <x/>
    </i>
    <i t="default" r="3">
      <x/>
    </i>
    <i>
      <x v="14"/>
      <x/>
      <x/>
      <x/>
      <x/>
    </i>
    <i t="default" r="3">
      <x/>
    </i>
    <i>
      <x v="15"/>
      <x/>
      <x/>
      <x/>
      <x/>
    </i>
    <i t="default" r="3">
      <x/>
    </i>
    <i>
      <x v="16"/>
      <x/>
      <x/>
      <x/>
      <x/>
    </i>
    <i t="default" r="3">
      <x/>
    </i>
    <i>
      <x v="17"/>
      <x/>
      <x/>
      <x/>
      <x/>
    </i>
    <i t="default" r="3">
      <x/>
    </i>
    <i>
      <x v="18"/>
      <x/>
      <x/>
      <x/>
      <x/>
    </i>
    <i t="default" r="3">
      <x/>
    </i>
    <i>
      <x v="19"/>
      <x/>
      <x/>
      <x/>
      <x/>
    </i>
    <i t="default" r="3">
      <x/>
    </i>
    <i>
      <x v="20"/>
      <x/>
      <x/>
      <x/>
      <x/>
    </i>
    <i t="default" r="3">
      <x/>
    </i>
    <i>
      <x v="21"/>
      <x/>
      <x/>
      <x/>
      <x/>
    </i>
    <i t="default" r="3">
      <x/>
    </i>
    <i>
      <x v="22"/>
      <x/>
      <x/>
      <x/>
      <x/>
    </i>
    <i t="default" r="3">
      <x/>
    </i>
    <i>
      <x v="23"/>
      <x/>
      <x/>
      <x/>
      <x/>
    </i>
    <i t="default" r="3">
      <x/>
    </i>
    <i>
      <x v="24"/>
      <x/>
      <x/>
      <x/>
      <x/>
    </i>
    <i t="default" r="3">
      <x/>
    </i>
    <i>
      <x v="25"/>
      <x/>
      <x/>
      <x/>
      <x/>
    </i>
    <i t="default" r="3">
      <x/>
    </i>
    <i>
      <x v="26"/>
      <x/>
      <x/>
      <x/>
      <x/>
    </i>
    <i t="default" r="3">
      <x/>
    </i>
    <i>
      <x v="27"/>
      <x/>
      <x/>
      <x/>
      <x/>
    </i>
    <i t="default" r="3">
      <x/>
    </i>
    <i>
      <x v="28"/>
      <x/>
      <x/>
      <x/>
      <x/>
    </i>
    <i t="default" r="3">
      <x/>
    </i>
    <i>
      <x v="29"/>
      <x/>
      <x/>
      <x/>
      <x/>
    </i>
    <i t="default" r="3">
      <x/>
    </i>
    <i>
      <x v="30"/>
      <x/>
      <x/>
      <x/>
      <x/>
    </i>
    <i t="default" r="3">
      <x/>
    </i>
    <i t="grand">
      <x/>
    </i>
  </rowItems>
  <colFields count="1">
    <field x="-2"/>
  </colFields>
  <colItems count="3">
    <i>
      <x/>
    </i>
    <i i="1">
      <x v="1"/>
    </i>
    <i i="2">
      <x v="2"/>
    </i>
  </colItems>
  <pageFields count="1">
    <pageField fld="4" hier="-1"/>
  </pageFields>
  <dataFields count="3">
    <dataField name="Som van VERGOEDING" fld="7" baseField="0" baseItem="0"/>
    <dataField name="Som van Parking" fld="14" baseField="0" baseItem="0"/>
    <dataField name="Som van Andere" fld="15" baseField="0" baseItem="0"/>
  </dataFields>
  <formats count="1">
    <format dxfId="415">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Draaitabel8" cacheId="5" applyNumberFormats="0" applyBorderFormats="0" applyFontFormats="0" applyPatternFormats="0" applyAlignmentFormats="0" applyWidthHeightFormats="1" dataCaption="Waarden" updatedVersion="4" minRefreshableVersion="3" useAutoFormatting="1" itemPrintTitles="1" createdVersion="4" indent="0" compact="0" compactData="0" gridDropZones="1" multipleFieldFilters="0">
  <location ref="A10:H43" firstHeaderRow="1" firstDataRow="2" firstDataCol="5" rowPageCount="1" colPageCount="1"/>
  <pivotFields count="16">
    <pivotField compact="0" outline="0" showAll="0" defaultSubtotal="0"/>
    <pivotField axis="axisRow" compact="0" outline="0"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axis="axisRow" compact="0" outline="0" showAll="0" defaultSubtotal="0">
      <items count="1">
        <item x="0"/>
      </items>
    </pivotField>
    <pivotField axis="axisRow" compact="0" outline="0" showAll="0" defaultSubtotal="0">
      <items count="1">
        <item x="0"/>
      </items>
    </pivotField>
    <pivotField axis="axisPage" compact="0" outline="0" showAll="0">
      <items count="2">
        <item x="0"/>
        <item t="default"/>
      </items>
    </pivotField>
    <pivotField axis="axisRow" compact="0" outline="0" showAll="0">
      <items count="2">
        <item x="0"/>
        <item t="default"/>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1">
        <item x="0"/>
      </items>
    </pivotField>
    <pivotField dataField="1" compact="0" numFmtId="165" outline="0" showAll="0" defaultSubtotal="0"/>
    <pivotField dataField="1" compact="0" numFmtId="165" outline="0" showAll="0" defaultSubtotal="0"/>
  </pivotFields>
  <rowFields count="5">
    <field x="2"/>
    <field x="3"/>
    <field x="5"/>
    <field x="13"/>
    <field x="1"/>
  </rowFields>
  <rowItems count="32">
    <i>
      <x/>
      <x/>
      <x/>
      <x/>
      <x/>
    </i>
    <i r="4">
      <x v="1"/>
    </i>
    <i r="4">
      <x v="2"/>
    </i>
    <i r="4">
      <x v="3"/>
    </i>
    <i r="4">
      <x v="4"/>
    </i>
    <i r="4">
      <x v="5"/>
    </i>
    <i r="4">
      <x v="6"/>
    </i>
    <i r="4">
      <x v="7"/>
    </i>
    <i r="4">
      <x v="8"/>
    </i>
    <i r="4">
      <x v="9"/>
    </i>
    <i r="4">
      <x v="10"/>
    </i>
    <i r="4">
      <x v="11"/>
    </i>
    <i r="4">
      <x v="12"/>
    </i>
    <i r="4">
      <x v="13"/>
    </i>
    <i r="4">
      <x v="14"/>
    </i>
    <i r="4">
      <x v="15"/>
    </i>
    <i r="4">
      <x v="16"/>
    </i>
    <i r="4">
      <x v="17"/>
    </i>
    <i r="4">
      <x v="18"/>
    </i>
    <i r="4">
      <x v="19"/>
    </i>
    <i r="4">
      <x v="20"/>
    </i>
    <i r="4">
      <x v="21"/>
    </i>
    <i r="4">
      <x v="22"/>
    </i>
    <i r="4">
      <x v="23"/>
    </i>
    <i r="4">
      <x v="24"/>
    </i>
    <i r="4">
      <x v="25"/>
    </i>
    <i r="4">
      <x v="26"/>
    </i>
    <i r="4">
      <x v="27"/>
    </i>
    <i r="4">
      <x v="28"/>
    </i>
    <i r="4">
      <x v="29"/>
    </i>
    <i t="default" r="2">
      <x/>
    </i>
    <i t="grand">
      <x/>
    </i>
  </rowItems>
  <colFields count="1">
    <field x="-2"/>
  </colFields>
  <colItems count="3">
    <i>
      <x/>
    </i>
    <i i="1">
      <x v="1"/>
    </i>
    <i i="2">
      <x v="2"/>
    </i>
  </colItems>
  <pageFields count="1">
    <pageField fld="4" hier="-1"/>
  </pageFields>
  <dataFields count="3">
    <dataField name="Som van VERGOEDING" fld="7" baseField="0" baseItem="0"/>
    <dataField name="Som van Parking" fld="14" baseField="0" baseItem="0"/>
    <dataField name="Som van Andere" fld="15" baseField="0" baseItem="0"/>
  </dataFields>
  <formats count="1">
    <format dxfId="414">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Draaitabel9" cacheId="6" applyNumberFormats="0" applyBorderFormats="0" applyFontFormats="0" applyPatternFormats="0" applyAlignmentFormats="0" applyWidthHeightFormats="1" dataCaption="Waarden" updatedVersion="4" minRefreshableVersion="3" useAutoFormatting="1" itemPrintTitles="1" createdVersion="4" indent="0" compact="0" compactData="0" gridDropZones="1" multipleFieldFilters="0">
  <location ref="A10:H74" firstHeaderRow="1" firstDataRow="2" firstDataCol="5" rowPageCount="1" colPageCount="1"/>
  <pivotFields count="16">
    <pivotField compact="0" outline="0" showAll="0" defaultSubtotal="0"/>
    <pivotField axis="axisRow" compact="0" outline="0"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axis="axisRow" compact="0" outline="0" showAll="0" defaultSubtotal="0">
      <items count="1">
        <item x="0"/>
      </items>
    </pivotField>
    <pivotField axis="axisRow" compact="0" outline="0" showAll="0" defaultSubtotal="0">
      <items count="1">
        <item x="0"/>
      </items>
    </pivotField>
    <pivotField axis="axisPage" compact="0" outline="0" showAll="0">
      <items count="2">
        <item x="0"/>
        <item t="default"/>
      </items>
    </pivotField>
    <pivotField axis="axisRow" compact="0" outline="0" showAll="0">
      <items count="2">
        <item x="0"/>
        <item t="default"/>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1">
        <item x="0"/>
      </items>
    </pivotField>
    <pivotField dataField="1" compact="0" numFmtId="165" outline="0" showAll="0" defaultSubtotal="0"/>
    <pivotField dataField="1" compact="0" numFmtId="165" outline="0" showAll="0" defaultSubtotal="0"/>
  </pivotFields>
  <rowFields count="5">
    <field x="1"/>
    <field x="2"/>
    <field x="3"/>
    <field x="5"/>
    <field x="13"/>
  </rowFields>
  <rowItems count="63">
    <i>
      <x/>
      <x/>
      <x/>
      <x/>
      <x/>
    </i>
    <i t="default" r="3">
      <x/>
    </i>
    <i>
      <x v="1"/>
      <x/>
      <x/>
      <x/>
      <x/>
    </i>
    <i t="default" r="3">
      <x/>
    </i>
    <i>
      <x v="2"/>
      <x/>
      <x/>
      <x/>
      <x/>
    </i>
    <i t="default" r="3">
      <x/>
    </i>
    <i>
      <x v="3"/>
      <x/>
      <x/>
      <x/>
      <x/>
    </i>
    <i t="default" r="3">
      <x/>
    </i>
    <i>
      <x v="4"/>
      <x/>
      <x/>
      <x/>
      <x/>
    </i>
    <i t="default" r="3">
      <x/>
    </i>
    <i>
      <x v="5"/>
      <x/>
      <x/>
      <x/>
      <x/>
    </i>
    <i t="default" r="3">
      <x/>
    </i>
    <i>
      <x v="6"/>
      <x/>
      <x/>
      <x/>
      <x/>
    </i>
    <i t="default" r="3">
      <x/>
    </i>
    <i>
      <x v="7"/>
      <x/>
      <x/>
      <x/>
      <x/>
    </i>
    <i t="default" r="3">
      <x/>
    </i>
    <i>
      <x v="8"/>
      <x/>
      <x/>
      <x/>
      <x/>
    </i>
    <i t="default" r="3">
      <x/>
    </i>
    <i>
      <x v="9"/>
      <x/>
      <x/>
      <x/>
      <x/>
    </i>
    <i t="default" r="3">
      <x/>
    </i>
    <i>
      <x v="10"/>
      <x/>
      <x/>
      <x/>
      <x/>
    </i>
    <i t="default" r="3">
      <x/>
    </i>
    <i>
      <x v="11"/>
      <x/>
      <x/>
      <x/>
      <x/>
    </i>
    <i t="default" r="3">
      <x/>
    </i>
    <i>
      <x v="12"/>
      <x/>
      <x/>
      <x/>
      <x/>
    </i>
    <i t="default" r="3">
      <x/>
    </i>
    <i>
      <x v="13"/>
      <x/>
      <x/>
      <x/>
      <x/>
    </i>
    <i t="default" r="3">
      <x/>
    </i>
    <i>
      <x v="14"/>
      <x/>
      <x/>
      <x/>
      <x/>
    </i>
    <i t="default" r="3">
      <x/>
    </i>
    <i>
      <x v="15"/>
      <x/>
      <x/>
      <x/>
      <x/>
    </i>
    <i t="default" r="3">
      <x/>
    </i>
    <i>
      <x v="16"/>
      <x/>
      <x/>
      <x/>
      <x/>
    </i>
    <i t="default" r="3">
      <x/>
    </i>
    <i>
      <x v="17"/>
      <x/>
      <x/>
      <x/>
      <x/>
    </i>
    <i t="default" r="3">
      <x/>
    </i>
    <i>
      <x v="18"/>
      <x/>
      <x/>
      <x/>
      <x/>
    </i>
    <i t="default" r="3">
      <x/>
    </i>
    <i>
      <x v="19"/>
      <x/>
      <x/>
      <x/>
      <x/>
    </i>
    <i t="default" r="3">
      <x/>
    </i>
    <i>
      <x v="20"/>
      <x/>
      <x/>
      <x/>
      <x/>
    </i>
    <i t="default" r="3">
      <x/>
    </i>
    <i>
      <x v="21"/>
      <x/>
      <x/>
      <x/>
      <x/>
    </i>
    <i t="default" r="3">
      <x/>
    </i>
    <i>
      <x v="22"/>
      <x/>
      <x/>
      <x/>
      <x/>
    </i>
    <i t="default" r="3">
      <x/>
    </i>
    <i>
      <x v="23"/>
      <x/>
      <x/>
      <x/>
      <x/>
    </i>
    <i t="default" r="3">
      <x/>
    </i>
    <i>
      <x v="24"/>
      <x/>
      <x/>
      <x/>
      <x/>
    </i>
    <i t="default" r="3">
      <x/>
    </i>
    <i>
      <x v="25"/>
      <x/>
      <x/>
      <x/>
      <x/>
    </i>
    <i t="default" r="3">
      <x/>
    </i>
    <i>
      <x v="26"/>
      <x/>
      <x/>
      <x/>
      <x/>
    </i>
    <i t="default" r="3">
      <x/>
    </i>
    <i>
      <x v="27"/>
      <x/>
      <x/>
      <x/>
      <x/>
    </i>
    <i t="default" r="3">
      <x/>
    </i>
    <i>
      <x v="28"/>
      <x/>
      <x/>
      <x/>
      <x/>
    </i>
    <i t="default" r="3">
      <x/>
    </i>
    <i>
      <x v="29"/>
      <x/>
      <x/>
      <x/>
      <x/>
    </i>
    <i t="default" r="3">
      <x/>
    </i>
    <i>
      <x v="30"/>
      <x/>
      <x/>
      <x/>
      <x/>
    </i>
    <i t="default" r="3">
      <x/>
    </i>
    <i t="grand">
      <x/>
    </i>
  </rowItems>
  <colFields count="1">
    <field x="-2"/>
  </colFields>
  <colItems count="3">
    <i>
      <x/>
    </i>
    <i i="1">
      <x v="1"/>
    </i>
    <i i="2">
      <x v="2"/>
    </i>
  </colItems>
  <pageFields count="1">
    <pageField fld="4" hier="-1"/>
  </pageFields>
  <dataFields count="3">
    <dataField name="Som van VERGOEDING" fld="7" baseField="0" baseItem="0"/>
    <dataField name="Som van Parking" fld="14" baseField="0" baseItem="0"/>
    <dataField name="Som van Andere" fld="15" baseField="0" baseItem="0"/>
  </dataFields>
  <formats count="1">
    <format dxfId="413">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Draaitabel10" cacheId="7" applyNumberFormats="0" applyBorderFormats="0" applyFontFormats="0" applyPatternFormats="0" applyAlignmentFormats="0" applyWidthHeightFormats="1" dataCaption="Waarden" updatedVersion="4" minRefreshableVersion="3" useAutoFormatting="1" itemPrintTitles="1" createdVersion="4" indent="0" compact="0" compactData="0" gridDropZones="1" multipleFieldFilters="0">
  <location ref="A10:H74" firstHeaderRow="1" firstDataRow="2" firstDataCol="5" rowPageCount="1" colPageCount="1"/>
  <pivotFields count="16">
    <pivotField compact="0" outline="0" showAll="0" defaultSubtotal="0"/>
    <pivotField axis="axisRow" compact="0" outline="0" showAll="0" defaultSubtota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x="30"/>
      </items>
    </pivotField>
    <pivotField axis="axisRow" compact="0" outline="0" showAll="0" defaultSubtotal="0">
      <items count="1">
        <item x="0"/>
      </items>
    </pivotField>
    <pivotField axis="axisRow" compact="0" outline="0" showAll="0" defaultSubtotal="0">
      <items count="1">
        <item x="0"/>
      </items>
    </pivotField>
    <pivotField axis="axisPage" compact="0" outline="0" showAll="0">
      <items count="2">
        <item x="0"/>
        <item t="default"/>
      </items>
    </pivotField>
    <pivotField axis="axisRow" compact="0" outline="0" showAll="0">
      <items count="2">
        <item x="0"/>
        <item t="default"/>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1">
        <item x="0"/>
      </items>
    </pivotField>
    <pivotField dataField="1" compact="0" numFmtId="165" outline="0" showAll="0" defaultSubtotal="0"/>
    <pivotField dataField="1" compact="0" numFmtId="165" outline="0" showAll="0" defaultSubtotal="0"/>
  </pivotFields>
  <rowFields count="5">
    <field x="1"/>
    <field x="2"/>
    <field x="3"/>
    <field x="5"/>
    <field x="13"/>
  </rowFields>
  <rowItems count="63">
    <i>
      <x/>
      <x/>
      <x/>
      <x/>
      <x/>
    </i>
    <i t="default" r="3">
      <x/>
    </i>
    <i>
      <x v="1"/>
      <x/>
      <x/>
      <x/>
      <x/>
    </i>
    <i t="default" r="3">
      <x/>
    </i>
    <i>
      <x v="2"/>
      <x/>
      <x/>
      <x/>
      <x/>
    </i>
    <i t="default" r="3">
      <x/>
    </i>
    <i>
      <x v="3"/>
      <x/>
      <x/>
      <x/>
      <x/>
    </i>
    <i t="default" r="3">
      <x/>
    </i>
    <i>
      <x v="4"/>
      <x/>
      <x/>
      <x/>
      <x/>
    </i>
    <i t="default" r="3">
      <x/>
    </i>
    <i>
      <x v="5"/>
      <x/>
      <x/>
      <x/>
      <x/>
    </i>
    <i t="default" r="3">
      <x/>
    </i>
    <i>
      <x v="6"/>
      <x/>
      <x/>
      <x/>
      <x/>
    </i>
    <i t="default" r="3">
      <x/>
    </i>
    <i>
      <x v="7"/>
      <x/>
      <x/>
      <x/>
      <x/>
    </i>
    <i t="default" r="3">
      <x/>
    </i>
    <i>
      <x v="8"/>
      <x/>
      <x/>
      <x/>
      <x/>
    </i>
    <i t="default" r="3">
      <x/>
    </i>
    <i>
      <x v="9"/>
      <x/>
      <x/>
      <x/>
      <x/>
    </i>
    <i t="default" r="3">
      <x/>
    </i>
    <i>
      <x v="10"/>
      <x/>
      <x/>
      <x/>
      <x/>
    </i>
    <i t="default" r="3">
      <x/>
    </i>
    <i>
      <x v="11"/>
      <x/>
      <x/>
      <x/>
      <x/>
    </i>
    <i t="default" r="3">
      <x/>
    </i>
    <i>
      <x v="12"/>
      <x/>
      <x/>
      <x/>
      <x/>
    </i>
    <i t="default" r="3">
      <x/>
    </i>
    <i>
      <x v="13"/>
      <x/>
      <x/>
      <x/>
      <x/>
    </i>
    <i t="default" r="3">
      <x/>
    </i>
    <i>
      <x v="14"/>
      <x/>
      <x/>
      <x/>
      <x/>
    </i>
    <i t="default" r="3">
      <x/>
    </i>
    <i>
      <x v="15"/>
      <x/>
      <x/>
      <x/>
      <x/>
    </i>
    <i t="default" r="3">
      <x/>
    </i>
    <i>
      <x v="16"/>
      <x/>
      <x/>
      <x/>
      <x/>
    </i>
    <i t="default" r="3">
      <x/>
    </i>
    <i>
      <x v="17"/>
      <x/>
      <x/>
      <x/>
      <x/>
    </i>
    <i t="default" r="3">
      <x/>
    </i>
    <i>
      <x v="18"/>
      <x/>
      <x/>
      <x/>
      <x/>
    </i>
    <i t="default" r="3">
      <x/>
    </i>
    <i>
      <x v="19"/>
      <x/>
      <x/>
      <x/>
      <x/>
    </i>
    <i t="default" r="3">
      <x/>
    </i>
    <i>
      <x v="20"/>
      <x/>
      <x/>
      <x/>
      <x/>
    </i>
    <i t="default" r="3">
      <x/>
    </i>
    <i>
      <x v="21"/>
      <x/>
      <x/>
      <x/>
      <x/>
    </i>
    <i t="default" r="3">
      <x/>
    </i>
    <i>
      <x v="22"/>
      <x/>
      <x/>
      <x/>
      <x/>
    </i>
    <i t="default" r="3">
      <x/>
    </i>
    <i>
      <x v="23"/>
      <x/>
      <x/>
      <x/>
      <x/>
    </i>
    <i t="default" r="3">
      <x/>
    </i>
    <i>
      <x v="24"/>
      <x/>
      <x/>
      <x/>
      <x/>
    </i>
    <i t="default" r="3">
      <x/>
    </i>
    <i>
      <x v="25"/>
      <x/>
      <x/>
      <x/>
      <x/>
    </i>
    <i t="default" r="3">
      <x/>
    </i>
    <i>
      <x v="26"/>
      <x/>
      <x/>
      <x/>
      <x/>
    </i>
    <i t="default" r="3">
      <x/>
    </i>
    <i>
      <x v="27"/>
      <x/>
      <x/>
      <x/>
      <x/>
    </i>
    <i t="default" r="3">
      <x/>
    </i>
    <i>
      <x v="28"/>
      <x/>
      <x/>
      <x/>
      <x/>
    </i>
    <i t="default" r="3">
      <x/>
    </i>
    <i>
      <x v="29"/>
      <x/>
      <x/>
      <x/>
      <x/>
    </i>
    <i t="default" r="3">
      <x/>
    </i>
    <i>
      <x v="30"/>
      <x/>
      <x/>
      <x/>
      <x/>
    </i>
    <i t="default" r="3">
      <x/>
    </i>
    <i t="grand">
      <x/>
    </i>
  </rowItems>
  <colFields count="1">
    <field x="-2"/>
  </colFields>
  <colItems count="3">
    <i>
      <x/>
    </i>
    <i i="1">
      <x v="1"/>
    </i>
    <i i="2">
      <x v="2"/>
    </i>
  </colItems>
  <pageFields count="1">
    <pageField fld="4" hier="-1"/>
  </pageFields>
  <dataFields count="3">
    <dataField name="Som van VERGOEDING" fld="7" baseField="0" baseItem="0"/>
    <dataField name="Som van Parking" fld="14" baseField="0" baseItem="0"/>
    <dataField name="Som van Andere" fld="15" baseField="0" baseItem="0"/>
  </dataFields>
  <formats count="1">
    <format dxfId="412">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Draaitabel11" cacheId="8" applyNumberFormats="0" applyBorderFormats="0" applyFontFormats="0" applyPatternFormats="0" applyAlignmentFormats="0" applyWidthHeightFormats="1" dataCaption="Waarden" updatedVersion="4" minRefreshableVersion="3" useAutoFormatting="1" itemPrintTitles="1" createdVersion="4" indent="0" compact="0" compactData="0" gridDropZones="1" multipleFieldFilters="0">
  <location ref="A10:H72" firstHeaderRow="1" firstDataRow="2" firstDataCol="5" rowPageCount="1" colPageCount="1"/>
  <pivotFields count="16">
    <pivotField compact="0" outline="0" showAll="0" defaultSubtotal="0"/>
    <pivotField axis="axisRow" compact="0" outline="0"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axis="axisRow" compact="0" outline="0" showAll="0" defaultSubtotal="0">
      <items count="1">
        <item x="0"/>
      </items>
    </pivotField>
    <pivotField axis="axisRow" compact="0" outline="0" showAll="0" defaultSubtotal="0">
      <items count="1">
        <item x="0"/>
      </items>
    </pivotField>
    <pivotField axis="axisPage" compact="0" outline="0" showAll="0">
      <items count="2">
        <item x="0"/>
        <item t="default"/>
      </items>
    </pivotField>
    <pivotField axis="axisRow" compact="0" outline="0" showAll="0">
      <items count="2">
        <item x="0"/>
        <item t="default"/>
      </items>
    </pivotField>
    <pivotField compact="0" outline="0" showAll="0"/>
    <pivotField dataField="1" compact="0" numFmtId="165" outline="0" showAll="0"/>
    <pivotField compact="0" outline="0" showAll="0" defaultSubtotal="0"/>
    <pivotField compact="0" outline="0" showAll="0" defaultSubtotal="0"/>
    <pivotField compact="0" outline="0" showAll="0" defaultSubtotal="0"/>
    <pivotField compact="0" numFmtId="165" outline="0" showAll="0" defaultSubtotal="0"/>
    <pivotField compact="0" numFmtId="166" outline="0" showAll="0" defaultSubtotal="0"/>
    <pivotField axis="axisRow" compact="0" outline="0" showAll="0" defaultSubtotal="0">
      <items count="1">
        <item x="0"/>
      </items>
    </pivotField>
    <pivotField dataField="1" compact="0" numFmtId="165" outline="0" showAll="0" defaultSubtotal="0"/>
    <pivotField dataField="1" compact="0" numFmtId="165" outline="0" showAll="0" defaultSubtotal="0"/>
  </pivotFields>
  <rowFields count="5">
    <field x="1"/>
    <field x="2"/>
    <field x="3"/>
    <field x="5"/>
    <field x="13"/>
  </rowFields>
  <rowItems count="61">
    <i>
      <x/>
      <x/>
      <x/>
      <x/>
      <x/>
    </i>
    <i t="default" r="3">
      <x/>
    </i>
    <i>
      <x v="1"/>
      <x/>
      <x/>
      <x/>
      <x/>
    </i>
    <i t="default" r="3">
      <x/>
    </i>
    <i>
      <x v="2"/>
      <x/>
      <x/>
      <x/>
      <x/>
    </i>
    <i t="default" r="3">
      <x/>
    </i>
    <i>
      <x v="3"/>
      <x/>
      <x/>
      <x/>
      <x/>
    </i>
    <i t="default" r="3">
      <x/>
    </i>
    <i>
      <x v="4"/>
      <x/>
      <x/>
      <x/>
      <x/>
    </i>
    <i t="default" r="3">
      <x/>
    </i>
    <i>
      <x v="5"/>
      <x/>
      <x/>
      <x/>
      <x/>
    </i>
    <i t="default" r="3">
      <x/>
    </i>
    <i>
      <x v="6"/>
      <x/>
      <x/>
      <x/>
      <x/>
    </i>
    <i t="default" r="3">
      <x/>
    </i>
    <i>
      <x v="7"/>
      <x/>
      <x/>
      <x/>
      <x/>
    </i>
    <i t="default" r="3">
      <x/>
    </i>
    <i>
      <x v="8"/>
      <x/>
      <x/>
      <x/>
      <x/>
    </i>
    <i t="default" r="3">
      <x/>
    </i>
    <i>
      <x v="9"/>
      <x/>
      <x/>
      <x/>
      <x/>
    </i>
    <i t="default" r="3">
      <x/>
    </i>
    <i>
      <x v="10"/>
      <x/>
      <x/>
      <x/>
      <x/>
    </i>
    <i t="default" r="3">
      <x/>
    </i>
    <i>
      <x v="11"/>
      <x/>
      <x/>
      <x/>
      <x/>
    </i>
    <i t="default" r="3">
      <x/>
    </i>
    <i>
      <x v="12"/>
      <x/>
      <x/>
      <x/>
      <x/>
    </i>
    <i t="default" r="3">
      <x/>
    </i>
    <i>
      <x v="13"/>
      <x/>
      <x/>
      <x/>
      <x/>
    </i>
    <i t="default" r="3">
      <x/>
    </i>
    <i>
      <x v="14"/>
      <x/>
      <x/>
      <x/>
      <x/>
    </i>
    <i t="default" r="3">
      <x/>
    </i>
    <i>
      <x v="15"/>
      <x/>
      <x/>
      <x/>
      <x/>
    </i>
    <i t="default" r="3">
      <x/>
    </i>
    <i>
      <x v="16"/>
      <x/>
      <x/>
      <x/>
      <x/>
    </i>
    <i t="default" r="3">
      <x/>
    </i>
    <i>
      <x v="17"/>
      <x/>
      <x/>
      <x/>
      <x/>
    </i>
    <i t="default" r="3">
      <x/>
    </i>
    <i>
      <x v="18"/>
      <x/>
      <x/>
      <x/>
      <x/>
    </i>
    <i t="default" r="3">
      <x/>
    </i>
    <i>
      <x v="19"/>
      <x/>
      <x/>
      <x/>
      <x/>
    </i>
    <i t="default" r="3">
      <x/>
    </i>
    <i>
      <x v="20"/>
      <x/>
      <x/>
      <x/>
      <x/>
    </i>
    <i t="default" r="3">
      <x/>
    </i>
    <i>
      <x v="21"/>
      <x/>
      <x/>
      <x/>
      <x/>
    </i>
    <i t="default" r="3">
      <x/>
    </i>
    <i>
      <x v="22"/>
      <x/>
      <x/>
      <x/>
      <x/>
    </i>
    <i t="default" r="3">
      <x/>
    </i>
    <i>
      <x v="23"/>
      <x/>
      <x/>
      <x/>
      <x/>
    </i>
    <i t="default" r="3">
      <x/>
    </i>
    <i>
      <x v="24"/>
      <x/>
      <x/>
      <x/>
      <x/>
    </i>
    <i t="default" r="3">
      <x/>
    </i>
    <i>
      <x v="25"/>
      <x/>
      <x/>
      <x/>
      <x/>
    </i>
    <i t="default" r="3">
      <x/>
    </i>
    <i>
      <x v="26"/>
      <x/>
      <x/>
      <x/>
      <x/>
    </i>
    <i t="default" r="3">
      <x/>
    </i>
    <i>
      <x v="27"/>
      <x/>
      <x/>
      <x/>
      <x/>
    </i>
    <i t="default" r="3">
      <x/>
    </i>
    <i>
      <x v="28"/>
      <x/>
      <x/>
      <x/>
      <x/>
    </i>
    <i t="default" r="3">
      <x/>
    </i>
    <i>
      <x v="29"/>
      <x/>
      <x/>
      <x/>
      <x/>
    </i>
    <i t="default" r="3">
      <x/>
    </i>
    <i t="grand">
      <x/>
    </i>
  </rowItems>
  <colFields count="1">
    <field x="-2"/>
  </colFields>
  <colItems count="3">
    <i>
      <x/>
    </i>
    <i i="1">
      <x v="1"/>
    </i>
    <i i="2">
      <x v="2"/>
    </i>
  </colItems>
  <pageFields count="1">
    <pageField fld="4" hier="-1"/>
  </pageFields>
  <dataFields count="3">
    <dataField name="Som van VERGOEDING" fld="7" baseField="0" baseItem="0"/>
    <dataField name="Som van Parking" fld="14" baseField="0" baseItem="0"/>
    <dataField name="Som van Andere" fld="15" baseField="0" baseItem="0"/>
  </dataFields>
  <formats count="1">
    <format dxfId="411">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pivotTable" Target="../pivotTables/pivotTable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pivotTable" Target="../pivotTables/pivotTable11.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pivotTable" Target="../pivotTables/pivotTable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trlProp" Target="../ctrlProps/ctrlProp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trlProp" Target="../ctrlProps/ctrlProp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trlProp" Target="../ctrlProps/ctrlProp8.xml"/></Relationships>
</file>

<file path=xl/worksheets/_rels/sheet21.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8.v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9.v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10.v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4.xml"/><Relationship Id="rId1" Type="http://schemas.openxmlformats.org/officeDocument/2006/relationships/printerSettings" Target="../printerSettings/printerSettings21.bin"/><Relationship Id="rId4" Type="http://schemas.openxmlformats.org/officeDocument/2006/relationships/ctrlProp" Target="../ctrlProps/ctrlProp12.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5.xml"/><Relationship Id="rId1" Type="http://schemas.openxmlformats.org/officeDocument/2006/relationships/printerSettings" Target="../printerSettings/printerSettings22.bin"/><Relationship Id="rId4" Type="http://schemas.openxmlformats.org/officeDocument/2006/relationships/ctrlProp" Target="../ctrlProps/ctrlProp13.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4.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H21"/>
  <sheetViews>
    <sheetView topLeftCell="A10" workbookViewId="0">
      <selection activeCell="B41" sqref="B41:B42"/>
    </sheetView>
  </sheetViews>
  <sheetFormatPr defaultRowHeight="12.75" x14ac:dyDescent="0.2"/>
  <cols>
    <col min="1" max="1" width="14.140625" customWidth="1"/>
    <col min="2" max="2" width="12.42578125" customWidth="1"/>
    <col min="3" max="3" width="28.7109375" customWidth="1"/>
    <col min="4" max="4" width="14.85546875" customWidth="1"/>
    <col min="5" max="5" width="16.42578125" bestFit="1" customWidth="1"/>
    <col min="6" max="6" width="22.28515625" bestFit="1" customWidth="1"/>
    <col min="7" max="7" width="16.7109375" bestFit="1" customWidth="1"/>
    <col min="8" max="8" width="16.28515625" bestFit="1" customWidth="1"/>
  </cols>
  <sheetData>
    <row r="9" spans="1:8" x14ac:dyDescent="0.2">
      <c r="A9" s="455" t="s">
        <v>14</v>
      </c>
      <c r="B9" t="s">
        <v>148</v>
      </c>
    </row>
    <row r="11" spans="1:8" x14ac:dyDescent="0.2">
      <c r="F11" s="455" t="s">
        <v>139</v>
      </c>
    </row>
    <row r="12" spans="1:8" x14ac:dyDescent="0.2">
      <c r="A12" s="455" t="s">
        <v>21</v>
      </c>
      <c r="B12" s="455" t="s">
        <v>126</v>
      </c>
      <c r="C12" s="455" t="s">
        <v>125</v>
      </c>
      <c r="D12" s="455" t="s">
        <v>9</v>
      </c>
      <c r="E12" s="455" t="s">
        <v>138</v>
      </c>
      <c r="F12" t="s">
        <v>128</v>
      </c>
      <c r="G12" t="s">
        <v>140</v>
      </c>
      <c r="H12" t="s">
        <v>141</v>
      </c>
    </row>
    <row r="13" spans="1:8" x14ac:dyDescent="0.2">
      <c r="A13" s="459">
        <v>41639</v>
      </c>
      <c r="B13" t="s">
        <v>129</v>
      </c>
      <c r="C13" t="s">
        <v>129</v>
      </c>
      <c r="D13" t="s">
        <v>129</v>
      </c>
      <c r="E13" t="s">
        <v>129</v>
      </c>
      <c r="F13" s="456">
        <v>0</v>
      </c>
      <c r="G13" s="456">
        <v>0</v>
      </c>
      <c r="H13" s="456">
        <v>0</v>
      </c>
    </row>
    <row r="14" spans="1:8" x14ac:dyDescent="0.2">
      <c r="A14" t="s">
        <v>127</v>
      </c>
      <c r="F14" s="520">
        <v>0</v>
      </c>
      <c r="G14" s="520">
        <v>0</v>
      </c>
      <c r="H14" s="520">
        <v>0</v>
      </c>
    </row>
    <row r="21" spans="6:7" x14ac:dyDescent="0.2">
      <c r="F21" s="518" t="s">
        <v>142</v>
      </c>
      <c r="G21" s="519">
        <f>SUM(F14:H14)</f>
        <v>0</v>
      </c>
    </row>
  </sheetData>
  <pageMargins left="0.25" right="0.25" top="0.75" bottom="0.75" header="0.3" footer="0.3"/>
  <pageSetup paperSize="9" orientation="landscape" r:id="rId2"/>
  <headerFooter>
    <oddFooter xml:space="preserve">&amp;C
</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8:H74"/>
  <sheetViews>
    <sheetView topLeftCell="A3" workbookViewId="0">
      <selection activeCell="D12" sqref="D12 D14 D16 D18 D20 D22 D24 D26 D28 D30 D32 D34 D36 D38 D40 D42 D44 D46 D48 D50 D52 D54 D56 D58 D60 D62 D64 D66 D68 D70 D72"/>
    </sheetView>
  </sheetViews>
  <sheetFormatPr defaultRowHeight="12.75" x14ac:dyDescent="0.2"/>
  <cols>
    <col min="1" max="1" width="24.85546875" customWidth="1"/>
    <col min="2" max="2" width="22" customWidth="1"/>
    <col min="3" max="3" width="14.140625" customWidth="1"/>
    <col min="4" max="4" width="16.42578125" customWidth="1"/>
    <col min="5" max="5" width="16.42578125" bestFit="1" customWidth="1"/>
    <col min="6" max="6" width="22.28515625" bestFit="1" customWidth="1"/>
    <col min="7" max="7" width="16.7109375" bestFit="1" customWidth="1"/>
    <col min="8" max="8" width="16.28515625" bestFit="1" customWidth="1"/>
  </cols>
  <sheetData>
    <row r="8" spans="1:8" x14ac:dyDescent="0.2">
      <c r="A8" s="455" t="s">
        <v>14</v>
      </c>
      <c r="B8" t="s">
        <v>135</v>
      </c>
    </row>
    <row r="10" spans="1:8" x14ac:dyDescent="0.2">
      <c r="F10" s="455" t="s">
        <v>139</v>
      </c>
    </row>
    <row r="11" spans="1:8" x14ac:dyDescent="0.2">
      <c r="A11" s="455" t="s">
        <v>21</v>
      </c>
      <c r="B11" s="455" t="s">
        <v>126</v>
      </c>
      <c r="C11" s="455" t="s">
        <v>125</v>
      </c>
      <c r="D11" s="455" t="s">
        <v>9</v>
      </c>
      <c r="E11" s="455" t="s">
        <v>138</v>
      </c>
      <c r="F11" t="s">
        <v>128</v>
      </c>
      <c r="G11" t="s">
        <v>140</v>
      </c>
      <c r="H11" t="s">
        <v>141</v>
      </c>
    </row>
    <row r="12" spans="1:8" x14ac:dyDescent="0.2">
      <c r="A12" s="459">
        <v>41912</v>
      </c>
      <c r="B12" t="s">
        <v>129</v>
      </c>
      <c r="C12" t="s">
        <v>129</v>
      </c>
      <c r="D12" t="s">
        <v>129</v>
      </c>
      <c r="E12" t="s">
        <v>129</v>
      </c>
      <c r="F12" s="456">
        <v>0</v>
      </c>
      <c r="G12" s="456">
        <v>0</v>
      </c>
      <c r="H12" s="456">
        <v>0</v>
      </c>
    </row>
    <row r="13" spans="1:8" x14ac:dyDescent="0.2">
      <c r="D13" t="s">
        <v>147</v>
      </c>
      <c r="F13" s="456">
        <v>0</v>
      </c>
      <c r="G13" s="456">
        <v>0</v>
      </c>
      <c r="H13" s="456">
        <v>0</v>
      </c>
    </row>
    <row r="14" spans="1:8" x14ac:dyDescent="0.2">
      <c r="A14" s="459">
        <v>41913</v>
      </c>
      <c r="B14" t="s">
        <v>129</v>
      </c>
      <c r="C14" t="s">
        <v>129</v>
      </c>
      <c r="D14" t="s">
        <v>129</v>
      </c>
      <c r="E14" t="s">
        <v>129</v>
      </c>
      <c r="F14" s="456">
        <v>0</v>
      </c>
      <c r="G14" s="456">
        <v>0</v>
      </c>
      <c r="H14" s="456">
        <v>0</v>
      </c>
    </row>
    <row r="15" spans="1:8" x14ac:dyDescent="0.2">
      <c r="D15" t="s">
        <v>147</v>
      </c>
      <c r="F15" s="456">
        <v>0</v>
      </c>
      <c r="G15" s="456">
        <v>0</v>
      </c>
      <c r="H15" s="456">
        <v>0</v>
      </c>
    </row>
    <row r="16" spans="1:8" x14ac:dyDescent="0.2">
      <c r="A16" s="459">
        <v>41914</v>
      </c>
      <c r="B16" t="s">
        <v>129</v>
      </c>
      <c r="C16" t="s">
        <v>129</v>
      </c>
      <c r="D16" t="s">
        <v>129</v>
      </c>
      <c r="E16" t="s">
        <v>129</v>
      </c>
      <c r="F16" s="456">
        <v>0</v>
      </c>
      <c r="G16" s="456">
        <v>0</v>
      </c>
      <c r="H16" s="456">
        <v>0</v>
      </c>
    </row>
    <row r="17" spans="1:8" x14ac:dyDescent="0.2">
      <c r="D17" t="s">
        <v>147</v>
      </c>
      <c r="F17" s="456">
        <v>0</v>
      </c>
      <c r="G17" s="456">
        <v>0</v>
      </c>
      <c r="H17" s="456">
        <v>0</v>
      </c>
    </row>
    <row r="18" spans="1:8" x14ac:dyDescent="0.2">
      <c r="A18" s="459">
        <v>41915</v>
      </c>
      <c r="B18" t="s">
        <v>129</v>
      </c>
      <c r="C18" t="s">
        <v>129</v>
      </c>
      <c r="D18" t="s">
        <v>129</v>
      </c>
      <c r="E18" t="s">
        <v>129</v>
      </c>
      <c r="F18" s="456">
        <v>0</v>
      </c>
      <c r="G18" s="456">
        <v>0</v>
      </c>
      <c r="H18" s="456">
        <v>0</v>
      </c>
    </row>
    <row r="19" spans="1:8" x14ac:dyDescent="0.2">
      <c r="D19" t="s">
        <v>147</v>
      </c>
      <c r="F19" s="456">
        <v>0</v>
      </c>
      <c r="G19" s="456">
        <v>0</v>
      </c>
      <c r="H19" s="456">
        <v>0</v>
      </c>
    </row>
    <row r="20" spans="1:8" x14ac:dyDescent="0.2">
      <c r="A20" s="459">
        <v>41916</v>
      </c>
      <c r="B20" t="s">
        <v>129</v>
      </c>
      <c r="C20" t="s">
        <v>129</v>
      </c>
      <c r="D20" t="s">
        <v>129</v>
      </c>
      <c r="E20" t="s">
        <v>129</v>
      </c>
      <c r="F20" s="456">
        <v>0</v>
      </c>
      <c r="G20" s="456">
        <v>0</v>
      </c>
      <c r="H20" s="456">
        <v>0</v>
      </c>
    </row>
    <row r="21" spans="1:8" x14ac:dyDescent="0.2">
      <c r="D21" t="s">
        <v>147</v>
      </c>
      <c r="F21" s="456">
        <v>0</v>
      </c>
      <c r="G21" s="456">
        <v>0</v>
      </c>
      <c r="H21" s="456">
        <v>0</v>
      </c>
    </row>
    <row r="22" spans="1:8" x14ac:dyDescent="0.2">
      <c r="A22" s="459">
        <v>41917</v>
      </c>
      <c r="B22" t="s">
        <v>129</v>
      </c>
      <c r="C22" t="s">
        <v>129</v>
      </c>
      <c r="D22" t="s">
        <v>129</v>
      </c>
      <c r="E22" t="s">
        <v>129</v>
      </c>
      <c r="F22" s="456">
        <v>0</v>
      </c>
      <c r="G22" s="456">
        <v>0</v>
      </c>
      <c r="H22" s="456">
        <v>0</v>
      </c>
    </row>
    <row r="23" spans="1:8" x14ac:dyDescent="0.2">
      <c r="D23" t="s">
        <v>147</v>
      </c>
      <c r="F23" s="456">
        <v>0</v>
      </c>
      <c r="G23" s="456">
        <v>0</v>
      </c>
      <c r="H23" s="456">
        <v>0</v>
      </c>
    </row>
    <row r="24" spans="1:8" x14ac:dyDescent="0.2">
      <c r="A24" s="459">
        <v>41918</v>
      </c>
      <c r="B24" t="s">
        <v>129</v>
      </c>
      <c r="C24" t="s">
        <v>129</v>
      </c>
      <c r="D24" t="s">
        <v>129</v>
      </c>
      <c r="E24" t="s">
        <v>129</v>
      </c>
      <c r="F24" s="456">
        <v>0</v>
      </c>
      <c r="G24" s="456">
        <v>0</v>
      </c>
      <c r="H24" s="456">
        <v>0</v>
      </c>
    </row>
    <row r="25" spans="1:8" x14ac:dyDescent="0.2">
      <c r="D25" t="s">
        <v>147</v>
      </c>
      <c r="F25" s="456">
        <v>0</v>
      </c>
      <c r="G25" s="456">
        <v>0</v>
      </c>
      <c r="H25" s="456">
        <v>0</v>
      </c>
    </row>
    <row r="26" spans="1:8" x14ac:dyDescent="0.2">
      <c r="A26" s="459">
        <v>41919</v>
      </c>
      <c r="B26" t="s">
        <v>129</v>
      </c>
      <c r="C26" t="s">
        <v>129</v>
      </c>
      <c r="D26" t="s">
        <v>129</v>
      </c>
      <c r="E26" t="s">
        <v>129</v>
      </c>
      <c r="F26" s="456">
        <v>0</v>
      </c>
      <c r="G26" s="456">
        <v>0</v>
      </c>
      <c r="H26" s="456">
        <v>0</v>
      </c>
    </row>
    <row r="27" spans="1:8" x14ac:dyDescent="0.2">
      <c r="D27" t="s">
        <v>147</v>
      </c>
      <c r="F27" s="456">
        <v>0</v>
      </c>
      <c r="G27" s="456">
        <v>0</v>
      </c>
      <c r="H27" s="456">
        <v>0</v>
      </c>
    </row>
    <row r="28" spans="1:8" x14ac:dyDescent="0.2">
      <c r="A28" s="459">
        <v>41920</v>
      </c>
      <c r="B28" t="s">
        <v>129</v>
      </c>
      <c r="C28" t="s">
        <v>129</v>
      </c>
      <c r="D28" t="s">
        <v>129</v>
      </c>
      <c r="E28" t="s">
        <v>129</v>
      </c>
      <c r="F28" s="456">
        <v>0</v>
      </c>
      <c r="G28" s="456">
        <v>0</v>
      </c>
      <c r="H28" s="456">
        <v>0</v>
      </c>
    </row>
    <row r="29" spans="1:8" x14ac:dyDescent="0.2">
      <c r="D29" t="s">
        <v>147</v>
      </c>
      <c r="F29" s="456">
        <v>0</v>
      </c>
      <c r="G29" s="456">
        <v>0</v>
      </c>
      <c r="H29" s="456">
        <v>0</v>
      </c>
    </row>
    <row r="30" spans="1:8" x14ac:dyDescent="0.2">
      <c r="A30" s="459">
        <v>41921</v>
      </c>
      <c r="B30" t="s">
        <v>129</v>
      </c>
      <c r="C30" t="s">
        <v>129</v>
      </c>
      <c r="D30" t="s">
        <v>129</v>
      </c>
      <c r="E30" t="s">
        <v>129</v>
      </c>
      <c r="F30" s="456">
        <v>0</v>
      </c>
      <c r="G30" s="456">
        <v>0</v>
      </c>
      <c r="H30" s="456">
        <v>0</v>
      </c>
    </row>
    <row r="31" spans="1:8" x14ac:dyDescent="0.2">
      <c r="D31" t="s">
        <v>147</v>
      </c>
      <c r="F31" s="456">
        <v>0</v>
      </c>
      <c r="G31" s="456">
        <v>0</v>
      </c>
      <c r="H31" s="456">
        <v>0</v>
      </c>
    </row>
    <row r="32" spans="1:8" x14ac:dyDescent="0.2">
      <c r="A32" s="459">
        <v>41922</v>
      </c>
      <c r="B32" t="s">
        <v>129</v>
      </c>
      <c r="C32" t="s">
        <v>129</v>
      </c>
      <c r="D32" t="s">
        <v>129</v>
      </c>
      <c r="E32" t="s">
        <v>129</v>
      </c>
      <c r="F32" s="456">
        <v>0</v>
      </c>
      <c r="G32" s="456">
        <v>0</v>
      </c>
      <c r="H32" s="456">
        <v>0</v>
      </c>
    </row>
    <row r="33" spans="1:8" x14ac:dyDescent="0.2">
      <c r="D33" t="s">
        <v>147</v>
      </c>
      <c r="F33" s="456">
        <v>0</v>
      </c>
      <c r="G33" s="456">
        <v>0</v>
      </c>
      <c r="H33" s="456">
        <v>0</v>
      </c>
    </row>
    <row r="34" spans="1:8" x14ac:dyDescent="0.2">
      <c r="A34" s="459">
        <v>41923</v>
      </c>
      <c r="B34" t="s">
        <v>129</v>
      </c>
      <c r="C34" t="s">
        <v>129</v>
      </c>
      <c r="D34" t="s">
        <v>129</v>
      </c>
      <c r="E34" t="s">
        <v>129</v>
      </c>
      <c r="F34" s="456">
        <v>0</v>
      </c>
      <c r="G34" s="456">
        <v>0</v>
      </c>
      <c r="H34" s="456">
        <v>0</v>
      </c>
    </row>
    <row r="35" spans="1:8" x14ac:dyDescent="0.2">
      <c r="D35" t="s">
        <v>147</v>
      </c>
      <c r="F35" s="456">
        <v>0</v>
      </c>
      <c r="G35" s="456">
        <v>0</v>
      </c>
      <c r="H35" s="456">
        <v>0</v>
      </c>
    </row>
    <row r="36" spans="1:8" x14ac:dyDescent="0.2">
      <c r="A36" s="459">
        <v>41924</v>
      </c>
      <c r="B36" t="s">
        <v>129</v>
      </c>
      <c r="C36" t="s">
        <v>129</v>
      </c>
      <c r="D36" t="s">
        <v>129</v>
      </c>
      <c r="E36" t="s">
        <v>129</v>
      </c>
      <c r="F36" s="456">
        <v>0</v>
      </c>
      <c r="G36" s="456">
        <v>0</v>
      </c>
      <c r="H36" s="456">
        <v>0</v>
      </c>
    </row>
    <row r="37" spans="1:8" x14ac:dyDescent="0.2">
      <c r="D37" t="s">
        <v>147</v>
      </c>
      <c r="F37" s="456">
        <v>0</v>
      </c>
      <c r="G37" s="456">
        <v>0</v>
      </c>
      <c r="H37" s="456">
        <v>0</v>
      </c>
    </row>
    <row r="38" spans="1:8" x14ac:dyDescent="0.2">
      <c r="A38" s="459">
        <v>41925</v>
      </c>
      <c r="B38" t="s">
        <v>129</v>
      </c>
      <c r="C38" t="s">
        <v>129</v>
      </c>
      <c r="D38" t="s">
        <v>129</v>
      </c>
      <c r="E38" t="s">
        <v>129</v>
      </c>
      <c r="F38" s="456">
        <v>0</v>
      </c>
      <c r="G38" s="456">
        <v>0</v>
      </c>
      <c r="H38" s="456">
        <v>0</v>
      </c>
    </row>
    <row r="39" spans="1:8" x14ac:dyDescent="0.2">
      <c r="D39" t="s">
        <v>147</v>
      </c>
      <c r="F39" s="456">
        <v>0</v>
      </c>
      <c r="G39" s="456">
        <v>0</v>
      </c>
      <c r="H39" s="456">
        <v>0</v>
      </c>
    </row>
    <row r="40" spans="1:8" x14ac:dyDescent="0.2">
      <c r="A40" s="459">
        <v>41926</v>
      </c>
      <c r="B40" t="s">
        <v>129</v>
      </c>
      <c r="C40" t="s">
        <v>129</v>
      </c>
      <c r="D40" t="s">
        <v>129</v>
      </c>
      <c r="E40" t="s">
        <v>129</v>
      </c>
      <c r="F40" s="456">
        <v>0</v>
      </c>
      <c r="G40" s="456">
        <v>0</v>
      </c>
      <c r="H40" s="456">
        <v>0</v>
      </c>
    </row>
    <row r="41" spans="1:8" x14ac:dyDescent="0.2">
      <c r="D41" t="s">
        <v>147</v>
      </c>
      <c r="F41" s="456">
        <v>0</v>
      </c>
      <c r="G41" s="456">
        <v>0</v>
      </c>
      <c r="H41" s="456">
        <v>0</v>
      </c>
    </row>
    <row r="42" spans="1:8" x14ac:dyDescent="0.2">
      <c r="A42" s="459">
        <v>41927</v>
      </c>
      <c r="B42" t="s">
        <v>129</v>
      </c>
      <c r="C42" t="s">
        <v>129</v>
      </c>
      <c r="D42" t="s">
        <v>129</v>
      </c>
      <c r="E42" t="s">
        <v>129</v>
      </c>
      <c r="F42" s="456">
        <v>0</v>
      </c>
      <c r="G42" s="456">
        <v>0</v>
      </c>
      <c r="H42" s="456">
        <v>0</v>
      </c>
    </row>
    <row r="43" spans="1:8" x14ac:dyDescent="0.2">
      <c r="D43" t="s">
        <v>147</v>
      </c>
      <c r="F43" s="456">
        <v>0</v>
      </c>
      <c r="G43" s="456">
        <v>0</v>
      </c>
      <c r="H43" s="456">
        <v>0</v>
      </c>
    </row>
    <row r="44" spans="1:8" x14ac:dyDescent="0.2">
      <c r="A44" s="459">
        <v>41928</v>
      </c>
      <c r="B44" t="s">
        <v>129</v>
      </c>
      <c r="C44" t="s">
        <v>129</v>
      </c>
      <c r="D44" t="s">
        <v>129</v>
      </c>
      <c r="E44" t="s">
        <v>129</v>
      </c>
      <c r="F44" s="456">
        <v>0</v>
      </c>
      <c r="G44" s="456">
        <v>0</v>
      </c>
      <c r="H44" s="456">
        <v>0</v>
      </c>
    </row>
    <row r="45" spans="1:8" x14ac:dyDescent="0.2">
      <c r="D45" t="s">
        <v>147</v>
      </c>
      <c r="F45" s="456">
        <v>0</v>
      </c>
      <c r="G45" s="456">
        <v>0</v>
      </c>
      <c r="H45" s="456">
        <v>0</v>
      </c>
    </row>
    <row r="46" spans="1:8" x14ac:dyDescent="0.2">
      <c r="A46" s="459">
        <v>41929</v>
      </c>
      <c r="B46" t="s">
        <v>129</v>
      </c>
      <c r="C46" t="s">
        <v>129</v>
      </c>
      <c r="D46" t="s">
        <v>129</v>
      </c>
      <c r="E46" t="s">
        <v>129</v>
      </c>
      <c r="F46" s="456">
        <v>0</v>
      </c>
      <c r="G46" s="456">
        <v>0</v>
      </c>
      <c r="H46" s="456">
        <v>0</v>
      </c>
    </row>
    <row r="47" spans="1:8" x14ac:dyDescent="0.2">
      <c r="D47" t="s">
        <v>147</v>
      </c>
      <c r="F47" s="456">
        <v>0</v>
      </c>
      <c r="G47" s="456">
        <v>0</v>
      </c>
      <c r="H47" s="456">
        <v>0</v>
      </c>
    </row>
    <row r="48" spans="1:8" x14ac:dyDescent="0.2">
      <c r="A48" s="459">
        <v>41930</v>
      </c>
      <c r="B48" t="s">
        <v>129</v>
      </c>
      <c r="C48" t="s">
        <v>129</v>
      </c>
      <c r="D48" t="s">
        <v>129</v>
      </c>
      <c r="E48" t="s">
        <v>129</v>
      </c>
      <c r="F48" s="456">
        <v>0</v>
      </c>
      <c r="G48" s="456">
        <v>0</v>
      </c>
      <c r="H48" s="456">
        <v>0</v>
      </c>
    </row>
    <row r="49" spans="1:8" x14ac:dyDescent="0.2">
      <c r="D49" t="s">
        <v>147</v>
      </c>
      <c r="F49" s="456">
        <v>0</v>
      </c>
      <c r="G49" s="456">
        <v>0</v>
      </c>
      <c r="H49" s="456">
        <v>0</v>
      </c>
    </row>
    <row r="50" spans="1:8" x14ac:dyDescent="0.2">
      <c r="A50" s="459">
        <v>41931</v>
      </c>
      <c r="B50" t="s">
        <v>129</v>
      </c>
      <c r="C50" t="s">
        <v>129</v>
      </c>
      <c r="D50" t="s">
        <v>129</v>
      </c>
      <c r="E50" t="s">
        <v>129</v>
      </c>
      <c r="F50" s="456">
        <v>0</v>
      </c>
      <c r="G50" s="456">
        <v>0</v>
      </c>
      <c r="H50" s="456">
        <v>0</v>
      </c>
    </row>
    <row r="51" spans="1:8" x14ac:dyDescent="0.2">
      <c r="D51" t="s">
        <v>147</v>
      </c>
      <c r="F51" s="456">
        <v>0</v>
      </c>
      <c r="G51" s="456">
        <v>0</v>
      </c>
      <c r="H51" s="456">
        <v>0</v>
      </c>
    </row>
    <row r="52" spans="1:8" x14ac:dyDescent="0.2">
      <c r="A52" s="459">
        <v>41932</v>
      </c>
      <c r="B52" t="s">
        <v>129</v>
      </c>
      <c r="C52" t="s">
        <v>129</v>
      </c>
      <c r="D52" t="s">
        <v>129</v>
      </c>
      <c r="E52" t="s">
        <v>129</v>
      </c>
      <c r="F52" s="456">
        <v>0</v>
      </c>
      <c r="G52" s="456">
        <v>0</v>
      </c>
      <c r="H52" s="456">
        <v>0</v>
      </c>
    </row>
    <row r="53" spans="1:8" x14ac:dyDescent="0.2">
      <c r="D53" t="s">
        <v>147</v>
      </c>
      <c r="F53" s="456">
        <v>0</v>
      </c>
      <c r="G53" s="456">
        <v>0</v>
      </c>
      <c r="H53" s="456">
        <v>0</v>
      </c>
    </row>
    <row r="54" spans="1:8" x14ac:dyDescent="0.2">
      <c r="A54" s="459">
        <v>41933</v>
      </c>
      <c r="B54" t="s">
        <v>129</v>
      </c>
      <c r="C54" t="s">
        <v>129</v>
      </c>
      <c r="D54" t="s">
        <v>129</v>
      </c>
      <c r="E54" t="s">
        <v>129</v>
      </c>
      <c r="F54" s="456">
        <v>0</v>
      </c>
      <c r="G54" s="456">
        <v>0</v>
      </c>
      <c r="H54" s="456">
        <v>0</v>
      </c>
    </row>
    <row r="55" spans="1:8" x14ac:dyDescent="0.2">
      <c r="D55" t="s">
        <v>147</v>
      </c>
      <c r="F55" s="456">
        <v>0</v>
      </c>
      <c r="G55" s="456">
        <v>0</v>
      </c>
      <c r="H55" s="456">
        <v>0</v>
      </c>
    </row>
    <row r="56" spans="1:8" x14ac:dyDescent="0.2">
      <c r="A56" s="459">
        <v>41934</v>
      </c>
      <c r="B56" t="s">
        <v>129</v>
      </c>
      <c r="C56" t="s">
        <v>129</v>
      </c>
      <c r="D56" t="s">
        <v>129</v>
      </c>
      <c r="E56" t="s">
        <v>129</v>
      </c>
      <c r="F56" s="456">
        <v>0</v>
      </c>
      <c r="G56" s="456">
        <v>0</v>
      </c>
      <c r="H56" s="456">
        <v>0</v>
      </c>
    </row>
    <row r="57" spans="1:8" x14ac:dyDescent="0.2">
      <c r="D57" t="s">
        <v>147</v>
      </c>
      <c r="F57" s="456">
        <v>0</v>
      </c>
      <c r="G57" s="456">
        <v>0</v>
      </c>
      <c r="H57" s="456">
        <v>0</v>
      </c>
    </row>
    <row r="58" spans="1:8" x14ac:dyDescent="0.2">
      <c r="A58" s="459">
        <v>41935</v>
      </c>
      <c r="B58" t="s">
        <v>129</v>
      </c>
      <c r="C58" t="s">
        <v>129</v>
      </c>
      <c r="D58" t="s">
        <v>129</v>
      </c>
      <c r="E58" t="s">
        <v>129</v>
      </c>
      <c r="F58" s="456">
        <v>0</v>
      </c>
      <c r="G58" s="456">
        <v>0</v>
      </c>
      <c r="H58" s="456">
        <v>0</v>
      </c>
    </row>
    <row r="59" spans="1:8" x14ac:dyDescent="0.2">
      <c r="D59" t="s">
        <v>147</v>
      </c>
      <c r="F59" s="456">
        <v>0</v>
      </c>
      <c r="G59" s="456">
        <v>0</v>
      </c>
      <c r="H59" s="456">
        <v>0</v>
      </c>
    </row>
    <row r="60" spans="1:8" x14ac:dyDescent="0.2">
      <c r="A60" s="459">
        <v>41936</v>
      </c>
      <c r="B60" t="s">
        <v>129</v>
      </c>
      <c r="C60" t="s">
        <v>129</v>
      </c>
      <c r="D60" t="s">
        <v>129</v>
      </c>
      <c r="E60" t="s">
        <v>129</v>
      </c>
      <c r="F60" s="456">
        <v>0</v>
      </c>
      <c r="G60" s="456">
        <v>0</v>
      </c>
      <c r="H60" s="456">
        <v>0</v>
      </c>
    </row>
    <row r="61" spans="1:8" x14ac:dyDescent="0.2">
      <c r="D61" t="s">
        <v>147</v>
      </c>
      <c r="F61" s="456">
        <v>0</v>
      </c>
      <c r="G61" s="456">
        <v>0</v>
      </c>
      <c r="H61" s="456">
        <v>0</v>
      </c>
    </row>
    <row r="62" spans="1:8" x14ac:dyDescent="0.2">
      <c r="A62" s="459">
        <v>41937</v>
      </c>
      <c r="B62" t="s">
        <v>129</v>
      </c>
      <c r="C62" t="s">
        <v>129</v>
      </c>
      <c r="D62" t="s">
        <v>129</v>
      </c>
      <c r="E62" t="s">
        <v>129</v>
      </c>
      <c r="F62" s="456">
        <v>0</v>
      </c>
      <c r="G62" s="456">
        <v>0</v>
      </c>
      <c r="H62" s="456">
        <v>0</v>
      </c>
    </row>
    <row r="63" spans="1:8" x14ac:dyDescent="0.2">
      <c r="D63" t="s">
        <v>147</v>
      </c>
      <c r="F63" s="456">
        <v>0</v>
      </c>
      <c r="G63" s="456">
        <v>0</v>
      </c>
      <c r="H63" s="456">
        <v>0</v>
      </c>
    </row>
    <row r="64" spans="1:8" x14ac:dyDescent="0.2">
      <c r="A64" s="459">
        <v>41938</v>
      </c>
      <c r="B64" t="s">
        <v>129</v>
      </c>
      <c r="C64" t="s">
        <v>129</v>
      </c>
      <c r="D64" t="s">
        <v>129</v>
      </c>
      <c r="E64" t="s">
        <v>129</v>
      </c>
      <c r="F64" s="456">
        <v>0</v>
      </c>
      <c r="G64" s="456">
        <v>0</v>
      </c>
      <c r="H64" s="456">
        <v>0</v>
      </c>
    </row>
    <row r="65" spans="1:8" x14ac:dyDescent="0.2">
      <c r="D65" t="s">
        <v>147</v>
      </c>
      <c r="F65" s="456">
        <v>0</v>
      </c>
      <c r="G65" s="456">
        <v>0</v>
      </c>
      <c r="H65" s="456">
        <v>0</v>
      </c>
    </row>
    <row r="66" spans="1:8" x14ac:dyDescent="0.2">
      <c r="A66" s="459">
        <v>41939</v>
      </c>
      <c r="B66" t="s">
        <v>129</v>
      </c>
      <c r="C66" t="s">
        <v>129</v>
      </c>
      <c r="D66" t="s">
        <v>129</v>
      </c>
      <c r="E66" t="s">
        <v>129</v>
      </c>
      <c r="F66" s="456">
        <v>0</v>
      </c>
      <c r="G66" s="456">
        <v>0</v>
      </c>
      <c r="H66" s="456">
        <v>0</v>
      </c>
    </row>
    <row r="67" spans="1:8" x14ac:dyDescent="0.2">
      <c r="D67" t="s">
        <v>147</v>
      </c>
      <c r="F67" s="456">
        <v>0</v>
      </c>
      <c r="G67" s="456">
        <v>0</v>
      </c>
      <c r="H67" s="456">
        <v>0</v>
      </c>
    </row>
    <row r="68" spans="1:8" x14ac:dyDescent="0.2">
      <c r="A68" s="459">
        <v>41940</v>
      </c>
      <c r="B68" t="s">
        <v>129</v>
      </c>
      <c r="C68" t="s">
        <v>129</v>
      </c>
      <c r="D68" t="s">
        <v>129</v>
      </c>
      <c r="E68" t="s">
        <v>129</v>
      </c>
      <c r="F68" s="456">
        <v>0</v>
      </c>
      <c r="G68" s="456">
        <v>0</v>
      </c>
      <c r="H68" s="456">
        <v>0</v>
      </c>
    </row>
    <row r="69" spans="1:8" x14ac:dyDescent="0.2">
      <c r="D69" t="s">
        <v>147</v>
      </c>
      <c r="F69" s="456">
        <v>0</v>
      </c>
      <c r="G69" s="456">
        <v>0</v>
      </c>
      <c r="H69" s="456">
        <v>0</v>
      </c>
    </row>
    <row r="70" spans="1:8" x14ac:dyDescent="0.2">
      <c r="A70" s="459">
        <v>41941</v>
      </c>
      <c r="B70" t="s">
        <v>129</v>
      </c>
      <c r="C70" t="s">
        <v>129</v>
      </c>
      <c r="D70" t="s">
        <v>129</v>
      </c>
      <c r="E70" t="s">
        <v>129</v>
      </c>
      <c r="F70" s="456">
        <v>0</v>
      </c>
      <c r="G70" s="456">
        <v>0</v>
      </c>
      <c r="H70" s="456">
        <v>0</v>
      </c>
    </row>
    <row r="71" spans="1:8" x14ac:dyDescent="0.2">
      <c r="D71" t="s">
        <v>147</v>
      </c>
      <c r="F71" s="456">
        <v>0</v>
      </c>
      <c r="G71" s="456">
        <v>0</v>
      </c>
      <c r="H71" s="456">
        <v>0</v>
      </c>
    </row>
    <row r="72" spans="1:8" x14ac:dyDescent="0.2">
      <c r="A72" s="459">
        <v>41942</v>
      </c>
      <c r="B72" t="s">
        <v>129</v>
      </c>
      <c r="C72" t="s">
        <v>129</v>
      </c>
      <c r="D72" t="s">
        <v>129</v>
      </c>
      <c r="E72" t="s">
        <v>129</v>
      </c>
      <c r="F72" s="456">
        <v>0</v>
      </c>
      <c r="G72" s="456">
        <v>0</v>
      </c>
      <c r="H72" s="456">
        <v>0</v>
      </c>
    </row>
    <row r="73" spans="1:8" x14ac:dyDescent="0.2">
      <c r="D73" t="s">
        <v>147</v>
      </c>
      <c r="F73" s="456">
        <v>0</v>
      </c>
      <c r="G73" s="456">
        <v>0</v>
      </c>
      <c r="H73" s="456">
        <v>0</v>
      </c>
    </row>
    <row r="74" spans="1:8" x14ac:dyDescent="0.2">
      <c r="A74" t="s">
        <v>127</v>
      </c>
      <c r="F74" s="520">
        <v>0</v>
      </c>
      <c r="G74" s="520">
        <v>0</v>
      </c>
      <c r="H74" s="520">
        <v>0</v>
      </c>
    </row>
  </sheetData>
  <pageMargins left="0.25" right="0.25" top="0.75" bottom="0.75" header="0.3" footer="0.3"/>
  <pageSetup paperSize="9"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8:H72"/>
  <sheetViews>
    <sheetView topLeftCell="A11" workbookViewId="0">
      <selection activeCell="E14" sqref="E14:G14"/>
    </sheetView>
  </sheetViews>
  <sheetFormatPr defaultRowHeight="12.75" x14ac:dyDescent="0.2"/>
  <cols>
    <col min="1" max="1" width="25.85546875" customWidth="1"/>
    <col min="2" max="2" width="22.28515625" bestFit="1" customWidth="1"/>
    <col min="3" max="3" width="14.140625" customWidth="1"/>
    <col min="4" max="4" width="16.42578125" customWidth="1"/>
    <col min="5" max="5" width="16.42578125" bestFit="1" customWidth="1"/>
    <col min="6" max="6" width="22.28515625" bestFit="1" customWidth="1"/>
    <col min="7" max="7" width="16.7109375" bestFit="1" customWidth="1"/>
    <col min="8" max="8" width="16.28515625" bestFit="1" customWidth="1"/>
  </cols>
  <sheetData>
    <row r="8" spans="1:8" x14ac:dyDescent="0.2">
      <c r="A8" s="455" t="s">
        <v>14</v>
      </c>
      <c r="B8" t="s">
        <v>135</v>
      </c>
    </row>
    <row r="10" spans="1:8" x14ac:dyDescent="0.2">
      <c r="F10" s="455" t="s">
        <v>139</v>
      </c>
    </row>
    <row r="11" spans="1:8" x14ac:dyDescent="0.2">
      <c r="A11" s="455" t="s">
        <v>21</v>
      </c>
      <c r="B11" s="455" t="s">
        <v>126</v>
      </c>
      <c r="C11" s="455" t="s">
        <v>125</v>
      </c>
      <c r="D11" s="455" t="s">
        <v>9</v>
      </c>
      <c r="E11" s="455" t="s">
        <v>138</v>
      </c>
      <c r="F11" t="s">
        <v>128</v>
      </c>
      <c r="G11" t="s">
        <v>140</v>
      </c>
      <c r="H11" t="s">
        <v>141</v>
      </c>
    </row>
    <row r="12" spans="1:8" x14ac:dyDescent="0.2">
      <c r="A12" s="459">
        <v>41943</v>
      </c>
      <c r="B12" t="s">
        <v>129</v>
      </c>
      <c r="C12" t="s">
        <v>129</v>
      </c>
      <c r="D12" t="s">
        <v>129</v>
      </c>
      <c r="E12" t="s">
        <v>129</v>
      </c>
      <c r="F12" s="456">
        <v>0</v>
      </c>
      <c r="G12" s="456">
        <v>0</v>
      </c>
      <c r="H12" s="456">
        <v>0</v>
      </c>
    </row>
    <row r="13" spans="1:8" x14ac:dyDescent="0.2">
      <c r="D13" t="s">
        <v>147</v>
      </c>
      <c r="F13" s="456">
        <v>0</v>
      </c>
      <c r="G13" s="456">
        <v>0</v>
      </c>
      <c r="H13" s="456">
        <v>0</v>
      </c>
    </row>
    <row r="14" spans="1:8" x14ac:dyDescent="0.2">
      <c r="A14" s="459">
        <v>41944</v>
      </c>
      <c r="B14" t="s">
        <v>129</v>
      </c>
      <c r="C14" t="s">
        <v>129</v>
      </c>
      <c r="D14" t="s">
        <v>129</v>
      </c>
      <c r="E14" t="s">
        <v>129</v>
      </c>
      <c r="F14" s="456">
        <v>0</v>
      </c>
      <c r="G14" s="456">
        <v>0</v>
      </c>
      <c r="H14" s="456">
        <v>0</v>
      </c>
    </row>
    <row r="15" spans="1:8" x14ac:dyDescent="0.2">
      <c r="D15" t="s">
        <v>147</v>
      </c>
      <c r="F15" s="456">
        <v>0</v>
      </c>
      <c r="G15" s="456">
        <v>0</v>
      </c>
      <c r="H15" s="456">
        <v>0</v>
      </c>
    </row>
    <row r="16" spans="1:8" x14ac:dyDescent="0.2">
      <c r="A16" s="459">
        <v>41945</v>
      </c>
      <c r="B16" t="s">
        <v>129</v>
      </c>
      <c r="C16" t="s">
        <v>129</v>
      </c>
      <c r="D16" t="s">
        <v>129</v>
      </c>
      <c r="E16" t="s">
        <v>129</v>
      </c>
      <c r="F16" s="456">
        <v>0</v>
      </c>
      <c r="G16" s="456">
        <v>0</v>
      </c>
      <c r="H16" s="456">
        <v>0</v>
      </c>
    </row>
    <row r="17" spans="1:8" x14ac:dyDescent="0.2">
      <c r="D17" t="s">
        <v>147</v>
      </c>
      <c r="F17" s="456">
        <v>0</v>
      </c>
      <c r="G17" s="456">
        <v>0</v>
      </c>
      <c r="H17" s="456">
        <v>0</v>
      </c>
    </row>
    <row r="18" spans="1:8" x14ac:dyDescent="0.2">
      <c r="A18" s="459">
        <v>41946</v>
      </c>
      <c r="B18" t="s">
        <v>129</v>
      </c>
      <c r="C18" t="s">
        <v>129</v>
      </c>
      <c r="D18" t="s">
        <v>129</v>
      </c>
      <c r="E18" t="s">
        <v>129</v>
      </c>
      <c r="F18" s="456">
        <v>0</v>
      </c>
      <c r="G18" s="456">
        <v>0</v>
      </c>
      <c r="H18" s="456">
        <v>0</v>
      </c>
    </row>
    <row r="19" spans="1:8" x14ac:dyDescent="0.2">
      <c r="D19" t="s">
        <v>147</v>
      </c>
      <c r="F19" s="456">
        <v>0</v>
      </c>
      <c r="G19" s="456">
        <v>0</v>
      </c>
      <c r="H19" s="456">
        <v>0</v>
      </c>
    </row>
    <row r="20" spans="1:8" x14ac:dyDescent="0.2">
      <c r="A20" s="459">
        <v>41947</v>
      </c>
      <c r="B20" t="s">
        <v>129</v>
      </c>
      <c r="C20" t="s">
        <v>129</v>
      </c>
      <c r="D20" t="s">
        <v>129</v>
      </c>
      <c r="E20" t="s">
        <v>129</v>
      </c>
      <c r="F20" s="456">
        <v>0</v>
      </c>
      <c r="G20" s="456">
        <v>0</v>
      </c>
      <c r="H20" s="456">
        <v>0</v>
      </c>
    </row>
    <row r="21" spans="1:8" x14ac:dyDescent="0.2">
      <c r="D21" t="s">
        <v>147</v>
      </c>
      <c r="F21" s="456">
        <v>0</v>
      </c>
      <c r="G21" s="456">
        <v>0</v>
      </c>
      <c r="H21" s="456">
        <v>0</v>
      </c>
    </row>
    <row r="22" spans="1:8" x14ac:dyDescent="0.2">
      <c r="A22" s="459">
        <v>41948</v>
      </c>
      <c r="B22" t="s">
        <v>129</v>
      </c>
      <c r="C22" t="s">
        <v>129</v>
      </c>
      <c r="D22" t="s">
        <v>129</v>
      </c>
      <c r="E22" t="s">
        <v>129</v>
      </c>
      <c r="F22" s="456">
        <v>0</v>
      </c>
      <c r="G22" s="456">
        <v>0</v>
      </c>
      <c r="H22" s="456">
        <v>0</v>
      </c>
    </row>
    <row r="23" spans="1:8" x14ac:dyDescent="0.2">
      <c r="D23" t="s">
        <v>147</v>
      </c>
      <c r="F23" s="456">
        <v>0</v>
      </c>
      <c r="G23" s="456">
        <v>0</v>
      </c>
      <c r="H23" s="456">
        <v>0</v>
      </c>
    </row>
    <row r="24" spans="1:8" x14ac:dyDescent="0.2">
      <c r="A24" s="459">
        <v>41949</v>
      </c>
      <c r="B24" t="s">
        <v>129</v>
      </c>
      <c r="C24" t="s">
        <v>129</v>
      </c>
      <c r="D24" t="s">
        <v>129</v>
      </c>
      <c r="E24" t="s">
        <v>129</v>
      </c>
      <c r="F24" s="456">
        <v>0</v>
      </c>
      <c r="G24" s="456">
        <v>0</v>
      </c>
      <c r="H24" s="456">
        <v>0</v>
      </c>
    </row>
    <row r="25" spans="1:8" x14ac:dyDescent="0.2">
      <c r="D25" t="s">
        <v>147</v>
      </c>
      <c r="F25" s="456">
        <v>0</v>
      </c>
      <c r="G25" s="456">
        <v>0</v>
      </c>
      <c r="H25" s="456">
        <v>0</v>
      </c>
    </row>
    <row r="26" spans="1:8" x14ac:dyDescent="0.2">
      <c r="A26" s="459">
        <v>41950</v>
      </c>
      <c r="B26" t="s">
        <v>129</v>
      </c>
      <c r="C26" t="s">
        <v>129</v>
      </c>
      <c r="D26" t="s">
        <v>129</v>
      </c>
      <c r="E26" t="s">
        <v>129</v>
      </c>
      <c r="F26" s="456">
        <v>0</v>
      </c>
      <c r="G26" s="456">
        <v>0</v>
      </c>
      <c r="H26" s="456">
        <v>0</v>
      </c>
    </row>
    <row r="27" spans="1:8" x14ac:dyDescent="0.2">
      <c r="D27" t="s">
        <v>147</v>
      </c>
      <c r="F27" s="456">
        <v>0</v>
      </c>
      <c r="G27" s="456">
        <v>0</v>
      </c>
      <c r="H27" s="456">
        <v>0</v>
      </c>
    </row>
    <row r="28" spans="1:8" x14ac:dyDescent="0.2">
      <c r="A28" s="459">
        <v>41951</v>
      </c>
      <c r="B28" t="s">
        <v>129</v>
      </c>
      <c r="C28" t="s">
        <v>129</v>
      </c>
      <c r="D28" t="s">
        <v>129</v>
      </c>
      <c r="E28" t="s">
        <v>129</v>
      </c>
      <c r="F28" s="456">
        <v>0</v>
      </c>
      <c r="G28" s="456">
        <v>0</v>
      </c>
      <c r="H28" s="456">
        <v>0</v>
      </c>
    </row>
    <row r="29" spans="1:8" x14ac:dyDescent="0.2">
      <c r="D29" t="s">
        <v>147</v>
      </c>
      <c r="F29" s="456">
        <v>0</v>
      </c>
      <c r="G29" s="456">
        <v>0</v>
      </c>
      <c r="H29" s="456">
        <v>0</v>
      </c>
    </row>
    <row r="30" spans="1:8" x14ac:dyDescent="0.2">
      <c r="A30" s="459">
        <v>41952</v>
      </c>
      <c r="B30" t="s">
        <v>129</v>
      </c>
      <c r="C30" t="s">
        <v>129</v>
      </c>
      <c r="D30" t="s">
        <v>129</v>
      </c>
      <c r="E30" t="s">
        <v>129</v>
      </c>
      <c r="F30" s="456">
        <v>0</v>
      </c>
      <c r="G30" s="456">
        <v>0</v>
      </c>
      <c r="H30" s="456">
        <v>0</v>
      </c>
    </row>
    <row r="31" spans="1:8" x14ac:dyDescent="0.2">
      <c r="D31" t="s">
        <v>147</v>
      </c>
      <c r="F31" s="456">
        <v>0</v>
      </c>
      <c r="G31" s="456">
        <v>0</v>
      </c>
      <c r="H31" s="456">
        <v>0</v>
      </c>
    </row>
    <row r="32" spans="1:8" x14ac:dyDescent="0.2">
      <c r="A32" s="459">
        <v>41953</v>
      </c>
      <c r="B32" t="s">
        <v>129</v>
      </c>
      <c r="C32" t="s">
        <v>129</v>
      </c>
      <c r="D32" t="s">
        <v>129</v>
      </c>
      <c r="E32" t="s">
        <v>129</v>
      </c>
      <c r="F32" s="456">
        <v>0</v>
      </c>
      <c r="G32" s="456">
        <v>0</v>
      </c>
      <c r="H32" s="456">
        <v>0</v>
      </c>
    </row>
    <row r="33" spans="1:8" x14ac:dyDescent="0.2">
      <c r="D33" t="s">
        <v>147</v>
      </c>
      <c r="F33" s="456">
        <v>0</v>
      </c>
      <c r="G33" s="456">
        <v>0</v>
      </c>
      <c r="H33" s="456">
        <v>0</v>
      </c>
    </row>
    <row r="34" spans="1:8" x14ac:dyDescent="0.2">
      <c r="A34" s="459">
        <v>41954</v>
      </c>
      <c r="B34" t="s">
        <v>129</v>
      </c>
      <c r="C34" t="s">
        <v>129</v>
      </c>
      <c r="D34" t="s">
        <v>129</v>
      </c>
      <c r="E34" t="s">
        <v>129</v>
      </c>
      <c r="F34" s="456">
        <v>0</v>
      </c>
      <c r="G34" s="456">
        <v>0</v>
      </c>
      <c r="H34" s="456">
        <v>0</v>
      </c>
    </row>
    <row r="35" spans="1:8" x14ac:dyDescent="0.2">
      <c r="D35" t="s">
        <v>147</v>
      </c>
      <c r="F35" s="456">
        <v>0</v>
      </c>
      <c r="G35" s="456">
        <v>0</v>
      </c>
      <c r="H35" s="456">
        <v>0</v>
      </c>
    </row>
    <row r="36" spans="1:8" x14ac:dyDescent="0.2">
      <c r="A36" s="459">
        <v>41955</v>
      </c>
      <c r="B36" t="s">
        <v>129</v>
      </c>
      <c r="C36" t="s">
        <v>129</v>
      </c>
      <c r="D36" t="s">
        <v>129</v>
      </c>
      <c r="E36" t="s">
        <v>129</v>
      </c>
      <c r="F36" s="456">
        <v>0</v>
      </c>
      <c r="G36" s="456">
        <v>0</v>
      </c>
      <c r="H36" s="456">
        <v>0</v>
      </c>
    </row>
    <row r="37" spans="1:8" x14ac:dyDescent="0.2">
      <c r="D37" t="s">
        <v>147</v>
      </c>
      <c r="F37" s="456">
        <v>0</v>
      </c>
      <c r="G37" s="456">
        <v>0</v>
      </c>
      <c r="H37" s="456">
        <v>0</v>
      </c>
    </row>
    <row r="38" spans="1:8" x14ac:dyDescent="0.2">
      <c r="A38" s="459">
        <v>41956</v>
      </c>
      <c r="B38" t="s">
        <v>129</v>
      </c>
      <c r="C38" t="s">
        <v>129</v>
      </c>
      <c r="D38" t="s">
        <v>129</v>
      </c>
      <c r="E38" t="s">
        <v>129</v>
      </c>
      <c r="F38" s="456">
        <v>0</v>
      </c>
      <c r="G38" s="456">
        <v>0</v>
      </c>
      <c r="H38" s="456">
        <v>0</v>
      </c>
    </row>
    <row r="39" spans="1:8" x14ac:dyDescent="0.2">
      <c r="D39" t="s">
        <v>147</v>
      </c>
      <c r="F39" s="456">
        <v>0</v>
      </c>
      <c r="G39" s="456">
        <v>0</v>
      </c>
      <c r="H39" s="456">
        <v>0</v>
      </c>
    </row>
    <row r="40" spans="1:8" x14ac:dyDescent="0.2">
      <c r="A40" s="459">
        <v>41957</v>
      </c>
      <c r="B40" t="s">
        <v>129</v>
      </c>
      <c r="C40" t="s">
        <v>129</v>
      </c>
      <c r="D40" t="s">
        <v>129</v>
      </c>
      <c r="E40" t="s">
        <v>129</v>
      </c>
      <c r="F40" s="456">
        <v>0</v>
      </c>
      <c r="G40" s="456">
        <v>0</v>
      </c>
      <c r="H40" s="456">
        <v>0</v>
      </c>
    </row>
    <row r="41" spans="1:8" x14ac:dyDescent="0.2">
      <c r="D41" t="s">
        <v>147</v>
      </c>
      <c r="F41" s="456">
        <v>0</v>
      </c>
      <c r="G41" s="456">
        <v>0</v>
      </c>
      <c r="H41" s="456">
        <v>0</v>
      </c>
    </row>
    <row r="42" spans="1:8" x14ac:dyDescent="0.2">
      <c r="A42" s="459">
        <v>41958</v>
      </c>
      <c r="B42" t="s">
        <v>129</v>
      </c>
      <c r="C42" t="s">
        <v>129</v>
      </c>
      <c r="D42" t="s">
        <v>129</v>
      </c>
      <c r="E42" t="s">
        <v>129</v>
      </c>
      <c r="F42" s="456">
        <v>0</v>
      </c>
      <c r="G42" s="456">
        <v>0</v>
      </c>
      <c r="H42" s="456">
        <v>0</v>
      </c>
    </row>
    <row r="43" spans="1:8" x14ac:dyDescent="0.2">
      <c r="D43" t="s">
        <v>147</v>
      </c>
      <c r="F43" s="456">
        <v>0</v>
      </c>
      <c r="G43" s="456">
        <v>0</v>
      </c>
      <c r="H43" s="456">
        <v>0</v>
      </c>
    </row>
    <row r="44" spans="1:8" x14ac:dyDescent="0.2">
      <c r="A44" s="459">
        <v>41959</v>
      </c>
      <c r="B44" t="s">
        <v>129</v>
      </c>
      <c r="C44" t="s">
        <v>129</v>
      </c>
      <c r="D44" t="s">
        <v>129</v>
      </c>
      <c r="E44" t="s">
        <v>129</v>
      </c>
      <c r="F44" s="456">
        <v>0</v>
      </c>
      <c r="G44" s="456">
        <v>0</v>
      </c>
      <c r="H44" s="456">
        <v>0</v>
      </c>
    </row>
    <row r="45" spans="1:8" x14ac:dyDescent="0.2">
      <c r="D45" t="s">
        <v>147</v>
      </c>
      <c r="F45" s="456">
        <v>0</v>
      </c>
      <c r="G45" s="456">
        <v>0</v>
      </c>
      <c r="H45" s="456">
        <v>0</v>
      </c>
    </row>
    <row r="46" spans="1:8" x14ac:dyDescent="0.2">
      <c r="A46" s="459">
        <v>41960</v>
      </c>
      <c r="B46" t="s">
        <v>129</v>
      </c>
      <c r="C46" t="s">
        <v>129</v>
      </c>
      <c r="D46" t="s">
        <v>129</v>
      </c>
      <c r="E46" t="s">
        <v>129</v>
      </c>
      <c r="F46" s="456">
        <v>0</v>
      </c>
      <c r="G46" s="456">
        <v>0</v>
      </c>
      <c r="H46" s="456">
        <v>0</v>
      </c>
    </row>
    <row r="47" spans="1:8" x14ac:dyDescent="0.2">
      <c r="D47" t="s">
        <v>147</v>
      </c>
      <c r="F47" s="456">
        <v>0</v>
      </c>
      <c r="G47" s="456">
        <v>0</v>
      </c>
      <c r="H47" s="456">
        <v>0</v>
      </c>
    </row>
    <row r="48" spans="1:8" x14ac:dyDescent="0.2">
      <c r="A48" s="459">
        <v>41961</v>
      </c>
      <c r="B48" t="s">
        <v>129</v>
      </c>
      <c r="C48" t="s">
        <v>129</v>
      </c>
      <c r="D48" t="s">
        <v>129</v>
      </c>
      <c r="E48" t="s">
        <v>129</v>
      </c>
      <c r="F48" s="456">
        <v>0</v>
      </c>
      <c r="G48" s="456">
        <v>0</v>
      </c>
      <c r="H48" s="456">
        <v>0</v>
      </c>
    </row>
    <row r="49" spans="1:8" x14ac:dyDescent="0.2">
      <c r="D49" t="s">
        <v>147</v>
      </c>
      <c r="F49" s="456">
        <v>0</v>
      </c>
      <c r="G49" s="456">
        <v>0</v>
      </c>
      <c r="H49" s="456">
        <v>0</v>
      </c>
    </row>
    <row r="50" spans="1:8" x14ac:dyDescent="0.2">
      <c r="A50" s="459">
        <v>41962</v>
      </c>
      <c r="B50" t="s">
        <v>129</v>
      </c>
      <c r="C50" t="s">
        <v>129</v>
      </c>
      <c r="D50" t="s">
        <v>129</v>
      </c>
      <c r="E50" t="s">
        <v>129</v>
      </c>
      <c r="F50" s="456">
        <v>0</v>
      </c>
      <c r="G50" s="456">
        <v>0</v>
      </c>
      <c r="H50" s="456">
        <v>0</v>
      </c>
    </row>
    <row r="51" spans="1:8" x14ac:dyDescent="0.2">
      <c r="D51" t="s">
        <v>147</v>
      </c>
      <c r="F51" s="456">
        <v>0</v>
      </c>
      <c r="G51" s="456">
        <v>0</v>
      </c>
      <c r="H51" s="456">
        <v>0</v>
      </c>
    </row>
    <row r="52" spans="1:8" x14ac:dyDescent="0.2">
      <c r="A52" s="459">
        <v>41963</v>
      </c>
      <c r="B52" t="s">
        <v>129</v>
      </c>
      <c r="C52" t="s">
        <v>129</v>
      </c>
      <c r="D52" t="s">
        <v>129</v>
      </c>
      <c r="E52" t="s">
        <v>129</v>
      </c>
      <c r="F52" s="456">
        <v>0</v>
      </c>
      <c r="G52" s="456">
        <v>0</v>
      </c>
      <c r="H52" s="456">
        <v>0</v>
      </c>
    </row>
    <row r="53" spans="1:8" x14ac:dyDescent="0.2">
      <c r="D53" t="s">
        <v>147</v>
      </c>
      <c r="F53" s="456">
        <v>0</v>
      </c>
      <c r="G53" s="456">
        <v>0</v>
      </c>
      <c r="H53" s="456">
        <v>0</v>
      </c>
    </row>
    <row r="54" spans="1:8" x14ac:dyDescent="0.2">
      <c r="A54" s="459">
        <v>41964</v>
      </c>
      <c r="B54" t="s">
        <v>129</v>
      </c>
      <c r="C54" t="s">
        <v>129</v>
      </c>
      <c r="D54" t="s">
        <v>129</v>
      </c>
      <c r="E54" t="s">
        <v>129</v>
      </c>
      <c r="F54" s="456">
        <v>0</v>
      </c>
      <c r="G54" s="456">
        <v>0</v>
      </c>
      <c r="H54" s="456">
        <v>0</v>
      </c>
    </row>
    <row r="55" spans="1:8" x14ac:dyDescent="0.2">
      <c r="D55" t="s">
        <v>147</v>
      </c>
      <c r="F55" s="456">
        <v>0</v>
      </c>
      <c r="G55" s="456">
        <v>0</v>
      </c>
      <c r="H55" s="456">
        <v>0</v>
      </c>
    </row>
    <row r="56" spans="1:8" x14ac:dyDescent="0.2">
      <c r="A56" s="459">
        <v>41965</v>
      </c>
      <c r="B56" t="s">
        <v>129</v>
      </c>
      <c r="C56" t="s">
        <v>129</v>
      </c>
      <c r="D56" t="s">
        <v>129</v>
      </c>
      <c r="E56" t="s">
        <v>129</v>
      </c>
      <c r="F56" s="456">
        <v>0</v>
      </c>
      <c r="G56" s="456">
        <v>0</v>
      </c>
      <c r="H56" s="456">
        <v>0</v>
      </c>
    </row>
    <row r="57" spans="1:8" x14ac:dyDescent="0.2">
      <c r="D57" t="s">
        <v>147</v>
      </c>
      <c r="F57" s="456">
        <v>0</v>
      </c>
      <c r="G57" s="456">
        <v>0</v>
      </c>
      <c r="H57" s="456">
        <v>0</v>
      </c>
    </row>
    <row r="58" spans="1:8" x14ac:dyDescent="0.2">
      <c r="A58" s="459">
        <v>41966</v>
      </c>
      <c r="B58" t="s">
        <v>129</v>
      </c>
      <c r="C58" t="s">
        <v>129</v>
      </c>
      <c r="D58" t="s">
        <v>129</v>
      </c>
      <c r="E58" t="s">
        <v>129</v>
      </c>
      <c r="F58" s="456">
        <v>0</v>
      </c>
      <c r="G58" s="456">
        <v>0</v>
      </c>
      <c r="H58" s="456">
        <v>0</v>
      </c>
    </row>
    <row r="59" spans="1:8" x14ac:dyDescent="0.2">
      <c r="D59" t="s">
        <v>147</v>
      </c>
      <c r="F59" s="456">
        <v>0</v>
      </c>
      <c r="G59" s="456">
        <v>0</v>
      </c>
      <c r="H59" s="456">
        <v>0</v>
      </c>
    </row>
    <row r="60" spans="1:8" x14ac:dyDescent="0.2">
      <c r="A60" s="459">
        <v>41967</v>
      </c>
      <c r="B60" t="s">
        <v>129</v>
      </c>
      <c r="C60" t="s">
        <v>129</v>
      </c>
      <c r="D60" t="s">
        <v>129</v>
      </c>
      <c r="E60" t="s">
        <v>129</v>
      </c>
      <c r="F60" s="456">
        <v>0</v>
      </c>
      <c r="G60" s="456">
        <v>0</v>
      </c>
      <c r="H60" s="456">
        <v>0</v>
      </c>
    </row>
    <row r="61" spans="1:8" x14ac:dyDescent="0.2">
      <c r="D61" t="s">
        <v>147</v>
      </c>
      <c r="F61" s="456">
        <v>0</v>
      </c>
      <c r="G61" s="456">
        <v>0</v>
      </c>
      <c r="H61" s="456">
        <v>0</v>
      </c>
    </row>
    <row r="62" spans="1:8" x14ac:dyDescent="0.2">
      <c r="A62" s="459">
        <v>41968</v>
      </c>
      <c r="B62" t="s">
        <v>129</v>
      </c>
      <c r="C62" t="s">
        <v>129</v>
      </c>
      <c r="D62" t="s">
        <v>129</v>
      </c>
      <c r="E62" t="s">
        <v>129</v>
      </c>
      <c r="F62" s="456">
        <v>0</v>
      </c>
      <c r="G62" s="456">
        <v>0</v>
      </c>
      <c r="H62" s="456">
        <v>0</v>
      </c>
    </row>
    <row r="63" spans="1:8" x14ac:dyDescent="0.2">
      <c r="D63" t="s">
        <v>147</v>
      </c>
      <c r="F63" s="456">
        <v>0</v>
      </c>
      <c r="G63" s="456">
        <v>0</v>
      </c>
      <c r="H63" s="456">
        <v>0</v>
      </c>
    </row>
    <row r="64" spans="1:8" x14ac:dyDescent="0.2">
      <c r="A64" s="459">
        <v>41969</v>
      </c>
      <c r="B64" t="s">
        <v>129</v>
      </c>
      <c r="C64" t="s">
        <v>129</v>
      </c>
      <c r="D64" t="s">
        <v>129</v>
      </c>
      <c r="E64" t="s">
        <v>129</v>
      </c>
      <c r="F64" s="456">
        <v>0</v>
      </c>
      <c r="G64" s="456">
        <v>0</v>
      </c>
      <c r="H64" s="456">
        <v>0</v>
      </c>
    </row>
    <row r="65" spans="1:8" x14ac:dyDescent="0.2">
      <c r="D65" t="s">
        <v>147</v>
      </c>
      <c r="F65" s="456">
        <v>0</v>
      </c>
      <c r="G65" s="456">
        <v>0</v>
      </c>
      <c r="H65" s="456">
        <v>0</v>
      </c>
    </row>
    <row r="66" spans="1:8" x14ac:dyDescent="0.2">
      <c r="A66" s="459">
        <v>41970</v>
      </c>
      <c r="B66" t="s">
        <v>129</v>
      </c>
      <c r="C66" t="s">
        <v>129</v>
      </c>
      <c r="D66" t="s">
        <v>129</v>
      </c>
      <c r="E66" t="s">
        <v>129</v>
      </c>
      <c r="F66" s="456">
        <v>0</v>
      </c>
      <c r="G66" s="456">
        <v>0</v>
      </c>
      <c r="H66" s="456">
        <v>0</v>
      </c>
    </row>
    <row r="67" spans="1:8" x14ac:dyDescent="0.2">
      <c r="D67" t="s">
        <v>147</v>
      </c>
      <c r="F67" s="456">
        <v>0</v>
      </c>
      <c r="G67" s="456">
        <v>0</v>
      </c>
      <c r="H67" s="456">
        <v>0</v>
      </c>
    </row>
    <row r="68" spans="1:8" x14ac:dyDescent="0.2">
      <c r="A68" s="459">
        <v>41971</v>
      </c>
      <c r="B68" t="s">
        <v>129</v>
      </c>
      <c r="C68" t="s">
        <v>129</v>
      </c>
      <c r="D68" t="s">
        <v>129</v>
      </c>
      <c r="E68" t="s">
        <v>129</v>
      </c>
      <c r="F68" s="456">
        <v>0</v>
      </c>
      <c r="G68" s="456">
        <v>0</v>
      </c>
      <c r="H68" s="456">
        <v>0</v>
      </c>
    </row>
    <row r="69" spans="1:8" x14ac:dyDescent="0.2">
      <c r="D69" t="s">
        <v>147</v>
      </c>
      <c r="F69" s="456">
        <v>0</v>
      </c>
      <c r="G69" s="456">
        <v>0</v>
      </c>
      <c r="H69" s="456">
        <v>0</v>
      </c>
    </row>
    <row r="70" spans="1:8" x14ac:dyDescent="0.2">
      <c r="A70" s="459">
        <v>41972</v>
      </c>
      <c r="B70" t="s">
        <v>129</v>
      </c>
      <c r="C70" t="s">
        <v>129</v>
      </c>
      <c r="D70" t="s">
        <v>129</v>
      </c>
      <c r="E70" t="s">
        <v>129</v>
      </c>
      <c r="F70" s="456">
        <v>0</v>
      </c>
      <c r="G70" s="456">
        <v>0</v>
      </c>
      <c r="H70" s="456">
        <v>0</v>
      </c>
    </row>
    <row r="71" spans="1:8" x14ac:dyDescent="0.2">
      <c r="D71" t="s">
        <v>147</v>
      </c>
      <c r="F71" s="456">
        <v>0</v>
      </c>
      <c r="G71" s="456">
        <v>0</v>
      </c>
      <c r="H71" s="456">
        <v>0</v>
      </c>
    </row>
    <row r="72" spans="1:8" x14ac:dyDescent="0.2">
      <c r="A72" t="s">
        <v>127</v>
      </c>
      <c r="F72" s="520">
        <v>0</v>
      </c>
      <c r="G72" s="520">
        <v>0</v>
      </c>
      <c r="H72" s="520">
        <v>0</v>
      </c>
    </row>
  </sheetData>
  <pageMargins left="0.25" right="0.25" top="0.75" bottom="0.75" header="0.3" footer="0.3"/>
  <pageSetup paperSize="9"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8:H74"/>
  <sheetViews>
    <sheetView topLeftCell="A14" workbookViewId="0">
      <selection activeCell="E14" sqref="E14:G14"/>
    </sheetView>
  </sheetViews>
  <sheetFormatPr defaultRowHeight="12.75" x14ac:dyDescent="0.2"/>
  <cols>
    <col min="1" max="1" width="30.42578125" customWidth="1"/>
    <col min="2" max="2" width="22.28515625" bestFit="1" customWidth="1"/>
    <col min="3" max="3" width="14.140625" bestFit="1" customWidth="1"/>
    <col min="4" max="4" width="16.42578125" customWidth="1"/>
    <col min="5" max="5" width="16.42578125" bestFit="1" customWidth="1"/>
    <col min="6" max="6" width="22.28515625" bestFit="1" customWidth="1"/>
    <col min="7" max="7" width="16.7109375" bestFit="1" customWidth="1"/>
    <col min="8" max="8" width="16.28515625" bestFit="1" customWidth="1"/>
  </cols>
  <sheetData>
    <row r="8" spans="1:8" x14ac:dyDescent="0.2">
      <c r="A8" s="455" t="s">
        <v>14</v>
      </c>
      <c r="B8" t="s">
        <v>135</v>
      </c>
    </row>
    <row r="10" spans="1:8" x14ac:dyDescent="0.2">
      <c r="F10" s="455" t="s">
        <v>139</v>
      </c>
    </row>
    <row r="11" spans="1:8" x14ac:dyDescent="0.2">
      <c r="A11" s="455" t="s">
        <v>21</v>
      </c>
      <c r="B11" s="455" t="s">
        <v>126</v>
      </c>
      <c r="C11" s="455" t="s">
        <v>125</v>
      </c>
      <c r="D11" s="455" t="s">
        <v>9</v>
      </c>
      <c r="E11" s="455" t="s">
        <v>138</v>
      </c>
      <c r="F11" t="s">
        <v>128</v>
      </c>
      <c r="G11" t="s">
        <v>140</v>
      </c>
      <c r="H11" t="s">
        <v>141</v>
      </c>
    </row>
    <row r="12" spans="1:8" x14ac:dyDescent="0.2">
      <c r="A12" s="459">
        <v>41973</v>
      </c>
      <c r="B12" t="s">
        <v>129</v>
      </c>
      <c r="C12" t="s">
        <v>129</v>
      </c>
      <c r="D12" t="s">
        <v>129</v>
      </c>
      <c r="E12" t="s">
        <v>129</v>
      </c>
      <c r="F12" s="456">
        <v>0</v>
      </c>
      <c r="G12" s="456">
        <v>0</v>
      </c>
      <c r="H12" s="456">
        <v>0</v>
      </c>
    </row>
    <row r="13" spans="1:8" x14ac:dyDescent="0.2">
      <c r="D13" t="s">
        <v>147</v>
      </c>
      <c r="F13" s="456">
        <v>0</v>
      </c>
      <c r="G13" s="456">
        <v>0</v>
      </c>
      <c r="H13" s="456">
        <v>0</v>
      </c>
    </row>
    <row r="14" spans="1:8" x14ac:dyDescent="0.2">
      <c r="A14" s="459">
        <v>41974</v>
      </c>
      <c r="B14" t="s">
        <v>129</v>
      </c>
      <c r="C14" t="s">
        <v>129</v>
      </c>
      <c r="D14" t="s">
        <v>129</v>
      </c>
      <c r="E14" t="s">
        <v>129</v>
      </c>
      <c r="F14" s="456">
        <v>0</v>
      </c>
      <c r="G14" s="456">
        <v>0</v>
      </c>
      <c r="H14" s="456">
        <v>0</v>
      </c>
    </row>
    <row r="15" spans="1:8" x14ac:dyDescent="0.2">
      <c r="D15" t="s">
        <v>147</v>
      </c>
      <c r="F15" s="456">
        <v>0</v>
      </c>
      <c r="G15" s="456">
        <v>0</v>
      </c>
      <c r="H15" s="456">
        <v>0</v>
      </c>
    </row>
    <row r="16" spans="1:8" x14ac:dyDescent="0.2">
      <c r="A16" s="459">
        <v>41975</v>
      </c>
      <c r="B16" t="s">
        <v>129</v>
      </c>
      <c r="C16" t="s">
        <v>129</v>
      </c>
      <c r="D16" t="s">
        <v>129</v>
      </c>
      <c r="E16" t="s">
        <v>129</v>
      </c>
      <c r="F16" s="456">
        <v>0</v>
      </c>
      <c r="G16" s="456">
        <v>0</v>
      </c>
      <c r="H16" s="456">
        <v>0</v>
      </c>
    </row>
    <row r="17" spans="1:8" x14ac:dyDescent="0.2">
      <c r="D17" t="s">
        <v>147</v>
      </c>
      <c r="F17" s="456">
        <v>0</v>
      </c>
      <c r="G17" s="456">
        <v>0</v>
      </c>
      <c r="H17" s="456">
        <v>0</v>
      </c>
    </row>
    <row r="18" spans="1:8" x14ac:dyDescent="0.2">
      <c r="A18" s="459">
        <v>41976</v>
      </c>
      <c r="B18" t="s">
        <v>129</v>
      </c>
      <c r="C18" t="s">
        <v>129</v>
      </c>
      <c r="D18" t="s">
        <v>129</v>
      </c>
      <c r="E18" t="s">
        <v>129</v>
      </c>
      <c r="F18" s="456">
        <v>0</v>
      </c>
      <c r="G18" s="456">
        <v>0</v>
      </c>
      <c r="H18" s="456">
        <v>0</v>
      </c>
    </row>
    <row r="19" spans="1:8" x14ac:dyDescent="0.2">
      <c r="D19" t="s">
        <v>147</v>
      </c>
      <c r="F19" s="456">
        <v>0</v>
      </c>
      <c r="G19" s="456">
        <v>0</v>
      </c>
      <c r="H19" s="456">
        <v>0</v>
      </c>
    </row>
    <row r="20" spans="1:8" x14ac:dyDescent="0.2">
      <c r="A20" s="459">
        <v>41977</v>
      </c>
      <c r="B20" t="s">
        <v>129</v>
      </c>
      <c r="C20" t="s">
        <v>129</v>
      </c>
      <c r="D20" t="s">
        <v>129</v>
      </c>
      <c r="E20" t="s">
        <v>129</v>
      </c>
      <c r="F20" s="456">
        <v>0</v>
      </c>
      <c r="G20" s="456">
        <v>0</v>
      </c>
      <c r="H20" s="456">
        <v>0</v>
      </c>
    </row>
    <row r="21" spans="1:8" x14ac:dyDescent="0.2">
      <c r="D21" t="s">
        <v>147</v>
      </c>
      <c r="F21" s="456">
        <v>0</v>
      </c>
      <c r="G21" s="456">
        <v>0</v>
      </c>
      <c r="H21" s="456">
        <v>0</v>
      </c>
    </row>
    <row r="22" spans="1:8" x14ac:dyDescent="0.2">
      <c r="A22" s="459">
        <v>41978</v>
      </c>
      <c r="B22" t="s">
        <v>129</v>
      </c>
      <c r="C22" t="s">
        <v>129</v>
      </c>
      <c r="D22" t="s">
        <v>129</v>
      </c>
      <c r="E22" t="s">
        <v>129</v>
      </c>
      <c r="F22" s="456">
        <v>0</v>
      </c>
      <c r="G22" s="456">
        <v>0</v>
      </c>
      <c r="H22" s="456">
        <v>0</v>
      </c>
    </row>
    <row r="23" spans="1:8" x14ac:dyDescent="0.2">
      <c r="D23" t="s">
        <v>147</v>
      </c>
      <c r="F23" s="456">
        <v>0</v>
      </c>
      <c r="G23" s="456">
        <v>0</v>
      </c>
      <c r="H23" s="456">
        <v>0</v>
      </c>
    </row>
    <row r="24" spans="1:8" x14ac:dyDescent="0.2">
      <c r="A24" s="459">
        <v>41979</v>
      </c>
      <c r="B24" t="s">
        <v>129</v>
      </c>
      <c r="C24" t="s">
        <v>129</v>
      </c>
      <c r="D24" t="s">
        <v>129</v>
      </c>
      <c r="E24" t="s">
        <v>129</v>
      </c>
      <c r="F24" s="456">
        <v>0</v>
      </c>
      <c r="G24" s="456">
        <v>0</v>
      </c>
      <c r="H24" s="456">
        <v>0</v>
      </c>
    </row>
    <row r="25" spans="1:8" x14ac:dyDescent="0.2">
      <c r="D25" t="s">
        <v>147</v>
      </c>
      <c r="F25" s="456">
        <v>0</v>
      </c>
      <c r="G25" s="456">
        <v>0</v>
      </c>
      <c r="H25" s="456">
        <v>0</v>
      </c>
    </row>
    <row r="26" spans="1:8" x14ac:dyDescent="0.2">
      <c r="A26" s="459">
        <v>41980</v>
      </c>
      <c r="B26" t="s">
        <v>129</v>
      </c>
      <c r="C26" t="s">
        <v>129</v>
      </c>
      <c r="D26" t="s">
        <v>129</v>
      </c>
      <c r="E26" t="s">
        <v>129</v>
      </c>
      <c r="F26" s="456">
        <v>0</v>
      </c>
      <c r="G26" s="456">
        <v>0</v>
      </c>
      <c r="H26" s="456">
        <v>0</v>
      </c>
    </row>
    <row r="27" spans="1:8" x14ac:dyDescent="0.2">
      <c r="D27" t="s">
        <v>147</v>
      </c>
      <c r="F27" s="456">
        <v>0</v>
      </c>
      <c r="G27" s="456">
        <v>0</v>
      </c>
      <c r="H27" s="456">
        <v>0</v>
      </c>
    </row>
    <row r="28" spans="1:8" x14ac:dyDescent="0.2">
      <c r="A28" s="459">
        <v>41981</v>
      </c>
      <c r="B28" t="s">
        <v>129</v>
      </c>
      <c r="C28" t="s">
        <v>129</v>
      </c>
      <c r="D28" t="s">
        <v>129</v>
      </c>
      <c r="E28" t="s">
        <v>129</v>
      </c>
      <c r="F28" s="456">
        <v>0</v>
      </c>
      <c r="G28" s="456">
        <v>0</v>
      </c>
      <c r="H28" s="456">
        <v>0</v>
      </c>
    </row>
    <row r="29" spans="1:8" x14ac:dyDescent="0.2">
      <c r="D29" t="s">
        <v>147</v>
      </c>
      <c r="F29" s="456">
        <v>0</v>
      </c>
      <c r="G29" s="456">
        <v>0</v>
      </c>
      <c r="H29" s="456">
        <v>0</v>
      </c>
    </row>
    <row r="30" spans="1:8" x14ac:dyDescent="0.2">
      <c r="A30" s="459">
        <v>41982</v>
      </c>
      <c r="B30" t="s">
        <v>129</v>
      </c>
      <c r="C30" t="s">
        <v>129</v>
      </c>
      <c r="D30" t="s">
        <v>129</v>
      </c>
      <c r="E30" t="s">
        <v>129</v>
      </c>
      <c r="F30" s="456">
        <v>0</v>
      </c>
      <c r="G30" s="456">
        <v>0</v>
      </c>
      <c r="H30" s="456">
        <v>0</v>
      </c>
    </row>
    <row r="31" spans="1:8" x14ac:dyDescent="0.2">
      <c r="D31" t="s">
        <v>147</v>
      </c>
      <c r="F31" s="456">
        <v>0</v>
      </c>
      <c r="G31" s="456">
        <v>0</v>
      </c>
      <c r="H31" s="456">
        <v>0</v>
      </c>
    </row>
    <row r="32" spans="1:8" x14ac:dyDescent="0.2">
      <c r="A32" s="459">
        <v>41983</v>
      </c>
      <c r="B32" t="s">
        <v>129</v>
      </c>
      <c r="C32" t="s">
        <v>129</v>
      </c>
      <c r="D32" t="s">
        <v>129</v>
      </c>
      <c r="E32" t="s">
        <v>129</v>
      </c>
      <c r="F32" s="456">
        <v>0</v>
      </c>
      <c r="G32" s="456">
        <v>0</v>
      </c>
      <c r="H32" s="456">
        <v>0</v>
      </c>
    </row>
    <row r="33" spans="1:8" x14ac:dyDescent="0.2">
      <c r="D33" t="s">
        <v>147</v>
      </c>
      <c r="F33" s="456">
        <v>0</v>
      </c>
      <c r="G33" s="456">
        <v>0</v>
      </c>
      <c r="H33" s="456">
        <v>0</v>
      </c>
    </row>
    <row r="34" spans="1:8" x14ac:dyDescent="0.2">
      <c r="A34" s="459">
        <v>41984</v>
      </c>
      <c r="B34" t="s">
        <v>129</v>
      </c>
      <c r="C34" t="s">
        <v>129</v>
      </c>
      <c r="D34" t="s">
        <v>129</v>
      </c>
      <c r="E34" t="s">
        <v>129</v>
      </c>
      <c r="F34" s="456">
        <v>0</v>
      </c>
      <c r="G34" s="456">
        <v>0</v>
      </c>
      <c r="H34" s="456">
        <v>0</v>
      </c>
    </row>
    <row r="35" spans="1:8" x14ac:dyDescent="0.2">
      <c r="D35" t="s">
        <v>147</v>
      </c>
      <c r="F35" s="456">
        <v>0</v>
      </c>
      <c r="G35" s="456">
        <v>0</v>
      </c>
      <c r="H35" s="456">
        <v>0</v>
      </c>
    </row>
    <row r="36" spans="1:8" x14ac:dyDescent="0.2">
      <c r="A36" s="459">
        <v>41985</v>
      </c>
      <c r="B36" t="s">
        <v>129</v>
      </c>
      <c r="C36" t="s">
        <v>129</v>
      </c>
      <c r="D36" t="s">
        <v>129</v>
      </c>
      <c r="E36" t="s">
        <v>129</v>
      </c>
      <c r="F36" s="456">
        <v>0</v>
      </c>
      <c r="G36" s="456">
        <v>0</v>
      </c>
      <c r="H36" s="456">
        <v>0</v>
      </c>
    </row>
    <row r="37" spans="1:8" x14ac:dyDescent="0.2">
      <c r="D37" t="s">
        <v>147</v>
      </c>
      <c r="F37" s="456">
        <v>0</v>
      </c>
      <c r="G37" s="456">
        <v>0</v>
      </c>
      <c r="H37" s="456">
        <v>0</v>
      </c>
    </row>
    <row r="38" spans="1:8" x14ac:dyDescent="0.2">
      <c r="A38" s="459">
        <v>41986</v>
      </c>
      <c r="B38" t="s">
        <v>129</v>
      </c>
      <c r="C38" t="s">
        <v>129</v>
      </c>
      <c r="D38" t="s">
        <v>129</v>
      </c>
      <c r="E38" t="s">
        <v>129</v>
      </c>
      <c r="F38" s="456">
        <v>0</v>
      </c>
      <c r="G38" s="456">
        <v>0</v>
      </c>
      <c r="H38" s="456">
        <v>0</v>
      </c>
    </row>
    <row r="39" spans="1:8" x14ac:dyDescent="0.2">
      <c r="D39" t="s">
        <v>147</v>
      </c>
      <c r="F39" s="456">
        <v>0</v>
      </c>
      <c r="G39" s="456">
        <v>0</v>
      </c>
      <c r="H39" s="456">
        <v>0</v>
      </c>
    </row>
    <row r="40" spans="1:8" x14ac:dyDescent="0.2">
      <c r="A40" s="459">
        <v>41987</v>
      </c>
      <c r="B40" t="s">
        <v>129</v>
      </c>
      <c r="C40" t="s">
        <v>129</v>
      </c>
      <c r="D40" t="s">
        <v>129</v>
      </c>
      <c r="E40" t="s">
        <v>129</v>
      </c>
      <c r="F40" s="456">
        <v>0</v>
      </c>
      <c r="G40" s="456">
        <v>0</v>
      </c>
      <c r="H40" s="456">
        <v>0</v>
      </c>
    </row>
    <row r="41" spans="1:8" x14ac:dyDescent="0.2">
      <c r="D41" t="s">
        <v>147</v>
      </c>
      <c r="F41" s="456">
        <v>0</v>
      </c>
      <c r="G41" s="456">
        <v>0</v>
      </c>
      <c r="H41" s="456">
        <v>0</v>
      </c>
    </row>
    <row r="42" spans="1:8" x14ac:dyDescent="0.2">
      <c r="A42" s="459">
        <v>41988</v>
      </c>
      <c r="B42" t="s">
        <v>129</v>
      </c>
      <c r="C42" t="s">
        <v>129</v>
      </c>
      <c r="D42" t="s">
        <v>129</v>
      </c>
      <c r="E42" t="s">
        <v>129</v>
      </c>
      <c r="F42" s="456">
        <v>0</v>
      </c>
      <c r="G42" s="456">
        <v>0</v>
      </c>
      <c r="H42" s="456">
        <v>0</v>
      </c>
    </row>
    <row r="43" spans="1:8" x14ac:dyDescent="0.2">
      <c r="D43" t="s">
        <v>147</v>
      </c>
      <c r="F43" s="456">
        <v>0</v>
      </c>
      <c r="G43" s="456">
        <v>0</v>
      </c>
      <c r="H43" s="456">
        <v>0</v>
      </c>
    </row>
    <row r="44" spans="1:8" x14ac:dyDescent="0.2">
      <c r="A44" s="459">
        <v>41989</v>
      </c>
      <c r="B44" t="s">
        <v>129</v>
      </c>
      <c r="C44" t="s">
        <v>129</v>
      </c>
      <c r="D44" t="s">
        <v>129</v>
      </c>
      <c r="E44" t="s">
        <v>129</v>
      </c>
      <c r="F44" s="456">
        <v>0</v>
      </c>
      <c r="G44" s="456">
        <v>0</v>
      </c>
      <c r="H44" s="456">
        <v>0</v>
      </c>
    </row>
    <row r="45" spans="1:8" x14ac:dyDescent="0.2">
      <c r="D45" t="s">
        <v>147</v>
      </c>
      <c r="F45" s="456">
        <v>0</v>
      </c>
      <c r="G45" s="456">
        <v>0</v>
      </c>
      <c r="H45" s="456">
        <v>0</v>
      </c>
    </row>
    <row r="46" spans="1:8" x14ac:dyDescent="0.2">
      <c r="A46" s="459">
        <v>41990</v>
      </c>
      <c r="B46" t="s">
        <v>129</v>
      </c>
      <c r="C46" t="s">
        <v>129</v>
      </c>
      <c r="D46" t="s">
        <v>129</v>
      </c>
      <c r="E46" t="s">
        <v>129</v>
      </c>
      <c r="F46" s="456">
        <v>0</v>
      </c>
      <c r="G46" s="456">
        <v>0</v>
      </c>
      <c r="H46" s="456">
        <v>0</v>
      </c>
    </row>
    <row r="47" spans="1:8" x14ac:dyDescent="0.2">
      <c r="D47" t="s">
        <v>147</v>
      </c>
      <c r="F47" s="456">
        <v>0</v>
      </c>
      <c r="G47" s="456">
        <v>0</v>
      </c>
      <c r="H47" s="456">
        <v>0</v>
      </c>
    </row>
    <row r="48" spans="1:8" x14ac:dyDescent="0.2">
      <c r="A48" s="459">
        <v>41991</v>
      </c>
      <c r="B48" t="s">
        <v>129</v>
      </c>
      <c r="C48" t="s">
        <v>129</v>
      </c>
      <c r="D48" t="s">
        <v>129</v>
      </c>
      <c r="E48" t="s">
        <v>129</v>
      </c>
      <c r="F48" s="456">
        <v>0</v>
      </c>
      <c r="G48" s="456">
        <v>0</v>
      </c>
      <c r="H48" s="456">
        <v>0</v>
      </c>
    </row>
    <row r="49" spans="1:8" x14ac:dyDescent="0.2">
      <c r="D49" t="s">
        <v>147</v>
      </c>
      <c r="F49" s="456">
        <v>0</v>
      </c>
      <c r="G49" s="456">
        <v>0</v>
      </c>
      <c r="H49" s="456">
        <v>0</v>
      </c>
    </row>
    <row r="50" spans="1:8" x14ac:dyDescent="0.2">
      <c r="A50" s="459">
        <v>41992</v>
      </c>
      <c r="B50" t="s">
        <v>129</v>
      </c>
      <c r="C50" t="s">
        <v>129</v>
      </c>
      <c r="D50" t="s">
        <v>129</v>
      </c>
      <c r="E50" t="s">
        <v>129</v>
      </c>
      <c r="F50" s="456">
        <v>0</v>
      </c>
      <c r="G50" s="456">
        <v>0</v>
      </c>
      <c r="H50" s="456">
        <v>0</v>
      </c>
    </row>
    <row r="51" spans="1:8" x14ac:dyDescent="0.2">
      <c r="D51" t="s">
        <v>147</v>
      </c>
      <c r="F51" s="456">
        <v>0</v>
      </c>
      <c r="G51" s="456">
        <v>0</v>
      </c>
      <c r="H51" s="456">
        <v>0</v>
      </c>
    </row>
    <row r="52" spans="1:8" x14ac:dyDescent="0.2">
      <c r="A52" s="459">
        <v>41993</v>
      </c>
      <c r="B52" t="s">
        <v>129</v>
      </c>
      <c r="C52" t="s">
        <v>129</v>
      </c>
      <c r="D52" t="s">
        <v>129</v>
      </c>
      <c r="E52" t="s">
        <v>129</v>
      </c>
      <c r="F52" s="456">
        <v>0</v>
      </c>
      <c r="G52" s="456">
        <v>0</v>
      </c>
      <c r="H52" s="456">
        <v>0</v>
      </c>
    </row>
    <row r="53" spans="1:8" x14ac:dyDescent="0.2">
      <c r="D53" t="s">
        <v>147</v>
      </c>
      <c r="F53" s="456">
        <v>0</v>
      </c>
      <c r="G53" s="456">
        <v>0</v>
      </c>
      <c r="H53" s="456">
        <v>0</v>
      </c>
    </row>
    <row r="54" spans="1:8" x14ac:dyDescent="0.2">
      <c r="A54" s="459">
        <v>41994</v>
      </c>
      <c r="B54" t="s">
        <v>129</v>
      </c>
      <c r="C54" t="s">
        <v>129</v>
      </c>
      <c r="D54" t="s">
        <v>129</v>
      </c>
      <c r="E54" t="s">
        <v>129</v>
      </c>
      <c r="F54" s="456">
        <v>0</v>
      </c>
      <c r="G54" s="456">
        <v>0</v>
      </c>
      <c r="H54" s="456">
        <v>0</v>
      </c>
    </row>
    <row r="55" spans="1:8" x14ac:dyDescent="0.2">
      <c r="D55" t="s">
        <v>147</v>
      </c>
      <c r="F55" s="456">
        <v>0</v>
      </c>
      <c r="G55" s="456">
        <v>0</v>
      </c>
      <c r="H55" s="456">
        <v>0</v>
      </c>
    </row>
    <row r="56" spans="1:8" x14ac:dyDescent="0.2">
      <c r="A56" s="459">
        <v>41995</v>
      </c>
      <c r="B56" t="s">
        <v>129</v>
      </c>
      <c r="C56" t="s">
        <v>129</v>
      </c>
      <c r="D56" t="s">
        <v>129</v>
      </c>
      <c r="E56" t="s">
        <v>129</v>
      </c>
      <c r="F56" s="456">
        <v>0</v>
      </c>
      <c r="G56" s="456">
        <v>0</v>
      </c>
      <c r="H56" s="456">
        <v>0</v>
      </c>
    </row>
    <row r="57" spans="1:8" x14ac:dyDescent="0.2">
      <c r="D57" t="s">
        <v>147</v>
      </c>
      <c r="F57" s="456">
        <v>0</v>
      </c>
      <c r="G57" s="456">
        <v>0</v>
      </c>
      <c r="H57" s="456">
        <v>0</v>
      </c>
    </row>
    <row r="58" spans="1:8" x14ac:dyDescent="0.2">
      <c r="A58" s="459">
        <v>41996</v>
      </c>
      <c r="B58" t="s">
        <v>129</v>
      </c>
      <c r="C58" t="s">
        <v>129</v>
      </c>
      <c r="D58" t="s">
        <v>129</v>
      </c>
      <c r="E58" t="s">
        <v>129</v>
      </c>
      <c r="F58" s="456">
        <v>0</v>
      </c>
      <c r="G58" s="456">
        <v>0</v>
      </c>
      <c r="H58" s="456">
        <v>0</v>
      </c>
    </row>
    <row r="59" spans="1:8" x14ac:dyDescent="0.2">
      <c r="D59" t="s">
        <v>147</v>
      </c>
      <c r="F59" s="456">
        <v>0</v>
      </c>
      <c r="G59" s="456">
        <v>0</v>
      </c>
      <c r="H59" s="456">
        <v>0</v>
      </c>
    </row>
    <row r="60" spans="1:8" x14ac:dyDescent="0.2">
      <c r="A60" s="459">
        <v>41997</v>
      </c>
      <c r="B60" t="s">
        <v>129</v>
      </c>
      <c r="C60" t="s">
        <v>129</v>
      </c>
      <c r="D60" t="s">
        <v>129</v>
      </c>
      <c r="E60" t="s">
        <v>129</v>
      </c>
      <c r="F60" s="456">
        <v>0</v>
      </c>
      <c r="G60" s="456">
        <v>0</v>
      </c>
      <c r="H60" s="456">
        <v>0</v>
      </c>
    </row>
    <row r="61" spans="1:8" x14ac:dyDescent="0.2">
      <c r="D61" t="s">
        <v>147</v>
      </c>
      <c r="F61" s="456">
        <v>0</v>
      </c>
      <c r="G61" s="456">
        <v>0</v>
      </c>
      <c r="H61" s="456">
        <v>0</v>
      </c>
    </row>
    <row r="62" spans="1:8" x14ac:dyDescent="0.2">
      <c r="A62" s="459">
        <v>41998</v>
      </c>
      <c r="B62" t="s">
        <v>129</v>
      </c>
      <c r="C62" t="s">
        <v>129</v>
      </c>
      <c r="D62" t="s">
        <v>129</v>
      </c>
      <c r="E62" t="s">
        <v>129</v>
      </c>
      <c r="F62" s="456">
        <v>0</v>
      </c>
      <c r="G62" s="456">
        <v>0</v>
      </c>
      <c r="H62" s="456">
        <v>0</v>
      </c>
    </row>
    <row r="63" spans="1:8" x14ac:dyDescent="0.2">
      <c r="D63" t="s">
        <v>147</v>
      </c>
      <c r="F63" s="456">
        <v>0</v>
      </c>
      <c r="G63" s="456">
        <v>0</v>
      </c>
      <c r="H63" s="456">
        <v>0</v>
      </c>
    </row>
    <row r="64" spans="1:8" x14ac:dyDescent="0.2">
      <c r="A64" s="459">
        <v>41999</v>
      </c>
      <c r="B64" t="s">
        <v>129</v>
      </c>
      <c r="C64" t="s">
        <v>129</v>
      </c>
      <c r="D64" t="s">
        <v>129</v>
      </c>
      <c r="E64" t="s">
        <v>129</v>
      </c>
      <c r="F64" s="456">
        <v>0</v>
      </c>
      <c r="G64" s="456">
        <v>0</v>
      </c>
      <c r="H64" s="456">
        <v>0</v>
      </c>
    </row>
    <row r="65" spans="1:8" x14ac:dyDescent="0.2">
      <c r="D65" t="s">
        <v>147</v>
      </c>
      <c r="F65" s="456">
        <v>0</v>
      </c>
      <c r="G65" s="456">
        <v>0</v>
      </c>
      <c r="H65" s="456">
        <v>0</v>
      </c>
    </row>
    <row r="66" spans="1:8" x14ac:dyDescent="0.2">
      <c r="A66" s="459">
        <v>42000</v>
      </c>
      <c r="B66" t="s">
        <v>129</v>
      </c>
      <c r="C66" t="s">
        <v>129</v>
      </c>
      <c r="D66" t="s">
        <v>129</v>
      </c>
      <c r="E66" t="s">
        <v>129</v>
      </c>
      <c r="F66" s="456">
        <v>0</v>
      </c>
      <c r="G66" s="456">
        <v>0</v>
      </c>
      <c r="H66" s="456">
        <v>0</v>
      </c>
    </row>
    <row r="67" spans="1:8" x14ac:dyDescent="0.2">
      <c r="D67" t="s">
        <v>147</v>
      </c>
      <c r="F67" s="456">
        <v>0</v>
      </c>
      <c r="G67" s="456">
        <v>0</v>
      </c>
      <c r="H67" s="456">
        <v>0</v>
      </c>
    </row>
    <row r="68" spans="1:8" x14ac:dyDescent="0.2">
      <c r="A68" s="459">
        <v>42001</v>
      </c>
      <c r="B68" t="s">
        <v>129</v>
      </c>
      <c r="C68" t="s">
        <v>129</v>
      </c>
      <c r="D68" t="s">
        <v>129</v>
      </c>
      <c r="E68" t="s">
        <v>129</v>
      </c>
      <c r="F68" s="456">
        <v>0</v>
      </c>
      <c r="G68" s="456">
        <v>0</v>
      </c>
      <c r="H68" s="456">
        <v>0</v>
      </c>
    </row>
    <row r="69" spans="1:8" x14ac:dyDescent="0.2">
      <c r="D69" t="s">
        <v>147</v>
      </c>
      <c r="F69" s="456">
        <v>0</v>
      </c>
      <c r="G69" s="456">
        <v>0</v>
      </c>
      <c r="H69" s="456">
        <v>0</v>
      </c>
    </row>
    <row r="70" spans="1:8" x14ac:dyDescent="0.2">
      <c r="A70" s="459">
        <v>42002</v>
      </c>
      <c r="B70" t="s">
        <v>129</v>
      </c>
      <c r="C70" t="s">
        <v>129</v>
      </c>
      <c r="D70" t="s">
        <v>129</v>
      </c>
      <c r="E70" t="s">
        <v>129</v>
      </c>
      <c r="F70" s="456">
        <v>0</v>
      </c>
      <c r="G70" s="456">
        <v>0</v>
      </c>
      <c r="H70" s="456">
        <v>0</v>
      </c>
    </row>
    <row r="71" spans="1:8" x14ac:dyDescent="0.2">
      <c r="D71" t="s">
        <v>147</v>
      </c>
      <c r="F71" s="456">
        <v>0</v>
      </c>
      <c r="G71" s="456">
        <v>0</v>
      </c>
      <c r="H71" s="456">
        <v>0</v>
      </c>
    </row>
    <row r="72" spans="1:8" x14ac:dyDescent="0.2">
      <c r="A72" s="459">
        <v>42003</v>
      </c>
      <c r="B72" t="s">
        <v>129</v>
      </c>
      <c r="C72" t="s">
        <v>129</v>
      </c>
      <c r="D72" t="s">
        <v>129</v>
      </c>
      <c r="E72" t="s">
        <v>129</v>
      </c>
      <c r="F72" s="456">
        <v>0</v>
      </c>
      <c r="G72" s="456">
        <v>0</v>
      </c>
      <c r="H72" s="456">
        <v>0</v>
      </c>
    </row>
    <row r="73" spans="1:8" x14ac:dyDescent="0.2">
      <c r="D73" t="s">
        <v>147</v>
      </c>
      <c r="F73" s="456">
        <v>0</v>
      </c>
      <c r="G73" s="456">
        <v>0</v>
      </c>
      <c r="H73" s="456">
        <v>0</v>
      </c>
    </row>
    <row r="74" spans="1:8" x14ac:dyDescent="0.2">
      <c r="A74" t="s">
        <v>127</v>
      </c>
      <c r="F74" s="520">
        <v>0</v>
      </c>
      <c r="G74" s="520">
        <v>0</v>
      </c>
      <c r="H74" s="520">
        <v>0</v>
      </c>
    </row>
  </sheetData>
  <pageMargins left="0.25" right="0.25" top="0.75" bottom="0.75" header="0.3" footer="0.3"/>
  <pageSetup paperSize="9" orientation="landscape"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7"/>
  <dimension ref="A1:AC39"/>
  <sheetViews>
    <sheetView workbookViewId="0">
      <selection activeCell="D23" sqref="D23"/>
    </sheetView>
  </sheetViews>
  <sheetFormatPr defaultRowHeight="12.75" x14ac:dyDescent="0.2"/>
  <sheetData>
    <row r="1" spans="1:29" s="47" customFormat="1" x14ac:dyDescent="0.2">
      <c r="A1" s="631" t="s">
        <v>36</v>
      </c>
      <c r="B1" s="632"/>
      <c r="C1" s="632"/>
      <c r="D1" s="632"/>
      <c r="E1" s="632"/>
      <c r="F1" s="632"/>
      <c r="G1" s="632"/>
      <c r="H1" s="633"/>
      <c r="I1" s="94"/>
      <c r="J1" s="82"/>
    </row>
    <row r="2" spans="1:29" s="47" customFormat="1" ht="15.75" thickBot="1" x14ac:dyDescent="0.3">
      <c r="A2" s="634"/>
      <c r="B2" s="635"/>
      <c r="C2" s="635"/>
      <c r="D2" s="635"/>
      <c r="E2" s="635"/>
      <c r="F2" s="635"/>
      <c r="G2" s="635"/>
      <c r="H2" s="636"/>
      <c r="I2" s="27"/>
      <c r="J2" s="82"/>
      <c r="AB2" s="47" t="s">
        <v>39</v>
      </c>
      <c r="AC2" s="47" t="s">
        <v>40</v>
      </c>
    </row>
    <row r="3" spans="1:29" s="47" customFormat="1" ht="13.5" thickBot="1" x14ac:dyDescent="0.25">
      <c r="A3" s="194" t="s">
        <v>21</v>
      </c>
      <c r="B3" s="9" t="s">
        <v>22</v>
      </c>
      <c r="C3" s="10" t="s">
        <v>23</v>
      </c>
      <c r="D3" s="10" t="s">
        <v>24</v>
      </c>
      <c r="E3" s="10" t="s">
        <v>25</v>
      </c>
      <c r="F3" s="198" t="s">
        <v>26</v>
      </c>
      <c r="G3" s="194" t="s">
        <v>27</v>
      </c>
      <c r="H3" s="10"/>
      <c r="I3" s="82"/>
      <c r="J3" s="82"/>
      <c r="AB3" s="47" t="s">
        <v>41</v>
      </c>
      <c r="AC3" s="47">
        <v>11</v>
      </c>
    </row>
    <row r="4" spans="1:29" s="47" customFormat="1" ht="13.5" thickBot="1" x14ac:dyDescent="0.25">
      <c r="A4" s="17" t="s">
        <v>28</v>
      </c>
      <c r="B4" s="408">
        <v>0</v>
      </c>
      <c r="C4" s="409">
        <v>0</v>
      </c>
      <c r="D4" s="410">
        <v>0</v>
      </c>
      <c r="E4" s="411"/>
      <c r="F4" s="412"/>
      <c r="G4" s="413">
        <f>D4-C4-B4</f>
        <v>0</v>
      </c>
      <c r="H4" s="414"/>
      <c r="I4" s="82"/>
      <c r="J4" s="82"/>
      <c r="AB4" s="47" t="s">
        <v>42</v>
      </c>
      <c r="AC4" s="47">
        <v>35</v>
      </c>
    </row>
    <row r="5" spans="1:29" s="47" customFormat="1" x14ac:dyDescent="0.2">
      <c r="A5" s="429" t="s">
        <v>28</v>
      </c>
      <c r="B5" s="415">
        <v>0</v>
      </c>
      <c r="C5" s="415">
        <v>0</v>
      </c>
      <c r="D5" s="415">
        <v>0</v>
      </c>
      <c r="E5" s="416"/>
      <c r="F5" s="416"/>
      <c r="G5" s="196">
        <f>D5-C5-B5</f>
        <v>0</v>
      </c>
      <c r="H5" s="417"/>
      <c r="I5" s="82"/>
      <c r="J5" s="82"/>
      <c r="K5" s="438" t="s">
        <v>105</v>
      </c>
      <c r="L5" s="439"/>
      <c r="M5" s="439"/>
      <c r="N5" s="439"/>
      <c r="O5" s="439"/>
      <c r="P5" s="440"/>
      <c r="AB5" s="47" t="s">
        <v>43</v>
      </c>
      <c r="AC5" s="47">
        <v>45</v>
      </c>
    </row>
    <row r="6" spans="1:29" s="47" customFormat="1" x14ac:dyDescent="0.2">
      <c r="A6" s="429" t="s">
        <v>28</v>
      </c>
      <c r="B6" s="415">
        <v>0</v>
      </c>
      <c r="C6" s="415">
        <v>0</v>
      </c>
      <c r="D6" s="415">
        <v>0</v>
      </c>
      <c r="E6" s="416"/>
      <c r="F6" s="416"/>
      <c r="G6" s="196">
        <f>D6-C6-B6</f>
        <v>0</v>
      </c>
      <c r="H6" s="417"/>
      <c r="I6" s="82"/>
      <c r="J6" s="82"/>
      <c r="K6" s="637" t="s">
        <v>103</v>
      </c>
      <c r="L6" s="638"/>
      <c r="M6" s="638"/>
      <c r="N6" s="638"/>
      <c r="O6" s="638"/>
      <c r="P6" s="639"/>
      <c r="AB6" s="47" t="s">
        <v>43</v>
      </c>
      <c r="AC6" s="47">
        <v>45</v>
      </c>
    </row>
    <row r="7" spans="1:29" s="47" customFormat="1" ht="13.5" thickBot="1" x14ac:dyDescent="0.25">
      <c r="A7" s="429" t="s">
        <v>28</v>
      </c>
      <c r="B7" s="415">
        <v>0</v>
      </c>
      <c r="C7" s="415">
        <v>0</v>
      </c>
      <c r="D7" s="415">
        <v>0</v>
      </c>
      <c r="E7" s="416"/>
      <c r="F7" s="416"/>
      <c r="G7" s="196">
        <f>D7-C7-B7</f>
        <v>0</v>
      </c>
      <c r="H7" s="417"/>
      <c r="I7" s="82"/>
      <c r="J7" s="82"/>
      <c r="K7" s="640" t="s">
        <v>104</v>
      </c>
      <c r="L7" s="641"/>
      <c r="M7" s="641"/>
      <c r="N7" s="641"/>
      <c r="O7" s="641"/>
      <c r="P7" s="642"/>
      <c r="AB7" s="47" t="s">
        <v>43</v>
      </c>
      <c r="AC7" s="47">
        <v>45</v>
      </c>
    </row>
    <row r="8" spans="1:29" s="47" customFormat="1" ht="13.5" thickBot="1" x14ac:dyDescent="0.25">
      <c r="A8" s="19" t="s">
        <v>28</v>
      </c>
      <c r="B8" s="426">
        <v>0</v>
      </c>
      <c r="C8" s="428">
        <v>0</v>
      </c>
      <c r="D8" s="427">
        <v>0</v>
      </c>
      <c r="E8" s="422"/>
      <c r="F8" s="422"/>
      <c r="G8" s="199">
        <f t="shared" ref="G8:G28" si="0">D8-C8-B8</f>
        <v>0</v>
      </c>
      <c r="H8" s="29"/>
      <c r="I8" s="82"/>
      <c r="J8" s="82"/>
      <c r="AB8" s="47" t="s">
        <v>44</v>
      </c>
      <c r="AC8" s="47">
        <v>50</v>
      </c>
    </row>
    <row r="9" spans="1:29" s="47" customFormat="1" x14ac:dyDescent="0.2">
      <c r="A9" s="17" t="s">
        <v>29</v>
      </c>
      <c r="B9" s="434">
        <v>0</v>
      </c>
      <c r="C9" s="435">
        <v>0</v>
      </c>
      <c r="D9" s="436">
        <v>0</v>
      </c>
      <c r="E9" s="437"/>
      <c r="F9" s="437"/>
      <c r="G9" s="413">
        <f t="shared" si="0"/>
        <v>0</v>
      </c>
      <c r="H9" s="414"/>
      <c r="I9" s="82"/>
      <c r="J9" s="82"/>
      <c r="AB9" s="47" t="s">
        <v>45</v>
      </c>
      <c r="AC9" s="47">
        <v>55</v>
      </c>
    </row>
    <row r="10" spans="1:29" s="47" customFormat="1" x14ac:dyDescent="0.2">
      <c r="A10" s="429" t="s">
        <v>29</v>
      </c>
      <c r="B10" s="415">
        <v>0</v>
      </c>
      <c r="C10" s="415">
        <v>0</v>
      </c>
      <c r="D10" s="415">
        <v>0</v>
      </c>
      <c r="E10" s="416"/>
      <c r="F10" s="416"/>
      <c r="G10" s="196">
        <f>D10-C10-B10</f>
        <v>0</v>
      </c>
      <c r="H10" s="417"/>
      <c r="I10" s="82"/>
      <c r="J10" s="82"/>
      <c r="AB10" s="47" t="s">
        <v>46</v>
      </c>
      <c r="AC10" s="95" t="s">
        <v>53</v>
      </c>
    </row>
    <row r="11" spans="1:29" s="47" customFormat="1" x14ac:dyDescent="0.2">
      <c r="A11" s="429" t="s">
        <v>29</v>
      </c>
      <c r="B11" s="415">
        <v>0</v>
      </c>
      <c r="C11" s="415">
        <v>0</v>
      </c>
      <c r="D11" s="415">
        <v>0</v>
      </c>
      <c r="E11" s="416"/>
      <c r="F11" s="416"/>
      <c r="G11" s="196">
        <f>D11-C11-B11</f>
        <v>0</v>
      </c>
      <c r="H11" s="417"/>
      <c r="I11" s="82"/>
      <c r="J11" s="82"/>
      <c r="AB11" s="47" t="s">
        <v>46</v>
      </c>
      <c r="AC11" s="95" t="s">
        <v>53</v>
      </c>
    </row>
    <row r="12" spans="1:29" s="47" customFormat="1" x14ac:dyDescent="0.2">
      <c r="A12" s="429" t="s">
        <v>29</v>
      </c>
      <c r="B12" s="415">
        <v>0</v>
      </c>
      <c r="C12" s="415">
        <v>0</v>
      </c>
      <c r="D12" s="415">
        <v>0</v>
      </c>
      <c r="E12" s="416"/>
      <c r="F12" s="416"/>
      <c r="G12" s="196">
        <f>D12-C12-B12</f>
        <v>0</v>
      </c>
      <c r="H12" s="417"/>
      <c r="I12" s="82"/>
      <c r="J12" s="82"/>
      <c r="AB12" s="47" t="s">
        <v>46</v>
      </c>
      <c r="AC12" s="95" t="s">
        <v>53</v>
      </c>
    </row>
    <row r="13" spans="1:29" s="47" customFormat="1" ht="13.5" thickBot="1" x14ac:dyDescent="0.25">
      <c r="A13" s="18" t="s">
        <v>29</v>
      </c>
      <c r="B13" s="28">
        <v>0</v>
      </c>
      <c r="C13" s="13">
        <v>0</v>
      </c>
      <c r="D13" s="423">
        <v>0</v>
      </c>
      <c r="E13" s="418"/>
      <c r="F13" s="418"/>
      <c r="G13" s="197">
        <f>D13-C13-B13</f>
        <v>0</v>
      </c>
      <c r="H13" s="26"/>
      <c r="I13" s="82"/>
      <c r="J13" s="82"/>
      <c r="AB13" s="47" t="s">
        <v>47</v>
      </c>
      <c r="AC13" s="95" t="s">
        <v>54</v>
      </c>
    </row>
    <row r="14" spans="1:29" s="47" customFormat="1" x14ac:dyDescent="0.2">
      <c r="A14" s="21" t="s">
        <v>30</v>
      </c>
      <c r="B14" s="430">
        <v>0</v>
      </c>
      <c r="C14" s="431">
        <v>0</v>
      </c>
      <c r="D14" s="432">
        <v>0</v>
      </c>
      <c r="E14" s="433"/>
      <c r="F14" s="433"/>
      <c r="G14" s="419">
        <f t="shared" si="0"/>
        <v>0</v>
      </c>
      <c r="H14" s="420"/>
      <c r="I14" s="82"/>
      <c r="J14" s="82"/>
      <c r="AB14" s="47" t="s">
        <v>48</v>
      </c>
      <c r="AC14" s="95" t="s">
        <v>55</v>
      </c>
    </row>
    <row r="15" spans="1:29" s="47" customFormat="1" x14ac:dyDescent="0.2">
      <c r="A15" s="429" t="s">
        <v>30</v>
      </c>
      <c r="B15" s="415">
        <v>0</v>
      </c>
      <c r="C15" s="415">
        <v>0</v>
      </c>
      <c r="D15" s="415">
        <v>0</v>
      </c>
      <c r="E15" s="416"/>
      <c r="F15" s="416"/>
      <c r="G15" s="196">
        <f>D15-C15-B15</f>
        <v>0</v>
      </c>
      <c r="H15" s="417"/>
      <c r="I15" s="82"/>
      <c r="J15" s="82"/>
      <c r="AB15" s="47" t="s">
        <v>49</v>
      </c>
      <c r="AC15" s="95" t="s">
        <v>56</v>
      </c>
    </row>
    <row r="16" spans="1:29" s="47" customFormat="1" x14ac:dyDescent="0.2">
      <c r="A16" s="429" t="s">
        <v>30</v>
      </c>
      <c r="B16" s="415">
        <v>0</v>
      </c>
      <c r="C16" s="415">
        <v>0</v>
      </c>
      <c r="D16" s="415">
        <v>0</v>
      </c>
      <c r="E16" s="416"/>
      <c r="F16" s="416"/>
      <c r="G16" s="196">
        <f>D16-C16-B16</f>
        <v>0</v>
      </c>
      <c r="H16" s="417"/>
      <c r="I16" s="82"/>
      <c r="J16" s="82"/>
      <c r="AB16" s="47" t="s">
        <v>49</v>
      </c>
      <c r="AC16" s="95" t="s">
        <v>56</v>
      </c>
    </row>
    <row r="17" spans="1:29" s="47" customFormat="1" x14ac:dyDescent="0.2">
      <c r="A17" s="429" t="s">
        <v>30</v>
      </c>
      <c r="B17" s="415">
        <v>0</v>
      </c>
      <c r="C17" s="415">
        <v>0</v>
      </c>
      <c r="D17" s="415">
        <v>0</v>
      </c>
      <c r="E17" s="416"/>
      <c r="F17" s="416"/>
      <c r="G17" s="196">
        <f>D17-C17-B17</f>
        <v>0</v>
      </c>
      <c r="H17" s="417"/>
      <c r="I17" s="82"/>
      <c r="J17" s="82"/>
      <c r="AB17" s="47" t="s">
        <v>49</v>
      </c>
      <c r="AC17" s="95" t="s">
        <v>56</v>
      </c>
    </row>
    <row r="18" spans="1:29" s="47" customFormat="1" ht="13.5" thickBot="1" x14ac:dyDescent="0.25">
      <c r="A18" s="19" t="s">
        <v>30</v>
      </c>
      <c r="B18" s="30">
        <v>0</v>
      </c>
      <c r="C18" s="14">
        <v>0</v>
      </c>
      <c r="D18" s="421">
        <v>0</v>
      </c>
      <c r="E18" s="422"/>
      <c r="F18" s="422"/>
      <c r="G18" s="199">
        <f t="shared" si="0"/>
        <v>0</v>
      </c>
      <c r="H18" s="29"/>
      <c r="I18" s="82"/>
      <c r="J18" s="82"/>
      <c r="AB18" s="47" t="s">
        <v>50</v>
      </c>
      <c r="AC18" s="95" t="s">
        <v>57</v>
      </c>
    </row>
    <row r="19" spans="1:29" s="47" customFormat="1" x14ac:dyDescent="0.2">
      <c r="A19" s="17" t="s">
        <v>31</v>
      </c>
      <c r="B19" s="434">
        <v>0</v>
      </c>
      <c r="C19" s="434">
        <v>0</v>
      </c>
      <c r="D19" s="434">
        <v>0</v>
      </c>
      <c r="E19" s="437"/>
      <c r="F19" s="437"/>
      <c r="G19" s="413">
        <f>D19-C19-B19</f>
        <v>0</v>
      </c>
      <c r="H19" s="414"/>
      <c r="I19" s="82"/>
      <c r="J19" s="82"/>
      <c r="AB19" s="47" t="s">
        <v>51</v>
      </c>
      <c r="AC19" s="95" t="s">
        <v>58</v>
      </c>
    </row>
    <row r="20" spans="1:29" s="47" customFormat="1" x14ac:dyDescent="0.2">
      <c r="A20" s="429" t="s">
        <v>31</v>
      </c>
      <c r="B20" s="415">
        <v>0</v>
      </c>
      <c r="C20" s="415">
        <v>0</v>
      </c>
      <c r="D20" s="415">
        <v>0</v>
      </c>
      <c r="E20" s="416"/>
      <c r="F20" s="416"/>
      <c r="G20" s="196">
        <f t="shared" si="0"/>
        <v>0</v>
      </c>
      <c r="H20" s="417"/>
      <c r="I20" s="82"/>
      <c r="J20" s="82"/>
      <c r="AB20" s="47" t="s">
        <v>52</v>
      </c>
      <c r="AC20" s="95" t="s">
        <v>59</v>
      </c>
    </row>
    <row r="21" spans="1:29" s="47" customFormat="1" x14ac:dyDescent="0.2">
      <c r="A21" s="429" t="s">
        <v>31</v>
      </c>
      <c r="B21" s="415">
        <v>0</v>
      </c>
      <c r="C21" s="415">
        <v>0</v>
      </c>
      <c r="D21" s="415">
        <v>0</v>
      </c>
      <c r="E21" s="416"/>
      <c r="F21" s="416"/>
      <c r="G21" s="196">
        <f t="shared" ref="G21:G22" si="1">D21-C21-B21</f>
        <v>0</v>
      </c>
      <c r="H21" s="417"/>
      <c r="I21" s="82"/>
      <c r="J21" s="82"/>
      <c r="AB21" s="47" t="s">
        <v>52</v>
      </c>
      <c r="AC21" s="95" t="s">
        <v>59</v>
      </c>
    </row>
    <row r="22" spans="1:29" s="47" customFormat="1" x14ac:dyDescent="0.2">
      <c r="A22" s="429" t="s">
        <v>31</v>
      </c>
      <c r="B22" s="415">
        <v>0</v>
      </c>
      <c r="C22" s="415">
        <v>0</v>
      </c>
      <c r="D22" s="415">
        <v>0</v>
      </c>
      <c r="E22" s="416"/>
      <c r="F22" s="416"/>
      <c r="G22" s="196">
        <f t="shared" si="1"/>
        <v>0</v>
      </c>
      <c r="H22" s="417"/>
      <c r="I22" s="82"/>
      <c r="J22" s="82"/>
      <c r="AB22" s="47" t="s">
        <v>52</v>
      </c>
      <c r="AC22" s="95" t="s">
        <v>59</v>
      </c>
    </row>
    <row r="23" spans="1:29" s="47" customFormat="1" ht="13.5" thickBot="1" x14ac:dyDescent="0.25">
      <c r="A23" s="18" t="s">
        <v>31</v>
      </c>
      <c r="B23" s="28">
        <v>0</v>
      </c>
      <c r="C23" s="13">
        <v>0</v>
      </c>
      <c r="D23" s="423">
        <v>0</v>
      </c>
      <c r="E23" s="418"/>
      <c r="F23" s="418"/>
      <c r="G23" s="197">
        <f t="shared" si="0"/>
        <v>0</v>
      </c>
      <c r="H23" s="26"/>
      <c r="I23" s="82"/>
      <c r="J23" s="82"/>
      <c r="M23" s="466"/>
      <c r="AC23" s="95" t="s">
        <v>60</v>
      </c>
    </row>
    <row r="24" spans="1:29" s="47" customFormat="1" x14ac:dyDescent="0.2">
      <c r="A24" s="21" t="s">
        <v>32</v>
      </c>
      <c r="B24" s="430">
        <v>0</v>
      </c>
      <c r="C24" s="431">
        <v>0</v>
      </c>
      <c r="D24" s="432">
        <v>0</v>
      </c>
      <c r="E24" s="433"/>
      <c r="F24" s="433"/>
      <c r="G24" s="419">
        <f t="shared" si="0"/>
        <v>0</v>
      </c>
      <c r="H24" s="420"/>
      <c r="I24" s="82"/>
      <c r="J24" s="82"/>
      <c r="AC24" s="95" t="s">
        <v>61</v>
      </c>
    </row>
    <row r="25" spans="1:29" s="47" customFormat="1" x14ac:dyDescent="0.2">
      <c r="A25" s="429" t="s">
        <v>32</v>
      </c>
      <c r="B25" s="415">
        <v>0</v>
      </c>
      <c r="C25" s="415">
        <v>0</v>
      </c>
      <c r="D25" s="415">
        <v>0</v>
      </c>
      <c r="E25" s="416"/>
      <c r="F25" s="416"/>
      <c r="G25" s="196">
        <f>D25-C25-B25</f>
        <v>0</v>
      </c>
      <c r="H25" s="417"/>
      <c r="I25" s="82"/>
      <c r="J25" s="82"/>
      <c r="AC25" s="95" t="s">
        <v>62</v>
      </c>
    </row>
    <row r="26" spans="1:29" s="47" customFormat="1" x14ac:dyDescent="0.2">
      <c r="A26" s="429" t="s">
        <v>32</v>
      </c>
      <c r="B26" s="415">
        <v>0</v>
      </c>
      <c r="C26" s="415">
        <v>0</v>
      </c>
      <c r="D26" s="415">
        <v>0</v>
      </c>
      <c r="E26" s="416"/>
      <c r="F26" s="416"/>
      <c r="G26" s="196">
        <f>D26-C26-B26</f>
        <v>0</v>
      </c>
      <c r="H26" s="417"/>
      <c r="I26" s="82"/>
      <c r="J26" s="82"/>
      <c r="AC26" s="95" t="s">
        <v>62</v>
      </c>
    </row>
    <row r="27" spans="1:29" s="47" customFormat="1" x14ac:dyDescent="0.2">
      <c r="A27" s="429" t="s">
        <v>32</v>
      </c>
      <c r="B27" s="415">
        <v>0</v>
      </c>
      <c r="C27" s="415">
        <v>0</v>
      </c>
      <c r="D27" s="415">
        <v>0</v>
      </c>
      <c r="E27" s="416"/>
      <c r="F27" s="416"/>
      <c r="G27" s="196">
        <f>D27-C27-B27</f>
        <v>0</v>
      </c>
      <c r="H27" s="417"/>
      <c r="I27" s="82"/>
      <c r="J27" s="82"/>
      <c r="AC27" s="95" t="s">
        <v>62</v>
      </c>
    </row>
    <row r="28" spans="1:29" s="47" customFormat="1" ht="13.5" thickBot="1" x14ac:dyDescent="0.25">
      <c r="A28" s="18" t="s">
        <v>32</v>
      </c>
      <c r="B28" s="28">
        <v>0</v>
      </c>
      <c r="C28" s="13">
        <v>0</v>
      </c>
      <c r="D28" s="423">
        <v>0</v>
      </c>
      <c r="E28" s="418"/>
      <c r="F28" s="190"/>
      <c r="G28" s="197">
        <f t="shared" si="0"/>
        <v>0</v>
      </c>
      <c r="H28" s="26"/>
      <c r="I28" s="82"/>
      <c r="J28" s="82"/>
      <c r="AC28" s="95" t="s">
        <v>63</v>
      </c>
    </row>
    <row r="29" spans="1:29" s="47" customFormat="1" ht="13.5" thickBot="1" x14ac:dyDescent="0.25">
      <c r="A29" s="75"/>
      <c r="G29" s="165"/>
      <c r="I29" s="82"/>
      <c r="J29" s="82"/>
      <c r="AC29" s="95" t="s">
        <v>64</v>
      </c>
    </row>
    <row r="30" spans="1:29" ht="13.5" thickBot="1" x14ac:dyDescent="0.25">
      <c r="A30" s="8" t="s">
        <v>21</v>
      </c>
      <c r="B30" s="9" t="s">
        <v>22</v>
      </c>
      <c r="C30" s="10" t="s">
        <v>23</v>
      </c>
      <c r="D30" s="10" t="s">
        <v>24</v>
      </c>
      <c r="E30" s="11" t="s">
        <v>25</v>
      </c>
      <c r="F30" s="191" t="s">
        <v>26</v>
      </c>
      <c r="G30" s="195" t="s">
        <v>27</v>
      </c>
      <c r="H30" s="11"/>
    </row>
    <row r="31" spans="1:29" x14ac:dyDescent="0.2">
      <c r="A31" s="17" t="s">
        <v>33</v>
      </c>
      <c r="B31" s="12">
        <v>0</v>
      </c>
      <c r="C31" s="12">
        <v>0</v>
      </c>
      <c r="D31" s="12">
        <v>0</v>
      </c>
      <c r="E31" s="15"/>
      <c r="F31" s="189"/>
      <c r="G31" s="196">
        <f>D31-C31-B31</f>
        <v>0</v>
      </c>
      <c r="H31" s="25"/>
    </row>
    <row r="32" spans="1:29" ht="13.5" thickBot="1" x14ac:dyDescent="0.25">
      <c r="A32" s="19" t="s">
        <v>34</v>
      </c>
      <c r="B32" s="32">
        <v>0</v>
      </c>
      <c r="C32" s="32">
        <v>0</v>
      </c>
      <c r="D32" s="32">
        <v>0</v>
      </c>
      <c r="E32" s="16"/>
      <c r="F32" s="190"/>
      <c r="G32" s="196">
        <f>D32-C32-B32</f>
        <v>0</v>
      </c>
      <c r="H32" s="26"/>
      <c r="K32" s="425" t="s">
        <v>111</v>
      </c>
    </row>
    <row r="33" spans="1:11" ht="13.5" thickBot="1" x14ac:dyDescent="0.25">
      <c r="A33" s="22"/>
      <c r="B33" s="33">
        <v>0</v>
      </c>
      <c r="C33" s="33"/>
      <c r="D33" s="33">
        <v>1</v>
      </c>
      <c r="E33" s="23"/>
      <c r="F33" s="192"/>
      <c r="G33" s="24"/>
      <c r="H33" s="193"/>
    </row>
    <row r="34" spans="1:11" ht="13.5" thickBot="1" x14ac:dyDescent="0.25">
      <c r="A34" s="20" t="s">
        <v>35</v>
      </c>
      <c r="B34" s="31">
        <v>0</v>
      </c>
      <c r="C34" s="31">
        <v>0</v>
      </c>
      <c r="D34" s="31">
        <v>0</v>
      </c>
      <c r="E34" s="16"/>
      <c r="F34" s="190"/>
      <c r="G34" s="197">
        <f>D34-C34-B34</f>
        <v>0</v>
      </c>
      <c r="H34" s="26"/>
    </row>
    <row r="36" spans="1:11" ht="13.5" thickBot="1" x14ac:dyDescent="0.25"/>
    <row r="37" spans="1:11" ht="13.5" thickBot="1" x14ac:dyDescent="0.25">
      <c r="A37" s="8" t="s">
        <v>21</v>
      </c>
      <c r="B37" s="9" t="s">
        <v>22</v>
      </c>
      <c r="C37" s="10" t="s">
        <v>23</v>
      </c>
      <c r="D37" s="10" t="s">
        <v>24</v>
      </c>
      <c r="E37" s="11" t="s">
        <v>25</v>
      </c>
      <c r="F37" s="191" t="s">
        <v>26</v>
      </c>
      <c r="G37" s="195" t="s">
        <v>27</v>
      </c>
      <c r="H37" s="11"/>
    </row>
    <row r="38" spans="1:11" x14ac:dyDescent="0.2">
      <c r="A38" s="17" t="s">
        <v>33</v>
      </c>
      <c r="B38" s="12">
        <v>0</v>
      </c>
      <c r="C38" s="12">
        <v>0</v>
      </c>
      <c r="D38" s="12">
        <v>0</v>
      </c>
      <c r="E38" s="15"/>
      <c r="F38" s="189"/>
      <c r="G38" s="196">
        <f>D38-C38-B38</f>
        <v>0</v>
      </c>
      <c r="H38" s="25"/>
    </row>
    <row r="39" spans="1:11" ht="13.5" thickBot="1" x14ac:dyDescent="0.25">
      <c r="A39" s="18" t="s">
        <v>34</v>
      </c>
      <c r="B39" s="13">
        <v>0</v>
      </c>
      <c r="C39" s="13">
        <v>0.375</v>
      </c>
      <c r="D39" s="13">
        <v>0.625</v>
      </c>
      <c r="E39" s="16"/>
      <c r="F39" s="190"/>
      <c r="G39" s="197">
        <f>D39-C39-B39</f>
        <v>0.25</v>
      </c>
      <c r="H39" s="26"/>
      <c r="K39" s="425" t="s">
        <v>112</v>
      </c>
    </row>
  </sheetData>
  <sheetProtection selectLockedCells="1"/>
  <mergeCells count="3">
    <mergeCell ref="A1:H2"/>
    <mergeCell ref="K6:P6"/>
    <mergeCell ref="K7:P7"/>
  </mergeCells>
  <phoneticPr fontId="11" type="noConversion"/>
  <dataValidations count="3">
    <dataValidation type="list" allowBlank="1" showInputMessage="1" showErrorMessage="1" sqref="E31:E34 E4:E28 E38:E39" xr:uid="{00000000-0002-0000-0C00-000000000000}">
      <formula1>BIJZ</formula1>
    </dataValidation>
    <dataValidation type="list" allowBlank="1" showInputMessage="1" showErrorMessage="1" sqref="H31:H32 H34 F34 F31:F32 H4:H28 F4:F28 H38:H39 F38:F39" xr:uid="{00000000-0002-0000-0C00-000001000000}">
      <formula1>VER</formula1>
    </dataValidation>
    <dataValidation type="list" allowBlank="1" showInputMessage="1" showErrorMessage="1" sqref="F33 H33" xr:uid="{00000000-0002-0000-0C00-000002000000}">
      <formula1>$O$9:$O$35</formula1>
    </dataValidation>
  </dataValidations>
  <pageMargins left="0.75" right="0.75" top="1" bottom="1" header="0.5" footer="0.5"/>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6"/>
  <dimension ref="A1:X72"/>
  <sheetViews>
    <sheetView tabSelected="1" zoomScaleNormal="100" workbookViewId="0">
      <pane xSplit="2" ySplit="5" topLeftCell="C6" activePane="bottomRight" state="frozen"/>
      <selection activeCell="E205" sqref="E205"/>
      <selection pane="topRight" activeCell="E205" sqref="E205"/>
      <selection pane="bottomLeft" activeCell="E205" sqref="E205"/>
      <selection pane="bottomRight" activeCell="U10" sqref="U10"/>
    </sheetView>
  </sheetViews>
  <sheetFormatPr defaultColWidth="9.140625" defaultRowHeight="12.75" x14ac:dyDescent="0.2"/>
  <cols>
    <col min="1" max="1" width="23.140625" style="490" hidden="1" customWidth="1"/>
    <col min="2" max="2" width="10.7109375" style="82" customWidth="1"/>
    <col min="3" max="3" width="9.140625" style="82"/>
    <col min="4" max="4" width="13.5703125" style="82" customWidth="1"/>
    <col min="5" max="9" width="9.140625" style="82"/>
    <col min="10" max="10" width="0" style="82" hidden="1" customWidth="1"/>
    <col min="11" max="12" width="9.140625" style="82" hidden="1" customWidth="1"/>
    <col min="13" max="13" width="0" style="82" hidden="1" customWidth="1"/>
    <col min="14" max="14" width="22.42578125" style="620" customWidth="1"/>
    <col min="15" max="15" width="9.140625" style="620"/>
    <col min="16" max="16" width="13.5703125" style="620" customWidth="1"/>
    <col min="17" max="19" width="9.140625" style="620"/>
    <col min="20" max="16384" width="9.140625" style="82"/>
  </cols>
  <sheetData>
    <row r="1" spans="1:24" x14ac:dyDescent="0.2">
      <c r="C1" s="444" t="s">
        <v>107</v>
      </c>
      <c r="D1" s="444" t="s">
        <v>108</v>
      </c>
      <c r="E1" s="444" t="s">
        <v>109</v>
      </c>
      <c r="G1" s="444" t="s">
        <v>110</v>
      </c>
      <c r="O1" s="623" t="s">
        <v>107</v>
      </c>
      <c r="P1" s="623" t="s">
        <v>108</v>
      </c>
      <c r="Q1" s="623" t="s">
        <v>109</v>
      </c>
      <c r="S1" s="623" t="s">
        <v>110</v>
      </c>
    </row>
    <row r="2" spans="1:24" x14ac:dyDescent="0.2">
      <c r="B2" s="443" t="s">
        <v>106</v>
      </c>
      <c r="C2" s="445">
        <v>0</v>
      </c>
      <c r="D2" s="445">
        <v>0</v>
      </c>
      <c r="E2" s="446">
        <v>0</v>
      </c>
      <c r="F2" s="447"/>
      <c r="G2" s="448">
        <v>0</v>
      </c>
      <c r="N2" s="622" t="s">
        <v>106</v>
      </c>
      <c r="O2" s="624">
        <v>0</v>
      </c>
      <c r="P2" s="624">
        <v>0</v>
      </c>
      <c r="Q2" s="625">
        <v>0</v>
      </c>
      <c r="R2" s="626"/>
      <c r="S2" s="627">
        <v>0</v>
      </c>
    </row>
    <row r="3" spans="1:24" ht="60" customHeight="1" x14ac:dyDescent="0.25">
      <c r="B3" s="544">
        <v>2018</v>
      </c>
      <c r="C3" s="650" t="s">
        <v>153</v>
      </c>
      <c r="D3" s="651"/>
      <c r="E3" s="651"/>
      <c r="F3" s="651"/>
      <c r="G3" s="651"/>
      <c r="N3" s="544">
        <v>2018</v>
      </c>
      <c r="O3" s="652" t="s">
        <v>154</v>
      </c>
      <c r="P3" s="653"/>
      <c r="Q3" s="653"/>
      <c r="R3" s="653"/>
      <c r="S3" s="653"/>
    </row>
    <row r="4" spans="1:24" x14ac:dyDescent="0.2">
      <c r="B4" s="545"/>
      <c r="C4" s="546"/>
      <c r="D4" s="654"/>
      <c r="E4" s="655"/>
      <c r="F4" s="656"/>
      <c r="G4" s="547"/>
      <c r="N4" s="545"/>
      <c r="O4" s="546"/>
      <c r="P4" s="654" t="s">
        <v>1</v>
      </c>
      <c r="Q4" s="655"/>
      <c r="R4" s="656"/>
      <c r="S4" s="547"/>
    </row>
    <row r="5" spans="1:24" ht="76.5" customHeight="1" thickBot="1" x14ac:dyDescent="0.25">
      <c r="A5" s="491"/>
      <c r="B5" s="548"/>
      <c r="C5" s="549"/>
      <c r="D5" s="550"/>
      <c r="E5" s="550"/>
      <c r="F5" s="550"/>
      <c r="G5" s="551"/>
      <c r="N5" s="548" t="s">
        <v>3</v>
      </c>
      <c r="O5" s="549" t="s">
        <v>91</v>
      </c>
      <c r="P5" s="550" t="s">
        <v>5</v>
      </c>
      <c r="Q5" s="550" t="s">
        <v>6</v>
      </c>
      <c r="R5" s="550" t="s">
        <v>7</v>
      </c>
      <c r="S5" s="551" t="s">
        <v>8</v>
      </c>
    </row>
    <row r="6" spans="1:24" ht="12.75" customHeight="1" thickBot="1" x14ac:dyDescent="0.25">
      <c r="A6" s="496"/>
      <c r="B6" s="643"/>
      <c r="C6" s="629"/>
      <c r="D6" s="553"/>
      <c r="E6" s="554"/>
      <c r="F6" s="554"/>
      <c r="G6" s="555"/>
      <c r="N6" s="728">
        <f>DATE($B$3,1,1)</f>
        <v>41639</v>
      </c>
      <c r="O6" s="629"/>
      <c r="P6" s="554">
        <f t="shared" ref="P6:Q13" si="0">IF(ISODD(WEEKNUM($N6)),IF(WEEKDAY($N6,2 )=1,P$37,IF(WEEKDAY($N6,2 )=2,P$42,IF(WEEKDAY($N6,2 )=3,P$47,IF(WEEKDAY($N6,2 )=4,P$52,IF(WEEKDAY($N6,2 )=5,P$57,IF(WEEKDAY($N6,2 )=6,P$64,IF(WEEKDAY($N6,2 )=7,P$65))))))),IF(WEEKDAY($N6,2 )=1,P$38,IF(WEEKDAY($N6,2 )=2,P$43,IF(WEEKDAY($N6,2 )=3,P$47,IF(WEEKDAY($N6,2 )=4,P$52,IF(WEEKDAY($N6,2 )=5,P$57,IF(WEEKDAY($N6,2 )=6,P$64,IF(WEEKDAY($N6,2 )=7,P$65))))))))</f>
        <v>0.35416666666666669</v>
      </c>
      <c r="Q6" s="554">
        <f t="shared" si="0"/>
        <v>0.70833333333333337</v>
      </c>
      <c r="R6" s="554">
        <f t="shared" ref="R6:R13" si="1">IF(ISODD(WEEKNUM($N6)),IF(WEEKDAY($N6,2 )=1,O$37,IF(WEEKDAY($N6,2 )=2,O$42,IF(WEEKDAY($N6,2 )=3,O$47,IF(WEEKDAY($N6,2 )=4,O$52,IF(WEEKDAY($N6,2 )=5,O$57,IF(WEEKDAY($N6,2 )=6,O$64,IF(WEEKDAY($N6,2 )=7,O$65))))))),IF(WEEKDAY($N6,2 )=1,O$38,IF(WEEKDAY($N6,2 )=2,O$42,IF(WEEKDAY($N6,2 )=3,O$47,IF(WEEKDAY($N6,2 )=4,O$52,IF(WEEKDAY($N6,2 )=5,O$57,IF(WEEKDAY($N6,2 )=6,O$64,IF(WEEKDAY($N6,2 )=7,O$65))))))))</f>
        <v>2.0833333333333332E-2</v>
      </c>
      <c r="S6" s="735">
        <f>Q6-P$6-R6</f>
        <v>0.33333333333333337</v>
      </c>
      <c r="U6" s="630"/>
      <c r="V6" s="628"/>
      <c r="W6" s="628"/>
    </row>
    <row r="7" spans="1:24" ht="12.75" customHeight="1" thickBot="1" x14ac:dyDescent="0.25">
      <c r="A7" s="497"/>
      <c r="B7" s="644"/>
      <c r="C7" s="556"/>
      <c r="D7" s="557"/>
      <c r="E7" s="558"/>
      <c r="F7" s="558"/>
      <c r="G7" s="559"/>
      <c r="N7" s="729">
        <f>N6+1</f>
        <v>41640</v>
      </c>
      <c r="O7" s="556"/>
      <c r="P7" s="554">
        <f t="shared" si="0"/>
        <v>0.35416666666666669</v>
      </c>
      <c r="Q7" s="554">
        <f t="shared" si="0"/>
        <v>0.70833333333333337</v>
      </c>
      <c r="R7" s="554">
        <f t="shared" si="1"/>
        <v>2.0833333333333332E-2</v>
      </c>
      <c r="S7" s="735">
        <f t="shared" ref="S7:S15" si="2">Q7-P7-R7</f>
        <v>0.33333333333333337</v>
      </c>
      <c r="U7" s="730"/>
      <c r="V7" s="730"/>
      <c r="W7" s="730"/>
      <c r="X7" s="620"/>
    </row>
    <row r="8" spans="1:24" ht="12.75" customHeight="1" thickBot="1" x14ac:dyDescent="0.25">
      <c r="A8" s="497"/>
      <c r="B8" s="644"/>
      <c r="C8" s="560"/>
      <c r="D8" s="561"/>
      <c r="E8" s="558"/>
      <c r="F8" s="558"/>
      <c r="G8" s="559"/>
      <c r="N8" s="729">
        <f t="shared" ref="N8:N12" si="3">N7+1</f>
        <v>41641</v>
      </c>
      <c r="O8" s="560"/>
      <c r="P8" s="554">
        <f t="shared" si="0"/>
        <v>0</v>
      </c>
      <c r="Q8" s="554">
        <f t="shared" si="0"/>
        <v>0</v>
      </c>
      <c r="R8" s="554">
        <f t="shared" si="1"/>
        <v>0</v>
      </c>
      <c r="S8" s="735">
        <f t="shared" si="2"/>
        <v>0</v>
      </c>
      <c r="U8" s="731"/>
      <c r="V8" s="730"/>
      <c r="W8" s="730"/>
      <c r="X8" s="620"/>
    </row>
    <row r="9" spans="1:24" ht="12.75" customHeight="1" thickBot="1" x14ac:dyDescent="0.25">
      <c r="A9" s="497"/>
      <c r="B9" s="644"/>
      <c r="C9" s="562"/>
      <c r="D9" s="558"/>
      <c r="E9" s="558"/>
      <c r="F9" s="558"/>
      <c r="G9" s="559"/>
      <c r="N9" s="729">
        <f t="shared" si="3"/>
        <v>41642</v>
      </c>
      <c r="O9" s="562"/>
      <c r="P9" s="554">
        <f t="shared" si="0"/>
        <v>0</v>
      </c>
      <c r="Q9" s="554">
        <f t="shared" si="0"/>
        <v>0</v>
      </c>
      <c r="R9" s="554">
        <f t="shared" si="1"/>
        <v>0</v>
      </c>
      <c r="S9" s="735">
        <f t="shared" si="2"/>
        <v>0</v>
      </c>
      <c r="U9" s="732"/>
      <c r="V9" s="730"/>
      <c r="W9" s="730"/>
      <c r="X9" s="620"/>
    </row>
    <row r="10" spans="1:24" ht="13.5" customHeight="1" thickBot="1" x14ac:dyDescent="0.25">
      <c r="A10" s="498"/>
      <c r="B10" s="645"/>
      <c r="C10" s="552"/>
      <c r="D10" s="563"/>
      <c r="E10" s="563"/>
      <c r="F10" s="563"/>
      <c r="G10" s="564"/>
      <c r="N10" s="729">
        <f t="shared" si="3"/>
        <v>41643</v>
      </c>
      <c r="P10" s="554">
        <f t="shared" si="0"/>
        <v>0</v>
      </c>
      <c r="Q10" s="554">
        <f t="shared" si="0"/>
        <v>0</v>
      </c>
      <c r="R10" s="554">
        <f t="shared" si="1"/>
        <v>0</v>
      </c>
      <c r="S10" s="735">
        <f t="shared" si="2"/>
        <v>0</v>
      </c>
      <c r="U10" s="730"/>
      <c r="V10" s="730"/>
      <c r="W10" s="730"/>
      <c r="X10" s="620"/>
    </row>
    <row r="11" spans="1:24" ht="12.75" customHeight="1" thickBot="1" x14ac:dyDescent="0.25">
      <c r="A11" s="496"/>
      <c r="B11" s="643"/>
      <c r="C11" s="629"/>
      <c r="D11" s="553"/>
      <c r="E11" s="554"/>
      <c r="F11" s="554"/>
      <c r="G11" s="565"/>
      <c r="N11" s="729">
        <f t="shared" si="3"/>
        <v>41644</v>
      </c>
      <c r="O11" s="552">
        <v>0</v>
      </c>
      <c r="P11" s="554">
        <f t="shared" si="0"/>
        <v>0</v>
      </c>
      <c r="Q11" s="554">
        <f t="shared" si="0"/>
        <v>0</v>
      </c>
      <c r="R11" s="554">
        <f t="shared" si="1"/>
        <v>0</v>
      </c>
      <c r="S11" s="735">
        <f t="shared" si="2"/>
        <v>0</v>
      </c>
      <c r="U11" s="733"/>
      <c r="V11" s="734"/>
      <c r="W11" s="734"/>
      <c r="X11" s="734"/>
    </row>
    <row r="12" spans="1:24" ht="12.75" customHeight="1" thickBot="1" x14ac:dyDescent="0.25">
      <c r="A12" s="497"/>
      <c r="B12" s="657"/>
      <c r="C12" s="566"/>
      <c r="D12" s="557"/>
      <c r="E12" s="558"/>
      <c r="F12" s="558"/>
      <c r="G12" s="559"/>
      <c r="N12" s="729">
        <f t="shared" si="3"/>
        <v>41645</v>
      </c>
      <c r="O12" s="560"/>
      <c r="P12" s="554">
        <f t="shared" si="0"/>
        <v>0</v>
      </c>
      <c r="Q12" s="554">
        <f t="shared" si="0"/>
        <v>0</v>
      </c>
      <c r="R12" s="554">
        <f t="shared" si="1"/>
        <v>0</v>
      </c>
      <c r="S12" s="735">
        <f t="shared" si="2"/>
        <v>0</v>
      </c>
      <c r="U12" s="620"/>
      <c r="V12" s="620"/>
      <c r="W12" s="620"/>
      <c r="X12" s="620"/>
    </row>
    <row r="13" spans="1:24" ht="12.75" customHeight="1" thickBot="1" x14ac:dyDescent="0.25">
      <c r="A13" s="497"/>
      <c r="B13" s="657"/>
      <c r="C13" s="566"/>
      <c r="D13" s="561"/>
      <c r="E13" s="558"/>
      <c r="F13" s="558"/>
      <c r="G13" s="559"/>
      <c r="N13" s="729">
        <f t="shared" ref="N13:N30" si="4">N12+1</f>
        <v>41646</v>
      </c>
      <c r="O13" s="562"/>
      <c r="P13" s="554">
        <f t="shared" si="0"/>
        <v>0.5</v>
      </c>
      <c r="Q13" s="554">
        <f t="shared" si="0"/>
        <v>0.83333333333333337</v>
      </c>
      <c r="R13" s="554">
        <f t="shared" si="1"/>
        <v>2.0833333333333332E-2</v>
      </c>
      <c r="S13" s="735">
        <f t="shared" si="2"/>
        <v>0.31250000000000006</v>
      </c>
      <c r="U13" s="620"/>
      <c r="V13" s="620"/>
      <c r="W13" s="620"/>
      <c r="X13" s="620"/>
    </row>
    <row r="14" spans="1:24" ht="12.75" customHeight="1" thickBot="1" x14ac:dyDescent="0.25">
      <c r="A14" s="497"/>
      <c r="B14" s="657"/>
      <c r="C14" s="567"/>
      <c r="D14" s="558"/>
      <c r="E14" s="558"/>
      <c r="F14" s="558"/>
      <c r="G14" s="559"/>
      <c r="N14" s="729">
        <f t="shared" si="4"/>
        <v>41647</v>
      </c>
      <c r="P14" s="554">
        <f>IF(ISODD(WEEKNUM($N14)),IF(WEEKDAY($N14,2 )=1,P$37,IF(WEEKDAY($N14,2 )=2,P$42,IF(WEEKDAY($N14,2 )=3,P$47,IF(WEEKDAY($N14,2 )=4,P$52,IF(WEEKDAY($N14,2 )=5,P$57,IF(WEEKDAY($N14,2 )=6,P$64,IF(WEEKDAY($N14,2 )=7,P$65))))))),IF(WEEKDAY($N14,2 )=1,P$38,IF(WEEKDAY($N14,2 )=2,P$43,IF(WEEKDAY($N14,2 )=3,P$47,IF(WEEKDAY($N14,2 )=4,P$52,IF(WEEKDAY($N14,2 )=5,P$57,IF(WEEKDAY($N14,2 )=6,P$64,IF(WEEKDAY($N14,2 )=7,P$65))))))))</f>
        <v>0.5</v>
      </c>
      <c r="Q14" s="554">
        <f>IF(ISODD(WEEKNUM($N14)),IF(WEEKDAY($N14,2 )=1,Q$37,IF(WEEKDAY($N14,2 )=2,Q$42,IF(WEEKDAY($N14,2 )=3,Q$47,IF(WEEKDAY($N14,2 )=4,Q$52,IF(WEEKDAY($N14,2 )=5,Q$57,IF(WEEKDAY($N14,2 )=6,Q$64,IF(WEEKDAY($N14,2 )=7,Q$65))))))),IF(WEEKDAY($N14,2 )=1,Q$38,IF(WEEKDAY($N14,2 )=2,Q$43,IF(WEEKDAY($N14,2 )=3,Q$47,IF(WEEKDAY($N14,2 )=4,Q$52,IF(WEEKDAY($N14,2 )=5,Q$57,IF(WEEKDAY($N14,2 )=6,Q$64,IF(WEEKDAY($N14,2 )=7,Q$65))))))))</f>
        <v>0.83333333333333337</v>
      </c>
      <c r="R14" s="554">
        <f>IF(ISODD(WEEKNUM($N14)),IF(WEEKDAY($N14,2 )=1,O$37,IF(WEEKDAY($N14,2 )=2,O$42,IF(WEEKDAY($N14,2 )=3,O$47,IF(WEEKDAY($N14,2 )=4,O$52,IF(WEEKDAY($N14,2 )=5,O$57,IF(WEEKDAY($N14,2 )=6,O$64,IF(WEEKDAY($N14,2 )=7,O$65))))))),IF(WEEKDAY($N14,2 )=1,O$38,IF(WEEKDAY($N14,2 )=2,O$42,IF(WEEKDAY($N14,2 )=3,O$47,IF(WEEKDAY($N14,2 )=4,O$52,IF(WEEKDAY($N14,2 )=5,O$57,IF(WEEKDAY($N14,2 )=6,O$64,IF(WEEKDAY($N14,2 )=7,O$65))))))))</f>
        <v>2.0833333333333332E-2</v>
      </c>
      <c r="S14" s="735">
        <f t="shared" si="2"/>
        <v>0.31250000000000006</v>
      </c>
      <c r="U14" s="620"/>
      <c r="V14" s="620"/>
      <c r="W14" s="620"/>
      <c r="X14" s="620"/>
    </row>
    <row r="15" spans="1:24" ht="13.5" customHeight="1" thickBot="1" x14ac:dyDescent="0.25">
      <c r="A15" s="498"/>
      <c r="B15" s="658"/>
      <c r="C15" s="552"/>
      <c r="D15" s="563"/>
      <c r="E15" s="563"/>
      <c r="F15" s="563"/>
      <c r="G15" s="568"/>
      <c r="N15" s="729">
        <f t="shared" si="4"/>
        <v>41648</v>
      </c>
      <c r="P15" s="554">
        <f t="shared" ref="P15:Q30" si="5">IF(ISODD(WEEKNUM($N15)),IF(WEEKDAY($N15,2 )=1,P$37,IF(WEEKDAY($N15,2 )=2,P$42,IF(WEEKDAY($N15,2 )=3,P$47,IF(WEEKDAY($N15,2 )=4,P$52,IF(WEEKDAY($N15,2 )=5,P$57,IF(WEEKDAY($N15,2 )=6,P$64,IF(WEEKDAY($N15,2 )=7,P$65))))))),IF(WEEKDAY($N15,2 )=1,P$38,IF(WEEKDAY($N15,2 )=2,P$43,IF(WEEKDAY($N15,2 )=3,P$47,IF(WEEKDAY($N15,2 )=4,P$52,IF(WEEKDAY($N15,2 )=5,P$57,IF(WEEKDAY($N15,2 )=6,P$64,IF(WEEKDAY($N15,2 )=7,P$65))))))))</f>
        <v>0</v>
      </c>
      <c r="Q15" s="554">
        <f t="shared" si="5"/>
        <v>0</v>
      </c>
      <c r="R15" s="554">
        <f t="shared" ref="R15:R30" si="6">IF(ISODD(WEEKNUM($N15)),IF(WEEKDAY($N15,2 )=1,O$37,IF(WEEKDAY($N15,2 )=2,O$42,IF(WEEKDAY($N15,2 )=3,O$47,IF(WEEKDAY($N15,2 )=4,O$52,IF(WEEKDAY($N15,2 )=5,O$57,IF(WEEKDAY($N15,2 )=6,O$64,IF(WEEKDAY($N15,2 )=7,O$65))))))),IF(WEEKDAY($N15,2 )=1,O$38,IF(WEEKDAY($N15,2 )=2,O$42,IF(WEEKDAY($N15,2 )=3,O$47,IF(WEEKDAY($N15,2 )=4,O$52,IF(WEEKDAY($N15,2 )=5,O$57,IF(WEEKDAY($N15,2 )=6,O$64,IF(WEEKDAY($N15,2 )=7,O$65))))))))</f>
        <v>0</v>
      </c>
      <c r="S15" s="735">
        <f t="shared" si="2"/>
        <v>0</v>
      </c>
      <c r="U15" s="620"/>
      <c r="V15" s="620"/>
      <c r="W15" s="620"/>
      <c r="X15" s="620"/>
    </row>
    <row r="16" spans="1:24" ht="12.75" customHeight="1" thickBot="1" x14ac:dyDescent="0.25">
      <c r="A16" s="496"/>
      <c r="B16" s="643"/>
      <c r="C16" s="629"/>
      <c r="D16" s="553"/>
      <c r="E16" s="554"/>
      <c r="F16" s="554"/>
      <c r="G16" s="555"/>
      <c r="N16" s="729">
        <f t="shared" si="4"/>
        <v>41649</v>
      </c>
      <c r="O16" s="556"/>
      <c r="P16" s="554">
        <f t="shared" si="5"/>
        <v>0</v>
      </c>
      <c r="Q16" s="554">
        <f t="shared" si="5"/>
        <v>0</v>
      </c>
      <c r="R16" s="554">
        <f t="shared" si="6"/>
        <v>0</v>
      </c>
      <c r="S16" s="735">
        <f>Q16-P16-R16</f>
        <v>0</v>
      </c>
      <c r="U16" s="620"/>
      <c r="V16" s="620"/>
      <c r="W16" s="620"/>
      <c r="X16" s="620"/>
    </row>
    <row r="17" spans="1:24" ht="12.75" customHeight="1" thickBot="1" x14ac:dyDescent="0.25">
      <c r="A17" s="497"/>
      <c r="B17" s="644"/>
      <c r="C17" s="566"/>
      <c r="D17" s="557"/>
      <c r="E17" s="558"/>
      <c r="F17" s="558"/>
      <c r="G17" s="559"/>
      <c r="N17" s="729">
        <f t="shared" si="4"/>
        <v>41650</v>
      </c>
      <c r="P17" s="554">
        <f t="shared" si="5"/>
        <v>0</v>
      </c>
      <c r="Q17" s="554">
        <f t="shared" si="5"/>
        <v>0</v>
      </c>
      <c r="R17" s="554">
        <f t="shared" si="6"/>
        <v>0</v>
      </c>
      <c r="S17" s="735">
        <f t="shared" ref="S17:S30" si="7">Q17-P17-R17</f>
        <v>0</v>
      </c>
      <c r="U17" s="620"/>
      <c r="V17" s="620"/>
      <c r="W17" s="620"/>
      <c r="X17" s="620"/>
    </row>
    <row r="18" spans="1:24" ht="12.75" customHeight="1" thickBot="1" x14ac:dyDescent="0.25">
      <c r="A18" s="497"/>
      <c r="B18" s="644"/>
      <c r="C18" s="566"/>
      <c r="D18" s="561"/>
      <c r="E18" s="558"/>
      <c r="F18" s="558"/>
      <c r="G18" s="559"/>
      <c r="N18" s="729">
        <f t="shared" si="4"/>
        <v>41651</v>
      </c>
      <c r="O18" s="552">
        <v>0</v>
      </c>
      <c r="P18" s="554">
        <f t="shared" si="5"/>
        <v>0</v>
      </c>
      <c r="Q18" s="554">
        <f t="shared" si="5"/>
        <v>0</v>
      </c>
      <c r="R18" s="554">
        <f t="shared" si="6"/>
        <v>0</v>
      </c>
      <c r="S18" s="735">
        <f t="shared" si="7"/>
        <v>0</v>
      </c>
    </row>
    <row r="19" spans="1:24" ht="12.75" customHeight="1" thickBot="1" x14ac:dyDescent="0.25">
      <c r="A19" s="497"/>
      <c r="B19" s="644"/>
      <c r="C19" s="566"/>
      <c r="D19" s="558"/>
      <c r="E19" s="558"/>
      <c r="F19" s="558"/>
      <c r="G19" s="559"/>
      <c r="N19" s="729">
        <f t="shared" si="4"/>
        <v>41652</v>
      </c>
      <c r="O19" s="560"/>
      <c r="P19" s="554">
        <f t="shared" si="5"/>
        <v>0</v>
      </c>
      <c r="Q19" s="554">
        <f t="shared" si="5"/>
        <v>0</v>
      </c>
      <c r="R19" s="554">
        <f t="shared" si="6"/>
        <v>0</v>
      </c>
      <c r="S19" s="735">
        <f t="shared" si="7"/>
        <v>0</v>
      </c>
    </row>
    <row r="20" spans="1:24" ht="13.5" customHeight="1" thickBot="1" x14ac:dyDescent="0.25">
      <c r="A20" s="498"/>
      <c r="B20" s="645"/>
      <c r="C20" s="552"/>
      <c r="D20" s="563"/>
      <c r="E20" s="563"/>
      <c r="F20" s="563"/>
      <c r="G20" s="564"/>
      <c r="N20" s="729">
        <f t="shared" si="4"/>
        <v>41653</v>
      </c>
      <c r="O20" s="562"/>
      <c r="P20" s="554">
        <f t="shared" si="5"/>
        <v>0.35416666666666669</v>
      </c>
      <c r="Q20" s="554">
        <f t="shared" si="5"/>
        <v>0.70833333333333337</v>
      </c>
      <c r="R20" s="554">
        <f t="shared" si="6"/>
        <v>2.0833333333333332E-2</v>
      </c>
      <c r="S20" s="735">
        <f t="shared" si="7"/>
        <v>0.33333333333333337</v>
      </c>
    </row>
    <row r="21" spans="1:24" ht="12.75" customHeight="1" thickBot="1" x14ac:dyDescent="0.25">
      <c r="A21" s="496"/>
      <c r="B21" s="643"/>
      <c r="C21" s="629"/>
      <c r="D21" s="553"/>
      <c r="E21" s="554"/>
      <c r="F21" s="554"/>
      <c r="G21" s="565"/>
      <c r="N21" s="729">
        <f t="shared" si="4"/>
        <v>41654</v>
      </c>
      <c r="P21" s="554">
        <f t="shared" si="5"/>
        <v>0.35416666666666669</v>
      </c>
      <c r="Q21" s="554">
        <f t="shared" si="5"/>
        <v>0.70833333333333337</v>
      </c>
      <c r="R21" s="554">
        <f t="shared" si="6"/>
        <v>2.0833333333333332E-2</v>
      </c>
      <c r="S21" s="735">
        <f t="shared" si="7"/>
        <v>0.33333333333333337</v>
      </c>
    </row>
    <row r="22" spans="1:24" ht="12.75" customHeight="1" thickBot="1" x14ac:dyDescent="0.25">
      <c r="A22" s="497"/>
      <c r="B22" s="657"/>
      <c r="C22" s="566"/>
      <c r="D22" s="557"/>
      <c r="E22" s="558"/>
      <c r="F22" s="558"/>
      <c r="G22" s="559"/>
      <c r="N22" s="729">
        <f t="shared" si="4"/>
        <v>41655</v>
      </c>
      <c r="P22" s="554">
        <f t="shared" si="5"/>
        <v>0</v>
      </c>
      <c r="Q22" s="554">
        <f t="shared" si="5"/>
        <v>0</v>
      </c>
      <c r="R22" s="554">
        <f t="shared" si="6"/>
        <v>0</v>
      </c>
      <c r="S22" s="735">
        <f t="shared" si="7"/>
        <v>0</v>
      </c>
    </row>
    <row r="23" spans="1:24" ht="12.75" customHeight="1" thickBot="1" x14ac:dyDescent="0.25">
      <c r="A23" s="497"/>
      <c r="B23" s="657"/>
      <c r="C23" s="566"/>
      <c r="D23" s="561"/>
      <c r="E23" s="558"/>
      <c r="F23" s="558"/>
      <c r="G23" s="559"/>
      <c r="N23" s="729">
        <f t="shared" si="4"/>
        <v>41656</v>
      </c>
      <c r="O23" s="556"/>
      <c r="P23" s="554">
        <f t="shared" si="5"/>
        <v>0</v>
      </c>
      <c r="Q23" s="554">
        <f t="shared" si="5"/>
        <v>0</v>
      </c>
      <c r="R23" s="554">
        <f t="shared" si="6"/>
        <v>0</v>
      </c>
      <c r="S23" s="735">
        <f t="shared" si="7"/>
        <v>0</v>
      </c>
    </row>
    <row r="24" spans="1:24" ht="12.75" customHeight="1" thickBot="1" x14ac:dyDescent="0.25">
      <c r="A24" s="497"/>
      <c r="B24" s="657"/>
      <c r="C24" s="566"/>
      <c r="D24" s="558"/>
      <c r="E24" s="558"/>
      <c r="F24" s="558"/>
      <c r="G24" s="559"/>
      <c r="N24" s="729">
        <f t="shared" si="4"/>
        <v>41657</v>
      </c>
      <c r="P24" s="554">
        <f t="shared" si="5"/>
        <v>0</v>
      </c>
      <c r="Q24" s="554">
        <f t="shared" si="5"/>
        <v>0</v>
      </c>
      <c r="R24" s="554">
        <f t="shared" si="6"/>
        <v>0</v>
      </c>
      <c r="S24" s="735">
        <f t="shared" si="7"/>
        <v>0</v>
      </c>
    </row>
    <row r="25" spans="1:24" ht="13.5" customHeight="1" thickBot="1" x14ac:dyDescent="0.25">
      <c r="A25" s="498"/>
      <c r="B25" s="658"/>
      <c r="C25" s="552"/>
      <c r="D25" s="563"/>
      <c r="E25" s="563"/>
      <c r="F25" s="563"/>
      <c r="G25" s="568"/>
      <c r="N25" s="729">
        <f t="shared" si="4"/>
        <v>41658</v>
      </c>
      <c r="O25" s="552">
        <v>0</v>
      </c>
      <c r="P25" s="554">
        <f t="shared" si="5"/>
        <v>0</v>
      </c>
      <c r="Q25" s="554">
        <f t="shared" si="5"/>
        <v>0</v>
      </c>
      <c r="R25" s="554">
        <f t="shared" si="6"/>
        <v>0</v>
      </c>
      <c r="S25" s="735">
        <f t="shared" si="7"/>
        <v>0</v>
      </c>
    </row>
    <row r="26" spans="1:24" ht="12.75" customHeight="1" thickBot="1" x14ac:dyDescent="0.25">
      <c r="A26" s="496"/>
      <c r="B26" s="643"/>
      <c r="C26" s="629"/>
      <c r="D26" s="553"/>
      <c r="E26" s="554"/>
      <c r="F26" s="554"/>
      <c r="G26" s="555"/>
      <c r="N26" s="729">
        <f t="shared" si="4"/>
        <v>41659</v>
      </c>
      <c r="O26" s="560"/>
      <c r="P26" s="554">
        <f t="shared" si="5"/>
        <v>0</v>
      </c>
      <c r="Q26" s="554">
        <f t="shared" si="5"/>
        <v>0</v>
      </c>
      <c r="R26" s="554">
        <f t="shared" si="6"/>
        <v>0</v>
      </c>
      <c r="S26" s="735">
        <f t="shared" si="7"/>
        <v>0</v>
      </c>
    </row>
    <row r="27" spans="1:24" ht="12.75" customHeight="1" thickBot="1" x14ac:dyDescent="0.25">
      <c r="A27" s="497"/>
      <c r="B27" s="644"/>
      <c r="C27" s="566"/>
      <c r="D27" s="557"/>
      <c r="E27" s="558"/>
      <c r="F27" s="558"/>
      <c r="G27" s="559"/>
      <c r="N27" s="729">
        <f t="shared" si="4"/>
        <v>41660</v>
      </c>
      <c r="O27" s="562"/>
      <c r="P27" s="554">
        <f t="shared" si="5"/>
        <v>0.5</v>
      </c>
      <c r="Q27" s="554">
        <f t="shared" si="5"/>
        <v>0.83333333333333337</v>
      </c>
      <c r="R27" s="554">
        <f t="shared" si="6"/>
        <v>2.0833333333333332E-2</v>
      </c>
      <c r="S27" s="735">
        <f t="shared" si="7"/>
        <v>0.31250000000000006</v>
      </c>
    </row>
    <row r="28" spans="1:24" ht="12.75" customHeight="1" thickBot="1" x14ac:dyDescent="0.25">
      <c r="A28" s="497"/>
      <c r="B28" s="644"/>
      <c r="C28" s="566"/>
      <c r="D28" s="561"/>
      <c r="E28" s="558"/>
      <c r="F28" s="558"/>
      <c r="G28" s="559"/>
      <c r="N28" s="729">
        <f t="shared" si="4"/>
        <v>41661</v>
      </c>
      <c r="P28" s="554">
        <f t="shared" si="5"/>
        <v>0.5</v>
      </c>
      <c r="Q28" s="554">
        <f t="shared" si="5"/>
        <v>0.83333333333333337</v>
      </c>
      <c r="R28" s="554">
        <f t="shared" si="6"/>
        <v>2.0833333333333332E-2</v>
      </c>
      <c r="S28" s="735">
        <f t="shared" si="7"/>
        <v>0.31250000000000006</v>
      </c>
    </row>
    <row r="29" spans="1:24" ht="12.75" customHeight="1" thickBot="1" x14ac:dyDescent="0.25">
      <c r="A29" s="497"/>
      <c r="B29" s="644"/>
      <c r="C29" s="566"/>
      <c r="D29" s="558"/>
      <c r="E29" s="558"/>
      <c r="F29" s="558"/>
      <c r="G29" s="559"/>
      <c r="N29" s="729">
        <f t="shared" si="4"/>
        <v>41662</v>
      </c>
      <c r="P29" s="554">
        <f t="shared" si="5"/>
        <v>0</v>
      </c>
      <c r="Q29" s="554">
        <f t="shared" si="5"/>
        <v>0</v>
      </c>
      <c r="R29" s="554">
        <f t="shared" si="6"/>
        <v>0</v>
      </c>
      <c r="S29" s="735">
        <f t="shared" si="7"/>
        <v>0</v>
      </c>
    </row>
    <row r="30" spans="1:24" ht="13.5" customHeight="1" thickBot="1" x14ac:dyDescent="0.25">
      <c r="A30" s="498"/>
      <c r="B30" s="645"/>
      <c r="C30" s="552"/>
      <c r="D30" s="563"/>
      <c r="E30" s="563"/>
      <c r="F30" s="563"/>
      <c r="G30" s="564"/>
      <c r="N30" s="729">
        <f t="shared" si="4"/>
        <v>41663</v>
      </c>
      <c r="O30" s="556"/>
      <c r="P30" s="554">
        <f t="shared" si="5"/>
        <v>0</v>
      </c>
      <c r="Q30" s="554">
        <f t="shared" si="5"/>
        <v>0</v>
      </c>
      <c r="R30" s="554">
        <f t="shared" si="6"/>
        <v>0</v>
      </c>
      <c r="S30" s="735">
        <f t="shared" si="7"/>
        <v>0</v>
      </c>
    </row>
    <row r="31" spans="1:24" x14ac:dyDescent="0.2">
      <c r="B31" s="148"/>
      <c r="N31" s="621"/>
    </row>
    <row r="32" spans="1:24" x14ac:dyDescent="0.2">
      <c r="B32" s="148"/>
      <c r="N32" s="621"/>
    </row>
    <row r="33" spans="2:19" ht="13.5" thickBot="1" x14ac:dyDescent="0.25">
      <c r="B33" s="148"/>
      <c r="N33" s="621"/>
    </row>
    <row r="34" spans="2:19" x14ac:dyDescent="0.2">
      <c r="B34" s="646"/>
      <c r="C34" s="647"/>
      <c r="D34" s="647"/>
      <c r="E34" s="647"/>
      <c r="F34" s="647"/>
      <c r="G34" s="647"/>
      <c r="N34" s="646" t="s">
        <v>36</v>
      </c>
      <c r="O34" s="647"/>
      <c r="P34" s="647"/>
      <c r="Q34" s="647"/>
      <c r="R34" s="647"/>
      <c r="S34" s="647"/>
    </row>
    <row r="35" spans="2:19" ht="13.5" thickBot="1" x14ac:dyDescent="0.25">
      <c r="B35" s="648"/>
      <c r="C35" s="649"/>
      <c r="D35" s="649"/>
      <c r="E35" s="649"/>
      <c r="F35" s="649"/>
      <c r="G35" s="649"/>
      <c r="K35" s="82" t="s">
        <v>39</v>
      </c>
      <c r="L35" s="82" t="s">
        <v>40</v>
      </c>
      <c r="N35" s="648"/>
      <c r="O35" s="649"/>
      <c r="P35" s="649"/>
      <c r="Q35" s="649"/>
      <c r="R35" s="649"/>
      <c r="S35" s="649"/>
    </row>
    <row r="36" spans="2:19" ht="13.5" thickBot="1" x14ac:dyDescent="0.25">
      <c r="B36" s="569"/>
      <c r="C36" s="570"/>
      <c r="D36" s="571"/>
      <c r="E36" s="571"/>
      <c r="F36" s="571"/>
      <c r="G36" s="572"/>
      <c r="K36" s="82" t="s">
        <v>41</v>
      </c>
      <c r="L36" s="82">
        <v>11</v>
      </c>
      <c r="N36" s="569" t="s">
        <v>21</v>
      </c>
      <c r="O36" s="570" t="s">
        <v>22</v>
      </c>
      <c r="P36" s="571" t="s">
        <v>23</v>
      </c>
      <c r="Q36" s="571" t="s">
        <v>24</v>
      </c>
      <c r="R36" s="571" t="s">
        <v>25</v>
      </c>
      <c r="S36" s="572" t="s">
        <v>26</v>
      </c>
    </row>
    <row r="37" spans="2:19" x14ac:dyDescent="0.2">
      <c r="B37" s="573"/>
      <c r="C37" s="574"/>
      <c r="D37" s="575"/>
      <c r="E37" s="576"/>
      <c r="F37" s="577"/>
      <c r="G37" s="578"/>
      <c r="K37" s="82" t="s">
        <v>42</v>
      </c>
      <c r="L37" s="82">
        <v>35</v>
      </c>
      <c r="N37" s="573" t="s">
        <v>149</v>
      </c>
      <c r="O37" s="574">
        <v>2.0833333333333332E-2</v>
      </c>
      <c r="P37" s="575">
        <v>0.35416666666666669</v>
      </c>
      <c r="Q37" s="576">
        <v>0.70833333333333337</v>
      </c>
      <c r="R37" s="577"/>
      <c r="S37" s="578"/>
    </row>
    <row r="38" spans="2:19" x14ac:dyDescent="0.2">
      <c r="B38" s="579"/>
      <c r="C38" s="580"/>
      <c r="D38" s="581"/>
      <c r="E38" s="582"/>
      <c r="F38" s="583"/>
      <c r="G38" s="583"/>
      <c r="K38" s="82" t="s">
        <v>43</v>
      </c>
      <c r="L38" s="82">
        <v>45</v>
      </c>
      <c r="N38" s="579" t="s">
        <v>150</v>
      </c>
      <c r="O38" s="580">
        <v>2.0833333333333332E-2</v>
      </c>
      <c r="P38" s="581">
        <v>0.5</v>
      </c>
      <c r="Q38" s="582">
        <v>0.83333333333333337</v>
      </c>
      <c r="R38" s="583"/>
      <c r="S38" s="583"/>
    </row>
    <row r="39" spans="2:19" x14ac:dyDescent="0.2">
      <c r="B39" s="579"/>
      <c r="C39" s="580"/>
      <c r="D39" s="581"/>
      <c r="E39" s="582"/>
      <c r="F39" s="583"/>
      <c r="G39" s="583"/>
      <c r="K39" s="82" t="s">
        <v>44</v>
      </c>
      <c r="L39" s="82">
        <v>50</v>
      </c>
      <c r="N39" s="579" t="s">
        <v>28</v>
      </c>
      <c r="O39" s="580">
        <f>NULROOSTER!N6</f>
        <v>0</v>
      </c>
      <c r="P39" s="581">
        <f>NULROOSTER!O6</f>
        <v>0</v>
      </c>
      <c r="Q39" s="582">
        <f>NULROOSTER!P6</f>
        <v>0</v>
      </c>
      <c r="R39" s="583"/>
      <c r="S39" s="583"/>
    </row>
    <row r="40" spans="2:19" x14ac:dyDescent="0.2">
      <c r="B40" s="579"/>
      <c r="C40" s="580"/>
      <c r="D40" s="581"/>
      <c r="E40" s="582"/>
      <c r="F40" s="583"/>
      <c r="G40" s="583"/>
      <c r="K40" s="82" t="s">
        <v>45</v>
      </c>
      <c r="L40" s="82">
        <v>55</v>
      </c>
      <c r="N40" s="579" t="s">
        <v>28</v>
      </c>
      <c r="O40" s="580">
        <f>NULROOSTER!N7</f>
        <v>0</v>
      </c>
      <c r="P40" s="581">
        <f>NULROOSTER!O7</f>
        <v>0</v>
      </c>
      <c r="Q40" s="582">
        <f>NULROOSTER!P7</f>
        <v>0</v>
      </c>
      <c r="R40" s="583"/>
      <c r="S40" s="583"/>
    </row>
    <row r="41" spans="2:19" ht="13.5" thickBot="1" x14ac:dyDescent="0.25">
      <c r="B41" s="584"/>
      <c r="C41" s="585"/>
      <c r="D41" s="586"/>
      <c r="E41" s="587"/>
      <c r="F41" s="588"/>
      <c r="G41" s="588"/>
      <c r="K41" s="82" t="s">
        <v>46</v>
      </c>
      <c r="L41" s="589" t="s">
        <v>53</v>
      </c>
      <c r="N41" s="584" t="s">
        <v>28</v>
      </c>
      <c r="O41" s="585">
        <f>NULROOSTER!N8</f>
        <v>0</v>
      </c>
      <c r="P41" s="586">
        <f>NULROOSTER!O8</f>
        <v>0</v>
      </c>
      <c r="Q41" s="587">
        <f>NULROOSTER!P8</f>
        <v>0</v>
      </c>
      <c r="R41" s="588"/>
      <c r="S41" s="588"/>
    </row>
    <row r="42" spans="2:19" x14ac:dyDescent="0.2">
      <c r="B42" s="573"/>
      <c r="C42" s="590"/>
      <c r="D42" s="591"/>
      <c r="E42" s="592"/>
      <c r="F42" s="593"/>
      <c r="G42" s="593"/>
      <c r="K42" s="82" t="s">
        <v>47</v>
      </c>
      <c r="L42" s="589" t="s">
        <v>54</v>
      </c>
      <c r="N42" s="573" t="s">
        <v>151</v>
      </c>
      <c r="O42" s="590">
        <v>2.0833333333333332E-2</v>
      </c>
      <c r="P42" s="591">
        <v>0.35416666666666669</v>
      </c>
      <c r="Q42" s="592">
        <v>0.70833333333333337</v>
      </c>
      <c r="R42" s="593"/>
      <c r="S42" s="593"/>
    </row>
    <row r="43" spans="2:19" x14ac:dyDescent="0.2">
      <c r="B43" s="579"/>
      <c r="C43" s="580"/>
      <c r="D43" s="581"/>
      <c r="E43" s="582"/>
      <c r="F43" s="583"/>
      <c r="G43" s="583"/>
      <c r="K43" s="82" t="s">
        <v>48</v>
      </c>
      <c r="L43" s="589" t="s">
        <v>55</v>
      </c>
      <c r="N43" s="579" t="s">
        <v>152</v>
      </c>
      <c r="O43" s="580">
        <f>NULROOSTER!N10</f>
        <v>0</v>
      </c>
      <c r="P43" s="581">
        <v>0.5</v>
      </c>
      <c r="Q43" s="582">
        <v>0.83333333333333337</v>
      </c>
      <c r="R43" s="583"/>
      <c r="S43" s="583"/>
    </row>
    <row r="44" spans="2:19" x14ac:dyDescent="0.2">
      <c r="B44" s="579"/>
      <c r="C44" s="580"/>
      <c r="D44" s="581"/>
      <c r="E44" s="582"/>
      <c r="F44" s="583"/>
      <c r="G44" s="583"/>
      <c r="K44" s="82" t="s">
        <v>49</v>
      </c>
      <c r="L44" s="589" t="s">
        <v>56</v>
      </c>
      <c r="N44" s="579" t="s">
        <v>29</v>
      </c>
      <c r="O44" s="580">
        <f>NULROOSTER!N11</f>
        <v>0</v>
      </c>
      <c r="P44" s="581">
        <f>NULROOSTER!O11</f>
        <v>0</v>
      </c>
      <c r="Q44" s="582">
        <f>NULROOSTER!P11</f>
        <v>0</v>
      </c>
      <c r="R44" s="583"/>
      <c r="S44" s="583"/>
    </row>
    <row r="45" spans="2:19" x14ac:dyDescent="0.2">
      <c r="B45" s="579"/>
      <c r="C45" s="580"/>
      <c r="D45" s="581"/>
      <c r="E45" s="582"/>
      <c r="F45" s="583"/>
      <c r="G45" s="583"/>
      <c r="K45" s="82" t="s">
        <v>50</v>
      </c>
      <c r="L45" s="589" t="s">
        <v>57</v>
      </c>
      <c r="N45" s="579" t="s">
        <v>29</v>
      </c>
      <c r="O45" s="580">
        <f>NULROOSTER!N12</f>
        <v>0</v>
      </c>
      <c r="P45" s="581">
        <f>NULROOSTER!O12</f>
        <v>0</v>
      </c>
      <c r="Q45" s="582">
        <f>NULROOSTER!P12</f>
        <v>0</v>
      </c>
      <c r="R45" s="583"/>
      <c r="S45" s="583"/>
    </row>
    <row r="46" spans="2:19" ht="13.5" thickBot="1" x14ac:dyDescent="0.25">
      <c r="B46" s="594"/>
      <c r="C46" s="595"/>
      <c r="D46" s="596"/>
      <c r="E46" s="597"/>
      <c r="F46" s="598"/>
      <c r="G46" s="598"/>
      <c r="K46" s="82" t="s">
        <v>51</v>
      </c>
      <c r="L46" s="589" t="s">
        <v>58</v>
      </c>
      <c r="N46" s="594" t="s">
        <v>29</v>
      </c>
      <c r="O46" s="595">
        <f>NULROOSTER!N13</f>
        <v>0</v>
      </c>
      <c r="P46" s="596">
        <f>NULROOSTER!O13</f>
        <v>0</v>
      </c>
      <c r="Q46" s="597">
        <f>NULROOSTER!P13</f>
        <v>0</v>
      </c>
      <c r="R46" s="598"/>
      <c r="S46" s="598"/>
    </row>
    <row r="47" spans="2:19" x14ac:dyDescent="0.2">
      <c r="B47" s="599"/>
      <c r="C47" s="600"/>
      <c r="D47" s="601"/>
      <c r="E47" s="602"/>
      <c r="F47" s="603"/>
      <c r="G47" s="603"/>
      <c r="K47" s="82" t="s">
        <v>52</v>
      </c>
      <c r="L47" s="589" t="s">
        <v>59</v>
      </c>
      <c r="N47" s="599" t="s">
        <v>30</v>
      </c>
      <c r="O47" s="600">
        <f>NULROOSTER!N14</f>
        <v>0</v>
      </c>
      <c r="P47" s="601">
        <f>NULROOSTER!O14</f>
        <v>0</v>
      </c>
      <c r="Q47" s="602">
        <f>NULROOSTER!P14</f>
        <v>0</v>
      </c>
      <c r="R47" s="603"/>
      <c r="S47" s="603"/>
    </row>
    <row r="48" spans="2:19" x14ac:dyDescent="0.2">
      <c r="B48" s="579"/>
      <c r="C48" s="580"/>
      <c r="D48" s="581"/>
      <c r="E48" s="582"/>
      <c r="F48" s="583"/>
      <c r="G48" s="583"/>
      <c r="L48" s="589" t="s">
        <v>60</v>
      </c>
      <c r="N48" s="579" t="s">
        <v>30</v>
      </c>
      <c r="O48" s="580">
        <f>NULROOSTER!N15</f>
        <v>0</v>
      </c>
      <c r="P48" s="581">
        <f>NULROOSTER!O15</f>
        <v>0</v>
      </c>
      <c r="Q48" s="582">
        <f>NULROOSTER!P15</f>
        <v>0</v>
      </c>
      <c r="R48" s="583"/>
      <c r="S48" s="583"/>
    </row>
    <row r="49" spans="2:19" x14ac:dyDescent="0.2">
      <c r="B49" s="579"/>
      <c r="C49" s="580"/>
      <c r="D49" s="581"/>
      <c r="E49" s="582"/>
      <c r="F49" s="583"/>
      <c r="G49" s="583"/>
      <c r="L49" s="589" t="s">
        <v>61</v>
      </c>
      <c r="N49" s="579" t="s">
        <v>30</v>
      </c>
      <c r="O49" s="580">
        <f>NULROOSTER!N16</f>
        <v>0</v>
      </c>
      <c r="P49" s="581">
        <f>NULROOSTER!O16</f>
        <v>0</v>
      </c>
      <c r="Q49" s="582">
        <f>NULROOSTER!P16</f>
        <v>0</v>
      </c>
      <c r="R49" s="583"/>
      <c r="S49" s="583"/>
    </row>
    <row r="50" spans="2:19" x14ac:dyDescent="0.2">
      <c r="B50" s="579"/>
      <c r="C50" s="580"/>
      <c r="D50" s="581"/>
      <c r="E50" s="582"/>
      <c r="F50" s="583"/>
      <c r="G50" s="583"/>
      <c r="L50" s="589" t="s">
        <v>62</v>
      </c>
      <c r="N50" s="579" t="s">
        <v>30</v>
      </c>
      <c r="O50" s="580">
        <f>NULROOSTER!N17</f>
        <v>0</v>
      </c>
      <c r="P50" s="581">
        <f>NULROOSTER!O17</f>
        <v>0</v>
      </c>
      <c r="Q50" s="582">
        <f>NULROOSTER!P17</f>
        <v>0</v>
      </c>
      <c r="R50" s="583"/>
      <c r="S50" s="583"/>
    </row>
    <row r="51" spans="2:19" ht="13.5" thickBot="1" x14ac:dyDescent="0.25">
      <c r="B51" s="584"/>
      <c r="C51" s="585"/>
      <c r="D51" s="586"/>
      <c r="E51" s="587"/>
      <c r="F51" s="588"/>
      <c r="G51" s="588"/>
      <c r="L51" s="589" t="s">
        <v>63</v>
      </c>
      <c r="N51" s="584" t="s">
        <v>30</v>
      </c>
      <c r="O51" s="585">
        <f>NULROOSTER!N18</f>
        <v>0</v>
      </c>
      <c r="P51" s="586">
        <f>NULROOSTER!O18</f>
        <v>0</v>
      </c>
      <c r="Q51" s="587">
        <f>NULROOSTER!P18</f>
        <v>0</v>
      </c>
      <c r="R51" s="588"/>
      <c r="S51" s="588"/>
    </row>
    <row r="52" spans="2:19" x14ac:dyDescent="0.2">
      <c r="B52" s="573"/>
      <c r="C52" s="590"/>
      <c r="D52" s="591"/>
      <c r="E52" s="592"/>
      <c r="F52" s="593"/>
      <c r="G52" s="593"/>
      <c r="L52" s="589" t="s">
        <v>64</v>
      </c>
      <c r="N52" s="573" t="s">
        <v>31</v>
      </c>
      <c r="O52" s="590">
        <f>NULROOSTER!N19</f>
        <v>0</v>
      </c>
      <c r="P52" s="591">
        <f>NULROOSTER!O19</f>
        <v>0</v>
      </c>
      <c r="Q52" s="592">
        <f>NULROOSTER!P19</f>
        <v>0</v>
      </c>
      <c r="R52" s="593"/>
      <c r="S52" s="593"/>
    </row>
    <row r="53" spans="2:19" x14ac:dyDescent="0.2">
      <c r="B53" s="579"/>
      <c r="C53" s="580"/>
      <c r="D53" s="581"/>
      <c r="E53" s="582"/>
      <c r="F53" s="583"/>
      <c r="G53" s="583"/>
      <c r="L53" s="604" t="s">
        <v>134</v>
      </c>
      <c r="N53" s="579" t="s">
        <v>31</v>
      </c>
      <c r="O53" s="580">
        <f>NULROOSTER!N20</f>
        <v>0</v>
      </c>
      <c r="P53" s="581">
        <f>NULROOSTER!O20</f>
        <v>0</v>
      </c>
      <c r="Q53" s="582">
        <f>NULROOSTER!P20</f>
        <v>0</v>
      </c>
      <c r="R53" s="583"/>
      <c r="S53" s="583"/>
    </row>
    <row r="54" spans="2:19" x14ac:dyDescent="0.2">
      <c r="B54" s="579"/>
      <c r="C54" s="580"/>
      <c r="D54" s="581"/>
      <c r="E54" s="582"/>
      <c r="F54" s="583"/>
      <c r="G54" s="583"/>
      <c r="N54" s="579" t="s">
        <v>31</v>
      </c>
      <c r="O54" s="580">
        <f>NULROOSTER!N21</f>
        <v>0</v>
      </c>
      <c r="P54" s="581">
        <f>NULROOSTER!O21</f>
        <v>0</v>
      </c>
      <c r="Q54" s="582">
        <f>NULROOSTER!P21</f>
        <v>0</v>
      </c>
      <c r="R54" s="583"/>
      <c r="S54" s="583"/>
    </row>
    <row r="55" spans="2:19" x14ac:dyDescent="0.2">
      <c r="B55" s="579"/>
      <c r="C55" s="580"/>
      <c r="D55" s="581"/>
      <c r="E55" s="582"/>
      <c r="F55" s="583"/>
      <c r="G55" s="583"/>
      <c r="N55" s="579" t="s">
        <v>31</v>
      </c>
      <c r="O55" s="580">
        <f>NULROOSTER!N22</f>
        <v>0</v>
      </c>
      <c r="P55" s="581">
        <f>NULROOSTER!O22</f>
        <v>0</v>
      </c>
      <c r="Q55" s="582">
        <f>NULROOSTER!P22</f>
        <v>0</v>
      </c>
      <c r="R55" s="583"/>
      <c r="S55" s="583"/>
    </row>
    <row r="56" spans="2:19" ht="13.5" thickBot="1" x14ac:dyDescent="0.25">
      <c r="B56" s="594"/>
      <c r="C56" s="595"/>
      <c r="D56" s="596"/>
      <c r="E56" s="597"/>
      <c r="F56" s="598"/>
      <c r="G56" s="598"/>
      <c r="N56" s="594" t="s">
        <v>31</v>
      </c>
      <c r="O56" s="595">
        <f>NULROOSTER!N23</f>
        <v>0</v>
      </c>
      <c r="P56" s="596">
        <f>NULROOSTER!O23</f>
        <v>0</v>
      </c>
      <c r="Q56" s="597">
        <f>NULROOSTER!P23</f>
        <v>0</v>
      </c>
      <c r="R56" s="598"/>
      <c r="S56" s="598"/>
    </row>
    <row r="57" spans="2:19" x14ac:dyDescent="0.2">
      <c r="B57" s="599"/>
      <c r="C57" s="600"/>
      <c r="D57" s="601"/>
      <c r="E57" s="602"/>
      <c r="F57" s="603"/>
      <c r="G57" s="603"/>
      <c r="N57" s="599" t="s">
        <v>32</v>
      </c>
      <c r="O57" s="600">
        <f>NULROOSTER!N24</f>
        <v>0</v>
      </c>
      <c r="P57" s="601">
        <f>NULROOSTER!O24</f>
        <v>0</v>
      </c>
      <c r="Q57" s="602">
        <f>NULROOSTER!P24</f>
        <v>0</v>
      </c>
      <c r="R57" s="603"/>
      <c r="S57" s="603"/>
    </row>
    <row r="58" spans="2:19" x14ac:dyDescent="0.2">
      <c r="B58" s="579"/>
      <c r="C58" s="580"/>
      <c r="D58" s="581"/>
      <c r="E58" s="582"/>
      <c r="F58" s="583"/>
      <c r="G58" s="583"/>
      <c r="N58" s="579" t="s">
        <v>32</v>
      </c>
      <c r="O58" s="580">
        <f>NULROOSTER!N25</f>
        <v>0</v>
      </c>
      <c r="P58" s="581">
        <f>NULROOSTER!O25</f>
        <v>0</v>
      </c>
      <c r="Q58" s="582">
        <f>NULROOSTER!P25</f>
        <v>0</v>
      </c>
      <c r="R58" s="583"/>
      <c r="S58" s="583"/>
    </row>
    <row r="59" spans="2:19" x14ac:dyDescent="0.2">
      <c r="B59" s="579"/>
      <c r="C59" s="580"/>
      <c r="D59" s="581"/>
      <c r="E59" s="582"/>
      <c r="F59" s="583"/>
      <c r="G59" s="583"/>
      <c r="N59" s="579" t="s">
        <v>32</v>
      </c>
      <c r="O59" s="580">
        <f>NULROOSTER!N26</f>
        <v>0</v>
      </c>
      <c r="P59" s="581">
        <f>NULROOSTER!O26</f>
        <v>0</v>
      </c>
      <c r="Q59" s="582">
        <f>NULROOSTER!P26</f>
        <v>0</v>
      </c>
      <c r="R59" s="583"/>
      <c r="S59" s="583"/>
    </row>
    <row r="60" spans="2:19" x14ac:dyDescent="0.2">
      <c r="B60" s="579"/>
      <c r="C60" s="580"/>
      <c r="D60" s="581"/>
      <c r="E60" s="582"/>
      <c r="F60" s="583"/>
      <c r="G60" s="583"/>
      <c r="N60" s="579" t="s">
        <v>32</v>
      </c>
      <c r="O60" s="580">
        <f>NULROOSTER!N27</f>
        <v>0</v>
      </c>
      <c r="P60" s="581">
        <f>NULROOSTER!O27</f>
        <v>0</v>
      </c>
      <c r="Q60" s="582">
        <f>NULROOSTER!P27</f>
        <v>0</v>
      </c>
      <c r="R60" s="583"/>
      <c r="S60" s="583"/>
    </row>
    <row r="61" spans="2:19" ht="13.5" thickBot="1" x14ac:dyDescent="0.25">
      <c r="B61" s="594"/>
      <c r="C61" s="595"/>
      <c r="D61" s="596"/>
      <c r="E61" s="597"/>
      <c r="F61" s="598"/>
      <c r="G61" s="605"/>
      <c r="N61" s="594" t="s">
        <v>32</v>
      </c>
      <c r="O61" s="595">
        <f>NULROOSTER!N28</f>
        <v>0</v>
      </c>
      <c r="P61" s="596">
        <f>NULROOSTER!O28</f>
        <v>0</v>
      </c>
      <c r="Q61" s="597">
        <f>NULROOSTER!P28</f>
        <v>0</v>
      </c>
      <c r="R61" s="598"/>
      <c r="S61" s="605"/>
    </row>
    <row r="62" spans="2:19" ht="13.5" thickBot="1" x14ac:dyDescent="0.25">
      <c r="B62" s="148"/>
      <c r="N62" s="621"/>
    </row>
    <row r="63" spans="2:19" ht="13.5" thickBot="1" x14ac:dyDescent="0.25">
      <c r="B63" s="606"/>
      <c r="C63" s="570"/>
      <c r="D63" s="571"/>
      <c r="E63" s="571"/>
      <c r="F63" s="607"/>
      <c r="G63" s="608"/>
      <c r="N63" s="606" t="s">
        <v>21</v>
      </c>
      <c r="O63" s="570" t="s">
        <v>22</v>
      </c>
      <c r="P63" s="571" t="s">
        <v>23</v>
      </c>
      <c r="Q63" s="571" t="s">
        <v>24</v>
      </c>
      <c r="R63" s="607" t="s">
        <v>25</v>
      </c>
      <c r="S63" s="608" t="s">
        <v>26</v>
      </c>
    </row>
    <row r="64" spans="2:19" x14ac:dyDescent="0.2">
      <c r="B64" s="573"/>
      <c r="C64" s="609"/>
      <c r="D64" s="609"/>
      <c r="E64" s="609"/>
      <c r="F64" s="610"/>
      <c r="G64" s="611"/>
      <c r="N64" s="573" t="s">
        <v>33</v>
      </c>
      <c r="O64" s="609">
        <v>0</v>
      </c>
      <c r="P64" s="609">
        <v>0</v>
      </c>
      <c r="Q64" s="609">
        <v>0</v>
      </c>
      <c r="R64" s="610"/>
      <c r="S64" s="611"/>
    </row>
    <row r="65" spans="2:19" ht="13.5" thickBot="1" x14ac:dyDescent="0.25">
      <c r="B65" s="584"/>
      <c r="C65" s="612"/>
      <c r="D65" s="612"/>
      <c r="E65" s="612"/>
      <c r="F65" s="613"/>
      <c r="G65" s="605"/>
      <c r="N65" s="584" t="s">
        <v>34</v>
      </c>
      <c r="O65" s="612">
        <v>0</v>
      </c>
      <c r="P65" s="612">
        <v>0</v>
      </c>
      <c r="Q65" s="612">
        <v>0</v>
      </c>
      <c r="R65" s="613"/>
      <c r="S65" s="605"/>
    </row>
    <row r="66" spans="2:19" ht="13.5" thickBot="1" x14ac:dyDescent="0.25">
      <c r="B66" s="614"/>
      <c r="C66" s="615"/>
      <c r="D66" s="615"/>
      <c r="E66" s="615"/>
      <c r="F66" s="610"/>
      <c r="G66" s="616"/>
      <c r="N66" s="614"/>
      <c r="O66" s="615">
        <v>0</v>
      </c>
      <c r="P66" s="615"/>
      <c r="Q66" s="615">
        <v>1</v>
      </c>
      <c r="R66" s="610"/>
      <c r="S66" s="616"/>
    </row>
    <row r="67" spans="2:19" ht="13.5" thickBot="1" x14ac:dyDescent="0.25">
      <c r="B67" s="617"/>
      <c r="C67" s="615"/>
      <c r="D67" s="615"/>
      <c r="E67" s="615"/>
      <c r="F67" s="613"/>
      <c r="G67" s="605"/>
      <c r="N67" s="617" t="s">
        <v>35</v>
      </c>
      <c r="O67" s="615">
        <v>0</v>
      </c>
      <c r="P67" s="615">
        <v>0</v>
      </c>
      <c r="Q67" s="615">
        <v>0</v>
      </c>
      <c r="R67" s="613"/>
      <c r="S67" s="605"/>
    </row>
    <row r="68" spans="2:19" x14ac:dyDescent="0.2">
      <c r="B68" s="7"/>
      <c r="C68" s="7"/>
      <c r="D68" s="7"/>
      <c r="E68" s="7"/>
      <c r="F68" s="7"/>
      <c r="G68" s="7"/>
      <c r="N68" s="619"/>
      <c r="O68" s="619"/>
      <c r="P68" s="619"/>
      <c r="Q68" s="619"/>
      <c r="R68" s="619"/>
      <c r="S68" s="619"/>
    </row>
    <row r="69" spans="2:19" ht="13.5" thickBot="1" x14ac:dyDescent="0.25">
      <c r="B69" s="7"/>
      <c r="C69" s="7"/>
      <c r="D69" s="7"/>
      <c r="E69" s="7"/>
      <c r="F69" s="7"/>
      <c r="G69" s="7"/>
      <c r="N69" s="619"/>
      <c r="O69" s="619"/>
      <c r="P69" s="619"/>
      <c r="Q69" s="619"/>
      <c r="R69" s="619"/>
      <c r="S69" s="619"/>
    </row>
    <row r="70" spans="2:19" ht="13.5" thickBot="1" x14ac:dyDescent="0.25">
      <c r="B70" s="606"/>
      <c r="C70" s="570"/>
      <c r="D70" s="571"/>
      <c r="E70" s="571"/>
      <c r="F70" s="607"/>
      <c r="G70" s="608"/>
      <c r="N70" s="606" t="s">
        <v>21</v>
      </c>
      <c r="O70" s="570" t="s">
        <v>22</v>
      </c>
      <c r="P70" s="571" t="s">
        <v>23</v>
      </c>
      <c r="Q70" s="571" t="s">
        <v>24</v>
      </c>
      <c r="R70" s="607" t="s">
        <v>25</v>
      </c>
      <c r="S70" s="608" t="s">
        <v>26</v>
      </c>
    </row>
    <row r="71" spans="2:19" x14ac:dyDescent="0.2">
      <c r="B71" s="573"/>
      <c r="C71" s="609"/>
      <c r="D71" s="609"/>
      <c r="E71" s="609"/>
      <c r="F71" s="610"/>
      <c r="G71" s="611"/>
      <c r="N71" s="573" t="s">
        <v>33</v>
      </c>
      <c r="O71" s="609">
        <v>0</v>
      </c>
      <c r="P71" s="609">
        <v>0</v>
      </c>
      <c r="Q71" s="609">
        <v>0</v>
      </c>
      <c r="R71" s="610"/>
      <c r="S71" s="611"/>
    </row>
    <row r="72" spans="2:19" ht="13.5" thickBot="1" x14ac:dyDescent="0.25">
      <c r="B72" s="594"/>
      <c r="C72" s="618"/>
      <c r="D72" s="618"/>
      <c r="E72" s="618"/>
      <c r="F72" s="613"/>
      <c r="G72" s="605"/>
      <c r="N72" s="594" t="s">
        <v>34</v>
      </c>
      <c r="O72" s="618">
        <v>0</v>
      </c>
      <c r="P72" s="618">
        <v>0.375</v>
      </c>
      <c r="Q72" s="618">
        <v>0.625</v>
      </c>
      <c r="R72" s="613"/>
      <c r="S72" s="605"/>
    </row>
  </sheetData>
  <mergeCells count="12">
    <mergeCell ref="B21:B25"/>
    <mergeCell ref="B6:B10"/>
    <mergeCell ref="B11:B15"/>
    <mergeCell ref="B34:G35"/>
    <mergeCell ref="B26:B30"/>
    <mergeCell ref="B16:B20"/>
    <mergeCell ref="P4:R4"/>
    <mergeCell ref="D4:F4"/>
    <mergeCell ref="N34:S35"/>
    <mergeCell ref="C3:G3"/>
    <mergeCell ref="O3:S3"/>
    <mergeCell ref="U11:X11"/>
  </mergeCells>
  <phoneticPr fontId="11" type="noConversion"/>
  <conditionalFormatting sqref="D11 D16 D21 D26 D6">
    <cfRule type="cellIs" dxfId="356" priority="516" operator="notEqual">
      <formula>IF(LEFT($A6,2)="ma",$D$37,IF(LEFT($A6,2)="di",$D$42,IF(LEFT($A6,2)="wo",$D$47,IF(LEFT($A6,2)="do",$D$52,IF(LEFT($A6,2)="vr",$D$57,IF(LEFT($A6,2)="za",$D$64,IF(LEFT($A6,2)="zo",$D$65)))))))</formula>
    </cfRule>
    <cfRule type="cellIs" dxfId="355" priority="517" operator="notEqual">
      <formula>IF(LEFT($A6,2)="ma",$D$37,IF(LEFT($A6,2)="di",$D$42,IF(LEFT($A6,2)="wo",$D$47,IF(LEFT($A6,2)="do",$D$52,IF(LEFT($A6,2)="vr",$D$57,IF(LEFT($A6,2)="za",$D$64,IF(LEFT($A6,2)="zo",$D$65)))))))</formula>
    </cfRule>
  </conditionalFormatting>
  <conditionalFormatting sqref="D13 D18 D23 D28 D8">
    <cfRule type="cellIs" dxfId="354" priority="518" operator="notEqual">
      <formula>IF(LEFT($A8,2)="ma",$D$39,IF(LEFT($A8,2)="di",$D$44,IF(LEFT($A8,2)="wo",$D$49,IF(LEFT($A8,2)="do",$D$54,IF(LEFT($A8,2)="vr",$D$59,IF(LEFT($A8,2)="za",$D$64,IF(LEFT($A8,2)="zo",$D$65)))))))</formula>
    </cfRule>
  </conditionalFormatting>
  <conditionalFormatting sqref="D12 D17 D22 D27 D7">
    <cfRule type="cellIs" dxfId="353" priority="519" operator="notEqual">
      <formula>IF(LEFT($A7,2)="ma",$D$38,IF(LEFT($A7,2)="di",$D$43,IF(LEFT($A7,2)="wo",$D$48,IF(LEFT($A7,2)="do",$D$53,IF(LEFT($A7,2)="vr",$D$58,IF(LEFT($A7,2)="za",$D$64,IF(LEFT($A7,2)="zo",$D$65)))))))</formula>
    </cfRule>
  </conditionalFormatting>
  <conditionalFormatting sqref="D14 D19 D24 D29 D9">
    <cfRule type="cellIs" dxfId="352" priority="520" operator="notEqual">
      <formula>IF(LEFT($A9,2)="ma",$D$40,IF(LEFT($A9,2)="di",$D$45,IF(LEFT($A9,2)="wo",$D$50,IF(LEFT($A9,2)="do",$D$55,IF(LEFT($A9,2)="vr",$D$60,IF(LEFT($A9,2)="za",$D$64,IF(LEFT($A9,2)="zo",$D$65)))))))</formula>
    </cfRule>
  </conditionalFormatting>
  <conditionalFormatting sqref="D15 D20 D25 D30 D10">
    <cfRule type="cellIs" dxfId="351" priority="521" operator="notEqual">
      <formula>IF(LEFT($A10,2)="ma",$D$41,IF(LEFT($A10,2)="di",$D$46,IF(LEFT($A10,2)="wo",$D$51,IF(LEFT($A10,2)="do",$D$56,IF(LEFT($A10,2)="vr",$D$61,IF(LEFT($A10,2)="za",$D$64,IF(LEFT($A10,2)="zo",$D$65)))))))</formula>
    </cfRule>
  </conditionalFormatting>
  <conditionalFormatting sqref="E11 E16 E21 E26 E6">
    <cfRule type="cellIs" dxfId="350" priority="522" operator="notEqual">
      <formula>IF(LEFT($A6,2)="ma",$E$37,IF(LEFT($A6,2)="di",$E$42,IF(LEFT($A6,2)="wo",$E$47,IF(LEFT($A6,2)="do",$E$52,IF(LEFT($A6,2)="vr",$E$57,IF(LEFT($A6,2)="za",$E$64,IF(LEFT($A6,2)="zo",$E$65)))))))</formula>
    </cfRule>
  </conditionalFormatting>
  <conditionalFormatting sqref="E12 E17 E22 E27 E7">
    <cfRule type="cellIs" dxfId="349" priority="523" operator="notEqual">
      <formula>IF(LEFT($A7,2)="ma",$E$38,IF(LEFT($A7,2)="di",$E$43,IF(LEFT($A7,2)="wo",$E$48,IF(LEFT($A7,2)="do",$E$53,IF(LEFT($A7,2)="vr",$E$58,IF(LEFT($A7,2)="za",$E$64,IF(LEFT($A7,2)="zo",$E$65)))))))</formula>
    </cfRule>
  </conditionalFormatting>
  <conditionalFormatting sqref="E13 E18 E23 E28 E8">
    <cfRule type="cellIs" dxfId="348" priority="524" operator="notEqual">
      <formula>IF(LEFT($A8,2)="ma",$E$39,IF(LEFT($A8,2)="di",$E$44,IF(LEFT($A8,2)="wo",$E$49,IF(LEFT($A8,2)="do",$E$54,IF(LEFT($A8,2)="vr",$E$59,IF(LEFT($A8,2)="za",$E$64,IF(LEFT($A8,2)="zo",$E$65)))))))</formula>
    </cfRule>
  </conditionalFormatting>
  <conditionalFormatting sqref="E14 E19 E24 E29 E9">
    <cfRule type="cellIs" dxfId="347" priority="525" operator="notEqual">
      <formula>IF(LEFT($A9,2)="ma",$E$40,IF(LEFT($A9,2)="di",$E$45,IF(LEFT($A9,2)="wo",$E$50,IF(LEFT($A9,2)="do",$E$55,IF(LEFT($A9,2)="vr",$E$60,IF(LEFT($A9,2)="za",$E$64,IF(LEFT($A9,2)="zo",$E$65)))))))</formula>
    </cfRule>
  </conditionalFormatting>
  <conditionalFormatting sqref="E15 E20 E25 E30 E10">
    <cfRule type="cellIs" dxfId="346" priority="526" operator="notEqual">
      <formula>IF(LEFT($A10,2)="ma",$E$41,IF(LEFT($A10,2)="di",$E$46,IF(LEFT($A10,2)="wo",$E$51,IF(LEFT($A10,2)="do",$E$56,IF(LEFT($A10,2)="vr",$E$61,IF(LEFT($A10,2)="za",$E$64,IF(LEFT($A10,2)="zo",$E$65)))))))</formula>
    </cfRule>
  </conditionalFormatting>
  <conditionalFormatting sqref="F11 F16 F21 F26 F6">
    <cfRule type="cellIs" dxfId="345" priority="527" operator="notEqual">
      <formula>IF(LEFT($A6,2)="ma",$C$37,IF(LEFT($A6,2)="di",$C$42,IF(LEFT($A6,2)="wo",$C$47,IF(LEFT($A6,2)="do",$C$52,IF(LEFT($A6,2)="vr",$C$57,IF(LEFT($A6,2)="za",$C$64,IF(LEFT($A6,2)="zo",$C$65)))))))</formula>
    </cfRule>
  </conditionalFormatting>
  <conditionalFormatting sqref="F12 F17 F22 F27 F7">
    <cfRule type="cellIs" dxfId="344" priority="528" operator="notEqual">
      <formula>IF(LEFT($A7,2)="ma",$C$38,IF(LEFT($A7,2)="di",$C$43,IF(LEFT($A7,2)="wo",$C$48,IF(LEFT($A7,2)="do",$C$53,IF(LEFT($A7,2)="vr",$C$58,IF(LEFT($A7,2)="za",$C$64,IF(LEFT($A7,2)="zo",$C$65)))))))</formula>
    </cfRule>
  </conditionalFormatting>
  <conditionalFormatting sqref="F13 F18 F23 F28 F8">
    <cfRule type="cellIs" dxfId="343" priority="529" operator="notEqual">
      <formula>IF(LEFT($A8,2)="ma",$C$39,IF(LEFT($A8,2)="di",$C$44,IF(LEFT($A8,2)="wo",$C$49,IF(LEFT($A8,2)="do",$C$54,IF(LEFT($A8,2)="vr",$C$59,IF(LEFT($A8,2)="za",$C$64,IF(LEFT($A8,2)="zo",$C$65)))))))</formula>
    </cfRule>
  </conditionalFormatting>
  <conditionalFormatting sqref="F14 F19 F24 F29 F9">
    <cfRule type="cellIs" dxfId="342" priority="530" operator="notEqual">
      <formula>IF(LEFT($A9,2)="ma",$C$40,IF(LEFT($A9,2)="di",$C$45,IF(LEFT($A9,2)="wo",$C$50,IF(LEFT($A9,2)="do",$C$55,IF(LEFT($A9,2)="vr",$C$60,IF(LEFT($A9,2)="za",$C$64,IF(LEFT($A9,2)="zo",$C$65)))))))</formula>
    </cfRule>
  </conditionalFormatting>
  <conditionalFormatting sqref="F15 F20 F25 F30 F10">
    <cfRule type="cellIs" dxfId="341" priority="531" operator="notEqual">
      <formula>IF(LEFT($A10,2)="ma",$C$41,IF(LEFT($A10,2)="di",$C$46,IF(LEFT($A10,2)="wo",$C$51,IF(LEFT($A10,2)="do",$C$56,IF(LEFT($A10,2)="vr",$C$61,IF(LEFT($A10,2)="za",$C$64,IF(LEFT($A10,2)="zo",$C$65)))))))</formula>
    </cfRule>
  </conditionalFormatting>
  <conditionalFormatting sqref="P6:R30">
    <cfRule type="expression" dxfId="340" priority="1">
      <formula>ISODD(WEEKNUM($N6))</formula>
    </cfRule>
  </conditionalFormatting>
  <dataValidations count="3">
    <dataValidation type="list" allowBlank="1" showInputMessage="1" showErrorMessage="1" sqref="G64:G65 G37:G61 G67 G71:G72 S64:S65 S37:S61 S67 S71:S72" xr:uid="{00000000-0002-0000-0D00-000000000000}">
      <formula1>VER</formula1>
    </dataValidation>
    <dataValidation type="list" allowBlank="1" showInputMessage="1" showErrorMessage="1" sqref="F37:F61 F64:F67 F71:F72 R37:R61 R64:R67 R71:R72" xr:uid="{00000000-0002-0000-0D00-000001000000}">
      <formula1>BIJZ</formula1>
    </dataValidation>
    <dataValidation type="list" allowBlank="1" showInputMessage="1" showErrorMessage="1" sqref="G66 S66" xr:uid="{00000000-0002-0000-0D00-000002000000}">
      <formula1>#REF!</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Spinner 1">
              <controlPr defaultSize="0" autoPict="0">
                <anchor moveWithCells="1" sizeWithCells="1">
                  <from>
                    <xdr:col>0</xdr:col>
                    <xdr:colOff>0</xdr:colOff>
                    <xdr:row>2</xdr:row>
                    <xdr:rowOff>9525</xdr:rowOff>
                  </from>
                  <to>
                    <xdr:col>1</xdr:col>
                    <xdr:colOff>923925</xdr:colOff>
                    <xdr:row>3</xdr:row>
                    <xdr:rowOff>0</xdr:rowOff>
                  </to>
                </anchor>
              </controlPr>
            </control>
          </mc:Choice>
        </mc:AlternateContent>
        <mc:AlternateContent xmlns:mc="http://schemas.openxmlformats.org/markup-compatibility/2006">
          <mc:Choice Requires="x14">
            <control shapeId="14338" r:id="rId5" name="Spinner 2">
              <controlPr defaultSize="0" autoPict="0">
                <anchor moveWithCells="1" sizeWithCells="1">
                  <from>
                    <xdr:col>9</xdr:col>
                    <xdr:colOff>0</xdr:colOff>
                    <xdr:row>2</xdr:row>
                    <xdr:rowOff>9525</xdr:rowOff>
                  </from>
                  <to>
                    <xdr:col>13</xdr:col>
                    <xdr:colOff>923925</xdr:colOff>
                    <xdr:row>3</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7"/>
  <dimension ref="A1:AH206"/>
  <sheetViews>
    <sheetView workbookViewId="0">
      <pane xSplit="2" ySplit="5" topLeftCell="M126" activePane="bottomRight" state="frozen"/>
      <selection activeCell="E205" sqref="E205"/>
      <selection pane="topRight" activeCell="E205" sqref="E205"/>
      <selection pane="bottomLeft" activeCell="E205" sqref="E205"/>
      <selection pane="bottomRight" activeCell="C150" sqref="C150"/>
    </sheetView>
  </sheetViews>
  <sheetFormatPr defaultColWidth="9.140625" defaultRowHeight="12.75" x14ac:dyDescent="0.2"/>
  <cols>
    <col min="1" max="1" width="23.140625" style="490" hidden="1" customWidth="1"/>
    <col min="2" max="2" width="22.42578125" style="47" customWidth="1"/>
    <col min="3" max="3" width="9.140625" style="47" customWidth="1"/>
    <col min="4" max="9" width="9.140625" style="47"/>
    <col min="10" max="12" width="9.140625" style="82"/>
    <col min="13" max="13" width="13.42578125" style="47" customWidth="1"/>
    <col min="14" max="14" width="7" style="47" hidden="1" customWidth="1"/>
    <col min="15" max="15" width="9.140625" style="47"/>
    <col min="16" max="16" width="39.7109375" style="47" customWidth="1"/>
    <col min="17" max="17" width="14.42578125" style="47" customWidth="1"/>
    <col min="18" max="18" width="8" style="47" customWidth="1"/>
    <col min="19" max="19" width="6.140625" style="47" customWidth="1"/>
    <col min="20" max="20" width="7.7109375" style="47" customWidth="1"/>
    <col min="21" max="24" width="7" style="47" hidden="1" customWidth="1"/>
    <col min="25" max="25" width="8.140625" style="47" hidden="1" customWidth="1"/>
    <col min="26" max="27" width="8.140625" style="523" customWidth="1"/>
    <col min="28" max="28" width="11.28515625" style="523" customWidth="1"/>
    <col min="29" max="29" width="35.140625" style="47" customWidth="1"/>
    <col min="30" max="31" width="9.140625" style="47"/>
    <col min="32" max="34" width="9.140625" style="47" hidden="1" customWidth="1"/>
    <col min="35" max="35" width="0" style="47" hidden="1" customWidth="1"/>
    <col min="36" max="16384" width="9.140625" style="47"/>
  </cols>
  <sheetData>
    <row r="1" spans="1:29" ht="13.5" thickBot="1" x14ac:dyDescent="0.25"/>
    <row r="2" spans="1:29" ht="13.5" thickBot="1" x14ac:dyDescent="0.25">
      <c r="E2" s="48"/>
      <c r="F2" s="48"/>
      <c r="G2" s="48"/>
      <c r="H2" s="48"/>
      <c r="I2" s="48"/>
      <c r="J2" s="669" t="s">
        <v>0</v>
      </c>
      <c r="K2" s="669"/>
      <c r="L2" s="669"/>
      <c r="M2" s="48"/>
      <c r="N2" s="48"/>
      <c r="O2" s="83"/>
      <c r="P2" s="50" t="s">
        <v>15</v>
      </c>
      <c r="Q2" s="201" t="e">
        <f>JANUARI!#REF!</f>
        <v>#REF!</v>
      </c>
      <c r="R2" s="52"/>
      <c r="S2" s="52"/>
      <c r="T2" s="52"/>
      <c r="U2" s="53"/>
      <c r="V2" s="53"/>
      <c r="W2" s="53"/>
      <c r="X2" s="53"/>
      <c r="Y2" s="53"/>
      <c r="Z2" s="524"/>
      <c r="AA2" s="524"/>
      <c r="AB2" s="524"/>
      <c r="AC2" s="53"/>
    </row>
    <row r="3" spans="1:29" ht="36.75" customHeight="1" x14ac:dyDescent="0.25">
      <c r="E3" s="54"/>
      <c r="F3" s="54"/>
      <c r="G3" s="54"/>
      <c r="H3" s="54"/>
      <c r="I3" s="54"/>
      <c r="J3" s="670" t="e">
        <f>JANUARI!#REF!</f>
        <v>#REF!</v>
      </c>
      <c r="K3" s="670"/>
      <c r="L3" s="670"/>
      <c r="M3" s="54"/>
      <c r="N3" s="54"/>
      <c r="O3" s="359"/>
      <c r="P3" s="359"/>
      <c r="Q3" s="359"/>
      <c r="R3" s="56" t="e">
        <f>JANUARI!#REF!</f>
        <v>#REF!</v>
      </c>
      <c r="S3" s="360"/>
      <c r="T3" s="359"/>
      <c r="V3" s="56"/>
      <c r="W3" s="56"/>
      <c r="X3" s="56"/>
      <c r="Y3" s="57">
        <v>2.4799999999999999E-2</v>
      </c>
      <c r="Z3" s="525"/>
      <c r="AA3" s="525"/>
      <c r="AB3" s="524"/>
      <c r="AC3" s="479">
        <v>2021</v>
      </c>
    </row>
    <row r="4" spans="1:29" x14ac:dyDescent="0.2">
      <c r="B4" s="480"/>
      <c r="C4" s="59"/>
      <c r="D4" s="673" t="s">
        <v>1</v>
      </c>
      <c r="E4" s="674"/>
      <c r="F4" s="675"/>
      <c r="G4" s="60"/>
      <c r="H4" s="60"/>
      <c r="I4" s="60"/>
      <c r="J4" s="681" t="s">
        <v>20</v>
      </c>
      <c r="K4" s="682"/>
      <c r="L4" s="84"/>
      <c r="M4" s="84" t="s">
        <v>74</v>
      </c>
      <c r="N4" s="457"/>
      <c r="O4" s="671" t="s">
        <v>12</v>
      </c>
      <c r="P4" s="672"/>
      <c r="Q4" s="85" t="s">
        <v>13</v>
      </c>
      <c r="R4" s="678" t="s">
        <v>16</v>
      </c>
      <c r="S4" s="679"/>
      <c r="T4" s="680"/>
      <c r="U4" s="101"/>
      <c r="V4" s="102"/>
      <c r="W4" s="61"/>
      <c r="X4" s="683" t="s">
        <v>17</v>
      </c>
      <c r="Y4" s="684"/>
      <c r="Z4" s="685" t="s">
        <v>2</v>
      </c>
      <c r="AA4" s="686"/>
      <c r="AB4" s="687"/>
      <c r="AC4" s="53"/>
    </row>
    <row r="5" spans="1:29" ht="76.5" customHeight="1" thickBot="1" x14ac:dyDescent="0.25">
      <c r="A5" s="491"/>
      <c r="B5" s="481" t="s">
        <v>3</v>
      </c>
      <c r="C5" s="361" t="s">
        <v>91</v>
      </c>
      <c r="D5" s="63" t="s">
        <v>5</v>
      </c>
      <c r="E5" s="63" t="s">
        <v>6</v>
      </c>
      <c r="F5" s="63" t="s">
        <v>7</v>
      </c>
      <c r="G5" s="64" t="s">
        <v>8</v>
      </c>
      <c r="H5" s="63" t="s">
        <v>69</v>
      </c>
      <c r="I5" s="63" t="s">
        <v>68</v>
      </c>
      <c r="J5" s="86" t="s">
        <v>19</v>
      </c>
      <c r="K5" s="86" t="s">
        <v>18</v>
      </c>
      <c r="L5" s="87" t="s">
        <v>88</v>
      </c>
      <c r="M5" s="87" t="s">
        <v>79</v>
      </c>
      <c r="N5" s="458" t="s">
        <v>21</v>
      </c>
      <c r="O5" s="88" t="s">
        <v>126</v>
      </c>
      <c r="P5" s="89" t="s">
        <v>125</v>
      </c>
      <c r="Q5" s="89" t="s">
        <v>14</v>
      </c>
      <c r="R5" s="65" t="s">
        <v>9</v>
      </c>
      <c r="S5" s="386" t="s">
        <v>98</v>
      </c>
      <c r="T5" s="65" t="s">
        <v>10</v>
      </c>
      <c r="U5" s="66" t="s">
        <v>9</v>
      </c>
      <c r="V5" s="66" t="s">
        <v>98</v>
      </c>
      <c r="W5" s="269" t="s">
        <v>99</v>
      </c>
      <c r="X5" s="269" t="s">
        <v>100</v>
      </c>
      <c r="Y5" s="66" t="s">
        <v>10</v>
      </c>
      <c r="Z5" s="526" t="s">
        <v>138</v>
      </c>
      <c r="AA5" s="526" t="s">
        <v>136</v>
      </c>
      <c r="AB5" s="527" t="s">
        <v>137</v>
      </c>
      <c r="AC5" s="90" t="s">
        <v>11</v>
      </c>
    </row>
    <row r="6" spans="1:29" ht="12.75" customHeight="1" thickBot="1" x14ac:dyDescent="0.3">
      <c r="A6" s="496" t="str">
        <f>TEXT($B$6,"dddd")</f>
        <v>maandag</v>
      </c>
      <c r="B6" s="663">
        <f>DATE($AC$3,2,1)</f>
        <v>42766</v>
      </c>
      <c r="C6" s="451"/>
      <c r="D6" s="493">
        <f>IF(LEFT($A6,2 )="ma",$D$171,IF(LEFT($A6,2)="di",$D$176,IF(LEFT($A6,2)="wo",$D$181,IF(LEFT($A6,2)="do",$D$186,IF(LEFT($A6,2)="vr",$D$191,IF(LEFT($A6,2)="za",$D$198,IF(LEFT($A6,2)="zo",$D$199)))))))</f>
        <v>0</v>
      </c>
      <c r="E6" s="495">
        <f>IF(LEFT($A6,2)="ma",$E$171,IF(LEFT($A6,2)="di",$E$176,IF(LEFT($A6,2)="wo",$E$181,IF(LEFT($A6,2)="do",$E$186,IF(LEFT($A6,2)="vr",$E$191,IF(LEFT($A6,2)="za",$E$198,IF(LEFT($A6,2)="zo",$E$199)))))))</f>
        <v>0</v>
      </c>
      <c r="F6" s="495">
        <f>IF(LEFT($A6,2)="ma",$C$171,IF(LEFT($A6,2)="di",$C$176,IF(LEFT($A6,2)="wo",$C$181,IF(LEFT($A6,2)="do",$C$186,IF(LEFT($A6,2)="vr",$C$191,IF(LEFT($A6,2)="za",$C$198,IF(LEFT($A6,2)="zo",$C$199)))))))</f>
        <v>0</v>
      </c>
      <c r="G6" s="42">
        <f t="shared" ref="G6:G69" si="0">E6-D6-F6</f>
        <v>0</v>
      </c>
      <c r="H6" s="264"/>
      <c r="I6" s="508"/>
      <c r="J6" s="276"/>
      <c r="K6" s="276"/>
      <c r="L6" s="309"/>
      <c r="M6" s="278"/>
      <c r="N6" s="465">
        <f>$B$6</f>
        <v>42766</v>
      </c>
      <c r="O6" s="389"/>
      <c r="P6" s="279"/>
      <c r="Q6" s="401"/>
      <c r="R6" s="79"/>
      <c r="S6" s="200">
        <f t="shared" ref="S6:S69" si="1">IF(LEFT(M6,1)="R",IF(R6&lt;$Q$2,0,R6-$Q$2),IF(LEFT(M6,1)="S",IF(R6&lt;$Q$2,0,R6-$Q$2),R6))</f>
        <v>0</v>
      </c>
      <c r="T6" s="5" t="e">
        <f t="shared" ref="T6:T37" si="2">S6*$R$3</f>
        <v>#REF!</v>
      </c>
      <c r="U6" s="34"/>
      <c r="V6" s="67">
        <f t="shared" ref="V6:V11" si="3">IF(LEFT(M6,1)="R",IF(U6&lt;$Q$2,0,U6-$Q$2),IF(LEFT(M6,1)="S",IF(U6&lt;$Q$2,0,U6-$Q$2),U6))</f>
        <v>0</v>
      </c>
      <c r="W6" s="67">
        <f t="shared" ref="W6:W11" si="4">U6</f>
        <v>0</v>
      </c>
      <c r="X6" s="74">
        <f t="shared" ref="X6:X11" si="5">W6*($Y$3)</f>
        <v>0</v>
      </c>
      <c r="Y6" s="91" t="e">
        <f t="shared" ref="Y6:Y37" si="6">V6*($R$3)</f>
        <v>#REF!</v>
      </c>
      <c r="Z6" s="238"/>
      <c r="AA6" s="529">
        <v>0</v>
      </c>
      <c r="AB6" s="529">
        <v>0</v>
      </c>
      <c r="AC6" s="41"/>
    </row>
    <row r="7" spans="1:29" ht="12.75" customHeight="1" thickBot="1" x14ac:dyDescent="0.3">
      <c r="A7" s="497" t="str">
        <f t="shared" ref="A7:A10" si="7">TEXT($B$6,"dddd")</f>
        <v>maandag</v>
      </c>
      <c r="B7" s="664"/>
      <c r="C7" s="450"/>
      <c r="D7" s="494">
        <f>IF(LEFT($A7,2)="ma",$D$172,IF(LEFT($A7,2)="di",$D$177,IF(LEFT($A7,2)="wo",$D$182,IF(LEFT($A7,2)="do",$D$187,IF(LEFT($A7,2)="vr",$D$192,IF(LEFT($A7,2)="za",$D$198,IF(LEFT($A7,2)="zo",$D$199)))))))</f>
        <v>0</v>
      </c>
      <c r="E7" s="441">
        <f>IF(LEFT($A7,2)="ma",$E$172,IF(LEFT($A7,2)="di",$E$177,IF(LEFT($A7,2)="wo",$E$182,IF(LEFT($A7,2)="do",$E$187,IF(LEFT($A7,2)="vr",$E$192,IF(LEFT($A7,2)="za",$E$198,IF(LEFT($A7,2)="zo",$E$199)))))))</f>
        <v>0</v>
      </c>
      <c r="F7" s="441">
        <f>IF(LEFT($A7,2)="ma",$C$172,IF(LEFT($A7,2)="di",$C$177,IF(LEFT($A7,2)="wo",$C$182,IF(LEFT($A7,2)="do",$C$187,IF(LEFT($A7,2)="vr",$C$192,IF(LEFT($A7,2)="za",$C$198,IF(LEFT($A7,2)="zo",$C$199)))))))</f>
        <v>0</v>
      </c>
      <c r="G7" s="43">
        <f t="shared" si="0"/>
        <v>0</v>
      </c>
      <c r="H7" s="265"/>
      <c r="I7" s="265"/>
      <c r="J7" s="280"/>
      <c r="K7" s="280"/>
      <c r="L7" s="310"/>
      <c r="M7" s="282"/>
      <c r="N7" s="460">
        <f t="shared" ref="N7:N10" si="8">$B$6</f>
        <v>42766</v>
      </c>
      <c r="O7" s="390"/>
      <c r="P7" s="283"/>
      <c r="Q7" s="283"/>
      <c r="R7" s="80"/>
      <c r="S7" s="68">
        <f t="shared" si="1"/>
        <v>0</v>
      </c>
      <c r="T7" s="4" t="e">
        <f t="shared" si="2"/>
        <v>#REF!</v>
      </c>
      <c r="U7" s="35"/>
      <c r="V7" s="69">
        <f t="shared" si="3"/>
        <v>0</v>
      </c>
      <c r="W7" s="69">
        <f t="shared" si="4"/>
        <v>0</v>
      </c>
      <c r="X7" s="70">
        <f t="shared" si="5"/>
        <v>0</v>
      </c>
      <c r="Y7" s="92" t="e">
        <f t="shared" si="6"/>
        <v>#REF!</v>
      </c>
      <c r="Z7" s="234"/>
      <c r="AA7" s="531">
        <v>0</v>
      </c>
      <c r="AB7" s="531">
        <v>0</v>
      </c>
      <c r="AC7" s="37"/>
    </row>
    <row r="8" spans="1:29" ht="12.75" customHeight="1" thickBot="1" x14ac:dyDescent="0.3">
      <c r="A8" s="497" t="str">
        <f t="shared" si="7"/>
        <v>maandag</v>
      </c>
      <c r="B8" s="664"/>
      <c r="C8" s="452"/>
      <c r="D8" s="492">
        <f>IF(LEFT($A8,2)="ma",$D$173,IF(LEFT($A8,2)="di",$D$178,IF(LEFT($A8,2)="wo",$D$183,IF(LEFT($A8,2)="do",$D$188,IF(LEFT($A8,2)="vr",$D$193,IF(LEFT($A8,2)="za",$D$198,IF(LEFT($A8,2)="zo",$D$199)))))))</f>
        <v>0</v>
      </c>
      <c r="E8" s="441">
        <f>IF(LEFT($A8,2)="ma",$E$173,IF(LEFT($A8,2)="di",$E$178,IF(LEFT($A8,2)="wo",$E$183,IF(LEFT($A8,2)="do",$E$188,IF(LEFT($A8,2)="vr",$E$193,IF(LEFT($A8,2)="za",$E$198,IF(LEFT($A8,2)="zo",$E$199)))))))</f>
        <v>0</v>
      </c>
      <c r="F8" s="441">
        <f>IF(LEFT($A8,2)="ma",$C$173,IF(LEFT($A8,2)="di",$C$178,IF(LEFT($A8,2)="wo",$C$183,IF(LEFT($A8,2)="do",$C$188,IF(LEFT($A8,2)="vr",$C$193,IF(LEFT($A8,2)="za",$C$198,IF(LEFT($A8,2)="zo",$C$199)))))))</f>
        <v>0</v>
      </c>
      <c r="G8" s="43">
        <f t="shared" si="0"/>
        <v>0</v>
      </c>
      <c r="H8" s="265"/>
      <c r="I8" s="265"/>
      <c r="J8" s="280"/>
      <c r="K8" s="280"/>
      <c r="L8" s="310"/>
      <c r="M8" s="282"/>
      <c r="N8" s="460">
        <f t="shared" si="8"/>
        <v>42766</v>
      </c>
      <c r="O8" s="390"/>
      <c r="P8" s="283"/>
      <c r="Q8" s="283"/>
      <c r="R8" s="80"/>
      <c r="S8" s="68">
        <f t="shared" si="1"/>
        <v>0</v>
      </c>
      <c r="T8" s="4" t="e">
        <f t="shared" si="2"/>
        <v>#REF!</v>
      </c>
      <c r="U8" s="35"/>
      <c r="V8" s="69">
        <f t="shared" si="3"/>
        <v>0</v>
      </c>
      <c r="W8" s="69">
        <f t="shared" si="4"/>
        <v>0</v>
      </c>
      <c r="X8" s="70">
        <f t="shared" si="5"/>
        <v>0</v>
      </c>
      <c r="Y8" s="92" t="e">
        <f t="shared" si="6"/>
        <v>#REF!</v>
      </c>
      <c r="Z8" s="234"/>
      <c r="AA8" s="531">
        <v>0</v>
      </c>
      <c r="AB8" s="531">
        <v>0</v>
      </c>
      <c r="AC8" s="37"/>
    </row>
    <row r="9" spans="1:29" ht="12.75" customHeight="1" thickBot="1" x14ac:dyDescent="0.3">
      <c r="A9" s="497" t="str">
        <f t="shared" si="7"/>
        <v>maandag</v>
      </c>
      <c r="B9" s="664"/>
      <c r="C9" s="450"/>
      <c r="D9" s="441">
        <f>IF(LEFT($A9,2)="ma",$D$174,IF(LEFT($A9,2)="di",$D$179,IF(LEFT($A9,2)="wo",$D$184,IF(LEFT($A9,2)="do",$D$189,IF(LEFT($A9,2)="vr",$D$194,IF(LEFT($A9,2)="za",$D$198,IF(LEFT($A9,2)="zo",$D$199)))))))</f>
        <v>0</v>
      </c>
      <c r="E9" s="441">
        <f>IF(LEFT($A9,2)="ma",$E$174,IF(LEFT($A9,2)="di",$E$179,IF(LEFT($A9,2)="wo",$E$184,IF(LEFT($A9,2)="do",$E$189,IF(LEFT($A9,2)="vr",$E$194,IF(LEFT($A9,2)="za",$E$198,IF(LEFT($A9,2)="zo",$E$199)))))))</f>
        <v>0</v>
      </c>
      <c r="F9" s="441">
        <f>IF(LEFT($A9,2)="ma",$C$174,IF(LEFT($A9,2)="di",$C$179,IF(LEFT($A9,2)="wo",$C$184,IF(LEFT($A9,2)="do",$C$189,IF(LEFT($A9,2)="vr",$C$194,IF(LEFT($A9,2)="za",$C$198,IF(LEFT($A9,2)="zo",$C$199)))))))</f>
        <v>0</v>
      </c>
      <c r="G9" s="43">
        <f t="shared" si="0"/>
        <v>0</v>
      </c>
      <c r="H9" s="265"/>
      <c r="I9" s="265"/>
      <c r="J9" s="280"/>
      <c r="K9" s="280"/>
      <c r="L9" s="310"/>
      <c r="M9" s="282"/>
      <c r="N9" s="460">
        <f t="shared" si="8"/>
        <v>42766</v>
      </c>
      <c r="O9" s="390"/>
      <c r="P9" s="283"/>
      <c r="Q9" s="283"/>
      <c r="R9" s="80"/>
      <c r="S9" s="68">
        <f t="shared" si="1"/>
        <v>0</v>
      </c>
      <c r="T9" s="4" t="e">
        <f t="shared" si="2"/>
        <v>#REF!</v>
      </c>
      <c r="U9" s="35"/>
      <c r="V9" s="69">
        <f t="shared" si="3"/>
        <v>0</v>
      </c>
      <c r="W9" s="69">
        <f t="shared" si="4"/>
        <v>0</v>
      </c>
      <c r="X9" s="70">
        <f t="shared" si="5"/>
        <v>0</v>
      </c>
      <c r="Y9" s="92" t="e">
        <f t="shared" si="6"/>
        <v>#REF!</v>
      </c>
      <c r="Z9" s="234"/>
      <c r="AA9" s="531">
        <v>0</v>
      </c>
      <c r="AB9" s="531">
        <v>0</v>
      </c>
      <c r="AC9" s="37"/>
    </row>
    <row r="10" spans="1:29" ht="13.5" customHeight="1" thickBot="1" x14ac:dyDescent="0.3">
      <c r="A10" s="498" t="str">
        <f t="shared" si="7"/>
        <v>maandag</v>
      </c>
      <c r="B10" s="665"/>
      <c r="C10" s="449" t="e">
        <f>IF(LEFT($A6,2)="ma",SUM(G6:G10)-SUM($H$171:$H$175)+JANUARI!#REF!,IF(LEFT($A6,2)="di",SUM(G6:G10)-SUM($H$176:$H$180)+JANUARI!#REF!, IF(LEFT($A6,2)="wo",SUM(G6:G10)-SUM($H$181:$H$185)+JANUARI!#REF!, IF(LEFT($A6,2)="do",SUM(G6:G10)-SUM($H$186:$H$190)+JANUARI!#REF!, IF(LEFT($A6,2)="vr",SUM(G6:G10)-SUM($H$191:$H$195)+JANUARI!#REF!, IF(LEFT($A6,2)="za",SUM(G6:G10)-$H$198+JANUARI!#REF!, IF(LEFT($A6,2)="zo",SUM(G6:G10)-$H$199+JANUARI!#REF!)))))))</f>
        <v>#REF!</v>
      </c>
      <c r="D10" s="442">
        <f>IF(LEFT($A10,2)="ma",$D$175,IF(LEFT($A10,2)="di",$D$180,IF(LEFT($A10,2)="wo",$D$185,IF(LEFT($A10,2)="do",$D$190,IF(LEFT($A10,2)="vr",$D$195,IF(LEFT($A10,2)="za",$D$198,IF(LEFT($A10,2)="zo",$D$199)))))))</f>
        <v>0</v>
      </c>
      <c r="E10" s="442">
        <f>IF(LEFT($A10,2)="ma",$E$175,IF(LEFT($A10,2)="di",$E$180,IF(LEFT($A10,2)="wo",$E$185,IF(LEFT($A10,2)="do",$E$190,IF(LEFT($A10,2)="vr",$E$195,IF(LEFT($A10,2)="za",$E$198,IF(LEFT($A10,2)="zo",$E$199)))))))</f>
        <v>0</v>
      </c>
      <c r="F10" s="442">
        <f>IF(LEFT($A10,2)="ma",$C$175,IF(LEFT($A10,2)="di",$C$180,IF(LEFT($A10,2)="wo",$C$185,IF(LEFT($A10,2)="do",$C$190,IF(LEFT($A10,2)="vr",$C$195,IF(LEFT($A10,2)="za",$C$198,IF(LEFT($A10,2)="zo",$C$199)))))))</f>
        <v>0</v>
      </c>
      <c r="G10" s="44">
        <f t="shared" si="0"/>
        <v>0</v>
      </c>
      <c r="H10" s="266"/>
      <c r="I10" s="266"/>
      <c r="J10" s="284"/>
      <c r="K10" s="284"/>
      <c r="L10" s="311"/>
      <c r="M10" s="286"/>
      <c r="N10" s="460">
        <f t="shared" si="8"/>
        <v>42766</v>
      </c>
      <c r="O10" s="391"/>
      <c r="P10" s="287"/>
      <c r="Q10" s="287"/>
      <c r="R10" s="81"/>
      <c r="S10" s="71">
        <f t="shared" si="1"/>
        <v>0</v>
      </c>
      <c r="T10" s="6" t="e">
        <f t="shared" si="2"/>
        <v>#REF!</v>
      </c>
      <c r="U10" s="36"/>
      <c r="V10" s="72">
        <f t="shared" si="3"/>
        <v>0</v>
      </c>
      <c r="W10" s="72">
        <f t="shared" si="4"/>
        <v>0</v>
      </c>
      <c r="X10" s="73">
        <f t="shared" si="5"/>
        <v>0</v>
      </c>
      <c r="Y10" s="93" t="e">
        <f t="shared" si="6"/>
        <v>#REF!</v>
      </c>
      <c r="Z10" s="235"/>
      <c r="AA10" s="533">
        <v>0</v>
      </c>
      <c r="AB10" s="533">
        <v>0</v>
      </c>
      <c r="AC10" s="38"/>
    </row>
    <row r="11" spans="1:29" ht="12.75" customHeight="1" thickBot="1" x14ac:dyDescent="0.3">
      <c r="A11" s="496" t="str">
        <f>TEXT($B$11,"dddd")</f>
        <v>dinsdag</v>
      </c>
      <c r="B11" s="663">
        <f>DATE($AC$3,2,2)</f>
        <v>42767</v>
      </c>
      <c r="C11" s="451"/>
      <c r="D11" s="493">
        <f>IF(LEFT($A11,2 )="ma",$D$171,IF(LEFT($A11,2)="di",$D$176,IF(LEFT($A11,2)="wo",$D$181,IF(LEFT($A11,2)="do",$D$186,IF(LEFT($A11,2)="vr",$D$191,IF(LEFT($A11,2)="za",$D$198,IF(LEFT($A11,2)="zo",$D$199)))))))</f>
        <v>0</v>
      </c>
      <c r="E11" s="495">
        <f>IF(LEFT($A11,2)="ma",$E$171,IF(LEFT($A11,2)="di",$E$176,IF(LEFT($A11,2)="wo",$E$181,IF(LEFT($A11,2)="do",$E$186,IF(LEFT($A11,2)="vr",$E$191,IF(LEFT($A11,2)="za",$E$198,IF(LEFT($A11,2)="zo",$E$199)))))))</f>
        <v>0</v>
      </c>
      <c r="F11" s="495">
        <f>IF(LEFT($A11,2)="ma",$C$171,IF(LEFT($A11,2)="di",$C$176,IF(LEFT($A11,2)="wo",$C$181,IF(LEFT($A11,2)="do",$C$186,IF(LEFT($A11,2)="vr",$C$191,IF(LEFT($A11,2)="za",$C$198,IF(LEFT($A11,2)="zo",$C$199)))))))</f>
        <v>0</v>
      </c>
      <c r="G11" s="45">
        <f t="shared" si="0"/>
        <v>0</v>
      </c>
      <c r="H11" s="267"/>
      <c r="I11" s="508"/>
      <c r="J11" s="288"/>
      <c r="K11" s="288"/>
      <c r="L11" s="312"/>
      <c r="M11" s="290"/>
      <c r="N11" s="460">
        <f>$B$11</f>
        <v>42767</v>
      </c>
      <c r="O11" s="392"/>
      <c r="P11" s="291"/>
      <c r="Q11" s="291"/>
      <c r="R11" s="79"/>
      <c r="S11" s="200">
        <f t="shared" si="1"/>
        <v>0</v>
      </c>
      <c r="T11" s="5" t="e">
        <f t="shared" si="2"/>
        <v>#REF!</v>
      </c>
      <c r="U11" s="34"/>
      <c r="V11" s="67">
        <f t="shared" si="3"/>
        <v>0</v>
      </c>
      <c r="W11" s="67">
        <f t="shared" si="4"/>
        <v>0</v>
      </c>
      <c r="X11" s="74">
        <f t="shared" si="5"/>
        <v>0</v>
      </c>
      <c r="Y11" s="91" t="e">
        <f t="shared" si="6"/>
        <v>#REF!</v>
      </c>
      <c r="Z11" s="236"/>
      <c r="AA11" s="535">
        <v>0</v>
      </c>
      <c r="AB11" s="535">
        <v>0</v>
      </c>
      <c r="AC11" s="39"/>
    </row>
    <row r="12" spans="1:29" ht="12.75" customHeight="1" thickBot="1" x14ac:dyDescent="0.3">
      <c r="A12" s="497" t="str">
        <f t="shared" ref="A12:A15" si="9">TEXT($B$11,"dddd")</f>
        <v>dinsdag</v>
      </c>
      <c r="B12" s="664"/>
      <c r="C12" s="450"/>
      <c r="D12" s="494">
        <f>IF(LEFT($A12,2)="ma",$D$172,IF(LEFT($A12,2)="di",$D$177,IF(LEFT($A12,2)="wo",$D$182,IF(LEFT($A12,2)="do",$D$187,IF(LEFT($A12,2)="vr",$D$192,IF(LEFT($A12,2)="za",$D$198,IF(LEFT($A12,2)="zo",$D$199)))))))</f>
        <v>0</v>
      </c>
      <c r="E12" s="441">
        <f>IF(LEFT($A12,2)="ma",$E$172,IF(LEFT($A12,2)="di",$E$177,IF(LEFT($A12,2)="wo",$E$182,IF(LEFT($A12,2)="do",$E$187,IF(LEFT($A12,2)="vr",$E$192,IF(LEFT($A12,2)="za",$E$198,IF(LEFT($A12,2)="zo",$E$199)))))))</f>
        <v>0</v>
      </c>
      <c r="F12" s="441">
        <f>IF(LEFT($A12,2)="ma",$C$172,IF(LEFT($A12,2)="di",$C$177,IF(LEFT($A12,2)="wo",$C$182,IF(LEFT($A12,2)="do",$C$187,IF(LEFT($A12,2)="vr",$C$192,IF(LEFT($A12,2)="za",$C$198,IF(LEFT($A12,2)="zo",$C$199)))))))</f>
        <v>0</v>
      </c>
      <c r="G12" s="43">
        <f t="shared" si="0"/>
        <v>0</v>
      </c>
      <c r="H12" s="265"/>
      <c r="I12" s="265"/>
      <c r="J12" s="280"/>
      <c r="K12" s="280"/>
      <c r="L12" s="310"/>
      <c r="M12" s="282"/>
      <c r="N12" s="460">
        <f t="shared" ref="N12:N15" si="10">$B$11</f>
        <v>42767</v>
      </c>
      <c r="O12" s="390"/>
      <c r="P12" s="283"/>
      <c r="Q12" s="283"/>
      <c r="R12" s="80"/>
      <c r="S12" s="68">
        <f t="shared" si="1"/>
        <v>0</v>
      </c>
      <c r="T12" s="4" t="e">
        <f t="shared" si="2"/>
        <v>#REF!</v>
      </c>
      <c r="U12" s="35"/>
      <c r="V12" s="69">
        <f t="shared" ref="V12:V75" si="11">IF(LEFT(M12,1)="R",IF(U12&lt;$Q$2,0,U12-$Q$2),IF(LEFT(M12,1)="S",IF(U12&lt;$Q$2,0,U12-$Q$2),U12))</f>
        <v>0</v>
      </c>
      <c r="W12" s="69">
        <f t="shared" ref="W12:W75" si="12">U12</f>
        <v>0</v>
      </c>
      <c r="X12" s="70">
        <f t="shared" ref="X12:X75" si="13">W12*($Y$3)</f>
        <v>0</v>
      </c>
      <c r="Y12" s="92" t="e">
        <f t="shared" si="6"/>
        <v>#REF!</v>
      </c>
      <c r="Z12" s="234"/>
      <c r="AA12" s="531">
        <v>0</v>
      </c>
      <c r="AB12" s="531">
        <v>0</v>
      </c>
      <c r="AC12" s="37"/>
    </row>
    <row r="13" spans="1:29" ht="12.75" customHeight="1" thickBot="1" x14ac:dyDescent="0.3">
      <c r="A13" s="497" t="str">
        <f t="shared" si="9"/>
        <v>dinsdag</v>
      </c>
      <c r="B13" s="664"/>
      <c r="C13" s="452"/>
      <c r="D13" s="492">
        <f>IF(LEFT($A13,2)="ma",$D$173,IF(LEFT($A13,2)="di",$D$178,IF(LEFT($A13,2)="wo",$D$183,IF(LEFT($A13,2)="do",$D$188,IF(LEFT($A13,2)="vr",$D$193,IF(LEFT($A13,2)="za",$D$198,IF(LEFT($A13,2)="zo",$D$199)))))))</f>
        <v>0</v>
      </c>
      <c r="E13" s="441">
        <f>IF(LEFT($A13,2)="ma",$E$173,IF(LEFT($A13,2)="di",$E$178,IF(LEFT($A13,2)="wo",$E$183,IF(LEFT($A13,2)="do",$E$188,IF(LEFT($A13,2)="vr",$E$193,IF(LEFT($A13,2)="za",$E$198,IF(LEFT($A13,2)="zo",$E$199)))))))</f>
        <v>0</v>
      </c>
      <c r="F13" s="441">
        <f>IF(LEFT($A13,2)="ma",$C$173,IF(LEFT($A13,2)="di",$C$178,IF(LEFT($A13,2)="wo",$C$183,IF(LEFT($A13,2)="do",$C$188,IF(LEFT($A13,2)="vr",$C$193,IF(LEFT($A13,2)="za",$C$198,IF(LEFT($A13,2)="zo",$C$199)))))))</f>
        <v>0</v>
      </c>
      <c r="G13" s="43">
        <f t="shared" si="0"/>
        <v>0</v>
      </c>
      <c r="H13" s="265"/>
      <c r="I13" s="265"/>
      <c r="J13" s="280"/>
      <c r="K13" s="280"/>
      <c r="L13" s="310"/>
      <c r="M13" s="282"/>
      <c r="N13" s="460">
        <f t="shared" si="10"/>
        <v>42767</v>
      </c>
      <c r="O13" s="390"/>
      <c r="P13" s="283"/>
      <c r="Q13" s="283"/>
      <c r="R13" s="80"/>
      <c r="S13" s="68">
        <f t="shared" si="1"/>
        <v>0</v>
      </c>
      <c r="T13" s="4" t="e">
        <f t="shared" si="2"/>
        <v>#REF!</v>
      </c>
      <c r="U13" s="35"/>
      <c r="V13" s="69">
        <f t="shared" si="11"/>
        <v>0</v>
      </c>
      <c r="W13" s="69">
        <f t="shared" si="12"/>
        <v>0</v>
      </c>
      <c r="X13" s="70">
        <f t="shared" si="13"/>
        <v>0</v>
      </c>
      <c r="Y13" s="92" t="e">
        <f t="shared" si="6"/>
        <v>#REF!</v>
      </c>
      <c r="Z13" s="234"/>
      <c r="AA13" s="531">
        <v>0</v>
      </c>
      <c r="AB13" s="531">
        <v>0</v>
      </c>
      <c r="AC13" s="37"/>
    </row>
    <row r="14" spans="1:29" ht="12.75" customHeight="1" thickBot="1" x14ac:dyDescent="0.3">
      <c r="A14" s="497" t="str">
        <f t="shared" si="9"/>
        <v>dinsdag</v>
      </c>
      <c r="B14" s="664"/>
      <c r="C14" s="450"/>
      <c r="D14" s="441">
        <f>IF(LEFT($A14,2)="ma",$D$174,IF(LEFT($A14,2)="di",$D$179,IF(LEFT($A14,2)="wo",$D$184,IF(LEFT($A14,2)="do",$D$189,IF(LEFT($A14,2)="vr",$D$194,IF(LEFT($A14,2)="za",$D$198,IF(LEFT($A14,2)="zo",$D$199)))))))</f>
        <v>0</v>
      </c>
      <c r="E14" s="441">
        <f>IF(LEFT($A14,2)="ma",$E$174,IF(LEFT($A14,2)="di",$E$179,IF(LEFT($A14,2)="wo",$E$184,IF(LEFT($A14,2)="do",$E$189,IF(LEFT($A14,2)="vr",$E$194,IF(LEFT($A14,2)="za",$E$198,IF(LEFT($A14,2)="zo",$E$199)))))))</f>
        <v>0</v>
      </c>
      <c r="F14" s="441">
        <f>IF(LEFT($A14,2)="ma",$C$174,IF(LEFT($A14,2)="di",$C$179,IF(LEFT($A14,2)="wo",$C$184,IF(LEFT($A14,2)="do",$C$189,IF(LEFT($A14,2)="vr",$C$194,IF(LEFT($A14,2)="za",$C$198,IF(LEFT($A14,2)="zo",$C$199)))))))</f>
        <v>0</v>
      </c>
      <c r="G14" s="43">
        <f t="shared" si="0"/>
        <v>0</v>
      </c>
      <c r="H14" s="265"/>
      <c r="I14" s="265"/>
      <c r="J14" s="280"/>
      <c r="K14" s="280"/>
      <c r="L14" s="310"/>
      <c r="M14" s="282"/>
      <c r="N14" s="460">
        <f t="shared" si="10"/>
        <v>42767</v>
      </c>
      <c r="O14" s="390"/>
      <c r="P14" s="283"/>
      <c r="Q14" s="283"/>
      <c r="R14" s="80"/>
      <c r="S14" s="68">
        <f t="shared" si="1"/>
        <v>0</v>
      </c>
      <c r="T14" s="4" t="e">
        <f t="shared" si="2"/>
        <v>#REF!</v>
      </c>
      <c r="U14" s="35"/>
      <c r="V14" s="69">
        <f t="shared" si="11"/>
        <v>0</v>
      </c>
      <c r="W14" s="69">
        <f t="shared" si="12"/>
        <v>0</v>
      </c>
      <c r="X14" s="70">
        <f t="shared" si="13"/>
        <v>0</v>
      </c>
      <c r="Y14" s="92" t="e">
        <f t="shared" si="6"/>
        <v>#REF!</v>
      </c>
      <c r="Z14" s="234"/>
      <c r="AA14" s="531">
        <v>0</v>
      </c>
      <c r="AB14" s="531">
        <v>0</v>
      </c>
      <c r="AC14" s="37"/>
    </row>
    <row r="15" spans="1:29" ht="13.5" customHeight="1" thickBot="1" x14ac:dyDescent="0.3">
      <c r="A15" s="498" t="str">
        <f t="shared" si="9"/>
        <v>dinsdag</v>
      </c>
      <c r="B15" s="665"/>
      <c r="C15" s="449" t="e">
        <f t="shared" ref="C15:C70" si="14">IF(LEFT($A11,2)="ma",SUM(G11:G15)-SUM($H$171:$H$175)+C10,IF(LEFT($A11,2)="di",SUM(G11:G15)-SUM($H$176:$H$180)+C10, IF(LEFT($A11,2)="wo",SUM(G11:G15)-SUM($H$181:$H$185)+C10, IF(LEFT($A11,2)="do",SUM(G11:G15)-SUM($H$186:$H$190)+C10, IF(LEFT($A11,2)="vr",SUM(G11:G15)-SUM($H$191:$H$195)+C10, IF(LEFT($A11,2)="za",SUM(G11:G15)-$H$198+C10, IF(LEFT($A11,2)="zo",SUM(G11:G15)-$H$199+C10)))))))</f>
        <v>#REF!</v>
      </c>
      <c r="D15" s="442">
        <f>IF(LEFT($A15,2)="ma",$D$175,IF(LEFT($A15,2)="di",$D$180,IF(LEFT($A15,2)="wo",$D$185,IF(LEFT($A15,2)="do",$D$190,IF(LEFT($A15,2)="vr",$D$195,IF(LEFT($A15,2)="za",$D$198,IF(LEFT($A15,2)="zo",$D$199)))))))</f>
        <v>0</v>
      </c>
      <c r="E15" s="442">
        <f>IF(LEFT($A15,2)="ma",$E$175,IF(LEFT($A15,2)="di",$E$180,IF(LEFT($A15,2)="wo",$E$185,IF(LEFT($A15,2)="do",$E$190,IF(LEFT($A15,2)="vr",$E$195,IF(LEFT($A15,2)="za",$E$198,IF(LEFT($A15,2)="zo",$E$199)))))))</f>
        <v>0</v>
      </c>
      <c r="F15" s="442">
        <f>IF(LEFT($A15,2)="ma",$C$175,IF(LEFT($A15,2)="di",$C$180,IF(LEFT($A15,2)="wo",$C$185,IF(LEFT($A15,2)="do",$C$190,IF(LEFT($A15,2)="vr",$C$195,IF(LEFT($A15,2)="za",$C$198,IF(LEFT($A15,2)="zo",$C$199)))))))</f>
        <v>0</v>
      </c>
      <c r="G15" s="46">
        <f t="shared" si="0"/>
        <v>0</v>
      </c>
      <c r="H15" s="268"/>
      <c r="I15" s="266"/>
      <c r="J15" s="292"/>
      <c r="K15" s="292"/>
      <c r="L15" s="313"/>
      <c r="M15" s="294"/>
      <c r="N15" s="460">
        <f t="shared" si="10"/>
        <v>42767</v>
      </c>
      <c r="O15" s="393"/>
      <c r="P15" s="295"/>
      <c r="Q15" s="295"/>
      <c r="R15" s="81"/>
      <c r="S15" s="71">
        <f t="shared" si="1"/>
        <v>0</v>
      </c>
      <c r="T15" s="6" t="e">
        <f t="shared" si="2"/>
        <v>#REF!</v>
      </c>
      <c r="U15" s="36"/>
      <c r="V15" s="72">
        <f t="shared" si="11"/>
        <v>0</v>
      </c>
      <c r="W15" s="72">
        <f t="shared" si="12"/>
        <v>0</v>
      </c>
      <c r="X15" s="73">
        <f t="shared" si="13"/>
        <v>0</v>
      </c>
      <c r="Y15" s="93" t="e">
        <f t="shared" si="6"/>
        <v>#REF!</v>
      </c>
      <c r="Z15" s="237"/>
      <c r="AA15" s="537">
        <v>0</v>
      </c>
      <c r="AB15" s="537">
        <v>0</v>
      </c>
      <c r="AC15" s="40"/>
    </row>
    <row r="16" spans="1:29" ht="12.75" customHeight="1" thickBot="1" x14ac:dyDescent="0.3">
      <c r="A16" s="496" t="str">
        <f>TEXT($B$16,"dddd")</f>
        <v>woensdag</v>
      </c>
      <c r="B16" s="663">
        <f>DATE($AC$3,2,3)</f>
        <v>42768</v>
      </c>
      <c r="C16" s="451"/>
      <c r="D16" s="493">
        <f>IF(LEFT($A16,2 )="ma",$D$171,IF(LEFT($A16,2)="di",$D$176,IF(LEFT($A16,2)="wo",$D$181,IF(LEFT($A16,2)="do",$D$186,IF(LEFT($A16,2)="vr",$D$191,IF(LEFT($A16,2)="za",$D$198,IF(LEFT($A16,2)="zo",$D$199)))))))</f>
        <v>0</v>
      </c>
      <c r="E16" s="495">
        <f>IF(LEFT($A16,2)="ma",$E$171,IF(LEFT($A16,2)="di",$E$176,IF(LEFT($A16,2)="wo",$E$181,IF(LEFT($A16,2)="do",$E$186,IF(LEFT($A16,2)="vr",$E$191,IF(LEFT($A16,2)="za",$E$198,IF(LEFT($A16,2)="zo",$E$199)))))))</f>
        <v>0</v>
      </c>
      <c r="F16" s="495">
        <f>IF(LEFT($A16,2)="ma",$C$171,IF(LEFT($A16,2)="di",$C$176,IF(LEFT($A16,2)="wo",$C$181,IF(LEFT($A16,2)="do",$C$186,IF(LEFT($A16,2)="vr",$C$191,IF(LEFT($A16,2)="za",$C$198,IF(LEFT($A16,2)="zo",$C$199)))))))</f>
        <v>0</v>
      </c>
      <c r="G16" s="42">
        <f t="shared" si="0"/>
        <v>0</v>
      </c>
      <c r="H16" s="264"/>
      <c r="I16" s="508"/>
      <c r="J16" s="276"/>
      <c r="K16" s="276"/>
      <c r="L16" s="309"/>
      <c r="M16" s="278"/>
      <c r="N16" s="461">
        <f>$B$16</f>
        <v>42768</v>
      </c>
      <c r="O16" s="389"/>
      <c r="P16" s="279"/>
      <c r="Q16" s="279"/>
      <c r="R16" s="79"/>
      <c r="S16" s="200">
        <f t="shared" si="1"/>
        <v>0</v>
      </c>
      <c r="T16" s="5" t="e">
        <f t="shared" si="2"/>
        <v>#REF!</v>
      </c>
      <c r="U16" s="34"/>
      <c r="V16" s="67">
        <f>IF(LEFT(M16,1)="R",IF(U16&lt;$Q$2,0,U16-$Q$2),IF(LEFT(M16,1)="S",IF(U16&lt;$Q$2,0,U16-$Q$2),U16))</f>
        <v>0</v>
      </c>
      <c r="W16" s="67">
        <f>U16</f>
        <v>0</v>
      </c>
      <c r="X16" s="74">
        <f>W16*($Y$3)</f>
        <v>0</v>
      </c>
      <c r="Y16" s="91" t="e">
        <f t="shared" si="6"/>
        <v>#REF!</v>
      </c>
      <c r="Z16" s="238"/>
      <c r="AA16" s="529">
        <v>0</v>
      </c>
      <c r="AB16" s="529">
        <v>0</v>
      </c>
      <c r="AC16" s="41"/>
    </row>
    <row r="17" spans="1:29" ht="12.75" customHeight="1" thickBot="1" x14ac:dyDescent="0.3">
      <c r="A17" s="497" t="str">
        <f t="shared" ref="A17:A20" si="15">TEXT($B$16,"dddd")</f>
        <v>woensdag</v>
      </c>
      <c r="B17" s="664"/>
      <c r="C17" s="450"/>
      <c r="D17" s="494">
        <f>IF(LEFT($A17,2)="ma",$D$172,IF(LEFT($A17,2)="di",$D$177,IF(LEFT($A17,2)="wo",$D$182,IF(LEFT($A17,2)="do",$D$187,IF(LEFT($A17,2)="vr",$D$192,IF(LEFT($A17,2)="za",$D$198,IF(LEFT($A17,2)="zo",$D$199)))))))</f>
        <v>0</v>
      </c>
      <c r="E17" s="441">
        <f>IF(LEFT($A17,2)="ma",$E$172,IF(LEFT($A17,2)="di",$E$177,IF(LEFT($A17,2)="wo",$E$182,IF(LEFT($A17,2)="do",$E$187,IF(LEFT($A17,2)="vr",$E$192,IF(LEFT($A17,2)="za",$E$198,IF(LEFT($A17,2)="zo",$E$199)))))))</f>
        <v>0</v>
      </c>
      <c r="F17" s="441">
        <f>IF(LEFT($A17,2)="ma",$C$172,IF(LEFT($A17,2)="di",$C$177,IF(LEFT($A17,2)="wo",$C$182,IF(LEFT($A17,2)="do",$C$187,IF(LEFT($A17,2)="vr",$C$192,IF(LEFT($A17,2)="za",$C$198,IF(LEFT($A17,2)="zo",$C$199)))))))</f>
        <v>0</v>
      </c>
      <c r="G17" s="43">
        <f t="shared" si="0"/>
        <v>0</v>
      </c>
      <c r="H17" s="265"/>
      <c r="I17" s="265"/>
      <c r="J17" s="280"/>
      <c r="K17" s="280"/>
      <c r="L17" s="310"/>
      <c r="M17" s="282"/>
      <c r="N17" s="461">
        <f t="shared" ref="N17:N20" si="16">$B$16</f>
        <v>42768</v>
      </c>
      <c r="O17" s="390"/>
      <c r="P17" s="283"/>
      <c r="Q17" s="283"/>
      <c r="R17" s="80"/>
      <c r="S17" s="68">
        <f t="shared" si="1"/>
        <v>0</v>
      </c>
      <c r="T17" s="4" t="e">
        <f t="shared" si="2"/>
        <v>#REF!</v>
      </c>
      <c r="U17" s="35"/>
      <c r="V17" s="69">
        <f t="shared" si="11"/>
        <v>0</v>
      </c>
      <c r="W17" s="69">
        <f t="shared" si="12"/>
        <v>0</v>
      </c>
      <c r="X17" s="70">
        <f t="shared" si="13"/>
        <v>0</v>
      </c>
      <c r="Y17" s="92" t="e">
        <f t="shared" si="6"/>
        <v>#REF!</v>
      </c>
      <c r="Z17" s="234"/>
      <c r="AA17" s="531">
        <v>0</v>
      </c>
      <c r="AB17" s="531">
        <v>0</v>
      </c>
      <c r="AC17" s="37"/>
    </row>
    <row r="18" spans="1:29" ht="12.75" customHeight="1" thickBot="1" x14ac:dyDescent="0.3">
      <c r="A18" s="497" t="str">
        <f t="shared" si="15"/>
        <v>woensdag</v>
      </c>
      <c r="B18" s="664"/>
      <c r="C18" s="452"/>
      <c r="D18" s="492">
        <f>IF(LEFT($A18,2)="ma",$D$173,IF(LEFT($A18,2)="di",$D$178,IF(LEFT($A18,2)="wo",$D$183,IF(LEFT($A18,2)="do",$D$188,IF(LEFT($A18,2)="vr",$D$193,IF(LEFT($A18,2)="za",$D$198,IF(LEFT($A18,2)="zo",$D$199)))))))</f>
        <v>0</v>
      </c>
      <c r="E18" s="441">
        <f>IF(LEFT($A18,2)="ma",$E$173,IF(LEFT($A18,2)="di",$E$178,IF(LEFT($A18,2)="wo",$E$183,IF(LEFT($A18,2)="do",$E$188,IF(LEFT($A18,2)="vr",$E$193,IF(LEFT($A18,2)="za",$E$198,IF(LEFT($A18,2)="zo",$E$199)))))))</f>
        <v>0</v>
      </c>
      <c r="F18" s="441">
        <f>IF(LEFT($A18,2)="ma",$C$173,IF(LEFT($A18,2)="di",$C$178,IF(LEFT($A18,2)="wo",$C$183,IF(LEFT($A18,2)="do",$C$188,IF(LEFT($A18,2)="vr",$C$193,IF(LEFT($A18,2)="za",$C$198,IF(LEFT($A18,2)="zo",$C$199)))))))</f>
        <v>0</v>
      </c>
      <c r="G18" s="43">
        <f t="shared" si="0"/>
        <v>0</v>
      </c>
      <c r="H18" s="265"/>
      <c r="I18" s="265"/>
      <c r="J18" s="280"/>
      <c r="K18" s="280"/>
      <c r="L18" s="310"/>
      <c r="M18" s="282"/>
      <c r="N18" s="461">
        <f t="shared" si="16"/>
        <v>42768</v>
      </c>
      <c r="O18" s="390"/>
      <c r="P18" s="283"/>
      <c r="Q18" s="283"/>
      <c r="R18" s="80"/>
      <c r="S18" s="68">
        <f t="shared" si="1"/>
        <v>0</v>
      </c>
      <c r="T18" s="4" t="e">
        <f t="shared" si="2"/>
        <v>#REF!</v>
      </c>
      <c r="U18" s="35"/>
      <c r="V18" s="69">
        <f t="shared" si="11"/>
        <v>0</v>
      </c>
      <c r="W18" s="69">
        <f t="shared" si="12"/>
        <v>0</v>
      </c>
      <c r="X18" s="70">
        <f t="shared" si="13"/>
        <v>0</v>
      </c>
      <c r="Y18" s="92" t="e">
        <f t="shared" si="6"/>
        <v>#REF!</v>
      </c>
      <c r="Z18" s="234"/>
      <c r="AA18" s="531">
        <v>0</v>
      </c>
      <c r="AB18" s="531">
        <v>0</v>
      </c>
      <c r="AC18" s="37"/>
    </row>
    <row r="19" spans="1:29" ht="12.75" customHeight="1" thickBot="1" x14ac:dyDescent="0.3">
      <c r="A19" s="497" t="str">
        <f t="shared" si="15"/>
        <v>woensdag</v>
      </c>
      <c r="B19" s="664"/>
      <c r="C19" s="450"/>
      <c r="D19" s="441">
        <f>IF(LEFT($A19,2)="ma",$D$174,IF(LEFT($A19,2)="di",$D$179,IF(LEFT($A19,2)="wo",$D$184,IF(LEFT($A19,2)="do",$D$189,IF(LEFT($A19,2)="vr",$D$194,IF(LEFT($A19,2)="za",$D$198,IF(LEFT($A19,2)="zo",$D$199)))))))</f>
        <v>0</v>
      </c>
      <c r="E19" s="441">
        <f>IF(LEFT($A19,2)="ma",$E$174,IF(LEFT($A19,2)="di",$E$179,IF(LEFT($A19,2)="wo",$E$184,IF(LEFT($A19,2)="do",$E$189,IF(LEFT($A19,2)="vr",$E$194,IF(LEFT($A19,2)="za",$E$198,IF(LEFT($A19,2)="zo",$E$199)))))))</f>
        <v>0</v>
      </c>
      <c r="F19" s="441">
        <f>IF(LEFT($A19,2)="ma",$C$174,IF(LEFT($A19,2)="di",$C$179,IF(LEFT($A19,2)="wo",$C$184,IF(LEFT($A19,2)="do",$C$189,IF(LEFT($A19,2)="vr",$C$194,IF(LEFT($A19,2)="za",$C$198,IF(LEFT($A19,2)="zo",$C$199)))))))</f>
        <v>0</v>
      </c>
      <c r="G19" s="43">
        <f t="shared" si="0"/>
        <v>0</v>
      </c>
      <c r="H19" s="265"/>
      <c r="I19" s="265"/>
      <c r="J19" s="280"/>
      <c r="K19" s="280"/>
      <c r="L19" s="310"/>
      <c r="M19" s="282"/>
      <c r="N19" s="461">
        <f t="shared" si="16"/>
        <v>42768</v>
      </c>
      <c r="O19" s="390"/>
      <c r="P19" s="283"/>
      <c r="Q19" s="283"/>
      <c r="R19" s="80"/>
      <c r="S19" s="68">
        <f t="shared" si="1"/>
        <v>0</v>
      </c>
      <c r="T19" s="4" t="e">
        <f t="shared" si="2"/>
        <v>#REF!</v>
      </c>
      <c r="U19" s="35"/>
      <c r="V19" s="69">
        <f t="shared" si="11"/>
        <v>0</v>
      </c>
      <c r="W19" s="69">
        <f t="shared" si="12"/>
        <v>0</v>
      </c>
      <c r="X19" s="70">
        <f t="shared" si="13"/>
        <v>0</v>
      </c>
      <c r="Y19" s="92" t="e">
        <f t="shared" si="6"/>
        <v>#REF!</v>
      </c>
      <c r="Z19" s="234"/>
      <c r="AA19" s="531">
        <v>0</v>
      </c>
      <c r="AB19" s="531">
        <v>0</v>
      </c>
      <c r="AC19" s="37"/>
    </row>
    <row r="20" spans="1:29" ht="13.5" customHeight="1" thickBot="1" x14ac:dyDescent="0.3">
      <c r="A20" s="498" t="str">
        <f t="shared" si="15"/>
        <v>woensdag</v>
      </c>
      <c r="B20" s="665"/>
      <c r="C20" s="449" t="e">
        <f t="shared" si="14"/>
        <v>#REF!</v>
      </c>
      <c r="D20" s="442">
        <f>IF(LEFT($A20,2)="ma",$D$175,IF(LEFT($A20,2)="di",$D$180,IF(LEFT($A20,2)="wo",$D$185,IF(LEFT($A20,2)="do",$D$190,IF(LEFT($A20,2)="vr",$D$195,IF(LEFT($A20,2)="za",$D$198,IF(LEFT($A20,2)="zo",$D$199)))))))</f>
        <v>0</v>
      </c>
      <c r="E20" s="442">
        <f>IF(LEFT($A20,2)="ma",$E$175,IF(LEFT($A20,2)="di",$E$180,IF(LEFT($A20,2)="wo",$E$185,IF(LEFT($A20,2)="do",$E$190,IF(LEFT($A20,2)="vr",$E$195,IF(LEFT($A20,2)="za",$E$198,IF(LEFT($A20,2)="zo",$E$199)))))))</f>
        <v>0</v>
      </c>
      <c r="F20" s="442">
        <f>IF(LEFT($A20,2)="ma",$C$175,IF(LEFT($A20,2)="di",$C$180,IF(LEFT($A20,2)="wo",$C$185,IF(LEFT($A20,2)="do",$C$190,IF(LEFT($A20,2)="vr",$C$195,IF(LEFT($A20,2)="za",$C$198,IF(LEFT($A20,2)="zo",$C$199)))))))</f>
        <v>0</v>
      </c>
      <c r="G20" s="44">
        <f t="shared" si="0"/>
        <v>0</v>
      </c>
      <c r="H20" s="266"/>
      <c r="I20" s="266"/>
      <c r="J20" s="284"/>
      <c r="K20" s="284"/>
      <c r="L20" s="311"/>
      <c r="M20" s="286"/>
      <c r="N20" s="461">
        <f t="shared" si="16"/>
        <v>42768</v>
      </c>
      <c r="O20" s="391"/>
      <c r="P20" s="287"/>
      <c r="Q20" s="287"/>
      <c r="R20" s="81"/>
      <c r="S20" s="71">
        <f t="shared" si="1"/>
        <v>0</v>
      </c>
      <c r="T20" s="6" t="e">
        <f t="shared" si="2"/>
        <v>#REF!</v>
      </c>
      <c r="U20" s="36"/>
      <c r="V20" s="72">
        <f t="shared" si="11"/>
        <v>0</v>
      </c>
      <c r="W20" s="72">
        <f t="shared" si="12"/>
        <v>0</v>
      </c>
      <c r="X20" s="73">
        <f t="shared" si="13"/>
        <v>0</v>
      </c>
      <c r="Y20" s="93" t="e">
        <f t="shared" si="6"/>
        <v>#REF!</v>
      </c>
      <c r="Z20" s="235"/>
      <c r="AA20" s="533">
        <v>0</v>
      </c>
      <c r="AB20" s="533">
        <v>0</v>
      </c>
      <c r="AC20" s="38"/>
    </row>
    <row r="21" spans="1:29" ht="12.75" customHeight="1" x14ac:dyDescent="0.25">
      <c r="A21" s="496" t="str">
        <f>TEXT($B$21,"dddd")</f>
        <v>donderdag</v>
      </c>
      <c r="B21" s="663">
        <f>DATE($AC$3,2,4)</f>
        <v>42769</v>
      </c>
      <c r="C21" s="451"/>
      <c r="D21" s="493">
        <f>IF(LEFT($A21,2 )="ma",$D$171,IF(LEFT($A21,2)="di",$D$176,IF(LEFT($A21,2)="wo",$D$181,IF(LEFT($A21,2)="do",$D$186,IF(LEFT($A21,2)="vr",$D$191,IF(LEFT($A21,2)="za",$D$198,IF(LEFT($A21,2)="zo",$D$199)))))))</f>
        <v>0</v>
      </c>
      <c r="E21" s="495">
        <f>IF(LEFT($A21,2)="ma",$E$171,IF(LEFT($A21,2)="di",$E$176,IF(LEFT($A21,2)="wo",$E$181,IF(LEFT($A21,2)="do",$E$186,IF(LEFT($A21,2)="vr",$E$191,IF(LEFT($A21,2)="za",$E$198,IF(LEFT($A21,2)="zo",$E$199)))))))</f>
        <v>0</v>
      </c>
      <c r="F21" s="495">
        <f>IF(LEFT($A21,2)="ma",$C$171,IF(LEFT($A21,2)="di",$C$176,IF(LEFT($A21,2)="wo",$C$181,IF(LEFT($A21,2)="do",$C$186,IF(LEFT($A21,2)="vr",$C$191,IF(LEFT($A21,2)="za",$C$198,IF(LEFT($A21,2)="zo",$C$199)))))))</f>
        <v>0</v>
      </c>
      <c r="G21" s="45">
        <f t="shared" si="0"/>
        <v>0</v>
      </c>
      <c r="H21" s="267"/>
      <c r="I21" s="508"/>
      <c r="J21" s="288"/>
      <c r="K21" s="288"/>
      <c r="L21" s="312"/>
      <c r="M21" s="290"/>
      <c r="N21" s="462">
        <f>$B$21</f>
        <v>42769</v>
      </c>
      <c r="O21" s="392"/>
      <c r="P21" s="291"/>
      <c r="Q21" s="291"/>
      <c r="R21" s="79"/>
      <c r="S21" s="200">
        <f t="shared" si="1"/>
        <v>0</v>
      </c>
      <c r="T21" s="5" t="e">
        <f t="shared" si="2"/>
        <v>#REF!</v>
      </c>
      <c r="U21" s="34"/>
      <c r="V21" s="67">
        <f>IF(LEFT(M21,1)="R",IF(U21&lt;$Q$2,0,U21-$Q$2),IF(LEFT(M21,1)="S",IF(U21&lt;$Q$2,0,U21-$Q$2),U21))</f>
        <v>0</v>
      </c>
      <c r="W21" s="67">
        <f>U21</f>
        <v>0</v>
      </c>
      <c r="X21" s="74">
        <f>W21*($Y$3)</f>
        <v>0</v>
      </c>
      <c r="Y21" s="91" t="e">
        <f t="shared" si="6"/>
        <v>#REF!</v>
      </c>
      <c r="Z21" s="236"/>
      <c r="AA21" s="535">
        <v>0</v>
      </c>
      <c r="AB21" s="535">
        <v>0</v>
      </c>
      <c r="AC21" s="39"/>
    </row>
    <row r="22" spans="1:29" ht="12.75" customHeight="1" x14ac:dyDescent="0.25">
      <c r="A22" s="497" t="str">
        <f t="shared" ref="A22:A25" si="17">TEXT($B$21,"dddd")</f>
        <v>donderdag</v>
      </c>
      <c r="B22" s="664"/>
      <c r="C22" s="450"/>
      <c r="D22" s="494">
        <f>IF(LEFT($A22,2)="ma",$D$172,IF(LEFT($A22,2)="di",$D$177,IF(LEFT($A22,2)="wo",$D$182,IF(LEFT($A22,2)="do",$D$187,IF(LEFT($A22,2)="vr",$D$192,IF(LEFT($A22,2)="za",$D$198,IF(LEFT($A22,2)="zo",$D$199)))))))</f>
        <v>0</v>
      </c>
      <c r="E22" s="441">
        <f>IF(LEFT($A22,2)="ma",$E$172,IF(LEFT($A22,2)="di",$E$177,IF(LEFT($A22,2)="wo",$E$182,IF(LEFT($A22,2)="do",$E$187,IF(LEFT($A22,2)="vr",$E$192,IF(LEFT($A22,2)="za",$E$198,IF(LEFT($A22,2)="zo",$E$199)))))))</f>
        <v>0</v>
      </c>
      <c r="F22" s="441">
        <f>IF(LEFT($A22,2)="ma",$C$172,IF(LEFT($A22,2)="di",$C$177,IF(LEFT($A22,2)="wo",$C$182,IF(LEFT($A22,2)="do",$C$187,IF(LEFT($A22,2)="vr",$C$192,IF(LEFT($A22,2)="za",$C$198,IF(LEFT($A22,2)="zo",$C$199)))))))</f>
        <v>0</v>
      </c>
      <c r="G22" s="43">
        <f t="shared" si="0"/>
        <v>0</v>
      </c>
      <c r="H22" s="265"/>
      <c r="I22" s="265"/>
      <c r="J22" s="280"/>
      <c r="K22" s="280"/>
      <c r="L22" s="310"/>
      <c r="M22" s="282"/>
      <c r="N22" s="462">
        <f t="shared" ref="N22:N25" si="18">$B$21</f>
        <v>42769</v>
      </c>
      <c r="O22" s="390"/>
      <c r="P22" s="283"/>
      <c r="Q22" s="283"/>
      <c r="R22" s="80"/>
      <c r="S22" s="68">
        <f t="shared" si="1"/>
        <v>0</v>
      </c>
      <c r="T22" s="4" t="e">
        <f t="shared" si="2"/>
        <v>#REF!</v>
      </c>
      <c r="U22" s="35"/>
      <c r="V22" s="69">
        <f t="shared" si="11"/>
        <v>0</v>
      </c>
      <c r="W22" s="69">
        <f t="shared" si="12"/>
        <v>0</v>
      </c>
      <c r="X22" s="70">
        <f t="shared" si="13"/>
        <v>0</v>
      </c>
      <c r="Y22" s="92" t="e">
        <f t="shared" si="6"/>
        <v>#REF!</v>
      </c>
      <c r="Z22" s="234"/>
      <c r="AA22" s="531">
        <v>0</v>
      </c>
      <c r="AB22" s="531">
        <v>0</v>
      </c>
      <c r="AC22" s="37"/>
    </row>
    <row r="23" spans="1:29" ht="12.75" customHeight="1" x14ac:dyDescent="0.25">
      <c r="A23" s="497" t="str">
        <f t="shared" si="17"/>
        <v>donderdag</v>
      </c>
      <c r="B23" s="664"/>
      <c r="C23" s="452"/>
      <c r="D23" s="492">
        <f>IF(LEFT($A23,2)="ma",$D$173,IF(LEFT($A23,2)="di",$D$178,IF(LEFT($A23,2)="wo",$D$183,IF(LEFT($A23,2)="do",$D$188,IF(LEFT($A23,2)="vr",$D$193,IF(LEFT($A23,2)="za",$D$198,IF(LEFT($A23,2)="zo",$D$199)))))))</f>
        <v>0</v>
      </c>
      <c r="E23" s="441">
        <f>IF(LEFT($A23,2)="ma",$E$173,IF(LEFT($A23,2)="di",$E$178,IF(LEFT($A23,2)="wo",$E$183,IF(LEFT($A23,2)="do",$E$188,IF(LEFT($A23,2)="vr",$E$193,IF(LEFT($A23,2)="za",$E$198,IF(LEFT($A23,2)="zo",$E$199)))))))</f>
        <v>0</v>
      </c>
      <c r="F23" s="441">
        <f>IF(LEFT($A23,2)="ma",$C$173,IF(LEFT($A23,2)="di",$C$178,IF(LEFT($A23,2)="wo",$C$183,IF(LEFT($A23,2)="do",$C$188,IF(LEFT($A23,2)="vr",$C$193,IF(LEFT($A23,2)="za",$C$198,IF(LEFT($A23,2)="zo",$C$199)))))))</f>
        <v>0</v>
      </c>
      <c r="G23" s="43">
        <f t="shared" si="0"/>
        <v>0</v>
      </c>
      <c r="H23" s="265"/>
      <c r="I23" s="265"/>
      <c r="J23" s="280"/>
      <c r="K23" s="280"/>
      <c r="L23" s="310"/>
      <c r="M23" s="282"/>
      <c r="N23" s="462">
        <f t="shared" si="18"/>
        <v>42769</v>
      </c>
      <c r="O23" s="390"/>
      <c r="P23" s="283"/>
      <c r="Q23" s="283"/>
      <c r="R23" s="80"/>
      <c r="S23" s="68">
        <f t="shared" si="1"/>
        <v>0</v>
      </c>
      <c r="T23" s="4" t="e">
        <f t="shared" si="2"/>
        <v>#REF!</v>
      </c>
      <c r="U23" s="35"/>
      <c r="V23" s="69">
        <f t="shared" si="11"/>
        <v>0</v>
      </c>
      <c r="W23" s="69">
        <f t="shared" si="12"/>
        <v>0</v>
      </c>
      <c r="X23" s="70">
        <f t="shared" si="13"/>
        <v>0</v>
      </c>
      <c r="Y23" s="92" t="e">
        <f t="shared" si="6"/>
        <v>#REF!</v>
      </c>
      <c r="Z23" s="234"/>
      <c r="AA23" s="531">
        <v>0</v>
      </c>
      <c r="AB23" s="531">
        <v>0</v>
      </c>
      <c r="AC23" s="37"/>
    </row>
    <row r="24" spans="1:29" ht="12.75" customHeight="1" thickBot="1" x14ac:dyDescent="0.3">
      <c r="A24" s="497" t="str">
        <f t="shared" si="17"/>
        <v>donderdag</v>
      </c>
      <c r="B24" s="664"/>
      <c r="C24" s="450"/>
      <c r="D24" s="441">
        <f>IF(LEFT($A24,2)="ma",$D$174,IF(LEFT($A24,2)="di",$D$179,IF(LEFT($A24,2)="wo",$D$184,IF(LEFT($A24,2)="do",$D$189,IF(LEFT($A24,2)="vr",$D$194,IF(LEFT($A24,2)="za",$D$198,IF(LEFT($A24,2)="zo",$D$199)))))))</f>
        <v>0</v>
      </c>
      <c r="E24" s="441">
        <f>IF(LEFT($A24,2)="ma",$E$174,IF(LEFT($A24,2)="di",$E$179,IF(LEFT($A24,2)="wo",$E$184,IF(LEFT($A24,2)="do",$E$189,IF(LEFT($A24,2)="vr",$E$194,IF(LEFT($A24,2)="za",$E$198,IF(LEFT($A24,2)="zo",$E$199)))))))</f>
        <v>0</v>
      </c>
      <c r="F24" s="441">
        <f>IF(LEFT($A24,2)="ma",$C$174,IF(LEFT($A24,2)="di",$C$179,IF(LEFT($A24,2)="wo",$C$184,IF(LEFT($A24,2)="do",$C$189,IF(LEFT($A24,2)="vr",$C$194,IF(LEFT($A24,2)="za",$C$198,IF(LEFT($A24,2)="zo",$C$199)))))))</f>
        <v>0</v>
      </c>
      <c r="G24" s="43">
        <f t="shared" si="0"/>
        <v>0</v>
      </c>
      <c r="H24" s="265"/>
      <c r="I24" s="265"/>
      <c r="J24" s="280"/>
      <c r="K24" s="280"/>
      <c r="L24" s="310"/>
      <c r="M24" s="282"/>
      <c r="N24" s="462">
        <f t="shared" si="18"/>
        <v>42769</v>
      </c>
      <c r="O24" s="390"/>
      <c r="P24" s="283"/>
      <c r="Q24" s="283"/>
      <c r="R24" s="80"/>
      <c r="S24" s="68">
        <f t="shared" si="1"/>
        <v>0</v>
      </c>
      <c r="T24" s="4" t="e">
        <f t="shared" si="2"/>
        <v>#REF!</v>
      </c>
      <c r="U24" s="35"/>
      <c r="V24" s="69">
        <f t="shared" si="11"/>
        <v>0</v>
      </c>
      <c r="W24" s="69">
        <f t="shared" si="12"/>
        <v>0</v>
      </c>
      <c r="X24" s="70">
        <f t="shared" si="13"/>
        <v>0</v>
      </c>
      <c r="Y24" s="92" t="e">
        <f t="shared" si="6"/>
        <v>#REF!</v>
      </c>
      <c r="Z24" s="234"/>
      <c r="AA24" s="531">
        <v>0</v>
      </c>
      <c r="AB24" s="531">
        <v>0</v>
      </c>
      <c r="AC24" s="37"/>
    </row>
    <row r="25" spans="1:29" ht="13.5" customHeight="1" thickBot="1" x14ac:dyDescent="0.3">
      <c r="A25" s="498" t="str">
        <f t="shared" si="17"/>
        <v>donderdag</v>
      </c>
      <c r="B25" s="665"/>
      <c r="C25" s="449" t="e">
        <f t="shared" si="14"/>
        <v>#REF!</v>
      </c>
      <c r="D25" s="442">
        <f>IF(LEFT($A25,2)="ma",$D$175,IF(LEFT($A25,2)="di",$D$180,IF(LEFT($A25,2)="wo",$D$185,IF(LEFT($A25,2)="do",$D$190,IF(LEFT($A25,2)="vr",$D$195,IF(LEFT($A25,2)="za",$D$198,IF(LEFT($A25,2)="zo",$D$199)))))))</f>
        <v>0</v>
      </c>
      <c r="E25" s="442">
        <f>IF(LEFT($A25,2)="ma",$E$175,IF(LEFT($A25,2)="di",$E$180,IF(LEFT($A25,2)="wo",$E$185,IF(LEFT($A25,2)="do",$E$190,IF(LEFT($A25,2)="vr",$E$195,IF(LEFT($A25,2)="za",$E$198,IF(LEFT($A25,2)="zo",$E$199)))))))</f>
        <v>0</v>
      </c>
      <c r="F25" s="442">
        <f>IF(LEFT($A25,2)="ma",$C$175,IF(LEFT($A25,2)="di",$C$180,IF(LEFT($A25,2)="wo",$C$185,IF(LEFT($A25,2)="do",$C$190,IF(LEFT($A25,2)="vr",$C$195,IF(LEFT($A25,2)="za",$C$198,IF(LEFT($A25,2)="zo",$C$199)))))))</f>
        <v>0</v>
      </c>
      <c r="G25" s="46">
        <f t="shared" si="0"/>
        <v>0</v>
      </c>
      <c r="H25" s="268"/>
      <c r="I25" s="266"/>
      <c r="J25" s="292"/>
      <c r="K25" s="292"/>
      <c r="L25" s="313"/>
      <c r="M25" s="294"/>
      <c r="N25" s="462">
        <f t="shared" si="18"/>
        <v>42769</v>
      </c>
      <c r="O25" s="393"/>
      <c r="P25" s="295"/>
      <c r="Q25" s="295"/>
      <c r="R25" s="81"/>
      <c r="S25" s="71">
        <f t="shared" si="1"/>
        <v>0</v>
      </c>
      <c r="T25" s="6" t="e">
        <f t="shared" si="2"/>
        <v>#REF!</v>
      </c>
      <c r="U25" s="36"/>
      <c r="V25" s="72">
        <f t="shared" si="11"/>
        <v>0</v>
      </c>
      <c r="W25" s="72">
        <f t="shared" si="12"/>
        <v>0</v>
      </c>
      <c r="X25" s="73">
        <f t="shared" si="13"/>
        <v>0</v>
      </c>
      <c r="Y25" s="93" t="e">
        <f t="shared" si="6"/>
        <v>#REF!</v>
      </c>
      <c r="Z25" s="237"/>
      <c r="AA25" s="537">
        <v>0</v>
      </c>
      <c r="AB25" s="537">
        <v>0</v>
      </c>
      <c r="AC25" s="40"/>
    </row>
    <row r="26" spans="1:29" ht="12.75" customHeight="1" thickBot="1" x14ac:dyDescent="0.3">
      <c r="A26" s="496" t="str">
        <f>TEXT($B$26,"dddd")</f>
        <v>vrijdag</v>
      </c>
      <c r="B26" s="663">
        <f>DATE($AC$3,2,5)</f>
        <v>42770</v>
      </c>
      <c r="C26" s="451"/>
      <c r="D26" s="493">
        <f>IF(LEFT($A26,2 )="ma",$D$171,IF(LEFT($A26,2)="di",$D$176,IF(LEFT($A26,2)="wo",$D$181,IF(LEFT($A26,2)="do",$D$186,IF(LEFT($A26,2)="vr",$D$191,IF(LEFT($A26,2)="za",$D$198,IF(LEFT($A26,2)="zo",$D$199)))))))</f>
        <v>0</v>
      </c>
      <c r="E26" s="495">
        <f>IF(LEFT($A26,2)="ma",$E$171,IF(LEFT($A26,2)="di",$E$176,IF(LEFT($A26,2)="wo",$E$181,IF(LEFT($A26,2)="do",$E$186,IF(LEFT($A26,2)="vr",$E$191,IF(LEFT($A26,2)="za",$E$198,IF(LEFT($A26,2)="zo",$E$199)))))))</f>
        <v>0</v>
      </c>
      <c r="F26" s="495">
        <f>IF(LEFT($A26,2)="ma",$C$171,IF(LEFT($A26,2)="di",$C$176,IF(LEFT($A26,2)="wo",$C$181,IF(LEFT($A26,2)="do",$C$186,IF(LEFT($A26,2)="vr",$C$191,IF(LEFT($A26,2)="za",$C$198,IF(LEFT($A26,2)="zo",$C$199)))))))</f>
        <v>0</v>
      </c>
      <c r="G26" s="42">
        <f t="shared" si="0"/>
        <v>0</v>
      </c>
      <c r="H26" s="264"/>
      <c r="I26" s="508"/>
      <c r="J26" s="276"/>
      <c r="K26" s="276"/>
      <c r="L26" s="309"/>
      <c r="M26" s="278"/>
      <c r="N26" s="461">
        <f>$B$26</f>
        <v>42770</v>
      </c>
      <c r="O26" s="389"/>
      <c r="P26" s="279"/>
      <c r="Q26" s="279"/>
      <c r="R26" s="79"/>
      <c r="S26" s="200">
        <f t="shared" si="1"/>
        <v>0</v>
      </c>
      <c r="T26" s="5" t="e">
        <f t="shared" si="2"/>
        <v>#REF!</v>
      </c>
      <c r="U26" s="34"/>
      <c r="V26" s="67">
        <f>IF(LEFT(M26,1)="R",IF(U26&lt;$Q$2,0,U26-$Q$2),IF(LEFT(M26,1)="S",IF(U26&lt;$Q$2,0,U26-$Q$2),U26))</f>
        <v>0</v>
      </c>
      <c r="W26" s="67">
        <f>U26</f>
        <v>0</v>
      </c>
      <c r="X26" s="74">
        <f>W26*($Y$3)</f>
        <v>0</v>
      </c>
      <c r="Y26" s="91" t="e">
        <f t="shared" si="6"/>
        <v>#REF!</v>
      </c>
      <c r="Z26" s="238"/>
      <c r="AA26" s="529">
        <v>0</v>
      </c>
      <c r="AB26" s="529">
        <v>0</v>
      </c>
      <c r="AC26" s="41"/>
    </row>
    <row r="27" spans="1:29" ht="12.75" customHeight="1" thickBot="1" x14ac:dyDescent="0.3">
      <c r="A27" s="497" t="str">
        <f t="shared" ref="A27:A30" si="19">TEXT($B$26,"dddd")</f>
        <v>vrijdag</v>
      </c>
      <c r="B27" s="664"/>
      <c r="C27" s="450"/>
      <c r="D27" s="494">
        <f>IF(LEFT($A27,2)="ma",$D$172,IF(LEFT($A27,2)="di",$D$177,IF(LEFT($A27,2)="wo",$D$182,IF(LEFT($A27,2)="do",$D$187,IF(LEFT($A27,2)="vr",$D$192,IF(LEFT($A27,2)="za",$D$198,IF(LEFT($A27,2)="zo",$D$199)))))))</f>
        <v>0</v>
      </c>
      <c r="E27" s="441">
        <f>IF(LEFT($A27,2)="ma",$E$172,IF(LEFT($A27,2)="di",$E$177,IF(LEFT($A27,2)="wo",$E$182,IF(LEFT($A27,2)="do",$E$187,IF(LEFT($A27,2)="vr",$E$192,IF(LEFT($A27,2)="za",$E$198,IF(LEFT($A27,2)="zo",$E$199)))))))</f>
        <v>0</v>
      </c>
      <c r="F27" s="441">
        <f>IF(LEFT($A27,2)="ma",$C$172,IF(LEFT($A27,2)="di",$C$177,IF(LEFT($A27,2)="wo",$C$182,IF(LEFT($A27,2)="do",$C$187,IF(LEFT($A27,2)="vr",$C$192,IF(LEFT($A27,2)="za",$C$198,IF(LEFT($A27,2)="zo",$C$199)))))))</f>
        <v>0</v>
      </c>
      <c r="G27" s="43">
        <f t="shared" si="0"/>
        <v>0</v>
      </c>
      <c r="H27" s="265"/>
      <c r="I27" s="265"/>
      <c r="J27" s="280"/>
      <c r="K27" s="280"/>
      <c r="L27" s="310"/>
      <c r="M27" s="282"/>
      <c r="N27" s="461">
        <f t="shared" ref="N27:N30" si="20">$B$26</f>
        <v>42770</v>
      </c>
      <c r="O27" s="390"/>
      <c r="P27" s="283"/>
      <c r="Q27" s="283"/>
      <c r="R27" s="80"/>
      <c r="S27" s="68">
        <f t="shared" si="1"/>
        <v>0</v>
      </c>
      <c r="T27" s="4" t="e">
        <f t="shared" si="2"/>
        <v>#REF!</v>
      </c>
      <c r="U27" s="35"/>
      <c r="V27" s="69">
        <f t="shared" si="11"/>
        <v>0</v>
      </c>
      <c r="W27" s="69">
        <f t="shared" si="12"/>
        <v>0</v>
      </c>
      <c r="X27" s="70">
        <f t="shared" si="13"/>
        <v>0</v>
      </c>
      <c r="Y27" s="92" t="e">
        <f t="shared" si="6"/>
        <v>#REF!</v>
      </c>
      <c r="Z27" s="234"/>
      <c r="AA27" s="531">
        <v>0</v>
      </c>
      <c r="AB27" s="531">
        <v>0</v>
      </c>
      <c r="AC27" s="37"/>
    </row>
    <row r="28" spans="1:29" ht="12.75" customHeight="1" thickBot="1" x14ac:dyDescent="0.3">
      <c r="A28" s="497" t="str">
        <f t="shared" si="19"/>
        <v>vrijdag</v>
      </c>
      <c r="B28" s="664"/>
      <c r="C28" s="452"/>
      <c r="D28" s="492">
        <f>IF(LEFT($A28,2)="ma",$D$173,IF(LEFT($A28,2)="di",$D$178,IF(LEFT($A28,2)="wo",$D$183,IF(LEFT($A28,2)="do",$D$188,IF(LEFT($A28,2)="vr",$D$193,IF(LEFT($A28,2)="za",$D$198,IF(LEFT($A28,2)="zo",$D$199)))))))</f>
        <v>0</v>
      </c>
      <c r="E28" s="441">
        <f>IF(LEFT($A28,2)="ma",$E$173,IF(LEFT($A28,2)="di",$E$178,IF(LEFT($A28,2)="wo",$E$183,IF(LEFT($A28,2)="do",$E$188,IF(LEFT($A28,2)="vr",$E$193,IF(LEFT($A28,2)="za",$E$198,IF(LEFT($A28,2)="zo",$E$199)))))))</f>
        <v>0</v>
      </c>
      <c r="F28" s="441">
        <f>IF(LEFT($A28,2)="ma",$C$173,IF(LEFT($A28,2)="di",$C$178,IF(LEFT($A28,2)="wo",$C$183,IF(LEFT($A28,2)="do",$C$188,IF(LEFT($A28,2)="vr",$C$193,IF(LEFT($A28,2)="za",$C$198,IF(LEFT($A28,2)="zo",$C$199)))))))</f>
        <v>0</v>
      </c>
      <c r="G28" s="43">
        <f t="shared" si="0"/>
        <v>0</v>
      </c>
      <c r="H28" s="265"/>
      <c r="I28" s="265"/>
      <c r="J28" s="280"/>
      <c r="K28" s="280"/>
      <c r="L28" s="310"/>
      <c r="M28" s="282"/>
      <c r="N28" s="461">
        <f t="shared" si="20"/>
        <v>42770</v>
      </c>
      <c r="O28" s="390"/>
      <c r="P28" s="283"/>
      <c r="Q28" s="283"/>
      <c r="R28" s="80"/>
      <c r="S28" s="68">
        <f t="shared" si="1"/>
        <v>0</v>
      </c>
      <c r="T28" s="4" t="e">
        <f t="shared" si="2"/>
        <v>#REF!</v>
      </c>
      <c r="U28" s="35"/>
      <c r="V28" s="69">
        <f t="shared" si="11"/>
        <v>0</v>
      </c>
      <c r="W28" s="69">
        <f t="shared" si="12"/>
        <v>0</v>
      </c>
      <c r="X28" s="70">
        <f t="shared" si="13"/>
        <v>0</v>
      </c>
      <c r="Y28" s="92" t="e">
        <f t="shared" si="6"/>
        <v>#REF!</v>
      </c>
      <c r="Z28" s="234"/>
      <c r="AA28" s="531">
        <v>0</v>
      </c>
      <c r="AB28" s="531">
        <v>0</v>
      </c>
      <c r="AC28" s="37"/>
    </row>
    <row r="29" spans="1:29" ht="12.75" customHeight="1" thickBot="1" x14ac:dyDescent="0.3">
      <c r="A29" s="497" t="str">
        <f t="shared" si="19"/>
        <v>vrijdag</v>
      </c>
      <c r="B29" s="664"/>
      <c r="C29" s="450"/>
      <c r="D29" s="441">
        <f>IF(LEFT($A29,2)="ma",$D$174,IF(LEFT($A29,2)="di",$D$179,IF(LEFT($A29,2)="wo",$D$184,IF(LEFT($A29,2)="do",$D$189,IF(LEFT($A29,2)="vr",$D$194,IF(LEFT($A29,2)="za",$D$198,IF(LEFT($A29,2)="zo",$D$199)))))))</f>
        <v>0</v>
      </c>
      <c r="E29" s="441">
        <f>IF(LEFT($A29,2)="ma",$E$174,IF(LEFT($A29,2)="di",$E$179,IF(LEFT($A29,2)="wo",$E$184,IF(LEFT($A29,2)="do",$E$189,IF(LEFT($A29,2)="vr",$E$194,IF(LEFT($A29,2)="za",$E$198,IF(LEFT($A29,2)="zo",$E$199)))))))</f>
        <v>0</v>
      </c>
      <c r="F29" s="441">
        <f>IF(LEFT($A29,2)="ma",$C$174,IF(LEFT($A29,2)="di",$C$179,IF(LEFT($A29,2)="wo",$C$184,IF(LEFT($A29,2)="do",$C$189,IF(LEFT($A29,2)="vr",$C$194,IF(LEFT($A29,2)="za",$C$198,IF(LEFT($A29,2)="zo",$C$199)))))))</f>
        <v>0</v>
      </c>
      <c r="G29" s="43">
        <f t="shared" si="0"/>
        <v>0</v>
      </c>
      <c r="H29" s="265"/>
      <c r="I29" s="265"/>
      <c r="J29" s="280"/>
      <c r="K29" s="280"/>
      <c r="L29" s="310"/>
      <c r="M29" s="282"/>
      <c r="N29" s="461">
        <f t="shared" si="20"/>
        <v>42770</v>
      </c>
      <c r="O29" s="390"/>
      <c r="P29" s="283"/>
      <c r="Q29" s="283"/>
      <c r="R29" s="80"/>
      <c r="S29" s="68">
        <f t="shared" si="1"/>
        <v>0</v>
      </c>
      <c r="T29" s="4" t="e">
        <f t="shared" si="2"/>
        <v>#REF!</v>
      </c>
      <c r="U29" s="35"/>
      <c r="V29" s="69">
        <f t="shared" si="11"/>
        <v>0</v>
      </c>
      <c r="W29" s="69">
        <f t="shared" si="12"/>
        <v>0</v>
      </c>
      <c r="X29" s="70">
        <f t="shared" si="13"/>
        <v>0</v>
      </c>
      <c r="Y29" s="92" t="e">
        <f t="shared" si="6"/>
        <v>#REF!</v>
      </c>
      <c r="Z29" s="234"/>
      <c r="AA29" s="531">
        <v>0</v>
      </c>
      <c r="AB29" s="531">
        <v>0</v>
      </c>
      <c r="AC29" s="37"/>
    </row>
    <row r="30" spans="1:29" ht="13.5" customHeight="1" thickBot="1" x14ac:dyDescent="0.3">
      <c r="A30" s="498" t="str">
        <f t="shared" si="19"/>
        <v>vrijdag</v>
      </c>
      <c r="B30" s="665"/>
      <c r="C30" s="449" t="e">
        <f t="shared" si="14"/>
        <v>#REF!</v>
      </c>
      <c r="D30" s="442">
        <f>IF(LEFT($A30,2)="ma",$D$175,IF(LEFT($A30,2)="di",$D$180,IF(LEFT($A30,2)="wo",$D$185,IF(LEFT($A30,2)="do",$D$190,IF(LEFT($A30,2)="vr",$D$195,IF(LEFT($A30,2)="za",$D$198,IF(LEFT($A30,2)="zo",$D$199)))))))</f>
        <v>0</v>
      </c>
      <c r="E30" s="442">
        <f>IF(LEFT($A30,2)="ma",$E$175,IF(LEFT($A30,2)="di",$E$180,IF(LEFT($A30,2)="wo",$E$185,IF(LEFT($A30,2)="do",$E$190,IF(LEFT($A30,2)="vr",$E$195,IF(LEFT($A30,2)="za",$E$198,IF(LEFT($A30,2)="zo",$E$199)))))))</f>
        <v>0</v>
      </c>
      <c r="F30" s="442">
        <f>IF(LEFT($A30,2)="ma",$C$175,IF(LEFT($A30,2)="di",$C$180,IF(LEFT($A30,2)="wo",$C$185,IF(LEFT($A30,2)="do",$C$190,IF(LEFT($A30,2)="vr",$C$195,IF(LEFT($A30,2)="za",$C$198,IF(LEFT($A30,2)="zo",$C$199)))))))</f>
        <v>0</v>
      </c>
      <c r="G30" s="44">
        <f t="shared" si="0"/>
        <v>0</v>
      </c>
      <c r="H30" s="266"/>
      <c r="I30" s="266"/>
      <c r="J30" s="284"/>
      <c r="K30" s="284"/>
      <c r="L30" s="311"/>
      <c r="M30" s="286"/>
      <c r="N30" s="461">
        <f t="shared" si="20"/>
        <v>42770</v>
      </c>
      <c r="O30" s="391"/>
      <c r="P30" s="287"/>
      <c r="Q30" s="287"/>
      <c r="R30" s="81"/>
      <c r="S30" s="71">
        <f t="shared" si="1"/>
        <v>0</v>
      </c>
      <c r="T30" s="6" t="e">
        <f t="shared" si="2"/>
        <v>#REF!</v>
      </c>
      <c r="U30" s="36"/>
      <c r="V30" s="72">
        <f t="shared" si="11"/>
        <v>0</v>
      </c>
      <c r="W30" s="72">
        <f t="shared" si="12"/>
        <v>0</v>
      </c>
      <c r="X30" s="73">
        <f t="shared" si="13"/>
        <v>0</v>
      </c>
      <c r="Y30" s="93" t="e">
        <f t="shared" si="6"/>
        <v>#REF!</v>
      </c>
      <c r="Z30" s="235"/>
      <c r="AA30" s="533">
        <v>0</v>
      </c>
      <c r="AB30" s="533">
        <v>0</v>
      </c>
      <c r="AC30" s="38"/>
    </row>
    <row r="31" spans="1:29" ht="12.75" customHeight="1" x14ac:dyDescent="0.25">
      <c r="A31" s="496" t="str">
        <f>TEXT($B$31,"dddd")</f>
        <v>zaterdag</v>
      </c>
      <c r="B31" s="663">
        <f>DATE($AC$3,2,6)</f>
        <v>42771</v>
      </c>
      <c r="C31" s="451"/>
      <c r="D31" s="493">
        <f>IF(LEFT($A31,2 )="ma",$D$171,IF(LEFT($A31,2)="di",$D$176,IF(LEFT($A31,2)="wo",$D$181,IF(LEFT($A31,2)="do",$D$186,IF(LEFT($A31,2)="vr",$D$191,IF(LEFT($A31,2)="za",$D$198,IF(LEFT($A31,2)="zo",$D$199)))))))</f>
        <v>0</v>
      </c>
      <c r="E31" s="495">
        <f>IF(LEFT($A31,2)="ma",$E$171,IF(LEFT($A31,2)="di",$E$176,IF(LEFT($A31,2)="wo",$E$181,IF(LEFT($A31,2)="do",$E$186,IF(LEFT($A31,2)="vr",$E$191,IF(LEFT($A31,2)="za",$E$198,IF(LEFT($A31,2)="zo",$E$199)))))))</f>
        <v>0</v>
      </c>
      <c r="F31" s="495">
        <f>IF(LEFT($A31,2)="ma",$C$171,IF(LEFT($A31,2)="di",$C$176,IF(LEFT($A31,2)="wo",$C$181,IF(LEFT($A31,2)="do",$C$186,IF(LEFT($A31,2)="vr",$C$191,IF(LEFT($A31,2)="za",$C$198,IF(LEFT($A31,2)="zo",$C$199)))))))</f>
        <v>0</v>
      </c>
      <c r="G31" s="45">
        <f t="shared" si="0"/>
        <v>0</v>
      </c>
      <c r="H31" s="267"/>
      <c r="I31" s="508"/>
      <c r="J31" s="296"/>
      <c r="K31" s="288"/>
      <c r="L31" s="312"/>
      <c r="M31" s="290"/>
      <c r="N31" s="462">
        <f>$B$31</f>
        <v>42771</v>
      </c>
      <c r="O31" s="392"/>
      <c r="P31" s="291"/>
      <c r="Q31" s="291"/>
      <c r="R31" s="79"/>
      <c r="S31" s="200">
        <f t="shared" si="1"/>
        <v>0</v>
      </c>
      <c r="T31" s="5" t="e">
        <f t="shared" si="2"/>
        <v>#REF!</v>
      </c>
      <c r="U31" s="34"/>
      <c r="V31" s="67">
        <f>IF(LEFT(M31,1)="R",IF(U31&lt;$Q$2,0,U31-$Q$2),IF(LEFT(M31,1)="S",IF(U31&lt;$Q$2,0,U31-$Q$2),U31))</f>
        <v>0</v>
      </c>
      <c r="W31" s="67">
        <f>U31</f>
        <v>0</v>
      </c>
      <c r="X31" s="74">
        <f>W31*($Y$3)</f>
        <v>0</v>
      </c>
      <c r="Y31" s="91" t="e">
        <f t="shared" si="6"/>
        <v>#REF!</v>
      </c>
      <c r="Z31" s="236"/>
      <c r="AA31" s="535">
        <v>0</v>
      </c>
      <c r="AB31" s="535">
        <v>0</v>
      </c>
      <c r="AC31" s="39"/>
    </row>
    <row r="32" spans="1:29" ht="12.75" customHeight="1" x14ac:dyDescent="0.25">
      <c r="A32" s="497" t="str">
        <f t="shared" ref="A32:A35" si="21">TEXT($B$31,"dddd")</f>
        <v>zaterdag</v>
      </c>
      <c r="B32" s="664"/>
      <c r="C32" s="450"/>
      <c r="D32" s="494">
        <f>IF(LEFT($A32,2)="ma",$D$172,IF(LEFT($A32,2)="di",$D$177,IF(LEFT($A32,2)="wo",$D$182,IF(LEFT($A32,2)="do",$D$187,IF(LEFT($A32,2)="vr",$D$192,IF(LEFT($A32,2)="za",$D$198,IF(LEFT($A32,2)="zo",$D$199)))))))</f>
        <v>0</v>
      </c>
      <c r="E32" s="441">
        <f>IF(LEFT($A32,2)="ma",$E$172,IF(LEFT($A32,2)="di",$E$177,IF(LEFT($A32,2)="wo",$E$182,IF(LEFT($A32,2)="do",$E$187,IF(LEFT($A32,2)="vr",$E$192,IF(LEFT($A32,2)="za",$E$198,IF(LEFT($A32,2)="zo",$E$199)))))))</f>
        <v>0</v>
      </c>
      <c r="F32" s="441">
        <f>IF(LEFT($A32,2)="ma",$C$172,IF(LEFT($A32,2)="di",$C$177,IF(LEFT($A32,2)="wo",$C$182,IF(LEFT($A32,2)="do",$C$187,IF(LEFT($A32,2)="vr",$C$192,IF(LEFT($A32,2)="za",$C$198,IF(LEFT($A32,2)="zo",$C$199)))))))</f>
        <v>0</v>
      </c>
      <c r="G32" s="43">
        <f t="shared" si="0"/>
        <v>0</v>
      </c>
      <c r="H32" s="265"/>
      <c r="I32" s="265"/>
      <c r="J32" s="297"/>
      <c r="K32" s="280"/>
      <c r="L32" s="310"/>
      <c r="M32" s="282"/>
      <c r="N32" s="462">
        <f t="shared" ref="N32:N35" si="22">$B$31</f>
        <v>42771</v>
      </c>
      <c r="O32" s="390"/>
      <c r="P32" s="283"/>
      <c r="Q32" s="283"/>
      <c r="R32" s="80"/>
      <c r="S32" s="68">
        <f t="shared" si="1"/>
        <v>0</v>
      </c>
      <c r="T32" s="4" t="e">
        <f t="shared" si="2"/>
        <v>#REF!</v>
      </c>
      <c r="U32" s="35"/>
      <c r="V32" s="69">
        <f t="shared" si="11"/>
        <v>0</v>
      </c>
      <c r="W32" s="69">
        <f t="shared" si="12"/>
        <v>0</v>
      </c>
      <c r="X32" s="70">
        <f t="shared" si="13"/>
        <v>0</v>
      </c>
      <c r="Y32" s="92" t="e">
        <f t="shared" si="6"/>
        <v>#REF!</v>
      </c>
      <c r="Z32" s="234"/>
      <c r="AA32" s="531">
        <v>0</v>
      </c>
      <c r="AB32" s="531">
        <v>0</v>
      </c>
      <c r="AC32" s="37"/>
    </row>
    <row r="33" spans="1:29" ht="12.75" customHeight="1" x14ac:dyDescent="0.25">
      <c r="A33" s="497" t="str">
        <f t="shared" si="21"/>
        <v>zaterdag</v>
      </c>
      <c r="B33" s="664"/>
      <c r="C33" s="452"/>
      <c r="D33" s="492">
        <f>IF(LEFT($A33,2)="ma",$D$173,IF(LEFT($A33,2)="di",$D$178,IF(LEFT($A33,2)="wo",$D$183,IF(LEFT($A33,2)="do",$D$188,IF(LEFT($A33,2)="vr",$D$193,IF(LEFT($A33,2)="za",$D$198,IF(LEFT($A33,2)="zo",$D$199)))))))</f>
        <v>0</v>
      </c>
      <c r="E33" s="441">
        <f>IF(LEFT($A33,2)="ma",$E$173,IF(LEFT($A33,2)="di",$E$178,IF(LEFT($A33,2)="wo",$E$183,IF(LEFT($A33,2)="do",$E$188,IF(LEFT($A33,2)="vr",$E$193,IF(LEFT($A33,2)="za",$E$198,IF(LEFT($A33,2)="zo",$E$199)))))))</f>
        <v>0</v>
      </c>
      <c r="F33" s="441">
        <f>IF(LEFT($A33,2)="ma",$C$173,IF(LEFT($A33,2)="di",$C$178,IF(LEFT($A33,2)="wo",$C$183,IF(LEFT($A33,2)="do",$C$188,IF(LEFT($A33,2)="vr",$C$193,IF(LEFT($A33,2)="za",$C$198,IF(LEFT($A33,2)="zo",$C$199)))))))</f>
        <v>0</v>
      </c>
      <c r="G33" s="43">
        <f t="shared" si="0"/>
        <v>0</v>
      </c>
      <c r="H33" s="265"/>
      <c r="I33" s="265"/>
      <c r="J33" s="297"/>
      <c r="K33" s="280"/>
      <c r="L33" s="310"/>
      <c r="M33" s="282"/>
      <c r="N33" s="462">
        <f t="shared" si="22"/>
        <v>42771</v>
      </c>
      <c r="O33" s="390"/>
      <c r="P33" s="283"/>
      <c r="Q33" s="283"/>
      <c r="R33" s="80"/>
      <c r="S33" s="68">
        <f t="shared" si="1"/>
        <v>0</v>
      </c>
      <c r="T33" s="4" t="e">
        <f t="shared" si="2"/>
        <v>#REF!</v>
      </c>
      <c r="U33" s="35"/>
      <c r="V33" s="69">
        <f t="shared" si="11"/>
        <v>0</v>
      </c>
      <c r="W33" s="69">
        <f t="shared" si="12"/>
        <v>0</v>
      </c>
      <c r="X33" s="70">
        <f t="shared" si="13"/>
        <v>0</v>
      </c>
      <c r="Y33" s="92" t="e">
        <f t="shared" si="6"/>
        <v>#REF!</v>
      </c>
      <c r="Z33" s="234"/>
      <c r="AA33" s="531">
        <v>0</v>
      </c>
      <c r="AB33" s="531">
        <v>0</v>
      </c>
      <c r="AC33" s="37"/>
    </row>
    <row r="34" spans="1:29" ht="12.75" customHeight="1" thickBot="1" x14ac:dyDescent="0.3">
      <c r="A34" s="497" t="str">
        <f t="shared" si="21"/>
        <v>zaterdag</v>
      </c>
      <c r="B34" s="664"/>
      <c r="C34" s="450"/>
      <c r="D34" s="441">
        <f>IF(LEFT($A34,2)="ma",$D$174,IF(LEFT($A34,2)="di",$D$179,IF(LEFT($A34,2)="wo",$D$184,IF(LEFT($A34,2)="do",$D$189,IF(LEFT($A34,2)="vr",$D$194,IF(LEFT($A34,2)="za",$D$198,IF(LEFT($A34,2)="zo",$D$199)))))))</f>
        <v>0</v>
      </c>
      <c r="E34" s="441">
        <f>IF(LEFT($A34,2)="ma",$E$174,IF(LEFT($A34,2)="di",$E$179,IF(LEFT($A34,2)="wo",$E$184,IF(LEFT($A34,2)="do",$E$189,IF(LEFT($A34,2)="vr",$E$194,IF(LEFT($A34,2)="za",$E$198,IF(LEFT($A34,2)="zo",$E$199)))))))</f>
        <v>0</v>
      </c>
      <c r="F34" s="441">
        <f>IF(LEFT($A34,2)="ma",$C$174,IF(LEFT($A34,2)="di",$C$179,IF(LEFT($A34,2)="wo",$C$184,IF(LEFT($A34,2)="do",$C$189,IF(LEFT($A34,2)="vr",$C$194,IF(LEFT($A34,2)="za",$C$198,IF(LEFT($A34,2)="zo",$C$199)))))))</f>
        <v>0</v>
      </c>
      <c r="G34" s="43">
        <f t="shared" si="0"/>
        <v>0</v>
      </c>
      <c r="H34" s="265"/>
      <c r="I34" s="265"/>
      <c r="J34" s="297"/>
      <c r="K34" s="280"/>
      <c r="L34" s="310"/>
      <c r="M34" s="282"/>
      <c r="N34" s="462">
        <f t="shared" si="22"/>
        <v>42771</v>
      </c>
      <c r="O34" s="390"/>
      <c r="P34" s="283"/>
      <c r="Q34" s="283"/>
      <c r="R34" s="80"/>
      <c r="S34" s="68">
        <f t="shared" si="1"/>
        <v>0</v>
      </c>
      <c r="T34" s="4" t="e">
        <f t="shared" si="2"/>
        <v>#REF!</v>
      </c>
      <c r="U34" s="35"/>
      <c r="V34" s="69">
        <f t="shared" si="11"/>
        <v>0</v>
      </c>
      <c r="W34" s="69">
        <f t="shared" si="12"/>
        <v>0</v>
      </c>
      <c r="X34" s="70">
        <f t="shared" si="13"/>
        <v>0</v>
      </c>
      <c r="Y34" s="92" t="e">
        <f t="shared" si="6"/>
        <v>#REF!</v>
      </c>
      <c r="Z34" s="234"/>
      <c r="AA34" s="531">
        <v>0</v>
      </c>
      <c r="AB34" s="531">
        <v>0</v>
      </c>
      <c r="AC34" s="37"/>
    </row>
    <row r="35" spans="1:29" ht="13.5" customHeight="1" thickBot="1" x14ac:dyDescent="0.3">
      <c r="A35" s="498" t="str">
        <f t="shared" si="21"/>
        <v>zaterdag</v>
      </c>
      <c r="B35" s="665"/>
      <c r="C35" s="449" t="e">
        <f t="shared" si="14"/>
        <v>#REF!</v>
      </c>
      <c r="D35" s="442">
        <f>IF(LEFT($A35,2)="ma",$D$175,IF(LEFT($A35,2)="di",$D$180,IF(LEFT($A35,2)="wo",$D$185,IF(LEFT($A35,2)="do",$D$190,IF(LEFT($A35,2)="vr",$D$195,IF(LEFT($A35,2)="za",$D$198,IF(LEFT($A35,2)="zo",$D$199)))))))</f>
        <v>0</v>
      </c>
      <c r="E35" s="442">
        <f>IF(LEFT($A35,2)="ma",$E$175,IF(LEFT($A35,2)="di",$E$180,IF(LEFT($A35,2)="wo",$E$185,IF(LEFT($A35,2)="do",$E$190,IF(LEFT($A35,2)="vr",$E$195,IF(LEFT($A35,2)="za",$E$198,IF(LEFT($A35,2)="zo",$E$199)))))))</f>
        <v>0</v>
      </c>
      <c r="F35" s="442">
        <f>IF(LEFT($A35,2)="ma",$C$175,IF(LEFT($A35,2)="di",$C$180,IF(LEFT($A35,2)="wo",$C$185,IF(LEFT($A35,2)="do",$C$190,IF(LEFT($A35,2)="vr",$C$195,IF(LEFT($A35,2)="za",$C$198,IF(LEFT($A35,2)="zo",$C$199)))))))</f>
        <v>0</v>
      </c>
      <c r="G35" s="46">
        <f t="shared" si="0"/>
        <v>0</v>
      </c>
      <c r="H35" s="268"/>
      <c r="I35" s="266"/>
      <c r="J35" s="298"/>
      <c r="K35" s="292"/>
      <c r="L35" s="313"/>
      <c r="M35" s="294"/>
      <c r="N35" s="462">
        <f t="shared" si="22"/>
        <v>42771</v>
      </c>
      <c r="O35" s="393"/>
      <c r="P35" s="295"/>
      <c r="Q35" s="295"/>
      <c r="R35" s="81"/>
      <c r="S35" s="71">
        <f t="shared" si="1"/>
        <v>0</v>
      </c>
      <c r="T35" s="6" t="e">
        <f t="shared" si="2"/>
        <v>#REF!</v>
      </c>
      <c r="U35" s="36"/>
      <c r="V35" s="72">
        <f t="shared" si="11"/>
        <v>0</v>
      </c>
      <c r="W35" s="72">
        <f t="shared" si="12"/>
        <v>0</v>
      </c>
      <c r="X35" s="73">
        <f t="shared" si="13"/>
        <v>0</v>
      </c>
      <c r="Y35" s="93" t="e">
        <f t="shared" si="6"/>
        <v>#REF!</v>
      </c>
      <c r="Z35" s="237"/>
      <c r="AA35" s="537">
        <v>0</v>
      </c>
      <c r="AB35" s="537">
        <v>0</v>
      </c>
      <c r="AC35" s="40"/>
    </row>
    <row r="36" spans="1:29" ht="12.75" customHeight="1" thickBot="1" x14ac:dyDescent="0.3">
      <c r="A36" s="496" t="str">
        <f>TEXT($B$36,"dddd")</f>
        <v>zondag</v>
      </c>
      <c r="B36" s="663">
        <f>DATE($AC$3,2,7)</f>
        <v>42772</v>
      </c>
      <c r="C36" s="451"/>
      <c r="D36" s="493">
        <f>IF(LEFT($A36,2 )="ma",$D$171,IF(LEFT($A36,2)="di",$D$176,IF(LEFT($A36,2)="wo",$D$181,IF(LEFT($A36,2)="do",$D$186,IF(LEFT($A36,2)="vr",$D$191,IF(LEFT($A36,2)="za",$D$198,IF(LEFT($A36,2)="zo",$D$199)))))))</f>
        <v>0</v>
      </c>
      <c r="E36" s="495">
        <f>IF(LEFT($A36,2)="ma",$E$171,IF(LEFT($A36,2)="di",$E$176,IF(LEFT($A36,2)="wo",$E$181,IF(LEFT($A36,2)="do",$E$186,IF(LEFT($A36,2)="vr",$E$191,IF(LEFT($A36,2)="za",$E$198,IF(LEFT($A36,2)="zo",$E$199)))))))</f>
        <v>0</v>
      </c>
      <c r="F36" s="495">
        <f>IF(LEFT($A36,2)="ma",$C$171,IF(LEFT($A36,2)="di",$C$176,IF(LEFT($A36,2)="wo",$C$181,IF(LEFT($A36,2)="do",$C$186,IF(LEFT($A36,2)="vr",$C$191,IF(LEFT($A36,2)="za",$C$198,IF(LEFT($A36,2)="zo",$C$199)))))))</f>
        <v>0</v>
      </c>
      <c r="G36" s="42">
        <f t="shared" si="0"/>
        <v>0</v>
      </c>
      <c r="H36" s="264"/>
      <c r="I36" s="508"/>
      <c r="J36" s="276"/>
      <c r="K36" s="276"/>
      <c r="L36" s="309"/>
      <c r="M36" s="278"/>
      <c r="N36" s="461">
        <f>$B$36</f>
        <v>42772</v>
      </c>
      <c r="O36" s="389"/>
      <c r="P36" s="279"/>
      <c r="Q36" s="279"/>
      <c r="R36" s="79"/>
      <c r="S36" s="200">
        <f t="shared" si="1"/>
        <v>0</v>
      </c>
      <c r="T36" s="5" t="e">
        <f t="shared" si="2"/>
        <v>#REF!</v>
      </c>
      <c r="U36" s="34"/>
      <c r="V36" s="67">
        <f>IF(LEFT(M36,1)="R",IF(U36&lt;$Q$2,0,U36-$Q$2),IF(LEFT(M36,1)="S",IF(U36&lt;$Q$2,0,U36-$Q$2),U36))</f>
        <v>0</v>
      </c>
      <c r="W36" s="67">
        <f>U36</f>
        <v>0</v>
      </c>
      <c r="X36" s="74">
        <f>W36*($Y$3)</f>
        <v>0</v>
      </c>
      <c r="Y36" s="91" t="e">
        <f t="shared" si="6"/>
        <v>#REF!</v>
      </c>
      <c r="Z36" s="238"/>
      <c r="AA36" s="529">
        <v>0</v>
      </c>
      <c r="AB36" s="529">
        <v>0</v>
      </c>
      <c r="AC36" s="41"/>
    </row>
    <row r="37" spans="1:29" ht="12.75" customHeight="1" thickBot="1" x14ac:dyDescent="0.3">
      <c r="A37" s="497" t="str">
        <f t="shared" ref="A37:A40" si="23">TEXT($B$36,"dddd")</f>
        <v>zondag</v>
      </c>
      <c r="B37" s="664"/>
      <c r="C37" s="450"/>
      <c r="D37" s="494">
        <f>IF(LEFT($A37,2)="ma",$D$172,IF(LEFT($A37,2)="di",$D$177,IF(LEFT($A37,2)="wo",$D$182,IF(LEFT($A37,2)="do",$D$187,IF(LEFT($A37,2)="vr",$D$192,IF(LEFT($A37,2)="za",$D$198,IF(LEFT($A37,2)="zo",$D$199)))))))</f>
        <v>0</v>
      </c>
      <c r="E37" s="441">
        <f>IF(LEFT($A37,2)="ma",$E$172,IF(LEFT($A37,2)="di",$E$177,IF(LEFT($A37,2)="wo",$E$182,IF(LEFT($A37,2)="do",$E$187,IF(LEFT($A37,2)="vr",$E$192,IF(LEFT($A37,2)="za",$E$198,IF(LEFT($A37,2)="zo",$E$199)))))))</f>
        <v>0</v>
      </c>
      <c r="F37" s="441">
        <f>IF(LEFT($A37,2)="ma",$C$172,IF(LEFT($A37,2)="di",$C$177,IF(LEFT($A37,2)="wo",$C$182,IF(LEFT($A37,2)="do",$C$187,IF(LEFT($A37,2)="vr",$C$192,IF(LEFT($A37,2)="za",$C$198,IF(LEFT($A37,2)="zo",$C$199)))))))</f>
        <v>0</v>
      </c>
      <c r="G37" s="43">
        <f t="shared" si="0"/>
        <v>0</v>
      </c>
      <c r="H37" s="265"/>
      <c r="I37" s="265"/>
      <c r="J37" s="280"/>
      <c r="K37" s="280"/>
      <c r="L37" s="310"/>
      <c r="M37" s="282"/>
      <c r="N37" s="461">
        <f t="shared" ref="N37:N40" si="24">$B$36</f>
        <v>42772</v>
      </c>
      <c r="O37" s="390"/>
      <c r="P37" s="283"/>
      <c r="Q37" s="283"/>
      <c r="R37" s="80"/>
      <c r="S37" s="68">
        <f t="shared" si="1"/>
        <v>0</v>
      </c>
      <c r="T37" s="4" t="e">
        <f t="shared" si="2"/>
        <v>#REF!</v>
      </c>
      <c r="U37" s="35"/>
      <c r="V37" s="69">
        <f t="shared" si="11"/>
        <v>0</v>
      </c>
      <c r="W37" s="69">
        <f t="shared" si="12"/>
        <v>0</v>
      </c>
      <c r="X37" s="70">
        <f t="shared" si="13"/>
        <v>0</v>
      </c>
      <c r="Y37" s="92" t="e">
        <f t="shared" si="6"/>
        <v>#REF!</v>
      </c>
      <c r="Z37" s="234"/>
      <c r="AA37" s="531">
        <v>0</v>
      </c>
      <c r="AB37" s="531">
        <v>0</v>
      </c>
      <c r="AC37" s="37"/>
    </row>
    <row r="38" spans="1:29" ht="12.75" customHeight="1" thickBot="1" x14ac:dyDescent="0.3">
      <c r="A38" s="497" t="str">
        <f t="shared" si="23"/>
        <v>zondag</v>
      </c>
      <c r="B38" s="664"/>
      <c r="C38" s="452"/>
      <c r="D38" s="492">
        <f>IF(LEFT($A38,2)="ma",$D$173,IF(LEFT($A38,2)="di",$D$178,IF(LEFT($A38,2)="wo",$D$183,IF(LEFT($A38,2)="do",$D$188,IF(LEFT($A38,2)="vr",$D$193,IF(LEFT($A38,2)="za",$D$198,IF(LEFT($A38,2)="zo",$D$199)))))))</f>
        <v>0</v>
      </c>
      <c r="E38" s="441">
        <f>IF(LEFT($A38,2)="ma",$E$173,IF(LEFT($A38,2)="di",$E$178,IF(LEFT($A38,2)="wo",$E$183,IF(LEFT($A38,2)="do",$E$188,IF(LEFT($A38,2)="vr",$E$193,IF(LEFT($A38,2)="za",$E$198,IF(LEFT($A38,2)="zo",$E$199)))))))</f>
        <v>0</v>
      </c>
      <c r="F38" s="441">
        <f>IF(LEFT($A38,2)="ma",$C$173,IF(LEFT($A38,2)="di",$C$178,IF(LEFT($A38,2)="wo",$C$183,IF(LEFT($A38,2)="do",$C$188,IF(LEFT($A38,2)="vr",$C$193,IF(LEFT($A38,2)="za",$C$198,IF(LEFT($A38,2)="zo",$C$199)))))))</f>
        <v>0</v>
      </c>
      <c r="G38" s="43">
        <f t="shared" si="0"/>
        <v>0</v>
      </c>
      <c r="H38" s="265"/>
      <c r="I38" s="265"/>
      <c r="J38" s="280"/>
      <c r="K38" s="280"/>
      <c r="L38" s="310"/>
      <c r="M38" s="282"/>
      <c r="N38" s="461">
        <f t="shared" si="24"/>
        <v>42772</v>
      </c>
      <c r="O38" s="390"/>
      <c r="P38" s="283"/>
      <c r="Q38" s="283"/>
      <c r="R38" s="80"/>
      <c r="S38" s="68">
        <f t="shared" si="1"/>
        <v>0</v>
      </c>
      <c r="T38" s="4" t="e">
        <f t="shared" ref="T38:T69" si="25">S38*$R$3</f>
        <v>#REF!</v>
      </c>
      <c r="U38" s="35"/>
      <c r="V38" s="69">
        <f t="shared" si="11"/>
        <v>0</v>
      </c>
      <c r="W38" s="69">
        <f t="shared" si="12"/>
        <v>0</v>
      </c>
      <c r="X38" s="70">
        <f t="shared" si="13"/>
        <v>0</v>
      </c>
      <c r="Y38" s="92" t="e">
        <f t="shared" ref="Y38:Y69" si="26">V38*($R$3)</f>
        <v>#REF!</v>
      </c>
      <c r="Z38" s="234"/>
      <c r="AA38" s="531">
        <v>0</v>
      </c>
      <c r="AB38" s="531">
        <v>0</v>
      </c>
      <c r="AC38" s="37"/>
    </row>
    <row r="39" spans="1:29" ht="12.75" customHeight="1" thickBot="1" x14ac:dyDescent="0.3">
      <c r="A39" s="497" t="str">
        <f t="shared" si="23"/>
        <v>zondag</v>
      </c>
      <c r="B39" s="664"/>
      <c r="C39" s="450"/>
      <c r="D39" s="441">
        <f>IF(LEFT($A39,2)="ma",$D$174,IF(LEFT($A39,2)="di",$D$179,IF(LEFT($A39,2)="wo",$D$184,IF(LEFT($A39,2)="do",$D$189,IF(LEFT($A39,2)="vr",$D$194,IF(LEFT($A39,2)="za",$D$198,IF(LEFT($A39,2)="zo",$D$199)))))))</f>
        <v>0</v>
      </c>
      <c r="E39" s="441">
        <f>IF(LEFT($A39,2)="ma",$E$174,IF(LEFT($A39,2)="di",$E$179,IF(LEFT($A39,2)="wo",$E$184,IF(LEFT($A39,2)="do",$E$189,IF(LEFT($A39,2)="vr",$E$194,IF(LEFT($A39,2)="za",$E$198,IF(LEFT($A39,2)="zo",$E$199)))))))</f>
        <v>0</v>
      </c>
      <c r="F39" s="441">
        <f>IF(LEFT($A39,2)="ma",$C$174,IF(LEFT($A39,2)="di",$C$179,IF(LEFT($A39,2)="wo",$C$184,IF(LEFT($A39,2)="do",$C$189,IF(LEFT($A39,2)="vr",$C$194,IF(LEFT($A39,2)="za",$C$198,IF(LEFT($A39,2)="zo",$C$199)))))))</f>
        <v>0</v>
      </c>
      <c r="G39" s="43">
        <f t="shared" si="0"/>
        <v>0</v>
      </c>
      <c r="H39" s="265"/>
      <c r="I39" s="265"/>
      <c r="J39" s="280"/>
      <c r="K39" s="280"/>
      <c r="L39" s="310"/>
      <c r="M39" s="282"/>
      <c r="N39" s="461">
        <f t="shared" si="24"/>
        <v>42772</v>
      </c>
      <c r="O39" s="390"/>
      <c r="P39" s="283"/>
      <c r="Q39" s="283"/>
      <c r="R39" s="80"/>
      <c r="S39" s="68">
        <f t="shared" si="1"/>
        <v>0</v>
      </c>
      <c r="T39" s="4" t="e">
        <f t="shared" si="25"/>
        <v>#REF!</v>
      </c>
      <c r="U39" s="35"/>
      <c r="V39" s="69">
        <f t="shared" si="11"/>
        <v>0</v>
      </c>
      <c r="W39" s="69">
        <f t="shared" si="12"/>
        <v>0</v>
      </c>
      <c r="X39" s="70">
        <f t="shared" si="13"/>
        <v>0</v>
      </c>
      <c r="Y39" s="92" t="e">
        <f t="shared" si="26"/>
        <v>#REF!</v>
      </c>
      <c r="Z39" s="234"/>
      <c r="AA39" s="531">
        <v>0</v>
      </c>
      <c r="AB39" s="531">
        <v>0</v>
      </c>
      <c r="AC39" s="37"/>
    </row>
    <row r="40" spans="1:29" ht="13.5" customHeight="1" thickBot="1" x14ac:dyDescent="0.3">
      <c r="A40" s="498" t="str">
        <f t="shared" si="23"/>
        <v>zondag</v>
      </c>
      <c r="B40" s="665"/>
      <c r="C40" s="449" t="e">
        <f t="shared" si="14"/>
        <v>#REF!</v>
      </c>
      <c r="D40" s="442">
        <f>IF(LEFT($A40,2)="ma",$D$175,IF(LEFT($A40,2)="di",$D$180,IF(LEFT($A40,2)="wo",$D$185,IF(LEFT($A40,2)="do",$D$190,IF(LEFT($A40,2)="vr",$D$195,IF(LEFT($A40,2)="za",$D$198,IF(LEFT($A40,2)="zo",$D$199)))))))</f>
        <v>0</v>
      </c>
      <c r="E40" s="442">
        <f>IF(LEFT($A40,2)="ma",$E$175,IF(LEFT($A40,2)="di",$E$180,IF(LEFT($A40,2)="wo",$E$185,IF(LEFT($A40,2)="do",$E$190,IF(LEFT($A40,2)="vr",$E$195,IF(LEFT($A40,2)="za",$E$198,IF(LEFT($A40,2)="zo",$E$199)))))))</f>
        <v>0</v>
      </c>
      <c r="F40" s="442">
        <f>IF(LEFT($A40,2)="ma",$C$175,IF(LEFT($A40,2)="di",$C$180,IF(LEFT($A40,2)="wo",$C$185,IF(LEFT($A40,2)="do",$C$190,IF(LEFT($A40,2)="vr",$C$195,IF(LEFT($A40,2)="za",$C$198,IF(LEFT($A40,2)="zo",$C$199)))))))</f>
        <v>0</v>
      </c>
      <c r="G40" s="44">
        <f t="shared" si="0"/>
        <v>0</v>
      </c>
      <c r="H40" s="266"/>
      <c r="I40" s="266"/>
      <c r="J40" s="284"/>
      <c r="K40" s="284"/>
      <c r="L40" s="311"/>
      <c r="M40" s="286"/>
      <c r="N40" s="461">
        <f t="shared" si="24"/>
        <v>42772</v>
      </c>
      <c r="O40" s="391"/>
      <c r="P40" s="287"/>
      <c r="Q40" s="287"/>
      <c r="R40" s="81"/>
      <c r="S40" s="71">
        <f t="shared" si="1"/>
        <v>0</v>
      </c>
      <c r="T40" s="6" t="e">
        <f t="shared" si="25"/>
        <v>#REF!</v>
      </c>
      <c r="U40" s="36"/>
      <c r="V40" s="72">
        <f t="shared" si="11"/>
        <v>0</v>
      </c>
      <c r="W40" s="72">
        <f t="shared" si="12"/>
        <v>0</v>
      </c>
      <c r="X40" s="73">
        <f t="shared" si="13"/>
        <v>0</v>
      </c>
      <c r="Y40" s="93" t="e">
        <f t="shared" si="26"/>
        <v>#REF!</v>
      </c>
      <c r="Z40" s="235"/>
      <c r="AA40" s="533">
        <v>0</v>
      </c>
      <c r="AB40" s="533">
        <v>0</v>
      </c>
      <c r="AC40" s="38"/>
    </row>
    <row r="41" spans="1:29" ht="12.75" customHeight="1" x14ac:dyDescent="0.25">
      <c r="A41" s="496" t="str">
        <f>TEXT($B$41,"dddd")</f>
        <v>maandag</v>
      </c>
      <c r="B41" s="663">
        <f>DATE($AC$3,2,8)</f>
        <v>42773</v>
      </c>
      <c r="C41" s="451"/>
      <c r="D41" s="493">
        <f>IF(LEFT($A41,2 )="ma",$D$171,IF(LEFT($A41,2)="di",$D$176,IF(LEFT($A41,2)="wo",$D$181,IF(LEFT($A41,2)="do",$D$186,IF(LEFT($A41,2)="vr",$D$191,IF(LEFT($A41,2)="za",$D$198,IF(LEFT($A41,2)="zo",$D$199)))))))</f>
        <v>0</v>
      </c>
      <c r="E41" s="495">
        <f>IF(LEFT($A41,2)="ma",$E$171,IF(LEFT($A41,2)="di",$E$176,IF(LEFT($A41,2)="wo",$E$181,IF(LEFT($A41,2)="do",$E$186,IF(LEFT($A41,2)="vr",$E$191,IF(LEFT($A41,2)="za",$E$198,IF(LEFT($A41,2)="zo",$E$199)))))))</f>
        <v>0</v>
      </c>
      <c r="F41" s="495">
        <f>IF(LEFT($A41,2)="ma",$C$171,IF(LEFT($A41,2)="di",$C$176,IF(LEFT($A41,2)="wo",$C$181,IF(LEFT($A41,2)="do",$C$186,IF(LEFT($A41,2)="vr",$C$191,IF(LEFT($A41,2)="za",$C$198,IF(LEFT($A41,2)="zo",$C$199)))))))</f>
        <v>0</v>
      </c>
      <c r="G41" s="45">
        <f t="shared" si="0"/>
        <v>0</v>
      </c>
      <c r="H41" s="267"/>
      <c r="I41" s="508"/>
      <c r="J41" s="288"/>
      <c r="K41" s="288"/>
      <c r="L41" s="312"/>
      <c r="M41" s="290"/>
      <c r="N41" s="463">
        <f>$B$41</f>
        <v>42773</v>
      </c>
      <c r="O41" s="392"/>
      <c r="P41" s="291"/>
      <c r="Q41" s="291"/>
      <c r="R41" s="79"/>
      <c r="S41" s="200">
        <f t="shared" si="1"/>
        <v>0</v>
      </c>
      <c r="T41" s="5" t="e">
        <f t="shared" si="25"/>
        <v>#REF!</v>
      </c>
      <c r="U41" s="34"/>
      <c r="V41" s="67">
        <f>IF(LEFT(M41,1)="R",IF(U41&lt;$Q$2,0,U41-$Q$2),IF(LEFT(M41,1)="S",IF(U41&lt;$Q$2,0,U41-$Q$2),U41))</f>
        <v>0</v>
      </c>
      <c r="W41" s="67">
        <f>U41</f>
        <v>0</v>
      </c>
      <c r="X41" s="74">
        <f>W41*($Y$3)</f>
        <v>0</v>
      </c>
      <c r="Y41" s="91" t="e">
        <f t="shared" si="26"/>
        <v>#REF!</v>
      </c>
      <c r="Z41" s="236"/>
      <c r="AA41" s="535">
        <v>0</v>
      </c>
      <c r="AB41" s="535">
        <v>0</v>
      </c>
      <c r="AC41" s="39"/>
    </row>
    <row r="42" spans="1:29" ht="12.75" customHeight="1" x14ac:dyDescent="0.25">
      <c r="A42" s="497" t="str">
        <f>TEXT($B$41,"dddd")</f>
        <v>maandag</v>
      </c>
      <c r="B42" s="664"/>
      <c r="C42" s="450"/>
      <c r="D42" s="494">
        <f>IF(LEFT($A42,2)="ma",$D$172,IF(LEFT($A42,2)="di",$D$177,IF(LEFT($A42,2)="wo",$D$182,IF(LEFT($A42,2)="do",$D$187,IF(LEFT($A42,2)="vr",$D$192,IF(LEFT($A42,2)="za",$D$198,IF(LEFT($A42,2)="zo",$D$199)))))))</f>
        <v>0</v>
      </c>
      <c r="E42" s="441">
        <f>IF(LEFT($A42,2)="ma",$E$172,IF(LEFT($A42,2)="di",$E$177,IF(LEFT($A42,2)="wo",$E$182,IF(LEFT($A42,2)="do",$E$187,IF(LEFT($A42,2)="vr",$E$192,IF(LEFT($A42,2)="za",$E$198,IF(LEFT($A42,2)="zo",$E$199)))))))</f>
        <v>0</v>
      </c>
      <c r="F42" s="441">
        <f>IF(LEFT($A42,2)="ma",$C$172,IF(LEFT($A42,2)="di",$C$177,IF(LEFT($A42,2)="wo",$C$182,IF(LEFT($A42,2)="do",$C$187,IF(LEFT($A42,2)="vr",$C$192,IF(LEFT($A42,2)="za",$C$198,IF(LEFT($A42,2)="zo",$C$199)))))))</f>
        <v>0</v>
      </c>
      <c r="G42" s="43">
        <f t="shared" si="0"/>
        <v>0</v>
      </c>
      <c r="H42" s="265"/>
      <c r="I42" s="265"/>
      <c r="J42" s="280"/>
      <c r="K42" s="280"/>
      <c r="L42" s="310"/>
      <c r="M42" s="282"/>
      <c r="N42" s="463">
        <f t="shared" ref="N42:N45" si="27">$B$41</f>
        <v>42773</v>
      </c>
      <c r="O42" s="390"/>
      <c r="P42" s="283"/>
      <c r="Q42" s="283"/>
      <c r="R42" s="80"/>
      <c r="S42" s="68">
        <f t="shared" si="1"/>
        <v>0</v>
      </c>
      <c r="T42" s="4" t="e">
        <f t="shared" si="25"/>
        <v>#REF!</v>
      </c>
      <c r="U42" s="35"/>
      <c r="V42" s="69">
        <f t="shared" si="11"/>
        <v>0</v>
      </c>
      <c r="W42" s="69">
        <f t="shared" si="12"/>
        <v>0</v>
      </c>
      <c r="X42" s="70">
        <f t="shared" si="13"/>
        <v>0</v>
      </c>
      <c r="Y42" s="92" t="e">
        <f t="shared" si="26"/>
        <v>#REF!</v>
      </c>
      <c r="Z42" s="234"/>
      <c r="AA42" s="531">
        <v>0</v>
      </c>
      <c r="AB42" s="531">
        <v>0</v>
      </c>
      <c r="AC42" s="37"/>
    </row>
    <row r="43" spans="1:29" ht="12.75" customHeight="1" x14ac:dyDescent="0.25">
      <c r="A43" s="497" t="str">
        <f>TEXT($B$41,"dddd")</f>
        <v>maandag</v>
      </c>
      <c r="B43" s="664"/>
      <c r="C43" s="452"/>
      <c r="D43" s="492">
        <f>IF(LEFT($A43,2)="ma",$D$173,IF(LEFT($A43,2)="di",$D$178,IF(LEFT($A43,2)="wo",$D$183,IF(LEFT($A43,2)="do",$D$188,IF(LEFT($A43,2)="vr",$D$193,IF(LEFT($A43,2)="za",$D$198,IF(LEFT($A43,2)="zo",$D$199)))))))</f>
        <v>0</v>
      </c>
      <c r="E43" s="441">
        <f>IF(LEFT($A43,2)="ma",$E$173,IF(LEFT($A43,2)="di",$E$178,IF(LEFT($A43,2)="wo",$E$183,IF(LEFT($A43,2)="do",$E$188,IF(LEFT($A43,2)="vr",$E$193,IF(LEFT($A43,2)="za",$E$198,IF(LEFT($A43,2)="zo",$E$199)))))))</f>
        <v>0</v>
      </c>
      <c r="F43" s="441">
        <f>IF(LEFT($A43,2)="ma",$C$173,IF(LEFT($A43,2)="di",$C$178,IF(LEFT($A43,2)="wo",$C$183,IF(LEFT($A43,2)="do",$C$188,IF(LEFT($A43,2)="vr",$C$193,IF(LEFT($A43,2)="za",$C$198,IF(LEFT($A43,2)="zo",$C$199)))))))</f>
        <v>0</v>
      </c>
      <c r="G43" s="43">
        <f t="shared" si="0"/>
        <v>0</v>
      </c>
      <c r="H43" s="265"/>
      <c r="I43" s="265"/>
      <c r="J43" s="280"/>
      <c r="K43" s="280"/>
      <c r="L43" s="310"/>
      <c r="M43" s="282"/>
      <c r="N43" s="463">
        <f t="shared" si="27"/>
        <v>42773</v>
      </c>
      <c r="O43" s="390"/>
      <c r="P43" s="283"/>
      <c r="Q43" s="283"/>
      <c r="R43" s="80"/>
      <c r="S43" s="68">
        <f t="shared" si="1"/>
        <v>0</v>
      </c>
      <c r="T43" s="4" t="e">
        <f t="shared" si="25"/>
        <v>#REF!</v>
      </c>
      <c r="U43" s="35"/>
      <c r="V43" s="69">
        <f t="shared" si="11"/>
        <v>0</v>
      </c>
      <c r="W43" s="69">
        <f t="shared" si="12"/>
        <v>0</v>
      </c>
      <c r="X43" s="70">
        <f t="shared" si="13"/>
        <v>0</v>
      </c>
      <c r="Y43" s="92" t="e">
        <f t="shared" si="26"/>
        <v>#REF!</v>
      </c>
      <c r="Z43" s="234"/>
      <c r="AA43" s="531">
        <v>0</v>
      </c>
      <c r="AB43" s="531">
        <v>0</v>
      </c>
      <c r="AC43" s="37"/>
    </row>
    <row r="44" spans="1:29" ht="12.75" customHeight="1" thickBot="1" x14ac:dyDescent="0.3">
      <c r="A44" s="497" t="str">
        <f>TEXT($B$41,"dddd")</f>
        <v>maandag</v>
      </c>
      <c r="B44" s="664"/>
      <c r="C44" s="450"/>
      <c r="D44" s="441">
        <f>IF(LEFT($A44,2)="ma",$D$174,IF(LEFT($A44,2)="di",$D$179,IF(LEFT($A44,2)="wo",$D$184,IF(LEFT($A44,2)="do",$D$189,IF(LEFT($A44,2)="vr",$D$194,IF(LEFT($A44,2)="za",$D$198,IF(LEFT($A44,2)="zo",$D$199)))))))</f>
        <v>0</v>
      </c>
      <c r="E44" s="441">
        <f>IF(LEFT($A44,2)="ma",$E$174,IF(LEFT($A44,2)="di",$E$179,IF(LEFT($A44,2)="wo",$E$184,IF(LEFT($A44,2)="do",$E$189,IF(LEFT($A44,2)="vr",$E$194,IF(LEFT($A44,2)="za",$E$198,IF(LEFT($A44,2)="zo",$E$199)))))))</f>
        <v>0</v>
      </c>
      <c r="F44" s="441">
        <f>IF(LEFT($A44,2)="ma",$C$174,IF(LEFT($A44,2)="di",$C$179,IF(LEFT($A44,2)="wo",$C$184,IF(LEFT($A44,2)="do",$C$189,IF(LEFT($A44,2)="vr",$C$194,IF(LEFT($A44,2)="za",$C$198,IF(LEFT($A44,2)="zo",$C$199)))))))</f>
        <v>0</v>
      </c>
      <c r="G44" s="43">
        <f t="shared" si="0"/>
        <v>0</v>
      </c>
      <c r="H44" s="265"/>
      <c r="I44" s="265"/>
      <c r="J44" s="280"/>
      <c r="K44" s="280"/>
      <c r="L44" s="310"/>
      <c r="M44" s="282"/>
      <c r="N44" s="463">
        <f t="shared" si="27"/>
        <v>42773</v>
      </c>
      <c r="O44" s="390"/>
      <c r="P44" s="283"/>
      <c r="Q44" s="283"/>
      <c r="R44" s="80"/>
      <c r="S44" s="68">
        <f t="shared" si="1"/>
        <v>0</v>
      </c>
      <c r="T44" s="4" t="e">
        <f t="shared" si="25"/>
        <v>#REF!</v>
      </c>
      <c r="U44" s="35"/>
      <c r="V44" s="69">
        <f t="shared" si="11"/>
        <v>0</v>
      </c>
      <c r="W44" s="69">
        <f t="shared" si="12"/>
        <v>0</v>
      </c>
      <c r="X44" s="70">
        <f t="shared" si="13"/>
        <v>0</v>
      </c>
      <c r="Y44" s="92" t="e">
        <f t="shared" si="26"/>
        <v>#REF!</v>
      </c>
      <c r="Z44" s="234"/>
      <c r="AA44" s="531">
        <v>0</v>
      </c>
      <c r="AB44" s="531">
        <v>0</v>
      </c>
      <c r="AC44" s="37"/>
    </row>
    <row r="45" spans="1:29" ht="13.5" customHeight="1" thickBot="1" x14ac:dyDescent="0.3">
      <c r="A45" s="498" t="str">
        <f>TEXT($B$41,"dddd")</f>
        <v>maandag</v>
      </c>
      <c r="B45" s="665"/>
      <c r="C45" s="449" t="e">
        <f t="shared" si="14"/>
        <v>#REF!</v>
      </c>
      <c r="D45" s="442">
        <f>IF(LEFT($A45,2)="ma",$D$175,IF(LEFT($A45,2)="di",$D$180,IF(LEFT($A45,2)="wo",$D$185,IF(LEFT($A45,2)="do",$D$190,IF(LEFT($A45,2)="vr",$D$195,IF(LEFT($A45,2)="za",$D$198,IF(LEFT($A45,2)="zo",$D$199)))))))</f>
        <v>0</v>
      </c>
      <c r="E45" s="442">
        <f>IF(LEFT($A45,2)="ma",$E$175,IF(LEFT($A45,2)="di",$E$180,IF(LEFT($A45,2)="wo",$E$185,IF(LEFT($A45,2)="do",$E$190,IF(LEFT($A45,2)="vr",$E$195,IF(LEFT($A45,2)="za",$E$198,IF(LEFT($A45,2)="zo",$E$199)))))))</f>
        <v>0</v>
      </c>
      <c r="F45" s="442">
        <f>IF(LEFT($A45,2)="ma",$C$175,IF(LEFT($A45,2)="di",$C$180,IF(LEFT($A45,2)="wo",$C$185,IF(LEFT($A45,2)="do",$C$190,IF(LEFT($A45,2)="vr",$C$195,IF(LEFT($A45,2)="za",$C$198,IF(LEFT($A45,2)="zo",$C$199)))))))</f>
        <v>0</v>
      </c>
      <c r="G45" s="46">
        <f t="shared" si="0"/>
        <v>0</v>
      </c>
      <c r="H45" s="268"/>
      <c r="I45" s="266"/>
      <c r="J45" s="292"/>
      <c r="K45" s="292"/>
      <c r="L45" s="313"/>
      <c r="M45" s="294"/>
      <c r="N45" s="463">
        <f t="shared" si="27"/>
        <v>42773</v>
      </c>
      <c r="O45" s="393"/>
      <c r="P45" s="295"/>
      <c r="Q45" s="295"/>
      <c r="R45" s="81"/>
      <c r="S45" s="71">
        <f t="shared" si="1"/>
        <v>0</v>
      </c>
      <c r="T45" s="6" t="e">
        <f t="shared" si="25"/>
        <v>#REF!</v>
      </c>
      <c r="U45" s="36"/>
      <c r="V45" s="72">
        <f t="shared" si="11"/>
        <v>0</v>
      </c>
      <c r="W45" s="72">
        <f t="shared" si="12"/>
        <v>0</v>
      </c>
      <c r="X45" s="73">
        <f t="shared" si="13"/>
        <v>0</v>
      </c>
      <c r="Y45" s="93" t="e">
        <f t="shared" si="26"/>
        <v>#REF!</v>
      </c>
      <c r="Z45" s="237"/>
      <c r="AA45" s="537">
        <v>0</v>
      </c>
      <c r="AB45" s="537">
        <v>0</v>
      </c>
      <c r="AC45" s="40"/>
    </row>
    <row r="46" spans="1:29" ht="12.75" customHeight="1" thickBot="1" x14ac:dyDescent="0.3">
      <c r="A46" s="496" t="str">
        <f>TEXT($B$46,"dddd")</f>
        <v>dinsdag</v>
      </c>
      <c r="B46" s="663">
        <f>DATE($AC$3,2,9)</f>
        <v>42774</v>
      </c>
      <c r="C46" s="451"/>
      <c r="D46" s="493">
        <f>IF(LEFT($A46,2 )="ma",$D$171,IF(LEFT($A46,2)="di",$D$176,IF(LEFT($A46,2)="wo",$D$181,IF(LEFT($A46,2)="do",$D$186,IF(LEFT($A46,2)="vr",$D$191,IF(LEFT($A46,2)="za",$D$198,IF(LEFT($A46,2)="zo",$D$199)))))))</f>
        <v>0</v>
      </c>
      <c r="E46" s="495">
        <f>IF(LEFT($A46,2)="ma",$E$171,IF(LEFT($A46,2)="di",$E$176,IF(LEFT($A46,2)="wo",$E$181,IF(LEFT($A46,2)="do",$E$186,IF(LEFT($A46,2)="vr",$E$191,IF(LEFT($A46,2)="za",$E$198,IF(LEFT($A46,2)="zo",$E$199)))))))</f>
        <v>0</v>
      </c>
      <c r="F46" s="495">
        <f>IF(LEFT($A46,2)="ma",$C$171,IF(LEFT($A46,2)="di",$C$176,IF(LEFT($A46,2)="wo",$C$181,IF(LEFT($A46,2)="do",$C$186,IF(LEFT($A46,2)="vr",$C$191,IF(LEFT($A46,2)="za",$C$198,IF(LEFT($A46,2)="zo",$C$199)))))))</f>
        <v>0</v>
      </c>
      <c r="G46" s="42">
        <f t="shared" si="0"/>
        <v>0</v>
      </c>
      <c r="H46" s="264"/>
      <c r="I46" s="508"/>
      <c r="J46" s="276"/>
      <c r="K46" s="276"/>
      <c r="L46" s="309"/>
      <c r="M46" s="278"/>
      <c r="N46" s="464">
        <f>$B$46</f>
        <v>42774</v>
      </c>
      <c r="O46" s="389"/>
      <c r="P46" s="279"/>
      <c r="Q46" s="279"/>
      <c r="R46" s="79"/>
      <c r="S46" s="200">
        <f t="shared" si="1"/>
        <v>0</v>
      </c>
      <c r="T46" s="5" t="e">
        <f t="shared" si="25"/>
        <v>#REF!</v>
      </c>
      <c r="U46" s="34"/>
      <c r="V46" s="67">
        <f>IF(LEFT(M46,1)="R",IF(U46&lt;$Q$2,0,U46-$Q$2),IF(LEFT(M46,1)="S",IF(U46&lt;$Q$2,0,U46-$Q$2),U46))</f>
        <v>0</v>
      </c>
      <c r="W46" s="67">
        <f>U46</f>
        <v>0</v>
      </c>
      <c r="X46" s="74">
        <f>W46*($Y$3)</f>
        <v>0</v>
      </c>
      <c r="Y46" s="91" t="e">
        <f t="shared" si="26"/>
        <v>#REF!</v>
      </c>
      <c r="Z46" s="238"/>
      <c r="AA46" s="529">
        <v>0</v>
      </c>
      <c r="AB46" s="529">
        <v>0</v>
      </c>
      <c r="AC46" s="41"/>
    </row>
    <row r="47" spans="1:29" ht="12.75" customHeight="1" thickBot="1" x14ac:dyDescent="0.3">
      <c r="A47" s="497" t="str">
        <f>TEXT($B$46,"dddd")</f>
        <v>dinsdag</v>
      </c>
      <c r="B47" s="664"/>
      <c r="C47" s="450"/>
      <c r="D47" s="494">
        <f>IF(LEFT($A47,2)="ma",$D$172,IF(LEFT($A47,2)="di",$D$177,IF(LEFT($A47,2)="wo",$D$182,IF(LEFT($A47,2)="do",$D$187,IF(LEFT($A47,2)="vr",$D$192,IF(LEFT($A47,2)="za",$D$198,IF(LEFT($A47,2)="zo",$D$199)))))))</f>
        <v>0</v>
      </c>
      <c r="E47" s="441">
        <f>IF(LEFT($A47,2)="ma",$E$172,IF(LEFT($A47,2)="di",$E$177,IF(LEFT($A47,2)="wo",$E$182,IF(LEFT($A47,2)="do",$E$187,IF(LEFT($A47,2)="vr",$E$192,IF(LEFT($A47,2)="za",$E$198,IF(LEFT($A47,2)="zo",$E$199)))))))</f>
        <v>0</v>
      </c>
      <c r="F47" s="441">
        <f>IF(LEFT($A47,2)="ma",$C$172,IF(LEFT($A47,2)="di",$C$177,IF(LEFT($A47,2)="wo",$C$182,IF(LEFT($A47,2)="do",$C$187,IF(LEFT($A47,2)="vr",$C$192,IF(LEFT($A47,2)="za",$C$198,IF(LEFT($A47,2)="zo",$C$199)))))))</f>
        <v>0</v>
      </c>
      <c r="G47" s="43">
        <f t="shared" si="0"/>
        <v>0</v>
      </c>
      <c r="H47" s="265"/>
      <c r="I47" s="265"/>
      <c r="J47" s="280"/>
      <c r="K47" s="280"/>
      <c r="L47" s="310"/>
      <c r="M47" s="282"/>
      <c r="N47" s="464">
        <f t="shared" ref="N47:N50" si="28">$B$46</f>
        <v>42774</v>
      </c>
      <c r="O47" s="390"/>
      <c r="P47" s="283"/>
      <c r="Q47" s="283"/>
      <c r="R47" s="80"/>
      <c r="S47" s="68">
        <f t="shared" si="1"/>
        <v>0</v>
      </c>
      <c r="T47" s="4" t="e">
        <f t="shared" si="25"/>
        <v>#REF!</v>
      </c>
      <c r="U47" s="35"/>
      <c r="V47" s="69">
        <f t="shared" si="11"/>
        <v>0</v>
      </c>
      <c r="W47" s="69">
        <f t="shared" si="12"/>
        <v>0</v>
      </c>
      <c r="X47" s="70">
        <f t="shared" si="13"/>
        <v>0</v>
      </c>
      <c r="Y47" s="92" t="e">
        <f t="shared" si="26"/>
        <v>#REF!</v>
      </c>
      <c r="Z47" s="234"/>
      <c r="AA47" s="531">
        <v>0</v>
      </c>
      <c r="AB47" s="531">
        <v>0</v>
      </c>
      <c r="AC47" s="37"/>
    </row>
    <row r="48" spans="1:29" ht="12.75" customHeight="1" thickBot="1" x14ac:dyDescent="0.3">
      <c r="A48" s="497" t="str">
        <f>TEXT($B$46,"dddd")</f>
        <v>dinsdag</v>
      </c>
      <c r="B48" s="664"/>
      <c r="C48" s="452"/>
      <c r="D48" s="492">
        <f>IF(LEFT($A48,2)="ma",$D$173,IF(LEFT($A48,2)="di",$D$178,IF(LEFT($A48,2)="wo",$D$183,IF(LEFT($A48,2)="do",$D$188,IF(LEFT($A48,2)="vr",$D$193,IF(LEFT($A48,2)="za",$D$198,IF(LEFT($A48,2)="zo",$D$199)))))))</f>
        <v>0</v>
      </c>
      <c r="E48" s="441">
        <f>IF(LEFT($A48,2)="ma",$E$173,IF(LEFT($A48,2)="di",$E$178,IF(LEFT($A48,2)="wo",$E$183,IF(LEFT($A48,2)="do",$E$188,IF(LEFT($A48,2)="vr",$E$193,IF(LEFT($A48,2)="za",$E$198,IF(LEFT($A48,2)="zo",$E$199)))))))</f>
        <v>0</v>
      </c>
      <c r="F48" s="441">
        <f>IF(LEFT($A48,2)="ma",$C$173,IF(LEFT($A48,2)="di",$C$178,IF(LEFT($A48,2)="wo",$C$183,IF(LEFT($A48,2)="do",$C$188,IF(LEFT($A48,2)="vr",$C$193,IF(LEFT($A48,2)="za",$C$198,IF(LEFT($A48,2)="zo",$C$199)))))))</f>
        <v>0</v>
      </c>
      <c r="G48" s="43">
        <f t="shared" si="0"/>
        <v>0</v>
      </c>
      <c r="H48" s="265"/>
      <c r="I48" s="265"/>
      <c r="J48" s="280"/>
      <c r="K48" s="280"/>
      <c r="L48" s="310"/>
      <c r="M48" s="282"/>
      <c r="N48" s="464">
        <f t="shared" si="28"/>
        <v>42774</v>
      </c>
      <c r="O48" s="390"/>
      <c r="P48" s="283"/>
      <c r="Q48" s="283"/>
      <c r="R48" s="80"/>
      <c r="S48" s="68">
        <f t="shared" si="1"/>
        <v>0</v>
      </c>
      <c r="T48" s="4" t="e">
        <f t="shared" si="25"/>
        <v>#REF!</v>
      </c>
      <c r="U48" s="35"/>
      <c r="V48" s="69">
        <f t="shared" si="11"/>
        <v>0</v>
      </c>
      <c r="W48" s="69">
        <f t="shared" si="12"/>
        <v>0</v>
      </c>
      <c r="X48" s="70">
        <f t="shared" si="13"/>
        <v>0</v>
      </c>
      <c r="Y48" s="92" t="e">
        <f t="shared" si="26"/>
        <v>#REF!</v>
      </c>
      <c r="Z48" s="234"/>
      <c r="AA48" s="531">
        <v>0</v>
      </c>
      <c r="AB48" s="531">
        <v>0</v>
      </c>
      <c r="AC48" s="37"/>
    </row>
    <row r="49" spans="1:29" ht="12.75" customHeight="1" thickBot="1" x14ac:dyDescent="0.3">
      <c r="A49" s="497" t="str">
        <f>TEXT($B$46,"dddd")</f>
        <v>dinsdag</v>
      </c>
      <c r="B49" s="664"/>
      <c r="C49" s="450"/>
      <c r="D49" s="441">
        <f>IF(LEFT($A49,2)="ma",$D$174,IF(LEFT($A49,2)="di",$D$179,IF(LEFT($A49,2)="wo",$D$184,IF(LEFT($A49,2)="do",$D$189,IF(LEFT($A49,2)="vr",$D$194,IF(LEFT($A49,2)="za",$D$198,IF(LEFT($A49,2)="zo",$D$199)))))))</f>
        <v>0</v>
      </c>
      <c r="E49" s="441">
        <f>IF(LEFT($A49,2)="ma",$E$174,IF(LEFT($A49,2)="di",$E$179,IF(LEFT($A49,2)="wo",$E$184,IF(LEFT($A49,2)="do",$E$189,IF(LEFT($A49,2)="vr",$E$194,IF(LEFT($A49,2)="za",$E$198,IF(LEFT($A49,2)="zo",$E$199)))))))</f>
        <v>0</v>
      </c>
      <c r="F49" s="441">
        <f>IF(LEFT($A49,2)="ma",$C$174,IF(LEFT($A49,2)="di",$C$179,IF(LEFT($A49,2)="wo",$C$184,IF(LEFT($A49,2)="do",$C$189,IF(LEFT($A49,2)="vr",$C$194,IF(LEFT($A49,2)="za",$C$198,IF(LEFT($A49,2)="zo",$C$199)))))))</f>
        <v>0</v>
      </c>
      <c r="G49" s="43">
        <f t="shared" si="0"/>
        <v>0</v>
      </c>
      <c r="H49" s="265"/>
      <c r="I49" s="265"/>
      <c r="J49" s="280"/>
      <c r="K49" s="280"/>
      <c r="L49" s="310"/>
      <c r="M49" s="282"/>
      <c r="N49" s="464">
        <f t="shared" si="28"/>
        <v>42774</v>
      </c>
      <c r="O49" s="390"/>
      <c r="P49" s="283"/>
      <c r="Q49" s="283"/>
      <c r="R49" s="80"/>
      <c r="S49" s="68">
        <f t="shared" si="1"/>
        <v>0</v>
      </c>
      <c r="T49" s="4" t="e">
        <f t="shared" si="25"/>
        <v>#REF!</v>
      </c>
      <c r="U49" s="35"/>
      <c r="V49" s="69">
        <f t="shared" si="11"/>
        <v>0</v>
      </c>
      <c r="W49" s="69">
        <f t="shared" si="12"/>
        <v>0</v>
      </c>
      <c r="X49" s="70">
        <f t="shared" si="13"/>
        <v>0</v>
      </c>
      <c r="Y49" s="92" t="e">
        <f t="shared" si="26"/>
        <v>#REF!</v>
      </c>
      <c r="Z49" s="234"/>
      <c r="AA49" s="531">
        <v>0</v>
      </c>
      <c r="AB49" s="531">
        <v>0</v>
      </c>
      <c r="AC49" s="37"/>
    </row>
    <row r="50" spans="1:29" ht="13.5" customHeight="1" thickBot="1" x14ac:dyDescent="0.3">
      <c r="A50" s="498" t="str">
        <f>TEXT($B$46,"dddd")</f>
        <v>dinsdag</v>
      </c>
      <c r="B50" s="665"/>
      <c r="C50" s="449" t="e">
        <f t="shared" si="14"/>
        <v>#REF!</v>
      </c>
      <c r="D50" s="442">
        <f>IF(LEFT($A50,2)="ma",$D$175,IF(LEFT($A50,2)="di",$D$180,IF(LEFT($A50,2)="wo",$D$185,IF(LEFT($A50,2)="do",$D$190,IF(LEFT($A50,2)="vr",$D$195,IF(LEFT($A50,2)="za",$D$198,IF(LEFT($A50,2)="zo",$D$199)))))))</f>
        <v>0</v>
      </c>
      <c r="E50" s="442">
        <f>IF(LEFT($A50,2)="ma",$E$175,IF(LEFT($A50,2)="di",$E$180,IF(LEFT($A50,2)="wo",$E$185,IF(LEFT($A50,2)="do",$E$190,IF(LEFT($A50,2)="vr",$E$195,IF(LEFT($A50,2)="za",$E$198,IF(LEFT($A50,2)="zo",$E$199)))))))</f>
        <v>0</v>
      </c>
      <c r="F50" s="442">
        <f>IF(LEFT($A50,2)="ma",$C$175,IF(LEFT($A50,2)="di",$C$180,IF(LEFT($A50,2)="wo",$C$185,IF(LEFT($A50,2)="do",$C$190,IF(LEFT($A50,2)="vr",$C$195,IF(LEFT($A50,2)="za",$C$198,IF(LEFT($A50,2)="zo",$C$199)))))))</f>
        <v>0</v>
      </c>
      <c r="G50" s="44">
        <f t="shared" si="0"/>
        <v>0</v>
      </c>
      <c r="H50" s="266"/>
      <c r="I50" s="266"/>
      <c r="J50" s="284"/>
      <c r="K50" s="284"/>
      <c r="L50" s="311"/>
      <c r="M50" s="286"/>
      <c r="N50" s="464">
        <f t="shared" si="28"/>
        <v>42774</v>
      </c>
      <c r="O50" s="391"/>
      <c r="P50" s="287"/>
      <c r="Q50" s="287"/>
      <c r="R50" s="81"/>
      <c r="S50" s="71">
        <f t="shared" si="1"/>
        <v>0</v>
      </c>
      <c r="T50" s="6" t="e">
        <f t="shared" si="25"/>
        <v>#REF!</v>
      </c>
      <c r="U50" s="36"/>
      <c r="V50" s="72">
        <f t="shared" si="11"/>
        <v>0</v>
      </c>
      <c r="W50" s="72">
        <f t="shared" si="12"/>
        <v>0</v>
      </c>
      <c r="X50" s="73">
        <f t="shared" si="13"/>
        <v>0</v>
      </c>
      <c r="Y50" s="93" t="e">
        <f t="shared" si="26"/>
        <v>#REF!</v>
      </c>
      <c r="Z50" s="235"/>
      <c r="AA50" s="533">
        <v>0</v>
      </c>
      <c r="AB50" s="533">
        <v>0</v>
      </c>
      <c r="AC50" s="38"/>
    </row>
    <row r="51" spans="1:29" ht="12.75" customHeight="1" x14ac:dyDescent="0.25">
      <c r="A51" s="496" t="str">
        <f>TEXT($B$51,"dddd")</f>
        <v>woensdag</v>
      </c>
      <c r="B51" s="663">
        <f>DATE($AC$3,2,10)</f>
        <v>42775</v>
      </c>
      <c r="C51" s="451"/>
      <c r="D51" s="493">
        <f>IF(LEFT($A51,2 )="ma",$D$171,IF(LEFT($A51,2)="di",$D$176,IF(LEFT($A51,2)="wo",$D$181,IF(LEFT($A51,2)="do",$D$186,IF(LEFT($A51,2)="vr",$D$191,IF(LEFT($A51,2)="za",$D$198,IF(LEFT($A51,2)="zo",$D$199)))))))</f>
        <v>0</v>
      </c>
      <c r="E51" s="495">
        <f>IF(LEFT($A51,2)="ma",$E$171,IF(LEFT($A51,2)="di",$E$176,IF(LEFT($A51,2)="wo",$E$181,IF(LEFT($A51,2)="do",$E$186,IF(LEFT($A51,2)="vr",$E$191,IF(LEFT($A51,2)="za",$E$198,IF(LEFT($A51,2)="zo",$E$199)))))))</f>
        <v>0</v>
      </c>
      <c r="F51" s="495">
        <f>IF(LEFT($A51,2)="ma",$C$171,IF(LEFT($A51,2)="di",$C$176,IF(LEFT($A51,2)="wo",$C$181,IF(LEFT($A51,2)="do",$C$186,IF(LEFT($A51,2)="vr",$C$191,IF(LEFT($A51,2)="za",$C$198,IF(LEFT($A51,2)="zo",$C$199)))))))</f>
        <v>0</v>
      </c>
      <c r="G51" s="45">
        <f t="shared" si="0"/>
        <v>0</v>
      </c>
      <c r="H51" s="267"/>
      <c r="I51" s="508"/>
      <c r="J51" s="288"/>
      <c r="K51" s="288"/>
      <c r="L51" s="312"/>
      <c r="M51" s="290"/>
      <c r="N51" s="463">
        <f>$B$51</f>
        <v>42775</v>
      </c>
      <c r="O51" s="392"/>
      <c r="P51" s="291"/>
      <c r="Q51" s="291"/>
      <c r="R51" s="79"/>
      <c r="S51" s="200">
        <f t="shared" si="1"/>
        <v>0</v>
      </c>
      <c r="T51" s="5" t="e">
        <f t="shared" si="25"/>
        <v>#REF!</v>
      </c>
      <c r="U51" s="34"/>
      <c r="V51" s="67">
        <f>IF(LEFT(M51,1)="R",IF(U51&lt;$Q$2,0,U51-$Q$2),IF(LEFT(M51,1)="S",IF(U51&lt;$Q$2,0,U51-$Q$2),U51))</f>
        <v>0</v>
      </c>
      <c r="W51" s="67">
        <f>U51</f>
        <v>0</v>
      </c>
      <c r="X51" s="74">
        <f>W51*($Y$3)</f>
        <v>0</v>
      </c>
      <c r="Y51" s="91" t="e">
        <f t="shared" si="26"/>
        <v>#REF!</v>
      </c>
      <c r="Z51" s="236"/>
      <c r="AA51" s="535">
        <v>0</v>
      </c>
      <c r="AB51" s="535">
        <v>0</v>
      </c>
      <c r="AC51" s="39"/>
    </row>
    <row r="52" spans="1:29" ht="12.75" customHeight="1" x14ac:dyDescent="0.25">
      <c r="A52" s="497" t="str">
        <f>TEXT($B$51,"dddd")</f>
        <v>woensdag</v>
      </c>
      <c r="B52" s="664"/>
      <c r="C52" s="450"/>
      <c r="D52" s="494">
        <f>IF(LEFT($A52,2)="ma",$D$172,IF(LEFT($A52,2)="di",$D$177,IF(LEFT($A52,2)="wo",$D$182,IF(LEFT($A52,2)="do",$D$187,IF(LEFT($A52,2)="vr",$D$192,IF(LEFT($A52,2)="za",$D$198,IF(LEFT($A52,2)="zo",$D$199)))))))</f>
        <v>0</v>
      </c>
      <c r="E52" s="441">
        <f>IF(LEFT($A52,2)="ma",$E$172,IF(LEFT($A52,2)="di",$E$177,IF(LEFT($A52,2)="wo",$E$182,IF(LEFT($A52,2)="do",$E$187,IF(LEFT($A52,2)="vr",$E$192,IF(LEFT($A52,2)="za",$E$198,IF(LEFT($A52,2)="zo",$E$199)))))))</f>
        <v>0</v>
      </c>
      <c r="F52" s="441">
        <f>IF(LEFT($A52,2)="ma",$C$172,IF(LEFT($A52,2)="di",$C$177,IF(LEFT($A52,2)="wo",$C$182,IF(LEFT($A52,2)="do",$C$187,IF(LEFT($A52,2)="vr",$C$192,IF(LEFT($A52,2)="za",$C$198,IF(LEFT($A52,2)="zo",$C$199)))))))</f>
        <v>0</v>
      </c>
      <c r="G52" s="43">
        <f t="shared" si="0"/>
        <v>0</v>
      </c>
      <c r="H52" s="265"/>
      <c r="I52" s="265"/>
      <c r="J52" s="280"/>
      <c r="K52" s="280"/>
      <c r="L52" s="310"/>
      <c r="M52" s="282"/>
      <c r="N52" s="463">
        <f t="shared" ref="N52:N55" si="29">$B$51</f>
        <v>42775</v>
      </c>
      <c r="O52" s="390"/>
      <c r="P52" s="283"/>
      <c r="Q52" s="283"/>
      <c r="R52" s="80"/>
      <c r="S52" s="68">
        <f t="shared" si="1"/>
        <v>0</v>
      </c>
      <c r="T52" s="4" t="e">
        <f t="shared" si="25"/>
        <v>#REF!</v>
      </c>
      <c r="U52" s="35"/>
      <c r="V52" s="69">
        <f t="shared" si="11"/>
        <v>0</v>
      </c>
      <c r="W52" s="69">
        <f t="shared" si="12"/>
        <v>0</v>
      </c>
      <c r="X52" s="70">
        <f t="shared" si="13"/>
        <v>0</v>
      </c>
      <c r="Y52" s="92" t="e">
        <f t="shared" si="26"/>
        <v>#REF!</v>
      </c>
      <c r="Z52" s="234"/>
      <c r="AA52" s="531">
        <v>0</v>
      </c>
      <c r="AB52" s="531">
        <v>0</v>
      </c>
      <c r="AC52" s="37"/>
    </row>
    <row r="53" spans="1:29" ht="12.75" customHeight="1" x14ac:dyDescent="0.25">
      <c r="A53" s="497" t="str">
        <f>TEXT($B$51,"dddd")</f>
        <v>woensdag</v>
      </c>
      <c r="B53" s="664"/>
      <c r="C53" s="452"/>
      <c r="D53" s="492">
        <f>IF(LEFT($A53,2)="ma",$D$173,IF(LEFT($A53,2)="di",$D$178,IF(LEFT($A53,2)="wo",$D$183,IF(LEFT($A53,2)="do",$D$188,IF(LEFT($A53,2)="vr",$D$193,IF(LEFT($A53,2)="za",$D$198,IF(LEFT($A53,2)="zo",$D$199)))))))</f>
        <v>0</v>
      </c>
      <c r="E53" s="441">
        <f>IF(LEFT($A53,2)="ma",$E$173,IF(LEFT($A53,2)="di",$E$178,IF(LEFT($A53,2)="wo",$E$183,IF(LEFT($A53,2)="do",$E$188,IF(LEFT($A53,2)="vr",$E$193,IF(LEFT($A53,2)="za",$E$198,IF(LEFT($A53,2)="zo",$E$199)))))))</f>
        <v>0</v>
      </c>
      <c r="F53" s="441">
        <f>IF(LEFT($A53,2)="ma",$C$173,IF(LEFT($A53,2)="di",$C$178,IF(LEFT($A53,2)="wo",$C$183,IF(LEFT($A53,2)="do",$C$188,IF(LEFT($A53,2)="vr",$C$193,IF(LEFT($A53,2)="za",$C$198,IF(LEFT($A53,2)="zo",$C$199)))))))</f>
        <v>0</v>
      </c>
      <c r="G53" s="43">
        <f t="shared" si="0"/>
        <v>0</v>
      </c>
      <c r="H53" s="265"/>
      <c r="I53" s="265"/>
      <c r="J53" s="280"/>
      <c r="K53" s="280"/>
      <c r="L53" s="310"/>
      <c r="M53" s="282"/>
      <c r="N53" s="463">
        <f t="shared" si="29"/>
        <v>42775</v>
      </c>
      <c r="O53" s="390"/>
      <c r="P53" s="283"/>
      <c r="Q53" s="283"/>
      <c r="R53" s="80"/>
      <c r="S53" s="68">
        <f t="shared" si="1"/>
        <v>0</v>
      </c>
      <c r="T53" s="4" t="e">
        <f t="shared" si="25"/>
        <v>#REF!</v>
      </c>
      <c r="U53" s="35"/>
      <c r="V53" s="69">
        <f t="shared" si="11"/>
        <v>0</v>
      </c>
      <c r="W53" s="69">
        <f t="shared" si="12"/>
        <v>0</v>
      </c>
      <c r="X53" s="70">
        <f t="shared" si="13"/>
        <v>0</v>
      </c>
      <c r="Y53" s="92" t="e">
        <f t="shared" si="26"/>
        <v>#REF!</v>
      </c>
      <c r="Z53" s="234"/>
      <c r="AA53" s="531">
        <v>0</v>
      </c>
      <c r="AB53" s="531">
        <v>0</v>
      </c>
      <c r="AC53" s="37"/>
    </row>
    <row r="54" spans="1:29" ht="12.75" customHeight="1" thickBot="1" x14ac:dyDescent="0.3">
      <c r="A54" s="497" t="str">
        <f>TEXT($B$51,"dddd")</f>
        <v>woensdag</v>
      </c>
      <c r="B54" s="664"/>
      <c r="C54" s="450"/>
      <c r="D54" s="441">
        <f>IF(LEFT($A54,2)="ma",$D$174,IF(LEFT($A54,2)="di",$D$179,IF(LEFT($A54,2)="wo",$D$184,IF(LEFT($A54,2)="do",$D$189,IF(LEFT($A54,2)="vr",$D$194,IF(LEFT($A54,2)="za",$D$198,IF(LEFT($A54,2)="zo",$D$199)))))))</f>
        <v>0</v>
      </c>
      <c r="E54" s="441">
        <f>IF(LEFT($A54,2)="ma",$E$174,IF(LEFT($A54,2)="di",$E$179,IF(LEFT($A54,2)="wo",$E$184,IF(LEFT($A54,2)="do",$E$189,IF(LEFT($A54,2)="vr",$E$194,IF(LEFT($A54,2)="za",$E$198,IF(LEFT($A54,2)="zo",$E$199)))))))</f>
        <v>0</v>
      </c>
      <c r="F54" s="441">
        <f>IF(LEFT($A54,2)="ma",$C$174,IF(LEFT($A54,2)="di",$C$179,IF(LEFT($A54,2)="wo",$C$184,IF(LEFT($A54,2)="do",$C$189,IF(LEFT($A54,2)="vr",$C$194,IF(LEFT($A54,2)="za",$C$198,IF(LEFT($A54,2)="zo",$C$199)))))))</f>
        <v>0</v>
      </c>
      <c r="G54" s="43">
        <f t="shared" si="0"/>
        <v>0</v>
      </c>
      <c r="H54" s="265"/>
      <c r="I54" s="265"/>
      <c r="J54" s="280"/>
      <c r="K54" s="280"/>
      <c r="L54" s="310"/>
      <c r="M54" s="282"/>
      <c r="N54" s="463">
        <f t="shared" si="29"/>
        <v>42775</v>
      </c>
      <c r="O54" s="390"/>
      <c r="P54" s="283"/>
      <c r="Q54" s="283"/>
      <c r="R54" s="80"/>
      <c r="S54" s="68">
        <f t="shared" si="1"/>
        <v>0</v>
      </c>
      <c r="T54" s="4" t="e">
        <f t="shared" si="25"/>
        <v>#REF!</v>
      </c>
      <c r="U54" s="35"/>
      <c r="V54" s="69">
        <f t="shared" si="11"/>
        <v>0</v>
      </c>
      <c r="W54" s="69">
        <f t="shared" si="12"/>
        <v>0</v>
      </c>
      <c r="X54" s="70">
        <f t="shared" si="13"/>
        <v>0</v>
      </c>
      <c r="Y54" s="92" t="e">
        <f t="shared" si="26"/>
        <v>#REF!</v>
      </c>
      <c r="Z54" s="234"/>
      <c r="AA54" s="531">
        <v>0</v>
      </c>
      <c r="AB54" s="531">
        <v>0</v>
      </c>
      <c r="AC54" s="37"/>
    </row>
    <row r="55" spans="1:29" ht="13.5" customHeight="1" thickBot="1" x14ac:dyDescent="0.3">
      <c r="A55" s="498" t="str">
        <f>TEXT($B$51,"dddd")</f>
        <v>woensdag</v>
      </c>
      <c r="B55" s="665"/>
      <c r="C55" s="449" t="e">
        <f t="shared" si="14"/>
        <v>#REF!</v>
      </c>
      <c r="D55" s="442">
        <f>IF(LEFT($A55,2)="ma",$D$175,IF(LEFT($A55,2)="di",$D$180,IF(LEFT($A55,2)="wo",$D$185,IF(LEFT($A55,2)="do",$D$190,IF(LEFT($A55,2)="vr",$D$195,IF(LEFT($A55,2)="za",$D$198,IF(LEFT($A55,2)="zo",$D$199)))))))</f>
        <v>0</v>
      </c>
      <c r="E55" s="442">
        <f>IF(LEFT($A55,2)="ma",$E$175,IF(LEFT($A55,2)="di",$E$180,IF(LEFT($A55,2)="wo",$E$185,IF(LEFT($A55,2)="do",$E$190,IF(LEFT($A55,2)="vr",$E$195,IF(LEFT($A55,2)="za",$E$198,IF(LEFT($A55,2)="zo",$E$199)))))))</f>
        <v>0</v>
      </c>
      <c r="F55" s="442">
        <f>IF(LEFT($A55,2)="ma",$C$175,IF(LEFT($A55,2)="di",$C$180,IF(LEFT($A55,2)="wo",$C$185,IF(LEFT($A55,2)="do",$C$190,IF(LEFT($A55,2)="vr",$C$195,IF(LEFT($A55,2)="za",$C$198,IF(LEFT($A55,2)="zo",$C$199)))))))</f>
        <v>0</v>
      </c>
      <c r="G55" s="46">
        <f t="shared" si="0"/>
        <v>0</v>
      </c>
      <c r="H55" s="268"/>
      <c r="I55" s="266"/>
      <c r="J55" s="292"/>
      <c r="K55" s="292"/>
      <c r="L55" s="313"/>
      <c r="M55" s="294"/>
      <c r="N55" s="463">
        <f t="shared" si="29"/>
        <v>42775</v>
      </c>
      <c r="O55" s="393"/>
      <c r="P55" s="295"/>
      <c r="Q55" s="295"/>
      <c r="R55" s="81"/>
      <c r="S55" s="71">
        <f t="shared" si="1"/>
        <v>0</v>
      </c>
      <c r="T55" s="6" t="e">
        <f t="shared" si="25"/>
        <v>#REF!</v>
      </c>
      <c r="U55" s="36"/>
      <c r="V55" s="72">
        <f t="shared" si="11"/>
        <v>0</v>
      </c>
      <c r="W55" s="72">
        <f t="shared" si="12"/>
        <v>0</v>
      </c>
      <c r="X55" s="73">
        <f t="shared" si="13"/>
        <v>0</v>
      </c>
      <c r="Y55" s="93" t="e">
        <f t="shared" si="26"/>
        <v>#REF!</v>
      </c>
      <c r="Z55" s="237"/>
      <c r="AA55" s="537">
        <v>0</v>
      </c>
      <c r="AB55" s="537">
        <v>0</v>
      </c>
      <c r="AC55" s="40"/>
    </row>
    <row r="56" spans="1:29" ht="12.75" customHeight="1" thickBot="1" x14ac:dyDescent="0.3">
      <c r="A56" s="496" t="str">
        <f>TEXT($B$56,"dddd")</f>
        <v>donderdag</v>
      </c>
      <c r="B56" s="663">
        <f>DATE($AC$3,2,11)</f>
        <v>42776</v>
      </c>
      <c r="C56" s="451"/>
      <c r="D56" s="493">
        <f>IF(LEFT($A56,2 )="ma",$D$171,IF(LEFT($A56,2)="di",$D$176,IF(LEFT($A56,2)="wo",$D$181,IF(LEFT($A56,2)="do",$D$186,IF(LEFT($A56,2)="vr",$D$191,IF(LEFT($A56,2)="za",$D$198,IF(LEFT($A56,2)="zo",$D$199)))))))</f>
        <v>0</v>
      </c>
      <c r="E56" s="495">
        <f>IF(LEFT($A56,2)="ma",$E$171,IF(LEFT($A56,2)="di",$E$176,IF(LEFT($A56,2)="wo",$E$181,IF(LEFT($A56,2)="do",$E$186,IF(LEFT($A56,2)="vr",$E$191,IF(LEFT($A56,2)="za",$E$198,IF(LEFT($A56,2)="zo",$E$199)))))))</f>
        <v>0</v>
      </c>
      <c r="F56" s="495">
        <f>IF(LEFT($A56,2)="ma",$C$171,IF(LEFT($A56,2)="di",$C$176,IF(LEFT($A56,2)="wo",$C$181,IF(LEFT($A56,2)="do",$C$186,IF(LEFT($A56,2)="vr",$C$191,IF(LEFT($A56,2)="za",$C$198,IF(LEFT($A56,2)="zo",$C$199)))))))</f>
        <v>0</v>
      </c>
      <c r="G56" s="42">
        <f t="shared" si="0"/>
        <v>0</v>
      </c>
      <c r="H56" s="264"/>
      <c r="I56" s="508"/>
      <c r="J56" s="276"/>
      <c r="K56" s="276"/>
      <c r="L56" s="309"/>
      <c r="M56" s="278"/>
      <c r="N56" s="464">
        <f>$B$56</f>
        <v>42776</v>
      </c>
      <c r="O56" s="389"/>
      <c r="P56" s="279"/>
      <c r="Q56" s="279"/>
      <c r="R56" s="79"/>
      <c r="S56" s="200">
        <f t="shared" si="1"/>
        <v>0</v>
      </c>
      <c r="T56" s="5" t="e">
        <f t="shared" si="25"/>
        <v>#REF!</v>
      </c>
      <c r="U56" s="34"/>
      <c r="V56" s="67">
        <f>IF(LEFT(M56,1)="R",IF(U56&lt;$Q$2,0,U56-$Q$2),IF(LEFT(M56,1)="S",IF(U56&lt;$Q$2,0,U56-$Q$2),U56))</f>
        <v>0</v>
      </c>
      <c r="W56" s="67">
        <f>U56</f>
        <v>0</v>
      </c>
      <c r="X56" s="74">
        <f>W56*($Y$3)</f>
        <v>0</v>
      </c>
      <c r="Y56" s="91" t="e">
        <f t="shared" si="26"/>
        <v>#REF!</v>
      </c>
      <c r="Z56" s="238"/>
      <c r="AA56" s="529">
        <v>0</v>
      </c>
      <c r="AB56" s="529">
        <v>0</v>
      </c>
      <c r="AC56" s="41"/>
    </row>
    <row r="57" spans="1:29" ht="12.75" customHeight="1" thickBot="1" x14ac:dyDescent="0.3">
      <c r="A57" s="497" t="str">
        <f>TEXT($B$56,"dddd")</f>
        <v>donderdag</v>
      </c>
      <c r="B57" s="664"/>
      <c r="C57" s="450"/>
      <c r="D57" s="494">
        <f>IF(LEFT($A57,2)="ma",$D$172,IF(LEFT($A57,2)="di",$D$177,IF(LEFT($A57,2)="wo",$D$182,IF(LEFT($A57,2)="do",$D$187,IF(LEFT($A57,2)="vr",$D$192,IF(LEFT($A57,2)="za",$D$198,IF(LEFT($A57,2)="zo",$D$199)))))))</f>
        <v>0</v>
      </c>
      <c r="E57" s="441">
        <f>IF(LEFT($A57,2)="ma",$E$172,IF(LEFT($A57,2)="di",$E$177,IF(LEFT($A57,2)="wo",$E$182,IF(LEFT($A57,2)="do",$E$187,IF(LEFT($A57,2)="vr",$E$192,IF(LEFT($A57,2)="za",$E$198,IF(LEFT($A57,2)="zo",$E$199)))))))</f>
        <v>0</v>
      </c>
      <c r="F57" s="441">
        <f>IF(LEFT($A57,2)="ma",$C$172,IF(LEFT($A57,2)="di",$C$177,IF(LEFT($A57,2)="wo",$C$182,IF(LEFT($A57,2)="do",$C$187,IF(LEFT($A57,2)="vr",$C$192,IF(LEFT($A57,2)="za",$C$198,IF(LEFT($A57,2)="zo",$C$199)))))))</f>
        <v>0</v>
      </c>
      <c r="G57" s="43">
        <f t="shared" si="0"/>
        <v>0</v>
      </c>
      <c r="H57" s="265"/>
      <c r="I57" s="265"/>
      <c r="J57" s="280"/>
      <c r="K57" s="280"/>
      <c r="L57" s="310"/>
      <c r="M57" s="282"/>
      <c r="N57" s="464">
        <f t="shared" ref="N57:N60" si="30">$B$56</f>
        <v>42776</v>
      </c>
      <c r="O57" s="390"/>
      <c r="P57" s="283"/>
      <c r="Q57" s="283"/>
      <c r="R57" s="80"/>
      <c r="S57" s="68">
        <f t="shared" si="1"/>
        <v>0</v>
      </c>
      <c r="T57" s="4" t="e">
        <f t="shared" si="25"/>
        <v>#REF!</v>
      </c>
      <c r="U57" s="35"/>
      <c r="V57" s="69">
        <f t="shared" si="11"/>
        <v>0</v>
      </c>
      <c r="W57" s="69">
        <f t="shared" si="12"/>
        <v>0</v>
      </c>
      <c r="X57" s="70">
        <f t="shared" si="13"/>
        <v>0</v>
      </c>
      <c r="Y57" s="92" t="e">
        <f t="shared" si="26"/>
        <v>#REF!</v>
      </c>
      <c r="Z57" s="234"/>
      <c r="AA57" s="531">
        <v>0</v>
      </c>
      <c r="AB57" s="531">
        <v>0</v>
      </c>
      <c r="AC57" s="37"/>
    </row>
    <row r="58" spans="1:29" ht="12.75" customHeight="1" thickBot="1" x14ac:dyDescent="0.3">
      <c r="A58" s="497" t="str">
        <f>TEXT($B$56,"dddd")</f>
        <v>donderdag</v>
      </c>
      <c r="B58" s="664"/>
      <c r="C58" s="452"/>
      <c r="D58" s="492">
        <f>IF(LEFT($A58,2)="ma",$D$173,IF(LEFT($A58,2)="di",$D$178,IF(LEFT($A58,2)="wo",$D$183,IF(LEFT($A58,2)="do",$D$188,IF(LEFT($A58,2)="vr",$D$193,IF(LEFT($A58,2)="za",$D$198,IF(LEFT($A58,2)="zo",$D$199)))))))</f>
        <v>0</v>
      </c>
      <c r="E58" s="441">
        <f>IF(LEFT($A58,2)="ma",$E$173,IF(LEFT($A58,2)="di",$E$178,IF(LEFT($A58,2)="wo",$E$183,IF(LEFT($A58,2)="do",$E$188,IF(LEFT($A58,2)="vr",$E$193,IF(LEFT($A58,2)="za",$E$198,IF(LEFT($A58,2)="zo",$E$199)))))))</f>
        <v>0</v>
      </c>
      <c r="F58" s="441">
        <f>IF(LEFT($A58,2)="ma",$C$173,IF(LEFT($A58,2)="di",$C$178,IF(LEFT($A58,2)="wo",$C$183,IF(LEFT($A58,2)="do",$C$188,IF(LEFT($A58,2)="vr",$C$193,IF(LEFT($A58,2)="za",$C$198,IF(LEFT($A58,2)="zo",$C$199)))))))</f>
        <v>0</v>
      </c>
      <c r="G58" s="43">
        <f t="shared" si="0"/>
        <v>0</v>
      </c>
      <c r="H58" s="265"/>
      <c r="I58" s="265"/>
      <c r="J58" s="280"/>
      <c r="K58" s="280"/>
      <c r="L58" s="310"/>
      <c r="M58" s="282"/>
      <c r="N58" s="464">
        <f t="shared" si="30"/>
        <v>42776</v>
      </c>
      <c r="O58" s="390"/>
      <c r="P58" s="283"/>
      <c r="Q58" s="283"/>
      <c r="R58" s="80"/>
      <c r="S58" s="68">
        <f t="shared" si="1"/>
        <v>0</v>
      </c>
      <c r="T58" s="4" t="e">
        <f t="shared" si="25"/>
        <v>#REF!</v>
      </c>
      <c r="U58" s="35"/>
      <c r="V58" s="69">
        <f t="shared" si="11"/>
        <v>0</v>
      </c>
      <c r="W58" s="69">
        <f t="shared" si="12"/>
        <v>0</v>
      </c>
      <c r="X58" s="70">
        <f t="shared" si="13"/>
        <v>0</v>
      </c>
      <c r="Y58" s="92" t="e">
        <f t="shared" si="26"/>
        <v>#REF!</v>
      </c>
      <c r="Z58" s="234"/>
      <c r="AA58" s="531">
        <v>0</v>
      </c>
      <c r="AB58" s="531">
        <v>0</v>
      </c>
      <c r="AC58" s="37"/>
    </row>
    <row r="59" spans="1:29" ht="12.75" customHeight="1" thickBot="1" x14ac:dyDescent="0.3">
      <c r="A59" s="497" t="str">
        <f>TEXT($B$56,"dddd")</f>
        <v>donderdag</v>
      </c>
      <c r="B59" s="664"/>
      <c r="C59" s="450"/>
      <c r="D59" s="441">
        <f>IF(LEFT($A59,2)="ma",$D$174,IF(LEFT($A59,2)="di",$D$179,IF(LEFT($A59,2)="wo",$D$184,IF(LEFT($A59,2)="do",$D$189,IF(LEFT($A59,2)="vr",$D$194,IF(LEFT($A59,2)="za",$D$198,IF(LEFT($A59,2)="zo",$D$199)))))))</f>
        <v>0</v>
      </c>
      <c r="E59" s="441">
        <f>IF(LEFT($A59,2)="ma",$E$174,IF(LEFT($A59,2)="di",$E$179,IF(LEFT($A59,2)="wo",$E$184,IF(LEFT($A59,2)="do",$E$189,IF(LEFT($A59,2)="vr",$E$194,IF(LEFT($A59,2)="za",$E$198,IF(LEFT($A59,2)="zo",$E$199)))))))</f>
        <v>0</v>
      </c>
      <c r="F59" s="441">
        <f>IF(LEFT($A59,2)="ma",$C$174,IF(LEFT($A59,2)="di",$C$179,IF(LEFT($A59,2)="wo",$C$184,IF(LEFT($A59,2)="do",$C$189,IF(LEFT($A59,2)="vr",$C$194,IF(LEFT($A59,2)="za",$C$198,IF(LEFT($A59,2)="zo",$C$199)))))))</f>
        <v>0</v>
      </c>
      <c r="G59" s="43">
        <f t="shared" si="0"/>
        <v>0</v>
      </c>
      <c r="H59" s="265"/>
      <c r="I59" s="265"/>
      <c r="J59" s="280"/>
      <c r="K59" s="280"/>
      <c r="L59" s="310"/>
      <c r="M59" s="282"/>
      <c r="N59" s="464">
        <f t="shared" si="30"/>
        <v>42776</v>
      </c>
      <c r="O59" s="390"/>
      <c r="P59" s="283"/>
      <c r="Q59" s="283"/>
      <c r="R59" s="80"/>
      <c r="S59" s="68">
        <f t="shared" si="1"/>
        <v>0</v>
      </c>
      <c r="T59" s="4" t="e">
        <f t="shared" si="25"/>
        <v>#REF!</v>
      </c>
      <c r="U59" s="35"/>
      <c r="V59" s="69">
        <f t="shared" si="11"/>
        <v>0</v>
      </c>
      <c r="W59" s="69">
        <f t="shared" si="12"/>
        <v>0</v>
      </c>
      <c r="X59" s="70">
        <f t="shared" si="13"/>
        <v>0</v>
      </c>
      <c r="Y59" s="92" t="e">
        <f t="shared" si="26"/>
        <v>#REF!</v>
      </c>
      <c r="Z59" s="234"/>
      <c r="AA59" s="531">
        <v>0</v>
      </c>
      <c r="AB59" s="531">
        <v>0</v>
      </c>
      <c r="AC59" s="37"/>
    </row>
    <row r="60" spans="1:29" ht="13.5" customHeight="1" thickBot="1" x14ac:dyDescent="0.3">
      <c r="A60" s="498" t="str">
        <f>TEXT($B$56,"dddd")</f>
        <v>donderdag</v>
      </c>
      <c r="B60" s="665"/>
      <c r="C60" s="449" t="e">
        <f t="shared" si="14"/>
        <v>#REF!</v>
      </c>
      <c r="D60" s="442">
        <f>IF(LEFT($A60,2)="ma",$D$175,IF(LEFT($A60,2)="di",$D$180,IF(LEFT($A60,2)="wo",$D$185,IF(LEFT($A60,2)="do",$D$190,IF(LEFT($A60,2)="vr",$D$195,IF(LEFT($A60,2)="za",$D$198,IF(LEFT($A60,2)="zo",$D$199)))))))</f>
        <v>0</v>
      </c>
      <c r="E60" s="442">
        <f>IF(LEFT($A60,2)="ma",$E$175,IF(LEFT($A60,2)="di",$E$180,IF(LEFT($A60,2)="wo",$E$185,IF(LEFT($A60,2)="do",$E$190,IF(LEFT($A60,2)="vr",$E$195,IF(LEFT($A60,2)="za",$E$198,IF(LEFT($A60,2)="zo",$E$199)))))))</f>
        <v>0</v>
      </c>
      <c r="F60" s="442">
        <f>IF(LEFT($A60,2)="ma",$C$175,IF(LEFT($A60,2)="di",$C$180,IF(LEFT($A60,2)="wo",$C$185,IF(LEFT($A60,2)="do",$C$190,IF(LEFT($A60,2)="vr",$C$195,IF(LEFT($A60,2)="za",$C$198,IF(LEFT($A60,2)="zo",$C$199)))))))</f>
        <v>0</v>
      </c>
      <c r="G60" s="44">
        <f t="shared" si="0"/>
        <v>0</v>
      </c>
      <c r="H60" s="266"/>
      <c r="I60" s="266"/>
      <c r="J60" s="284"/>
      <c r="K60" s="284"/>
      <c r="L60" s="311"/>
      <c r="M60" s="286"/>
      <c r="N60" s="464">
        <f t="shared" si="30"/>
        <v>42776</v>
      </c>
      <c r="O60" s="391"/>
      <c r="P60" s="287"/>
      <c r="Q60" s="287"/>
      <c r="R60" s="81"/>
      <c r="S60" s="71">
        <f t="shared" si="1"/>
        <v>0</v>
      </c>
      <c r="T60" s="6" t="e">
        <f t="shared" si="25"/>
        <v>#REF!</v>
      </c>
      <c r="U60" s="36"/>
      <c r="V60" s="72">
        <f t="shared" si="11"/>
        <v>0</v>
      </c>
      <c r="W60" s="72">
        <f t="shared" si="12"/>
        <v>0</v>
      </c>
      <c r="X60" s="73">
        <f t="shared" si="13"/>
        <v>0</v>
      </c>
      <c r="Y60" s="93" t="e">
        <f t="shared" si="26"/>
        <v>#REF!</v>
      </c>
      <c r="Z60" s="235"/>
      <c r="AA60" s="533">
        <v>0</v>
      </c>
      <c r="AB60" s="533">
        <v>0</v>
      </c>
      <c r="AC60" s="38"/>
    </row>
    <row r="61" spans="1:29" ht="12.75" customHeight="1" x14ac:dyDescent="0.25">
      <c r="A61" s="496" t="str">
        <f>TEXT($B$61,"dddd")</f>
        <v>vrijdag</v>
      </c>
      <c r="B61" s="663">
        <f>DATE($AC$3,2,12)</f>
        <v>42777</v>
      </c>
      <c r="C61" s="451"/>
      <c r="D61" s="493">
        <f>IF(LEFT($A61,2 )="ma",$D$171,IF(LEFT($A61,2)="di",$D$176,IF(LEFT($A61,2)="wo",$D$181,IF(LEFT($A61,2)="do",$D$186,IF(LEFT($A61,2)="vr",$D$191,IF(LEFT($A61,2)="za",$D$198,IF(LEFT($A61,2)="zo",$D$199)))))))</f>
        <v>0</v>
      </c>
      <c r="E61" s="495">
        <f>IF(LEFT($A61,2)="ma",$E$171,IF(LEFT($A61,2)="di",$E$176,IF(LEFT($A61,2)="wo",$E$181,IF(LEFT($A61,2)="do",$E$186,IF(LEFT($A61,2)="vr",$E$191,IF(LEFT($A61,2)="za",$E$198,IF(LEFT($A61,2)="zo",$E$199)))))))</f>
        <v>0</v>
      </c>
      <c r="F61" s="495">
        <f>IF(LEFT($A61,2)="ma",$C$171,IF(LEFT($A61,2)="di",$C$176,IF(LEFT($A61,2)="wo",$C$181,IF(LEFT($A61,2)="do",$C$186,IF(LEFT($A61,2)="vr",$C$191,IF(LEFT($A61,2)="za",$C$198,IF(LEFT($A61,2)="zo",$C$199)))))))</f>
        <v>0</v>
      </c>
      <c r="G61" s="45">
        <f t="shared" si="0"/>
        <v>0</v>
      </c>
      <c r="H61" s="267"/>
      <c r="I61" s="508"/>
      <c r="J61" s="288"/>
      <c r="K61" s="288"/>
      <c r="L61" s="312"/>
      <c r="M61" s="290"/>
      <c r="N61" s="463">
        <f>$B$61</f>
        <v>42777</v>
      </c>
      <c r="O61" s="392"/>
      <c r="P61" s="291"/>
      <c r="Q61" s="291"/>
      <c r="R61" s="79"/>
      <c r="S61" s="200">
        <f t="shared" si="1"/>
        <v>0</v>
      </c>
      <c r="T61" s="5" t="e">
        <f t="shared" si="25"/>
        <v>#REF!</v>
      </c>
      <c r="U61" s="34"/>
      <c r="V61" s="67">
        <f>IF(LEFT(M61,1)="R",IF(U61&lt;$Q$2,0,U61-$Q$2),IF(LEFT(M61,1)="S",IF(U61&lt;$Q$2,0,U61-$Q$2),U61))</f>
        <v>0</v>
      </c>
      <c r="W61" s="67">
        <f>U61</f>
        <v>0</v>
      </c>
      <c r="X61" s="74">
        <f>W61*($Y$3)</f>
        <v>0</v>
      </c>
      <c r="Y61" s="91" t="e">
        <f t="shared" si="26"/>
        <v>#REF!</v>
      </c>
      <c r="Z61" s="236"/>
      <c r="AA61" s="535">
        <v>0</v>
      </c>
      <c r="AB61" s="535">
        <v>0</v>
      </c>
      <c r="AC61" s="39"/>
    </row>
    <row r="62" spans="1:29" ht="12.75" customHeight="1" x14ac:dyDescent="0.25">
      <c r="A62" s="497" t="str">
        <f>TEXT($B$61,"dddd")</f>
        <v>vrijdag</v>
      </c>
      <c r="B62" s="664"/>
      <c r="C62" s="450"/>
      <c r="D62" s="494">
        <f>IF(LEFT($A62,2)="ma",$D$172,IF(LEFT($A62,2)="di",$D$177,IF(LEFT($A62,2)="wo",$D$182,IF(LEFT($A62,2)="do",$D$187,IF(LEFT($A62,2)="vr",$D$192,IF(LEFT($A62,2)="za",$D$198,IF(LEFT($A62,2)="zo",$D$199)))))))</f>
        <v>0</v>
      </c>
      <c r="E62" s="441">
        <f>IF(LEFT($A62,2)="ma",$E$172,IF(LEFT($A62,2)="di",$E$177,IF(LEFT($A62,2)="wo",$E$182,IF(LEFT($A62,2)="do",$E$187,IF(LEFT($A62,2)="vr",$E$192,IF(LEFT($A62,2)="za",$E$198,IF(LEFT($A62,2)="zo",$E$199)))))))</f>
        <v>0</v>
      </c>
      <c r="F62" s="441">
        <f>IF(LEFT($A62,2)="ma",$C$172,IF(LEFT($A62,2)="di",$C$177,IF(LEFT($A62,2)="wo",$C$182,IF(LEFT($A62,2)="do",$C$187,IF(LEFT($A62,2)="vr",$C$192,IF(LEFT($A62,2)="za",$C$198,IF(LEFT($A62,2)="zo",$C$199)))))))</f>
        <v>0</v>
      </c>
      <c r="G62" s="43">
        <f t="shared" si="0"/>
        <v>0</v>
      </c>
      <c r="H62" s="265"/>
      <c r="I62" s="265"/>
      <c r="J62" s="280"/>
      <c r="K62" s="280"/>
      <c r="L62" s="310"/>
      <c r="M62" s="282"/>
      <c r="N62" s="463">
        <f t="shared" ref="N62:N65" si="31">$B$61</f>
        <v>42777</v>
      </c>
      <c r="O62" s="390"/>
      <c r="P62" s="283"/>
      <c r="Q62" s="283"/>
      <c r="R62" s="80"/>
      <c r="S62" s="68">
        <f t="shared" si="1"/>
        <v>0</v>
      </c>
      <c r="T62" s="4" t="e">
        <f t="shared" si="25"/>
        <v>#REF!</v>
      </c>
      <c r="U62" s="35"/>
      <c r="V62" s="69">
        <f t="shared" si="11"/>
        <v>0</v>
      </c>
      <c r="W62" s="69">
        <f t="shared" si="12"/>
        <v>0</v>
      </c>
      <c r="X62" s="70">
        <f t="shared" si="13"/>
        <v>0</v>
      </c>
      <c r="Y62" s="92" t="e">
        <f t="shared" si="26"/>
        <v>#REF!</v>
      </c>
      <c r="Z62" s="234"/>
      <c r="AA62" s="531">
        <v>0</v>
      </c>
      <c r="AB62" s="531">
        <v>0</v>
      </c>
      <c r="AC62" s="37"/>
    </row>
    <row r="63" spans="1:29" ht="12.75" customHeight="1" x14ac:dyDescent="0.25">
      <c r="A63" s="497" t="str">
        <f>TEXT($B$61,"dddd")</f>
        <v>vrijdag</v>
      </c>
      <c r="B63" s="664"/>
      <c r="C63" s="452"/>
      <c r="D63" s="492">
        <f>IF(LEFT($A63,2)="ma",$D$173,IF(LEFT($A63,2)="di",$D$178,IF(LEFT($A63,2)="wo",$D$183,IF(LEFT($A63,2)="do",$D$188,IF(LEFT($A63,2)="vr",$D$193,IF(LEFT($A63,2)="za",$D$198,IF(LEFT($A63,2)="zo",$D$199)))))))</f>
        <v>0</v>
      </c>
      <c r="E63" s="441">
        <f>IF(LEFT($A63,2)="ma",$E$173,IF(LEFT($A63,2)="di",$E$178,IF(LEFT($A63,2)="wo",$E$183,IF(LEFT($A63,2)="do",$E$188,IF(LEFT($A63,2)="vr",$E$193,IF(LEFT($A63,2)="za",$E$198,IF(LEFT($A63,2)="zo",$E$199)))))))</f>
        <v>0</v>
      </c>
      <c r="F63" s="441">
        <f>IF(LEFT($A63,2)="ma",$C$173,IF(LEFT($A63,2)="di",$C$178,IF(LEFT($A63,2)="wo",$C$183,IF(LEFT($A63,2)="do",$C$188,IF(LEFT($A63,2)="vr",$C$193,IF(LEFT($A63,2)="za",$C$198,IF(LEFT($A63,2)="zo",$C$199)))))))</f>
        <v>0</v>
      </c>
      <c r="G63" s="43">
        <f t="shared" si="0"/>
        <v>0</v>
      </c>
      <c r="H63" s="265"/>
      <c r="I63" s="265"/>
      <c r="J63" s="280"/>
      <c r="K63" s="280"/>
      <c r="L63" s="310"/>
      <c r="M63" s="282"/>
      <c r="N63" s="463">
        <f t="shared" si="31"/>
        <v>42777</v>
      </c>
      <c r="O63" s="390"/>
      <c r="P63" s="283"/>
      <c r="Q63" s="283"/>
      <c r="R63" s="80"/>
      <c r="S63" s="68">
        <f t="shared" si="1"/>
        <v>0</v>
      </c>
      <c r="T63" s="4" t="e">
        <f t="shared" si="25"/>
        <v>#REF!</v>
      </c>
      <c r="U63" s="35"/>
      <c r="V63" s="69">
        <f t="shared" si="11"/>
        <v>0</v>
      </c>
      <c r="W63" s="69">
        <f t="shared" si="12"/>
        <v>0</v>
      </c>
      <c r="X63" s="70">
        <f t="shared" si="13"/>
        <v>0</v>
      </c>
      <c r="Y63" s="92" t="e">
        <f t="shared" si="26"/>
        <v>#REF!</v>
      </c>
      <c r="Z63" s="234"/>
      <c r="AA63" s="531">
        <v>0</v>
      </c>
      <c r="AB63" s="531">
        <v>0</v>
      </c>
      <c r="AC63" s="37"/>
    </row>
    <row r="64" spans="1:29" ht="12.75" customHeight="1" thickBot="1" x14ac:dyDescent="0.3">
      <c r="A64" s="497" t="str">
        <f>TEXT($B$61,"dddd")</f>
        <v>vrijdag</v>
      </c>
      <c r="B64" s="664"/>
      <c r="C64" s="450"/>
      <c r="D64" s="441">
        <f>IF(LEFT($A64,2)="ma",$D$174,IF(LEFT($A64,2)="di",$D$179,IF(LEFT($A64,2)="wo",$D$184,IF(LEFT($A64,2)="do",$D$189,IF(LEFT($A64,2)="vr",$D$194,IF(LEFT($A64,2)="za",$D$198,IF(LEFT($A64,2)="zo",$D$199)))))))</f>
        <v>0</v>
      </c>
      <c r="E64" s="441">
        <f>IF(LEFT($A64,2)="ma",$E$174,IF(LEFT($A64,2)="di",$E$179,IF(LEFT($A64,2)="wo",$E$184,IF(LEFT($A64,2)="do",$E$189,IF(LEFT($A64,2)="vr",$E$194,IF(LEFT($A64,2)="za",$E$198,IF(LEFT($A64,2)="zo",$E$199)))))))</f>
        <v>0</v>
      </c>
      <c r="F64" s="441">
        <f>IF(LEFT($A64,2)="ma",$C$174,IF(LEFT($A64,2)="di",$C$179,IF(LEFT($A64,2)="wo",$C$184,IF(LEFT($A64,2)="do",$C$189,IF(LEFT($A64,2)="vr",$C$194,IF(LEFT($A64,2)="za",$C$198,IF(LEFT($A64,2)="zo",$C$199)))))))</f>
        <v>0</v>
      </c>
      <c r="G64" s="43">
        <f t="shared" si="0"/>
        <v>0</v>
      </c>
      <c r="H64" s="265"/>
      <c r="I64" s="265"/>
      <c r="J64" s="280"/>
      <c r="K64" s="280"/>
      <c r="L64" s="310"/>
      <c r="M64" s="282"/>
      <c r="N64" s="463">
        <f t="shared" si="31"/>
        <v>42777</v>
      </c>
      <c r="O64" s="390"/>
      <c r="P64" s="283"/>
      <c r="Q64" s="283"/>
      <c r="R64" s="80"/>
      <c r="S64" s="68">
        <f t="shared" si="1"/>
        <v>0</v>
      </c>
      <c r="T64" s="4" t="e">
        <f t="shared" si="25"/>
        <v>#REF!</v>
      </c>
      <c r="U64" s="35"/>
      <c r="V64" s="69">
        <f t="shared" si="11"/>
        <v>0</v>
      </c>
      <c r="W64" s="69">
        <f t="shared" si="12"/>
        <v>0</v>
      </c>
      <c r="X64" s="70">
        <f t="shared" si="13"/>
        <v>0</v>
      </c>
      <c r="Y64" s="92" t="e">
        <f t="shared" si="26"/>
        <v>#REF!</v>
      </c>
      <c r="Z64" s="234"/>
      <c r="AA64" s="531">
        <v>0</v>
      </c>
      <c r="AB64" s="531">
        <v>0</v>
      </c>
      <c r="AC64" s="37"/>
    </row>
    <row r="65" spans="1:29" ht="13.5" customHeight="1" thickBot="1" x14ac:dyDescent="0.3">
      <c r="A65" s="498" t="str">
        <f>TEXT($B$61,"dddd")</f>
        <v>vrijdag</v>
      </c>
      <c r="B65" s="665"/>
      <c r="C65" s="449" t="e">
        <f t="shared" si="14"/>
        <v>#REF!</v>
      </c>
      <c r="D65" s="442">
        <f>IF(LEFT($A65,2)="ma",$D$175,IF(LEFT($A65,2)="di",$D$180,IF(LEFT($A65,2)="wo",$D$185,IF(LEFT($A65,2)="do",$D$190,IF(LEFT($A65,2)="vr",$D$195,IF(LEFT($A65,2)="za",$D$198,IF(LEFT($A65,2)="zo",$D$199)))))))</f>
        <v>0</v>
      </c>
      <c r="E65" s="442">
        <f>IF(LEFT($A65,2)="ma",$E$175,IF(LEFT($A65,2)="di",$E$180,IF(LEFT($A65,2)="wo",$E$185,IF(LEFT($A65,2)="do",$E$190,IF(LEFT($A65,2)="vr",$E$195,IF(LEFT($A65,2)="za",$E$198,IF(LEFT($A65,2)="zo",$E$199)))))))</f>
        <v>0</v>
      </c>
      <c r="F65" s="442">
        <f>IF(LEFT($A65,2)="ma",$C$175,IF(LEFT($A65,2)="di",$C$180,IF(LEFT($A65,2)="wo",$C$185,IF(LEFT($A65,2)="do",$C$190,IF(LEFT($A65,2)="vr",$C$195,IF(LEFT($A65,2)="za",$C$198,IF(LEFT($A65,2)="zo",$C$199)))))))</f>
        <v>0</v>
      </c>
      <c r="G65" s="46">
        <f t="shared" si="0"/>
        <v>0</v>
      </c>
      <c r="H65" s="268"/>
      <c r="I65" s="266"/>
      <c r="J65" s="292"/>
      <c r="K65" s="292"/>
      <c r="L65" s="313"/>
      <c r="M65" s="294"/>
      <c r="N65" s="463">
        <f t="shared" si="31"/>
        <v>42777</v>
      </c>
      <c r="O65" s="393"/>
      <c r="P65" s="295"/>
      <c r="Q65" s="295"/>
      <c r="R65" s="81"/>
      <c r="S65" s="71">
        <f t="shared" si="1"/>
        <v>0</v>
      </c>
      <c r="T65" s="6" t="e">
        <f t="shared" si="25"/>
        <v>#REF!</v>
      </c>
      <c r="U65" s="36"/>
      <c r="V65" s="72">
        <f t="shared" si="11"/>
        <v>0</v>
      </c>
      <c r="W65" s="72">
        <f t="shared" si="12"/>
        <v>0</v>
      </c>
      <c r="X65" s="73">
        <f t="shared" si="13"/>
        <v>0</v>
      </c>
      <c r="Y65" s="93" t="e">
        <f t="shared" si="26"/>
        <v>#REF!</v>
      </c>
      <c r="Z65" s="237"/>
      <c r="AA65" s="537">
        <v>0</v>
      </c>
      <c r="AB65" s="537">
        <v>0</v>
      </c>
      <c r="AC65" s="40"/>
    </row>
    <row r="66" spans="1:29" ht="12.75" customHeight="1" thickBot="1" x14ac:dyDescent="0.3">
      <c r="A66" s="496" t="str">
        <f>TEXT($B$66,"dddd")</f>
        <v>zaterdag</v>
      </c>
      <c r="B66" s="663">
        <f>DATE($AC$3,2,13)</f>
        <v>42778</v>
      </c>
      <c r="C66" s="451"/>
      <c r="D66" s="493">
        <f>IF(LEFT($A66,2 )="ma",$D$171,IF(LEFT($A66,2)="di",$D$176,IF(LEFT($A66,2)="wo",$D$181,IF(LEFT($A66,2)="do",$D$186,IF(LEFT($A66,2)="vr",$D$191,IF(LEFT($A66,2)="za",$D$198,IF(LEFT($A66,2)="zo",$D$199)))))))</f>
        <v>0</v>
      </c>
      <c r="E66" s="495">
        <f>IF(LEFT($A66,2)="ma",$E$171,IF(LEFT($A66,2)="di",$E$176,IF(LEFT($A66,2)="wo",$E$181,IF(LEFT($A66,2)="do",$E$186,IF(LEFT($A66,2)="vr",$E$191,IF(LEFT($A66,2)="za",$E$198,IF(LEFT($A66,2)="zo",$E$199)))))))</f>
        <v>0</v>
      </c>
      <c r="F66" s="495">
        <f>IF(LEFT($A66,2)="ma",$C$171,IF(LEFT($A66,2)="di",$C$176,IF(LEFT($A66,2)="wo",$C$181,IF(LEFT($A66,2)="do",$C$186,IF(LEFT($A66,2)="vr",$C$191,IF(LEFT($A66,2)="za",$C$198,IF(LEFT($A66,2)="zo",$C$199)))))))</f>
        <v>0</v>
      </c>
      <c r="G66" s="42">
        <f t="shared" si="0"/>
        <v>0</v>
      </c>
      <c r="H66" s="264"/>
      <c r="I66" s="508"/>
      <c r="J66" s="276"/>
      <c r="K66" s="276"/>
      <c r="L66" s="309"/>
      <c r="M66" s="278"/>
      <c r="N66" s="464">
        <f>$B$66</f>
        <v>42778</v>
      </c>
      <c r="O66" s="389"/>
      <c r="P66" s="279"/>
      <c r="Q66" s="279"/>
      <c r="R66" s="79"/>
      <c r="S66" s="200">
        <f t="shared" si="1"/>
        <v>0</v>
      </c>
      <c r="T66" s="5" t="e">
        <f t="shared" si="25"/>
        <v>#REF!</v>
      </c>
      <c r="U66" s="34"/>
      <c r="V66" s="67">
        <f>IF(LEFT(M66,1)="R",IF(U66&lt;$Q$2,0,U66-$Q$2),IF(LEFT(M66,1)="S",IF(U66&lt;$Q$2,0,U66-$Q$2),U66))</f>
        <v>0</v>
      </c>
      <c r="W66" s="67">
        <f>U66</f>
        <v>0</v>
      </c>
      <c r="X66" s="74">
        <f>W66*($Y$3)</f>
        <v>0</v>
      </c>
      <c r="Y66" s="91" t="e">
        <f t="shared" si="26"/>
        <v>#REF!</v>
      </c>
      <c r="Z66" s="238"/>
      <c r="AA66" s="529">
        <v>0</v>
      </c>
      <c r="AB66" s="529">
        <v>0</v>
      </c>
      <c r="AC66" s="41"/>
    </row>
    <row r="67" spans="1:29" ht="12.75" customHeight="1" thickBot="1" x14ac:dyDescent="0.3">
      <c r="A67" s="497" t="str">
        <f>TEXT($B$66,"dddd")</f>
        <v>zaterdag</v>
      </c>
      <c r="B67" s="664"/>
      <c r="C67" s="450"/>
      <c r="D67" s="494">
        <f>IF(LEFT($A67,2)="ma",$D$172,IF(LEFT($A67,2)="di",$D$177,IF(LEFT($A67,2)="wo",$D$182,IF(LEFT($A67,2)="do",$D$187,IF(LEFT($A67,2)="vr",$D$192,IF(LEFT($A67,2)="za",$D$198,IF(LEFT($A67,2)="zo",$D$199)))))))</f>
        <v>0</v>
      </c>
      <c r="E67" s="441">
        <f>IF(LEFT($A67,2)="ma",$E$172,IF(LEFT($A67,2)="di",$E$177,IF(LEFT($A67,2)="wo",$E$182,IF(LEFT($A67,2)="do",$E$187,IF(LEFT($A67,2)="vr",$E$192,IF(LEFT($A67,2)="za",$E$198,IF(LEFT($A67,2)="zo",$E$199)))))))</f>
        <v>0</v>
      </c>
      <c r="F67" s="441">
        <f>IF(LEFT($A67,2)="ma",$C$172,IF(LEFT($A67,2)="di",$C$177,IF(LEFT($A67,2)="wo",$C$182,IF(LEFT($A67,2)="do",$C$187,IF(LEFT($A67,2)="vr",$C$192,IF(LEFT($A67,2)="za",$C$198,IF(LEFT($A67,2)="zo",$C$199)))))))</f>
        <v>0</v>
      </c>
      <c r="G67" s="43">
        <f t="shared" si="0"/>
        <v>0</v>
      </c>
      <c r="H67" s="265"/>
      <c r="I67" s="265"/>
      <c r="J67" s="280"/>
      <c r="K67" s="280"/>
      <c r="L67" s="310"/>
      <c r="M67" s="282"/>
      <c r="N67" s="464">
        <f t="shared" ref="N67:N70" si="32">$B$66</f>
        <v>42778</v>
      </c>
      <c r="O67" s="390"/>
      <c r="P67" s="283"/>
      <c r="Q67" s="283"/>
      <c r="R67" s="80"/>
      <c r="S67" s="68">
        <f t="shared" si="1"/>
        <v>0</v>
      </c>
      <c r="T67" s="4" t="e">
        <f t="shared" si="25"/>
        <v>#REF!</v>
      </c>
      <c r="U67" s="35"/>
      <c r="V67" s="69">
        <f t="shared" si="11"/>
        <v>0</v>
      </c>
      <c r="W67" s="69">
        <f t="shared" si="12"/>
        <v>0</v>
      </c>
      <c r="X67" s="70">
        <f t="shared" si="13"/>
        <v>0</v>
      </c>
      <c r="Y67" s="92" t="e">
        <f t="shared" si="26"/>
        <v>#REF!</v>
      </c>
      <c r="Z67" s="234"/>
      <c r="AA67" s="531">
        <v>0</v>
      </c>
      <c r="AB67" s="531">
        <v>0</v>
      </c>
      <c r="AC67" s="37"/>
    </row>
    <row r="68" spans="1:29" ht="12.75" customHeight="1" thickBot="1" x14ac:dyDescent="0.3">
      <c r="A68" s="497" t="str">
        <f>TEXT($B$66,"dddd")</f>
        <v>zaterdag</v>
      </c>
      <c r="B68" s="664"/>
      <c r="C68" s="452"/>
      <c r="D68" s="492">
        <f>IF(LEFT($A68,2)="ma",$D$173,IF(LEFT($A68,2)="di",$D$178,IF(LEFT($A68,2)="wo",$D$183,IF(LEFT($A68,2)="do",$D$188,IF(LEFT($A68,2)="vr",$D$193,IF(LEFT($A68,2)="za",$D$198,IF(LEFT($A68,2)="zo",$D$199)))))))</f>
        <v>0</v>
      </c>
      <c r="E68" s="441">
        <f>IF(LEFT($A68,2)="ma",$E$173,IF(LEFT($A68,2)="di",$E$178,IF(LEFT($A68,2)="wo",$E$183,IF(LEFT($A68,2)="do",$E$188,IF(LEFT($A68,2)="vr",$E$193,IF(LEFT($A68,2)="za",$E$198,IF(LEFT($A68,2)="zo",$E$199)))))))</f>
        <v>0</v>
      </c>
      <c r="F68" s="441">
        <f>IF(LEFT($A68,2)="ma",$C$173,IF(LEFT($A68,2)="di",$C$178,IF(LEFT($A68,2)="wo",$C$183,IF(LEFT($A68,2)="do",$C$188,IF(LEFT($A68,2)="vr",$C$193,IF(LEFT($A68,2)="za",$C$198,IF(LEFT($A68,2)="zo",$C$199)))))))</f>
        <v>0</v>
      </c>
      <c r="G68" s="43">
        <f t="shared" si="0"/>
        <v>0</v>
      </c>
      <c r="H68" s="265"/>
      <c r="I68" s="265"/>
      <c r="J68" s="280"/>
      <c r="K68" s="280"/>
      <c r="L68" s="310"/>
      <c r="M68" s="282"/>
      <c r="N68" s="464">
        <f t="shared" si="32"/>
        <v>42778</v>
      </c>
      <c r="O68" s="390"/>
      <c r="P68" s="283"/>
      <c r="Q68" s="283"/>
      <c r="R68" s="80"/>
      <c r="S68" s="68">
        <f t="shared" si="1"/>
        <v>0</v>
      </c>
      <c r="T68" s="4" t="e">
        <f t="shared" si="25"/>
        <v>#REF!</v>
      </c>
      <c r="U68" s="35"/>
      <c r="V68" s="69">
        <f t="shared" si="11"/>
        <v>0</v>
      </c>
      <c r="W68" s="69">
        <f t="shared" si="12"/>
        <v>0</v>
      </c>
      <c r="X68" s="70">
        <f t="shared" si="13"/>
        <v>0</v>
      </c>
      <c r="Y68" s="92" t="e">
        <f t="shared" si="26"/>
        <v>#REF!</v>
      </c>
      <c r="Z68" s="234"/>
      <c r="AA68" s="531">
        <v>0</v>
      </c>
      <c r="AB68" s="531">
        <v>0</v>
      </c>
      <c r="AC68" s="37"/>
    </row>
    <row r="69" spans="1:29" ht="12.75" customHeight="1" thickBot="1" x14ac:dyDescent="0.3">
      <c r="A69" s="497" t="str">
        <f>TEXT($B$66,"dddd")</f>
        <v>zaterdag</v>
      </c>
      <c r="B69" s="664"/>
      <c r="C69" s="450"/>
      <c r="D69" s="441">
        <f>IF(LEFT($A69,2)="ma",$D$174,IF(LEFT($A69,2)="di",$D$179,IF(LEFT($A69,2)="wo",$D$184,IF(LEFT($A69,2)="do",$D$189,IF(LEFT($A69,2)="vr",$D$194,IF(LEFT($A69,2)="za",$D$198,IF(LEFT($A69,2)="zo",$D$199)))))))</f>
        <v>0</v>
      </c>
      <c r="E69" s="441">
        <f>IF(LEFT($A69,2)="ma",$E$174,IF(LEFT($A69,2)="di",$E$179,IF(LEFT($A69,2)="wo",$E$184,IF(LEFT($A69,2)="do",$E$189,IF(LEFT($A69,2)="vr",$E$194,IF(LEFT($A69,2)="za",$E$198,IF(LEFT($A69,2)="zo",$E$199)))))))</f>
        <v>0</v>
      </c>
      <c r="F69" s="441">
        <f>IF(LEFT($A69,2)="ma",$C$174,IF(LEFT($A69,2)="di",$C$179,IF(LEFT($A69,2)="wo",$C$184,IF(LEFT($A69,2)="do",$C$189,IF(LEFT($A69,2)="vr",$C$194,IF(LEFT($A69,2)="za",$C$198,IF(LEFT($A69,2)="zo",$C$199)))))))</f>
        <v>0</v>
      </c>
      <c r="G69" s="43">
        <f t="shared" si="0"/>
        <v>0</v>
      </c>
      <c r="H69" s="265"/>
      <c r="I69" s="265"/>
      <c r="J69" s="280"/>
      <c r="K69" s="280"/>
      <c r="L69" s="310"/>
      <c r="M69" s="282"/>
      <c r="N69" s="464">
        <f t="shared" si="32"/>
        <v>42778</v>
      </c>
      <c r="O69" s="390"/>
      <c r="P69" s="283"/>
      <c r="Q69" s="283"/>
      <c r="R69" s="80"/>
      <c r="S69" s="68">
        <f t="shared" si="1"/>
        <v>0</v>
      </c>
      <c r="T69" s="4" t="e">
        <f t="shared" si="25"/>
        <v>#REF!</v>
      </c>
      <c r="U69" s="35"/>
      <c r="V69" s="69">
        <f t="shared" si="11"/>
        <v>0</v>
      </c>
      <c r="W69" s="69">
        <f t="shared" si="12"/>
        <v>0</v>
      </c>
      <c r="X69" s="70">
        <f t="shared" si="13"/>
        <v>0</v>
      </c>
      <c r="Y69" s="92" t="e">
        <f t="shared" si="26"/>
        <v>#REF!</v>
      </c>
      <c r="Z69" s="234"/>
      <c r="AA69" s="531">
        <v>0</v>
      </c>
      <c r="AB69" s="531">
        <v>0</v>
      </c>
      <c r="AC69" s="37"/>
    </row>
    <row r="70" spans="1:29" ht="13.5" customHeight="1" thickBot="1" x14ac:dyDescent="0.3">
      <c r="A70" s="498" t="str">
        <f>TEXT($B$66,"dddd")</f>
        <v>zaterdag</v>
      </c>
      <c r="B70" s="665"/>
      <c r="C70" s="449" t="e">
        <f t="shared" si="14"/>
        <v>#REF!</v>
      </c>
      <c r="D70" s="442">
        <f>IF(LEFT($A70,2)="ma",$D$175,IF(LEFT($A70,2)="di",$D$180,IF(LEFT($A70,2)="wo",$D$185,IF(LEFT($A70,2)="do",$D$190,IF(LEFT($A70,2)="vr",$D$195,IF(LEFT($A70,2)="za",$D$198,IF(LEFT($A70,2)="zo",$D$199)))))))</f>
        <v>0</v>
      </c>
      <c r="E70" s="442">
        <f>IF(LEFT($A70,2)="ma",$E$175,IF(LEFT($A70,2)="di",$E$180,IF(LEFT($A70,2)="wo",$E$185,IF(LEFT($A70,2)="do",$E$190,IF(LEFT($A70,2)="vr",$E$195,IF(LEFT($A70,2)="za",$E$198,IF(LEFT($A70,2)="zo",$E$199)))))))</f>
        <v>0</v>
      </c>
      <c r="F70" s="442">
        <f>IF(LEFT($A70,2)="ma",$C$175,IF(LEFT($A70,2)="di",$C$180,IF(LEFT($A70,2)="wo",$C$185,IF(LEFT($A70,2)="do",$C$190,IF(LEFT($A70,2)="vr",$C$195,IF(LEFT($A70,2)="za",$C$198,IF(LEFT($A70,2)="zo",$C$199)))))))</f>
        <v>0</v>
      </c>
      <c r="G70" s="44">
        <f t="shared" ref="G70:G133" si="33">E70-D70-F70</f>
        <v>0</v>
      </c>
      <c r="H70" s="266"/>
      <c r="I70" s="266"/>
      <c r="J70" s="284"/>
      <c r="K70" s="284"/>
      <c r="L70" s="311"/>
      <c r="M70" s="286"/>
      <c r="N70" s="464">
        <f t="shared" si="32"/>
        <v>42778</v>
      </c>
      <c r="O70" s="391"/>
      <c r="P70" s="287"/>
      <c r="Q70" s="287"/>
      <c r="R70" s="81"/>
      <c r="S70" s="71">
        <f t="shared" ref="S70:S133" si="34">IF(LEFT(M70,1)="R",IF(R70&lt;$Q$2,0,R70-$Q$2),IF(LEFT(M70,1)="S",IF(R70&lt;$Q$2,0,R70-$Q$2),R70))</f>
        <v>0</v>
      </c>
      <c r="T70" s="6" t="e">
        <f t="shared" ref="T70:T101" si="35">S70*$R$3</f>
        <v>#REF!</v>
      </c>
      <c r="U70" s="36"/>
      <c r="V70" s="72">
        <f t="shared" si="11"/>
        <v>0</v>
      </c>
      <c r="W70" s="72">
        <f t="shared" si="12"/>
        <v>0</v>
      </c>
      <c r="X70" s="73">
        <f t="shared" si="13"/>
        <v>0</v>
      </c>
      <c r="Y70" s="93" t="e">
        <f t="shared" ref="Y70:Y101" si="36">V70*($R$3)</f>
        <v>#REF!</v>
      </c>
      <c r="Z70" s="235"/>
      <c r="AA70" s="533">
        <v>0</v>
      </c>
      <c r="AB70" s="533">
        <v>0</v>
      </c>
      <c r="AC70" s="38"/>
    </row>
    <row r="71" spans="1:29" ht="12.75" customHeight="1" x14ac:dyDescent="0.25">
      <c r="A71" s="496" t="str">
        <f>TEXT($B$71,"dddd")</f>
        <v>zondag</v>
      </c>
      <c r="B71" s="663">
        <f>DATE($AC$3,2,14)</f>
        <v>42779</v>
      </c>
      <c r="C71" s="451"/>
      <c r="D71" s="493">
        <f>IF(LEFT($A71,2 )="ma",$D$171,IF(LEFT($A71,2)="di",$D$176,IF(LEFT($A71,2)="wo",$D$181,IF(LEFT($A71,2)="do",$D$186,IF(LEFT($A71,2)="vr",$D$191,IF(LEFT($A71,2)="za",$D$198,IF(LEFT($A71,2)="zo",$D$199)))))))</f>
        <v>0</v>
      </c>
      <c r="E71" s="495">
        <f>IF(LEFT($A71,2)="ma",$E$171,IF(LEFT($A71,2)="di",$E$176,IF(LEFT($A71,2)="wo",$E$181,IF(LEFT($A71,2)="do",$E$186,IF(LEFT($A71,2)="vr",$E$191,IF(LEFT($A71,2)="za",$E$198,IF(LEFT($A71,2)="zo",$E$199)))))))</f>
        <v>0</v>
      </c>
      <c r="F71" s="495">
        <f>IF(LEFT($A71,2)="ma",$C$171,IF(LEFT($A71,2)="di",$C$176,IF(LEFT($A71,2)="wo",$C$181,IF(LEFT($A71,2)="do",$C$186,IF(LEFT($A71,2)="vr",$C$191,IF(LEFT($A71,2)="za",$C$198,IF(LEFT($A71,2)="zo",$C$199)))))))</f>
        <v>0</v>
      </c>
      <c r="G71" s="45">
        <f t="shared" si="33"/>
        <v>0</v>
      </c>
      <c r="H71" s="267"/>
      <c r="I71" s="508"/>
      <c r="J71" s="288"/>
      <c r="K71" s="288"/>
      <c r="L71" s="312"/>
      <c r="M71" s="290"/>
      <c r="N71" s="463">
        <f>$B$71</f>
        <v>42779</v>
      </c>
      <c r="O71" s="392"/>
      <c r="P71" s="291"/>
      <c r="Q71" s="291"/>
      <c r="R71" s="79"/>
      <c r="S71" s="200">
        <f t="shared" si="34"/>
        <v>0</v>
      </c>
      <c r="T71" s="5" t="e">
        <f t="shared" si="35"/>
        <v>#REF!</v>
      </c>
      <c r="U71" s="34"/>
      <c r="V71" s="67">
        <f>IF(LEFT(M71,1)="R",IF(U71&lt;$Q$2,0,U71-$Q$2),IF(LEFT(M71,1)="S",IF(U71&lt;$Q$2,0,U71-$Q$2),U71))</f>
        <v>0</v>
      </c>
      <c r="W71" s="67">
        <f>U71</f>
        <v>0</v>
      </c>
      <c r="X71" s="74">
        <f>W71*($Y$3)</f>
        <v>0</v>
      </c>
      <c r="Y71" s="91" t="e">
        <f t="shared" si="36"/>
        <v>#REF!</v>
      </c>
      <c r="Z71" s="236"/>
      <c r="AA71" s="535">
        <v>0</v>
      </c>
      <c r="AB71" s="535">
        <v>0</v>
      </c>
      <c r="AC71" s="39"/>
    </row>
    <row r="72" spans="1:29" ht="12.75" customHeight="1" x14ac:dyDescent="0.25">
      <c r="A72" s="497" t="str">
        <f>TEXT($B$71,"dddd")</f>
        <v>zondag</v>
      </c>
      <c r="B72" s="664"/>
      <c r="C72" s="450"/>
      <c r="D72" s="494">
        <f>IF(LEFT($A72,2)="ma",$D$172,IF(LEFT($A72,2)="di",$D$177,IF(LEFT($A72,2)="wo",$D$182,IF(LEFT($A72,2)="do",$D$187,IF(LEFT($A72,2)="vr",$D$192,IF(LEFT($A72,2)="za",$D$198,IF(LEFT($A72,2)="zo",$D$199)))))))</f>
        <v>0</v>
      </c>
      <c r="E72" s="441">
        <f>IF(LEFT($A72,2)="ma",$E$172,IF(LEFT($A72,2)="di",$E$177,IF(LEFT($A72,2)="wo",$E$182,IF(LEFT($A72,2)="do",$E$187,IF(LEFT($A72,2)="vr",$E$192,IF(LEFT($A72,2)="za",$E$198,IF(LEFT($A72,2)="zo",$E$199)))))))</f>
        <v>0</v>
      </c>
      <c r="F72" s="441">
        <f>IF(LEFT($A72,2)="ma",$C$172,IF(LEFT($A72,2)="di",$C$177,IF(LEFT($A72,2)="wo",$C$182,IF(LEFT($A72,2)="do",$C$187,IF(LEFT($A72,2)="vr",$C$192,IF(LEFT($A72,2)="za",$C$198,IF(LEFT($A72,2)="zo",$C$199)))))))</f>
        <v>0</v>
      </c>
      <c r="G72" s="43">
        <f t="shared" si="33"/>
        <v>0</v>
      </c>
      <c r="H72" s="265"/>
      <c r="I72" s="265"/>
      <c r="J72" s="280"/>
      <c r="K72" s="280"/>
      <c r="L72" s="310"/>
      <c r="M72" s="282"/>
      <c r="N72" s="463">
        <f t="shared" ref="N72:N75" si="37">$B$71</f>
        <v>42779</v>
      </c>
      <c r="O72" s="390"/>
      <c r="P72" s="283"/>
      <c r="Q72" s="283"/>
      <c r="R72" s="80"/>
      <c r="S72" s="68">
        <f t="shared" si="34"/>
        <v>0</v>
      </c>
      <c r="T72" s="4" t="e">
        <f t="shared" si="35"/>
        <v>#REF!</v>
      </c>
      <c r="U72" s="35"/>
      <c r="V72" s="69">
        <f t="shared" si="11"/>
        <v>0</v>
      </c>
      <c r="W72" s="69">
        <f t="shared" si="12"/>
        <v>0</v>
      </c>
      <c r="X72" s="70">
        <f t="shared" si="13"/>
        <v>0</v>
      </c>
      <c r="Y72" s="92" t="e">
        <f t="shared" si="36"/>
        <v>#REF!</v>
      </c>
      <c r="Z72" s="234"/>
      <c r="AA72" s="531">
        <v>0</v>
      </c>
      <c r="AB72" s="531">
        <v>0</v>
      </c>
      <c r="AC72" s="37"/>
    </row>
    <row r="73" spans="1:29" ht="12.75" customHeight="1" x14ac:dyDescent="0.25">
      <c r="A73" s="497" t="str">
        <f>TEXT($B$71,"dddd")</f>
        <v>zondag</v>
      </c>
      <c r="B73" s="664"/>
      <c r="C73" s="452"/>
      <c r="D73" s="492">
        <f>IF(LEFT($A73,2)="ma",$D$173,IF(LEFT($A73,2)="di",$D$178,IF(LEFT($A73,2)="wo",$D$183,IF(LEFT($A73,2)="do",$D$188,IF(LEFT($A73,2)="vr",$D$193,IF(LEFT($A73,2)="za",$D$198,IF(LEFT($A73,2)="zo",$D$199)))))))</f>
        <v>0</v>
      </c>
      <c r="E73" s="441">
        <f>IF(LEFT($A73,2)="ma",$E$173,IF(LEFT($A73,2)="di",$E$178,IF(LEFT($A73,2)="wo",$E$183,IF(LEFT($A73,2)="do",$E$188,IF(LEFT($A73,2)="vr",$E$193,IF(LEFT($A73,2)="za",$E$198,IF(LEFT($A73,2)="zo",$E$199)))))))</f>
        <v>0</v>
      </c>
      <c r="F73" s="441">
        <f>IF(LEFT($A73,2)="ma",$C$173,IF(LEFT($A73,2)="di",$C$178,IF(LEFT($A73,2)="wo",$C$183,IF(LEFT($A73,2)="do",$C$188,IF(LEFT($A73,2)="vr",$C$193,IF(LEFT($A73,2)="za",$C$198,IF(LEFT($A73,2)="zo",$C$199)))))))</f>
        <v>0</v>
      </c>
      <c r="G73" s="43">
        <f t="shared" si="33"/>
        <v>0</v>
      </c>
      <c r="H73" s="265"/>
      <c r="I73" s="265"/>
      <c r="J73" s="280"/>
      <c r="K73" s="280"/>
      <c r="L73" s="310"/>
      <c r="M73" s="282"/>
      <c r="N73" s="463">
        <f t="shared" si="37"/>
        <v>42779</v>
      </c>
      <c r="O73" s="390"/>
      <c r="P73" s="283"/>
      <c r="Q73" s="283"/>
      <c r="R73" s="80"/>
      <c r="S73" s="68">
        <f t="shared" si="34"/>
        <v>0</v>
      </c>
      <c r="T73" s="4" t="e">
        <f t="shared" si="35"/>
        <v>#REF!</v>
      </c>
      <c r="U73" s="35"/>
      <c r="V73" s="69">
        <f t="shared" si="11"/>
        <v>0</v>
      </c>
      <c r="W73" s="69">
        <f t="shared" si="12"/>
        <v>0</v>
      </c>
      <c r="X73" s="70">
        <f t="shared" si="13"/>
        <v>0</v>
      </c>
      <c r="Y73" s="92" t="e">
        <f t="shared" si="36"/>
        <v>#REF!</v>
      </c>
      <c r="Z73" s="234"/>
      <c r="AA73" s="531">
        <v>0</v>
      </c>
      <c r="AB73" s="531">
        <v>0</v>
      </c>
      <c r="AC73" s="37"/>
    </row>
    <row r="74" spans="1:29" ht="12.75" customHeight="1" thickBot="1" x14ac:dyDescent="0.3">
      <c r="A74" s="497" t="str">
        <f>TEXT($B$71,"dddd")</f>
        <v>zondag</v>
      </c>
      <c r="B74" s="664"/>
      <c r="C74" s="450"/>
      <c r="D74" s="441">
        <f>IF(LEFT($A74,2)="ma",$D$174,IF(LEFT($A74,2)="di",$D$179,IF(LEFT($A74,2)="wo",$D$184,IF(LEFT($A74,2)="do",$D$189,IF(LEFT($A74,2)="vr",$D$194,IF(LEFT($A74,2)="za",$D$198,IF(LEFT($A74,2)="zo",$D$199)))))))</f>
        <v>0</v>
      </c>
      <c r="E74" s="441">
        <f>IF(LEFT($A74,2)="ma",$E$174,IF(LEFT($A74,2)="di",$E$179,IF(LEFT($A74,2)="wo",$E$184,IF(LEFT($A74,2)="do",$E$189,IF(LEFT($A74,2)="vr",$E$194,IF(LEFT($A74,2)="za",$E$198,IF(LEFT($A74,2)="zo",$E$199)))))))</f>
        <v>0</v>
      </c>
      <c r="F74" s="441">
        <f>IF(LEFT($A74,2)="ma",$C$174,IF(LEFT($A74,2)="di",$C$179,IF(LEFT($A74,2)="wo",$C$184,IF(LEFT($A74,2)="do",$C$189,IF(LEFT($A74,2)="vr",$C$194,IF(LEFT($A74,2)="za",$C$198,IF(LEFT($A74,2)="zo",$C$199)))))))</f>
        <v>0</v>
      </c>
      <c r="G74" s="43">
        <f t="shared" si="33"/>
        <v>0</v>
      </c>
      <c r="H74" s="265"/>
      <c r="I74" s="265"/>
      <c r="J74" s="280"/>
      <c r="K74" s="280"/>
      <c r="L74" s="310"/>
      <c r="M74" s="282"/>
      <c r="N74" s="463">
        <f t="shared" si="37"/>
        <v>42779</v>
      </c>
      <c r="O74" s="390"/>
      <c r="P74" s="283"/>
      <c r="Q74" s="283"/>
      <c r="R74" s="80"/>
      <c r="S74" s="68">
        <f t="shared" si="34"/>
        <v>0</v>
      </c>
      <c r="T74" s="4" t="e">
        <f t="shared" si="35"/>
        <v>#REF!</v>
      </c>
      <c r="U74" s="35"/>
      <c r="V74" s="69">
        <f t="shared" si="11"/>
        <v>0</v>
      </c>
      <c r="W74" s="69">
        <f t="shared" si="12"/>
        <v>0</v>
      </c>
      <c r="X74" s="70">
        <f t="shared" si="13"/>
        <v>0</v>
      </c>
      <c r="Y74" s="92" t="e">
        <f t="shared" si="36"/>
        <v>#REF!</v>
      </c>
      <c r="Z74" s="234"/>
      <c r="AA74" s="531">
        <v>0</v>
      </c>
      <c r="AB74" s="531">
        <v>0</v>
      </c>
      <c r="AC74" s="37"/>
    </row>
    <row r="75" spans="1:29" ht="13.5" customHeight="1" thickBot="1" x14ac:dyDescent="0.3">
      <c r="A75" s="498" t="str">
        <f>TEXT($B$71,"dddd")</f>
        <v>zondag</v>
      </c>
      <c r="B75" s="665"/>
      <c r="C75" s="449" t="e">
        <f t="shared" ref="C75:C135" si="38">IF(LEFT($A71,2)="ma",SUM(G71:G75)-SUM($H$171:$H$175)+C70,IF(LEFT($A71,2)="di",SUM(G71:G75)-SUM($H$176:$H$180)+C70, IF(LEFT($A71,2)="wo",SUM(G71:G75)-SUM($H$181:$H$185)+C70, IF(LEFT($A71,2)="do",SUM(G71:G75)-SUM($H$186:$H$190)+C70, IF(LEFT($A71,2)="vr",SUM(G71:G75)-SUM($H$191:$H$195)+C70, IF(LEFT($A71,2)="za",SUM(G71:G75)-$H$198+C70, IF(LEFT($A71,2)="zo",SUM(G71:G75)-$H$199+C70)))))))</f>
        <v>#REF!</v>
      </c>
      <c r="D75" s="442">
        <f>IF(LEFT($A75,2)="ma",$D$175,IF(LEFT($A75,2)="di",$D$180,IF(LEFT($A75,2)="wo",$D$185,IF(LEFT($A75,2)="do",$D$190,IF(LEFT($A75,2)="vr",$D$195,IF(LEFT($A75,2)="za",$D$198,IF(LEFT($A75,2)="zo",$D$199)))))))</f>
        <v>0</v>
      </c>
      <c r="E75" s="442">
        <f>IF(LEFT($A75,2)="ma",$E$175,IF(LEFT($A75,2)="di",$E$180,IF(LEFT($A75,2)="wo",$E$185,IF(LEFT($A75,2)="do",$E$190,IF(LEFT($A75,2)="vr",$E$195,IF(LEFT($A75,2)="za",$E$198,IF(LEFT($A75,2)="zo",$E$199)))))))</f>
        <v>0</v>
      </c>
      <c r="F75" s="442">
        <f>IF(LEFT($A75,2)="ma",$C$175,IF(LEFT($A75,2)="di",$C$180,IF(LEFT($A75,2)="wo",$C$185,IF(LEFT($A75,2)="do",$C$190,IF(LEFT($A75,2)="vr",$C$195,IF(LEFT($A75,2)="za",$C$198,IF(LEFT($A75,2)="zo",$C$199)))))))</f>
        <v>0</v>
      </c>
      <c r="G75" s="46">
        <f t="shared" si="33"/>
        <v>0</v>
      </c>
      <c r="H75" s="268"/>
      <c r="I75" s="266"/>
      <c r="J75" s="292"/>
      <c r="K75" s="292"/>
      <c r="L75" s="313"/>
      <c r="M75" s="294"/>
      <c r="N75" s="463">
        <f t="shared" si="37"/>
        <v>42779</v>
      </c>
      <c r="O75" s="393"/>
      <c r="P75" s="295"/>
      <c r="Q75" s="295"/>
      <c r="R75" s="81"/>
      <c r="S75" s="71">
        <f t="shared" si="34"/>
        <v>0</v>
      </c>
      <c r="T75" s="6" t="e">
        <f t="shared" si="35"/>
        <v>#REF!</v>
      </c>
      <c r="U75" s="36"/>
      <c r="V75" s="72">
        <f t="shared" si="11"/>
        <v>0</v>
      </c>
      <c r="W75" s="72">
        <f t="shared" si="12"/>
        <v>0</v>
      </c>
      <c r="X75" s="73">
        <f t="shared" si="13"/>
        <v>0</v>
      </c>
      <c r="Y75" s="93" t="e">
        <f t="shared" si="36"/>
        <v>#REF!</v>
      </c>
      <c r="Z75" s="237"/>
      <c r="AA75" s="537">
        <v>0</v>
      </c>
      <c r="AB75" s="537">
        <v>0</v>
      </c>
      <c r="AC75" s="40"/>
    </row>
    <row r="76" spans="1:29" ht="12.75" customHeight="1" thickBot="1" x14ac:dyDescent="0.3">
      <c r="A76" s="496" t="str">
        <f>TEXT($B$76,"dddd")</f>
        <v>maandag</v>
      </c>
      <c r="B76" s="663">
        <f>DATE($AC$3,2,15)</f>
        <v>42780</v>
      </c>
      <c r="C76" s="451"/>
      <c r="D76" s="493">
        <f>IF(LEFT($A76,2 )="ma",$D$171,IF(LEFT($A76,2)="di",$D$176,IF(LEFT($A76,2)="wo",$D$181,IF(LEFT($A76,2)="do",$D$186,IF(LEFT($A76,2)="vr",$D$191,IF(LEFT($A76,2)="za",$D$198,IF(LEFT($A76,2)="zo",$D$199)))))))</f>
        <v>0</v>
      </c>
      <c r="E76" s="495">
        <f>IF(LEFT($A76,2)="ma",$E$171,IF(LEFT($A76,2)="di",$E$176,IF(LEFT($A76,2)="wo",$E$181,IF(LEFT($A76,2)="do",$E$186,IF(LEFT($A76,2)="vr",$E$191,IF(LEFT($A76,2)="za",$E$198,IF(LEFT($A76,2)="zo",$E$199)))))))</f>
        <v>0</v>
      </c>
      <c r="F76" s="495">
        <f>IF(LEFT($A76,2)="ma",$C$171,IF(LEFT($A76,2)="di",$C$176,IF(LEFT($A76,2)="wo",$C$181,IF(LEFT($A76,2)="do",$C$186,IF(LEFT($A76,2)="vr",$C$191,IF(LEFT($A76,2)="za",$C$198,IF(LEFT($A76,2)="zo",$C$199)))))))</f>
        <v>0</v>
      </c>
      <c r="G76" s="42">
        <f t="shared" si="33"/>
        <v>0</v>
      </c>
      <c r="H76" s="264"/>
      <c r="I76" s="508"/>
      <c r="J76" s="276"/>
      <c r="K76" s="276"/>
      <c r="L76" s="309"/>
      <c r="M76" s="278"/>
      <c r="N76" s="464">
        <f>$B$76</f>
        <v>42780</v>
      </c>
      <c r="O76" s="389"/>
      <c r="P76" s="279"/>
      <c r="Q76" s="279"/>
      <c r="R76" s="79"/>
      <c r="S76" s="200">
        <f t="shared" si="34"/>
        <v>0</v>
      </c>
      <c r="T76" s="5" t="e">
        <f t="shared" si="35"/>
        <v>#REF!</v>
      </c>
      <c r="U76" s="34"/>
      <c r="V76" s="67">
        <f>IF(LEFT(M76,1)="R",IF(U76&lt;$Q$2,0,U76-$Q$2),IF(LEFT(M76,1)="S",IF(U76&lt;$Q$2,0,U76-$Q$2),U76))</f>
        <v>0</v>
      </c>
      <c r="W76" s="67">
        <f>U76</f>
        <v>0</v>
      </c>
      <c r="X76" s="74">
        <f>W76*($Y$3)</f>
        <v>0</v>
      </c>
      <c r="Y76" s="91" t="e">
        <f t="shared" si="36"/>
        <v>#REF!</v>
      </c>
      <c r="Z76" s="238"/>
      <c r="AA76" s="529">
        <v>0</v>
      </c>
      <c r="AB76" s="529">
        <v>0</v>
      </c>
      <c r="AC76" s="41"/>
    </row>
    <row r="77" spans="1:29" ht="12.75" customHeight="1" thickBot="1" x14ac:dyDescent="0.3">
      <c r="A77" s="497" t="str">
        <f>TEXT($B$76,"dddd")</f>
        <v>maandag</v>
      </c>
      <c r="B77" s="664"/>
      <c r="C77" s="450"/>
      <c r="D77" s="494">
        <f>IF(LEFT($A77,2)="ma",$D$172,IF(LEFT($A77,2)="di",$D$177,IF(LEFT($A77,2)="wo",$D$182,IF(LEFT($A77,2)="do",$D$187,IF(LEFT($A77,2)="vr",$D$192,IF(LEFT($A77,2)="za",$D$198,IF(LEFT($A77,2)="zo",$D$199)))))))</f>
        <v>0</v>
      </c>
      <c r="E77" s="441">
        <f>IF(LEFT($A77,2)="ma",$E$172,IF(LEFT($A77,2)="di",$E$177,IF(LEFT($A77,2)="wo",$E$182,IF(LEFT($A77,2)="do",$E$187,IF(LEFT($A77,2)="vr",$E$192,IF(LEFT($A77,2)="za",$E$198,IF(LEFT($A77,2)="zo",$E$199)))))))</f>
        <v>0</v>
      </c>
      <c r="F77" s="441">
        <f>IF(LEFT($A77,2)="ma",$C$172,IF(LEFT($A77,2)="di",$C$177,IF(LEFT($A77,2)="wo",$C$182,IF(LEFT($A77,2)="do",$C$187,IF(LEFT($A77,2)="vr",$C$192,IF(LEFT($A77,2)="za",$C$198,IF(LEFT($A77,2)="zo",$C$199)))))))</f>
        <v>0</v>
      </c>
      <c r="G77" s="43">
        <f t="shared" si="33"/>
        <v>0</v>
      </c>
      <c r="H77" s="265"/>
      <c r="I77" s="265"/>
      <c r="J77" s="280"/>
      <c r="K77" s="280"/>
      <c r="L77" s="310"/>
      <c r="M77" s="282"/>
      <c r="N77" s="464">
        <f t="shared" ref="N77:N80" si="39">$B$76</f>
        <v>42780</v>
      </c>
      <c r="O77" s="390"/>
      <c r="P77" s="283"/>
      <c r="Q77" s="283"/>
      <c r="R77" s="80"/>
      <c r="S77" s="68">
        <f t="shared" si="34"/>
        <v>0</v>
      </c>
      <c r="T77" s="4" t="e">
        <f t="shared" si="35"/>
        <v>#REF!</v>
      </c>
      <c r="U77" s="35"/>
      <c r="V77" s="69">
        <f t="shared" ref="V77:V140" si="40">IF(LEFT(M77,1)="R",IF(U77&lt;$Q$2,0,U77-$Q$2),IF(LEFT(M77,1)="S",IF(U77&lt;$Q$2,0,U77-$Q$2),U77))</f>
        <v>0</v>
      </c>
      <c r="W77" s="69">
        <f t="shared" ref="W77:W140" si="41">U77</f>
        <v>0</v>
      </c>
      <c r="X77" s="70">
        <f t="shared" ref="X77:X140" si="42">W77*($Y$3)</f>
        <v>0</v>
      </c>
      <c r="Y77" s="92" t="e">
        <f t="shared" si="36"/>
        <v>#REF!</v>
      </c>
      <c r="Z77" s="234"/>
      <c r="AA77" s="531">
        <v>0</v>
      </c>
      <c r="AB77" s="531">
        <v>0</v>
      </c>
      <c r="AC77" s="37"/>
    </row>
    <row r="78" spans="1:29" ht="12.75" customHeight="1" thickBot="1" x14ac:dyDescent="0.3">
      <c r="A78" s="497" t="str">
        <f>TEXT($B$76,"dddd")</f>
        <v>maandag</v>
      </c>
      <c r="B78" s="664"/>
      <c r="C78" s="452"/>
      <c r="D78" s="492">
        <f>IF(LEFT($A78,2)="ma",$D$173,IF(LEFT($A78,2)="di",$D$178,IF(LEFT($A78,2)="wo",$D$183,IF(LEFT($A78,2)="do",$D$188,IF(LEFT($A78,2)="vr",$D$193,IF(LEFT($A78,2)="za",$D$198,IF(LEFT($A78,2)="zo",$D$199)))))))</f>
        <v>0</v>
      </c>
      <c r="E78" s="441">
        <f>IF(LEFT($A78,2)="ma",$E$173,IF(LEFT($A78,2)="di",$E$178,IF(LEFT($A78,2)="wo",$E$183,IF(LEFT($A78,2)="do",$E$188,IF(LEFT($A78,2)="vr",$E$193,IF(LEFT($A78,2)="za",$E$198,IF(LEFT($A78,2)="zo",$E$199)))))))</f>
        <v>0</v>
      </c>
      <c r="F78" s="441">
        <f>IF(LEFT($A78,2)="ma",$C$173,IF(LEFT($A78,2)="di",$C$178,IF(LEFT($A78,2)="wo",$C$183,IF(LEFT($A78,2)="do",$C$188,IF(LEFT($A78,2)="vr",$C$193,IF(LEFT($A78,2)="za",$C$198,IF(LEFT($A78,2)="zo",$C$199)))))))</f>
        <v>0</v>
      </c>
      <c r="G78" s="43">
        <f t="shared" si="33"/>
        <v>0</v>
      </c>
      <c r="H78" s="265"/>
      <c r="I78" s="265"/>
      <c r="J78" s="280"/>
      <c r="K78" s="280"/>
      <c r="L78" s="310"/>
      <c r="M78" s="282"/>
      <c r="N78" s="464">
        <f t="shared" si="39"/>
        <v>42780</v>
      </c>
      <c r="O78" s="390"/>
      <c r="P78" s="283"/>
      <c r="Q78" s="283"/>
      <c r="R78" s="80"/>
      <c r="S78" s="68">
        <f t="shared" si="34"/>
        <v>0</v>
      </c>
      <c r="T78" s="4" t="e">
        <f t="shared" si="35"/>
        <v>#REF!</v>
      </c>
      <c r="U78" s="35"/>
      <c r="V78" s="69">
        <f t="shared" si="40"/>
        <v>0</v>
      </c>
      <c r="W78" s="69">
        <f t="shared" si="41"/>
        <v>0</v>
      </c>
      <c r="X78" s="70">
        <f t="shared" si="42"/>
        <v>0</v>
      </c>
      <c r="Y78" s="92" t="e">
        <f t="shared" si="36"/>
        <v>#REF!</v>
      </c>
      <c r="Z78" s="234"/>
      <c r="AA78" s="531">
        <v>0</v>
      </c>
      <c r="AB78" s="531">
        <v>0</v>
      </c>
      <c r="AC78" s="37"/>
    </row>
    <row r="79" spans="1:29" ht="12.75" customHeight="1" thickBot="1" x14ac:dyDescent="0.3">
      <c r="A79" s="497" t="str">
        <f>TEXT($B$76,"dddd")</f>
        <v>maandag</v>
      </c>
      <c r="B79" s="664"/>
      <c r="C79" s="450"/>
      <c r="D79" s="441">
        <f>IF(LEFT($A79,2)="ma",$D$174,IF(LEFT($A79,2)="di",$D$179,IF(LEFT($A79,2)="wo",$D$184,IF(LEFT($A79,2)="do",$D$189,IF(LEFT($A79,2)="vr",$D$194,IF(LEFT($A79,2)="za",$D$198,IF(LEFT($A79,2)="zo",$D$199)))))))</f>
        <v>0</v>
      </c>
      <c r="E79" s="441">
        <f>IF(LEFT($A79,2)="ma",$E$174,IF(LEFT($A79,2)="di",$E$179,IF(LEFT($A79,2)="wo",$E$184,IF(LEFT($A79,2)="do",$E$189,IF(LEFT($A79,2)="vr",$E$194,IF(LEFT($A79,2)="za",$E$198,IF(LEFT($A79,2)="zo",$E$199)))))))</f>
        <v>0</v>
      </c>
      <c r="F79" s="441">
        <f>IF(LEFT($A79,2)="ma",$C$174,IF(LEFT($A79,2)="di",$C$179,IF(LEFT($A79,2)="wo",$C$184,IF(LEFT($A79,2)="do",$C$189,IF(LEFT($A79,2)="vr",$C$194,IF(LEFT($A79,2)="za",$C$198,IF(LEFT($A79,2)="zo",$C$199)))))))</f>
        <v>0</v>
      </c>
      <c r="G79" s="43">
        <f t="shared" si="33"/>
        <v>0</v>
      </c>
      <c r="H79" s="265"/>
      <c r="I79" s="265"/>
      <c r="J79" s="280"/>
      <c r="K79" s="280"/>
      <c r="L79" s="310"/>
      <c r="M79" s="282"/>
      <c r="N79" s="464">
        <f t="shared" si="39"/>
        <v>42780</v>
      </c>
      <c r="O79" s="390"/>
      <c r="P79" s="283"/>
      <c r="Q79" s="283"/>
      <c r="R79" s="80"/>
      <c r="S79" s="68">
        <f t="shared" si="34"/>
        <v>0</v>
      </c>
      <c r="T79" s="4" t="e">
        <f t="shared" si="35"/>
        <v>#REF!</v>
      </c>
      <c r="U79" s="35"/>
      <c r="V79" s="69">
        <f t="shared" si="40"/>
        <v>0</v>
      </c>
      <c r="W79" s="69">
        <f t="shared" si="41"/>
        <v>0</v>
      </c>
      <c r="X79" s="70">
        <f t="shared" si="42"/>
        <v>0</v>
      </c>
      <c r="Y79" s="92" t="e">
        <f t="shared" si="36"/>
        <v>#REF!</v>
      </c>
      <c r="Z79" s="234"/>
      <c r="AA79" s="531">
        <v>0</v>
      </c>
      <c r="AB79" s="531">
        <v>0</v>
      </c>
      <c r="AC79" s="37"/>
    </row>
    <row r="80" spans="1:29" ht="13.5" customHeight="1" thickBot="1" x14ac:dyDescent="0.3">
      <c r="A80" s="498" t="str">
        <f>TEXT($B$76,"dddd")</f>
        <v>maandag</v>
      </c>
      <c r="B80" s="665"/>
      <c r="C80" s="449" t="e">
        <f t="shared" si="38"/>
        <v>#REF!</v>
      </c>
      <c r="D80" s="442">
        <f>IF(LEFT($A80,2)="ma",$D$175,IF(LEFT($A80,2)="di",$D$180,IF(LEFT($A80,2)="wo",$D$185,IF(LEFT($A80,2)="do",$D$190,IF(LEFT($A80,2)="vr",$D$195,IF(LEFT($A80,2)="za",$D$198,IF(LEFT($A80,2)="zo",$D$199)))))))</f>
        <v>0</v>
      </c>
      <c r="E80" s="442">
        <f>IF(LEFT($A80,2)="ma",$E$175,IF(LEFT($A80,2)="di",$E$180,IF(LEFT($A80,2)="wo",$E$185,IF(LEFT($A80,2)="do",$E$190,IF(LEFT($A80,2)="vr",$E$195,IF(LEFT($A80,2)="za",$E$198,IF(LEFT($A80,2)="zo",$E$199)))))))</f>
        <v>0</v>
      </c>
      <c r="F80" s="442">
        <f>IF(LEFT($A80,2)="ma",$C$175,IF(LEFT($A80,2)="di",$C$180,IF(LEFT($A80,2)="wo",$C$185,IF(LEFT($A80,2)="do",$C$190,IF(LEFT($A80,2)="vr",$C$195,IF(LEFT($A80,2)="za",$C$198,IF(LEFT($A80,2)="zo",$C$199)))))))</f>
        <v>0</v>
      </c>
      <c r="G80" s="44">
        <f t="shared" si="33"/>
        <v>0</v>
      </c>
      <c r="H80" s="266"/>
      <c r="I80" s="266"/>
      <c r="J80" s="284"/>
      <c r="K80" s="284"/>
      <c r="L80" s="311"/>
      <c r="M80" s="286"/>
      <c r="N80" s="464">
        <f t="shared" si="39"/>
        <v>42780</v>
      </c>
      <c r="O80" s="391"/>
      <c r="P80" s="287"/>
      <c r="Q80" s="287"/>
      <c r="R80" s="81"/>
      <c r="S80" s="71">
        <f t="shared" si="34"/>
        <v>0</v>
      </c>
      <c r="T80" s="6" t="e">
        <f t="shared" si="35"/>
        <v>#REF!</v>
      </c>
      <c r="U80" s="36"/>
      <c r="V80" s="72">
        <f t="shared" si="40"/>
        <v>0</v>
      </c>
      <c r="W80" s="72">
        <f t="shared" si="41"/>
        <v>0</v>
      </c>
      <c r="X80" s="73">
        <f t="shared" si="42"/>
        <v>0</v>
      </c>
      <c r="Y80" s="93" t="e">
        <f t="shared" si="36"/>
        <v>#REF!</v>
      </c>
      <c r="Z80" s="235"/>
      <c r="AA80" s="533">
        <v>0</v>
      </c>
      <c r="AB80" s="533">
        <v>0</v>
      </c>
      <c r="AC80" s="38"/>
    </row>
    <row r="81" spans="1:29" ht="12.75" customHeight="1" x14ac:dyDescent="0.25">
      <c r="A81" s="496" t="str">
        <f>TEXT($B$81,"dddd")</f>
        <v>dinsdag</v>
      </c>
      <c r="B81" s="663">
        <f>DATE($AC$3,2,16)</f>
        <v>42781</v>
      </c>
      <c r="C81" s="451"/>
      <c r="D81" s="493">
        <f>IF(LEFT($A81,2 )="ma",$D$171,IF(LEFT($A81,2)="di",$D$176,IF(LEFT($A81,2)="wo",$D$181,IF(LEFT($A81,2)="do",$D$186,IF(LEFT($A81,2)="vr",$D$191,IF(LEFT($A81,2)="za",$D$198,IF(LEFT($A81,2)="zo",$D$199)))))))</f>
        <v>0</v>
      </c>
      <c r="E81" s="495">
        <f>IF(LEFT($A81,2)="ma",$E$171,IF(LEFT($A81,2)="di",$E$176,IF(LEFT($A81,2)="wo",$E$181,IF(LEFT($A81,2)="do",$E$186,IF(LEFT($A81,2)="vr",$E$191,IF(LEFT($A81,2)="za",$E$198,IF(LEFT($A81,2)="zo",$E$199)))))))</f>
        <v>0</v>
      </c>
      <c r="F81" s="495">
        <f>IF(LEFT($A81,2)="ma",$C$171,IF(LEFT($A81,2)="di",$C$176,IF(LEFT($A81,2)="wo",$C$181,IF(LEFT($A81,2)="do",$C$186,IF(LEFT($A81,2)="vr",$C$191,IF(LEFT($A81,2)="za",$C$198,IF(LEFT($A81,2)="zo",$C$199)))))))</f>
        <v>0</v>
      </c>
      <c r="G81" s="45">
        <f t="shared" si="33"/>
        <v>0</v>
      </c>
      <c r="H81" s="267"/>
      <c r="I81" s="508"/>
      <c r="J81" s="288"/>
      <c r="K81" s="288"/>
      <c r="L81" s="312"/>
      <c r="M81" s="290"/>
      <c r="N81" s="463">
        <f>$B$81</f>
        <v>42781</v>
      </c>
      <c r="O81" s="392"/>
      <c r="P81" s="291"/>
      <c r="Q81" s="291"/>
      <c r="R81" s="79"/>
      <c r="S81" s="200">
        <f t="shared" si="34"/>
        <v>0</v>
      </c>
      <c r="T81" s="5" t="e">
        <f t="shared" si="35"/>
        <v>#REF!</v>
      </c>
      <c r="U81" s="34"/>
      <c r="V81" s="67">
        <f>IF(LEFT(M81,1)="R",IF(U81&lt;$Q$2,0,U81-$Q$2),IF(LEFT(M81,1)="S",IF(U81&lt;$Q$2,0,U81-$Q$2),U81))</f>
        <v>0</v>
      </c>
      <c r="W81" s="67">
        <f>U81</f>
        <v>0</v>
      </c>
      <c r="X81" s="74">
        <f>W81*($Y$3)</f>
        <v>0</v>
      </c>
      <c r="Y81" s="91" t="e">
        <f t="shared" si="36"/>
        <v>#REF!</v>
      </c>
      <c r="Z81" s="236"/>
      <c r="AA81" s="535">
        <v>0</v>
      </c>
      <c r="AB81" s="535">
        <v>0</v>
      </c>
      <c r="AC81" s="39"/>
    </row>
    <row r="82" spans="1:29" ht="12.75" customHeight="1" x14ac:dyDescent="0.25">
      <c r="A82" s="497" t="str">
        <f>TEXT($B$81,"dddd")</f>
        <v>dinsdag</v>
      </c>
      <c r="B82" s="664"/>
      <c r="C82" s="450"/>
      <c r="D82" s="494">
        <f>IF(LEFT($A82,2)="ma",$D$172,IF(LEFT($A82,2)="di",$D$177,IF(LEFT($A82,2)="wo",$D$182,IF(LEFT($A82,2)="do",$D$187,IF(LEFT($A82,2)="vr",$D$192,IF(LEFT($A82,2)="za",$D$198,IF(LEFT($A82,2)="zo",$D$199)))))))</f>
        <v>0</v>
      </c>
      <c r="E82" s="441">
        <f>IF(LEFT($A82,2)="ma",$E$172,IF(LEFT($A82,2)="di",$E$177,IF(LEFT($A82,2)="wo",$E$182,IF(LEFT($A82,2)="do",$E$187,IF(LEFT($A82,2)="vr",$E$192,IF(LEFT($A82,2)="za",$E$198,IF(LEFT($A82,2)="zo",$E$199)))))))</f>
        <v>0</v>
      </c>
      <c r="F82" s="441">
        <f>IF(LEFT($A82,2)="ma",$C$172,IF(LEFT($A82,2)="di",$C$177,IF(LEFT($A82,2)="wo",$C$182,IF(LEFT($A82,2)="do",$C$187,IF(LEFT($A82,2)="vr",$C$192,IF(LEFT($A82,2)="za",$C$198,IF(LEFT($A82,2)="zo",$C$199)))))))</f>
        <v>0</v>
      </c>
      <c r="G82" s="43">
        <f t="shared" si="33"/>
        <v>0</v>
      </c>
      <c r="H82" s="265"/>
      <c r="I82" s="265"/>
      <c r="J82" s="280"/>
      <c r="K82" s="280"/>
      <c r="L82" s="310"/>
      <c r="M82" s="282"/>
      <c r="N82" s="463">
        <f t="shared" ref="N82:N85" si="43">$B$81</f>
        <v>42781</v>
      </c>
      <c r="O82" s="390"/>
      <c r="P82" s="283"/>
      <c r="Q82" s="283"/>
      <c r="R82" s="80"/>
      <c r="S82" s="68">
        <f t="shared" si="34"/>
        <v>0</v>
      </c>
      <c r="T82" s="4" t="e">
        <f t="shared" si="35"/>
        <v>#REF!</v>
      </c>
      <c r="U82" s="35"/>
      <c r="V82" s="69">
        <f t="shared" si="40"/>
        <v>0</v>
      </c>
      <c r="W82" s="69">
        <f t="shared" si="41"/>
        <v>0</v>
      </c>
      <c r="X82" s="70">
        <f t="shared" si="42"/>
        <v>0</v>
      </c>
      <c r="Y82" s="92" t="e">
        <f t="shared" si="36"/>
        <v>#REF!</v>
      </c>
      <c r="Z82" s="234"/>
      <c r="AA82" s="531">
        <v>0</v>
      </c>
      <c r="AB82" s="531">
        <v>0</v>
      </c>
      <c r="AC82" s="37"/>
    </row>
    <row r="83" spans="1:29" ht="12.75" customHeight="1" x14ac:dyDescent="0.25">
      <c r="A83" s="497" t="str">
        <f>TEXT($B$81,"dddd")</f>
        <v>dinsdag</v>
      </c>
      <c r="B83" s="664"/>
      <c r="C83" s="452"/>
      <c r="D83" s="492">
        <f>IF(LEFT($A83,2)="ma",$D$173,IF(LEFT($A83,2)="di",$D$178,IF(LEFT($A83,2)="wo",$D$183,IF(LEFT($A83,2)="do",$D$188,IF(LEFT($A83,2)="vr",$D$193,IF(LEFT($A83,2)="za",$D$198,IF(LEFT($A83,2)="zo",$D$199)))))))</f>
        <v>0</v>
      </c>
      <c r="E83" s="441">
        <f>IF(LEFT($A83,2)="ma",$E$173,IF(LEFT($A83,2)="di",$E$178,IF(LEFT($A83,2)="wo",$E$183,IF(LEFT($A83,2)="do",$E$188,IF(LEFT($A83,2)="vr",$E$193,IF(LEFT($A83,2)="za",$E$198,IF(LEFT($A83,2)="zo",$E$199)))))))</f>
        <v>0</v>
      </c>
      <c r="F83" s="441">
        <f>IF(LEFT($A83,2)="ma",$C$173,IF(LEFT($A83,2)="di",$C$178,IF(LEFT($A83,2)="wo",$C$183,IF(LEFT($A83,2)="do",$C$188,IF(LEFT($A83,2)="vr",$C$193,IF(LEFT($A83,2)="za",$C$198,IF(LEFT($A83,2)="zo",$C$199)))))))</f>
        <v>0</v>
      </c>
      <c r="G83" s="43">
        <f t="shared" si="33"/>
        <v>0</v>
      </c>
      <c r="H83" s="265"/>
      <c r="I83" s="265"/>
      <c r="J83" s="280"/>
      <c r="K83" s="280"/>
      <c r="L83" s="310"/>
      <c r="M83" s="282"/>
      <c r="N83" s="463">
        <f t="shared" si="43"/>
        <v>42781</v>
      </c>
      <c r="O83" s="390"/>
      <c r="P83" s="283"/>
      <c r="Q83" s="283"/>
      <c r="R83" s="80"/>
      <c r="S83" s="68">
        <f t="shared" si="34"/>
        <v>0</v>
      </c>
      <c r="T83" s="4" t="e">
        <f t="shared" si="35"/>
        <v>#REF!</v>
      </c>
      <c r="U83" s="35"/>
      <c r="V83" s="69">
        <f t="shared" si="40"/>
        <v>0</v>
      </c>
      <c r="W83" s="69">
        <f t="shared" si="41"/>
        <v>0</v>
      </c>
      <c r="X83" s="70">
        <f t="shared" si="42"/>
        <v>0</v>
      </c>
      <c r="Y83" s="92" t="e">
        <f t="shared" si="36"/>
        <v>#REF!</v>
      </c>
      <c r="Z83" s="234"/>
      <c r="AA83" s="531">
        <v>0</v>
      </c>
      <c r="AB83" s="531">
        <v>0</v>
      </c>
      <c r="AC83" s="37"/>
    </row>
    <row r="84" spans="1:29" ht="12.75" customHeight="1" thickBot="1" x14ac:dyDescent="0.3">
      <c r="A84" s="497" t="str">
        <f>TEXT($B$81,"dddd")</f>
        <v>dinsdag</v>
      </c>
      <c r="B84" s="664"/>
      <c r="C84" s="450"/>
      <c r="D84" s="441">
        <f>IF(LEFT($A84,2)="ma",$D$174,IF(LEFT($A84,2)="di",$D$179,IF(LEFT($A84,2)="wo",$D$184,IF(LEFT($A84,2)="do",$D$189,IF(LEFT($A84,2)="vr",$D$194,IF(LEFT($A84,2)="za",$D$198,IF(LEFT($A84,2)="zo",$D$199)))))))</f>
        <v>0</v>
      </c>
      <c r="E84" s="441">
        <f>IF(LEFT($A84,2)="ma",$E$174,IF(LEFT($A84,2)="di",$E$179,IF(LEFT($A84,2)="wo",$E$184,IF(LEFT($A84,2)="do",$E$189,IF(LEFT($A84,2)="vr",$E$194,IF(LEFT($A84,2)="za",$E$198,IF(LEFT($A84,2)="zo",$E$199)))))))</f>
        <v>0</v>
      </c>
      <c r="F84" s="441">
        <f>IF(LEFT($A84,2)="ma",$C$174,IF(LEFT($A84,2)="di",$C$179,IF(LEFT($A84,2)="wo",$C$184,IF(LEFT($A84,2)="do",$C$189,IF(LEFT($A84,2)="vr",$C$194,IF(LEFT($A84,2)="za",$C$198,IF(LEFT($A84,2)="zo",$C$199)))))))</f>
        <v>0</v>
      </c>
      <c r="G84" s="43">
        <f t="shared" si="33"/>
        <v>0</v>
      </c>
      <c r="H84" s="265"/>
      <c r="I84" s="265"/>
      <c r="J84" s="280"/>
      <c r="K84" s="280"/>
      <c r="L84" s="310"/>
      <c r="M84" s="282"/>
      <c r="N84" s="463">
        <f t="shared" si="43"/>
        <v>42781</v>
      </c>
      <c r="O84" s="390"/>
      <c r="P84" s="283"/>
      <c r="Q84" s="283"/>
      <c r="R84" s="80"/>
      <c r="S84" s="68">
        <f t="shared" si="34"/>
        <v>0</v>
      </c>
      <c r="T84" s="4" t="e">
        <f t="shared" si="35"/>
        <v>#REF!</v>
      </c>
      <c r="U84" s="35"/>
      <c r="V84" s="69">
        <f t="shared" si="40"/>
        <v>0</v>
      </c>
      <c r="W84" s="69">
        <f t="shared" si="41"/>
        <v>0</v>
      </c>
      <c r="X84" s="70">
        <f t="shared" si="42"/>
        <v>0</v>
      </c>
      <c r="Y84" s="92" t="e">
        <f t="shared" si="36"/>
        <v>#REF!</v>
      </c>
      <c r="Z84" s="234"/>
      <c r="AA84" s="531">
        <v>0</v>
      </c>
      <c r="AB84" s="531">
        <v>0</v>
      </c>
      <c r="AC84" s="37"/>
    </row>
    <row r="85" spans="1:29" ht="13.5" customHeight="1" thickBot="1" x14ac:dyDescent="0.3">
      <c r="A85" s="498" t="str">
        <f>TEXT($B$81,"dddd")</f>
        <v>dinsdag</v>
      </c>
      <c r="B85" s="665"/>
      <c r="C85" s="449" t="e">
        <f t="shared" si="38"/>
        <v>#REF!</v>
      </c>
      <c r="D85" s="442">
        <f>IF(LEFT($A85,2)="ma",$D$175,IF(LEFT($A85,2)="di",$D$180,IF(LEFT($A85,2)="wo",$D$185,IF(LEFT($A85,2)="do",$D$190,IF(LEFT($A85,2)="vr",$D$195,IF(LEFT($A85,2)="za",$D$198,IF(LEFT($A85,2)="zo",$D$199)))))))</f>
        <v>0</v>
      </c>
      <c r="E85" s="442">
        <f>IF(LEFT($A85,2)="ma",$E$175,IF(LEFT($A85,2)="di",$E$180,IF(LEFT($A85,2)="wo",$E$185,IF(LEFT($A85,2)="do",$E$190,IF(LEFT($A85,2)="vr",$E$195,IF(LEFT($A85,2)="za",$E$198,IF(LEFT($A85,2)="zo",$E$199)))))))</f>
        <v>0</v>
      </c>
      <c r="F85" s="442">
        <f>IF(LEFT($A85,2)="ma",$C$175,IF(LEFT($A85,2)="di",$C$180,IF(LEFT($A85,2)="wo",$C$185,IF(LEFT($A85,2)="do",$C$190,IF(LEFT($A85,2)="vr",$C$195,IF(LEFT($A85,2)="za",$C$198,IF(LEFT($A85,2)="zo",$C$199)))))))</f>
        <v>0</v>
      </c>
      <c r="G85" s="46">
        <f t="shared" si="33"/>
        <v>0</v>
      </c>
      <c r="H85" s="268"/>
      <c r="I85" s="266"/>
      <c r="J85" s="292"/>
      <c r="K85" s="292"/>
      <c r="L85" s="313"/>
      <c r="M85" s="294"/>
      <c r="N85" s="463">
        <f t="shared" si="43"/>
        <v>42781</v>
      </c>
      <c r="O85" s="393"/>
      <c r="P85" s="295"/>
      <c r="Q85" s="295"/>
      <c r="R85" s="81"/>
      <c r="S85" s="71">
        <f t="shared" si="34"/>
        <v>0</v>
      </c>
      <c r="T85" s="6" t="e">
        <f t="shared" si="35"/>
        <v>#REF!</v>
      </c>
      <c r="U85" s="36"/>
      <c r="V85" s="72">
        <f t="shared" si="40"/>
        <v>0</v>
      </c>
      <c r="W85" s="72">
        <f t="shared" si="41"/>
        <v>0</v>
      </c>
      <c r="X85" s="73">
        <f t="shared" si="42"/>
        <v>0</v>
      </c>
      <c r="Y85" s="93" t="e">
        <f t="shared" si="36"/>
        <v>#REF!</v>
      </c>
      <c r="Z85" s="237"/>
      <c r="AA85" s="537">
        <v>0</v>
      </c>
      <c r="AB85" s="537">
        <v>0</v>
      </c>
      <c r="AC85" s="40"/>
    </row>
    <row r="86" spans="1:29" ht="12.75" customHeight="1" thickBot="1" x14ac:dyDescent="0.3">
      <c r="A86" s="499" t="str">
        <f>TEXT($B$86,"dddd")</f>
        <v>woensdag</v>
      </c>
      <c r="B86" s="663">
        <f>DATE($AC$3,2,17)</f>
        <v>42782</v>
      </c>
      <c r="C86" s="451"/>
      <c r="D86" s="493">
        <f>IF(LEFT($A86,2 )="ma",$D$171,IF(LEFT($A86,2)="di",$D$176,IF(LEFT($A86,2)="wo",$D$181,IF(LEFT($A86,2)="do",$D$186,IF(LEFT($A86,2)="vr",$D$191,IF(LEFT($A86,2)="za",$D$198,IF(LEFT($A86,2)="zo",$D$199)))))))</f>
        <v>0</v>
      </c>
      <c r="E86" s="495">
        <f>IF(LEFT($A86,2)="ma",$E$171,IF(LEFT($A86,2)="di",$E$176,IF(LEFT($A86,2)="wo",$E$181,IF(LEFT($A86,2)="do",$E$186,IF(LEFT($A86,2)="vr",$E$191,IF(LEFT($A86,2)="za",$E$198,IF(LEFT($A86,2)="zo",$E$199)))))))</f>
        <v>0</v>
      </c>
      <c r="F86" s="495">
        <f>IF(LEFT($A86,2)="ma",$C$171,IF(LEFT($A86,2)="di",$C$176,IF(LEFT($A86,2)="wo",$C$181,IF(LEFT($A86,2)="do",$C$186,IF(LEFT($A86,2)="vr",$C$191,IF(LEFT($A86,2)="za",$C$198,IF(LEFT($A86,2)="zo",$C$199)))))))</f>
        <v>0</v>
      </c>
      <c r="G86" s="42">
        <f t="shared" si="33"/>
        <v>0</v>
      </c>
      <c r="H86" s="264"/>
      <c r="I86" s="508"/>
      <c r="J86" s="276"/>
      <c r="K86" s="276"/>
      <c r="L86" s="309"/>
      <c r="M86" s="278"/>
      <c r="N86" s="464">
        <f>$B$86</f>
        <v>42782</v>
      </c>
      <c r="O86" s="389"/>
      <c r="P86" s="279"/>
      <c r="Q86" s="279"/>
      <c r="R86" s="79"/>
      <c r="S86" s="200">
        <f t="shared" si="34"/>
        <v>0</v>
      </c>
      <c r="T86" s="5" t="e">
        <f t="shared" si="35"/>
        <v>#REF!</v>
      </c>
      <c r="U86" s="34"/>
      <c r="V86" s="67">
        <f>IF(LEFT(M86,1)="R",IF(U86&lt;$Q$2,0,U86-$Q$2),IF(LEFT(M86,1)="S",IF(U86&lt;$Q$2,0,U86-$Q$2),U86))</f>
        <v>0</v>
      </c>
      <c r="W86" s="67">
        <f>U86</f>
        <v>0</v>
      </c>
      <c r="X86" s="74">
        <f>W86*($Y$3)</f>
        <v>0</v>
      </c>
      <c r="Y86" s="91" t="e">
        <f t="shared" si="36"/>
        <v>#REF!</v>
      </c>
      <c r="Z86" s="238"/>
      <c r="AA86" s="529">
        <v>0</v>
      </c>
      <c r="AB86" s="529">
        <v>0</v>
      </c>
      <c r="AC86" s="41"/>
    </row>
    <row r="87" spans="1:29" ht="12.75" customHeight="1" thickBot="1" x14ac:dyDescent="0.3">
      <c r="A87" s="499" t="str">
        <f>TEXT($B$86,"dddd")</f>
        <v>woensdag</v>
      </c>
      <c r="B87" s="664"/>
      <c r="C87" s="450"/>
      <c r="D87" s="494">
        <f>IF(LEFT($A87,2)="ma",$D$172,IF(LEFT($A87,2)="di",$D$177,IF(LEFT($A87,2)="wo",$D$182,IF(LEFT($A87,2)="do",$D$187,IF(LEFT($A87,2)="vr",$D$192,IF(LEFT($A87,2)="za",$D$198,IF(LEFT($A87,2)="zo",$D$199)))))))</f>
        <v>0</v>
      </c>
      <c r="E87" s="441">
        <f>IF(LEFT($A87,2)="ma",$E$172,IF(LEFT($A87,2)="di",$E$177,IF(LEFT($A87,2)="wo",$E$182,IF(LEFT($A87,2)="do",$E$187,IF(LEFT($A87,2)="vr",$E$192,IF(LEFT($A87,2)="za",$E$198,IF(LEFT($A87,2)="zo",$E$199)))))))</f>
        <v>0</v>
      </c>
      <c r="F87" s="441">
        <f>IF(LEFT($A87,2)="ma",$C$172,IF(LEFT($A87,2)="di",$C$177,IF(LEFT($A87,2)="wo",$C$182,IF(LEFT($A87,2)="do",$C$187,IF(LEFT($A87,2)="vr",$C$192,IF(LEFT($A87,2)="za",$C$198,IF(LEFT($A87,2)="zo",$C$199)))))))</f>
        <v>0</v>
      </c>
      <c r="G87" s="43">
        <f t="shared" si="33"/>
        <v>0</v>
      </c>
      <c r="H87" s="265"/>
      <c r="I87" s="265"/>
      <c r="J87" s="280"/>
      <c r="K87" s="280"/>
      <c r="L87" s="310"/>
      <c r="M87" s="282"/>
      <c r="N87" s="464">
        <f t="shared" ref="N87:N90" si="44">$B$86</f>
        <v>42782</v>
      </c>
      <c r="O87" s="390"/>
      <c r="P87" s="283"/>
      <c r="Q87" s="283"/>
      <c r="R87" s="80"/>
      <c r="S87" s="68">
        <f t="shared" si="34"/>
        <v>0</v>
      </c>
      <c r="T87" s="4" t="e">
        <f t="shared" si="35"/>
        <v>#REF!</v>
      </c>
      <c r="U87" s="35"/>
      <c r="V87" s="69">
        <f t="shared" si="40"/>
        <v>0</v>
      </c>
      <c r="W87" s="69">
        <f t="shared" si="41"/>
        <v>0</v>
      </c>
      <c r="X87" s="70">
        <f t="shared" si="42"/>
        <v>0</v>
      </c>
      <c r="Y87" s="92" t="e">
        <f t="shared" si="36"/>
        <v>#REF!</v>
      </c>
      <c r="Z87" s="234"/>
      <c r="AA87" s="531">
        <v>0</v>
      </c>
      <c r="AB87" s="531">
        <v>0</v>
      </c>
      <c r="AC87" s="37"/>
    </row>
    <row r="88" spans="1:29" ht="12.75" customHeight="1" thickBot="1" x14ac:dyDescent="0.3">
      <c r="A88" s="499" t="str">
        <f>TEXT($B$86,"dddd")</f>
        <v>woensdag</v>
      </c>
      <c r="B88" s="664"/>
      <c r="C88" s="452"/>
      <c r="D88" s="492">
        <f>IF(LEFT($A88,2)="ma",$D$173,IF(LEFT($A88,2)="di",$D$178,IF(LEFT($A88,2)="wo",$D$183,IF(LEFT($A88,2)="do",$D$188,IF(LEFT($A88,2)="vr",$D$193,IF(LEFT($A88,2)="za",$D$198,IF(LEFT($A88,2)="zo",$D$199)))))))</f>
        <v>0</v>
      </c>
      <c r="E88" s="441">
        <f>IF(LEFT($A88,2)="ma",$E$173,IF(LEFT($A88,2)="di",$E$178,IF(LEFT($A88,2)="wo",$E$183,IF(LEFT($A88,2)="do",$E$188,IF(LEFT($A88,2)="vr",$E$193,IF(LEFT($A88,2)="za",$E$198,IF(LEFT($A88,2)="zo",$E$199)))))))</f>
        <v>0</v>
      </c>
      <c r="F88" s="441">
        <f>IF(LEFT($A88,2)="ma",$C$173,IF(LEFT($A88,2)="di",$C$178,IF(LEFT($A88,2)="wo",$C$183,IF(LEFT($A88,2)="do",$C$188,IF(LEFT($A88,2)="vr",$C$193,IF(LEFT($A88,2)="za",$C$198,IF(LEFT($A88,2)="zo",$C$199)))))))</f>
        <v>0</v>
      </c>
      <c r="G88" s="43">
        <f t="shared" si="33"/>
        <v>0</v>
      </c>
      <c r="H88" s="265"/>
      <c r="I88" s="265"/>
      <c r="J88" s="280"/>
      <c r="K88" s="280"/>
      <c r="L88" s="310"/>
      <c r="M88" s="282"/>
      <c r="N88" s="464">
        <f t="shared" si="44"/>
        <v>42782</v>
      </c>
      <c r="O88" s="390"/>
      <c r="P88" s="283"/>
      <c r="Q88" s="283"/>
      <c r="R88" s="80"/>
      <c r="S88" s="68">
        <f t="shared" si="34"/>
        <v>0</v>
      </c>
      <c r="T88" s="4" t="e">
        <f t="shared" si="35"/>
        <v>#REF!</v>
      </c>
      <c r="U88" s="35"/>
      <c r="V88" s="69">
        <f t="shared" si="40"/>
        <v>0</v>
      </c>
      <c r="W88" s="69">
        <f t="shared" si="41"/>
        <v>0</v>
      </c>
      <c r="X88" s="70">
        <f t="shared" si="42"/>
        <v>0</v>
      </c>
      <c r="Y88" s="92" t="e">
        <f t="shared" si="36"/>
        <v>#REF!</v>
      </c>
      <c r="Z88" s="234"/>
      <c r="AA88" s="531">
        <v>0</v>
      </c>
      <c r="AB88" s="531">
        <v>0</v>
      </c>
      <c r="AC88" s="37"/>
    </row>
    <row r="89" spans="1:29" ht="12.75" customHeight="1" thickBot="1" x14ac:dyDescent="0.3">
      <c r="A89" s="499" t="str">
        <f>TEXT($B$86,"dddd")</f>
        <v>woensdag</v>
      </c>
      <c r="B89" s="664"/>
      <c r="C89" s="450"/>
      <c r="D89" s="441">
        <f>IF(LEFT($A89,2)="ma",$D$174,IF(LEFT($A89,2)="di",$D$179,IF(LEFT($A89,2)="wo",$D$184,IF(LEFT($A89,2)="do",$D$189,IF(LEFT($A89,2)="vr",$D$194,IF(LEFT($A89,2)="za",$D$198,IF(LEFT($A89,2)="zo",$D$199)))))))</f>
        <v>0</v>
      </c>
      <c r="E89" s="441">
        <f>IF(LEFT($A89,2)="ma",$E$174,IF(LEFT($A89,2)="di",$E$179,IF(LEFT($A89,2)="wo",$E$184,IF(LEFT($A89,2)="do",$E$189,IF(LEFT($A89,2)="vr",$E$194,IF(LEFT($A89,2)="za",$E$198,IF(LEFT($A89,2)="zo",$E$199)))))))</f>
        <v>0</v>
      </c>
      <c r="F89" s="441">
        <f>IF(LEFT($A89,2)="ma",$C$174,IF(LEFT($A89,2)="di",$C$179,IF(LEFT($A89,2)="wo",$C$184,IF(LEFT($A89,2)="do",$C$189,IF(LEFT($A89,2)="vr",$C$194,IF(LEFT($A89,2)="za",$C$198,IF(LEFT($A89,2)="zo",$C$199)))))))</f>
        <v>0</v>
      </c>
      <c r="G89" s="43">
        <f t="shared" si="33"/>
        <v>0</v>
      </c>
      <c r="H89" s="265"/>
      <c r="I89" s="265"/>
      <c r="J89" s="280"/>
      <c r="K89" s="280"/>
      <c r="L89" s="310"/>
      <c r="M89" s="282"/>
      <c r="N89" s="464">
        <f t="shared" si="44"/>
        <v>42782</v>
      </c>
      <c r="O89" s="390"/>
      <c r="P89" s="283"/>
      <c r="Q89" s="283"/>
      <c r="R89" s="80"/>
      <c r="S89" s="68">
        <f t="shared" si="34"/>
        <v>0</v>
      </c>
      <c r="T89" s="4" t="e">
        <f t="shared" si="35"/>
        <v>#REF!</v>
      </c>
      <c r="U89" s="35"/>
      <c r="V89" s="69">
        <f t="shared" si="40"/>
        <v>0</v>
      </c>
      <c r="W89" s="69">
        <f t="shared" si="41"/>
        <v>0</v>
      </c>
      <c r="X89" s="70">
        <f t="shared" si="42"/>
        <v>0</v>
      </c>
      <c r="Y89" s="92" t="e">
        <f t="shared" si="36"/>
        <v>#REF!</v>
      </c>
      <c r="Z89" s="234"/>
      <c r="AA89" s="531">
        <v>0</v>
      </c>
      <c r="AB89" s="531">
        <v>0</v>
      </c>
      <c r="AC89" s="37"/>
    </row>
    <row r="90" spans="1:29" ht="13.5" customHeight="1" thickBot="1" x14ac:dyDescent="0.3">
      <c r="A90" s="499" t="str">
        <f>TEXT($B$86,"dddd")</f>
        <v>woensdag</v>
      </c>
      <c r="B90" s="665"/>
      <c r="C90" s="449" t="e">
        <f t="shared" si="38"/>
        <v>#REF!</v>
      </c>
      <c r="D90" s="442">
        <f>IF(LEFT($A90,2)="ma",$D$175,IF(LEFT($A90,2)="di",$D$180,IF(LEFT($A90,2)="wo",$D$185,IF(LEFT($A90,2)="do",$D$190,IF(LEFT($A90,2)="vr",$D$195,IF(LEFT($A90,2)="za",$D$198,IF(LEFT($A90,2)="zo",$D$199)))))))</f>
        <v>0</v>
      </c>
      <c r="E90" s="442">
        <f>IF(LEFT($A90,2)="ma",$E$175,IF(LEFT($A90,2)="di",$E$180,IF(LEFT($A90,2)="wo",$E$185,IF(LEFT($A90,2)="do",$E$190,IF(LEFT($A90,2)="vr",$E$195,IF(LEFT($A90,2)="za",$E$198,IF(LEFT($A90,2)="zo",$E$199)))))))</f>
        <v>0</v>
      </c>
      <c r="F90" s="442">
        <f>IF(LEFT($A90,2)="ma",$C$175,IF(LEFT($A90,2)="di",$C$180,IF(LEFT($A90,2)="wo",$C$185,IF(LEFT($A90,2)="do",$C$190,IF(LEFT($A90,2)="vr",$C$195,IF(LEFT($A90,2)="za",$C$198,IF(LEFT($A90,2)="zo",$C$199)))))))</f>
        <v>0</v>
      </c>
      <c r="G90" s="44">
        <f t="shared" si="33"/>
        <v>0</v>
      </c>
      <c r="H90" s="266"/>
      <c r="I90" s="266"/>
      <c r="J90" s="284"/>
      <c r="K90" s="284"/>
      <c r="L90" s="311"/>
      <c r="M90" s="286"/>
      <c r="N90" s="464">
        <f t="shared" si="44"/>
        <v>42782</v>
      </c>
      <c r="O90" s="391"/>
      <c r="P90" s="287"/>
      <c r="Q90" s="287"/>
      <c r="R90" s="81"/>
      <c r="S90" s="71">
        <f t="shared" si="34"/>
        <v>0</v>
      </c>
      <c r="T90" s="6" t="e">
        <f t="shared" si="35"/>
        <v>#REF!</v>
      </c>
      <c r="U90" s="36"/>
      <c r="V90" s="72">
        <f t="shared" si="40"/>
        <v>0</v>
      </c>
      <c r="W90" s="72">
        <f t="shared" si="41"/>
        <v>0</v>
      </c>
      <c r="X90" s="73">
        <f t="shared" si="42"/>
        <v>0</v>
      </c>
      <c r="Y90" s="93" t="e">
        <f t="shared" si="36"/>
        <v>#REF!</v>
      </c>
      <c r="Z90" s="235"/>
      <c r="AA90" s="533">
        <v>0</v>
      </c>
      <c r="AB90" s="533">
        <v>0</v>
      </c>
      <c r="AC90" s="38"/>
    </row>
    <row r="91" spans="1:29" ht="12.75" customHeight="1" x14ac:dyDescent="0.25">
      <c r="A91" s="496" t="str">
        <f>TEXT($B$91,"dddd")</f>
        <v>donderdag</v>
      </c>
      <c r="B91" s="663">
        <f>DATE($AC$3,2,18)</f>
        <v>42783</v>
      </c>
      <c r="C91" s="451"/>
      <c r="D91" s="493">
        <f>IF(LEFT($A91,2 )="ma",$D$171,IF(LEFT($A91,2)="di",$D$176,IF(LEFT($A91,2)="wo",$D$181,IF(LEFT($A91,2)="do",$D$186,IF(LEFT($A91,2)="vr",$D$191,IF(LEFT($A91,2)="za",$D$198,IF(LEFT($A91,2)="zo",$D$199)))))))</f>
        <v>0</v>
      </c>
      <c r="E91" s="495">
        <f>IF(LEFT($A91,2)="ma",$E$171,IF(LEFT($A91,2)="di",$E$176,IF(LEFT($A91,2)="wo",$E$181,IF(LEFT($A91,2)="do",$E$186,IF(LEFT($A91,2)="vr",$E$191,IF(LEFT($A91,2)="za",$E$198,IF(LEFT($A91,2)="zo",$E$199)))))))</f>
        <v>0</v>
      </c>
      <c r="F91" s="495">
        <f>IF(LEFT($A91,2)="ma",$C$171,IF(LEFT($A91,2)="di",$C$176,IF(LEFT($A91,2)="wo",$C$181,IF(LEFT($A91,2)="do",$C$186,IF(LEFT($A91,2)="vr",$C$191,IF(LEFT($A91,2)="za",$C$198,IF(LEFT($A91,2)="zo",$C$199)))))))</f>
        <v>0</v>
      </c>
      <c r="G91" s="45">
        <f t="shared" si="33"/>
        <v>0</v>
      </c>
      <c r="H91" s="267"/>
      <c r="I91" s="508"/>
      <c r="J91" s="288"/>
      <c r="K91" s="288"/>
      <c r="L91" s="312"/>
      <c r="M91" s="290"/>
      <c r="N91" s="463">
        <f>$B$91</f>
        <v>42783</v>
      </c>
      <c r="O91" s="392"/>
      <c r="P91" s="291"/>
      <c r="Q91" s="291"/>
      <c r="R91" s="79"/>
      <c r="S91" s="200">
        <f t="shared" si="34"/>
        <v>0</v>
      </c>
      <c r="T91" s="5" t="e">
        <f t="shared" si="35"/>
        <v>#REF!</v>
      </c>
      <c r="U91" s="34"/>
      <c r="V91" s="67">
        <f>IF(LEFT(M91,1)="R",IF(U91&lt;$Q$2,0,U91-$Q$2),IF(LEFT(M91,1)="S",IF(U91&lt;$Q$2,0,U91-$Q$2),U91))</f>
        <v>0</v>
      </c>
      <c r="W91" s="67">
        <f>U91</f>
        <v>0</v>
      </c>
      <c r="X91" s="74">
        <f>W91*($Y$3)</f>
        <v>0</v>
      </c>
      <c r="Y91" s="91" t="e">
        <f t="shared" si="36"/>
        <v>#REF!</v>
      </c>
      <c r="Z91" s="236"/>
      <c r="AA91" s="535">
        <v>0</v>
      </c>
      <c r="AB91" s="535">
        <v>0</v>
      </c>
      <c r="AC91" s="39"/>
    </row>
    <row r="92" spans="1:29" ht="12.75" customHeight="1" x14ac:dyDescent="0.25">
      <c r="A92" s="497" t="str">
        <f>TEXT($B$91,"dddd")</f>
        <v>donderdag</v>
      </c>
      <c r="B92" s="664"/>
      <c r="C92" s="450"/>
      <c r="D92" s="494">
        <f>IF(LEFT($A92,2)="ma",$D$172,IF(LEFT($A92,2)="di",$D$177,IF(LEFT($A92,2)="wo",$D$182,IF(LEFT($A92,2)="do",$D$187,IF(LEFT($A92,2)="vr",$D$192,IF(LEFT($A92,2)="za",$D$198,IF(LEFT($A92,2)="zo",$D$199)))))))</f>
        <v>0</v>
      </c>
      <c r="E92" s="441">
        <f>IF(LEFT($A92,2)="ma",$E$172,IF(LEFT($A92,2)="di",$E$177,IF(LEFT($A92,2)="wo",$E$182,IF(LEFT($A92,2)="do",$E$187,IF(LEFT($A92,2)="vr",$E$192,IF(LEFT($A92,2)="za",$E$198,IF(LEFT($A92,2)="zo",$E$199)))))))</f>
        <v>0</v>
      </c>
      <c r="F92" s="441">
        <f>IF(LEFT($A92,2)="ma",$C$172,IF(LEFT($A92,2)="di",$C$177,IF(LEFT($A92,2)="wo",$C$182,IF(LEFT($A92,2)="do",$C$187,IF(LEFT($A92,2)="vr",$C$192,IF(LEFT($A92,2)="za",$C$198,IF(LEFT($A92,2)="zo",$C$199)))))))</f>
        <v>0</v>
      </c>
      <c r="G92" s="43">
        <f t="shared" si="33"/>
        <v>0</v>
      </c>
      <c r="H92" s="265"/>
      <c r="I92" s="265"/>
      <c r="J92" s="280"/>
      <c r="K92" s="280"/>
      <c r="L92" s="310"/>
      <c r="M92" s="282"/>
      <c r="N92" s="463">
        <f t="shared" ref="N92:N95" si="45">$B$91</f>
        <v>42783</v>
      </c>
      <c r="O92" s="390"/>
      <c r="P92" s="283"/>
      <c r="Q92" s="283"/>
      <c r="R92" s="80"/>
      <c r="S92" s="68">
        <f t="shared" si="34"/>
        <v>0</v>
      </c>
      <c r="T92" s="4" t="e">
        <f t="shared" si="35"/>
        <v>#REF!</v>
      </c>
      <c r="U92" s="35"/>
      <c r="V92" s="69">
        <f t="shared" si="40"/>
        <v>0</v>
      </c>
      <c r="W92" s="69">
        <f t="shared" si="41"/>
        <v>0</v>
      </c>
      <c r="X92" s="70">
        <f t="shared" si="42"/>
        <v>0</v>
      </c>
      <c r="Y92" s="92" t="e">
        <f t="shared" si="36"/>
        <v>#REF!</v>
      </c>
      <c r="Z92" s="234"/>
      <c r="AA92" s="531">
        <v>0</v>
      </c>
      <c r="AB92" s="531">
        <v>0</v>
      </c>
      <c r="AC92" s="37"/>
    </row>
    <row r="93" spans="1:29" ht="12.75" customHeight="1" x14ac:dyDescent="0.25">
      <c r="A93" s="497" t="str">
        <f>TEXT($B$91,"dddd")</f>
        <v>donderdag</v>
      </c>
      <c r="B93" s="664"/>
      <c r="C93" s="452"/>
      <c r="D93" s="492">
        <f>IF(LEFT($A93,2)="ma",$D$173,IF(LEFT($A93,2)="di",$D$178,IF(LEFT($A93,2)="wo",$D$183,IF(LEFT($A93,2)="do",$D$188,IF(LEFT($A93,2)="vr",$D$193,IF(LEFT($A93,2)="za",$D$198,IF(LEFT($A93,2)="zo",$D$199)))))))</f>
        <v>0</v>
      </c>
      <c r="E93" s="441">
        <f>IF(LEFT($A93,2)="ma",$E$173,IF(LEFT($A93,2)="di",$E$178,IF(LEFT($A93,2)="wo",$E$183,IF(LEFT($A93,2)="do",$E$188,IF(LEFT($A93,2)="vr",$E$193,IF(LEFT($A93,2)="za",$E$198,IF(LEFT($A93,2)="zo",$E$199)))))))</f>
        <v>0</v>
      </c>
      <c r="F93" s="441">
        <f>IF(LEFT($A93,2)="ma",$C$173,IF(LEFT($A93,2)="di",$C$178,IF(LEFT($A93,2)="wo",$C$183,IF(LEFT($A93,2)="do",$C$188,IF(LEFT($A93,2)="vr",$C$193,IF(LEFT($A93,2)="za",$C$198,IF(LEFT($A93,2)="zo",$C$199)))))))</f>
        <v>0</v>
      </c>
      <c r="G93" s="43">
        <f t="shared" si="33"/>
        <v>0</v>
      </c>
      <c r="H93" s="265"/>
      <c r="I93" s="265"/>
      <c r="J93" s="280"/>
      <c r="K93" s="280"/>
      <c r="L93" s="310"/>
      <c r="M93" s="282"/>
      <c r="N93" s="463">
        <f t="shared" si="45"/>
        <v>42783</v>
      </c>
      <c r="O93" s="390"/>
      <c r="P93" s="283"/>
      <c r="Q93" s="283"/>
      <c r="R93" s="80"/>
      <c r="S93" s="68">
        <f t="shared" si="34"/>
        <v>0</v>
      </c>
      <c r="T93" s="4" t="e">
        <f t="shared" si="35"/>
        <v>#REF!</v>
      </c>
      <c r="U93" s="35"/>
      <c r="V93" s="69">
        <f t="shared" si="40"/>
        <v>0</v>
      </c>
      <c r="W93" s="69">
        <f t="shared" si="41"/>
        <v>0</v>
      </c>
      <c r="X93" s="70">
        <f t="shared" si="42"/>
        <v>0</v>
      </c>
      <c r="Y93" s="92" t="e">
        <f t="shared" si="36"/>
        <v>#REF!</v>
      </c>
      <c r="Z93" s="234"/>
      <c r="AA93" s="531">
        <v>0</v>
      </c>
      <c r="AB93" s="531">
        <v>0</v>
      </c>
      <c r="AC93" s="37"/>
    </row>
    <row r="94" spans="1:29" ht="12.75" customHeight="1" thickBot="1" x14ac:dyDescent="0.3">
      <c r="A94" s="497" t="str">
        <f>TEXT($B$91,"dddd")</f>
        <v>donderdag</v>
      </c>
      <c r="B94" s="664"/>
      <c r="C94" s="450"/>
      <c r="D94" s="441">
        <f>IF(LEFT($A94,2)="ma",$D$174,IF(LEFT($A94,2)="di",$D$179,IF(LEFT($A94,2)="wo",$D$184,IF(LEFT($A94,2)="do",$D$189,IF(LEFT($A94,2)="vr",$D$194,IF(LEFT($A94,2)="za",$D$198,IF(LEFT($A94,2)="zo",$D$199)))))))</f>
        <v>0</v>
      </c>
      <c r="E94" s="441">
        <f>IF(LEFT($A94,2)="ma",$E$174,IF(LEFT($A94,2)="di",$E$179,IF(LEFT($A94,2)="wo",$E$184,IF(LEFT($A94,2)="do",$E$189,IF(LEFT($A94,2)="vr",$E$194,IF(LEFT($A94,2)="za",$E$198,IF(LEFT($A94,2)="zo",$E$199)))))))</f>
        <v>0</v>
      </c>
      <c r="F94" s="441">
        <f>IF(LEFT($A94,2)="ma",$C$174,IF(LEFT($A94,2)="di",$C$179,IF(LEFT($A94,2)="wo",$C$184,IF(LEFT($A94,2)="do",$C$189,IF(LEFT($A94,2)="vr",$C$194,IF(LEFT($A94,2)="za",$C$198,IF(LEFT($A94,2)="zo",$C$199)))))))</f>
        <v>0</v>
      </c>
      <c r="G94" s="43">
        <f t="shared" si="33"/>
        <v>0</v>
      </c>
      <c r="H94" s="265"/>
      <c r="I94" s="265"/>
      <c r="J94" s="280"/>
      <c r="K94" s="280"/>
      <c r="L94" s="310"/>
      <c r="M94" s="282"/>
      <c r="N94" s="463">
        <f t="shared" si="45"/>
        <v>42783</v>
      </c>
      <c r="O94" s="390"/>
      <c r="P94" s="283"/>
      <c r="Q94" s="283"/>
      <c r="R94" s="80"/>
      <c r="S94" s="68">
        <f t="shared" si="34"/>
        <v>0</v>
      </c>
      <c r="T94" s="4" t="e">
        <f t="shared" si="35"/>
        <v>#REF!</v>
      </c>
      <c r="U94" s="35"/>
      <c r="V94" s="69">
        <f t="shared" si="40"/>
        <v>0</v>
      </c>
      <c r="W94" s="69">
        <f t="shared" si="41"/>
        <v>0</v>
      </c>
      <c r="X94" s="70">
        <f t="shared" si="42"/>
        <v>0</v>
      </c>
      <c r="Y94" s="92" t="e">
        <f t="shared" si="36"/>
        <v>#REF!</v>
      </c>
      <c r="Z94" s="234"/>
      <c r="AA94" s="531">
        <v>0</v>
      </c>
      <c r="AB94" s="531">
        <v>0</v>
      </c>
      <c r="AC94" s="37"/>
    </row>
    <row r="95" spans="1:29" ht="13.5" customHeight="1" thickBot="1" x14ac:dyDescent="0.3">
      <c r="A95" s="498" t="str">
        <f>TEXT($B$91,"dddd")</f>
        <v>donderdag</v>
      </c>
      <c r="B95" s="665"/>
      <c r="C95" s="449" t="e">
        <f t="shared" si="38"/>
        <v>#REF!</v>
      </c>
      <c r="D95" s="442">
        <f>IF(LEFT($A95,2)="ma",$D$175,IF(LEFT($A95,2)="di",$D$180,IF(LEFT($A95,2)="wo",$D$185,IF(LEFT($A95,2)="do",$D$190,IF(LEFT($A95,2)="vr",$D$195,IF(LEFT($A95,2)="za",$D$198,IF(LEFT($A95,2)="zo",$D$199)))))))</f>
        <v>0</v>
      </c>
      <c r="E95" s="442">
        <f>IF(LEFT($A95,2)="ma",$E$175,IF(LEFT($A95,2)="di",$E$180,IF(LEFT($A95,2)="wo",$E$185,IF(LEFT($A95,2)="do",$E$190,IF(LEFT($A95,2)="vr",$E$195,IF(LEFT($A95,2)="za",$E$198,IF(LEFT($A95,2)="zo",$E$199)))))))</f>
        <v>0</v>
      </c>
      <c r="F95" s="442">
        <f>IF(LEFT($A95,2)="ma",$C$175,IF(LEFT($A95,2)="di",$C$180,IF(LEFT($A95,2)="wo",$C$185,IF(LEFT($A95,2)="do",$C$190,IF(LEFT($A95,2)="vr",$C$195,IF(LEFT($A95,2)="za",$C$198,IF(LEFT($A95,2)="zo",$C$199)))))))</f>
        <v>0</v>
      </c>
      <c r="G95" s="46">
        <f t="shared" si="33"/>
        <v>0</v>
      </c>
      <c r="H95" s="268"/>
      <c r="I95" s="266"/>
      <c r="J95" s="292"/>
      <c r="K95" s="292"/>
      <c r="L95" s="313"/>
      <c r="M95" s="294"/>
      <c r="N95" s="463">
        <f t="shared" si="45"/>
        <v>42783</v>
      </c>
      <c r="O95" s="393"/>
      <c r="P95" s="295"/>
      <c r="Q95" s="295"/>
      <c r="R95" s="81"/>
      <c r="S95" s="71">
        <f t="shared" si="34"/>
        <v>0</v>
      </c>
      <c r="T95" s="6" t="e">
        <f t="shared" si="35"/>
        <v>#REF!</v>
      </c>
      <c r="U95" s="36"/>
      <c r="V95" s="72">
        <f t="shared" si="40"/>
        <v>0</v>
      </c>
      <c r="W95" s="72">
        <f t="shared" si="41"/>
        <v>0</v>
      </c>
      <c r="X95" s="73">
        <f t="shared" si="42"/>
        <v>0</v>
      </c>
      <c r="Y95" s="93" t="e">
        <f t="shared" si="36"/>
        <v>#REF!</v>
      </c>
      <c r="Z95" s="237"/>
      <c r="AA95" s="537">
        <v>0</v>
      </c>
      <c r="AB95" s="537">
        <v>0</v>
      </c>
      <c r="AC95" s="40"/>
    </row>
    <row r="96" spans="1:29" ht="12.75" customHeight="1" thickBot="1" x14ac:dyDescent="0.3">
      <c r="A96" s="499" t="str">
        <f>TEXT($B$96,"dddd")</f>
        <v>vrijdag</v>
      </c>
      <c r="B96" s="663">
        <f>DATE($AC$3,2,19)</f>
        <v>42784</v>
      </c>
      <c r="C96" s="451"/>
      <c r="D96" s="493">
        <f>IF(LEFT($A96,2 )="ma",$D$171,IF(LEFT($A96,2)="di",$D$176,IF(LEFT($A96,2)="wo",$D$181,IF(LEFT($A96,2)="do",$D$186,IF(LEFT($A96,2)="vr",$D$191,IF(LEFT($A96,2)="za",$D$198,IF(LEFT($A96,2)="zo",$D$199)))))))</f>
        <v>0</v>
      </c>
      <c r="E96" s="495">
        <f>IF(LEFT($A96,2)="ma",$E$171,IF(LEFT($A96,2)="di",$E$176,IF(LEFT($A96,2)="wo",$E$181,IF(LEFT($A96,2)="do",$E$186,IF(LEFT($A96,2)="vr",$E$191,IF(LEFT($A96,2)="za",$E$198,IF(LEFT($A96,2)="zo",$E$199)))))))</f>
        <v>0</v>
      </c>
      <c r="F96" s="495">
        <f>IF(LEFT($A96,2)="ma",$C$171,IF(LEFT($A96,2)="di",$C$176,IF(LEFT($A96,2)="wo",$C$181,IF(LEFT($A96,2)="do",$C$186,IF(LEFT($A96,2)="vr",$C$191,IF(LEFT($A96,2)="za",$C$198,IF(LEFT($A96,2)="zo",$C$199)))))))</f>
        <v>0</v>
      </c>
      <c r="G96" s="42">
        <f t="shared" si="33"/>
        <v>0</v>
      </c>
      <c r="H96" s="264"/>
      <c r="I96" s="508"/>
      <c r="J96" s="276"/>
      <c r="K96" s="276"/>
      <c r="L96" s="309"/>
      <c r="M96" s="278"/>
      <c r="N96" s="464">
        <f>$B$96</f>
        <v>42784</v>
      </c>
      <c r="O96" s="389"/>
      <c r="P96" s="279"/>
      <c r="Q96" s="279"/>
      <c r="R96" s="79"/>
      <c r="S96" s="200">
        <f t="shared" si="34"/>
        <v>0</v>
      </c>
      <c r="T96" s="5" t="e">
        <f t="shared" si="35"/>
        <v>#REF!</v>
      </c>
      <c r="U96" s="34"/>
      <c r="V96" s="67">
        <f>IF(LEFT(M96,1)="R",IF(U96&lt;$Q$2,0,U96-$Q$2),IF(LEFT(M96,1)="S",IF(U96&lt;$Q$2,0,U96-$Q$2),U96))</f>
        <v>0</v>
      </c>
      <c r="W96" s="67">
        <f>U96</f>
        <v>0</v>
      </c>
      <c r="X96" s="74">
        <f>W96*($Y$3)</f>
        <v>0</v>
      </c>
      <c r="Y96" s="91" t="e">
        <f t="shared" si="36"/>
        <v>#REF!</v>
      </c>
      <c r="Z96" s="238"/>
      <c r="AA96" s="529">
        <v>0</v>
      </c>
      <c r="AB96" s="529">
        <v>0</v>
      </c>
      <c r="AC96" s="41"/>
    </row>
    <row r="97" spans="1:29" ht="12.75" customHeight="1" thickBot="1" x14ac:dyDescent="0.3">
      <c r="A97" s="499" t="str">
        <f>TEXT($B$96,"dddd")</f>
        <v>vrijdag</v>
      </c>
      <c r="B97" s="664"/>
      <c r="C97" s="450"/>
      <c r="D97" s="494">
        <f>IF(LEFT($A97,2)="ma",$D$172,IF(LEFT($A97,2)="di",$D$177,IF(LEFT($A97,2)="wo",$D$182,IF(LEFT($A97,2)="do",$D$187,IF(LEFT($A97,2)="vr",$D$192,IF(LEFT($A97,2)="za",$D$198,IF(LEFT($A97,2)="zo",$D$199)))))))</f>
        <v>0</v>
      </c>
      <c r="E97" s="441">
        <f>IF(LEFT($A97,2)="ma",$E$172,IF(LEFT($A97,2)="di",$E$177,IF(LEFT($A97,2)="wo",$E$182,IF(LEFT($A97,2)="do",$E$187,IF(LEFT($A97,2)="vr",$E$192,IF(LEFT($A97,2)="za",$E$198,IF(LEFT($A97,2)="zo",$E$199)))))))</f>
        <v>0</v>
      </c>
      <c r="F97" s="441">
        <f>IF(LEFT($A97,2)="ma",$C$172,IF(LEFT($A97,2)="di",$C$177,IF(LEFT($A97,2)="wo",$C$182,IF(LEFT($A97,2)="do",$C$187,IF(LEFT($A97,2)="vr",$C$192,IF(LEFT($A97,2)="za",$C$198,IF(LEFT($A97,2)="zo",$C$199)))))))</f>
        <v>0</v>
      </c>
      <c r="G97" s="43">
        <f t="shared" si="33"/>
        <v>0</v>
      </c>
      <c r="H97" s="265"/>
      <c r="I97" s="265"/>
      <c r="J97" s="280"/>
      <c r="K97" s="280"/>
      <c r="L97" s="310"/>
      <c r="M97" s="282"/>
      <c r="N97" s="464">
        <f t="shared" ref="N97:N100" si="46">$B$96</f>
        <v>42784</v>
      </c>
      <c r="O97" s="390"/>
      <c r="P97" s="283"/>
      <c r="Q97" s="283"/>
      <c r="R97" s="80"/>
      <c r="S97" s="68">
        <f t="shared" si="34"/>
        <v>0</v>
      </c>
      <c r="T97" s="4" t="e">
        <f t="shared" si="35"/>
        <v>#REF!</v>
      </c>
      <c r="U97" s="35"/>
      <c r="V97" s="69">
        <f t="shared" si="40"/>
        <v>0</v>
      </c>
      <c r="W97" s="69">
        <f t="shared" si="41"/>
        <v>0</v>
      </c>
      <c r="X97" s="70">
        <f t="shared" si="42"/>
        <v>0</v>
      </c>
      <c r="Y97" s="92" t="e">
        <f t="shared" si="36"/>
        <v>#REF!</v>
      </c>
      <c r="Z97" s="234"/>
      <c r="AA97" s="531">
        <v>0</v>
      </c>
      <c r="AB97" s="531">
        <v>0</v>
      </c>
      <c r="AC97" s="37"/>
    </row>
    <row r="98" spans="1:29" ht="12.75" customHeight="1" thickBot="1" x14ac:dyDescent="0.3">
      <c r="A98" s="499" t="str">
        <f>TEXT($B$96,"dddd")</f>
        <v>vrijdag</v>
      </c>
      <c r="B98" s="664"/>
      <c r="C98" s="452"/>
      <c r="D98" s="492">
        <f>IF(LEFT($A98,2)="ma",$D$173,IF(LEFT($A98,2)="di",$D$178,IF(LEFT($A98,2)="wo",$D$183,IF(LEFT($A98,2)="do",$D$188,IF(LEFT($A98,2)="vr",$D$193,IF(LEFT($A98,2)="za",$D$198,IF(LEFT($A98,2)="zo",$D$199)))))))</f>
        <v>0</v>
      </c>
      <c r="E98" s="441">
        <f>IF(LEFT($A98,2)="ma",$E$173,IF(LEFT($A98,2)="di",$E$178,IF(LEFT($A98,2)="wo",$E$183,IF(LEFT($A98,2)="do",$E$188,IF(LEFT($A98,2)="vr",$E$193,IF(LEFT($A98,2)="za",$E$198,IF(LEFT($A98,2)="zo",$E$199)))))))</f>
        <v>0</v>
      </c>
      <c r="F98" s="441">
        <f>IF(LEFT($A98,2)="ma",$C$173,IF(LEFT($A98,2)="di",$C$178,IF(LEFT($A98,2)="wo",$C$183,IF(LEFT($A98,2)="do",$C$188,IF(LEFT($A98,2)="vr",$C$193,IF(LEFT($A98,2)="za",$C$198,IF(LEFT($A98,2)="zo",$C$199)))))))</f>
        <v>0</v>
      </c>
      <c r="G98" s="43">
        <f t="shared" si="33"/>
        <v>0</v>
      </c>
      <c r="H98" s="265"/>
      <c r="I98" s="265"/>
      <c r="J98" s="280"/>
      <c r="K98" s="280"/>
      <c r="L98" s="310"/>
      <c r="M98" s="282"/>
      <c r="N98" s="464">
        <f t="shared" si="46"/>
        <v>42784</v>
      </c>
      <c r="O98" s="390"/>
      <c r="P98" s="283"/>
      <c r="Q98" s="283"/>
      <c r="R98" s="80"/>
      <c r="S98" s="68">
        <f t="shared" si="34"/>
        <v>0</v>
      </c>
      <c r="T98" s="4" t="e">
        <f t="shared" si="35"/>
        <v>#REF!</v>
      </c>
      <c r="U98" s="35"/>
      <c r="V98" s="69">
        <f t="shared" si="40"/>
        <v>0</v>
      </c>
      <c r="W98" s="69">
        <f t="shared" si="41"/>
        <v>0</v>
      </c>
      <c r="X98" s="70">
        <f t="shared" si="42"/>
        <v>0</v>
      </c>
      <c r="Y98" s="92" t="e">
        <f t="shared" si="36"/>
        <v>#REF!</v>
      </c>
      <c r="Z98" s="234"/>
      <c r="AA98" s="531">
        <v>0</v>
      </c>
      <c r="AB98" s="531">
        <v>0</v>
      </c>
      <c r="AC98" s="37"/>
    </row>
    <row r="99" spans="1:29" ht="12.75" customHeight="1" thickBot="1" x14ac:dyDescent="0.3">
      <c r="A99" s="499" t="str">
        <f>TEXT($B$96,"dddd")</f>
        <v>vrijdag</v>
      </c>
      <c r="B99" s="664"/>
      <c r="C99" s="450"/>
      <c r="D99" s="441">
        <f>IF(LEFT($A99,2)="ma",$D$174,IF(LEFT($A99,2)="di",$D$179,IF(LEFT($A99,2)="wo",$D$184,IF(LEFT($A99,2)="do",$D$189,IF(LEFT($A99,2)="vr",$D$194,IF(LEFT($A99,2)="za",$D$198,IF(LEFT($A99,2)="zo",$D$199)))))))</f>
        <v>0</v>
      </c>
      <c r="E99" s="441">
        <f>IF(LEFT($A99,2)="ma",$E$174,IF(LEFT($A99,2)="di",$E$179,IF(LEFT($A99,2)="wo",$E$184,IF(LEFT($A99,2)="do",$E$189,IF(LEFT($A99,2)="vr",$E$194,IF(LEFT($A99,2)="za",$E$198,IF(LEFT($A99,2)="zo",$E$199)))))))</f>
        <v>0</v>
      </c>
      <c r="F99" s="441">
        <f>IF(LEFT($A99,2)="ma",$C$174,IF(LEFT($A99,2)="di",$C$179,IF(LEFT($A99,2)="wo",$C$184,IF(LEFT($A99,2)="do",$C$189,IF(LEFT($A99,2)="vr",$C$194,IF(LEFT($A99,2)="za",$C$198,IF(LEFT($A99,2)="zo",$C$199)))))))</f>
        <v>0</v>
      </c>
      <c r="G99" s="43">
        <f t="shared" si="33"/>
        <v>0</v>
      </c>
      <c r="H99" s="265"/>
      <c r="I99" s="265"/>
      <c r="J99" s="280"/>
      <c r="K99" s="280"/>
      <c r="L99" s="310"/>
      <c r="M99" s="282"/>
      <c r="N99" s="464">
        <f t="shared" si="46"/>
        <v>42784</v>
      </c>
      <c r="O99" s="390"/>
      <c r="P99" s="283"/>
      <c r="Q99" s="283"/>
      <c r="R99" s="80"/>
      <c r="S99" s="68">
        <f t="shared" si="34"/>
        <v>0</v>
      </c>
      <c r="T99" s="4" t="e">
        <f t="shared" si="35"/>
        <v>#REF!</v>
      </c>
      <c r="U99" s="35"/>
      <c r="V99" s="69">
        <f t="shared" si="40"/>
        <v>0</v>
      </c>
      <c r="W99" s="69">
        <f t="shared" si="41"/>
        <v>0</v>
      </c>
      <c r="X99" s="70">
        <f t="shared" si="42"/>
        <v>0</v>
      </c>
      <c r="Y99" s="92" t="e">
        <f t="shared" si="36"/>
        <v>#REF!</v>
      </c>
      <c r="Z99" s="234"/>
      <c r="AA99" s="531">
        <v>0</v>
      </c>
      <c r="AB99" s="531">
        <v>0</v>
      </c>
      <c r="AC99" s="37"/>
    </row>
    <row r="100" spans="1:29" ht="13.5" customHeight="1" thickBot="1" x14ac:dyDescent="0.3">
      <c r="A100" s="499" t="str">
        <f>TEXT($B$96,"dddd")</f>
        <v>vrijdag</v>
      </c>
      <c r="B100" s="665"/>
      <c r="C100" s="449" t="e">
        <f t="shared" si="38"/>
        <v>#REF!</v>
      </c>
      <c r="D100" s="442">
        <f>IF(LEFT($A100,2)="ma",$D$175,IF(LEFT($A100,2)="di",$D$180,IF(LEFT($A100,2)="wo",$D$185,IF(LEFT($A100,2)="do",$D$190,IF(LEFT($A100,2)="vr",$D$195,IF(LEFT($A100,2)="za",$D$198,IF(LEFT($A100,2)="zo",$D$199)))))))</f>
        <v>0</v>
      </c>
      <c r="E100" s="442">
        <f>IF(LEFT($A100,2)="ma",$E$175,IF(LEFT($A100,2)="di",$E$180,IF(LEFT($A100,2)="wo",$E$185,IF(LEFT($A100,2)="do",$E$190,IF(LEFT($A100,2)="vr",$E$195,IF(LEFT($A100,2)="za",$E$198,IF(LEFT($A100,2)="zo",$E$199)))))))</f>
        <v>0</v>
      </c>
      <c r="F100" s="442">
        <f>IF(LEFT($A100,2)="ma",$C$175,IF(LEFT($A100,2)="di",$C$180,IF(LEFT($A100,2)="wo",$C$185,IF(LEFT($A100,2)="do",$C$190,IF(LEFT($A100,2)="vr",$C$195,IF(LEFT($A100,2)="za",$C$198,IF(LEFT($A100,2)="zo",$C$199)))))))</f>
        <v>0</v>
      </c>
      <c r="G100" s="44">
        <f t="shared" si="33"/>
        <v>0</v>
      </c>
      <c r="H100" s="266"/>
      <c r="I100" s="266"/>
      <c r="J100" s="284"/>
      <c r="K100" s="284"/>
      <c r="L100" s="311"/>
      <c r="M100" s="286"/>
      <c r="N100" s="464">
        <f t="shared" si="46"/>
        <v>42784</v>
      </c>
      <c r="O100" s="391"/>
      <c r="P100" s="287"/>
      <c r="Q100" s="287"/>
      <c r="R100" s="81"/>
      <c r="S100" s="71">
        <f t="shared" si="34"/>
        <v>0</v>
      </c>
      <c r="T100" s="6" t="e">
        <f t="shared" si="35"/>
        <v>#REF!</v>
      </c>
      <c r="U100" s="36"/>
      <c r="V100" s="72">
        <f t="shared" si="40"/>
        <v>0</v>
      </c>
      <c r="W100" s="72">
        <f t="shared" si="41"/>
        <v>0</v>
      </c>
      <c r="X100" s="73">
        <f t="shared" si="42"/>
        <v>0</v>
      </c>
      <c r="Y100" s="93" t="e">
        <f t="shared" si="36"/>
        <v>#REF!</v>
      </c>
      <c r="Z100" s="235"/>
      <c r="AA100" s="533">
        <v>0</v>
      </c>
      <c r="AB100" s="533">
        <v>0</v>
      </c>
      <c r="AC100" s="38"/>
    </row>
    <row r="101" spans="1:29" ht="12.75" customHeight="1" x14ac:dyDescent="0.25">
      <c r="A101" s="496" t="str">
        <f>TEXT($B$101,"dddd")</f>
        <v>zaterdag</v>
      </c>
      <c r="B101" s="663">
        <f>DATE($AC$3,2,20)</f>
        <v>42785</v>
      </c>
      <c r="C101" s="451"/>
      <c r="D101" s="493">
        <f>IF(LEFT($A101,2 )="ma",$D$171,IF(LEFT($A101,2)="di",$D$176,IF(LEFT($A101,2)="wo",$D$181,IF(LEFT($A101,2)="do",$D$186,IF(LEFT($A101,2)="vr",$D$191,IF(LEFT($A101,2)="za",$D$198,IF(LEFT($A101,2)="zo",$D$199)))))))</f>
        <v>0</v>
      </c>
      <c r="E101" s="495">
        <f>IF(LEFT($A101,2)="ma",$E$171,IF(LEFT($A101,2)="di",$E$176,IF(LEFT($A101,2)="wo",$E$181,IF(LEFT($A101,2)="do",$E$186,IF(LEFT($A101,2)="vr",$E$191,IF(LEFT($A101,2)="za",$E$198,IF(LEFT($A101,2)="zo",$E$199)))))))</f>
        <v>0</v>
      </c>
      <c r="F101" s="495">
        <f>IF(LEFT($A101,2)="ma",$C$171,IF(LEFT($A101,2)="di",$C$176,IF(LEFT($A101,2)="wo",$C$181,IF(LEFT($A101,2)="do",$C$186,IF(LEFT($A101,2)="vr",$C$191,IF(LEFT($A101,2)="za",$C$198,IF(LEFT($A101,2)="zo",$C$199)))))))</f>
        <v>0</v>
      </c>
      <c r="G101" s="45">
        <f t="shared" si="33"/>
        <v>0</v>
      </c>
      <c r="H101" s="267"/>
      <c r="I101" s="508"/>
      <c r="J101" s="288"/>
      <c r="K101" s="288"/>
      <c r="L101" s="312"/>
      <c r="M101" s="290"/>
      <c r="N101" s="463">
        <f>$B$101</f>
        <v>42785</v>
      </c>
      <c r="O101" s="392"/>
      <c r="P101" s="291"/>
      <c r="Q101" s="291"/>
      <c r="R101" s="79"/>
      <c r="S101" s="200">
        <f t="shared" si="34"/>
        <v>0</v>
      </c>
      <c r="T101" s="5" t="e">
        <f t="shared" si="35"/>
        <v>#REF!</v>
      </c>
      <c r="U101" s="34"/>
      <c r="V101" s="67">
        <f>IF(LEFT(M101,1)="R",IF(U101&lt;$Q$2,0,U101-$Q$2),IF(LEFT(M101,1)="S",IF(U101&lt;$Q$2,0,U101-$Q$2),U101))</f>
        <v>0</v>
      </c>
      <c r="W101" s="67">
        <f>U101</f>
        <v>0</v>
      </c>
      <c r="X101" s="74">
        <f>W101*($Y$3)</f>
        <v>0</v>
      </c>
      <c r="Y101" s="91" t="e">
        <f t="shared" si="36"/>
        <v>#REF!</v>
      </c>
      <c r="Z101" s="236"/>
      <c r="AA101" s="535">
        <v>0</v>
      </c>
      <c r="AB101" s="535">
        <v>0</v>
      </c>
      <c r="AC101" s="39"/>
    </row>
    <row r="102" spans="1:29" ht="12.75" customHeight="1" x14ac:dyDescent="0.25">
      <c r="A102" s="497" t="str">
        <f>TEXT($B$101,"dddd")</f>
        <v>zaterdag</v>
      </c>
      <c r="B102" s="664"/>
      <c r="C102" s="450"/>
      <c r="D102" s="494">
        <f>IF(LEFT($A102,2)="ma",$D$172,IF(LEFT($A102,2)="di",$D$177,IF(LEFT($A102,2)="wo",$D$182,IF(LEFT($A102,2)="do",$D$187,IF(LEFT($A102,2)="vr",$D$192,IF(LEFT($A102,2)="za",$D$198,IF(LEFT($A102,2)="zo",$D$199)))))))</f>
        <v>0</v>
      </c>
      <c r="E102" s="441">
        <f>IF(LEFT($A102,2)="ma",$E$172,IF(LEFT($A102,2)="di",$E$177,IF(LEFT($A102,2)="wo",$E$182,IF(LEFT($A102,2)="do",$E$187,IF(LEFT($A102,2)="vr",$E$192,IF(LEFT($A102,2)="za",$E$198,IF(LEFT($A102,2)="zo",$E$199)))))))</f>
        <v>0</v>
      </c>
      <c r="F102" s="441">
        <f>IF(LEFT($A102,2)="ma",$C$172,IF(LEFT($A102,2)="di",$C$177,IF(LEFT($A102,2)="wo",$C$182,IF(LEFT($A102,2)="do",$C$187,IF(LEFT($A102,2)="vr",$C$192,IF(LEFT($A102,2)="za",$C$198,IF(LEFT($A102,2)="zo",$C$199)))))))</f>
        <v>0</v>
      </c>
      <c r="G102" s="43">
        <f t="shared" si="33"/>
        <v>0</v>
      </c>
      <c r="H102" s="265"/>
      <c r="I102" s="265"/>
      <c r="J102" s="280"/>
      <c r="K102" s="280"/>
      <c r="L102" s="310"/>
      <c r="M102" s="282"/>
      <c r="N102" s="463">
        <f t="shared" ref="N102:N105" si="47">$B$101</f>
        <v>42785</v>
      </c>
      <c r="O102" s="390"/>
      <c r="P102" s="283"/>
      <c r="Q102" s="283"/>
      <c r="R102" s="80"/>
      <c r="S102" s="68">
        <f t="shared" si="34"/>
        <v>0</v>
      </c>
      <c r="T102" s="4" t="e">
        <f t="shared" ref="T102:T133" si="48">S102*$R$3</f>
        <v>#REF!</v>
      </c>
      <c r="U102" s="35"/>
      <c r="V102" s="69">
        <f t="shared" si="40"/>
        <v>0</v>
      </c>
      <c r="W102" s="69">
        <f t="shared" si="41"/>
        <v>0</v>
      </c>
      <c r="X102" s="70">
        <f t="shared" si="42"/>
        <v>0</v>
      </c>
      <c r="Y102" s="92" t="e">
        <f t="shared" ref="Y102:Y133" si="49">V102*($R$3)</f>
        <v>#REF!</v>
      </c>
      <c r="Z102" s="234"/>
      <c r="AA102" s="531">
        <v>0</v>
      </c>
      <c r="AB102" s="531">
        <v>0</v>
      </c>
      <c r="AC102" s="37"/>
    </row>
    <row r="103" spans="1:29" ht="12.75" customHeight="1" x14ac:dyDescent="0.25">
      <c r="A103" s="497" t="str">
        <f>TEXT($B$101,"dddd")</f>
        <v>zaterdag</v>
      </c>
      <c r="B103" s="664"/>
      <c r="C103" s="452"/>
      <c r="D103" s="492">
        <f>IF(LEFT($A103,2)="ma",$D$173,IF(LEFT($A103,2)="di",$D$178,IF(LEFT($A103,2)="wo",$D$183,IF(LEFT($A103,2)="do",$D$188,IF(LEFT($A103,2)="vr",$D$193,IF(LEFT($A103,2)="za",$D$198,IF(LEFT($A103,2)="zo",$D$199)))))))</f>
        <v>0</v>
      </c>
      <c r="E103" s="441">
        <f>IF(LEFT($A103,2)="ma",$E$173,IF(LEFT($A103,2)="di",$E$178,IF(LEFT($A103,2)="wo",$E$183,IF(LEFT($A103,2)="do",$E$188,IF(LEFT($A103,2)="vr",$E$193,IF(LEFT($A103,2)="za",$E$198,IF(LEFT($A103,2)="zo",$E$199)))))))</f>
        <v>0</v>
      </c>
      <c r="F103" s="441">
        <f>IF(LEFT($A103,2)="ma",$C$173,IF(LEFT($A103,2)="di",$C$178,IF(LEFT($A103,2)="wo",$C$183,IF(LEFT($A103,2)="do",$C$188,IF(LEFT($A103,2)="vr",$C$193,IF(LEFT($A103,2)="za",$C$198,IF(LEFT($A103,2)="zo",$C$199)))))))</f>
        <v>0</v>
      </c>
      <c r="G103" s="43">
        <f t="shared" si="33"/>
        <v>0</v>
      </c>
      <c r="H103" s="265"/>
      <c r="I103" s="265"/>
      <c r="J103" s="280"/>
      <c r="K103" s="280"/>
      <c r="L103" s="310"/>
      <c r="M103" s="282"/>
      <c r="N103" s="463">
        <f t="shared" si="47"/>
        <v>42785</v>
      </c>
      <c r="O103" s="390"/>
      <c r="P103" s="283"/>
      <c r="Q103" s="283"/>
      <c r="R103" s="80"/>
      <c r="S103" s="68">
        <f t="shared" si="34"/>
        <v>0</v>
      </c>
      <c r="T103" s="4" t="e">
        <f t="shared" si="48"/>
        <v>#REF!</v>
      </c>
      <c r="U103" s="35"/>
      <c r="V103" s="69">
        <f t="shared" si="40"/>
        <v>0</v>
      </c>
      <c r="W103" s="69">
        <f t="shared" si="41"/>
        <v>0</v>
      </c>
      <c r="X103" s="70">
        <f t="shared" si="42"/>
        <v>0</v>
      </c>
      <c r="Y103" s="92" t="e">
        <f t="shared" si="49"/>
        <v>#REF!</v>
      </c>
      <c r="Z103" s="234"/>
      <c r="AA103" s="531">
        <v>0</v>
      </c>
      <c r="AB103" s="531">
        <v>0</v>
      </c>
      <c r="AC103" s="37"/>
    </row>
    <row r="104" spans="1:29" ht="12.75" customHeight="1" thickBot="1" x14ac:dyDescent="0.3">
      <c r="A104" s="497" t="str">
        <f>TEXT($B$101,"dddd")</f>
        <v>zaterdag</v>
      </c>
      <c r="B104" s="664"/>
      <c r="C104" s="450"/>
      <c r="D104" s="441">
        <f>IF(LEFT($A104,2)="ma",$D$174,IF(LEFT($A104,2)="di",$D$179,IF(LEFT($A104,2)="wo",$D$184,IF(LEFT($A104,2)="do",$D$189,IF(LEFT($A104,2)="vr",$D$194,IF(LEFT($A104,2)="za",$D$198,IF(LEFT($A104,2)="zo",$D$199)))))))</f>
        <v>0</v>
      </c>
      <c r="E104" s="441">
        <f>IF(LEFT($A104,2)="ma",$E$174,IF(LEFT($A104,2)="di",$E$179,IF(LEFT($A104,2)="wo",$E$184,IF(LEFT($A104,2)="do",$E$189,IF(LEFT($A104,2)="vr",$E$194,IF(LEFT($A104,2)="za",$E$198,IF(LEFT($A104,2)="zo",$E$199)))))))</f>
        <v>0</v>
      </c>
      <c r="F104" s="441">
        <f>IF(LEFT($A104,2)="ma",$C$174,IF(LEFT($A104,2)="di",$C$179,IF(LEFT($A104,2)="wo",$C$184,IF(LEFT($A104,2)="do",$C$189,IF(LEFT($A104,2)="vr",$C$194,IF(LEFT($A104,2)="za",$C$198,IF(LEFT($A104,2)="zo",$C$199)))))))</f>
        <v>0</v>
      </c>
      <c r="G104" s="43">
        <f t="shared" si="33"/>
        <v>0</v>
      </c>
      <c r="H104" s="265"/>
      <c r="I104" s="265"/>
      <c r="J104" s="280"/>
      <c r="K104" s="280"/>
      <c r="L104" s="310"/>
      <c r="M104" s="282"/>
      <c r="N104" s="463">
        <f t="shared" si="47"/>
        <v>42785</v>
      </c>
      <c r="O104" s="390"/>
      <c r="P104" s="283"/>
      <c r="Q104" s="283"/>
      <c r="R104" s="80"/>
      <c r="S104" s="68">
        <f t="shared" si="34"/>
        <v>0</v>
      </c>
      <c r="T104" s="4" t="e">
        <f t="shared" si="48"/>
        <v>#REF!</v>
      </c>
      <c r="U104" s="35"/>
      <c r="V104" s="69">
        <f t="shared" si="40"/>
        <v>0</v>
      </c>
      <c r="W104" s="69">
        <f t="shared" si="41"/>
        <v>0</v>
      </c>
      <c r="X104" s="70">
        <f t="shared" si="42"/>
        <v>0</v>
      </c>
      <c r="Y104" s="92" t="e">
        <f t="shared" si="49"/>
        <v>#REF!</v>
      </c>
      <c r="Z104" s="234"/>
      <c r="AA104" s="531">
        <v>0</v>
      </c>
      <c r="AB104" s="531">
        <v>0</v>
      </c>
      <c r="AC104" s="37"/>
    </row>
    <row r="105" spans="1:29" ht="13.5" customHeight="1" thickBot="1" x14ac:dyDescent="0.3">
      <c r="A105" s="498" t="str">
        <f>TEXT($B$101,"dddd")</f>
        <v>zaterdag</v>
      </c>
      <c r="B105" s="665"/>
      <c r="C105" s="449" t="e">
        <f t="shared" si="38"/>
        <v>#REF!</v>
      </c>
      <c r="D105" s="442">
        <f>IF(LEFT($A105,2)="ma",$D$175,IF(LEFT($A105,2)="di",$D$180,IF(LEFT($A105,2)="wo",$D$185,IF(LEFT($A105,2)="do",$D$190,IF(LEFT($A105,2)="vr",$D$195,IF(LEFT($A105,2)="za",$D$198,IF(LEFT($A105,2)="zo",$D$199)))))))</f>
        <v>0</v>
      </c>
      <c r="E105" s="442">
        <f>IF(LEFT($A105,2)="ma",$E$175,IF(LEFT($A105,2)="di",$E$180,IF(LEFT($A105,2)="wo",$E$185,IF(LEFT($A105,2)="do",$E$190,IF(LEFT($A105,2)="vr",$E$195,IF(LEFT($A105,2)="za",$E$198,IF(LEFT($A105,2)="zo",$E$199)))))))</f>
        <v>0</v>
      </c>
      <c r="F105" s="442">
        <f>IF(LEFT($A105,2)="ma",$C$175,IF(LEFT($A105,2)="di",$C$180,IF(LEFT($A105,2)="wo",$C$185,IF(LEFT($A105,2)="do",$C$190,IF(LEFT($A105,2)="vr",$C$195,IF(LEFT($A105,2)="za",$C$198,IF(LEFT($A105,2)="zo",$C$199)))))))</f>
        <v>0</v>
      </c>
      <c r="G105" s="46">
        <f t="shared" si="33"/>
        <v>0</v>
      </c>
      <c r="H105" s="268"/>
      <c r="I105" s="266"/>
      <c r="J105" s="292"/>
      <c r="K105" s="292"/>
      <c r="L105" s="313"/>
      <c r="M105" s="294"/>
      <c r="N105" s="463">
        <f t="shared" si="47"/>
        <v>42785</v>
      </c>
      <c r="O105" s="393"/>
      <c r="P105" s="295"/>
      <c r="Q105" s="295"/>
      <c r="R105" s="81"/>
      <c r="S105" s="71">
        <f t="shared" si="34"/>
        <v>0</v>
      </c>
      <c r="T105" s="6" t="e">
        <f t="shared" si="48"/>
        <v>#REF!</v>
      </c>
      <c r="U105" s="36"/>
      <c r="V105" s="72">
        <f t="shared" si="40"/>
        <v>0</v>
      </c>
      <c r="W105" s="72">
        <f t="shared" si="41"/>
        <v>0</v>
      </c>
      <c r="X105" s="73">
        <f t="shared" si="42"/>
        <v>0</v>
      </c>
      <c r="Y105" s="93" t="e">
        <f t="shared" si="49"/>
        <v>#REF!</v>
      </c>
      <c r="Z105" s="237"/>
      <c r="AA105" s="537">
        <v>0</v>
      </c>
      <c r="AB105" s="537">
        <v>0</v>
      </c>
      <c r="AC105" s="40"/>
    </row>
    <row r="106" spans="1:29" ht="12.75" customHeight="1" thickBot="1" x14ac:dyDescent="0.3">
      <c r="A106" s="499" t="str">
        <f>TEXT($B$106,"dddd")</f>
        <v>zondag</v>
      </c>
      <c r="B106" s="663">
        <f>DATE($AC$3,2,21)</f>
        <v>42786</v>
      </c>
      <c r="C106" s="451"/>
      <c r="D106" s="493">
        <f>IF(LEFT($A106,2 )="ma",$D$171,IF(LEFT($A106,2)="di",$D$176,IF(LEFT($A106,2)="wo",$D$181,IF(LEFT($A106,2)="do",$D$186,IF(LEFT($A106,2)="vr",$D$191,IF(LEFT($A106,2)="za",$D$198,IF(LEFT($A106,2)="zo",$D$199)))))))</f>
        <v>0</v>
      </c>
      <c r="E106" s="495">
        <f>IF(LEFT($A106,2)="ma",$E$171,IF(LEFT($A106,2)="di",$E$176,IF(LEFT($A106,2)="wo",$E$181,IF(LEFT($A106,2)="do",$E$186,IF(LEFT($A106,2)="vr",$E$191,IF(LEFT($A106,2)="za",$E$198,IF(LEFT($A106,2)="zo",$E$199)))))))</f>
        <v>0</v>
      </c>
      <c r="F106" s="495">
        <f>IF(LEFT($A106,2)="ma",$C$171,IF(LEFT($A106,2)="di",$C$176,IF(LEFT($A106,2)="wo",$C$181,IF(LEFT($A106,2)="do",$C$186,IF(LEFT($A106,2)="vr",$C$191,IF(LEFT($A106,2)="za",$C$198,IF(LEFT($A106,2)="zo",$C$199)))))))</f>
        <v>0</v>
      </c>
      <c r="G106" s="42">
        <f t="shared" si="33"/>
        <v>0</v>
      </c>
      <c r="H106" s="264"/>
      <c r="I106" s="508"/>
      <c r="J106" s="276"/>
      <c r="K106" s="276"/>
      <c r="L106" s="309"/>
      <c r="M106" s="278"/>
      <c r="N106" s="464">
        <f>$B$106</f>
        <v>42786</v>
      </c>
      <c r="O106" s="389"/>
      <c r="P106" s="279"/>
      <c r="Q106" s="279"/>
      <c r="R106" s="79"/>
      <c r="S106" s="200">
        <f t="shared" si="34"/>
        <v>0</v>
      </c>
      <c r="T106" s="5" t="e">
        <f t="shared" si="48"/>
        <v>#REF!</v>
      </c>
      <c r="U106" s="34"/>
      <c r="V106" s="67">
        <f>IF(LEFT(M106,1)="R",IF(U106&lt;$Q$2,0,U106-$Q$2),IF(LEFT(M106,1)="S",IF(U106&lt;$Q$2,0,U106-$Q$2),U106))</f>
        <v>0</v>
      </c>
      <c r="W106" s="67">
        <f>U106</f>
        <v>0</v>
      </c>
      <c r="X106" s="74">
        <f>W106*($Y$3)</f>
        <v>0</v>
      </c>
      <c r="Y106" s="91" t="e">
        <f t="shared" si="49"/>
        <v>#REF!</v>
      </c>
      <c r="Z106" s="238"/>
      <c r="AA106" s="529">
        <v>0</v>
      </c>
      <c r="AB106" s="529">
        <v>0</v>
      </c>
      <c r="AC106" s="41"/>
    </row>
    <row r="107" spans="1:29" ht="12.75" customHeight="1" thickBot="1" x14ac:dyDescent="0.3">
      <c r="A107" s="499" t="str">
        <f>TEXT($B$106,"dddd")</f>
        <v>zondag</v>
      </c>
      <c r="B107" s="664"/>
      <c r="C107" s="450"/>
      <c r="D107" s="494">
        <f>IF(LEFT($A107,2)="ma",$D$172,IF(LEFT($A107,2)="di",$D$177,IF(LEFT($A107,2)="wo",$D$182,IF(LEFT($A107,2)="do",$D$187,IF(LEFT($A107,2)="vr",$D$192,IF(LEFT($A107,2)="za",$D$198,IF(LEFT($A107,2)="zo",$D$199)))))))</f>
        <v>0</v>
      </c>
      <c r="E107" s="441">
        <f>IF(LEFT($A107,2)="ma",$E$172,IF(LEFT($A107,2)="di",$E$177,IF(LEFT($A107,2)="wo",$E$182,IF(LEFT($A107,2)="do",$E$187,IF(LEFT($A107,2)="vr",$E$192,IF(LEFT($A107,2)="za",$E$198,IF(LEFT($A107,2)="zo",$E$199)))))))</f>
        <v>0</v>
      </c>
      <c r="F107" s="441">
        <f>IF(LEFT($A107,2)="ma",$C$172,IF(LEFT($A107,2)="di",$C$177,IF(LEFT($A107,2)="wo",$C$182,IF(LEFT($A107,2)="do",$C$187,IF(LEFT($A107,2)="vr",$C$192,IF(LEFT($A107,2)="za",$C$198,IF(LEFT($A107,2)="zo",$C$199)))))))</f>
        <v>0</v>
      </c>
      <c r="G107" s="43">
        <f t="shared" si="33"/>
        <v>0</v>
      </c>
      <c r="H107" s="265"/>
      <c r="I107" s="265"/>
      <c r="J107" s="280"/>
      <c r="K107" s="280"/>
      <c r="L107" s="310"/>
      <c r="M107" s="282"/>
      <c r="N107" s="464">
        <f t="shared" ref="N107:N110" si="50">$B$106</f>
        <v>42786</v>
      </c>
      <c r="O107" s="390"/>
      <c r="P107" s="283"/>
      <c r="Q107" s="283"/>
      <c r="R107" s="80"/>
      <c r="S107" s="68">
        <f t="shared" si="34"/>
        <v>0</v>
      </c>
      <c r="T107" s="4" t="e">
        <f t="shared" si="48"/>
        <v>#REF!</v>
      </c>
      <c r="U107" s="35"/>
      <c r="V107" s="69">
        <f t="shared" si="40"/>
        <v>0</v>
      </c>
      <c r="W107" s="69">
        <f t="shared" si="41"/>
        <v>0</v>
      </c>
      <c r="X107" s="70">
        <f t="shared" si="42"/>
        <v>0</v>
      </c>
      <c r="Y107" s="92" t="e">
        <f t="shared" si="49"/>
        <v>#REF!</v>
      </c>
      <c r="Z107" s="234"/>
      <c r="AA107" s="531">
        <v>0</v>
      </c>
      <c r="AB107" s="531">
        <v>0</v>
      </c>
      <c r="AC107" s="37"/>
    </row>
    <row r="108" spans="1:29" ht="12.75" customHeight="1" thickBot="1" x14ac:dyDescent="0.3">
      <c r="A108" s="499" t="str">
        <f>TEXT($B$106,"dddd")</f>
        <v>zondag</v>
      </c>
      <c r="B108" s="664"/>
      <c r="C108" s="452"/>
      <c r="D108" s="492">
        <f>IF(LEFT($A108,2)="ma",$D$173,IF(LEFT($A108,2)="di",$D$178,IF(LEFT($A108,2)="wo",$D$183,IF(LEFT($A108,2)="do",$D$188,IF(LEFT($A108,2)="vr",$D$193,IF(LEFT($A108,2)="za",$D$198,IF(LEFT($A108,2)="zo",$D$199)))))))</f>
        <v>0</v>
      </c>
      <c r="E108" s="441">
        <f>IF(LEFT($A108,2)="ma",$E$173,IF(LEFT($A108,2)="di",$E$178,IF(LEFT($A108,2)="wo",$E$183,IF(LEFT($A108,2)="do",$E$188,IF(LEFT($A108,2)="vr",$E$193,IF(LEFT($A108,2)="za",$E$198,IF(LEFT($A108,2)="zo",$E$199)))))))</f>
        <v>0</v>
      </c>
      <c r="F108" s="441">
        <f>IF(LEFT($A108,2)="ma",$C$173,IF(LEFT($A108,2)="di",$C$178,IF(LEFT($A108,2)="wo",$C$183,IF(LEFT($A108,2)="do",$C$188,IF(LEFT($A108,2)="vr",$C$193,IF(LEFT($A108,2)="za",$C$198,IF(LEFT($A108,2)="zo",$C$199)))))))</f>
        <v>0</v>
      </c>
      <c r="G108" s="43">
        <f t="shared" si="33"/>
        <v>0</v>
      </c>
      <c r="H108" s="265"/>
      <c r="I108" s="265"/>
      <c r="J108" s="280"/>
      <c r="K108" s="280"/>
      <c r="L108" s="310"/>
      <c r="M108" s="282"/>
      <c r="N108" s="464">
        <f t="shared" si="50"/>
        <v>42786</v>
      </c>
      <c r="O108" s="390"/>
      <c r="P108" s="283"/>
      <c r="Q108" s="283"/>
      <c r="R108" s="80"/>
      <c r="S108" s="68">
        <f t="shared" si="34"/>
        <v>0</v>
      </c>
      <c r="T108" s="4" t="e">
        <f t="shared" si="48"/>
        <v>#REF!</v>
      </c>
      <c r="U108" s="35"/>
      <c r="V108" s="69">
        <f t="shared" si="40"/>
        <v>0</v>
      </c>
      <c r="W108" s="69">
        <f t="shared" si="41"/>
        <v>0</v>
      </c>
      <c r="X108" s="70">
        <f t="shared" si="42"/>
        <v>0</v>
      </c>
      <c r="Y108" s="92" t="e">
        <f t="shared" si="49"/>
        <v>#REF!</v>
      </c>
      <c r="Z108" s="234"/>
      <c r="AA108" s="531">
        <v>0</v>
      </c>
      <c r="AB108" s="531">
        <v>0</v>
      </c>
      <c r="AC108" s="37"/>
    </row>
    <row r="109" spans="1:29" ht="12.75" customHeight="1" thickBot="1" x14ac:dyDescent="0.3">
      <c r="A109" s="499" t="str">
        <f>TEXT($B$106,"dddd")</f>
        <v>zondag</v>
      </c>
      <c r="B109" s="664"/>
      <c r="C109" s="450"/>
      <c r="D109" s="441">
        <f>IF(LEFT($A109,2)="ma",$D$174,IF(LEFT($A109,2)="di",$D$179,IF(LEFT($A109,2)="wo",$D$184,IF(LEFT($A109,2)="do",$D$189,IF(LEFT($A109,2)="vr",$D$194,IF(LEFT($A109,2)="za",$D$198,IF(LEFT($A109,2)="zo",$D$199)))))))</f>
        <v>0</v>
      </c>
      <c r="E109" s="441">
        <f>IF(LEFT($A109,2)="ma",$E$174,IF(LEFT($A109,2)="di",$E$179,IF(LEFT($A109,2)="wo",$E$184,IF(LEFT($A109,2)="do",$E$189,IF(LEFT($A109,2)="vr",$E$194,IF(LEFT($A109,2)="za",$E$198,IF(LEFT($A109,2)="zo",$E$199)))))))</f>
        <v>0</v>
      </c>
      <c r="F109" s="441">
        <f>IF(LEFT($A109,2)="ma",$C$174,IF(LEFT($A109,2)="di",$C$179,IF(LEFT($A109,2)="wo",$C$184,IF(LEFT($A109,2)="do",$C$189,IF(LEFT($A109,2)="vr",$C$194,IF(LEFT($A109,2)="za",$C$198,IF(LEFT($A109,2)="zo",$C$199)))))))</f>
        <v>0</v>
      </c>
      <c r="G109" s="43">
        <f t="shared" si="33"/>
        <v>0</v>
      </c>
      <c r="H109" s="265"/>
      <c r="I109" s="265"/>
      <c r="J109" s="280"/>
      <c r="K109" s="280"/>
      <c r="L109" s="310"/>
      <c r="M109" s="282"/>
      <c r="N109" s="464">
        <f t="shared" si="50"/>
        <v>42786</v>
      </c>
      <c r="O109" s="390"/>
      <c r="P109" s="283"/>
      <c r="Q109" s="283"/>
      <c r="R109" s="80"/>
      <c r="S109" s="68">
        <f t="shared" si="34"/>
        <v>0</v>
      </c>
      <c r="T109" s="4" t="e">
        <f t="shared" si="48"/>
        <v>#REF!</v>
      </c>
      <c r="U109" s="35"/>
      <c r="V109" s="69">
        <f t="shared" si="40"/>
        <v>0</v>
      </c>
      <c r="W109" s="69">
        <f t="shared" si="41"/>
        <v>0</v>
      </c>
      <c r="X109" s="70">
        <f t="shared" si="42"/>
        <v>0</v>
      </c>
      <c r="Y109" s="92" t="e">
        <f t="shared" si="49"/>
        <v>#REF!</v>
      </c>
      <c r="Z109" s="234"/>
      <c r="AA109" s="531">
        <v>0</v>
      </c>
      <c r="AB109" s="531">
        <v>0</v>
      </c>
      <c r="AC109" s="37"/>
    </row>
    <row r="110" spans="1:29" ht="13.5" customHeight="1" thickBot="1" x14ac:dyDescent="0.3">
      <c r="A110" s="499" t="str">
        <f>TEXT($B$106,"dddd")</f>
        <v>zondag</v>
      </c>
      <c r="B110" s="665"/>
      <c r="C110" s="449" t="e">
        <f t="shared" si="38"/>
        <v>#REF!</v>
      </c>
      <c r="D110" s="442">
        <f>IF(LEFT($A110,2)="ma",$D$175,IF(LEFT($A110,2)="di",$D$180,IF(LEFT($A110,2)="wo",$D$185,IF(LEFT($A110,2)="do",$D$190,IF(LEFT($A110,2)="vr",$D$195,IF(LEFT($A110,2)="za",$D$198,IF(LEFT($A110,2)="zo",$D$199)))))))</f>
        <v>0</v>
      </c>
      <c r="E110" s="442">
        <f>IF(LEFT($A110,2)="ma",$E$175,IF(LEFT($A110,2)="di",$E$180,IF(LEFT($A110,2)="wo",$E$185,IF(LEFT($A110,2)="do",$E$190,IF(LEFT($A110,2)="vr",$E$195,IF(LEFT($A110,2)="za",$E$198,IF(LEFT($A110,2)="zo",$E$199)))))))</f>
        <v>0</v>
      </c>
      <c r="F110" s="442">
        <f>IF(LEFT($A110,2)="ma",$C$175,IF(LEFT($A110,2)="di",$C$180,IF(LEFT($A110,2)="wo",$C$185,IF(LEFT($A110,2)="do",$C$190,IF(LEFT($A110,2)="vr",$C$195,IF(LEFT($A110,2)="za",$C$198,IF(LEFT($A110,2)="zo",$C$199)))))))</f>
        <v>0</v>
      </c>
      <c r="G110" s="44">
        <f t="shared" si="33"/>
        <v>0</v>
      </c>
      <c r="H110" s="266"/>
      <c r="I110" s="266"/>
      <c r="J110" s="284"/>
      <c r="K110" s="284"/>
      <c r="L110" s="311"/>
      <c r="M110" s="286"/>
      <c r="N110" s="464">
        <f t="shared" si="50"/>
        <v>42786</v>
      </c>
      <c r="O110" s="391"/>
      <c r="P110" s="287"/>
      <c r="Q110" s="287"/>
      <c r="R110" s="81"/>
      <c r="S110" s="71">
        <f t="shared" si="34"/>
        <v>0</v>
      </c>
      <c r="T110" s="6" t="e">
        <f t="shared" si="48"/>
        <v>#REF!</v>
      </c>
      <c r="U110" s="36"/>
      <c r="V110" s="72">
        <f t="shared" si="40"/>
        <v>0</v>
      </c>
      <c r="W110" s="72">
        <f t="shared" si="41"/>
        <v>0</v>
      </c>
      <c r="X110" s="73">
        <f t="shared" si="42"/>
        <v>0</v>
      </c>
      <c r="Y110" s="93" t="e">
        <f t="shared" si="49"/>
        <v>#REF!</v>
      </c>
      <c r="Z110" s="235"/>
      <c r="AA110" s="533">
        <v>0</v>
      </c>
      <c r="AB110" s="533">
        <v>0</v>
      </c>
      <c r="AC110" s="38"/>
    </row>
    <row r="111" spans="1:29" ht="12.75" customHeight="1" x14ac:dyDescent="0.25">
      <c r="A111" s="496" t="str">
        <f>TEXT($B$111,"dddd")</f>
        <v>maandag</v>
      </c>
      <c r="B111" s="663">
        <f>DATE($AC$3,2,22)</f>
        <v>42787</v>
      </c>
      <c r="C111" s="451"/>
      <c r="D111" s="493">
        <f>IF(LEFT($A111,2 )="ma",$D$171,IF(LEFT($A111,2)="di",$D$176,IF(LEFT($A111,2)="wo",$D$181,IF(LEFT($A111,2)="do",$D$186,IF(LEFT($A111,2)="vr",$D$191,IF(LEFT($A111,2)="za",$D$198,IF(LEFT($A111,2)="zo",$D$199)))))))</f>
        <v>0</v>
      </c>
      <c r="E111" s="495">
        <f>IF(LEFT($A111,2)="ma",$E$171,IF(LEFT($A111,2)="di",$E$176,IF(LEFT($A111,2)="wo",$E$181,IF(LEFT($A111,2)="do",$E$186,IF(LEFT($A111,2)="vr",$E$191,IF(LEFT($A111,2)="za",$E$198,IF(LEFT($A111,2)="zo",$E$199)))))))</f>
        <v>0</v>
      </c>
      <c r="F111" s="495">
        <f>IF(LEFT($A111,2)="ma",$C$171,IF(LEFT($A111,2)="di",$C$176,IF(LEFT($A111,2)="wo",$C$181,IF(LEFT($A111,2)="do",$C$186,IF(LEFT($A111,2)="vr",$C$191,IF(LEFT($A111,2)="za",$C$198,IF(LEFT($A111,2)="zo",$C$199)))))))</f>
        <v>0</v>
      </c>
      <c r="G111" s="45">
        <f t="shared" si="33"/>
        <v>0</v>
      </c>
      <c r="H111" s="267"/>
      <c r="I111" s="508"/>
      <c r="J111" s="288"/>
      <c r="K111" s="288"/>
      <c r="L111" s="312"/>
      <c r="M111" s="290"/>
      <c r="N111" s="463">
        <f>$B$111</f>
        <v>42787</v>
      </c>
      <c r="O111" s="392"/>
      <c r="P111" s="291"/>
      <c r="Q111" s="406"/>
      <c r="R111" s="79"/>
      <c r="S111" s="200">
        <f t="shared" si="34"/>
        <v>0</v>
      </c>
      <c r="T111" s="5" t="e">
        <f t="shared" si="48"/>
        <v>#REF!</v>
      </c>
      <c r="U111" s="34"/>
      <c r="V111" s="67">
        <f>IF(LEFT(M111,1)="R",IF(U111&lt;$Q$2,0,U111-$Q$2),IF(LEFT(M111,1)="S",IF(U111&lt;$Q$2,0,U111-$Q$2),U111))</f>
        <v>0</v>
      </c>
      <c r="W111" s="67">
        <f>U111</f>
        <v>0</v>
      </c>
      <c r="X111" s="74">
        <f>W111*($Y$3)</f>
        <v>0</v>
      </c>
      <c r="Y111" s="91" t="e">
        <f t="shared" si="49"/>
        <v>#REF!</v>
      </c>
      <c r="Z111" s="236"/>
      <c r="AA111" s="535">
        <v>0</v>
      </c>
      <c r="AB111" s="535">
        <v>0</v>
      </c>
      <c r="AC111" s="39"/>
    </row>
    <row r="112" spans="1:29" ht="12.75" customHeight="1" x14ac:dyDescent="0.25">
      <c r="A112" s="497" t="str">
        <f>TEXT($B$111,"dddd")</f>
        <v>maandag</v>
      </c>
      <c r="B112" s="664"/>
      <c r="C112" s="450"/>
      <c r="D112" s="494">
        <f>IF(LEFT($A112,2)="ma",$D$172,IF(LEFT($A112,2)="di",$D$177,IF(LEFT($A112,2)="wo",$D$182,IF(LEFT($A112,2)="do",$D$187,IF(LEFT($A112,2)="vr",$D$192,IF(LEFT($A112,2)="za",$D$198,IF(LEFT($A112,2)="zo",$D$199)))))))</f>
        <v>0</v>
      </c>
      <c r="E112" s="441">
        <f>IF(LEFT($A112,2)="ma",$E$172,IF(LEFT($A112,2)="di",$E$177,IF(LEFT($A112,2)="wo",$E$182,IF(LEFT($A112,2)="do",$E$187,IF(LEFT($A112,2)="vr",$E$192,IF(LEFT($A112,2)="za",$E$198,IF(LEFT($A112,2)="zo",$E$199)))))))</f>
        <v>0</v>
      </c>
      <c r="F112" s="441">
        <f>IF(LEFT($A112,2)="ma",$C$172,IF(LEFT($A112,2)="di",$C$177,IF(LEFT($A112,2)="wo",$C$182,IF(LEFT($A112,2)="do",$C$187,IF(LEFT($A112,2)="vr",$C$192,IF(LEFT($A112,2)="za",$C$198,IF(LEFT($A112,2)="zo",$C$199)))))))</f>
        <v>0</v>
      </c>
      <c r="G112" s="43">
        <f t="shared" si="33"/>
        <v>0</v>
      </c>
      <c r="H112" s="265"/>
      <c r="I112" s="265"/>
      <c r="J112" s="280"/>
      <c r="K112" s="280"/>
      <c r="L112" s="310"/>
      <c r="M112" s="282"/>
      <c r="N112" s="463">
        <f t="shared" ref="N112:N115" si="51">$B$111</f>
        <v>42787</v>
      </c>
      <c r="O112" s="390"/>
      <c r="P112" s="283"/>
      <c r="Q112" s="283"/>
      <c r="R112" s="80"/>
      <c r="S112" s="68">
        <f t="shared" si="34"/>
        <v>0</v>
      </c>
      <c r="T112" s="4" t="e">
        <f t="shared" si="48"/>
        <v>#REF!</v>
      </c>
      <c r="U112" s="35"/>
      <c r="V112" s="69">
        <f t="shared" si="40"/>
        <v>0</v>
      </c>
      <c r="W112" s="69">
        <f t="shared" si="41"/>
        <v>0</v>
      </c>
      <c r="X112" s="70">
        <f t="shared" si="42"/>
        <v>0</v>
      </c>
      <c r="Y112" s="92" t="e">
        <f t="shared" si="49"/>
        <v>#REF!</v>
      </c>
      <c r="Z112" s="234"/>
      <c r="AA112" s="531">
        <v>0</v>
      </c>
      <c r="AB112" s="531">
        <v>0</v>
      </c>
      <c r="AC112" s="37"/>
    </row>
    <row r="113" spans="1:29" ht="12.75" customHeight="1" x14ac:dyDescent="0.25">
      <c r="A113" s="497" t="str">
        <f>TEXT($B$111,"dddd")</f>
        <v>maandag</v>
      </c>
      <c r="B113" s="664"/>
      <c r="C113" s="452"/>
      <c r="D113" s="492">
        <f>IF(LEFT($A113,2)="ma",$D$173,IF(LEFT($A113,2)="di",$D$178,IF(LEFT($A113,2)="wo",$D$183,IF(LEFT($A113,2)="do",$D$188,IF(LEFT($A113,2)="vr",$D$193,IF(LEFT($A113,2)="za",$D$198,IF(LEFT($A113,2)="zo",$D$199)))))))</f>
        <v>0</v>
      </c>
      <c r="E113" s="441">
        <f>IF(LEFT($A113,2)="ma",$E$173,IF(LEFT($A113,2)="di",$E$178,IF(LEFT($A113,2)="wo",$E$183,IF(LEFT($A113,2)="do",$E$188,IF(LEFT($A113,2)="vr",$E$193,IF(LEFT($A113,2)="za",$E$198,IF(LEFT($A113,2)="zo",$E$199)))))))</f>
        <v>0</v>
      </c>
      <c r="F113" s="441">
        <f>IF(LEFT($A113,2)="ma",$C$173,IF(LEFT($A113,2)="di",$C$178,IF(LEFT($A113,2)="wo",$C$183,IF(LEFT($A113,2)="do",$C$188,IF(LEFT($A113,2)="vr",$C$193,IF(LEFT($A113,2)="za",$C$198,IF(LEFT($A113,2)="zo",$C$199)))))))</f>
        <v>0</v>
      </c>
      <c r="G113" s="43">
        <f t="shared" si="33"/>
        <v>0</v>
      </c>
      <c r="H113" s="265"/>
      <c r="I113" s="265"/>
      <c r="J113" s="280"/>
      <c r="K113" s="280"/>
      <c r="L113" s="310"/>
      <c r="M113" s="282"/>
      <c r="N113" s="463">
        <f t="shared" si="51"/>
        <v>42787</v>
      </c>
      <c r="O113" s="390"/>
      <c r="P113" s="283"/>
      <c r="Q113" s="283"/>
      <c r="R113" s="80"/>
      <c r="S113" s="68">
        <f t="shared" si="34"/>
        <v>0</v>
      </c>
      <c r="T113" s="4" t="e">
        <f t="shared" si="48"/>
        <v>#REF!</v>
      </c>
      <c r="U113" s="35"/>
      <c r="V113" s="69">
        <f t="shared" si="40"/>
        <v>0</v>
      </c>
      <c r="W113" s="69">
        <f t="shared" si="41"/>
        <v>0</v>
      </c>
      <c r="X113" s="70">
        <f t="shared" si="42"/>
        <v>0</v>
      </c>
      <c r="Y113" s="92" t="e">
        <f t="shared" si="49"/>
        <v>#REF!</v>
      </c>
      <c r="Z113" s="234"/>
      <c r="AA113" s="531">
        <v>0</v>
      </c>
      <c r="AB113" s="531">
        <v>0</v>
      </c>
      <c r="AC113" s="37"/>
    </row>
    <row r="114" spans="1:29" ht="12.75" customHeight="1" thickBot="1" x14ac:dyDescent="0.3">
      <c r="A114" s="497" t="str">
        <f>TEXT($B$111,"dddd")</f>
        <v>maandag</v>
      </c>
      <c r="B114" s="664"/>
      <c r="C114" s="450"/>
      <c r="D114" s="441">
        <f>IF(LEFT($A114,2)="ma",$D$174,IF(LEFT($A114,2)="di",$D$179,IF(LEFT($A114,2)="wo",$D$184,IF(LEFT($A114,2)="do",$D$189,IF(LEFT($A114,2)="vr",$D$194,IF(LEFT($A114,2)="za",$D$198,IF(LEFT($A114,2)="zo",$D$199)))))))</f>
        <v>0</v>
      </c>
      <c r="E114" s="441">
        <f>IF(LEFT($A114,2)="ma",$E$174,IF(LEFT($A114,2)="di",$E$179,IF(LEFT($A114,2)="wo",$E$184,IF(LEFT($A114,2)="do",$E$189,IF(LEFT($A114,2)="vr",$E$194,IF(LEFT($A114,2)="za",$E$198,IF(LEFT($A114,2)="zo",$E$199)))))))</f>
        <v>0</v>
      </c>
      <c r="F114" s="441">
        <f>IF(LEFT($A114,2)="ma",$C$174,IF(LEFT($A114,2)="di",$C$179,IF(LEFT($A114,2)="wo",$C$184,IF(LEFT($A114,2)="do",$C$189,IF(LEFT($A114,2)="vr",$C$194,IF(LEFT($A114,2)="za",$C$198,IF(LEFT($A114,2)="zo",$C$199)))))))</f>
        <v>0</v>
      </c>
      <c r="G114" s="43">
        <f t="shared" si="33"/>
        <v>0</v>
      </c>
      <c r="H114" s="265"/>
      <c r="I114" s="265"/>
      <c r="J114" s="280"/>
      <c r="K114" s="280"/>
      <c r="L114" s="310"/>
      <c r="M114" s="282"/>
      <c r="N114" s="463">
        <f t="shared" si="51"/>
        <v>42787</v>
      </c>
      <c r="O114" s="390"/>
      <c r="P114" s="283"/>
      <c r="Q114" s="283"/>
      <c r="R114" s="80"/>
      <c r="S114" s="68">
        <f t="shared" si="34"/>
        <v>0</v>
      </c>
      <c r="T114" s="4" t="e">
        <f t="shared" si="48"/>
        <v>#REF!</v>
      </c>
      <c r="U114" s="35"/>
      <c r="V114" s="69">
        <f t="shared" si="40"/>
        <v>0</v>
      </c>
      <c r="W114" s="69">
        <f t="shared" si="41"/>
        <v>0</v>
      </c>
      <c r="X114" s="70">
        <f t="shared" si="42"/>
        <v>0</v>
      </c>
      <c r="Y114" s="92" t="e">
        <f t="shared" si="49"/>
        <v>#REF!</v>
      </c>
      <c r="Z114" s="234"/>
      <c r="AA114" s="531">
        <v>0</v>
      </c>
      <c r="AB114" s="531">
        <v>0</v>
      </c>
      <c r="AC114" s="37"/>
    </row>
    <row r="115" spans="1:29" ht="13.5" customHeight="1" thickBot="1" x14ac:dyDescent="0.3">
      <c r="A115" s="498" t="str">
        <f>TEXT($B$111,"dddd")</f>
        <v>maandag</v>
      </c>
      <c r="B115" s="665"/>
      <c r="C115" s="449" t="e">
        <f t="shared" si="38"/>
        <v>#REF!</v>
      </c>
      <c r="D115" s="442">
        <f>IF(LEFT($A115,2)="ma",$D$175,IF(LEFT($A115,2)="di",$D$180,IF(LEFT($A115,2)="wo",$D$185,IF(LEFT($A115,2)="do",$D$190,IF(LEFT($A115,2)="vr",$D$195,IF(LEFT($A115,2)="za",$D$198,IF(LEFT($A115,2)="zo",$D$199)))))))</f>
        <v>0</v>
      </c>
      <c r="E115" s="442">
        <f>IF(LEFT($A115,2)="ma",$E$175,IF(LEFT($A115,2)="di",$E$180,IF(LEFT($A115,2)="wo",$E$185,IF(LEFT($A115,2)="do",$E$190,IF(LEFT($A115,2)="vr",$E$195,IF(LEFT($A115,2)="za",$E$198,IF(LEFT($A115,2)="zo",$E$199)))))))</f>
        <v>0</v>
      </c>
      <c r="F115" s="442">
        <f>IF(LEFT($A115,2)="ma",$C$175,IF(LEFT($A115,2)="di",$C$180,IF(LEFT($A115,2)="wo",$C$185,IF(LEFT($A115,2)="do",$C$190,IF(LEFT($A115,2)="vr",$C$195,IF(LEFT($A115,2)="za",$C$198,IF(LEFT($A115,2)="zo",$C$199)))))))</f>
        <v>0</v>
      </c>
      <c r="G115" s="46">
        <f t="shared" si="33"/>
        <v>0</v>
      </c>
      <c r="H115" s="268"/>
      <c r="I115" s="266"/>
      <c r="J115" s="292"/>
      <c r="K115" s="292"/>
      <c r="L115" s="313"/>
      <c r="M115" s="294"/>
      <c r="N115" s="463">
        <f t="shared" si="51"/>
        <v>42787</v>
      </c>
      <c r="O115" s="393"/>
      <c r="P115" s="295"/>
      <c r="Q115" s="295"/>
      <c r="R115" s="81"/>
      <c r="S115" s="71">
        <f t="shared" si="34"/>
        <v>0</v>
      </c>
      <c r="T115" s="6" t="e">
        <f t="shared" si="48"/>
        <v>#REF!</v>
      </c>
      <c r="U115" s="36"/>
      <c r="V115" s="72">
        <f t="shared" si="40"/>
        <v>0</v>
      </c>
      <c r="W115" s="72">
        <f t="shared" si="41"/>
        <v>0</v>
      </c>
      <c r="X115" s="73">
        <f t="shared" si="42"/>
        <v>0</v>
      </c>
      <c r="Y115" s="93" t="e">
        <f t="shared" si="49"/>
        <v>#REF!</v>
      </c>
      <c r="Z115" s="237"/>
      <c r="AA115" s="537">
        <v>0</v>
      </c>
      <c r="AB115" s="537">
        <v>0</v>
      </c>
      <c r="AC115" s="40"/>
    </row>
    <row r="116" spans="1:29" ht="12.75" customHeight="1" thickBot="1" x14ac:dyDescent="0.3">
      <c r="A116" s="499" t="str">
        <f>TEXT($B$116,"dddd")</f>
        <v>dinsdag</v>
      </c>
      <c r="B116" s="663">
        <f>DATE($AC$3,2,23)</f>
        <v>42788</v>
      </c>
      <c r="C116" s="451"/>
      <c r="D116" s="493">
        <f>IF(LEFT($A116,2 )="ma",$D$171,IF(LEFT($A116,2)="di",$D$176,IF(LEFT($A116,2)="wo",$D$181,IF(LEFT($A116,2)="do",$D$186,IF(LEFT($A116,2)="vr",$D$191,IF(LEFT($A116,2)="za",$D$198,IF(LEFT($A116,2)="zo",$D$199)))))))</f>
        <v>0</v>
      </c>
      <c r="E116" s="495">
        <f>IF(LEFT($A116,2)="ma",$E$171,IF(LEFT($A116,2)="di",$E$176,IF(LEFT($A116,2)="wo",$E$181,IF(LEFT($A116,2)="do",$E$186,IF(LEFT($A116,2)="vr",$E$191,IF(LEFT($A116,2)="za",$E$198,IF(LEFT($A116,2)="zo",$E$199)))))))</f>
        <v>0</v>
      </c>
      <c r="F116" s="495">
        <f>IF(LEFT($A116,2)="ma",$C$171,IF(LEFT($A116,2)="di",$C$176,IF(LEFT($A116,2)="wo",$C$181,IF(LEFT($A116,2)="do",$C$186,IF(LEFT($A116,2)="vr",$C$191,IF(LEFT($A116,2)="za",$C$198,IF(LEFT($A116,2)="zo",$C$199)))))))</f>
        <v>0</v>
      </c>
      <c r="G116" s="42">
        <f t="shared" si="33"/>
        <v>0</v>
      </c>
      <c r="H116" s="264"/>
      <c r="I116" s="508"/>
      <c r="J116" s="276"/>
      <c r="K116" s="276"/>
      <c r="L116" s="309"/>
      <c r="M116" s="278"/>
      <c r="N116" s="464">
        <f>$B$116</f>
        <v>42788</v>
      </c>
      <c r="O116" s="389"/>
      <c r="P116" s="279"/>
      <c r="Q116" s="279"/>
      <c r="R116" s="79"/>
      <c r="S116" s="200">
        <f t="shared" si="34"/>
        <v>0</v>
      </c>
      <c r="T116" s="5" t="e">
        <f t="shared" si="48"/>
        <v>#REF!</v>
      </c>
      <c r="U116" s="34"/>
      <c r="V116" s="67">
        <f>IF(LEFT(M116,1)="R",IF(U116&lt;$Q$2,0,U116-$Q$2),IF(LEFT(M116,1)="S",IF(U116&lt;$Q$2,0,U116-$Q$2),U116))</f>
        <v>0</v>
      </c>
      <c r="W116" s="67">
        <f>U116</f>
        <v>0</v>
      </c>
      <c r="X116" s="74">
        <f>W116*($Y$3)</f>
        <v>0</v>
      </c>
      <c r="Y116" s="91" t="e">
        <f t="shared" si="49"/>
        <v>#REF!</v>
      </c>
      <c r="Z116" s="238"/>
      <c r="AA116" s="529">
        <v>0</v>
      </c>
      <c r="AB116" s="529">
        <v>0</v>
      </c>
      <c r="AC116" s="41"/>
    </row>
    <row r="117" spans="1:29" ht="12.75" customHeight="1" thickBot="1" x14ac:dyDescent="0.3">
      <c r="A117" s="499" t="str">
        <f>TEXT($B$116,"dddd")</f>
        <v>dinsdag</v>
      </c>
      <c r="B117" s="664"/>
      <c r="C117" s="450"/>
      <c r="D117" s="494">
        <f>IF(LEFT($A117,2)="ma",$D$172,IF(LEFT($A117,2)="di",$D$177,IF(LEFT($A117,2)="wo",$D$182,IF(LEFT($A117,2)="do",$D$187,IF(LEFT($A117,2)="vr",$D$192,IF(LEFT($A117,2)="za",$D$198,IF(LEFT($A117,2)="zo",$D$199)))))))</f>
        <v>0</v>
      </c>
      <c r="E117" s="441">
        <f>IF(LEFT($A117,2)="ma",$E$172,IF(LEFT($A117,2)="di",$E$177,IF(LEFT($A117,2)="wo",$E$182,IF(LEFT($A117,2)="do",$E$187,IF(LEFT($A117,2)="vr",$E$192,IF(LEFT($A117,2)="za",$E$198,IF(LEFT($A117,2)="zo",$E$199)))))))</f>
        <v>0</v>
      </c>
      <c r="F117" s="441">
        <f>IF(LEFT($A117,2)="ma",$C$172,IF(LEFT($A117,2)="di",$C$177,IF(LEFT($A117,2)="wo",$C$182,IF(LEFT($A117,2)="do",$C$187,IF(LEFT($A117,2)="vr",$C$192,IF(LEFT($A117,2)="za",$C$198,IF(LEFT($A117,2)="zo",$C$199)))))))</f>
        <v>0</v>
      </c>
      <c r="G117" s="43">
        <f t="shared" si="33"/>
        <v>0</v>
      </c>
      <c r="H117" s="265"/>
      <c r="I117" s="265"/>
      <c r="J117" s="280"/>
      <c r="K117" s="280"/>
      <c r="L117" s="310"/>
      <c r="M117" s="282"/>
      <c r="N117" s="464">
        <f t="shared" ref="N117:N120" si="52">$B$116</f>
        <v>42788</v>
      </c>
      <c r="O117" s="390"/>
      <c r="P117" s="283"/>
      <c r="Q117" s="283"/>
      <c r="R117" s="80"/>
      <c r="S117" s="68">
        <f t="shared" si="34"/>
        <v>0</v>
      </c>
      <c r="T117" s="4" t="e">
        <f t="shared" si="48"/>
        <v>#REF!</v>
      </c>
      <c r="U117" s="35"/>
      <c r="V117" s="69">
        <f t="shared" si="40"/>
        <v>0</v>
      </c>
      <c r="W117" s="69">
        <f t="shared" si="41"/>
        <v>0</v>
      </c>
      <c r="X117" s="70">
        <f t="shared" si="42"/>
        <v>0</v>
      </c>
      <c r="Y117" s="92" t="e">
        <f t="shared" si="49"/>
        <v>#REF!</v>
      </c>
      <c r="Z117" s="234"/>
      <c r="AA117" s="531">
        <v>0</v>
      </c>
      <c r="AB117" s="531">
        <v>0</v>
      </c>
      <c r="AC117" s="37"/>
    </row>
    <row r="118" spans="1:29" ht="12.75" customHeight="1" thickBot="1" x14ac:dyDescent="0.3">
      <c r="A118" s="499" t="str">
        <f>TEXT($B$116,"dddd")</f>
        <v>dinsdag</v>
      </c>
      <c r="B118" s="664"/>
      <c r="C118" s="452"/>
      <c r="D118" s="492">
        <f>IF(LEFT($A118,2)="ma",$D$173,IF(LEFT($A118,2)="di",$D$178,IF(LEFT($A118,2)="wo",$D$183,IF(LEFT($A118,2)="do",$D$188,IF(LEFT($A118,2)="vr",$D$193,IF(LEFT($A118,2)="za",$D$198,IF(LEFT($A118,2)="zo",$D$199)))))))</f>
        <v>0</v>
      </c>
      <c r="E118" s="441">
        <f>IF(LEFT($A118,2)="ma",$E$173,IF(LEFT($A118,2)="di",$E$178,IF(LEFT($A118,2)="wo",$E$183,IF(LEFT($A118,2)="do",$E$188,IF(LEFT($A118,2)="vr",$E$193,IF(LEFT($A118,2)="za",$E$198,IF(LEFT($A118,2)="zo",$E$199)))))))</f>
        <v>0</v>
      </c>
      <c r="F118" s="441">
        <f>IF(LEFT($A118,2)="ma",$C$173,IF(LEFT($A118,2)="di",$C$178,IF(LEFT($A118,2)="wo",$C$183,IF(LEFT($A118,2)="do",$C$188,IF(LEFT($A118,2)="vr",$C$193,IF(LEFT($A118,2)="za",$C$198,IF(LEFT($A118,2)="zo",$C$199)))))))</f>
        <v>0</v>
      </c>
      <c r="G118" s="43">
        <f t="shared" si="33"/>
        <v>0</v>
      </c>
      <c r="H118" s="265"/>
      <c r="I118" s="265"/>
      <c r="J118" s="280"/>
      <c r="K118" s="280"/>
      <c r="L118" s="310"/>
      <c r="M118" s="282"/>
      <c r="N118" s="464">
        <f t="shared" si="52"/>
        <v>42788</v>
      </c>
      <c r="O118" s="390"/>
      <c r="P118" s="283"/>
      <c r="Q118" s="283"/>
      <c r="R118" s="80"/>
      <c r="S118" s="68">
        <f t="shared" si="34"/>
        <v>0</v>
      </c>
      <c r="T118" s="4" t="e">
        <f t="shared" si="48"/>
        <v>#REF!</v>
      </c>
      <c r="U118" s="35"/>
      <c r="V118" s="69">
        <f t="shared" si="40"/>
        <v>0</v>
      </c>
      <c r="W118" s="69">
        <f t="shared" si="41"/>
        <v>0</v>
      </c>
      <c r="X118" s="70">
        <f t="shared" si="42"/>
        <v>0</v>
      </c>
      <c r="Y118" s="92" t="e">
        <f t="shared" si="49"/>
        <v>#REF!</v>
      </c>
      <c r="Z118" s="234"/>
      <c r="AA118" s="531">
        <v>0</v>
      </c>
      <c r="AB118" s="531">
        <v>0</v>
      </c>
      <c r="AC118" s="37"/>
    </row>
    <row r="119" spans="1:29" ht="12.75" customHeight="1" thickBot="1" x14ac:dyDescent="0.3">
      <c r="A119" s="499" t="str">
        <f>TEXT($B$116,"dddd")</f>
        <v>dinsdag</v>
      </c>
      <c r="B119" s="664"/>
      <c r="C119" s="450"/>
      <c r="D119" s="441">
        <f>IF(LEFT($A119,2)="ma",$D$174,IF(LEFT($A119,2)="di",$D$179,IF(LEFT($A119,2)="wo",$D$184,IF(LEFT($A119,2)="do",$D$189,IF(LEFT($A119,2)="vr",$D$194,IF(LEFT($A119,2)="za",$D$198,IF(LEFT($A119,2)="zo",$D$199)))))))</f>
        <v>0</v>
      </c>
      <c r="E119" s="441">
        <f>IF(LEFT($A119,2)="ma",$E$174,IF(LEFT($A119,2)="di",$E$179,IF(LEFT($A119,2)="wo",$E$184,IF(LEFT($A119,2)="do",$E$189,IF(LEFT($A119,2)="vr",$E$194,IF(LEFT($A119,2)="za",$E$198,IF(LEFT($A119,2)="zo",$E$199)))))))</f>
        <v>0</v>
      </c>
      <c r="F119" s="441">
        <f>IF(LEFT($A119,2)="ma",$C$174,IF(LEFT($A119,2)="di",$C$179,IF(LEFT($A119,2)="wo",$C$184,IF(LEFT($A119,2)="do",$C$189,IF(LEFT($A119,2)="vr",$C$194,IF(LEFT($A119,2)="za",$C$198,IF(LEFT($A119,2)="zo",$C$199)))))))</f>
        <v>0</v>
      </c>
      <c r="G119" s="43">
        <f t="shared" si="33"/>
        <v>0</v>
      </c>
      <c r="H119" s="265"/>
      <c r="I119" s="265"/>
      <c r="J119" s="280"/>
      <c r="K119" s="280"/>
      <c r="L119" s="310"/>
      <c r="M119" s="282"/>
      <c r="N119" s="464">
        <f t="shared" si="52"/>
        <v>42788</v>
      </c>
      <c r="O119" s="390"/>
      <c r="P119" s="283"/>
      <c r="Q119" s="283"/>
      <c r="R119" s="80"/>
      <c r="S119" s="68">
        <f t="shared" si="34"/>
        <v>0</v>
      </c>
      <c r="T119" s="4" t="e">
        <f t="shared" si="48"/>
        <v>#REF!</v>
      </c>
      <c r="U119" s="35"/>
      <c r="V119" s="69">
        <f t="shared" si="40"/>
        <v>0</v>
      </c>
      <c r="W119" s="69">
        <f t="shared" si="41"/>
        <v>0</v>
      </c>
      <c r="X119" s="70">
        <f t="shared" si="42"/>
        <v>0</v>
      </c>
      <c r="Y119" s="92" t="e">
        <f t="shared" si="49"/>
        <v>#REF!</v>
      </c>
      <c r="Z119" s="234"/>
      <c r="AA119" s="531">
        <v>0</v>
      </c>
      <c r="AB119" s="531">
        <v>0</v>
      </c>
      <c r="AC119" s="37"/>
    </row>
    <row r="120" spans="1:29" ht="13.5" customHeight="1" thickBot="1" x14ac:dyDescent="0.3">
      <c r="A120" s="499" t="str">
        <f>TEXT($B$116,"dddd")</f>
        <v>dinsdag</v>
      </c>
      <c r="B120" s="665"/>
      <c r="C120" s="449" t="e">
        <f t="shared" si="38"/>
        <v>#REF!</v>
      </c>
      <c r="D120" s="442">
        <f>IF(LEFT($A120,2)="ma",$D$175,IF(LEFT($A120,2)="di",$D$180,IF(LEFT($A120,2)="wo",$D$185,IF(LEFT($A120,2)="do",$D$190,IF(LEFT($A120,2)="vr",$D$195,IF(LEFT($A120,2)="za",$D$198,IF(LEFT($A120,2)="zo",$D$199)))))))</f>
        <v>0</v>
      </c>
      <c r="E120" s="442">
        <f>IF(LEFT($A120,2)="ma",$E$175,IF(LEFT($A120,2)="di",$E$180,IF(LEFT($A120,2)="wo",$E$185,IF(LEFT($A120,2)="do",$E$190,IF(LEFT($A120,2)="vr",$E$195,IF(LEFT($A120,2)="za",$E$198,IF(LEFT($A120,2)="zo",$E$199)))))))</f>
        <v>0</v>
      </c>
      <c r="F120" s="442">
        <f>IF(LEFT($A120,2)="ma",$C$175,IF(LEFT($A120,2)="di",$C$180,IF(LEFT($A120,2)="wo",$C$185,IF(LEFT($A120,2)="do",$C$190,IF(LEFT($A120,2)="vr",$C$195,IF(LEFT($A120,2)="za",$C$198,IF(LEFT($A120,2)="zo",$C$199)))))))</f>
        <v>0</v>
      </c>
      <c r="G120" s="44">
        <f t="shared" si="33"/>
        <v>0</v>
      </c>
      <c r="H120" s="266"/>
      <c r="I120" s="266"/>
      <c r="J120" s="284"/>
      <c r="K120" s="284"/>
      <c r="L120" s="311"/>
      <c r="M120" s="286"/>
      <c r="N120" s="464">
        <f t="shared" si="52"/>
        <v>42788</v>
      </c>
      <c r="O120" s="391"/>
      <c r="P120" s="287"/>
      <c r="Q120" s="287"/>
      <c r="R120" s="81"/>
      <c r="S120" s="71">
        <f t="shared" si="34"/>
        <v>0</v>
      </c>
      <c r="T120" s="6" t="e">
        <f t="shared" si="48"/>
        <v>#REF!</v>
      </c>
      <c r="U120" s="36"/>
      <c r="V120" s="72">
        <f t="shared" si="40"/>
        <v>0</v>
      </c>
      <c r="W120" s="72">
        <f t="shared" si="41"/>
        <v>0</v>
      </c>
      <c r="X120" s="73">
        <f t="shared" si="42"/>
        <v>0</v>
      </c>
      <c r="Y120" s="93" t="e">
        <f t="shared" si="49"/>
        <v>#REF!</v>
      </c>
      <c r="Z120" s="235"/>
      <c r="AA120" s="533">
        <v>0</v>
      </c>
      <c r="AB120" s="533">
        <v>0</v>
      </c>
      <c r="AC120" s="38"/>
    </row>
    <row r="121" spans="1:29" ht="12.75" customHeight="1" x14ac:dyDescent="0.25">
      <c r="A121" s="496" t="str">
        <f>TEXT($B$121,"dddd")</f>
        <v>woensdag</v>
      </c>
      <c r="B121" s="663">
        <f>DATE($AC$3,2,24)</f>
        <v>42789</v>
      </c>
      <c r="C121" s="451"/>
      <c r="D121" s="493">
        <f>IF(LEFT($A121,2 )="ma",$D$171,IF(LEFT($A121,2)="di",$D$176,IF(LEFT($A121,2)="wo",$D$181,IF(LEFT($A121,2)="do",$D$186,IF(LEFT($A121,2)="vr",$D$191,IF(LEFT($A121,2)="za",$D$198,IF(LEFT($A121,2)="zo",$D$199)))))))</f>
        <v>0</v>
      </c>
      <c r="E121" s="495">
        <f>IF(LEFT($A121,2)="ma",$E$171,IF(LEFT($A121,2)="di",$E$176,IF(LEFT($A121,2)="wo",$E$181,IF(LEFT($A121,2)="do",$E$186,IF(LEFT($A121,2)="vr",$E$191,IF(LEFT($A121,2)="za",$E$198,IF(LEFT($A121,2)="zo",$E$199)))))))</f>
        <v>0</v>
      </c>
      <c r="F121" s="495">
        <f>IF(LEFT($A121,2)="ma",$C$171,IF(LEFT($A121,2)="di",$C$176,IF(LEFT($A121,2)="wo",$C$181,IF(LEFT($A121,2)="do",$C$186,IF(LEFT($A121,2)="vr",$C$191,IF(LEFT($A121,2)="za",$C$198,IF(LEFT($A121,2)="zo",$C$199)))))))</f>
        <v>0</v>
      </c>
      <c r="G121" s="45">
        <f t="shared" si="33"/>
        <v>0</v>
      </c>
      <c r="H121" s="267"/>
      <c r="I121" s="508"/>
      <c r="J121" s="288"/>
      <c r="K121" s="288"/>
      <c r="L121" s="312"/>
      <c r="M121" s="290"/>
      <c r="N121" s="463">
        <f>$B$121</f>
        <v>42789</v>
      </c>
      <c r="O121" s="392"/>
      <c r="P121" s="291"/>
      <c r="Q121" s="291"/>
      <c r="R121" s="79"/>
      <c r="S121" s="200">
        <f t="shared" si="34"/>
        <v>0</v>
      </c>
      <c r="T121" s="5" t="e">
        <f t="shared" si="48"/>
        <v>#REF!</v>
      </c>
      <c r="U121" s="34"/>
      <c r="V121" s="67">
        <f>IF(LEFT(M121,1)="R",IF(U121&lt;$Q$2,0,U121-$Q$2),IF(LEFT(M121,1)="S",IF(U121&lt;$Q$2,0,U121-$Q$2),U121))</f>
        <v>0</v>
      </c>
      <c r="W121" s="67">
        <f>U121</f>
        <v>0</v>
      </c>
      <c r="X121" s="74">
        <f>W121*($Y$3)</f>
        <v>0</v>
      </c>
      <c r="Y121" s="91" t="e">
        <f t="shared" si="49"/>
        <v>#REF!</v>
      </c>
      <c r="Z121" s="236"/>
      <c r="AA121" s="535">
        <v>0</v>
      </c>
      <c r="AB121" s="535">
        <v>0</v>
      </c>
      <c r="AC121" s="39"/>
    </row>
    <row r="122" spans="1:29" ht="12.75" customHeight="1" x14ac:dyDescent="0.25">
      <c r="A122" s="497" t="str">
        <f>TEXT($B$121,"dddd")</f>
        <v>woensdag</v>
      </c>
      <c r="B122" s="664"/>
      <c r="C122" s="450"/>
      <c r="D122" s="494">
        <f>IF(LEFT($A122,2)="ma",$D$172,IF(LEFT($A122,2)="di",$D$177,IF(LEFT($A122,2)="wo",$D$182,IF(LEFT($A122,2)="do",$D$187,IF(LEFT($A122,2)="vr",$D$192,IF(LEFT($A122,2)="za",$D$198,IF(LEFT($A122,2)="zo",$D$199)))))))</f>
        <v>0</v>
      </c>
      <c r="E122" s="441">
        <f>IF(LEFT($A122,2)="ma",$E$172,IF(LEFT($A122,2)="di",$E$177,IF(LEFT($A122,2)="wo",$E$182,IF(LEFT($A122,2)="do",$E$187,IF(LEFT($A122,2)="vr",$E$192,IF(LEFT($A122,2)="za",$E$198,IF(LEFT($A122,2)="zo",$E$199)))))))</f>
        <v>0</v>
      </c>
      <c r="F122" s="441">
        <f>IF(LEFT($A122,2)="ma",$C$172,IF(LEFT($A122,2)="di",$C$177,IF(LEFT($A122,2)="wo",$C$182,IF(LEFT($A122,2)="do",$C$187,IF(LEFT($A122,2)="vr",$C$192,IF(LEFT($A122,2)="za",$C$198,IF(LEFT($A122,2)="zo",$C$199)))))))</f>
        <v>0</v>
      </c>
      <c r="G122" s="43">
        <f t="shared" si="33"/>
        <v>0</v>
      </c>
      <c r="H122" s="265"/>
      <c r="I122" s="265"/>
      <c r="J122" s="280"/>
      <c r="K122" s="280"/>
      <c r="L122" s="310"/>
      <c r="M122" s="282"/>
      <c r="N122" s="463">
        <f t="shared" ref="N122:N125" si="53">$B$121</f>
        <v>42789</v>
      </c>
      <c r="O122" s="390"/>
      <c r="P122" s="283"/>
      <c r="Q122" s="283"/>
      <c r="R122" s="80"/>
      <c r="S122" s="68">
        <f t="shared" si="34"/>
        <v>0</v>
      </c>
      <c r="T122" s="4" t="e">
        <f t="shared" si="48"/>
        <v>#REF!</v>
      </c>
      <c r="U122" s="35"/>
      <c r="V122" s="69">
        <f t="shared" si="40"/>
        <v>0</v>
      </c>
      <c r="W122" s="69">
        <f t="shared" si="41"/>
        <v>0</v>
      </c>
      <c r="X122" s="70">
        <f t="shared" si="42"/>
        <v>0</v>
      </c>
      <c r="Y122" s="92" t="e">
        <f t="shared" si="49"/>
        <v>#REF!</v>
      </c>
      <c r="Z122" s="234"/>
      <c r="AA122" s="531">
        <v>0</v>
      </c>
      <c r="AB122" s="531">
        <v>0</v>
      </c>
      <c r="AC122" s="37"/>
    </row>
    <row r="123" spans="1:29" ht="12.75" customHeight="1" x14ac:dyDescent="0.25">
      <c r="A123" s="497" t="str">
        <f>TEXT($B$121,"dddd")</f>
        <v>woensdag</v>
      </c>
      <c r="B123" s="664"/>
      <c r="C123" s="452"/>
      <c r="D123" s="492">
        <f>IF(LEFT($A123,2)="ma",$D$173,IF(LEFT($A123,2)="di",$D$178,IF(LEFT($A123,2)="wo",$D$183,IF(LEFT($A123,2)="do",$D$188,IF(LEFT($A123,2)="vr",$D$193,IF(LEFT($A123,2)="za",$D$198,IF(LEFT($A123,2)="zo",$D$199)))))))</f>
        <v>0</v>
      </c>
      <c r="E123" s="441">
        <f>IF(LEFT($A123,2)="ma",$E$173,IF(LEFT($A123,2)="di",$E$178,IF(LEFT($A123,2)="wo",$E$183,IF(LEFT($A123,2)="do",$E$188,IF(LEFT($A123,2)="vr",$E$193,IF(LEFT($A123,2)="za",$E$198,IF(LEFT($A123,2)="zo",$E$199)))))))</f>
        <v>0</v>
      </c>
      <c r="F123" s="441">
        <f>IF(LEFT($A123,2)="ma",$C$173,IF(LEFT($A123,2)="di",$C$178,IF(LEFT($A123,2)="wo",$C$183,IF(LEFT($A123,2)="do",$C$188,IF(LEFT($A123,2)="vr",$C$193,IF(LEFT($A123,2)="za",$C$198,IF(LEFT($A123,2)="zo",$C$199)))))))</f>
        <v>0</v>
      </c>
      <c r="G123" s="43">
        <f t="shared" si="33"/>
        <v>0</v>
      </c>
      <c r="H123" s="265"/>
      <c r="I123" s="265"/>
      <c r="J123" s="280"/>
      <c r="K123" s="280"/>
      <c r="L123" s="310"/>
      <c r="M123" s="282"/>
      <c r="N123" s="463">
        <f t="shared" si="53"/>
        <v>42789</v>
      </c>
      <c r="O123" s="390"/>
      <c r="P123" s="283"/>
      <c r="Q123" s="283"/>
      <c r="R123" s="80"/>
      <c r="S123" s="68">
        <f t="shared" si="34"/>
        <v>0</v>
      </c>
      <c r="T123" s="4" t="e">
        <f t="shared" si="48"/>
        <v>#REF!</v>
      </c>
      <c r="U123" s="35"/>
      <c r="V123" s="69">
        <f t="shared" si="40"/>
        <v>0</v>
      </c>
      <c r="W123" s="69">
        <f t="shared" si="41"/>
        <v>0</v>
      </c>
      <c r="X123" s="70">
        <f t="shared" si="42"/>
        <v>0</v>
      </c>
      <c r="Y123" s="92" t="e">
        <f t="shared" si="49"/>
        <v>#REF!</v>
      </c>
      <c r="Z123" s="234"/>
      <c r="AA123" s="531">
        <v>0</v>
      </c>
      <c r="AB123" s="531">
        <v>0</v>
      </c>
      <c r="AC123" s="37"/>
    </row>
    <row r="124" spans="1:29" ht="12.75" customHeight="1" thickBot="1" x14ac:dyDescent="0.3">
      <c r="A124" s="497" t="str">
        <f>TEXT($B$121,"dddd")</f>
        <v>woensdag</v>
      </c>
      <c r="B124" s="664"/>
      <c r="C124" s="450"/>
      <c r="D124" s="441">
        <f>IF(LEFT($A124,2)="ma",$D$174,IF(LEFT($A124,2)="di",$D$179,IF(LEFT($A124,2)="wo",$D$184,IF(LEFT($A124,2)="do",$D$189,IF(LEFT($A124,2)="vr",$D$194,IF(LEFT($A124,2)="za",$D$198,IF(LEFT($A124,2)="zo",$D$199)))))))</f>
        <v>0</v>
      </c>
      <c r="E124" s="441">
        <f>IF(LEFT($A124,2)="ma",$E$174,IF(LEFT($A124,2)="di",$E$179,IF(LEFT($A124,2)="wo",$E$184,IF(LEFT($A124,2)="do",$E$189,IF(LEFT($A124,2)="vr",$E$194,IF(LEFT($A124,2)="za",$E$198,IF(LEFT($A124,2)="zo",$E$199)))))))</f>
        <v>0</v>
      </c>
      <c r="F124" s="441">
        <f>IF(LEFT($A124,2)="ma",$C$174,IF(LEFT($A124,2)="di",$C$179,IF(LEFT($A124,2)="wo",$C$184,IF(LEFT($A124,2)="do",$C$189,IF(LEFT($A124,2)="vr",$C$194,IF(LEFT($A124,2)="za",$C$198,IF(LEFT($A124,2)="zo",$C$199)))))))</f>
        <v>0</v>
      </c>
      <c r="G124" s="43">
        <f t="shared" si="33"/>
        <v>0</v>
      </c>
      <c r="H124" s="265"/>
      <c r="I124" s="265"/>
      <c r="J124" s="280"/>
      <c r="K124" s="280"/>
      <c r="L124" s="310"/>
      <c r="M124" s="282"/>
      <c r="N124" s="463">
        <f t="shared" si="53"/>
        <v>42789</v>
      </c>
      <c r="O124" s="390"/>
      <c r="P124" s="283"/>
      <c r="Q124" s="283"/>
      <c r="R124" s="80"/>
      <c r="S124" s="68">
        <f t="shared" si="34"/>
        <v>0</v>
      </c>
      <c r="T124" s="4" t="e">
        <f t="shared" si="48"/>
        <v>#REF!</v>
      </c>
      <c r="U124" s="35"/>
      <c r="V124" s="69">
        <f t="shared" si="40"/>
        <v>0</v>
      </c>
      <c r="W124" s="69">
        <f t="shared" si="41"/>
        <v>0</v>
      </c>
      <c r="X124" s="70">
        <f t="shared" si="42"/>
        <v>0</v>
      </c>
      <c r="Y124" s="92" t="e">
        <f t="shared" si="49"/>
        <v>#REF!</v>
      </c>
      <c r="Z124" s="234"/>
      <c r="AA124" s="531">
        <v>0</v>
      </c>
      <c r="AB124" s="531">
        <v>0</v>
      </c>
      <c r="AC124" s="37"/>
    </row>
    <row r="125" spans="1:29" ht="13.5" customHeight="1" thickBot="1" x14ac:dyDescent="0.3">
      <c r="A125" s="498" t="str">
        <f>TEXT($B$121,"dddd")</f>
        <v>woensdag</v>
      </c>
      <c r="B125" s="665"/>
      <c r="C125" s="449" t="e">
        <f t="shared" si="38"/>
        <v>#REF!</v>
      </c>
      <c r="D125" s="442">
        <f>IF(LEFT($A125,2)="ma",$D$175,IF(LEFT($A125,2)="di",$D$180,IF(LEFT($A125,2)="wo",$D$185,IF(LEFT($A125,2)="do",$D$190,IF(LEFT($A125,2)="vr",$D$195,IF(LEFT($A125,2)="za",$D$198,IF(LEFT($A125,2)="zo",$D$199)))))))</f>
        <v>0</v>
      </c>
      <c r="E125" s="442">
        <f>IF(LEFT($A125,2)="ma",$E$175,IF(LEFT($A125,2)="di",$E$180,IF(LEFT($A125,2)="wo",$E$185,IF(LEFT($A125,2)="do",$E$190,IF(LEFT($A125,2)="vr",$E$195,IF(LEFT($A125,2)="za",$E$198,IF(LEFT($A125,2)="zo",$E$199)))))))</f>
        <v>0</v>
      </c>
      <c r="F125" s="442">
        <f>IF(LEFT($A125,2)="ma",$C$175,IF(LEFT($A125,2)="di",$C$180,IF(LEFT($A125,2)="wo",$C$185,IF(LEFT($A125,2)="do",$C$190,IF(LEFT($A125,2)="vr",$C$195,IF(LEFT($A125,2)="za",$C$198,IF(LEFT($A125,2)="zo",$C$199)))))))</f>
        <v>0</v>
      </c>
      <c r="G125" s="46">
        <f t="shared" si="33"/>
        <v>0</v>
      </c>
      <c r="H125" s="268"/>
      <c r="I125" s="266"/>
      <c r="J125" s="292"/>
      <c r="K125" s="292"/>
      <c r="L125" s="313"/>
      <c r="M125" s="294"/>
      <c r="N125" s="463">
        <f t="shared" si="53"/>
        <v>42789</v>
      </c>
      <c r="O125" s="393"/>
      <c r="P125" s="295"/>
      <c r="Q125" s="295"/>
      <c r="R125" s="81"/>
      <c r="S125" s="71">
        <f t="shared" si="34"/>
        <v>0</v>
      </c>
      <c r="T125" s="6" t="e">
        <f t="shared" si="48"/>
        <v>#REF!</v>
      </c>
      <c r="U125" s="36"/>
      <c r="V125" s="72">
        <f t="shared" si="40"/>
        <v>0</v>
      </c>
      <c r="W125" s="72">
        <f t="shared" si="41"/>
        <v>0</v>
      </c>
      <c r="X125" s="73">
        <f t="shared" si="42"/>
        <v>0</v>
      </c>
      <c r="Y125" s="93" t="e">
        <f t="shared" si="49"/>
        <v>#REF!</v>
      </c>
      <c r="Z125" s="237"/>
      <c r="AA125" s="537">
        <v>0</v>
      </c>
      <c r="AB125" s="537">
        <v>0</v>
      </c>
      <c r="AC125" s="40"/>
    </row>
    <row r="126" spans="1:29" ht="12.75" customHeight="1" thickBot="1" x14ac:dyDescent="0.3">
      <c r="A126" s="499" t="str">
        <f>TEXT($B$126,"dddd")</f>
        <v>donderdag</v>
      </c>
      <c r="B126" s="663">
        <f>DATE($AC$3,2,25)</f>
        <v>42790</v>
      </c>
      <c r="C126" s="451"/>
      <c r="D126" s="493">
        <f>IF(LEFT($A126,2 )="ma",$D$171,IF(LEFT($A126,2)="di",$D$176,IF(LEFT($A126,2)="wo",$D$181,IF(LEFT($A126,2)="do",$D$186,IF(LEFT($A126,2)="vr",$D$191,IF(LEFT($A126,2)="za",$D$198,IF(LEFT($A126,2)="zo",$D$199)))))))</f>
        <v>0</v>
      </c>
      <c r="E126" s="495">
        <f>IF(LEFT($A126,2)="ma",$E$171,IF(LEFT($A126,2)="di",$E$176,IF(LEFT($A126,2)="wo",$E$181,IF(LEFT($A126,2)="do",$E$186,IF(LEFT($A126,2)="vr",$E$191,IF(LEFT($A126,2)="za",$E$198,IF(LEFT($A126,2)="zo",$E$199)))))))</f>
        <v>0</v>
      </c>
      <c r="F126" s="495">
        <f>IF(LEFT($A126,2)="ma",$C$171,IF(LEFT($A126,2)="di",$C$176,IF(LEFT($A126,2)="wo",$C$181,IF(LEFT($A126,2)="do",$C$186,IF(LEFT($A126,2)="vr",$C$191,IF(LEFT($A126,2)="za",$C$198,IF(LEFT($A126,2)="zo",$C$199)))))))</f>
        <v>0</v>
      </c>
      <c r="G126" s="42">
        <f t="shared" si="33"/>
        <v>0</v>
      </c>
      <c r="H126" s="264"/>
      <c r="I126" s="508"/>
      <c r="J126" s="276"/>
      <c r="K126" s="276"/>
      <c r="L126" s="309"/>
      <c r="M126" s="278"/>
      <c r="N126" s="464">
        <f>$B$126</f>
        <v>42790</v>
      </c>
      <c r="O126" s="389"/>
      <c r="P126" s="279"/>
      <c r="Q126" s="279"/>
      <c r="R126" s="79"/>
      <c r="S126" s="200">
        <f t="shared" si="34"/>
        <v>0</v>
      </c>
      <c r="T126" s="5" t="e">
        <f t="shared" si="48"/>
        <v>#REF!</v>
      </c>
      <c r="U126" s="34"/>
      <c r="V126" s="67">
        <f>IF(LEFT(M126,1)="R",IF(U126&lt;$Q$2,0,U126-$Q$2),IF(LEFT(M126,1)="S",IF(U126&lt;$Q$2,0,U126-$Q$2),U126))</f>
        <v>0</v>
      </c>
      <c r="W126" s="67">
        <f>U126</f>
        <v>0</v>
      </c>
      <c r="X126" s="74">
        <f>W126*($Y$3)</f>
        <v>0</v>
      </c>
      <c r="Y126" s="91" t="e">
        <f t="shared" si="49"/>
        <v>#REF!</v>
      </c>
      <c r="Z126" s="238"/>
      <c r="AA126" s="529">
        <v>0</v>
      </c>
      <c r="AB126" s="529">
        <v>0</v>
      </c>
      <c r="AC126" s="41"/>
    </row>
    <row r="127" spans="1:29" ht="12.75" customHeight="1" thickBot="1" x14ac:dyDescent="0.3">
      <c r="A127" s="499" t="str">
        <f>TEXT($B$126,"dddd")</f>
        <v>donderdag</v>
      </c>
      <c r="B127" s="664"/>
      <c r="C127" s="450"/>
      <c r="D127" s="494">
        <f>IF(LEFT($A127,2)="ma",$D$172,IF(LEFT($A127,2)="di",$D$177,IF(LEFT($A127,2)="wo",$D$182,IF(LEFT($A127,2)="do",$D$187,IF(LEFT($A127,2)="vr",$D$192,IF(LEFT($A127,2)="za",$D$198,IF(LEFT($A127,2)="zo",$D$199)))))))</f>
        <v>0</v>
      </c>
      <c r="E127" s="441">
        <f>IF(LEFT($A127,2)="ma",$E$172,IF(LEFT($A127,2)="di",$E$177,IF(LEFT($A127,2)="wo",$E$182,IF(LEFT($A127,2)="do",$E$187,IF(LEFT($A127,2)="vr",$E$192,IF(LEFT($A127,2)="za",$E$198,IF(LEFT($A127,2)="zo",$E$199)))))))</f>
        <v>0</v>
      </c>
      <c r="F127" s="441">
        <f>IF(LEFT($A127,2)="ma",$C$172,IF(LEFT($A127,2)="di",$C$177,IF(LEFT($A127,2)="wo",$C$182,IF(LEFT($A127,2)="do",$C$187,IF(LEFT($A127,2)="vr",$C$192,IF(LEFT($A127,2)="za",$C$198,IF(LEFT($A127,2)="zo",$C$199)))))))</f>
        <v>0</v>
      </c>
      <c r="G127" s="43">
        <f t="shared" si="33"/>
        <v>0</v>
      </c>
      <c r="H127" s="265"/>
      <c r="I127" s="265"/>
      <c r="J127" s="280"/>
      <c r="K127" s="280"/>
      <c r="L127" s="310"/>
      <c r="M127" s="282"/>
      <c r="N127" s="464">
        <f t="shared" ref="N127:N130" si="54">$B$126</f>
        <v>42790</v>
      </c>
      <c r="O127" s="390"/>
      <c r="P127" s="283"/>
      <c r="Q127" s="283"/>
      <c r="R127" s="80"/>
      <c r="S127" s="68">
        <f t="shared" si="34"/>
        <v>0</v>
      </c>
      <c r="T127" s="4" t="e">
        <f t="shared" si="48"/>
        <v>#REF!</v>
      </c>
      <c r="U127" s="35"/>
      <c r="V127" s="69">
        <f t="shared" si="40"/>
        <v>0</v>
      </c>
      <c r="W127" s="69">
        <f t="shared" si="41"/>
        <v>0</v>
      </c>
      <c r="X127" s="70">
        <f t="shared" si="42"/>
        <v>0</v>
      </c>
      <c r="Y127" s="92" t="e">
        <f t="shared" si="49"/>
        <v>#REF!</v>
      </c>
      <c r="Z127" s="234"/>
      <c r="AA127" s="531">
        <v>0</v>
      </c>
      <c r="AB127" s="531">
        <v>0</v>
      </c>
      <c r="AC127" s="37"/>
    </row>
    <row r="128" spans="1:29" ht="12.75" customHeight="1" thickBot="1" x14ac:dyDescent="0.3">
      <c r="A128" s="499" t="str">
        <f>TEXT($B$126,"dddd")</f>
        <v>donderdag</v>
      </c>
      <c r="B128" s="664"/>
      <c r="C128" s="452"/>
      <c r="D128" s="492">
        <f>IF(LEFT($A128,2)="ma",$D$173,IF(LEFT($A128,2)="di",$D$178,IF(LEFT($A128,2)="wo",$D$183,IF(LEFT($A128,2)="do",$D$188,IF(LEFT($A128,2)="vr",$D$193,IF(LEFT($A128,2)="za",$D$198,IF(LEFT($A128,2)="zo",$D$199)))))))</f>
        <v>0</v>
      </c>
      <c r="E128" s="441">
        <f>IF(LEFT($A128,2)="ma",$E$173,IF(LEFT($A128,2)="di",$E$178,IF(LEFT($A128,2)="wo",$E$183,IF(LEFT($A128,2)="do",$E$188,IF(LEFT($A128,2)="vr",$E$193,IF(LEFT($A128,2)="za",$E$198,IF(LEFT($A128,2)="zo",$E$199)))))))</f>
        <v>0</v>
      </c>
      <c r="F128" s="441">
        <f>IF(LEFT($A128,2)="ma",$C$173,IF(LEFT($A128,2)="di",$C$178,IF(LEFT($A128,2)="wo",$C$183,IF(LEFT($A128,2)="do",$C$188,IF(LEFT($A128,2)="vr",$C$193,IF(LEFT($A128,2)="za",$C$198,IF(LEFT($A128,2)="zo",$C$199)))))))</f>
        <v>0</v>
      </c>
      <c r="G128" s="43">
        <f t="shared" si="33"/>
        <v>0</v>
      </c>
      <c r="H128" s="265"/>
      <c r="I128" s="265"/>
      <c r="J128" s="280"/>
      <c r="K128" s="280"/>
      <c r="L128" s="310"/>
      <c r="M128" s="282"/>
      <c r="N128" s="464">
        <f t="shared" si="54"/>
        <v>42790</v>
      </c>
      <c r="O128" s="390"/>
      <c r="P128" s="283"/>
      <c r="Q128" s="283"/>
      <c r="R128" s="80"/>
      <c r="S128" s="68">
        <f t="shared" si="34"/>
        <v>0</v>
      </c>
      <c r="T128" s="4" t="e">
        <f t="shared" si="48"/>
        <v>#REF!</v>
      </c>
      <c r="U128" s="35"/>
      <c r="V128" s="69">
        <f t="shared" si="40"/>
        <v>0</v>
      </c>
      <c r="W128" s="69">
        <f t="shared" si="41"/>
        <v>0</v>
      </c>
      <c r="X128" s="70">
        <f t="shared" si="42"/>
        <v>0</v>
      </c>
      <c r="Y128" s="92" t="e">
        <f t="shared" si="49"/>
        <v>#REF!</v>
      </c>
      <c r="Z128" s="234"/>
      <c r="AA128" s="531">
        <v>0</v>
      </c>
      <c r="AB128" s="531">
        <v>0</v>
      </c>
      <c r="AC128" s="37"/>
    </row>
    <row r="129" spans="1:29" ht="12.75" customHeight="1" thickBot="1" x14ac:dyDescent="0.3">
      <c r="A129" s="499" t="str">
        <f>TEXT($B$126,"dddd")</f>
        <v>donderdag</v>
      </c>
      <c r="B129" s="664"/>
      <c r="C129" s="450"/>
      <c r="D129" s="441">
        <f>IF(LEFT($A129,2)="ma",$D$174,IF(LEFT($A129,2)="di",$D$179,IF(LEFT($A129,2)="wo",$D$184,IF(LEFT($A129,2)="do",$D$189,IF(LEFT($A129,2)="vr",$D$194,IF(LEFT($A129,2)="za",$D$198,IF(LEFT($A129,2)="zo",$D$199)))))))</f>
        <v>0</v>
      </c>
      <c r="E129" s="441">
        <f>IF(LEFT($A129,2)="ma",$E$174,IF(LEFT($A129,2)="di",$E$179,IF(LEFT($A129,2)="wo",$E$184,IF(LEFT($A129,2)="do",$E$189,IF(LEFT($A129,2)="vr",$E$194,IF(LEFT($A129,2)="za",$E$198,IF(LEFT($A129,2)="zo",$E$199)))))))</f>
        <v>0</v>
      </c>
      <c r="F129" s="441">
        <f>IF(LEFT($A129,2)="ma",$C$174,IF(LEFT($A129,2)="di",$C$179,IF(LEFT($A129,2)="wo",$C$184,IF(LEFT($A129,2)="do",$C$189,IF(LEFT($A129,2)="vr",$C$194,IF(LEFT($A129,2)="za",$C$198,IF(LEFT($A129,2)="zo",$C$199)))))))</f>
        <v>0</v>
      </c>
      <c r="G129" s="43">
        <f t="shared" si="33"/>
        <v>0</v>
      </c>
      <c r="H129" s="265"/>
      <c r="I129" s="265"/>
      <c r="J129" s="280"/>
      <c r="K129" s="280"/>
      <c r="L129" s="310"/>
      <c r="M129" s="282"/>
      <c r="N129" s="464">
        <f t="shared" si="54"/>
        <v>42790</v>
      </c>
      <c r="O129" s="390"/>
      <c r="P129" s="283"/>
      <c r="Q129" s="283"/>
      <c r="R129" s="80"/>
      <c r="S129" s="68">
        <f t="shared" si="34"/>
        <v>0</v>
      </c>
      <c r="T129" s="4" t="e">
        <f t="shared" si="48"/>
        <v>#REF!</v>
      </c>
      <c r="U129" s="35"/>
      <c r="V129" s="69">
        <f t="shared" si="40"/>
        <v>0</v>
      </c>
      <c r="W129" s="69">
        <f t="shared" si="41"/>
        <v>0</v>
      </c>
      <c r="X129" s="70">
        <f t="shared" si="42"/>
        <v>0</v>
      </c>
      <c r="Y129" s="92" t="e">
        <f t="shared" si="49"/>
        <v>#REF!</v>
      </c>
      <c r="Z129" s="234"/>
      <c r="AA129" s="531">
        <v>0</v>
      </c>
      <c r="AB129" s="531">
        <v>0</v>
      </c>
      <c r="AC129" s="37"/>
    </row>
    <row r="130" spans="1:29" ht="13.5" customHeight="1" thickBot="1" x14ac:dyDescent="0.3">
      <c r="A130" s="499" t="str">
        <f>TEXT($B$126,"dddd")</f>
        <v>donderdag</v>
      </c>
      <c r="B130" s="665"/>
      <c r="C130" s="449" t="e">
        <f t="shared" si="38"/>
        <v>#REF!</v>
      </c>
      <c r="D130" s="442">
        <f>IF(LEFT($A130,2)="ma",$D$175,IF(LEFT($A130,2)="di",$D$180,IF(LEFT($A130,2)="wo",$D$185,IF(LEFT($A130,2)="do",$D$190,IF(LEFT($A130,2)="vr",$D$195,IF(LEFT($A130,2)="za",$D$198,IF(LEFT($A130,2)="zo",$D$199)))))))</f>
        <v>0</v>
      </c>
      <c r="E130" s="442">
        <f>IF(LEFT($A130,2)="ma",$E$175,IF(LEFT($A130,2)="di",$E$180,IF(LEFT($A130,2)="wo",$E$185,IF(LEFT($A130,2)="do",$E$190,IF(LEFT($A130,2)="vr",$E$195,IF(LEFT($A130,2)="za",$E$198,IF(LEFT($A130,2)="zo",$E$199)))))))</f>
        <v>0</v>
      </c>
      <c r="F130" s="442">
        <f>IF(LEFT($A130,2)="ma",$C$175,IF(LEFT($A130,2)="di",$C$180,IF(LEFT($A130,2)="wo",$C$185,IF(LEFT($A130,2)="do",$C$190,IF(LEFT($A130,2)="vr",$C$195,IF(LEFT($A130,2)="za",$C$198,IF(LEFT($A130,2)="zo",$C$199)))))))</f>
        <v>0</v>
      </c>
      <c r="G130" s="44">
        <f t="shared" si="33"/>
        <v>0</v>
      </c>
      <c r="H130" s="266"/>
      <c r="I130" s="266"/>
      <c r="J130" s="284"/>
      <c r="K130" s="284"/>
      <c r="L130" s="311"/>
      <c r="M130" s="286"/>
      <c r="N130" s="464">
        <f t="shared" si="54"/>
        <v>42790</v>
      </c>
      <c r="O130" s="391"/>
      <c r="P130" s="287"/>
      <c r="Q130" s="287"/>
      <c r="R130" s="81"/>
      <c r="S130" s="71">
        <f t="shared" si="34"/>
        <v>0</v>
      </c>
      <c r="T130" s="6" t="e">
        <f t="shared" si="48"/>
        <v>#REF!</v>
      </c>
      <c r="U130" s="36"/>
      <c r="V130" s="72">
        <f t="shared" si="40"/>
        <v>0</v>
      </c>
      <c r="W130" s="72">
        <f t="shared" si="41"/>
        <v>0</v>
      </c>
      <c r="X130" s="73">
        <f t="shared" si="42"/>
        <v>0</v>
      </c>
      <c r="Y130" s="93" t="e">
        <f t="shared" si="49"/>
        <v>#REF!</v>
      </c>
      <c r="Z130" s="235"/>
      <c r="AA130" s="533">
        <v>0</v>
      </c>
      <c r="AB130" s="533">
        <v>0</v>
      </c>
      <c r="AC130" s="38"/>
    </row>
    <row r="131" spans="1:29" ht="12.75" customHeight="1" x14ac:dyDescent="0.25">
      <c r="A131" s="496" t="str">
        <f>TEXT($B$131,"dddd")</f>
        <v>vrijdag</v>
      </c>
      <c r="B131" s="663">
        <f>DATE($AC$3,2,26)</f>
        <v>42791</v>
      </c>
      <c r="C131" s="451"/>
      <c r="D131" s="493">
        <f>IF(LEFT($A131,2 )="ma",$D$171,IF(LEFT($A131,2)="di",$D$176,IF(LEFT($A131,2)="wo",$D$181,IF(LEFT($A131,2)="do",$D$186,IF(LEFT($A131,2)="vr",$D$191,IF(LEFT($A131,2)="za",$D$198,IF(LEFT($A131,2)="zo",$D$199)))))))</f>
        <v>0</v>
      </c>
      <c r="E131" s="495">
        <f>IF(LEFT($A131,2)="ma",$E$171,IF(LEFT($A131,2)="di",$E$176,IF(LEFT($A131,2)="wo",$E$181,IF(LEFT($A131,2)="do",$E$186,IF(LEFT($A131,2)="vr",$E$191,IF(LEFT($A131,2)="za",$E$198,IF(LEFT($A131,2)="zo",$E$199)))))))</f>
        <v>0</v>
      </c>
      <c r="F131" s="495">
        <f>IF(LEFT($A131,2)="ma",$C$171,IF(LEFT($A131,2)="di",$C$176,IF(LEFT($A131,2)="wo",$C$181,IF(LEFT($A131,2)="do",$C$186,IF(LEFT($A131,2)="vr",$C$191,IF(LEFT($A131,2)="za",$C$198,IF(LEFT($A131,2)="zo",$C$199)))))))</f>
        <v>0</v>
      </c>
      <c r="G131" s="45">
        <f t="shared" si="33"/>
        <v>0</v>
      </c>
      <c r="H131" s="267"/>
      <c r="I131" s="508"/>
      <c r="J131" s="288"/>
      <c r="K131" s="288"/>
      <c r="L131" s="312"/>
      <c r="M131" s="290"/>
      <c r="N131" s="463">
        <f>$B$131</f>
        <v>42791</v>
      </c>
      <c r="O131" s="392"/>
      <c r="P131" s="291"/>
      <c r="Q131" s="291"/>
      <c r="R131" s="79"/>
      <c r="S131" s="200">
        <f t="shared" si="34"/>
        <v>0</v>
      </c>
      <c r="T131" s="5" t="e">
        <f t="shared" si="48"/>
        <v>#REF!</v>
      </c>
      <c r="U131" s="34"/>
      <c r="V131" s="67">
        <f>IF(LEFT(M131,1)="R",IF(U131&lt;$Q$2,0,U131-$Q$2),IF(LEFT(M131,1)="S",IF(U131&lt;$Q$2,0,U131-$Q$2),U131))</f>
        <v>0</v>
      </c>
      <c r="W131" s="67">
        <f>U131</f>
        <v>0</v>
      </c>
      <c r="X131" s="74">
        <f>W131*($Y$3)</f>
        <v>0</v>
      </c>
      <c r="Y131" s="91" t="e">
        <f t="shared" si="49"/>
        <v>#REF!</v>
      </c>
      <c r="Z131" s="236"/>
      <c r="AA131" s="535">
        <v>0</v>
      </c>
      <c r="AB131" s="535">
        <v>0</v>
      </c>
      <c r="AC131" s="39"/>
    </row>
    <row r="132" spans="1:29" ht="12.75" customHeight="1" x14ac:dyDescent="0.25">
      <c r="A132" s="497" t="str">
        <f>TEXT($B$131,"dddd")</f>
        <v>vrijdag</v>
      </c>
      <c r="B132" s="664"/>
      <c r="C132" s="450"/>
      <c r="D132" s="494">
        <f>IF(LEFT($A132,2)="ma",$D$172,IF(LEFT($A132,2)="di",$D$177,IF(LEFT($A132,2)="wo",$D$182,IF(LEFT($A132,2)="do",$D$187,IF(LEFT($A132,2)="vr",$D$192,IF(LEFT($A132,2)="za",$D$198,IF(LEFT($A132,2)="zo",$D$199)))))))</f>
        <v>0</v>
      </c>
      <c r="E132" s="441">
        <f>IF(LEFT($A132,2)="ma",$E$172,IF(LEFT($A132,2)="di",$E$177,IF(LEFT($A132,2)="wo",$E$182,IF(LEFT($A132,2)="do",$E$187,IF(LEFT($A132,2)="vr",$E$192,IF(LEFT($A132,2)="za",$E$198,IF(LEFT($A132,2)="zo",$E$199)))))))</f>
        <v>0</v>
      </c>
      <c r="F132" s="441">
        <f>IF(LEFT($A132,2)="ma",$C$172,IF(LEFT($A132,2)="di",$C$177,IF(LEFT($A132,2)="wo",$C$182,IF(LEFT($A132,2)="do",$C$187,IF(LEFT($A132,2)="vr",$C$192,IF(LEFT($A132,2)="za",$C$198,IF(LEFT($A132,2)="zo",$C$199)))))))</f>
        <v>0</v>
      </c>
      <c r="G132" s="43">
        <f t="shared" si="33"/>
        <v>0</v>
      </c>
      <c r="H132" s="265"/>
      <c r="I132" s="265"/>
      <c r="J132" s="280"/>
      <c r="K132" s="280"/>
      <c r="L132" s="310"/>
      <c r="M132" s="282"/>
      <c r="N132" s="463">
        <f t="shared" ref="N132:N135" si="55">$B$131</f>
        <v>42791</v>
      </c>
      <c r="O132" s="390"/>
      <c r="P132" s="283"/>
      <c r="Q132" s="283"/>
      <c r="R132" s="80"/>
      <c r="S132" s="68">
        <f t="shared" si="34"/>
        <v>0</v>
      </c>
      <c r="T132" s="4" t="e">
        <f t="shared" si="48"/>
        <v>#REF!</v>
      </c>
      <c r="U132" s="35"/>
      <c r="V132" s="69">
        <f t="shared" si="40"/>
        <v>0</v>
      </c>
      <c r="W132" s="69">
        <f t="shared" si="41"/>
        <v>0</v>
      </c>
      <c r="X132" s="70">
        <f t="shared" si="42"/>
        <v>0</v>
      </c>
      <c r="Y132" s="92" t="e">
        <f t="shared" si="49"/>
        <v>#REF!</v>
      </c>
      <c r="Z132" s="234"/>
      <c r="AA132" s="531">
        <v>0</v>
      </c>
      <c r="AB132" s="531">
        <v>0</v>
      </c>
      <c r="AC132" s="37"/>
    </row>
    <row r="133" spans="1:29" ht="12.75" customHeight="1" x14ac:dyDescent="0.25">
      <c r="A133" s="497" t="str">
        <f>TEXT($B$131,"dddd")</f>
        <v>vrijdag</v>
      </c>
      <c r="B133" s="664"/>
      <c r="C133" s="452"/>
      <c r="D133" s="492">
        <f>IF(LEFT($A133,2)="ma",$D$173,IF(LEFT($A133,2)="di",$D$178,IF(LEFT($A133,2)="wo",$D$183,IF(LEFT($A133,2)="do",$D$188,IF(LEFT($A133,2)="vr",$D$193,IF(LEFT($A133,2)="za",$D$198,IF(LEFT($A133,2)="zo",$D$199)))))))</f>
        <v>0</v>
      </c>
      <c r="E133" s="441">
        <f>IF(LEFT($A133,2)="ma",$E$173,IF(LEFT($A133,2)="di",$E$178,IF(LEFT($A133,2)="wo",$E$183,IF(LEFT($A133,2)="do",$E$188,IF(LEFT($A133,2)="vr",$E$193,IF(LEFT($A133,2)="za",$E$198,IF(LEFT($A133,2)="zo",$E$199)))))))</f>
        <v>0</v>
      </c>
      <c r="F133" s="441">
        <f>IF(LEFT($A133,2)="ma",$C$173,IF(LEFT($A133,2)="di",$C$178,IF(LEFT($A133,2)="wo",$C$183,IF(LEFT($A133,2)="do",$C$188,IF(LEFT($A133,2)="vr",$C$193,IF(LEFT($A133,2)="za",$C$198,IF(LEFT($A133,2)="zo",$C$199)))))))</f>
        <v>0</v>
      </c>
      <c r="G133" s="43">
        <f t="shared" si="33"/>
        <v>0</v>
      </c>
      <c r="H133" s="265"/>
      <c r="I133" s="265"/>
      <c r="J133" s="280"/>
      <c r="K133" s="280"/>
      <c r="L133" s="310"/>
      <c r="M133" s="282"/>
      <c r="N133" s="463">
        <f t="shared" si="55"/>
        <v>42791</v>
      </c>
      <c r="O133" s="390"/>
      <c r="P133" s="283"/>
      <c r="Q133" s="283"/>
      <c r="R133" s="80"/>
      <c r="S133" s="68">
        <f t="shared" si="34"/>
        <v>0</v>
      </c>
      <c r="T133" s="4" t="e">
        <f t="shared" si="48"/>
        <v>#REF!</v>
      </c>
      <c r="U133" s="35"/>
      <c r="V133" s="69">
        <f t="shared" si="40"/>
        <v>0</v>
      </c>
      <c r="W133" s="69">
        <f t="shared" si="41"/>
        <v>0</v>
      </c>
      <c r="X133" s="70">
        <f t="shared" si="42"/>
        <v>0</v>
      </c>
      <c r="Y133" s="92" t="e">
        <f t="shared" si="49"/>
        <v>#REF!</v>
      </c>
      <c r="Z133" s="234"/>
      <c r="AA133" s="531">
        <v>0</v>
      </c>
      <c r="AB133" s="531">
        <v>0</v>
      </c>
      <c r="AC133" s="37"/>
    </row>
    <row r="134" spans="1:29" ht="12.75" customHeight="1" thickBot="1" x14ac:dyDescent="0.3">
      <c r="A134" s="497" t="str">
        <f>TEXT($B$131,"dddd")</f>
        <v>vrijdag</v>
      </c>
      <c r="B134" s="664"/>
      <c r="C134" s="450"/>
      <c r="D134" s="441">
        <f>IF(LEFT($A134,2)="ma",$D$174,IF(LEFT($A134,2)="di",$D$179,IF(LEFT($A134,2)="wo",$D$184,IF(LEFT($A134,2)="do",$D$189,IF(LEFT($A134,2)="vr",$D$194,IF(LEFT($A134,2)="za",$D$198,IF(LEFT($A134,2)="zo",$D$199)))))))</f>
        <v>0</v>
      </c>
      <c r="E134" s="441">
        <f>IF(LEFT($A134,2)="ma",$E$174,IF(LEFT($A134,2)="di",$E$179,IF(LEFT($A134,2)="wo",$E$184,IF(LEFT($A134,2)="do",$E$189,IF(LEFT($A134,2)="vr",$E$194,IF(LEFT($A134,2)="za",$E$198,IF(LEFT($A134,2)="zo",$E$199)))))))</f>
        <v>0</v>
      </c>
      <c r="F134" s="441">
        <f>IF(LEFT($A134,2)="ma",$C$174,IF(LEFT($A134,2)="di",$C$179,IF(LEFT($A134,2)="wo",$C$184,IF(LEFT($A134,2)="do",$C$189,IF(LEFT($A134,2)="vr",$C$194,IF(LEFT($A134,2)="za",$C$198,IF(LEFT($A134,2)="zo",$C$199)))))))</f>
        <v>0</v>
      </c>
      <c r="G134" s="43">
        <f t="shared" ref="G134:G150" si="56">E134-D134-F134</f>
        <v>0</v>
      </c>
      <c r="H134" s="265"/>
      <c r="I134" s="265"/>
      <c r="J134" s="280"/>
      <c r="K134" s="280"/>
      <c r="L134" s="310"/>
      <c r="M134" s="282"/>
      <c r="N134" s="463">
        <f t="shared" si="55"/>
        <v>42791</v>
      </c>
      <c r="O134" s="390"/>
      <c r="P134" s="283"/>
      <c r="Q134" s="283"/>
      <c r="R134" s="80"/>
      <c r="S134" s="68">
        <f t="shared" ref="S134:S150" si="57">IF(LEFT(M134,1)="R",IF(R134&lt;$Q$2,0,R134-$Q$2),IF(LEFT(M134,1)="S",IF(R134&lt;$Q$2,0,R134-$Q$2),R134))</f>
        <v>0</v>
      </c>
      <c r="T134" s="4" t="e">
        <f t="shared" ref="T134:T150" si="58">S134*$R$3</f>
        <v>#REF!</v>
      </c>
      <c r="U134" s="35"/>
      <c r="V134" s="69">
        <f t="shared" si="40"/>
        <v>0</v>
      </c>
      <c r="W134" s="69">
        <f t="shared" si="41"/>
        <v>0</v>
      </c>
      <c r="X134" s="70">
        <f t="shared" si="42"/>
        <v>0</v>
      </c>
      <c r="Y134" s="92" t="e">
        <f t="shared" ref="Y134:Y150" si="59">V134*($R$3)</f>
        <v>#REF!</v>
      </c>
      <c r="Z134" s="234"/>
      <c r="AA134" s="531">
        <v>0</v>
      </c>
      <c r="AB134" s="531">
        <v>0</v>
      </c>
      <c r="AC134" s="37"/>
    </row>
    <row r="135" spans="1:29" ht="13.5" customHeight="1" thickBot="1" x14ac:dyDescent="0.3">
      <c r="A135" s="498" t="str">
        <f>TEXT($B$131,"dddd")</f>
        <v>vrijdag</v>
      </c>
      <c r="B135" s="665"/>
      <c r="C135" s="449" t="e">
        <f t="shared" si="38"/>
        <v>#REF!</v>
      </c>
      <c r="D135" s="442">
        <f>IF(LEFT($A135,2)="ma",$D$175,IF(LEFT($A135,2)="di",$D$180,IF(LEFT($A135,2)="wo",$D$185,IF(LEFT($A135,2)="do",$D$190,IF(LEFT($A135,2)="vr",$D$195,IF(LEFT($A135,2)="za",$D$198,IF(LEFT($A135,2)="zo",$D$199)))))))</f>
        <v>0</v>
      </c>
      <c r="E135" s="442">
        <f>IF(LEFT($A135,2)="ma",$E$175,IF(LEFT($A135,2)="di",$E$180,IF(LEFT($A135,2)="wo",$E$185,IF(LEFT($A135,2)="do",$E$190,IF(LEFT($A135,2)="vr",$E$195,IF(LEFT($A135,2)="za",$E$198,IF(LEFT($A135,2)="zo",$E$199)))))))</f>
        <v>0</v>
      </c>
      <c r="F135" s="442">
        <f>IF(LEFT($A135,2)="ma",$C$175,IF(LEFT($A135,2)="di",$C$180,IF(LEFT($A135,2)="wo",$C$185,IF(LEFT($A135,2)="do",$C$190,IF(LEFT($A135,2)="vr",$C$195,IF(LEFT($A135,2)="za",$C$198,IF(LEFT($A135,2)="zo",$C$199)))))))</f>
        <v>0</v>
      </c>
      <c r="G135" s="46">
        <f t="shared" si="56"/>
        <v>0</v>
      </c>
      <c r="H135" s="268"/>
      <c r="I135" s="266"/>
      <c r="J135" s="292"/>
      <c r="K135" s="292"/>
      <c r="L135" s="313"/>
      <c r="M135" s="294"/>
      <c r="N135" s="463">
        <f t="shared" si="55"/>
        <v>42791</v>
      </c>
      <c r="O135" s="393"/>
      <c r="P135" s="295"/>
      <c r="Q135" s="295"/>
      <c r="R135" s="81"/>
      <c r="S135" s="71">
        <f t="shared" si="57"/>
        <v>0</v>
      </c>
      <c r="T135" s="6" t="e">
        <f t="shared" si="58"/>
        <v>#REF!</v>
      </c>
      <c r="U135" s="36"/>
      <c r="V135" s="72">
        <f t="shared" si="40"/>
        <v>0</v>
      </c>
      <c r="W135" s="72">
        <f t="shared" si="41"/>
        <v>0</v>
      </c>
      <c r="X135" s="73">
        <f t="shared" si="42"/>
        <v>0</v>
      </c>
      <c r="Y135" s="93" t="e">
        <f t="shared" si="59"/>
        <v>#REF!</v>
      </c>
      <c r="Z135" s="237"/>
      <c r="AA135" s="537">
        <v>0</v>
      </c>
      <c r="AB135" s="537">
        <v>0</v>
      </c>
      <c r="AC135" s="40"/>
    </row>
    <row r="136" spans="1:29" ht="12.75" customHeight="1" thickBot="1" x14ac:dyDescent="0.3">
      <c r="A136" s="499" t="str">
        <f>TEXT($B$136,"dddd")</f>
        <v>zaterdag</v>
      </c>
      <c r="B136" s="663">
        <f>DATE($AC$3,2,27)</f>
        <v>42792</v>
      </c>
      <c r="C136" s="451"/>
      <c r="D136" s="493">
        <f>IF(LEFT($A136,2 )="ma",$D$171,IF(LEFT($A136,2)="di",$D$176,IF(LEFT($A136,2)="wo",$D$181,IF(LEFT($A136,2)="do",$D$186,IF(LEFT($A136,2)="vr",$D$191,IF(LEFT($A136,2)="za",$D$198,IF(LEFT($A136,2)="zo",$D$199)))))))</f>
        <v>0</v>
      </c>
      <c r="E136" s="495">
        <f>IF(LEFT($A136,2)="ma",$E$171,IF(LEFT($A136,2)="di",$E$176,IF(LEFT($A136,2)="wo",$E$181,IF(LEFT($A136,2)="do",$E$186,IF(LEFT($A136,2)="vr",$E$191,IF(LEFT($A136,2)="za",$E$198,IF(LEFT($A136,2)="zo",$E$199)))))))</f>
        <v>0</v>
      </c>
      <c r="F136" s="495">
        <f>IF(LEFT($A136,2)="ma",$C$171,IF(LEFT($A136,2)="di",$C$176,IF(LEFT($A136,2)="wo",$C$181,IF(LEFT($A136,2)="do",$C$186,IF(LEFT($A136,2)="vr",$C$191,IF(LEFT($A136,2)="za",$C$198,IF(LEFT($A136,2)="zo",$C$199)))))))</f>
        <v>0</v>
      </c>
      <c r="G136" s="42">
        <f t="shared" si="56"/>
        <v>0</v>
      </c>
      <c r="H136" s="264"/>
      <c r="I136" s="508"/>
      <c r="J136" s="276"/>
      <c r="K136" s="276"/>
      <c r="L136" s="309"/>
      <c r="M136" s="278"/>
      <c r="N136" s="464">
        <f>$B$136</f>
        <v>42792</v>
      </c>
      <c r="O136" s="389"/>
      <c r="P136" s="279"/>
      <c r="Q136" s="279"/>
      <c r="R136" s="79"/>
      <c r="S136" s="200">
        <f t="shared" si="57"/>
        <v>0</v>
      </c>
      <c r="T136" s="5" t="e">
        <f t="shared" si="58"/>
        <v>#REF!</v>
      </c>
      <c r="U136" s="34"/>
      <c r="V136" s="67">
        <f>IF(LEFT(M136,1)="R",IF(U136&lt;$Q$2,0,U136-$Q$2),IF(LEFT(M136,1)="S",IF(U136&lt;$Q$2,0,U136-$Q$2),U136))</f>
        <v>0</v>
      </c>
      <c r="W136" s="67">
        <f>U136</f>
        <v>0</v>
      </c>
      <c r="X136" s="74">
        <f>W136*($Y$3)</f>
        <v>0</v>
      </c>
      <c r="Y136" s="91" t="e">
        <f t="shared" si="59"/>
        <v>#REF!</v>
      </c>
      <c r="Z136" s="238"/>
      <c r="AA136" s="529">
        <v>0</v>
      </c>
      <c r="AB136" s="529">
        <v>0</v>
      </c>
      <c r="AC136" s="41"/>
    </row>
    <row r="137" spans="1:29" ht="12.75" customHeight="1" thickBot="1" x14ac:dyDescent="0.3">
      <c r="A137" s="499" t="str">
        <f>TEXT($B$136,"dddd")</f>
        <v>zaterdag</v>
      </c>
      <c r="B137" s="664"/>
      <c r="C137" s="450"/>
      <c r="D137" s="494">
        <f>IF(LEFT($A137,2)="ma",$D$172,IF(LEFT($A137,2)="di",$D$177,IF(LEFT($A137,2)="wo",$D$182,IF(LEFT($A137,2)="do",$D$187,IF(LEFT($A137,2)="vr",$D$192,IF(LEFT($A137,2)="za",$D$198,IF(LEFT($A137,2)="zo",$D$199)))))))</f>
        <v>0</v>
      </c>
      <c r="E137" s="441">
        <f>IF(LEFT($A137,2)="ma",$E$172,IF(LEFT($A137,2)="di",$E$177,IF(LEFT($A137,2)="wo",$E$182,IF(LEFT($A137,2)="do",$E$187,IF(LEFT($A137,2)="vr",$E$192,IF(LEFT($A137,2)="za",$E$198,IF(LEFT($A137,2)="zo",$E$199)))))))</f>
        <v>0</v>
      </c>
      <c r="F137" s="441">
        <f>IF(LEFT($A137,2)="ma",$C$172,IF(LEFT($A137,2)="di",$C$177,IF(LEFT($A137,2)="wo",$C$182,IF(LEFT($A137,2)="do",$C$187,IF(LEFT($A137,2)="vr",$C$192,IF(LEFT($A137,2)="za",$C$198,IF(LEFT($A137,2)="zo",$C$199)))))))</f>
        <v>0</v>
      </c>
      <c r="G137" s="43">
        <f t="shared" si="56"/>
        <v>0</v>
      </c>
      <c r="H137" s="265"/>
      <c r="I137" s="265"/>
      <c r="J137" s="280"/>
      <c r="K137" s="280"/>
      <c r="L137" s="310"/>
      <c r="M137" s="282"/>
      <c r="N137" s="464">
        <f t="shared" ref="N137:N140" si="60">$B$136</f>
        <v>42792</v>
      </c>
      <c r="O137" s="390"/>
      <c r="P137" s="283"/>
      <c r="Q137" s="283"/>
      <c r="R137" s="80"/>
      <c r="S137" s="68">
        <f t="shared" si="57"/>
        <v>0</v>
      </c>
      <c r="T137" s="4" t="e">
        <f t="shared" si="58"/>
        <v>#REF!</v>
      </c>
      <c r="U137" s="35"/>
      <c r="V137" s="69">
        <f t="shared" si="40"/>
        <v>0</v>
      </c>
      <c r="W137" s="69">
        <f t="shared" si="41"/>
        <v>0</v>
      </c>
      <c r="X137" s="70">
        <f t="shared" si="42"/>
        <v>0</v>
      </c>
      <c r="Y137" s="92" t="e">
        <f t="shared" si="59"/>
        <v>#REF!</v>
      </c>
      <c r="Z137" s="234"/>
      <c r="AA137" s="531">
        <v>0</v>
      </c>
      <c r="AB137" s="531">
        <v>0</v>
      </c>
      <c r="AC137" s="37"/>
    </row>
    <row r="138" spans="1:29" ht="12.75" customHeight="1" thickBot="1" x14ac:dyDescent="0.3">
      <c r="A138" s="499" t="str">
        <f>TEXT($B$136,"dddd")</f>
        <v>zaterdag</v>
      </c>
      <c r="B138" s="664"/>
      <c r="C138" s="452"/>
      <c r="D138" s="492">
        <f>IF(LEFT($A138,2)="ma",$D$173,IF(LEFT($A138,2)="di",$D$178,IF(LEFT($A138,2)="wo",$D$183,IF(LEFT($A138,2)="do",$D$188,IF(LEFT($A138,2)="vr",$D$193,IF(LEFT($A138,2)="za",$D$198,IF(LEFT($A138,2)="zo",$D$199)))))))</f>
        <v>0</v>
      </c>
      <c r="E138" s="441">
        <f>IF(LEFT($A138,2)="ma",$E$173,IF(LEFT($A138,2)="di",$E$178,IF(LEFT($A138,2)="wo",$E$183,IF(LEFT($A138,2)="do",$E$188,IF(LEFT($A138,2)="vr",$E$193,IF(LEFT($A138,2)="za",$E$198,IF(LEFT($A138,2)="zo",$E$199)))))))</f>
        <v>0</v>
      </c>
      <c r="F138" s="441">
        <f>IF(LEFT($A138,2)="ma",$C$173,IF(LEFT($A138,2)="di",$C$178,IF(LEFT($A138,2)="wo",$C$183,IF(LEFT($A138,2)="do",$C$188,IF(LEFT($A138,2)="vr",$C$193,IF(LEFT($A138,2)="za",$C$198,IF(LEFT($A138,2)="zo",$C$199)))))))</f>
        <v>0</v>
      </c>
      <c r="G138" s="43">
        <f t="shared" si="56"/>
        <v>0</v>
      </c>
      <c r="H138" s="265"/>
      <c r="I138" s="265"/>
      <c r="J138" s="280"/>
      <c r="K138" s="280"/>
      <c r="L138" s="310"/>
      <c r="M138" s="282"/>
      <c r="N138" s="464">
        <f t="shared" si="60"/>
        <v>42792</v>
      </c>
      <c r="O138" s="390"/>
      <c r="P138" s="283"/>
      <c r="Q138" s="283"/>
      <c r="R138" s="80"/>
      <c r="S138" s="68">
        <f t="shared" si="57"/>
        <v>0</v>
      </c>
      <c r="T138" s="4" t="e">
        <f t="shared" si="58"/>
        <v>#REF!</v>
      </c>
      <c r="U138" s="35"/>
      <c r="V138" s="69">
        <f t="shared" si="40"/>
        <v>0</v>
      </c>
      <c r="W138" s="69">
        <f t="shared" si="41"/>
        <v>0</v>
      </c>
      <c r="X138" s="70">
        <f t="shared" si="42"/>
        <v>0</v>
      </c>
      <c r="Y138" s="92" t="e">
        <f t="shared" si="59"/>
        <v>#REF!</v>
      </c>
      <c r="Z138" s="234"/>
      <c r="AA138" s="531">
        <v>0</v>
      </c>
      <c r="AB138" s="531">
        <v>0</v>
      </c>
      <c r="AC138" s="37"/>
    </row>
    <row r="139" spans="1:29" ht="12.75" customHeight="1" thickBot="1" x14ac:dyDescent="0.3">
      <c r="A139" s="499" t="str">
        <f>TEXT($B$136,"dddd")</f>
        <v>zaterdag</v>
      </c>
      <c r="B139" s="664"/>
      <c r="C139" s="450"/>
      <c r="D139" s="441">
        <f>IF(LEFT($A139,2)="ma",$D$174,IF(LEFT($A139,2)="di",$D$179,IF(LEFT($A139,2)="wo",$D$184,IF(LEFT($A139,2)="do",$D$189,IF(LEFT($A139,2)="vr",$D$194,IF(LEFT($A139,2)="za",$D$198,IF(LEFT($A139,2)="zo",$D$199)))))))</f>
        <v>0</v>
      </c>
      <c r="E139" s="441">
        <f>IF(LEFT($A139,2)="ma",$E$174,IF(LEFT($A139,2)="di",$E$179,IF(LEFT($A139,2)="wo",$E$184,IF(LEFT($A139,2)="do",$E$189,IF(LEFT($A139,2)="vr",$E$194,IF(LEFT($A139,2)="za",$E$198,IF(LEFT($A139,2)="zo",$E$199)))))))</f>
        <v>0</v>
      </c>
      <c r="F139" s="441">
        <f>IF(LEFT($A139,2)="ma",$C$174,IF(LEFT($A139,2)="di",$C$179,IF(LEFT($A139,2)="wo",$C$184,IF(LEFT($A139,2)="do",$C$189,IF(LEFT($A139,2)="vr",$C$194,IF(LEFT($A139,2)="za",$C$198,IF(LEFT($A139,2)="zo",$C$199)))))))</f>
        <v>0</v>
      </c>
      <c r="G139" s="43">
        <f t="shared" si="56"/>
        <v>0</v>
      </c>
      <c r="H139" s="265"/>
      <c r="I139" s="265"/>
      <c r="J139" s="280"/>
      <c r="K139" s="280"/>
      <c r="L139" s="310"/>
      <c r="M139" s="282"/>
      <c r="N139" s="464">
        <f t="shared" si="60"/>
        <v>42792</v>
      </c>
      <c r="O139" s="390"/>
      <c r="P139" s="283"/>
      <c r="Q139" s="283"/>
      <c r="R139" s="80"/>
      <c r="S139" s="68">
        <f t="shared" si="57"/>
        <v>0</v>
      </c>
      <c r="T139" s="4" t="e">
        <f t="shared" si="58"/>
        <v>#REF!</v>
      </c>
      <c r="U139" s="35"/>
      <c r="V139" s="69">
        <f t="shared" si="40"/>
        <v>0</v>
      </c>
      <c r="W139" s="69">
        <f t="shared" si="41"/>
        <v>0</v>
      </c>
      <c r="X139" s="70">
        <f t="shared" si="42"/>
        <v>0</v>
      </c>
      <c r="Y139" s="92" t="e">
        <f t="shared" si="59"/>
        <v>#REF!</v>
      </c>
      <c r="Z139" s="234"/>
      <c r="AA139" s="531">
        <v>0</v>
      </c>
      <c r="AB139" s="531">
        <v>0</v>
      </c>
      <c r="AC139" s="37"/>
    </row>
    <row r="140" spans="1:29" ht="13.5" customHeight="1" thickBot="1" x14ac:dyDescent="0.3">
      <c r="A140" s="499" t="str">
        <f>TEXT($B$136,"dddd")</f>
        <v>zaterdag</v>
      </c>
      <c r="B140" s="665"/>
      <c r="C140" s="449" t="e">
        <f t="shared" ref="C140:C150" si="61">IF(LEFT($A136,2)="ma",SUM(G136:G140)-SUM($H$171:$H$175)+C135,IF(LEFT($A136,2)="di",SUM(G136:G140)-SUM($H$176:$H$180)+C135, IF(LEFT($A136,2)="wo",SUM(G136:G140)-SUM($H$181:$H$185)+C135, IF(LEFT($A136,2)="do",SUM(G136:G140)-SUM($H$186:$H$190)+C135, IF(LEFT($A136,2)="vr",SUM(G136:G140)-SUM($H$191:$H$195)+C135, IF(LEFT($A136,2)="za",SUM(G136:G140)-$H$198+C135, IF(LEFT($A136,2)="zo",SUM(G136:G140)-$H$199+C135)))))))</f>
        <v>#REF!</v>
      </c>
      <c r="D140" s="442">
        <f>IF(LEFT($A140,2)="ma",$D$175,IF(LEFT($A140,2)="di",$D$180,IF(LEFT($A140,2)="wo",$D$185,IF(LEFT($A140,2)="do",$D$190,IF(LEFT($A140,2)="vr",$D$195,IF(LEFT($A140,2)="za",$D$198,IF(LEFT($A140,2)="zo",$D$199)))))))</f>
        <v>0</v>
      </c>
      <c r="E140" s="442">
        <f>IF(LEFT($A140,2)="ma",$E$175,IF(LEFT($A140,2)="di",$E$180,IF(LEFT($A140,2)="wo",$E$185,IF(LEFT($A140,2)="do",$E$190,IF(LEFT($A140,2)="vr",$E$195,IF(LEFT($A140,2)="za",$E$198,IF(LEFT($A140,2)="zo",$E$199)))))))</f>
        <v>0</v>
      </c>
      <c r="F140" s="442">
        <f>IF(LEFT($A140,2)="ma",$C$175,IF(LEFT($A140,2)="di",$C$180,IF(LEFT($A140,2)="wo",$C$185,IF(LEFT($A140,2)="do",$C$190,IF(LEFT($A140,2)="vr",$C$195,IF(LEFT($A140,2)="za",$C$198,IF(LEFT($A140,2)="zo",$C$199)))))))</f>
        <v>0</v>
      </c>
      <c r="G140" s="44">
        <f t="shared" si="56"/>
        <v>0</v>
      </c>
      <c r="H140" s="266"/>
      <c r="I140" s="266"/>
      <c r="J140" s="284"/>
      <c r="K140" s="284"/>
      <c r="L140" s="311"/>
      <c r="M140" s="286"/>
      <c r="N140" s="464">
        <f t="shared" si="60"/>
        <v>42792</v>
      </c>
      <c r="O140" s="391"/>
      <c r="P140" s="287"/>
      <c r="Q140" s="287"/>
      <c r="R140" s="81"/>
      <c r="S140" s="71">
        <f t="shared" si="57"/>
        <v>0</v>
      </c>
      <c r="T140" s="6" t="e">
        <f t="shared" si="58"/>
        <v>#REF!</v>
      </c>
      <c r="U140" s="36"/>
      <c r="V140" s="72">
        <f t="shared" si="40"/>
        <v>0</v>
      </c>
      <c r="W140" s="72">
        <f t="shared" si="41"/>
        <v>0</v>
      </c>
      <c r="X140" s="73">
        <f t="shared" si="42"/>
        <v>0</v>
      </c>
      <c r="Y140" s="93" t="e">
        <f t="shared" si="59"/>
        <v>#REF!</v>
      </c>
      <c r="Z140" s="235"/>
      <c r="AA140" s="533">
        <v>0</v>
      </c>
      <c r="AB140" s="533">
        <v>0</v>
      </c>
      <c r="AC140" s="38"/>
    </row>
    <row r="141" spans="1:29" ht="12.75" customHeight="1" x14ac:dyDescent="0.25">
      <c r="A141" s="496" t="str">
        <f>TEXT($B$141,"dddd")</f>
        <v>zondag</v>
      </c>
      <c r="B141" s="663">
        <f>DATE($AC$3,2,28)</f>
        <v>42793</v>
      </c>
      <c r="C141" s="451"/>
      <c r="D141" s="493">
        <f>IF(LEFT($A141,2 )="ma",$D$171,IF(LEFT($A141,2)="di",$D$176,IF(LEFT($A141,2)="wo",$D$181,IF(LEFT($A141,2)="do",$D$186,IF(LEFT($A141,2)="vr",$D$191,IF(LEFT($A141,2)="za",$D$198,IF(LEFT($A141,2)="zo",$D$199)))))))</f>
        <v>0</v>
      </c>
      <c r="E141" s="495">
        <f>IF(LEFT($A141,2)="ma",$E$171,IF(LEFT($A141,2)="di",$E$176,IF(LEFT($A141,2)="wo",$E$181,IF(LEFT($A141,2)="do",$E$186,IF(LEFT($A141,2)="vr",$E$191,IF(LEFT($A141,2)="za",$E$198,IF(LEFT($A141,2)="zo",$E$199)))))))</f>
        <v>0</v>
      </c>
      <c r="F141" s="495">
        <f>IF(LEFT($A141,2)="ma",$C$171,IF(LEFT($A141,2)="di",$C$176,IF(LEFT($A141,2)="wo",$C$181,IF(LEFT($A141,2)="do",$C$186,IF(LEFT($A141,2)="vr",$C$191,IF(LEFT($A141,2)="za",$C$198,IF(LEFT($A141,2)="zo",$C$199)))))))</f>
        <v>0</v>
      </c>
      <c r="G141" s="45">
        <f t="shared" si="56"/>
        <v>0</v>
      </c>
      <c r="H141" s="267"/>
      <c r="I141" s="508"/>
      <c r="J141" s="288"/>
      <c r="K141" s="288"/>
      <c r="L141" s="312"/>
      <c r="M141" s="290"/>
      <c r="N141" s="463">
        <f>$B$141</f>
        <v>42793</v>
      </c>
      <c r="O141" s="392"/>
      <c r="P141" s="291"/>
      <c r="Q141" s="291"/>
      <c r="R141" s="79"/>
      <c r="S141" s="200">
        <f t="shared" si="57"/>
        <v>0</v>
      </c>
      <c r="T141" s="5" t="e">
        <f t="shared" si="58"/>
        <v>#REF!</v>
      </c>
      <c r="U141" s="34"/>
      <c r="V141" s="67">
        <f>IF(LEFT(M141,1)="R",IF(U141&lt;$Q$2,0,U141-$Q$2),IF(LEFT(M141,1)="S",IF(U141&lt;$Q$2,0,U141-$Q$2),U141))</f>
        <v>0</v>
      </c>
      <c r="W141" s="67">
        <f>U141</f>
        <v>0</v>
      </c>
      <c r="X141" s="74">
        <f>W141*($Y$3)</f>
        <v>0</v>
      </c>
      <c r="Y141" s="91" t="e">
        <f t="shared" si="59"/>
        <v>#REF!</v>
      </c>
      <c r="Z141" s="236"/>
      <c r="AA141" s="535">
        <v>0</v>
      </c>
      <c r="AB141" s="535">
        <v>0</v>
      </c>
      <c r="AC141" s="39"/>
    </row>
    <row r="142" spans="1:29" ht="12.75" customHeight="1" x14ac:dyDescent="0.25">
      <c r="A142" s="497" t="str">
        <f>TEXT($B$141,"dddd")</f>
        <v>zondag</v>
      </c>
      <c r="B142" s="664"/>
      <c r="C142" s="450"/>
      <c r="D142" s="494">
        <f>IF(LEFT($A142,2)="ma",$D$172,IF(LEFT($A142,2)="di",$D$177,IF(LEFT($A142,2)="wo",$D$182,IF(LEFT($A142,2)="do",$D$187,IF(LEFT($A142,2)="vr",$D$192,IF(LEFT($A142,2)="za",$D$198,IF(LEFT($A142,2)="zo",$D$199)))))))</f>
        <v>0</v>
      </c>
      <c r="E142" s="441">
        <f>IF(LEFT($A142,2)="ma",$E$172,IF(LEFT($A142,2)="di",$E$177,IF(LEFT($A142,2)="wo",$E$182,IF(LEFT($A142,2)="do",$E$187,IF(LEFT($A142,2)="vr",$E$192,IF(LEFT($A142,2)="za",$E$198,IF(LEFT($A142,2)="zo",$E$199)))))))</f>
        <v>0</v>
      </c>
      <c r="F142" s="441">
        <f>IF(LEFT($A142,2)="ma",$C$172,IF(LEFT($A142,2)="di",$C$177,IF(LEFT($A142,2)="wo",$C$182,IF(LEFT($A142,2)="do",$C$187,IF(LEFT($A142,2)="vr",$C$192,IF(LEFT($A142,2)="za",$C$198,IF(LEFT($A142,2)="zo",$C$199)))))))</f>
        <v>0</v>
      </c>
      <c r="G142" s="43">
        <f t="shared" si="56"/>
        <v>0</v>
      </c>
      <c r="H142" s="265"/>
      <c r="I142" s="265"/>
      <c r="J142" s="280"/>
      <c r="K142" s="280"/>
      <c r="L142" s="310"/>
      <c r="M142" s="282"/>
      <c r="N142" s="463">
        <f t="shared" ref="N142:N145" si="62">$B$141</f>
        <v>42793</v>
      </c>
      <c r="O142" s="390"/>
      <c r="P142" s="283"/>
      <c r="Q142" s="283"/>
      <c r="R142" s="80"/>
      <c r="S142" s="68">
        <f t="shared" si="57"/>
        <v>0</v>
      </c>
      <c r="T142" s="4" t="e">
        <f t="shared" si="58"/>
        <v>#REF!</v>
      </c>
      <c r="U142" s="35"/>
      <c r="V142" s="69">
        <f t="shared" ref="V142:V150" si="63">IF(LEFT(M142,1)="R",IF(U142&lt;$Q$2,0,U142-$Q$2),IF(LEFT(M142,1)="S",IF(U142&lt;$Q$2,0,U142-$Q$2),U142))</f>
        <v>0</v>
      </c>
      <c r="W142" s="69">
        <f t="shared" ref="W142:W150" si="64">U142</f>
        <v>0</v>
      </c>
      <c r="X142" s="70">
        <f t="shared" ref="X142:X150" si="65">W142*($Y$3)</f>
        <v>0</v>
      </c>
      <c r="Y142" s="92" t="e">
        <f t="shared" si="59"/>
        <v>#REF!</v>
      </c>
      <c r="Z142" s="234"/>
      <c r="AA142" s="531">
        <v>0</v>
      </c>
      <c r="AB142" s="531">
        <v>0</v>
      </c>
      <c r="AC142" s="37"/>
    </row>
    <row r="143" spans="1:29" ht="12.75" customHeight="1" x14ac:dyDescent="0.25">
      <c r="A143" s="497" t="str">
        <f>TEXT($B$141,"dddd")</f>
        <v>zondag</v>
      </c>
      <c r="B143" s="664"/>
      <c r="C143" s="452"/>
      <c r="D143" s="492">
        <f>IF(LEFT($A143,2)="ma",$D$173,IF(LEFT($A143,2)="di",$D$178,IF(LEFT($A143,2)="wo",$D$183,IF(LEFT($A143,2)="do",$D$188,IF(LEFT($A143,2)="vr",$D$193,IF(LEFT($A143,2)="za",$D$198,IF(LEFT($A143,2)="zo",$D$199)))))))</f>
        <v>0</v>
      </c>
      <c r="E143" s="441">
        <f>IF(LEFT($A143,2)="ma",$E$173,IF(LEFT($A143,2)="di",$E$178,IF(LEFT($A143,2)="wo",$E$183,IF(LEFT($A143,2)="do",$E$188,IF(LEFT($A143,2)="vr",$E$193,IF(LEFT($A143,2)="za",$E$198,IF(LEFT($A143,2)="zo",$E$199)))))))</f>
        <v>0</v>
      </c>
      <c r="F143" s="441">
        <f>IF(LEFT($A143,2)="ma",$C$173,IF(LEFT($A143,2)="di",$C$178,IF(LEFT($A143,2)="wo",$C$183,IF(LEFT($A143,2)="do",$C$188,IF(LEFT($A143,2)="vr",$C$193,IF(LEFT($A143,2)="za",$C$198,IF(LEFT($A143,2)="zo",$C$199)))))))</f>
        <v>0</v>
      </c>
      <c r="G143" s="43">
        <f t="shared" si="56"/>
        <v>0</v>
      </c>
      <c r="H143" s="265"/>
      <c r="I143" s="265"/>
      <c r="J143" s="280"/>
      <c r="K143" s="280"/>
      <c r="L143" s="310"/>
      <c r="M143" s="282"/>
      <c r="N143" s="463">
        <f t="shared" si="62"/>
        <v>42793</v>
      </c>
      <c r="O143" s="390"/>
      <c r="P143" s="283"/>
      <c r="Q143" s="283"/>
      <c r="R143" s="80"/>
      <c r="S143" s="68">
        <f t="shared" si="57"/>
        <v>0</v>
      </c>
      <c r="T143" s="4" t="e">
        <f t="shared" si="58"/>
        <v>#REF!</v>
      </c>
      <c r="U143" s="35"/>
      <c r="V143" s="69">
        <f t="shared" si="63"/>
        <v>0</v>
      </c>
      <c r="W143" s="69">
        <f t="shared" si="64"/>
        <v>0</v>
      </c>
      <c r="X143" s="70">
        <f t="shared" si="65"/>
        <v>0</v>
      </c>
      <c r="Y143" s="92" t="e">
        <f t="shared" si="59"/>
        <v>#REF!</v>
      </c>
      <c r="Z143" s="234"/>
      <c r="AA143" s="531">
        <v>0</v>
      </c>
      <c r="AB143" s="531">
        <v>0</v>
      </c>
      <c r="AC143" s="37"/>
    </row>
    <row r="144" spans="1:29" ht="12.75" customHeight="1" thickBot="1" x14ac:dyDescent="0.3">
      <c r="A144" s="497" t="str">
        <f>TEXT($B$141,"dddd")</f>
        <v>zondag</v>
      </c>
      <c r="B144" s="664"/>
      <c r="C144" s="450"/>
      <c r="D144" s="441">
        <f>IF(LEFT($A144,2)="ma",$D$174,IF(LEFT($A144,2)="di",$D$179,IF(LEFT($A144,2)="wo",$D$184,IF(LEFT($A144,2)="do",$D$189,IF(LEFT($A144,2)="vr",$D$194,IF(LEFT($A144,2)="za",$D$198,IF(LEFT($A144,2)="zo",$D$199)))))))</f>
        <v>0</v>
      </c>
      <c r="E144" s="441">
        <f>IF(LEFT($A144,2)="ma",$E$174,IF(LEFT($A144,2)="di",$E$179,IF(LEFT($A144,2)="wo",$E$184,IF(LEFT($A144,2)="do",$E$189,IF(LEFT($A144,2)="vr",$E$194,IF(LEFT($A144,2)="za",$E$198,IF(LEFT($A144,2)="zo",$E$199)))))))</f>
        <v>0</v>
      </c>
      <c r="F144" s="441">
        <f>IF(LEFT($A144,2)="ma",$C$174,IF(LEFT($A144,2)="di",$C$179,IF(LEFT($A144,2)="wo",$C$184,IF(LEFT($A144,2)="do",$C$189,IF(LEFT($A144,2)="vr",$C$194,IF(LEFT($A144,2)="za",$C$198,IF(LEFT($A144,2)="zo",$C$199)))))))</f>
        <v>0</v>
      </c>
      <c r="G144" s="43">
        <f t="shared" si="56"/>
        <v>0</v>
      </c>
      <c r="H144" s="265"/>
      <c r="I144" s="265"/>
      <c r="J144" s="280"/>
      <c r="K144" s="280"/>
      <c r="L144" s="310"/>
      <c r="M144" s="282"/>
      <c r="N144" s="463">
        <f t="shared" si="62"/>
        <v>42793</v>
      </c>
      <c r="O144" s="390"/>
      <c r="P144" s="283"/>
      <c r="Q144" s="283"/>
      <c r="R144" s="80"/>
      <c r="S144" s="68">
        <f t="shared" si="57"/>
        <v>0</v>
      </c>
      <c r="T144" s="4" t="e">
        <f t="shared" si="58"/>
        <v>#REF!</v>
      </c>
      <c r="U144" s="35"/>
      <c r="V144" s="69">
        <f t="shared" si="63"/>
        <v>0</v>
      </c>
      <c r="W144" s="69">
        <f t="shared" si="64"/>
        <v>0</v>
      </c>
      <c r="X144" s="70">
        <f t="shared" si="65"/>
        <v>0</v>
      </c>
      <c r="Y144" s="92" t="e">
        <f t="shared" si="59"/>
        <v>#REF!</v>
      </c>
      <c r="Z144" s="234"/>
      <c r="AA144" s="531">
        <v>0</v>
      </c>
      <c r="AB144" s="531">
        <v>0</v>
      </c>
      <c r="AC144" s="37"/>
    </row>
    <row r="145" spans="1:29" ht="13.5" customHeight="1" thickBot="1" x14ac:dyDescent="0.3">
      <c r="A145" s="498" t="str">
        <f>TEXT($B$141,"dddd")</f>
        <v>zondag</v>
      </c>
      <c r="B145" s="665"/>
      <c r="C145" s="449" t="e">
        <f t="shared" si="61"/>
        <v>#REF!</v>
      </c>
      <c r="D145" s="442">
        <f>IF(LEFT($A145,2)="ma",$D$175,IF(LEFT($A145,2)="di",$D$180,IF(LEFT($A145,2)="wo",$D$185,IF(LEFT($A145,2)="do",$D$190,IF(LEFT($A145,2)="vr",$D$195,IF(LEFT($A145,2)="za",$D$198,IF(LEFT($A145,2)="zo",$D$199)))))))</f>
        <v>0</v>
      </c>
      <c r="E145" s="442">
        <f>IF(LEFT($A145,2)="ma",$E$175,IF(LEFT($A145,2)="di",$E$180,IF(LEFT($A145,2)="wo",$E$185,IF(LEFT($A145,2)="do",$E$190,IF(LEFT($A145,2)="vr",$E$195,IF(LEFT($A145,2)="za",$E$198,IF(LEFT($A145,2)="zo",$E$199)))))))</f>
        <v>0</v>
      </c>
      <c r="F145" s="442">
        <f>IF(LEFT($A145,2)="ma",$C$175,IF(LEFT($A145,2)="di",$C$180,IF(LEFT($A145,2)="wo",$C$185,IF(LEFT($A145,2)="do",$C$190,IF(LEFT($A145,2)="vr",$C$195,IF(LEFT($A145,2)="za",$C$198,IF(LEFT($A145,2)="zo",$C$199)))))))</f>
        <v>0</v>
      </c>
      <c r="G145" s="46">
        <f t="shared" si="56"/>
        <v>0</v>
      </c>
      <c r="H145" s="268"/>
      <c r="I145" s="266"/>
      <c r="J145" s="292"/>
      <c r="K145" s="292"/>
      <c r="L145" s="313"/>
      <c r="M145" s="294"/>
      <c r="N145" s="463">
        <f t="shared" si="62"/>
        <v>42793</v>
      </c>
      <c r="O145" s="393"/>
      <c r="P145" s="295"/>
      <c r="Q145" s="295"/>
      <c r="R145" s="81"/>
      <c r="S145" s="71">
        <f t="shared" si="57"/>
        <v>0</v>
      </c>
      <c r="T145" s="6" t="e">
        <f t="shared" si="58"/>
        <v>#REF!</v>
      </c>
      <c r="U145" s="36"/>
      <c r="V145" s="72">
        <f t="shared" si="63"/>
        <v>0</v>
      </c>
      <c r="W145" s="72">
        <f t="shared" si="64"/>
        <v>0</v>
      </c>
      <c r="X145" s="73">
        <f t="shared" si="65"/>
        <v>0</v>
      </c>
      <c r="Y145" s="93" t="e">
        <f t="shared" si="59"/>
        <v>#REF!</v>
      </c>
      <c r="Z145" s="237"/>
      <c r="AA145" s="537">
        <v>0</v>
      </c>
      <c r="AB145" s="537">
        <v>0</v>
      </c>
      <c r="AC145" s="40"/>
    </row>
    <row r="146" spans="1:29" ht="12.75" customHeight="1" thickBot="1" x14ac:dyDescent="0.3">
      <c r="A146" s="499" t="str">
        <f>TEXT($B$146,"dddd")</f>
        <v>vrijdag</v>
      </c>
      <c r="B146" s="666"/>
      <c r="C146" s="451"/>
      <c r="D146" s="493">
        <f>IF(LEFT($A146,2 )="ma",$D$171,IF(LEFT($A146,2)="di",$D$176,IF(LEFT($A146,2)="wo",$D$181,IF(LEFT($A146,2)="do",$D$186,IF(LEFT($A146,2)="vr",$D$191,IF(LEFT($A146,2)="za",$D$198,IF(LEFT($A146,2)="zo",$D$199)))))))</f>
        <v>0</v>
      </c>
      <c r="E146" s="495">
        <f>IF(LEFT($A146,2)="ma",$E$171,IF(LEFT($A146,2)="di",$E$176,IF(LEFT($A146,2)="wo",$E$181,IF(LEFT($A146,2)="do",$E$186,IF(LEFT($A146,2)="vr",$E$191,IF(LEFT($A146,2)="za",$E$198,IF(LEFT($A146,2)="zo",$E$199)))))))</f>
        <v>0</v>
      </c>
      <c r="F146" s="495">
        <f>IF(LEFT($A146,2)="ma",$C$171,IF(LEFT($A146,2)="di",$C$176,IF(LEFT($A146,2)="wo",$C$181,IF(LEFT($A146,2)="do",$C$186,IF(LEFT($A146,2)="vr",$C$191,IF(LEFT($A146,2)="za",$C$198,IF(LEFT($A146,2)="zo",$C$199)))))))</f>
        <v>0</v>
      </c>
      <c r="G146" s="42">
        <f t="shared" si="56"/>
        <v>0</v>
      </c>
      <c r="H146" s="264"/>
      <c r="I146" s="508"/>
      <c r="J146" s="276"/>
      <c r="K146" s="276"/>
      <c r="L146" s="309"/>
      <c r="M146" s="278"/>
      <c r="N146" s="464">
        <f>$B$146</f>
        <v>0</v>
      </c>
      <c r="O146" s="389"/>
      <c r="P146" s="279"/>
      <c r="Q146" s="279"/>
      <c r="R146" s="79"/>
      <c r="S146" s="200">
        <f t="shared" si="57"/>
        <v>0</v>
      </c>
      <c r="T146" s="5" t="e">
        <f t="shared" si="58"/>
        <v>#REF!</v>
      </c>
      <c r="U146" s="34"/>
      <c r="V146" s="67">
        <f>IF(LEFT(M146,1)="R",IF(U146&lt;$Q$2,0,U146-$Q$2),IF(LEFT(M146,1)="S",IF(U146&lt;$Q$2,0,U146-$Q$2),U146))</f>
        <v>0</v>
      </c>
      <c r="W146" s="67">
        <f>U146</f>
        <v>0</v>
      </c>
      <c r="X146" s="74">
        <f>W146*($Y$3)</f>
        <v>0</v>
      </c>
      <c r="Y146" s="91" t="e">
        <f t="shared" si="59"/>
        <v>#REF!</v>
      </c>
      <c r="Z146" s="238"/>
      <c r="AA146" s="529">
        <v>0</v>
      </c>
      <c r="AB146" s="529">
        <v>0</v>
      </c>
      <c r="AC146" s="41"/>
    </row>
    <row r="147" spans="1:29" ht="12.75" customHeight="1" thickBot="1" x14ac:dyDescent="0.3">
      <c r="A147" s="499" t="str">
        <f>TEXT($B$146,"dddd")</f>
        <v>vrijdag</v>
      </c>
      <c r="B147" s="667"/>
      <c r="C147" s="450"/>
      <c r="D147" s="494">
        <f>IF(LEFT($A147,2)="ma",$D$172,IF(LEFT($A147,2)="di",$D$177,IF(LEFT($A147,2)="wo",$D$182,IF(LEFT($A147,2)="do",$D$187,IF(LEFT($A147,2)="vr",$D$192,IF(LEFT($A147,2)="za",$D$198,IF(LEFT($A147,2)="zo",$D$199)))))))</f>
        <v>0</v>
      </c>
      <c r="E147" s="441">
        <f>IF(LEFT($A147,2)="ma",$E$172,IF(LEFT($A147,2)="di",$E$177,IF(LEFT($A147,2)="wo",$E$182,IF(LEFT($A147,2)="do",$E$187,IF(LEFT($A147,2)="vr",$E$192,IF(LEFT($A147,2)="za",$E$198,IF(LEFT($A147,2)="zo",$E$199)))))))</f>
        <v>0</v>
      </c>
      <c r="F147" s="441">
        <f>IF(LEFT($A147,2)="ma",$C$172,IF(LEFT($A147,2)="di",$C$177,IF(LEFT($A147,2)="wo",$C$182,IF(LEFT($A147,2)="do",$C$187,IF(LEFT($A147,2)="vr",$C$192,IF(LEFT($A147,2)="za",$C$198,IF(LEFT($A147,2)="zo",$C$199)))))))</f>
        <v>0</v>
      </c>
      <c r="G147" s="43">
        <f t="shared" si="56"/>
        <v>0</v>
      </c>
      <c r="H147" s="265"/>
      <c r="I147" s="265"/>
      <c r="J147" s="280"/>
      <c r="K147" s="280"/>
      <c r="L147" s="310"/>
      <c r="M147" s="282"/>
      <c r="N147" s="464">
        <f t="shared" ref="N147:N150" si="66">$B$146</f>
        <v>0</v>
      </c>
      <c r="O147" s="390"/>
      <c r="P147" s="283"/>
      <c r="Q147" s="283"/>
      <c r="R147" s="80"/>
      <c r="S147" s="68">
        <f t="shared" si="57"/>
        <v>0</v>
      </c>
      <c r="T147" s="4" t="e">
        <f t="shared" si="58"/>
        <v>#REF!</v>
      </c>
      <c r="U147" s="35"/>
      <c r="V147" s="69">
        <f t="shared" si="63"/>
        <v>0</v>
      </c>
      <c r="W147" s="69">
        <f t="shared" si="64"/>
        <v>0</v>
      </c>
      <c r="X147" s="70">
        <f t="shared" si="65"/>
        <v>0</v>
      </c>
      <c r="Y147" s="92" t="e">
        <f t="shared" si="59"/>
        <v>#REF!</v>
      </c>
      <c r="Z147" s="234"/>
      <c r="AA147" s="531">
        <v>0</v>
      </c>
      <c r="AB147" s="531">
        <v>0</v>
      </c>
      <c r="AC147" s="37"/>
    </row>
    <row r="148" spans="1:29" ht="12.75" customHeight="1" thickBot="1" x14ac:dyDescent="0.3">
      <c r="A148" s="499" t="str">
        <f>TEXT($B$146,"dddd")</f>
        <v>vrijdag</v>
      </c>
      <c r="B148" s="667"/>
      <c r="C148" s="452"/>
      <c r="D148" s="492">
        <f>IF(LEFT($A148,2)="ma",$D$173,IF(LEFT($A148,2)="di",$D$178,IF(LEFT($A148,2)="wo",$D$183,IF(LEFT($A148,2)="do",$D$188,IF(LEFT($A148,2)="vr",$D$193,IF(LEFT($A148,2)="za",$D$198,IF(LEFT($A148,2)="zo",$D$199)))))))</f>
        <v>0</v>
      </c>
      <c r="E148" s="441">
        <f>IF(LEFT($A148,2)="ma",$E$173,IF(LEFT($A148,2)="di",$E$178,IF(LEFT($A148,2)="wo",$E$183,IF(LEFT($A148,2)="do",$E$188,IF(LEFT($A148,2)="vr",$E$193,IF(LEFT($A148,2)="za",$E$198,IF(LEFT($A148,2)="zo",$E$199)))))))</f>
        <v>0</v>
      </c>
      <c r="F148" s="441">
        <f>IF(LEFT($A148,2)="ma",$C$173,IF(LEFT($A148,2)="di",$C$178,IF(LEFT($A148,2)="wo",$C$183,IF(LEFT($A148,2)="do",$C$188,IF(LEFT($A148,2)="vr",$C$193,IF(LEFT($A148,2)="za",$C$198,IF(LEFT($A148,2)="zo",$C$199)))))))</f>
        <v>0</v>
      </c>
      <c r="G148" s="43">
        <f t="shared" si="56"/>
        <v>0</v>
      </c>
      <c r="H148" s="265"/>
      <c r="I148" s="265"/>
      <c r="J148" s="280"/>
      <c r="K148" s="280"/>
      <c r="L148" s="310"/>
      <c r="M148" s="282"/>
      <c r="N148" s="464">
        <f t="shared" si="66"/>
        <v>0</v>
      </c>
      <c r="O148" s="390"/>
      <c r="P148" s="283"/>
      <c r="Q148" s="283"/>
      <c r="R148" s="80"/>
      <c r="S148" s="68">
        <f t="shared" si="57"/>
        <v>0</v>
      </c>
      <c r="T148" s="4" t="e">
        <f t="shared" si="58"/>
        <v>#REF!</v>
      </c>
      <c r="U148" s="35"/>
      <c r="V148" s="69">
        <f t="shared" si="63"/>
        <v>0</v>
      </c>
      <c r="W148" s="69">
        <f t="shared" si="64"/>
        <v>0</v>
      </c>
      <c r="X148" s="70">
        <f t="shared" si="65"/>
        <v>0</v>
      </c>
      <c r="Y148" s="92" t="e">
        <f t="shared" si="59"/>
        <v>#REF!</v>
      </c>
      <c r="Z148" s="234"/>
      <c r="AA148" s="531">
        <v>0</v>
      </c>
      <c r="AB148" s="531">
        <v>0</v>
      </c>
      <c r="AC148" s="37"/>
    </row>
    <row r="149" spans="1:29" ht="12.75" customHeight="1" thickBot="1" x14ac:dyDescent="0.3">
      <c r="A149" s="499" t="str">
        <f>TEXT($B$146,"dddd")</f>
        <v>vrijdag</v>
      </c>
      <c r="B149" s="667"/>
      <c r="C149" s="450"/>
      <c r="D149" s="441">
        <f>IF(LEFT($A149,2)="ma",$D$174,IF(LEFT($A149,2)="di",$D$179,IF(LEFT($A149,2)="wo",$D$184,IF(LEFT($A149,2)="do",$D$189,IF(LEFT($A149,2)="vr",$D$194,IF(LEFT($A149,2)="za",$D$198,IF(LEFT($A149,2)="zo",$D$199)))))))</f>
        <v>0</v>
      </c>
      <c r="E149" s="441">
        <f>IF(LEFT($A149,2)="ma",$E$174,IF(LEFT($A149,2)="di",$E$179,IF(LEFT($A149,2)="wo",$E$184,IF(LEFT($A149,2)="do",$E$189,IF(LEFT($A149,2)="vr",$E$194,IF(LEFT($A149,2)="za",$E$198,IF(LEFT($A149,2)="zo",$E$199)))))))</f>
        <v>0</v>
      </c>
      <c r="F149" s="441">
        <f>IF(LEFT($A149,2)="ma",$C$174,IF(LEFT($A149,2)="di",$C$179,IF(LEFT($A149,2)="wo",$C$184,IF(LEFT($A149,2)="do",$C$189,IF(LEFT($A149,2)="vr",$C$194,IF(LEFT($A149,2)="za",$C$198,IF(LEFT($A149,2)="zo",$C$199)))))))</f>
        <v>0</v>
      </c>
      <c r="G149" s="43">
        <f t="shared" si="56"/>
        <v>0</v>
      </c>
      <c r="H149" s="265"/>
      <c r="I149" s="265"/>
      <c r="J149" s="280"/>
      <c r="K149" s="280"/>
      <c r="L149" s="310"/>
      <c r="M149" s="282"/>
      <c r="N149" s="464">
        <f t="shared" si="66"/>
        <v>0</v>
      </c>
      <c r="O149" s="390"/>
      <c r="P149" s="283"/>
      <c r="Q149" s="283"/>
      <c r="R149" s="80"/>
      <c r="S149" s="68">
        <f t="shared" si="57"/>
        <v>0</v>
      </c>
      <c r="T149" s="4" t="e">
        <f t="shared" si="58"/>
        <v>#REF!</v>
      </c>
      <c r="U149" s="35"/>
      <c r="V149" s="69">
        <f t="shared" si="63"/>
        <v>0</v>
      </c>
      <c r="W149" s="69">
        <f t="shared" si="64"/>
        <v>0</v>
      </c>
      <c r="X149" s="70">
        <f t="shared" si="65"/>
        <v>0</v>
      </c>
      <c r="Y149" s="92" t="e">
        <f t="shared" si="59"/>
        <v>#REF!</v>
      </c>
      <c r="Z149" s="234"/>
      <c r="AA149" s="531">
        <v>0</v>
      </c>
      <c r="AB149" s="531">
        <v>0</v>
      </c>
      <c r="AC149" s="37"/>
    </row>
    <row r="150" spans="1:29" ht="13.5" customHeight="1" thickBot="1" x14ac:dyDescent="0.3">
      <c r="A150" s="499" t="str">
        <f>TEXT($B$146,"dddd")</f>
        <v>vrijdag</v>
      </c>
      <c r="B150" s="668"/>
      <c r="C150" s="449" t="e">
        <f t="shared" si="61"/>
        <v>#REF!</v>
      </c>
      <c r="D150" s="442">
        <f>IF(LEFT($A150,2)="ma",$D$175,IF(LEFT($A150,2)="di",$D$180,IF(LEFT($A150,2)="wo",$D$185,IF(LEFT($A150,2)="do",$D$190,IF(LEFT($A150,2)="vr",$D$195,IF(LEFT($A150,2)="za",$D$198,IF(LEFT($A150,2)="zo",$D$199)))))))</f>
        <v>0</v>
      </c>
      <c r="E150" s="442">
        <f>IF(LEFT($A150,2)="ma",$E$175,IF(LEFT($A150,2)="di",$E$180,IF(LEFT($A150,2)="wo",$E$185,IF(LEFT($A150,2)="do",$E$190,IF(LEFT($A150,2)="vr",$E$195,IF(LEFT($A150,2)="za",$E$198,IF(LEFT($A150,2)="zo",$E$199)))))))</f>
        <v>0</v>
      </c>
      <c r="F150" s="442">
        <f>IF(LEFT($A150,2)="ma",$C$175,IF(LEFT($A150,2)="di",$C$180,IF(LEFT($A150,2)="wo",$C$185,IF(LEFT($A150,2)="do",$C$190,IF(LEFT($A150,2)="vr",$C$195,IF(LEFT($A150,2)="za",$C$198,IF(LEFT($A150,2)="zo",$C$199)))))))</f>
        <v>0</v>
      </c>
      <c r="G150" s="44">
        <f t="shared" si="56"/>
        <v>0</v>
      </c>
      <c r="H150" s="266"/>
      <c r="I150" s="266"/>
      <c r="J150" s="284"/>
      <c r="K150" s="284"/>
      <c r="L150" s="311"/>
      <c r="M150" s="286"/>
      <c r="N150" s="464">
        <f t="shared" si="66"/>
        <v>0</v>
      </c>
      <c r="O150" s="391"/>
      <c r="P150" s="287"/>
      <c r="Q150" s="287"/>
      <c r="R150" s="81"/>
      <c r="S150" s="71">
        <f t="shared" si="57"/>
        <v>0</v>
      </c>
      <c r="T150" s="6" t="e">
        <f t="shared" si="58"/>
        <v>#REF!</v>
      </c>
      <c r="U150" s="36"/>
      <c r="V150" s="72">
        <f t="shared" si="63"/>
        <v>0</v>
      </c>
      <c r="W150" s="72">
        <f t="shared" si="64"/>
        <v>0</v>
      </c>
      <c r="X150" s="73">
        <f t="shared" si="65"/>
        <v>0</v>
      </c>
      <c r="Y150" s="93" t="e">
        <f t="shared" si="59"/>
        <v>#REF!</v>
      </c>
      <c r="Z150" s="235"/>
      <c r="AA150" s="533">
        <v>0</v>
      </c>
      <c r="AB150" s="533">
        <v>0</v>
      </c>
      <c r="AC150" s="38"/>
    </row>
    <row r="151" spans="1:29" s="368" customFormat="1" x14ac:dyDescent="0.2">
      <c r="A151" s="496" t="str">
        <f>TEXT($B$151,"dddd")</f>
        <v>vrijdag</v>
      </c>
      <c r="B151" s="367"/>
      <c r="G151" s="369">
        <f>SUM(G1:G150)</f>
        <v>0</v>
      </c>
      <c r="H151" s="676" t="s">
        <v>38</v>
      </c>
      <c r="I151" s="677"/>
      <c r="J151" s="370"/>
      <c r="K151" s="370"/>
      <c r="L151" s="370"/>
      <c r="M151" s="203"/>
      <c r="N151" s="454"/>
      <c r="R151" s="384">
        <f t="shared" ref="R151:Y151" si="67">SUM(R6:R150)</f>
        <v>0</v>
      </c>
      <c r="S151" s="384">
        <f t="shared" si="67"/>
        <v>0</v>
      </c>
      <c r="T151" s="372" t="e">
        <f t="shared" si="67"/>
        <v>#REF!</v>
      </c>
      <c r="U151" s="384">
        <f t="shared" si="67"/>
        <v>0</v>
      </c>
      <c r="V151" s="384">
        <f t="shared" si="67"/>
        <v>0</v>
      </c>
      <c r="W151" s="384">
        <f t="shared" si="67"/>
        <v>0</v>
      </c>
      <c r="X151" s="372">
        <f t="shared" si="67"/>
        <v>0</v>
      </c>
      <c r="Y151" s="371" t="e">
        <f t="shared" si="67"/>
        <v>#REF!</v>
      </c>
      <c r="Z151" s="541"/>
      <c r="AA151" s="538">
        <f>SUM(AA6:AA150)</f>
        <v>0</v>
      </c>
      <c r="AB151" s="539">
        <f>SUM(AB6:AB150)</f>
        <v>0</v>
      </c>
    </row>
    <row r="152" spans="1:29" x14ac:dyDescent="0.2">
      <c r="A152" s="497" t="str">
        <f>TEXT($B$151,"dddd")</f>
        <v>vrijdag</v>
      </c>
      <c r="B152" s="75"/>
      <c r="G152" s="103"/>
      <c r="H152" s="104"/>
      <c r="I152" s="105"/>
      <c r="T152" s="78" t="s">
        <v>37</v>
      </c>
      <c r="Y152" s="78" t="s">
        <v>37</v>
      </c>
      <c r="Z152" s="542"/>
      <c r="AA152" s="540" t="s">
        <v>143</v>
      </c>
      <c r="AB152" s="540" t="s">
        <v>37</v>
      </c>
    </row>
    <row r="153" spans="1:29" ht="13.5" thickBot="1" x14ac:dyDescent="0.25">
      <c r="A153" s="497" t="str">
        <f>TEXT($B$151,"dddd")</f>
        <v>vrijdag</v>
      </c>
      <c r="B153" s="75"/>
      <c r="G153" s="103"/>
      <c r="H153" s="104"/>
      <c r="I153" s="105"/>
    </row>
    <row r="154" spans="1:29" ht="13.5" thickBot="1" x14ac:dyDescent="0.25">
      <c r="A154" s="497" t="str">
        <f>TEXT($B$151,"dddd")</f>
        <v>vrijdag</v>
      </c>
      <c r="B154" s="75"/>
      <c r="G154" s="103"/>
      <c r="H154" s="104"/>
      <c r="I154" s="105"/>
      <c r="AA154" s="659" t="s">
        <v>144</v>
      </c>
      <c r="AB154" s="660"/>
    </row>
    <row r="155" spans="1:29" ht="13.5" thickBot="1" x14ac:dyDescent="0.25">
      <c r="A155" s="498" t="str">
        <f>TEXT($B$151,"dddd")</f>
        <v>vrijdag</v>
      </c>
      <c r="B155" s="75"/>
      <c r="AA155" s="661">
        <f>AA151+AB151</f>
        <v>0</v>
      </c>
      <c r="AB155" s="662"/>
    </row>
    <row r="156" spans="1:29" x14ac:dyDescent="0.2">
      <c r="A156" s="496" t="str">
        <f>TEXT($B$156,"dddd")</f>
        <v>vrijdag</v>
      </c>
      <c r="B156" s="75"/>
    </row>
    <row r="157" spans="1:29" x14ac:dyDescent="0.2">
      <c r="A157" s="497" t="str">
        <f>TEXT($B$156,"dddd")</f>
        <v>vrijdag</v>
      </c>
      <c r="B157" s="75"/>
    </row>
    <row r="158" spans="1:29" x14ac:dyDescent="0.2">
      <c r="A158" s="497" t="str">
        <f>TEXT($B$156,"dddd")</f>
        <v>vrijdag</v>
      </c>
      <c r="Y158" s="366"/>
    </row>
    <row r="159" spans="1:29" x14ac:dyDescent="0.2">
      <c r="A159" s="497" t="str">
        <f>TEXT($B$156,"dddd")</f>
        <v>vrijdag</v>
      </c>
    </row>
    <row r="160" spans="1:29" ht="13.5" thickBot="1" x14ac:dyDescent="0.25">
      <c r="A160" s="498" t="str">
        <f>TEXT($B$156,"dddd")</f>
        <v>vrijdag</v>
      </c>
    </row>
    <row r="163" spans="2:34" x14ac:dyDescent="0.2">
      <c r="J163" s="94"/>
    </row>
    <row r="164" spans="2:34" ht="15" x14ac:dyDescent="0.25">
      <c r="J164" s="27"/>
      <c r="AG164" s="47" t="s">
        <v>39</v>
      </c>
      <c r="AH164" s="47" t="s">
        <v>40</v>
      </c>
    </row>
    <row r="165" spans="2:34" x14ac:dyDescent="0.2">
      <c r="AG165" s="47" t="s">
        <v>41</v>
      </c>
      <c r="AH165" s="47">
        <v>11</v>
      </c>
    </row>
    <row r="166" spans="2:34" x14ac:dyDescent="0.2">
      <c r="AG166" s="47" t="s">
        <v>42</v>
      </c>
      <c r="AH166" s="47">
        <v>35</v>
      </c>
    </row>
    <row r="167" spans="2:34" ht="13.5" thickBot="1" x14ac:dyDescent="0.25">
      <c r="AG167" s="47" t="s">
        <v>43</v>
      </c>
      <c r="AH167" s="47">
        <v>45</v>
      </c>
    </row>
    <row r="168" spans="2:34" x14ac:dyDescent="0.2">
      <c r="B168" s="631" t="s">
        <v>36</v>
      </c>
      <c r="C168" s="632"/>
      <c r="D168" s="632"/>
      <c r="E168" s="632"/>
      <c r="F168" s="632"/>
      <c r="G168" s="632"/>
      <c r="H168" s="632"/>
      <c r="I168" s="633"/>
      <c r="J168" s="94"/>
      <c r="L168" s="47"/>
      <c r="AG168" s="47" t="s">
        <v>44</v>
      </c>
      <c r="AH168" s="47">
        <v>50</v>
      </c>
    </row>
    <row r="169" spans="2:34" ht="15.75" thickBot="1" x14ac:dyDescent="0.3">
      <c r="B169" s="634"/>
      <c r="C169" s="635"/>
      <c r="D169" s="635"/>
      <c r="E169" s="635"/>
      <c r="F169" s="635"/>
      <c r="G169" s="635"/>
      <c r="H169" s="635"/>
      <c r="I169" s="636"/>
      <c r="J169" s="27"/>
      <c r="L169" s="47"/>
      <c r="AG169" s="47" t="s">
        <v>45</v>
      </c>
      <c r="AH169" s="47">
        <v>55</v>
      </c>
    </row>
    <row r="170" spans="2:34" ht="13.5" thickBot="1" x14ac:dyDescent="0.25">
      <c r="B170" s="194" t="s">
        <v>21</v>
      </c>
      <c r="C170" s="9" t="s">
        <v>22</v>
      </c>
      <c r="D170" s="10" t="s">
        <v>23</v>
      </c>
      <c r="E170" s="10" t="s">
        <v>24</v>
      </c>
      <c r="F170" s="10" t="s">
        <v>25</v>
      </c>
      <c r="G170" s="198" t="s">
        <v>26</v>
      </c>
      <c r="H170" s="194" t="s">
        <v>27</v>
      </c>
      <c r="I170" s="10"/>
      <c r="L170" s="47"/>
      <c r="AG170" s="47" t="s">
        <v>46</v>
      </c>
      <c r="AH170" s="95" t="s">
        <v>53</v>
      </c>
    </row>
    <row r="171" spans="2:34" x14ac:dyDescent="0.2">
      <c r="B171" s="17" t="s">
        <v>28</v>
      </c>
      <c r="C171" s="408">
        <f>NULROOSTER!B4</f>
        <v>0</v>
      </c>
      <c r="D171" s="409">
        <f>NULROOSTER!C4</f>
        <v>0</v>
      </c>
      <c r="E171" s="410">
        <f>NULROOSTER!D4</f>
        <v>0</v>
      </c>
      <c r="F171" s="411"/>
      <c r="G171" s="412"/>
      <c r="H171" s="413">
        <f>E171-D171-C171</f>
        <v>0</v>
      </c>
      <c r="I171" s="414"/>
      <c r="L171" s="47"/>
      <c r="AG171" s="47" t="s">
        <v>47</v>
      </c>
      <c r="AH171" s="95" t="s">
        <v>54</v>
      </c>
    </row>
    <row r="172" spans="2:34" x14ac:dyDescent="0.2">
      <c r="B172" s="429" t="s">
        <v>28</v>
      </c>
      <c r="C172" s="415">
        <f>NULROOSTER!B5</f>
        <v>0</v>
      </c>
      <c r="D172" s="424">
        <f>NULROOSTER!C5</f>
        <v>0</v>
      </c>
      <c r="E172" s="501">
        <f>NULROOSTER!D5</f>
        <v>0</v>
      </c>
      <c r="F172" s="416"/>
      <c r="G172" s="416"/>
      <c r="H172" s="196">
        <f>E172-D172-C172</f>
        <v>0</v>
      </c>
      <c r="I172" s="417"/>
      <c r="L172" s="47"/>
      <c r="AG172" s="47" t="s">
        <v>48</v>
      </c>
      <c r="AH172" s="95" t="s">
        <v>55</v>
      </c>
    </row>
    <row r="173" spans="2:34" x14ac:dyDescent="0.2">
      <c r="B173" s="429" t="s">
        <v>28</v>
      </c>
      <c r="C173" s="415">
        <f>NULROOSTER!B6</f>
        <v>0</v>
      </c>
      <c r="D173" s="424">
        <f>NULROOSTER!C6</f>
        <v>0</v>
      </c>
      <c r="E173" s="501">
        <f>NULROOSTER!D6</f>
        <v>0</v>
      </c>
      <c r="F173" s="416"/>
      <c r="G173" s="416"/>
      <c r="H173" s="196">
        <f>E173-D173-C173</f>
        <v>0</v>
      </c>
      <c r="I173" s="417"/>
      <c r="L173" s="47"/>
      <c r="AG173" s="47" t="s">
        <v>49</v>
      </c>
      <c r="AH173" s="95" t="s">
        <v>56</v>
      </c>
    </row>
    <row r="174" spans="2:34" x14ac:dyDescent="0.2">
      <c r="B174" s="429" t="s">
        <v>28</v>
      </c>
      <c r="C174" s="415">
        <f>NULROOSTER!B7</f>
        <v>0</v>
      </c>
      <c r="D174" s="424">
        <f>NULROOSTER!C7</f>
        <v>0</v>
      </c>
      <c r="E174" s="501">
        <f>NULROOSTER!D7</f>
        <v>0</v>
      </c>
      <c r="F174" s="416"/>
      <c r="G174" s="416"/>
      <c r="H174" s="196">
        <f>E174-D174-C174</f>
        <v>0</v>
      </c>
      <c r="I174" s="417"/>
      <c r="L174" s="47"/>
      <c r="AG174" s="47" t="s">
        <v>50</v>
      </c>
      <c r="AH174" s="95" t="s">
        <v>57</v>
      </c>
    </row>
    <row r="175" spans="2:34" ht="13.5" thickBot="1" x14ac:dyDescent="0.25">
      <c r="B175" s="19" t="s">
        <v>28</v>
      </c>
      <c r="C175" s="426">
        <f>NULROOSTER!B8</f>
        <v>0</v>
      </c>
      <c r="D175" s="428">
        <f>NULROOSTER!C8</f>
        <v>0</v>
      </c>
      <c r="E175" s="505">
        <f>NULROOSTER!D8</f>
        <v>0</v>
      </c>
      <c r="F175" s="422"/>
      <c r="G175" s="422"/>
      <c r="H175" s="199">
        <f t="shared" ref="H175:H195" si="68">E175-D175-C175</f>
        <v>0</v>
      </c>
      <c r="I175" s="29"/>
      <c r="L175" s="47"/>
      <c r="AG175" s="47" t="s">
        <v>51</v>
      </c>
      <c r="AH175" s="95" t="s">
        <v>58</v>
      </c>
    </row>
    <row r="176" spans="2:34" x14ac:dyDescent="0.2">
      <c r="B176" s="17" t="s">
        <v>29</v>
      </c>
      <c r="C176" s="434">
        <f>NULROOSTER!B9</f>
        <v>0</v>
      </c>
      <c r="D176" s="435">
        <f>NULROOSTER!C9</f>
        <v>0</v>
      </c>
      <c r="E176" s="500">
        <f>NULROOSTER!D9</f>
        <v>0</v>
      </c>
      <c r="F176" s="437"/>
      <c r="G176" s="437"/>
      <c r="H176" s="413">
        <f t="shared" si="68"/>
        <v>0</v>
      </c>
      <c r="I176" s="414"/>
      <c r="L176" s="47"/>
      <c r="AG176" s="47" t="s">
        <v>52</v>
      </c>
      <c r="AH176" s="95" t="s">
        <v>59</v>
      </c>
    </row>
    <row r="177" spans="2:34" x14ac:dyDescent="0.2">
      <c r="B177" s="429" t="s">
        <v>29</v>
      </c>
      <c r="C177" s="415">
        <f>NULROOSTER!B10</f>
        <v>0</v>
      </c>
      <c r="D177" s="424">
        <f>NULROOSTER!C10</f>
        <v>0</v>
      </c>
      <c r="E177" s="501">
        <f>NULROOSTER!D10</f>
        <v>0</v>
      </c>
      <c r="F177" s="416"/>
      <c r="G177" s="416"/>
      <c r="H177" s="196">
        <f>E177-D177-C177</f>
        <v>0</v>
      </c>
      <c r="I177" s="417"/>
      <c r="L177" s="47"/>
      <c r="AH177" s="95" t="s">
        <v>60</v>
      </c>
    </row>
    <row r="178" spans="2:34" x14ac:dyDescent="0.2">
      <c r="B178" s="429" t="s">
        <v>29</v>
      </c>
      <c r="C178" s="415">
        <f>NULROOSTER!B11</f>
        <v>0</v>
      </c>
      <c r="D178" s="424">
        <f>NULROOSTER!C11</f>
        <v>0</v>
      </c>
      <c r="E178" s="501">
        <f>NULROOSTER!D11</f>
        <v>0</v>
      </c>
      <c r="F178" s="416"/>
      <c r="G178" s="416"/>
      <c r="H178" s="196">
        <f>E178-D178-C178</f>
        <v>0</v>
      </c>
      <c r="I178" s="417"/>
      <c r="L178" s="47"/>
      <c r="AH178" s="95" t="s">
        <v>61</v>
      </c>
    </row>
    <row r="179" spans="2:34" x14ac:dyDescent="0.2">
      <c r="B179" s="429" t="s">
        <v>29</v>
      </c>
      <c r="C179" s="415">
        <f>NULROOSTER!B12</f>
        <v>0</v>
      </c>
      <c r="D179" s="424">
        <f>NULROOSTER!C12</f>
        <v>0</v>
      </c>
      <c r="E179" s="501">
        <f>NULROOSTER!D12</f>
        <v>0</v>
      </c>
      <c r="F179" s="416"/>
      <c r="G179" s="416"/>
      <c r="H179" s="196">
        <f>E179-D179-C179</f>
        <v>0</v>
      </c>
      <c r="I179" s="417"/>
      <c r="L179" s="47"/>
      <c r="AH179" s="95" t="s">
        <v>62</v>
      </c>
    </row>
    <row r="180" spans="2:34" ht="13.5" thickBot="1" x14ac:dyDescent="0.25">
      <c r="B180" s="18" t="s">
        <v>29</v>
      </c>
      <c r="C180" s="502">
        <f>NULROOSTER!B13</f>
        <v>0</v>
      </c>
      <c r="D180" s="503">
        <f>NULROOSTER!C13</f>
        <v>0</v>
      </c>
      <c r="E180" s="504">
        <f>NULROOSTER!D13</f>
        <v>0</v>
      </c>
      <c r="F180" s="418"/>
      <c r="G180" s="418"/>
      <c r="H180" s="197">
        <f>E180-D180-C180</f>
        <v>0</v>
      </c>
      <c r="I180" s="26"/>
      <c r="L180" s="47"/>
      <c r="AH180" s="95" t="s">
        <v>63</v>
      </c>
    </row>
    <row r="181" spans="2:34" x14ac:dyDescent="0.2">
      <c r="B181" s="21" t="s">
        <v>30</v>
      </c>
      <c r="C181" s="430">
        <f>NULROOSTER!B14</f>
        <v>0</v>
      </c>
      <c r="D181" s="431">
        <f>NULROOSTER!C14</f>
        <v>0</v>
      </c>
      <c r="E181" s="506">
        <f>NULROOSTER!D14</f>
        <v>0</v>
      </c>
      <c r="F181" s="433"/>
      <c r="G181" s="433"/>
      <c r="H181" s="419">
        <f t="shared" si="68"/>
        <v>0</v>
      </c>
      <c r="I181" s="420"/>
      <c r="L181" s="47"/>
      <c r="AH181" s="95" t="s">
        <v>64</v>
      </c>
    </row>
    <row r="182" spans="2:34" x14ac:dyDescent="0.2">
      <c r="B182" s="429" t="s">
        <v>30</v>
      </c>
      <c r="C182" s="415">
        <f>NULROOSTER!B15</f>
        <v>0</v>
      </c>
      <c r="D182" s="424">
        <f>NULROOSTER!C15</f>
        <v>0</v>
      </c>
      <c r="E182" s="501">
        <f>NULROOSTER!D15</f>
        <v>0</v>
      </c>
      <c r="F182" s="416"/>
      <c r="G182" s="416"/>
      <c r="H182" s="196">
        <f>E182-D182-C182</f>
        <v>0</v>
      </c>
      <c r="I182" s="417"/>
      <c r="L182" s="47"/>
    </row>
    <row r="183" spans="2:34" x14ac:dyDescent="0.2">
      <c r="B183" s="429" t="s">
        <v>30</v>
      </c>
      <c r="C183" s="415">
        <f>NULROOSTER!B16</f>
        <v>0</v>
      </c>
      <c r="D183" s="424">
        <f>NULROOSTER!C16</f>
        <v>0</v>
      </c>
      <c r="E183" s="501">
        <f>NULROOSTER!D16</f>
        <v>0</v>
      </c>
      <c r="F183" s="416"/>
      <c r="G183" s="416"/>
      <c r="H183" s="196">
        <f>E183-D183-C183</f>
        <v>0</v>
      </c>
      <c r="I183" s="417"/>
      <c r="L183" s="47"/>
    </row>
    <row r="184" spans="2:34" x14ac:dyDescent="0.2">
      <c r="B184" s="429" t="s">
        <v>30</v>
      </c>
      <c r="C184" s="415">
        <f>NULROOSTER!B17</f>
        <v>0</v>
      </c>
      <c r="D184" s="424">
        <f>NULROOSTER!C17</f>
        <v>0</v>
      </c>
      <c r="E184" s="501">
        <f>NULROOSTER!D17</f>
        <v>0</v>
      </c>
      <c r="F184" s="416"/>
      <c r="G184" s="416"/>
      <c r="H184" s="196">
        <f>E184-D184-C184</f>
        <v>0</v>
      </c>
      <c r="I184" s="417"/>
      <c r="L184" s="47"/>
    </row>
    <row r="185" spans="2:34" ht="13.5" thickBot="1" x14ac:dyDescent="0.25">
      <c r="B185" s="19" t="s">
        <v>30</v>
      </c>
      <c r="C185" s="426">
        <f>NULROOSTER!B18</f>
        <v>0</v>
      </c>
      <c r="D185" s="428">
        <f>NULROOSTER!C18</f>
        <v>0</v>
      </c>
      <c r="E185" s="505">
        <f>NULROOSTER!D18</f>
        <v>0</v>
      </c>
      <c r="F185" s="422"/>
      <c r="G185" s="422"/>
      <c r="H185" s="199">
        <f t="shared" si="68"/>
        <v>0</v>
      </c>
      <c r="I185" s="29"/>
      <c r="L185" s="47"/>
    </row>
    <row r="186" spans="2:34" x14ac:dyDescent="0.2">
      <c r="B186" s="17" t="s">
        <v>31</v>
      </c>
      <c r="C186" s="434">
        <f>NULROOSTER!B19</f>
        <v>0</v>
      </c>
      <c r="D186" s="435">
        <f>NULROOSTER!C19</f>
        <v>0</v>
      </c>
      <c r="E186" s="500">
        <f>NULROOSTER!D19</f>
        <v>0</v>
      </c>
      <c r="F186" s="437"/>
      <c r="G186" s="437"/>
      <c r="H186" s="413">
        <f>E186-D186-C186</f>
        <v>0</v>
      </c>
      <c r="I186" s="414"/>
      <c r="L186" s="47"/>
    </row>
    <row r="187" spans="2:34" x14ac:dyDescent="0.2">
      <c r="B187" s="429" t="s">
        <v>31</v>
      </c>
      <c r="C187" s="415">
        <f>NULROOSTER!B20</f>
        <v>0</v>
      </c>
      <c r="D187" s="424">
        <f>NULROOSTER!C20</f>
        <v>0</v>
      </c>
      <c r="E187" s="501">
        <f>NULROOSTER!D20</f>
        <v>0</v>
      </c>
      <c r="F187" s="416"/>
      <c r="G187" s="416"/>
      <c r="H187" s="196">
        <f t="shared" si="68"/>
        <v>0</v>
      </c>
      <c r="I187" s="417"/>
      <c r="L187" s="47"/>
    </row>
    <row r="188" spans="2:34" x14ac:dyDescent="0.2">
      <c r="B188" s="429" t="s">
        <v>31</v>
      </c>
      <c r="C188" s="415">
        <f>NULROOSTER!B21</f>
        <v>0</v>
      </c>
      <c r="D188" s="424">
        <f>NULROOSTER!C21</f>
        <v>0</v>
      </c>
      <c r="E188" s="501">
        <f>NULROOSTER!D21</f>
        <v>0</v>
      </c>
      <c r="F188" s="416"/>
      <c r="G188" s="416"/>
      <c r="H188" s="196">
        <f t="shared" si="68"/>
        <v>0</v>
      </c>
      <c r="I188" s="417"/>
      <c r="L188" s="47"/>
    </row>
    <row r="189" spans="2:34" x14ac:dyDescent="0.2">
      <c r="B189" s="429" t="s">
        <v>31</v>
      </c>
      <c r="C189" s="415">
        <f>NULROOSTER!B22</f>
        <v>0</v>
      </c>
      <c r="D189" s="424">
        <f>NULROOSTER!C22</f>
        <v>0</v>
      </c>
      <c r="E189" s="501">
        <f>NULROOSTER!D22</f>
        <v>0</v>
      </c>
      <c r="F189" s="416"/>
      <c r="G189" s="416"/>
      <c r="H189" s="196">
        <f t="shared" si="68"/>
        <v>0</v>
      </c>
      <c r="I189" s="417"/>
      <c r="L189" s="47"/>
    </row>
    <row r="190" spans="2:34" ht="13.5" thickBot="1" x14ac:dyDescent="0.25">
      <c r="B190" s="18" t="s">
        <v>31</v>
      </c>
      <c r="C190" s="502">
        <f>NULROOSTER!B23</f>
        <v>0</v>
      </c>
      <c r="D190" s="503">
        <f>NULROOSTER!C23</f>
        <v>0</v>
      </c>
      <c r="E190" s="504">
        <f>NULROOSTER!D23</f>
        <v>0</v>
      </c>
      <c r="F190" s="418"/>
      <c r="G190" s="418"/>
      <c r="H190" s="197">
        <f t="shared" si="68"/>
        <v>0</v>
      </c>
      <c r="I190" s="26"/>
      <c r="L190" s="47"/>
    </row>
    <row r="191" spans="2:34" x14ac:dyDescent="0.2">
      <c r="B191" s="21" t="s">
        <v>32</v>
      </c>
      <c r="C191" s="430">
        <f>NULROOSTER!B24</f>
        <v>0</v>
      </c>
      <c r="D191" s="431">
        <f>NULROOSTER!C24</f>
        <v>0</v>
      </c>
      <c r="E191" s="506">
        <f>NULROOSTER!D24</f>
        <v>0</v>
      </c>
      <c r="F191" s="433"/>
      <c r="G191" s="433"/>
      <c r="H191" s="419">
        <f t="shared" si="68"/>
        <v>0</v>
      </c>
      <c r="I191" s="420"/>
      <c r="L191" s="47"/>
    </row>
    <row r="192" spans="2:34" x14ac:dyDescent="0.2">
      <c r="B192" s="429" t="s">
        <v>32</v>
      </c>
      <c r="C192" s="415">
        <f>NULROOSTER!B25</f>
        <v>0</v>
      </c>
      <c r="D192" s="424">
        <f>NULROOSTER!C25</f>
        <v>0</v>
      </c>
      <c r="E192" s="501">
        <f>NULROOSTER!D25</f>
        <v>0</v>
      </c>
      <c r="F192" s="416"/>
      <c r="G192" s="416"/>
      <c r="H192" s="196">
        <f>E192-D192-C192</f>
        <v>0</v>
      </c>
      <c r="I192" s="417"/>
      <c r="L192" s="47"/>
    </row>
    <row r="193" spans="2:15" x14ac:dyDescent="0.2">
      <c r="B193" s="429" t="s">
        <v>32</v>
      </c>
      <c r="C193" s="415">
        <f>NULROOSTER!B26</f>
        <v>0</v>
      </c>
      <c r="D193" s="424">
        <f>NULROOSTER!C26</f>
        <v>0</v>
      </c>
      <c r="E193" s="501">
        <f>NULROOSTER!D26</f>
        <v>0</v>
      </c>
      <c r="F193" s="416"/>
      <c r="G193" s="416"/>
      <c r="H193" s="196">
        <f>E193-D193-C193</f>
        <v>0</v>
      </c>
      <c r="I193" s="417"/>
      <c r="L193" s="47"/>
    </row>
    <row r="194" spans="2:15" x14ac:dyDescent="0.2">
      <c r="B194" s="429" t="s">
        <v>32</v>
      </c>
      <c r="C194" s="415">
        <f>NULROOSTER!B27</f>
        <v>0</v>
      </c>
      <c r="D194" s="424">
        <f>NULROOSTER!C27</f>
        <v>0</v>
      </c>
      <c r="E194" s="501">
        <f>NULROOSTER!D27</f>
        <v>0</v>
      </c>
      <c r="F194" s="416"/>
      <c r="G194" s="416"/>
      <c r="H194" s="196">
        <f>E194-D194-C194</f>
        <v>0</v>
      </c>
      <c r="I194" s="417"/>
      <c r="L194" s="47"/>
    </row>
    <row r="195" spans="2:15" ht="13.5" thickBot="1" x14ac:dyDescent="0.25">
      <c r="B195" s="18" t="s">
        <v>32</v>
      </c>
      <c r="C195" s="502">
        <f>NULROOSTER!B28</f>
        <v>0</v>
      </c>
      <c r="D195" s="503">
        <f>NULROOSTER!C28</f>
        <v>0</v>
      </c>
      <c r="E195" s="504">
        <f>NULROOSTER!D28</f>
        <v>0</v>
      </c>
      <c r="F195" s="418"/>
      <c r="G195" s="190"/>
      <c r="H195" s="197">
        <f t="shared" si="68"/>
        <v>0</v>
      </c>
      <c r="I195" s="26"/>
      <c r="L195" s="47"/>
    </row>
    <row r="196" spans="2:15" ht="13.5" thickBot="1" x14ac:dyDescent="0.25">
      <c r="B196" s="75"/>
      <c r="H196" s="165"/>
      <c r="L196" s="47"/>
    </row>
    <row r="197" spans="2:15" ht="13.5" thickBot="1" x14ac:dyDescent="0.25">
      <c r="B197" s="487" t="s">
        <v>21</v>
      </c>
      <c r="C197" s="9" t="s">
        <v>22</v>
      </c>
      <c r="D197" s="10" t="s">
        <v>23</v>
      </c>
      <c r="E197" s="10" t="s">
        <v>24</v>
      </c>
      <c r="F197" s="11" t="s">
        <v>25</v>
      </c>
      <c r="G197" s="191" t="s">
        <v>26</v>
      </c>
      <c r="H197" s="195" t="s">
        <v>27</v>
      </c>
      <c r="I197" s="11"/>
      <c r="J197"/>
      <c r="K197"/>
      <c r="L197"/>
      <c r="M197"/>
      <c r="O197"/>
    </row>
    <row r="198" spans="2:15" x14ac:dyDescent="0.2">
      <c r="B198" s="484" t="s">
        <v>33</v>
      </c>
      <c r="C198" s="12">
        <v>0</v>
      </c>
      <c r="D198" s="12">
        <v>0</v>
      </c>
      <c r="E198" s="12">
        <v>0</v>
      </c>
      <c r="F198" s="15"/>
      <c r="G198" s="189"/>
      <c r="H198" s="196">
        <f>E198-D198-C198</f>
        <v>0</v>
      </c>
      <c r="I198" s="25"/>
      <c r="J198"/>
      <c r="K198"/>
      <c r="L198"/>
      <c r="M198"/>
      <c r="O198"/>
    </row>
    <row r="199" spans="2:15" ht="13.5" thickBot="1" x14ac:dyDescent="0.25">
      <c r="B199" s="485" t="s">
        <v>34</v>
      </c>
      <c r="C199" s="32">
        <v>0</v>
      </c>
      <c r="D199" s="32">
        <v>0</v>
      </c>
      <c r="E199" s="32">
        <v>0</v>
      </c>
      <c r="F199" s="16"/>
      <c r="G199" s="190"/>
      <c r="H199" s="196">
        <f>E199-D199-C199</f>
        <v>0</v>
      </c>
      <c r="I199" s="26"/>
      <c r="J199"/>
      <c r="K199"/>
      <c r="L199" s="425" t="s">
        <v>111</v>
      </c>
      <c r="M199"/>
      <c r="O199"/>
    </row>
    <row r="200" spans="2:15" ht="13.5" thickBot="1" x14ac:dyDescent="0.25">
      <c r="B200" s="488"/>
      <c r="C200" s="33">
        <v>0</v>
      </c>
      <c r="D200" s="33"/>
      <c r="E200" s="33">
        <v>1</v>
      </c>
      <c r="F200" s="23"/>
      <c r="G200" s="192"/>
      <c r="H200" s="24"/>
      <c r="I200" s="193"/>
      <c r="J200"/>
      <c r="K200"/>
      <c r="L200"/>
      <c r="M200"/>
      <c r="O200"/>
    </row>
    <row r="201" spans="2:15" ht="13.5" thickBot="1" x14ac:dyDescent="0.25">
      <c r="B201" s="489" t="s">
        <v>35</v>
      </c>
      <c r="C201" s="31">
        <v>0</v>
      </c>
      <c r="D201" s="31">
        <v>0</v>
      </c>
      <c r="E201" s="31">
        <v>0</v>
      </c>
      <c r="F201" s="16"/>
      <c r="G201" s="190"/>
      <c r="H201" s="197">
        <f>E201-D201-C201</f>
        <v>0</v>
      </c>
      <c r="I201" s="26"/>
      <c r="J201"/>
      <c r="K201"/>
      <c r="L201"/>
      <c r="M201"/>
      <c r="O201"/>
    </row>
    <row r="202" spans="2:15" x14ac:dyDescent="0.2">
      <c r="B202"/>
      <c r="C202"/>
      <c r="D202"/>
      <c r="E202"/>
      <c r="F202"/>
      <c r="G202"/>
      <c r="H202"/>
      <c r="I202"/>
      <c r="J202"/>
      <c r="K202"/>
      <c r="L202"/>
      <c r="M202"/>
    </row>
    <row r="203" spans="2:15" ht="13.5" thickBot="1" x14ac:dyDescent="0.25">
      <c r="B203"/>
      <c r="C203"/>
      <c r="D203"/>
      <c r="E203"/>
      <c r="F203"/>
      <c r="G203"/>
      <c r="H203"/>
      <c r="I203"/>
      <c r="J203"/>
      <c r="K203"/>
      <c r="L203"/>
      <c r="M203"/>
    </row>
    <row r="204" spans="2:15" ht="13.5" thickBot="1" x14ac:dyDescent="0.25">
      <c r="B204" s="487" t="s">
        <v>21</v>
      </c>
      <c r="C204" s="9" t="s">
        <v>22</v>
      </c>
      <c r="D204" s="10" t="s">
        <v>23</v>
      </c>
      <c r="E204" s="10" t="s">
        <v>24</v>
      </c>
      <c r="F204" s="11" t="s">
        <v>25</v>
      </c>
      <c r="G204" s="191" t="s">
        <v>26</v>
      </c>
      <c r="H204" s="195" t="s">
        <v>27</v>
      </c>
      <c r="I204" s="11"/>
      <c r="J204"/>
      <c r="K204"/>
      <c r="L204"/>
      <c r="M204"/>
    </row>
    <row r="205" spans="2:15" x14ac:dyDescent="0.2">
      <c r="B205" s="484" t="s">
        <v>33</v>
      </c>
      <c r="C205" s="12">
        <v>0</v>
      </c>
      <c r="D205" s="12">
        <v>0</v>
      </c>
      <c r="E205" s="12">
        <v>0</v>
      </c>
      <c r="F205" s="15"/>
      <c r="G205" s="189"/>
      <c r="H205" s="196">
        <f>E205-D205-C205</f>
        <v>0</v>
      </c>
      <c r="I205" s="25"/>
      <c r="J205"/>
      <c r="K205"/>
      <c r="L205"/>
      <c r="M205"/>
    </row>
    <row r="206" spans="2:15" ht="13.5" thickBot="1" x14ac:dyDescent="0.25">
      <c r="B206" s="486" t="s">
        <v>34</v>
      </c>
      <c r="C206" s="13">
        <v>0</v>
      </c>
      <c r="D206" s="13">
        <v>0.375</v>
      </c>
      <c r="E206" s="13">
        <v>0.625</v>
      </c>
      <c r="F206" s="16"/>
      <c r="G206" s="190"/>
      <c r="H206" s="197">
        <f>E206-D206-C206</f>
        <v>0.25</v>
      </c>
      <c r="I206" s="26"/>
      <c r="J206"/>
      <c r="K206"/>
      <c r="L206" s="425" t="s">
        <v>112</v>
      </c>
      <c r="M206"/>
    </row>
  </sheetData>
  <mergeCells count="41">
    <mergeCell ref="R4:T4"/>
    <mergeCell ref="J4:K4"/>
    <mergeCell ref="X4:Y4"/>
    <mergeCell ref="Z4:AB4"/>
    <mergeCell ref="B168:I169"/>
    <mergeCell ref="B6:B10"/>
    <mergeCell ref="B11:B15"/>
    <mergeCell ref="B16:B20"/>
    <mergeCell ref="B21:B25"/>
    <mergeCell ref="B26:B30"/>
    <mergeCell ref="B31:B35"/>
    <mergeCell ref="B36:B40"/>
    <mergeCell ref="B41:B45"/>
    <mergeCell ref="B46:B50"/>
    <mergeCell ref="B51:B55"/>
    <mergeCell ref="B56:B60"/>
    <mergeCell ref="J2:L2"/>
    <mergeCell ref="J3:L3"/>
    <mergeCell ref="O4:P4"/>
    <mergeCell ref="D4:F4"/>
    <mergeCell ref="H151:I151"/>
    <mergeCell ref="B61:B65"/>
    <mergeCell ref="B66:B70"/>
    <mergeCell ref="B71:B75"/>
    <mergeCell ref="B76:B80"/>
    <mergeCell ref="B81:B85"/>
    <mergeCell ref="B86:B90"/>
    <mergeCell ref="B91:B95"/>
    <mergeCell ref="B96:B100"/>
    <mergeCell ref="B101:B105"/>
    <mergeCell ref="B106:B110"/>
    <mergeCell ref="B111:B115"/>
    <mergeCell ref="B116:B120"/>
    <mergeCell ref="B121:B125"/>
    <mergeCell ref="B126:B130"/>
    <mergeCell ref="B131:B135"/>
    <mergeCell ref="AA154:AB154"/>
    <mergeCell ref="AA155:AB155"/>
    <mergeCell ref="B136:B140"/>
    <mergeCell ref="B141:B145"/>
    <mergeCell ref="B146:B150"/>
  </mergeCells>
  <phoneticPr fontId="11" type="noConversion"/>
  <conditionalFormatting sqref="D6">
    <cfRule type="cellIs" dxfId="339" priority="183" operator="notEqual">
      <formula>IF(LEFT($A6,2)="ma",$D$171,IF(LEFT($A6,2)="di",$D$176,IF(LEFT($A6,2)="wo",$D$181,IF(LEFT($A6,2)="do",$D$186,IF(LEFT($A6,2)="vr",$D$191,IF(LEFT($A6,2)="za",$D$198,IF(LEFT($A6,2)="zo",$D$199)))))))</formula>
    </cfRule>
    <cfRule type="cellIs" dxfId="338" priority="184" operator="notEqual">
      <formula>IF(LEFT($A6,2)="ma",$D$171,IF(LEFT($A6,2)="di",$D$176,IF(LEFT($A6,2)="wo",$D$181,IF(LEFT($A6,2)="do",$D$186,IF(LEFT($A6,2)="vr",$D$191,IF(LEFT($A6,2)="za",$D$198,IF(LEFT($A6,2)="zo",$D$199)))))))</formula>
    </cfRule>
  </conditionalFormatting>
  <conditionalFormatting sqref="D8">
    <cfRule type="cellIs" dxfId="337" priority="182" operator="notEqual">
      <formula>IF(LEFT($A8,2)="ma",$D$173,IF(LEFT($A8,2)="di",$D$178,IF(LEFT($A8,2)="wo",$D$183,IF(LEFT($A8,2)="do",$D$188,IF(LEFT($A8,2)="vr",$D$193,IF(LEFT($A8,2)="za",$D$198,IF(LEFT($A8,2)="zo",$D$199)))))))</formula>
    </cfRule>
  </conditionalFormatting>
  <conditionalFormatting sqref="D7">
    <cfRule type="cellIs" dxfId="336" priority="181" operator="notEqual">
      <formula>IF(LEFT($A7,2)="ma",$D$172,IF(LEFT($A7,2)="di",$D$177,IF(LEFT($A7,2)="wo",$D$182,IF(LEFT($A7,2)="do",$D$187,IF(LEFT($A7,2)="vr",$D$192,IF(LEFT($A7,2)="za",$D$198,IF(LEFT($A7,2)="zo",$D$199)))))))</formula>
    </cfRule>
  </conditionalFormatting>
  <conditionalFormatting sqref="D9">
    <cfRule type="cellIs" dxfId="335" priority="180" operator="notEqual">
      <formula>IF(LEFT($A9,2)="ma",$D$174,IF(LEFT($A9,2)="di",$D$179,IF(LEFT($A9,2)="wo",$D$184,IF(LEFT($A9,2)="do",$D$189,IF(LEFT($A9,2)="vr",$D$194,IF(LEFT($A9,2)="za",$D$198,IF(LEFT($A9,2)="zo",$D$199)))))))</formula>
    </cfRule>
  </conditionalFormatting>
  <conditionalFormatting sqref="D10">
    <cfRule type="cellIs" dxfId="334" priority="179" operator="notEqual">
      <formula>IF(LEFT($A10,2)="ma",$D$175,IF(LEFT($A10,2)="di",$D$180,IF(LEFT($A10,2)="wo",$D$185,IF(LEFT($A10,2)="do",$D$190,IF(LEFT($A10,2)="vr",$D$195,IF(LEFT($A10,2)="za",$D$198,IF(LEFT($A10,2)="zo",$D$199)))))))</formula>
    </cfRule>
  </conditionalFormatting>
  <conditionalFormatting sqref="E6">
    <cfRule type="cellIs" dxfId="333" priority="178" operator="notEqual">
      <formula>IF(LEFT($A6,2)="ma",$E$171,IF(LEFT($A6,2)="di",$E$176,IF(LEFT($A6,2)="wo",$E$181,IF(LEFT($A6,2)="do",$E$186,IF(LEFT($A6,2)="vr",$E$191,IF(LEFT($A6,2)="za",$E$198,IF(LEFT($A6,2)="zo",$E$199)))))))</formula>
    </cfRule>
  </conditionalFormatting>
  <conditionalFormatting sqref="E7">
    <cfRule type="cellIs" dxfId="332" priority="177" operator="notEqual">
      <formula>IF(LEFT($A7,2)="ma",$E$172,IF(LEFT($A7,2)="di",$E$177,IF(LEFT($A7,2)="wo",$E$182,IF(LEFT($A7,2)="do",$E$187,IF(LEFT($A7,2)="vr",$E$192,IF(LEFT($A7,2)="za",$E$198,IF(LEFT($A7,2)="zo",$E$199)))))))</formula>
    </cfRule>
  </conditionalFormatting>
  <conditionalFormatting sqref="E8">
    <cfRule type="cellIs" dxfId="331" priority="176" operator="notEqual">
      <formula>IF(LEFT($A8,2)="ma",$E$173,IF(LEFT($A8,2)="di",$E$178,IF(LEFT($A8,2)="wo",$E$183,IF(LEFT($A8,2)="do",$E$188,IF(LEFT($A8,2)="vr",$E$193,IF(LEFT($A8,2)="za",$E$198,IF(LEFT($A8,2)="zo",$E$199)))))))</formula>
    </cfRule>
  </conditionalFormatting>
  <conditionalFormatting sqref="E9">
    <cfRule type="cellIs" dxfId="330" priority="175" operator="notEqual">
      <formula>IF(LEFT($A9,2)="ma",$E$174,IF(LEFT($A9,2)="di",$E$179,IF(LEFT($A9,2)="wo",$E$184,IF(LEFT($A9,2)="do",$E$189,IF(LEFT($A9,2)="vr",$E$194,IF(LEFT($A9,2)="za",$E$198,IF(LEFT($A9,2)="zo",$E$199)))))))</formula>
    </cfRule>
  </conditionalFormatting>
  <conditionalFormatting sqref="E10">
    <cfRule type="cellIs" dxfId="329" priority="174" operator="notEqual">
      <formula>IF(LEFT($A10,2)="ma",$E$175,IF(LEFT($A10,2)="di",$E$180,IF(LEFT($A10,2)="wo",$E$185,IF(LEFT($A10,2)="do",$E$190,IF(LEFT($A10,2)="vr",$E$195,IF(LEFT($A10,2)="za",$E$198,IF(LEFT($A10,2)="zo",$E$199)))))))</formula>
    </cfRule>
  </conditionalFormatting>
  <conditionalFormatting sqref="F6">
    <cfRule type="cellIs" dxfId="328" priority="173" operator="notEqual">
      <formula>IF(LEFT($A6,2)="ma",$C$171,IF(LEFT($A6,2)="di",$C$176,IF(LEFT($A6,2)="wo",$C$181,IF(LEFT($A6,2)="do",$C$186,IF(LEFT($A6,2)="vr",$C$191,IF(LEFT($A6,2)="za",$C$198,IF(LEFT($A6,2)="zo",$C$199)))))))</formula>
    </cfRule>
  </conditionalFormatting>
  <conditionalFormatting sqref="F7">
    <cfRule type="cellIs" dxfId="327" priority="172" operator="notEqual">
      <formula>IF(LEFT($A7,2)="ma",$C$172,IF(LEFT($A7,2)="di",$C$177,IF(LEFT($A7,2)="wo",$C$182,IF(LEFT($A7,2)="do",$C$187,IF(LEFT($A7,2)="vr",$C$192,IF(LEFT($A7,2)="za",$C$198,IF(LEFT($A7,2)="zo",$C$199)))))))</formula>
    </cfRule>
  </conditionalFormatting>
  <conditionalFormatting sqref="F8">
    <cfRule type="cellIs" dxfId="326" priority="171" operator="notEqual">
      <formula>IF(LEFT($A8,2)="ma",$C$173,IF(LEFT($A8,2)="di",$C$178,IF(LEFT($A8,2)="wo",$C$183,IF(LEFT($A8,2)="do",$C$188,IF(LEFT($A8,2)="vr",$C$193,IF(LEFT($A8,2)="za",$C$198,IF(LEFT($A8,2)="zo",$C$199)))))))</formula>
    </cfRule>
  </conditionalFormatting>
  <conditionalFormatting sqref="F9">
    <cfRule type="cellIs" dxfId="325" priority="170" operator="notEqual">
      <formula>IF(LEFT($A9,2)="ma",$C$174,IF(LEFT($A9,2)="di",$C$179,IF(LEFT($A9,2)="wo",$C$184,IF(LEFT($A9,2)="do",$C$189,IF(LEFT($A9,2)="vr",$C$194,IF(LEFT($A9,2)="za",$C$198,IF(LEFT($A9,2)="zo",$C$199)))))))</formula>
    </cfRule>
  </conditionalFormatting>
  <conditionalFormatting sqref="F10">
    <cfRule type="cellIs" dxfId="324" priority="169" operator="notEqual">
      <formula>IF(LEFT($A10,2)="ma",$C$175,IF(LEFT($A10,2)="di",$C$180,IF(LEFT($A10,2)="wo",$C$185,IF(LEFT($A10,2)="do",$C$190,IF(LEFT($A10,2)="vr",$C$195,IF(LEFT($A10,2)="za",$C$198,IF(LEFT($A10,2)="zo",$C$199)))))))</formula>
    </cfRule>
  </conditionalFormatting>
  <conditionalFormatting sqref="D11">
    <cfRule type="cellIs" dxfId="323" priority="167" operator="notEqual">
      <formula>IF(LEFT($A11,2)="ma",$D$171,IF(LEFT($A11,2)="di",$D$176,IF(LEFT($A11,2)="wo",$D$181,IF(LEFT($A11,2)="do",$D$186,IF(LEFT($A11,2)="vr",$D$191,IF(LEFT($A11,2)="za",$D$198,IF(LEFT($A11,2)="zo",$D$199)))))))</formula>
    </cfRule>
    <cfRule type="cellIs" dxfId="322" priority="168" operator="notEqual">
      <formula>IF(LEFT($A11,2)="ma",$D$171,IF(LEFT($A11,2)="di",$D$176,IF(LEFT($A11,2)="wo",$D$181,IF(LEFT($A11,2)="do",$D$186,IF(LEFT($A11,2)="vr",$D$191,IF(LEFT($A11,2)="za",$D$198,IF(LEFT($A11,2)="zo",$D$199)))))))</formula>
    </cfRule>
  </conditionalFormatting>
  <conditionalFormatting sqref="D13">
    <cfRule type="cellIs" dxfId="321" priority="166" operator="notEqual">
      <formula>IF(LEFT($A13,2)="ma",$D$173,IF(LEFT($A13,2)="di",$D$178,IF(LEFT($A13,2)="wo",$D$183,IF(LEFT($A13,2)="do",$D$188,IF(LEFT($A13,2)="vr",$D$193,IF(LEFT($A13,2)="za",$D$198,IF(LEFT($A13,2)="zo",$D$199)))))))</formula>
    </cfRule>
  </conditionalFormatting>
  <conditionalFormatting sqref="D12">
    <cfRule type="cellIs" dxfId="320" priority="165" operator="notEqual">
      <formula>IF(LEFT($A12,2)="ma",$D$172,IF(LEFT($A12,2)="di",$D$177,IF(LEFT($A12,2)="wo",$D$182,IF(LEFT($A12,2)="do",$D$187,IF(LEFT($A12,2)="vr",$D$192,IF(LEFT($A12,2)="za",$D$198,IF(LEFT($A12,2)="zo",$D$199)))))))</formula>
    </cfRule>
  </conditionalFormatting>
  <conditionalFormatting sqref="D14">
    <cfRule type="cellIs" dxfId="319" priority="164" operator="notEqual">
      <formula>IF(LEFT($A14,2)="ma",$D$174,IF(LEFT($A14,2)="di",$D$179,IF(LEFT($A14,2)="wo",$D$184,IF(LEFT($A14,2)="do",$D$189,IF(LEFT($A14,2)="vr",$D$194,IF(LEFT($A14,2)="za",$D$198,IF(LEFT($A14,2)="zo",$D$199)))))))</formula>
    </cfRule>
  </conditionalFormatting>
  <conditionalFormatting sqref="D15">
    <cfRule type="cellIs" dxfId="318" priority="163" operator="notEqual">
      <formula>IF(LEFT($A15,2)="ma",$D$175,IF(LEFT($A15,2)="di",$D$180,IF(LEFT($A15,2)="wo",$D$185,IF(LEFT($A15,2)="do",$D$190,IF(LEFT($A15,2)="vr",$D$195,IF(LEFT($A15,2)="za",$D$198,IF(LEFT($A15,2)="zo",$D$199)))))))</formula>
    </cfRule>
  </conditionalFormatting>
  <conditionalFormatting sqref="E11">
    <cfRule type="cellIs" dxfId="317" priority="162" operator="notEqual">
      <formula>IF(LEFT($A11,2)="ma",$E$171,IF(LEFT($A11,2)="di",$E$176,IF(LEFT($A11,2)="wo",$E$181,IF(LEFT($A11,2)="do",$E$186,IF(LEFT($A11,2)="vr",$E$191,IF(LEFT($A11,2)="za",$E$198,IF(LEFT($A11,2)="zo",$E$199)))))))</formula>
    </cfRule>
  </conditionalFormatting>
  <conditionalFormatting sqref="E12">
    <cfRule type="cellIs" dxfId="316" priority="161" operator="notEqual">
      <formula>IF(LEFT($A12,2)="ma",$E$172,IF(LEFT($A12,2)="di",$E$177,IF(LEFT($A12,2)="wo",$E$182,IF(LEFT($A12,2)="do",$E$187,IF(LEFT($A12,2)="vr",$E$192,IF(LEFT($A12,2)="za",$E$198,IF(LEFT($A12,2)="zo",$E$199)))))))</formula>
    </cfRule>
  </conditionalFormatting>
  <conditionalFormatting sqref="E13">
    <cfRule type="cellIs" dxfId="315" priority="160" operator="notEqual">
      <formula>IF(LEFT($A13,2)="ma",$E$173,IF(LEFT($A13,2)="di",$E$178,IF(LEFT($A13,2)="wo",$E$183,IF(LEFT($A13,2)="do",$E$188,IF(LEFT($A13,2)="vr",$E$193,IF(LEFT($A13,2)="za",$E$198,IF(LEFT($A13,2)="zo",$E$199)))))))</formula>
    </cfRule>
  </conditionalFormatting>
  <conditionalFormatting sqref="E14">
    <cfRule type="cellIs" dxfId="314" priority="159" operator="notEqual">
      <formula>IF(LEFT($A14,2)="ma",$E$174,IF(LEFT($A14,2)="di",$E$179,IF(LEFT($A14,2)="wo",$E$184,IF(LEFT($A14,2)="do",$E$189,IF(LEFT($A14,2)="vr",$E$194,IF(LEFT($A14,2)="za",$E$198,IF(LEFT($A14,2)="zo",$E$199)))))))</formula>
    </cfRule>
  </conditionalFormatting>
  <conditionalFormatting sqref="E15">
    <cfRule type="cellIs" dxfId="313" priority="158" operator="notEqual">
      <formula>IF(LEFT($A15,2)="ma",$E$175,IF(LEFT($A15,2)="di",$E$180,IF(LEFT($A15,2)="wo",$E$185,IF(LEFT($A15,2)="do",$E$190,IF(LEFT($A15,2)="vr",$E$195,IF(LEFT($A15,2)="za",$E$198,IF(LEFT($A15,2)="zo",$E$199)))))))</formula>
    </cfRule>
  </conditionalFormatting>
  <conditionalFormatting sqref="F11">
    <cfRule type="cellIs" dxfId="312" priority="157" operator="notEqual">
      <formula>IF(LEFT($A11,2)="ma",$C$171,IF(LEFT($A11,2)="di",$C$176,IF(LEFT($A11,2)="wo",$C$181,IF(LEFT($A11,2)="do",$C$186,IF(LEFT($A11,2)="vr",$C$191,IF(LEFT($A11,2)="za",$C$198,IF(LEFT($A11,2)="zo",$C$199)))))))</formula>
    </cfRule>
  </conditionalFormatting>
  <conditionalFormatting sqref="F12">
    <cfRule type="cellIs" dxfId="311" priority="156" operator="notEqual">
      <formula>IF(LEFT($A12,2)="ma",$C$172,IF(LEFT($A12,2)="di",$C$177,IF(LEFT($A12,2)="wo",$C$182,IF(LEFT($A12,2)="do",$C$187,IF(LEFT($A12,2)="vr",$C$192,IF(LEFT($A12,2)="za",$C$198,IF(LEFT($A12,2)="zo",$C$199)))))))</formula>
    </cfRule>
  </conditionalFormatting>
  <conditionalFormatting sqref="F13">
    <cfRule type="cellIs" dxfId="310" priority="155" operator="notEqual">
      <formula>IF(LEFT($A13,2)="ma",$C$173,IF(LEFT($A13,2)="di",$C$178,IF(LEFT($A13,2)="wo",$C$183,IF(LEFT($A13,2)="do",$C$188,IF(LEFT($A13,2)="vr",$C$193,IF(LEFT($A13,2)="za",$C$198,IF(LEFT($A13,2)="zo",$C$199)))))))</formula>
    </cfRule>
  </conditionalFormatting>
  <conditionalFormatting sqref="F14">
    <cfRule type="cellIs" dxfId="309" priority="154" operator="notEqual">
      <formula>IF(LEFT($A14,2)="ma",$C$174,IF(LEFT($A14,2)="di",$C$179,IF(LEFT($A14,2)="wo",$C$184,IF(LEFT($A14,2)="do",$C$189,IF(LEFT($A14,2)="vr",$C$194,IF(LEFT($A14,2)="za",$C$198,IF(LEFT($A14,2)="zo",$C$199)))))))</formula>
    </cfRule>
  </conditionalFormatting>
  <conditionalFormatting sqref="F15">
    <cfRule type="cellIs" dxfId="308" priority="153" operator="notEqual">
      <formula>IF(LEFT($A15,2)="ma",$C$175,IF(LEFT($A15,2)="di",$C$180,IF(LEFT($A15,2)="wo",$C$185,IF(LEFT($A15,2)="do",$C$190,IF(LEFT($A15,2)="vr",$C$195,IF(LEFT($A15,2)="za",$C$198,IF(LEFT($A15,2)="zo",$C$199)))))))</formula>
    </cfRule>
  </conditionalFormatting>
  <conditionalFormatting sqref="D16">
    <cfRule type="cellIs" dxfId="307" priority="151" operator="notEqual">
      <formula>IF(LEFT($A16,2)="ma",$D$171,IF(LEFT($A16,2)="di",$D$176,IF(LEFT($A16,2)="wo",$D$181,IF(LEFT($A16,2)="do",$D$186,IF(LEFT($A16,2)="vr",$D$191,IF(LEFT($A16,2)="za",$D$198,IF(LEFT($A16,2)="zo",$D$199)))))))</formula>
    </cfRule>
    <cfRule type="cellIs" dxfId="306" priority="152" operator="notEqual">
      <formula>IF(LEFT($A16,2)="ma",$D$171,IF(LEFT($A16,2)="di",$D$176,IF(LEFT($A16,2)="wo",$D$181,IF(LEFT($A16,2)="do",$D$186,IF(LEFT($A16,2)="vr",$D$191,IF(LEFT($A16,2)="za",$D$198,IF(LEFT($A16,2)="zo",$D$199)))))))</formula>
    </cfRule>
  </conditionalFormatting>
  <conditionalFormatting sqref="D18">
    <cfRule type="cellIs" dxfId="305" priority="150" operator="notEqual">
      <formula>IF(LEFT($A18,2)="ma",$D$173,IF(LEFT($A18,2)="di",$D$178,IF(LEFT($A18,2)="wo",$D$183,IF(LEFT($A18,2)="do",$D$188,IF(LEFT($A18,2)="vr",$D$193,IF(LEFT($A18,2)="za",$D$198,IF(LEFT($A18,2)="zo",$D$199)))))))</formula>
    </cfRule>
  </conditionalFormatting>
  <conditionalFormatting sqref="D17">
    <cfRule type="cellIs" dxfId="304" priority="149" operator="notEqual">
      <formula>IF(LEFT($A17,2)="ma",$D$172,IF(LEFT($A17,2)="di",$D$177,IF(LEFT($A17,2)="wo",$D$182,IF(LEFT($A17,2)="do",$D$187,IF(LEFT($A17,2)="vr",$D$192,IF(LEFT($A17,2)="za",$D$198,IF(LEFT($A17,2)="zo",$D$199)))))))</formula>
    </cfRule>
  </conditionalFormatting>
  <conditionalFormatting sqref="D19">
    <cfRule type="cellIs" dxfId="303" priority="148" operator="notEqual">
      <formula>IF(LEFT($A19,2)="ma",$D$174,IF(LEFT($A19,2)="di",$D$179,IF(LEFT($A19,2)="wo",$D$184,IF(LEFT($A19,2)="do",$D$189,IF(LEFT($A19,2)="vr",$D$194,IF(LEFT($A19,2)="za",$D$198,IF(LEFT($A19,2)="zo",$D$199)))))))</formula>
    </cfRule>
  </conditionalFormatting>
  <conditionalFormatting sqref="D20">
    <cfRule type="cellIs" dxfId="302" priority="147" operator="notEqual">
      <formula>IF(LEFT($A20,2)="ma",$D$175,IF(LEFT($A20,2)="di",$D$180,IF(LEFT($A20,2)="wo",$D$185,IF(LEFT($A20,2)="do",$D$190,IF(LEFT($A20,2)="vr",$D$195,IF(LEFT($A20,2)="za",$D$198,IF(LEFT($A20,2)="zo",$D$199)))))))</formula>
    </cfRule>
  </conditionalFormatting>
  <conditionalFormatting sqref="E16">
    <cfRule type="cellIs" dxfId="301" priority="146" operator="notEqual">
      <formula>IF(LEFT($A16,2)="ma",$E$171,IF(LEFT($A16,2)="di",$E$176,IF(LEFT($A16,2)="wo",$E$181,IF(LEFT($A16,2)="do",$E$186,IF(LEFT($A16,2)="vr",$E$191,IF(LEFT($A16,2)="za",$E$198,IF(LEFT($A16,2)="zo",$E$199)))))))</formula>
    </cfRule>
  </conditionalFormatting>
  <conditionalFormatting sqref="E17">
    <cfRule type="cellIs" dxfId="300" priority="145" operator="notEqual">
      <formula>IF(LEFT($A17,2)="ma",$E$172,IF(LEFT($A17,2)="di",$E$177,IF(LEFT($A17,2)="wo",$E$182,IF(LEFT($A17,2)="do",$E$187,IF(LEFT($A17,2)="vr",$E$192,IF(LEFT($A17,2)="za",$E$198,IF(LEFT($A17,2)="zo",$E$199)))))))</formula>
    </cfRule>
  </conditionalFormatting>
  <conditionalFormatting sqref="E18">
    <cfRule type="cellIs" dxfId="299" priority="144" operator="notEqual">
      <formula>IF(LEFT($A18,2)="ma",$E$173,IF(LEFT($A18,2)="di",$E$178,IF(LEFT($A18,2)="wo",$E$183,IF(LEFT($A18,2)="do",$E$188,IF(LEFT($A18,2)="vr",$E$193,IF(LEFT($A18,2)="za",$E$198,IF(LEFT($A18,2)="zo",$E$199)))))))</formula>
    </cfRule>
  </conditionalFormatting>
  <conditionalFormatting sqref="E19">
    <cfRule type="cellIs" dxfId="298" priority="143" operator="notEqual">
      <formula>IF(LEFT($A19,2)="ma",$E$174,IF(LEFT($A19,2)="di",$E$179,IF(LEFT($A19,2)="wo",$E$184,IF(LEFT($A19,2)="do",$E$189,IF(LEFT($A19,2)="vr",$E$194,IF(LEFT($A19,2)="za",$E$198,IF(LEFT($A19,2)="zo",$E$199)))))))</formula>
    </cfRule>
  </conditionalFormatting>
  <conditionalFormatting sqref="E20">
    <cfRule type="cellIs" dxfId="297" priority="142" operator="notEqual">
      <formula>IF(LEFT($A20,2)="ma",$E$175,IF(LEFT($A20,2)="di",$E$180,IF(LEFT($A20,2)="wo",$E$185,IF(LEFT($A20,2)="do",$E$190,IF(LEFT($A20,2)="vr",$E$195,IF(LEFT($A20,2)="za",$E$198,IF(LEFT($A20,2)="zo",$E$199)))))))</formula>
    </cfRule>
  </conditionalFormatting>
  <conditionalFormatting sqref="F16">
    <cfRule type="cellIs" dxfId="296" priority="141" operator="notEqual">
      <formula>IF(LEFT($A16,2)="ma",$C$171,IF(LEFT($A16,2)="di",$C$176,IF(LEFT($A16,2)="wo",$C$181,IF(LEFT($A16,2)="do",$C$186,IF(LEFT($A16,2)="vr",$C$191,IF(LEFT($A16,2)="za",$C$198,IF(LEFT($A16,2)="zo",$C$199)))))))</formula>
    </cfRule>
  </conditionalFormatting>
  <conditionalFormatting sqref="F17">
    <cfRule type="cellIs" dxfId="295" priority="140" operator="notEqual">
      <formula>IF(LEFT($A17,2)="ma",$C$172,IF(LEFT($A17,2)="di",$C$177,IF(LEFT($A17,2)="wo",$C$182,IF(LEFT($A17,2)="do",$C$187,IF(LEFT($A17,2)="vr",$C$192,IF(LEFT($A17,2)="za",$C$198,IF(LEFT($A17,2)="zo",$C$199)))))))</formula>
    </cfRule>
  </conditionalFormatting>
  <conditionalFormatting sqref="F18">
    <cfRule type="cellIs" dxfId="294" priority="139" operator="notEqual">
      <formula>IF(LEFT($A18,2)="ma",$C$173,IF(LEFT($A18,2)="di",$C$178,IF(LEFT($A18,2)="wo",$C$183,IF(LEFT($A18,2)="do",$C$188,IF(LEFT($A18,2)="vr",$C$193,IF(LEFT($A18,2)="za",$C$198,IF(LEFT($A18,2)="zo",$C$199)))))))</formula>
    </cfRule>
  </conditionalFormatting>
  <conditionalFormatting sqref="F19">
    <cfRule type="cellIs" dxfId="293" priority="138" operator="notEqual">
      <formula>IF(LEFT($A19,2)="ma",$C$174,IF(LEFT($A19,2)="di",$C$179,IF(LEFT($A19,2)="wo",$C$184,IF(LEFT($A19,2)="do",$C$189,IF(LEFT($A19,2)="vr",$C$194,IF(LEFT($A19,2)="za",$C$198,IF(LEFT($A19,2)="zo",$C$199)))))))</formula>
    </cfRule>
  </conditionalFormatting>
  <conditionalFormatting sqref="F20">
    <cfRule type="cellIs" dxfId="292" priority="137" operator="notEqual">
      <formula>IF(LEFT($A20,2)="ma",$C$175,IF(LEFT($A20,2)="di",$C$180,IF(LEFT($A20,2)="wo",$C$185,IF(LEFT($A20,2)="do",$C$190,IF(LEFT($A20,2)="vr",$C$195,IF(LEFT($A20,2)="za",$C$198,IF(LEFT($A20,2)="zo",$C$199)))))))</formula>
    </cfRule>
  </conditionalFormatting>
  <conditionalFormatting sqref="D21">
    <cfRule type="cellIs" dxfId="291" priority="135" operator="notEqual">
      <formula>IF(LEFT($A21,2)="ma",$D$171,IF(LEFT($A21,2)="di",$D$176,IF(LEFT($A21,2)="wo",$D$181,IF(LEFT($A21,2)="do",$D$186,IF(LEFT($A21,2)="vr",$D$191,IF(LEFT($A21,2)="za",$D$198,IF(LEFT($A21,2)="zo",$D$199)))))))</formula>
    </cfRule>
    <cfRule type="cellIs" dxfId="290" priority="136" operator="notEqual">
      <formula>IF(LEFT($A21,2)="ma",$D$171,IF(LEFT($A21,2)="di",$D$176,IF(LEFT($A21,2)="wo",$D$181,IF(LEFT($A21,2)="do",$D$186,IF(LEFT($A21,2)="vr",$D$191,IF(LEFT($A21,2)="za",$D$198,IF(LEFT($A21,2)="zo",$D$199)))))))</formula>
    </cfRule>
  </conditionalFormatting>
  <conditionalFormatting sqref="D23">
    <cfRule type="cellIs" dxfId="289" priority="134" operator="notEqual">
      <formula>IF(LEFT($A23,2)="ma",$D$173,IF(LEFT($A23,2)="di",$D$178,IF(LEFT($A23,2)="wo",$D$183,IF(LEFT($A23,2)="do",$D$188,IF(LEFT($A23,2)="vr",$D$193,IF(LEFT($A23,2)="za",$D$198,IF(LEFT($A23,2)="zo",$D$199)))))))</formula>
    </cfRule>
  </conditionalFormatting>
  <conditionalFormatting sqref="D22">
    <cfRule type="cellIs" dxfId="288" priority="133" operator="notEqual">
      <formula>IF(LEFT($A22,2)="ma",$D$172,IF(LEFT($A22,2)="di",$D$177,IF(LEFT($A22,2)="wo",$D$182,IF(LEFT($A22,2)="do",$D$187,IF(LEFT($A22,2)="vr",$D$192,IF(LEFT($A22,2)="za",$D$198,IF(LEFT($A22,2)="zo",$D$199)))))))</formula>
    </cfRule>
  </conditionalFormatting>
  <conditionalFormatting sqref="D24">
    <cfRule type="cellIs" dxfId="287" priority="132" operator="notEqual">
      <formula>IF(LEFT($A24,2)="ma",$D$174,IF(LEFT($A24,2)="di",$D$179,IF(LEFT($A24,2)="wo",$D$184,IF(LEFT($A24,2)="do",$D$189,IF(LEFT($A24,2)="vr",$D$194,IF(LEFT($A24,2)="za",$D$198,IF(LEFT($A24,2)="zo",$D$199)))))))</formula>
    </cfRule>
  </conditionalFormatting>
  <conditionalFormatting sqref="D25">
    <cfRule type="cellIs" dxfId="286" priority="131" operator="notEqual">
      <formula>IF(LEFT($A25,2)="ma",$D$175,IF(LEFT($A25,2)="di",$D$180,IF(LEFT($A25,2)="wo",$D$185,IF(LEFT($A25,2)="do",$D$190,IF(LEFT($A25,2)="vr",$D$195,IF(LEFT($A25,2)="za",$D$198,IF(LEFT($A25,2)="zo",$D$199)))))))</formula>
    </cfRule>
  </conditionalFormatting>
  <conditionalFormatting sqref="E21">
    <cfRule type="cellIs" dxfId="285" priority="130" operator="notEqual">
      <formula>IF(LEFT($A21,2)="ma",$E$171,IF(LEFT($A21,2)="di",$E$176,IF(LEFT($A21,2)="wo",$E$181,IF(LEFT($A21,2)="do",$E$186,IF(LEFT($A21,2)="vr",$E$191,IF(LEFT($A21,2)="za",$E$198,IF(LEFT($A21,2)="zo",$E$199)))))))</formula>
    </cfRule>
  </conditionalFormatting>
  <conditionalFormatting sqref="E22">
    <cfRule type="cellIs" dxfId="284" priority="129" operator="notEqual">
      <formula>IF(LEFT($A22,2)="ma",$E$172,IF(LEFT($A22,2)="di",$E$177,IF(LEFT($A22,2)="wo",$E$182,IF(LEFT($A22,2)="do",$E$187,IF(LEFT($A22,2)="vr",$E$192,IF(LEFT($A22,2)="za",$E$198,IF(LEFT($A22,2)="zo",$E$199)))))))</formula>
    </cfRule>
  </conditionalFormatting>
  <conditionalFormatting sqref="E23">
    <cfRule type="cellIs" dxfId="283" priority="128" operator="notEqual">
      <formula>IF(LEFT($A23,2)="ma",$E$173,IF(LEFT($A23,2)="di",$E$178,IF(LEFT($A23,2)="wo",$E$183,IF(LEFT($A23,2)="do",$E$188,IF(LEFT($A23,2)="vr",$E$193,IF(LEFT($A23,2)="za",$E$198,IF(LEFT($A23,2)="zo",$E$199)))))))</formula>
    </cfRule>
  </conditionalFormatting>
  <conditionalFormatting sqref="E24">
    <cfRule type="cellIs" dxfId="282" priority="127" operator="notEqual">
      <formula>IF(LEFT($A24,2)="ma",$E$174,IF(LEFT($A24,2)="di",$E$179,IF(LEFT($A24,2)="wo",$E$184,IF(LEFT($A24,2)="do",$E$189,IF(LEFT($A24,2)="vr",$E$194,IF(LEFT($A24,2)="za",$E$198,IF(LEFT($A24,2)="zo",$E$199)))))))</formula>
    </cfRule>
  </conditionalFormatting>
  <conditionalFormatting sqref="E25">
    <cfRule type="cellIs" dxfId="281" priority="126" operator="notEqual">
      <formula>IF(LEFT($A25,2)="ma",$E$175,IF(LEFT($A25,2)="di",$E$180,IF(LEFT($A25,2)="wo",$E$185,IF(LEFT($A25,2)="do",$E$190,IF(LEFT($A25,2)="vr",$E$195,IF(LEFT($A25,2)="za",$E$198,IF(LEFT($A25,2)="zo",$E$199)))))))</formula>
    </cfRule>
  </conditionalFormatting>
  <conditionalFormatting sqref="F21">
    <cfRule type="cellIs" dxfId="280" priority="125" operator="notEqual">
      <formula>IF(LEFT($A21,2)="ma",$C$171,IF(LEFT($A21,2)="di",$C$176,IF(LEFT($A21,2)="wo",$C$181,IF(LEFT($A21,2)="do",$C$186,IF(LEFT($A21,2)="vr",$C$191,IF(LEFT($A21,2)="za",$C$198,IF(LEFT($A21,2)="zo",$C$199)))))))</formula>
    </cfRule>
  </conditionalFormatting>
  <conditionalFormatting sqref="F22">
    <cfRule type="cellIs" dxfId="279" priority="124" operator="notEqual">
      <formula>IF(LEFT($A22,2)="ma",$C$172,IF(LEFT($A22,2)="di",$C$177,IF(LEFT($A22,2)="wo",$C$182,IF(LEFT($A22,2)="do",$C$187,IF(LEFT($A22,2)="vr",$C$192,IF(LEFT($A22,2)="za",$C$198,IF(LEFT($A22,2)="zo",$C$199)))))))</formula>
    </cfRule>
  </conditionalFormatting>
  <conditionalFormatting sqref="F23">
    <cfRule type="cellIs" dxfId="278" priority="123" operator="notEqual">
      <formula>IF(LEFT($A23,2)="ma",$C$173,IF(LEFT($A23,2)="di",$C$178,IF(LEFT($A23,2)="wo",$C$183,IF(LEFT($A23,2)="do",$C$188,IF(LEFT($A23,2)="vr",$C$193,IF(LEFT($A23,2)="za",$C$198,IF(LEFT($A23,2)="zo",$C$199)))))))</formula>
    </cfRule>
  </conditionalFormatting>
  <conditionalFormatting sqref="F24">
    <cfRule type="cellIs" dxfId="277" priority="122" operator="notEqual">
      <formula>IF(LEFT($A24,2)="ma",$C$174,IF(LEFT($A24,2)="di",$C$179,IF(LEFT($A24,2)="wo",$C$184,IF(LEFT($A24,2)="do",$C$189,IF(LEFT($A24,2)="vr",$C$194,IF(LEFT($A24,2)="za",$C$198,IF(LEFT($A24,2)="zo",$C$199)))))))</formula>
    </cfRule>
  </conditionalFormatting>
  <conditionalFormatting sqref="F25">
    <cfRule type="cellIs" dxfId="276" priority="121" operator="notEqual">
      <formula>IF(LEFT($A25,2)="ma",$C$175,IF(LEFT($A25,2)="di",$C$180,IF(LEFT($A25,2)="wo",$C$185,IF(LEFT($A25,2)="do",$C$190,IF(LEFT($A25,2)="vr",$C$195,IF(LEFT($A25,2)="za",$C$198,IF(LEFT($A25,2)="zo",$C$199)))))))</formula>
    </cfRule>
  </conditionalFormatting>
  <conditionalFormatting sqref="D26">
    <cfRule type="cellIs" dxfId="275" priority="119" operator="notEqual">
      <formula>IF(LEFT($A26,2)="ma",$D$171,IF(LEFT($A26,2)="di",$D$176,IF(LEFT($A26,2)="wo",$D$181,IF(LEFT($A26,2)="do",$D$186,IF(LEFT($A26,2)="vr",$D$191,IF(LEFT($A26,2)="za",$D$198,IF(LEFT($A26,2)="zo",$D$199)))))))</formula>
    </cfRule>
    <cfRule type="cellIs" dxfId="274" priority="120" operator="notEqual">
      <formula>IF(LEFT($A26,2)="ma",$D$171,IF(LEFT($A26,2)="di",$D$176,IF(LEFT($A26,2)="wo",$D$181,IF(LEFT($A26,2)="do",$D$186,IF(LEFT($A26,2)="vr",$D$191,IF(LEFT($A26,2)="za",$D$198,IF(LEFT($A26,2)="zo",$D$199)))))))</formula>
    </cfRule>
  </conditionalFormatting>
  <conditionalFormatting sqref="D28">
    <cfRule type="cellIs" dxfId="273" priority="118" operator="notEqual">
      <formula>IF(LEFT($A28,2)="ma",$D$173,IF(LEFT($A28,2)="di",$D$178,IF(LEFT($A28,2)="wo",$D$183,IF(LEFT($A28,2)="do",$D$188,IF(LEFT($A28,2)="vr",$D$193,IF(LEFT($A28,2)="za",$D$198,IF(LEFT($A28,2)="zo",$D$199)))))))</formula>
    </cfRule>
  </conditionalFormatting>
  <conditionalFormatting sqref="D27">
    <cfRule type="cellIs" dxfId="272" priority="117" operator="notEqual">
      <formula>IF(LEFT($A27,2)="ma",$D$172,IF(LEFT($A27,2)="di",$D$177,IF(LEFT($A27,2)="wo",$D$182,IF(LEFT($A27,2)="do",$D$187,IF(LEFT($A27,2)="vr",$D$192,IF(LEFT($A27,2)="za",$D$198,IF(LEFT($A27,2)="zo",$D$199)))))))</formula>
    </cfRule>
  </conditionalFormatting>
  <conditionalFormatting sqref="D29">
    <cfRule type="cellIs" dxfId="271" priority="116" operator="notEqual">
      <formula>IF(LEFT($A29,2)="ma",$D$174,IF(LEFT($A29,2)="di",$D$179,IF(LEFT($A29,2)="wo",$D$184,IF(LEFT($A29,2)="do",$D$189,IF(LEFT($A29,2)="vr",$D$194,IF(LEFT($A29,2)="za",$D$198,IF(LEFT($A29,2)="zo",$D$199)))))))</formula>
    </cfRule>
  </conditionalFormatting>
  <conditionalFormatting sqref="D30">
    <cfRule type="cellIs" dxfId="270" priority="115" operator="notEqual">
      <formula>IF(LEFT($A30,2)="ma",$D$175,IF(LEFT($A30,2)="di",$D$180,IF(LEFT($A30,2)="wo",$D$185,IF(LEFT($A30,2)="do",$D$190,IF(LEFT($A30,2)="vr",$D$195,IF(LEFT($A30,2)="za",$D$198,IF(LEFT($A30,2)="zo",$D$199)))))))</formula>
    </cfRule>
  </conditionalFormatting>
  <conditionalFormatting sqref="E26">
    <cfRule type="cellIs" dxfId="269" priority="114" operator="notEqual">
      <formula>IF(LEFT($A26,2)="ma",$E$171,IF(LEFT($A26,2)="di",$E$176,IF(LEFT($A26,2)="wo",$E$181,IF(LEFT($A26,2)="do",$E$186,IF(LEFT($A26,2)="vr",$E$191,IF(LEFT($A26,2)="za",$E$198,IF(LEFT($A26,2)="zo",$E$199)))))))</formula>
    </cfRule>
  </conditionalFormatting>
  <conditionalFormatting sqref="E27">
    <cfRule type="cellIs" dxfId="268" priority="113" operator="notEqual">
      <formula>IF(LEFT($A27,2)="ma",$E$172,IF(LEFT($A27,2)="di",$E$177,IF(LEFT($A27,2)="wo",$E$182,IF(LEFT($A27,2)="do",$E$187,IF(LEFT($A27,2)="vr",$E$192,IF(LEFT($A27,2)="za",$E$198,IF(LEFT($A27,2)="zo",$E$199)))))))</formula>
    </cfRule>
  </conditionalFormatting>
  <conditionalFormatting sqref="E28">
    <cfRule type="cellIs" dxfId="267" priority="112" operator="notEqual">
      <formula>IF(LEFT($A28,2)="ma",$E$173,IF(LEFT($A28,2)="di",$E$178,IF(LEFT($A28,2)="wo",$E$183,IF(LEFT($A28,2)="do",$E$188,IF(LEFT($A28,2)="vr",$E$193,IF(LEFT($A28,2)="za",$E$198,IF(LEFT($A28,2)="zo",$E$199)))))))</formula>
    </cfRule>
  </conditionalFormatting>
  <conditionalFormatting sqref="E29">
    <cfRule type="cellIs" dxfId="266" priority="111" operator="notEqual">
      <formula>IF(LEFT($A29,2)="ma",$E$174,IF(LEFT($A29,2)="di",$E$179,IF(LEFT($A29,2)="wo",$E$184,IF(LEFT($A29,2)="do",$E$189,IF(LEFT($A29,2)="vr",$E$194,IF(LEFT($A29,2)="za",$E$198,IF(LEFT($A29,2)="zo",$E$199)))))))</formula>
    </cfRule>
  </conditionalFormatting>
  <conditionalFormatting sqref="E30">
    <cfRule type="cellIs" dxfId="265" priority="110" operator="notEqual">
      <formula>IF(LEFT($A30,2)="ma",$E$175,IF(LEFT($A30,2)="di",$E$180,IF(LEFT($A30,2)="wo",$E$185,IF(LEFT($A30,2)="do",$E$190,IF(LEFT($A30,2)="vr",$E$195,IF(LEFT($A30,2)="za",$E$198,IF(LEFT($A30,2)="zo",$E$199)))))))</formula>
    </cfRule>
  </conditionalFormatting>
  <conditionalFormatting sqref="F26">
    <cfRule type="cellIs" dxfId="264" priority="109" operator="notEqual">
      <formula>IF(LEFT($A26,2)="ma",$C$171,IF(LEFT($A26,2)="di",$C$176,IF(LEFT($A26,2)="wo",$C$181,IF(LEFT($A26,2)="do",$C$186,IF(LEFT($A26,2)="vr",$C$191,IF(LEFT($A26,2)="za",$C$198,IF(LEFT($A26,2)="zo",$C$199)))))))</formula>
    </cfRule>
  </conditionalFormatting>
  <conditionalFormatting sqref="F27">
    <cfRule type="cellIs" dxfId="263" priority="108" operator="notEqual">
      <formula>IF(LEFT($A27,2)="ma",$C$172,IF(LEFT($A27,2)="di",$C$177,IF(LEFT($A27,2)="wo",$C$182,IF(LEFT($A27,2)="do",$C$187,IF(LEFT($A27,2)="vr",$C$192,IF(LEFT($A27,2)="za",$C$198,IF(LEFT($A27,2)="zo",$C$199)))))))</formula>
    </cfRule>
  </conditionalFormatting>
  <conditionalFormatting sqref="F28">
    <cfRule type="cellIs" dxfId="262" priority="107" operator="notEqual">
      <formula>IF(LEFT($A28,2)="ma",$C$173,IF(LEFT($A28,2)="di",$C$178,IF(LEFT($A28,2)="wo",$C$183,IF(LEFT($A28,2)="do",$C$188,IF(LEFT($A28,2)="vr",$C$193,IF(LEFT($A28,2)="za",$C$198,IF(LEFT($A28,2)="zo",$C$199)))))))</formula>
    </cfRule>
  </conditionalFormatting>
  <conditionalFormatting sqref="F29">
    <cfRule type="cellIs" dxfId="261" priority="106" operator="notEqual">
      <formula>IF(LEFT($A29,2)="ma",$C$174,IF(LEFT($A29,2)="di",$C$179,IF(LEFT($A29,2)="wo",$C$184,IF(LEFT($A29,2)="do",$C$189,IF(LEFT($A29,2)="vr",$C$194,IF(LEFT($A29,2)="za",$C$198,IF(LEFT($A29,2)="zo",$C$199)))))))</formula>
    </cfRule>
  </conditionalFormatting>
  <conditionalFormatting sqref="F30">
    <cfRule type="cellIs" dxfId="260" priority="105" operator="notEqual">
      <formula>IF(LEFT($A30,2)="ma",$C$175,IF(LEFT($A30,2)="di",$C$180,IF(LEFT($A30,2)="wo",$C$185,IF(LEFT($A30,2)="do",$C$190,IF(LEFT($A30,2)="vr",$C$195,IF(LEFT($A30,2)="za",$C$198,IF(LEFT($A30,2)="zo",$C$199)))))))</formula>
    </cfRule>
  </conditionalFormatting>
  <conditionalFormatting sqref="D31">
    <cfRule type="cellIs" dxfId="259" priority="103" operator="notEqual">
      <formula>IF(LEFT($A31,2)="ma",$D$171,IF(LEFT($A31,2)="di",$D$176,IF(LEFT($A31,2)="wo",$D$181,IF(LEFT($A31,2)="do",$D$186,IF(LEFT($A31,2)="vr",$D$191,IF(LEFT($A31,2)="za",$D$198,IF(LEFT($A31,2)="zo",$D$199)))))))</formula>
    </cfRule>
    <cfRule type="cellIs" dxfId="258" priority="104" operator="notEqual">
      <formula>IF(LEFT($A31,2)="ma",$D$171,IF(LEFT($A31,2)="di",$D$176,IF(LEFT($A31,2)="wo",$D$181,IF(LEFT($A31,2)="do",$D$186,IF(LEFT($A31,2)="vr",$D$191,IF(LEFT($A31,2)="za",$D$198,IF(LEFT($A31,2)="zo",$D$199)))))))</formula>
    </cfRule>
  </conditionalFormatting>
  <conditionalFormatting sqref="D33">
    <cfRule type="cellIs" dxfId="257" priority="102" operator="notEqual">
      <formula>IF(LEFT($A33,2)="ma",$D$173,IF(LEFT($A33,2)="di",$D$178,IF(LEFT($A33,2)="wo",$D$183,IF(LEFT($A33,2)="do",$D$188,IF(LEFT($A33,2)="vr",$D$193,IF(LEFT($A33,2)="za",$D$198,IF(LEFT($A33,2)="zo",$D$199)))))))</formula>
    </cfRule>
  </conditionalFormatting>
  <conditionalFormatting sqref="D32">
    <cfRule type="cellIs" dxfId="256" priority="101" operator="notEqual">
      <formula>IF(LEFT($A32,2)="ma",$D$172,IF(LEFT($A32,2)="di",$D$177,IF(LEFT($A32,2)="wo",$D$182,IF(LEFT($A32,2)="do",$D$187,IF(LEFT($A32,2)="vr",$D$192,IF(LEFT($A32,2)="za",$D$198,IF(LEFT($A32,2)="zo",$D$199)))))))</formula>
    </cfRule>
  </conditionalFormatting>
  <conditionalFormatting sqref="D34">
    <cfRule type="cellIs" dxfId="255" priority="100" operator="notEqual">
      <formula>IF(LEFT($A34,2)="ma",$D$174,IF(LEFT($A34,2)="di",$D$179,IF(LEFT($A34,2)="wo",$D$184,IF(LEFT($A34,2)="do",$D$189,IF(LEFT($A34,2)="vr",$D$194,IF(LEFT($A34,2)="za",$D$198,IF(LEFT($A34,2)="zo",$D$199)))))))</formula>
    </cfRule>
  </conditionalFormatting>
  <conditionalFormatting sqref="D35">
    <cfRule type="cellIs" dxfId="254" priority="99" operator="notEqual">
      <formula>IF(LEFT($A35,2)="ma",$D$175,IF(LEFT($A35,2)="di",$D$180,IF(LEFT($A35,2)="wo",$D$185,IF(LEFT($A35,2)="do",$D$190,IF(LEFT($A35,2)="vr",$D$195,IF(LEFT($A35,2)="za",$D$198,IF(LEFT($A35,2)="zo",$D$199)))))))</formula>
    </cfRule>
  </conditionalFormatting>
  <conditionalFormatting sqref="E31">
    <cfRule type="cellIs" dxfId="253" priority="98" operator="notEqual">
      <formula>IF(LEFT($A31,2)="ma",$E$171,IF(LEFT($A31,2)="di",$E$176,IF(LEFT($A31,2)="wo",$E$181,IF(LEFT($A31,2)="do",$E$186,IF(LEFT($A31,2)="vr",$E$191,IF(LEFT($A31,2)="za",$E$198,IF(LEFT($A31,2)="zo",$E$199)))))))</formula>
    </cfRule>
  </conditionalFormatting>
  <conditionalFormatting sqref="E32">
    <cfRule type="cellIs" dxfId="252" priority="97" operator="notEqual">
      <formula>IF(LEFT($A32,2)="ma",$E$172,IF(LEFT($A32,2)="di",$E$177,IF(LEFT($A32,2)="wo",$E$182,IF(LEFT($A32,2)="do",$E$187,IF(LEFT($A32,2)="vr",$E$192,IF(LEFT($A32,2)="za",$E$198,IF(LEFT($A32,2)="zo",$E$199)))))))</formula>
    </cfRule>
  </conditionalFormatting>
  <conditionalFormatting sqref="E33">
    <cfRule type="cellIs" dxfId="251" priority="96" operator="notEqual">
      <formula>IF(LEFT($A33,2)="ma",$E$173,IF(LEFT($A33,2)="di",$E$178,IF(LEFT($A33,2)="wo",$E$183,IF(LEFT($A33,2)="do",$E$188,IF(LEFT($A33,2)="vr",$E$193,IF(LEFT($A33,2)="za",$E$198,IF(LEFT($A33,2)="zo",$E$199)))))))</formula>
    </cfRule>
  </conditionalFormatting>
  <conditionalFormatting sqref="E34">
    <cfRule type="cellIs" dxfId="250" priority="95" operator="notEqual">
      <formula>IF(LEFT($A34,2)="ma",$E$174,IF(LEFT($A34,2)="di",$E$179,IF(LEFT($A34,2)="wo",$E$184,IF(LEFT($A34,2)="do",$E$189,IF(LEFT($A34,2)="vr",$E$194,IF(LEFT($A34,2)="za",$E$198,IF(LEFT($A34,2)="zo",$E$199)))))))</formula>
    </cfRule>
  </conditionalFormatting>
  <conditionalFormatting sqref="E35">
    <cfRule type="cellIs" dxfId="249" priority="94" operator="notEqual">
      <formula>IF(LEFT($A35,2)="ma",$E$175,IF(LEFT($A35,2)="di",$E$180,IF(LEFT($A35,2)="wo",$E$185,IF(LEFT($A35,2)="do",$E$190,IF(LEFT($A35,2)="vr",$E$195,IF(LEFT($A35,2)="za",$E$198,IF(LEFT($A35,2)="zo",$E$199)))))))</formula>
    </cfRule>
  </conditionalFormatting>
  <conditionalFormatting sqref="F31">
    <cfRule type="cellIs" dxfId="248" priority="93" operator="notEqual">
      <formula>IF(LEFT($A31,2)="ma",$C$171,IF(LEFT($A31,2)="di",$C$176,IF(LEFT($A31,2)="wo",$C$181,IF(LEFT($A31,2)="do",$C$186,IF(LEFT($A31,2)="vr",$C$191,IF(LEFT($A31,2)="za",$C$198,IF(LEFT($A31,2)="zo",$C$199)))))))</formula>
    </cfRule>
  </conditionalFormatting>
  <conditionalFormatting sqref="F32">
    <cfRule type="cellIs" dxfId="247" priority="92" operator="notEqual">
      <formula>IF(LEFT($A32,2)="ma",$C$172,IF(LEFT($A32,2)="di",$C$177,IF(LEFT($A32,2)="wo",$C$182,IF(LEFT($A32,2)="do",$C$187,IF(LEFT($A32,2)="vr",$C$192,IF(LEFT($A32,2)="za",$C$198,IF(LEFT($A32,2)="zo",$C$199)))))))</formula>
    </cfRule>
  </conditionalFormatting>
  <conditionalFormatting sqref="F33">
    <cfRule type="cellIs" dxfId="246" priority="91" operator="notEqual">
      <formula>IF(LEFT($A33,2)="ma",$C$173,IF(LEFT($A33,2)="di",$C$178,IF(LEFT($A33,2)="wo",$C$183,IF(LEFT($A33,2)="do",$C$188,IF(LEFT($A33,2)="vr",$C$193,IF(LEFT($A33,2)="za",$C$198,IF(LEFT($A33,2)="zo",$C$199)))))))</formula>
    </cfRule>
  </conditionalFormatting>
  <conditionalFormatting sqref="F34">
    <cfRule type="cellIs" dxfId="245" priority="90" operator="notEqual">
      <formula>IF(LEFT($A34,2)="ma",$C$174,IF(LEFT($A34,2)="di",$C$179,IF(LEFT($A34,2)="wo",$C$184,IF(LEFT($A34,2)="do",$C$189,IF(LEFT($A34,2)="vr",$C$194,IF(LEFT($A34,2)="za",$C$198,IF(LEFT($A34,2)="zo",$C$199)))))))</formula>
    </cfRule>
  </conditionalFormatting>
  <conditionalFormatting sqref="F35">
    <cfRule type="cellIs" dxfId="244" priority="89" operator="notEqual">
      <formula>IF(LEFT($A35,2)="ma",$C$175,IF(LEFT($A35,2)="di",$C$180,IF(LEFT($A35,2)="wo",$C$185,IF(LEFT($A35,2)="do",$C$190,IF(LEFT($A35,2)="vr",$C$195,IF(LEFT($A35,2)="za",$C$198,IF(LEFT($A35,2)="zo",$C$199)))))))</formula>
    </cfRule>
  </conditionalFormatting>
  <conditionalFormatting sqref="D36">
    <cfRule type="cellIs" dxfId="243" priority="87" operator="notEqual">
      <formula>IF(LEFT($A36,2)="ma",$D$171,IF(LEFT($A36,2)="di",$D$176,IF(LEFT($A36,2)="wo",$D$181,IF(LEFT($A36,2)="do",$D$186,IF(LEFT($A36,2)="vr",$D$191,IF(LEFT($A36,2)="za",$D$198,IF(LEFT($A36,2)="zo",$D$199)))))))</formula>
    </cfRule>
    <cfRule type="cellIs" dxfId="242" priority="88" operator="notEqual">
      <formula>IF(LEFT($A36,2)="ma",$D$171,IF(LEFT($A36,2)="di",$D$176,IF(LEFT($A36,2)="wo",$D$181,IF(LEFT($A36,2)="do",$D$186,IF(LEFT($A36,2)="vr",$D$191,IF(LEFT($A36,2)="za",$D$198,IF(LEFT($A36,2)="zo",$D$199)))))))</formula>
    </cfRule>
  </conditionalFormatting>
  <conditionalFormatting sqref="D38">
    <cfRule type="cellIs" dxfId="241" priority="86" operator="notEqual">
      <formula>IF(LEFT($A38,2)="ma",$D$173,IF(LEFT($A38,2)="di",$D$178,IF(LEFT($A38,2)="wo",$D$183,IF(LEFT($A38,2)="do",$D$188,IF(LEFT($A38,2)="vr",$D$193,IF(LEFT($A38,2)="za",$D$198,IF(LEFT($A38,2)="zo",$D$199)))))))</formula>
    </cfRule>
  </conditionalFormatting>
  <conditionalFormatting sqref="D37">
    <cfRule type="cellIs" dxfId="240" priority="85" operator="notEqual">
      <formula>IF(LEFT($A37,2)="ma",$D$172,IF(LEFT($A37,2)="di",$D$177,IF(LEFT($A37,2)="wo",$D$182,IF(LEFT($A37,2)="do",$D$187,IF(LEFT($A37,2)="vr",$D$192,IF(LEFT($A37,2)="za",$D$198,IF(LEFT($A37,2)="zo",$D$199)))))))</formula>
    </cfRule>
  </conditionalFormatting>
  <conditionalFormatting sqref="D39">
    <cfRule type="cellIs" dxfId="239" priority="84" operator="notEqual">
      <formula>IF(LEFT($A39,2)="ma",$D$174,IF(LEFT($A39,2)="di",$D$179,IF(LEFT($A39,2)="wo",$D$184,IF(LEFT($A39,2)="do",$D$189,IF(LEFT($A39,2)="vr",$D$194,IF(LEFT($A39,2)="za",$D$198,IF(LEFT($A39,2)="zo",$D$199)))))))</formula>
    </cfRule>
  </conditionalFormatting>
  <conditionalFormatting sqref="D40">
    <cfRule type="cellIs" dxfId="238" priority="83" operator="notEqual">
      <formula>IF(LEFT($A40,2)="ma",$D$175,IF(LEFT($A40,2)="di",$D$180,IF(LEFT($A40,2)="wo",$D$185,IF(LEFT($A40,2)="do",$D$190,IF(LEFT($A40,2)="vr",$D$195,IF(LEFT($A40,2)="za",$D$198,IF(LEFT($A40,2)="zo",$D$199)))))))</formula>
    </cfRule>
  </conditionalFormatting>
  <conditionalFormatting sqref="E36">
    <cfRule type="cellIs" dxfId="237" priority="82" operator="notEqual">
      <formula>IF(LEFT($A36,2)="ma",$E$171,IF(LEFT($A36,2)="di",$E$176,IF(LEFT($A36,2)="wo",$E$181,IF(LEFT($A36,2)="do",$E$186,IF(LEFT($A36,2)="vr",$E$191,IF(LEFT($A36,2)="za",$E$198,IF(LEFT($A36,2)="zo",$E$199)))))))</formula>
    </cfRule>
  </conditionalFormatting>
  <conditionalFormatting sqref="E37">
    <cfRule type="cellIs" dxfId="236" priority="81" operator="notEqual">
      <formula>IF(LEFT($A37,2)="ma",$E$172,IF(LEFT($A37,2)="di",$E$177,IF(LEFT($A37,2)="wo",$E$182,IF(LEFT($A37,2)="do",$E$187,IF(LEFT($A37,2)="vr",$E$192,IF(LEFT($A37,2)="za",$E$198,IF(LEFT($A37,2)="zo",$E$199)))))))</formula>
    </cfRule>
  </conditionalFormatting>
  <conditionalFormatting sqref="E38">
    <cfRule type="cellIs" dxfId="235" priority="80" operator="notEqual">
      <formula>IF(LEFT($A38,2)="ma",$E$173,IF(LEFT($A38,2)="di",$E$178,IF(LEFT($A38,2)="wo",$E$183,IF(LEFT($A38,2)="do",$E$188,IF(LEFT($A38,2)="vr",$E$193,IF(LEFT($A38,2)="za",$E$198,IF(LEFT($A38,2)="zo",$E$199)))))))</formula>
    </cfRule>
  </conditionalFormatting>
  <conditionalFormatting sqref="E39">
    <cfRule type="cellIs" dxfId="234" priority="79" operator="notEqual">
      <formula>IF(LEFT($A39,2)="ma",$E$174,IF(LEFT($A39,2)="di",$E$179,IF(LEFT($A39,2)="wo",$E$184,IF(LEFT($A39,2)="do",$E$189,IF(LEFT($A39,2)="vr",$E$194,IF(LEFT($A39,2)="za",$E$198,IF(LEFT($A39,2)="zo",$E$199)))))))</formula>
    </cfRule>
  </conditionalFormatting>
  <conditionalFormatting sqref="E40">
    <cfRule type="cellIs" dxfId="233" priority="78" operator="notEqual">
      <formula>IF(LEFT($A40,2)="ma",$E$175,IF(LEFT($A40,2)="di",$E$180,IF(LEFT($A40,2)="wo",$E$185,IF(LEFT($A40,2)="do",$E$190,IF(LEFT($A40,2)="vr",$E$195,IF(LEFT($A40,2)="za",$E$198,IF(LEFT($A40,2)="zo",$E$199)))))))</formula>
    </cfRule>
  </conditionalFormatting>
  <conditionalFormatting sqref="F36">
    <cfRule type="cellIs" dxfId="232" priority="77" operator="notEqual">
      <formula>IF(LEFT($A36,2)="ma",$C$171,IF(LEFT($A36,2)="di",$C$176,IF(LEFT($A36,2)="wo",$C$181,IF(LEFT($A36,2)="do",$C$186,IF(LEFT($A36,2)="vr",$C$191,IF(LEFT($A36,2)="za",$C$198,IF(LEFT($A36,2)="zo",$C$199)))))))</formula>
    </cfRule>
  </conditionalFormatting>
  <conditionalFormatting sqref="F37">
    <cfRule type="cellIs" dxfId="231" priority="76" operator="notEqual">
      <formula>IF(LEFT($A37,2)="ma",$C$172,IF(LEFT($A37,2)="di",$C$177,IF(LEFT($A37,2)="wo",$C$182,IF(LEFT($A37,2)="do",$C$187,IF(LEFT($A37,2)="vr",$C$192,IF(LEFT($A37,2)="za",$C$198,IF(LEFT($A37,2)="zo",$C$199)))))))</formula>
    </cfRule>
  </conditionalFormatting>
  <conditionalFormatting sqref="F38">
    <cfRule type="cellIs" dxfId="230" priority="75" operator="notEqual">
      <formula>IF(LEFT($A38,2)="ma",$C$173,IF(LEFT($A38,2)="di",$C$178,IF(LEFT($A38,2)="wo",$C$183,IF(LEFT($A38,2)="do",$C$188,IF(LEFT($A38,2)="vr",$C$193,IF(LEFT($A38,2)="za",$C$198,IF(LEFT($A38,2)="zo",$C$199)))))))</formula>
    </cfRule>
  </conditionalFormatting>
  <conditionalFormatting sqref="F39">
    <cfRule type="cellIs" dxfId="229" priority="74" operator="notEqual">
      <formula>IF(LEFT($A39,2)="ma",$C$174,IF(LEFT($A39,2)="di",$C$179,IF(LEFT($A39,2)="wo",$C$184,IF(LEFT($A39,2)="do",$C$189,IF(LEFT($A39,2)="vr",$C$194,IF(LEFT($A39,2)="za",$C$198,IF(LEFT($A39,2)="zo",$C$199)))))))</formula>
    </cfRule>
  </conditionalFormatting>
  <conditionalFormatting sqref="F40">
    <cfRule type="cellIs" dxfId="228" priority="73" operator="notEqual">
      <formula>IF(LEFT($A40,2)="ma",$C$175,IF(LEFT($A40,2)="di",$C$180,IF(LEFT($A40,2)="wo",$C$185,IF(LEFT($A40,2)="do",$C$190,IF(LEFT($A40,2)="vr",$C$195,IF(LEFT($A40,2)="za",$C$198,IF(LEFT($A40,2)="zo",$C$199)))))))</formula>
    </cfRule>
  </conditionalFormatting>
  <conditionalFormatting sqref="D41">
    <cfRule type="cellIs" dxfId="227" priority="71" operator="notEqual">
      <formula>IF(LEFT($A41,2)="ma",$D$171,IF(LEFT($A41,2)="di",$D$176,IF(LEFT($A41,2)="wo",$D$181,IF(LEFT($A41,2)="do",$D$186,IF(LEFT($A41,2)="vr",$D$191,IF(LEFT($A41,2)="za",$D$198,IF(LEFT($A41,2)="zo",$D$199)))))))</formula>
    </cfRule>
    <cfRule type="cellIs" dxfId="226" priority="72" operator="notEqual">
      <formula>IF(LEFT($A41,2)="ma",$D$171,IF(LEFT($A41,2)="di",$D$176,IF(LEFT($A41,2)="wo",$D$181,IF(LEFT($A41,2)="do",$D$186,IF(LEFT($A41,2)="vr",$D$191,IF(LEFT($A41,2)="za",$D$198,IF(LEFT($A41,2)="zo",$D$199)))))))</formula>
    </cfRule>
  </conditionalFormatting>
  <conditionalFormatting sqref="D43">
    <cfRule type="cellIs" dxfId="225" priority="70" operator="notEqual">
      <formula>IF(LEFT($A43,2)="ma",$D$173,IF(LEFT($A43,2)="di",$D$178,IF(LEFT($A43,2)="wo",$D$183,IF(LEFT($A43,2)="do",$D$188,IF(LEFT($A43,2)="vr",$D$193,IF(LEFT($A43,2)="za",$D$198,IF(LEFT($A43,2)="zo",$D$199)))))))</formula>
    </cfRule>
  </conditionalFormatting>
  <conditionalFormatting sqref="D42">
    <cfRule type="cellIs" dxfId="224" priority="69" operator="notEqual">
      <formula>IF(LEFT($A42,2)="ma",$D$172,IF(LEFT($A42,2)="di",$D$177,IF(LEFT($A42,2)="wo",$D$182,IF(LEFT($A42,2)="do",$D$187,IF(LEFT($A42,2)="vr",$D$192,IF(LEFT($A42,2)="za",$D$198,IF(LEFT($A42,2)="zo",$D$199)))))))</formula>
    </cfRule>
  </conditionalFormatting>
  <conditionalFormatting sqref="D44">
    <cfRule type="cellIs" dxfId="223" priority="68" operator="notEqual">
      <formula>IF(LEFT($A44,2)="ma",$D$174,IF(LEFT($A44,2)="di",$D$179,IF(LEFT($A44,2)="wo",$D$184,IF(LEFT($A44,2)="do",$D$189,IF(LEFT($A44,2)="vr",$D$194,IF(LEFT($A44,2)="za",$D$198,IF(LEFT($A44,2)="zo",$D$199)))))))</formula>
    </cfRule>
  </conditionalFormatting>
  <conditionalFormatting sqref="D45">
    <cfRule type="cellIs" dxfId="222" priority="67" operator="notEqual">
      <formula>IF(LEFT($A45,2)="ma",$D$175,IF(LEFT($A45,2)="di",$D$180,IF(LEFT($A45,2)="wo",$D$185,IF(LEFT($A45,2)="do",$D$190,IF(LEFT($A45,2)="vr",$D$195,IF(LEFT($A45,2)="za",$D$198,IF(LEFT($A45,2)="zo",$D$199)))))))</formula>
    </cfRule>
  </conditionalFormatting>
  <conditionalFormatting sqref="E41">
    <cfRule type="cellIs" dxfId="221" priority="66" operator="notEqual">
      <formula>IF(LEFT($A41,2)="ma",$E$171,IF(LEFT($A41,2)="di",$E$176,IF(LEFT($A41,2)="wo",$E$181,IF(LEFT($A41,2)="do",$E$186,IF(LEFT($A41,2)="vr",$E$191,IF(LEFT($A41,2)="za",$E$198,IF(LEFT($A41,2)="zo",$E$199)))))))</formula>
    </cfRule>
  </conditionalFormatting>
  <conditionalFormatting sqref="E42">
    <cfRule type="cellIs" dxfId="220" priority="65" operator="notEqual">
      <formula>IF(LEFT($A42,2)="ma",$E$172,IF(LEFT($A42,2)="di",$E$177,IF(LEFT($A42,2)="wo",$E$182,IF(LEFT($A42,2)="do",$E$187,IF(LEFT($A42,2)="vr",$E$192,IF(LEFT($A42,2)="za",$E$198,IF(LEFT($A42,2)="zo",$E$199)))))))</formula>
    </cfRule>
  </conditionalFormatting>
  <conditionalFormatting sqref="E43">
    <cfRule type="cellIs" dxfId="219" priority="64" operator="notEqual">
      <formula>IF(LEFT($A43,2)="ma",$E$173,IF(LEFT($A43,2)="di",$E$178,IF(LEFT($A43,2)="wo",$E$183,IF(LEFT($A43,2)="do",$E$188,IF(LEFT($A43,2)="vr",$E$193,IF(LEFT($A43,2)="za",$E$198,IF(LEFT($A43,2)="zo",$E$199)))))))</formula>
    </cfRule>
  </conditionalFormatting>
  <conditionalFormatting sqref="E44">
    <cfRule type="cellIs" dxfId="218" priority="63" operator="notEqual">
      <formula>IF(LEFT($A44,2)="ma",$E$174,IF(LEFT($A44,2)="di",$E$179,IF(LEFT($A44,2)="wo",$E$184,IF(LEFT($A44,2)="do",$E$189,IF(LEFT($A44,2)="vr",$E$194,IF(LEFT($A44,2)="za",$E$198,IF(LEFT($A44,2)="zo",$E$199)))))))</formula>
    </cfRule>
  </conditionalFormatting>
  <conditionalFormatting sqref="E45">
    <cfRule type="cellIs" dxfId="217" priority="62" operator="notEqual">
      <formula>IF(LEFT($A45,2)="ma",$E$175,IF(LEFT($A45,2)="di",$E$180,IF(LEFT($A45,2)="wo",$E$185,IF(LEFT($A45,2)="do",$E$190,IF(LEFT($A45,2)="vr",$E$195,IF(LEFT($A45,2)="za",$E$198,IF(LEFT($A45,2)="zo",$E$199)))))))</formula>
    </cfRule>
  </conditionalFormatting>
  <conditionalFormatting sqref="F41">
    <cfRule type="cellIs" dxfId="216" priority="61" operator="notEqual">
      <formula>IF(LEFT($A41,2)="ma",$C$171,IF(LEFT($A41,2)="di",$C$176,IF(LEFT($A41,2)="wo",$C$181,IF(LEFT($A41,2)="do",$C$186,IF(LEFT($A41,2)="vr",$C$191,IF(LEFT($A41,2)="za",$C$198,IF(LEFT($A41,2)="zo",$C$199)))))))</formula>
    </cfRule>
  </conditionalFormatting>
  <conditionalFormatting sqref="F42">
    <cfRule type="cellIs" dxfId="215" priority="60" operator="notEqual">
      <formula>IF(LEFT($A42,2)="ma",$C$172,IF(LEFT($A42,2)="di",$C$177,IF(LEFT($A42,2)="wo",$C$182,IF(LEFT($A42,2)="do",$C$187,IF(LEFT($A42,2)="vr",$C$192,IF(LEFT($A42,2)="za",$C$198,IF(LEFT($A42,2)="zo",$C$199)))))))</formula>
    </cfRule>
  </conditionalFormatting>
  <conditionalFormatting sqref="F43">
    <cfRule type="cellIs" dxfId="214" priority="59" operator="notEqual">
      <formula>IF(LEFT($A43,2)="ma",$C$173,IF(LEFT($A43,2)="di",$C$178,IF(LEFT($A43,2)="wo",$C$183,IF(LEFT($A43,2)="do",$C$188,IF(LEFT($A43,2)="vr",$C$193,IF(LEFT($A43,2)="za",$C$198,IF(LEFT($A43,2)="zo",$C$199)))))))</formula>
    </cfRule>
  </conditionalFormatting>
  <conditionalFormatting sqref="F44">
    <cfRule type="cellIs" dxfId="213" priority="58" operator="notEqual">
      <formula>IF(LEFT($A44,2)="ma",$C$174,IF(LEFT($A44,2)="di",$C$179,IF(LEFT($A44,2)="wo",$C$184,IF(LEFT($A44,2)="do",$C$189,IF(LEFT($A44,2)="vr",$C$194,IF(LEFT($A44,2)="za",$C$198,IF(LEFT($A44,2)="zo",$C$199)))))))</formula>
    </cfRule>
  </conditionalFormatting>
  <conditionalFormatting sqref="F45">
    <cfRule type="cellIs" dxfId="212" priority="57" operator="notEqual">
      <formula>IF(LEFT($A45,2)="ma",$C$175,IF(LEFT($A45,2)="di",$C$180,IF(LEFT($A45,2)="wo",$C$185,IF(LEFT($A45,2)="do",$C$190,IF(LEFT($A45,2)="vr",$C$195,IF(LEFT($A45,2)="za",$C$198,IF(LEFT($A45,2)="zo",$C$199)))))))</formula>
    </cfRule>
  </conditionalFormatting>
  <conditionalFormatting sqref="D46">
    <cfRule type="cellIs" dxfId="211" priority="55" operator="notEqual">
      <formula>IF(LEFT($A46,2)="ma",$D$171,IF(LEFT($A46,2)="di",$D$176,IF(LEFT($A46,2)="wo",$D$181,IF(LEFT($A46,2)="do",$D$186,IF(LEFT($A46,2)="vr",$D$191,IF(LEFT($A46,2)="za",$D$198,IF(LEFT($A46,2)="zo",$D$199)))))))</formula>
    </cfRule>
    <cfRule type="cellIs" dxfId="210" priority="56" operator="notEqual">
      <formula>IF(LEFT($A46,2)="ma",$D$171,IF(LEFT($A46,2)="di",$D$176,IF(LEFT($A46,2)="wo",$D$181,IF(LEFT($A46,2)="do",$D$186,IF(LEFT($A46,2)="vr",$D$191,IF(LEFT($A46,2)="za",$D$198,IF(LEFT($A46,2)="zo",$D$199)))))))</formula>
    </cfRule>
  </conditionalFormatting>
  <conditionalFormatting sqref="D48">
    <cfRule type="cellIs" dxfId="209" priority="54" operator="notEqual">
      <formula>IF(LEFT($A48,2)="ma",$D$173,IF(LEFT($A48,2)="di",$D$178,IF(LEFT($A48,2)="wo",$D$183,IF(LEFT($A48,2)="do",$D$188,IF(LEFT($A48,2)="vr",$D$193,IF(LEFT($A48,2)="za",$D$198,IF(LEFT($A48,2)="zo",$D$199)))))))</formula>
    </cfRule>
  </conditionalFormatting>
  <conditionalFormatting sqref="D47">
    <cfRule type="cellIs" dxfId="208" priority="53" operator="notEqual">
      <formula>IF(LEFT($A47,2)="ma",$D$172,IF(LEFT($A47,2)="di",$D$177,IF(LEFT($A47,2)="wo",$D$182,IF(LEFT($A47,2)="do",$D$187,IF(LEFT($A47,2)="vr",$D$192,IF(LEFT($A47,2)="za",$D$198,IF(LEFT($A47,2)="zo",$D$199)))))))</formula>
    </cfRule>
  </conditionalFormatting>
  <conditionalFormatting sqref="D49">
    <cfRule type="cellIs" dxfId="207" priority="52" operator="notEqual">
      <formula>IF(LEFT($A49,2)="ma",$D$174,IF(LEFT($A49,2)="di",$D$179,IF(LEFT($A49,2)="wo",$D$184,IF(LEFT($A49,2)="do",$D$189,IF(LEFT($A49,2)="vr",$D$194,IF(LEFT($A49,2)="za",$D$198,IF(LEFT($A49,2)="zo",$D$199)))))))</formula>
    </cfRule>
  </conditionalFormatting>
  <conditionalFormatting sqref="D50">
    <cfRule type="cellIs" dxfId="206" priority="51" operator="notEqual">
      <formula>IF(LEFT($A50,2)="ma",$D$175,IF(LEFT($A50,2)="di",$D$180,IF(LEFT($A50,2)="wo",$D$185,IF(LEFT($A50,2)="do",$D$190,IF(LEFT($A50,2)="vr",$D$195,IF(LEFT($A50,2)="za",$D$198,IF(LEFT($A50,2)="zo",$D$199)))))))</formula>
    </cfRule>
  </conditionalFormatting>
  <conditionalFormatting sqref="E46">
    <cfRule type="cellIs" dxfId="205" priority="50" operator="notEqual">
      <formula>IF(LEFT($A46,2)="ma",$E$171,IF(LEFT($A46,2)="di",$E$176,IF(LEFT($A46,2)="wo",$E$181,IF(LEFT($A46,2)="do",$E$186,IF(LEFT($A46,2)="vr",$E$191,IF(LEFT($A46,2)="za",$E$198,IF(LEFT($A46,2)="zo",$E$199)))))))</formula>
    </cfRule>
  </conditionalFormatting>
  <conditionalFormatting sqref="E47">
    <cfRule type="cellIs" dxfId="204" priority="49" operator="notEqual">
      <formula>IF(LEFT($A47,2)="ma",$E$172,IF(LEFT($A47,2)="di",$E$177,IF(LEFT($A47,2)="wo",$E$182,IF(LEFT($A47,2)="do",$E$187,IF(LEFT($A47,2)="vr",$E$192,IF(LEFT($A47,2)="za",$E$198,IF(LEFT($A47,2)="zo",$E$199)))))))</formula>
    </cfRule>
  </conditionalFormatting>
  <conditionalFormatting sqref="E48">
    <cfRule type="cellIs" dxfId="203" priority="48" operator="notEqual">
      <formula>IF(LEFT($A48,2)="ma",$E$173,IF(LEFT($A48,2)="di",$E$178,IF(LEFT($A48,2)="wo",$E$183,IF(LEFT($A48,2)="do",$E$188,IF(LEFT($A48,2)="vr",$E$193,IF(LEFT($A48,2)="za",$E$198,IF(LEFT($A48,2)="zo",$E$199)))))))</formula>
    </cfRule>
  </conditionalFormatting>
  <conditionalFormatting sqref="E49">
    <cfRule type="cellIs" dxfId="202" priority="47" operator="notEqual">
      <formula>IF(LEFT($A49,2)="ma",$E$174,IF(LEFT($A49,2)="di",$E$179,IF(LEFT($A49,2)="wo",$E$184,IF(LEFT($A49,2)="do",$E$189,IF(LEFT($A49,2)="vr",$E$194,IF(LEFT($A49,2)="za",$E$198,IF(LEFT($A49,2)="zo",$E$199)))))))</formula>
    </cfRule>
  </conditionalFormatting>
  <conditionalFormatting sqref="E50">
    <cfRule type="cellIs" dxfId="201" priority="46" operator="notEqual">
      <formula>IF(LEFT($A50,2)="ma",$E$175,IF(LEFT($A50,2)="di",$E$180,IF(LEFT($A50,2)="wo",$E$185,IF(LEFT($A50,2)="do",$E$190,IF(LEFT($A50,2)="vr",$E$195,IF(LEFT($A50,2)="za",$E$198,IF(LEFT($A50,2)="zo",$E$199)))))))</formula>
    </cfRule>
  </conditionalFormatting>
  <conditionalFormatting sqref="F46">
    <cfRule type="cellIs" dxfId="200" priority="45" operator="notEqual">
      <formula>IF(LEFT($A46,2)="ma",$C$171,IF(LEFT($A46,2)="di",$C$176,IF(LEFT($A46,2)="wo",$C$181,IF(LEFT($A46,2)="do",$C$186,IF(LEFT($A46,2)="vr",$C$191,IF(LEFT($A46,2)="za",$C$198,IF(LEFT($A46,2)="zo",$C$199)))))))</formula>
    </cfRule>
  </conditionalFormatting>
  <conditionalFormatting sqref="F47">
    <cfRule type="cellIs" dxfId="199" priority="44" operator="notEqual">
      <formula>IF(LEFT($A47,2)="ma",$C$172,IF(LEFT($A47,2)="di",$C$177,IF(LEFT($A47,2)="wo",$C$182,IF(LEFT($A47,2)="do",$C$187,IF(LEFT($A47,2)="vr",$C$192,IF(LEFT($A47,2)="za",$C$198,IF(LEFT($A47,2)="zo",$C$199)))))))</formula>
    </cfRule>
  </conditionalFormatting>
  <conditionalFormatting sqref="F48">
    <cfRule type="cellIs" dxfId="198" priority="43" operator="notEqual">
      <formula>IF(LEFT($A48,2)="ma",$C$173,IF(LEFT($A48,2)="di",$C$178,IF(LEFT($A48,2)="wo",$C$183,IF(LEFT($A48,2)="do",$C$188,IF(LEFT($A48,2)="vr",$C$193,IF(LEFT($A48,2)="za",$C$198,IF(LEFT($A48,2)="zo",$C$199)))))))</formula>
    </cfRule>
  </conditionalFormatting>
  <conditionalFormatting sqref="F49">
    <cfRule type="cellIs" dxfId="197" priority="42" operator="notEqual">
      <formula>IF(LEFT($A49,2)="ma",$C$174,IF(LEFT($A49,2)="di",$C$179,IF(LEFT($A49,2)="wo",$C$184,IF(LEFT($A49,2)="do",$C$189,IF(LEFT($A49,2)="vr",$C$194,IF(LEFT($A49,2)="za",$C$198,IF(LEFT($A49,2)="zo",$C$199)))))))</formula>
    </cfRule>
  </conditionalFormatting>
  <conditionalFormatting sqref="F50">
    <cfRule type="cellIs" dxfId="196" priority="41" operator="notEqual">
      <formula>IF(LEFT($A50,2)="ma",$C$175,IF(LEFT($A50,2)="di",$C$180,IF(LEFT($A50,2)="wo",$C$185,IF(LEFT($A50,2)="do",$C$190,IF(LEFT($A50,2)="vr",$C$195,IF(LEFT($A50,2)="za",$C$198,IF(LEFT($A50,2)="zo",$C$199)))))))</formula>
    </cfRule>
  </conditionalFormatting>
  <conditionalFormatting sqref="D51 D56">
    <cfRule type="cellIs" dxfId="195" priority="39" operator="notEqual">
      <formula>IF(LEFT($A51,2)="ma",$D$171,IF(LEFT($A51,2)="di",$D$176,IF(LEFT($A51,2)="wo",$D$181,IF(LEFT($A51,2)="do",$D$186,IF(LEFT($A51,2)="vr",$D$191,IF(LEFT($A51,2)="za",$D$198,IF(LEFT($A51,2)="zo",$D$199)))))))</formula>
    </cfRule>
    <cfRule type="cellIs" dxfId="194" priority="40" operator="notEqual">
      <formula>IF(LEFT($A51,2)="ma",$D$171,IF(LEFT($A51,2)="di",$D$176,IF(LEFT($A51,2)="wo",$D$181,IF(LEFT($A51,2)="do",$D$186,IF(LEFT($A51,2)="vr",$D$191,IF(LEFT($A51,2)="za",$D$198,IF(LEFT($A51,2)="zo",$D$199)))))))</formula>
    </cfRule>
  </conditionalFormatting>
  <conditionalFormatting sqref="D53 D58">
    <cfRule type="cellIs" dxfId="193" priority="38" operator="notEqual">
      <formula>IF(LEFT($A53,2)="ma",$D$173,IF(LEFT($A53,2)="di",$D$178,IF(LEFT($A53,2)="wo",$D$183,IF(LEFT($A53,2)="do",$D$188,IF(LEFT($A53,2)="vr",$D$193,IF(LEFT($A53,2)="za",$D$198,IF(LEFT($A53,2)="zo",$D$199)))))))</formula>
    </cfRule>
  </conditionalFormatting>
  <conditionalFormatting sqref="D52 D57">
    <cfRule type="cellIs" dxfId="192" priority="37" operator="notEqual">
      <formula>IF(LEFT($A52,2)="ma",$D$172,IF(LEFT($A52,2)="di",$D$177,IF(LEFT($A52,2)="wo",$D$182,IF(LEFT($A52,2)="do",$D$187,IF(LEFT($A52,2)="vr",$D$192,IF(LEFT($A52,2)="za",$D$198,IF(LEFT($A52,2)="zo",$D$199)))))))</formula>
    </cfRule>
  </conditionalFormatting>
  <conditionalFormatting sqref="D54 D59">
    <cfRule type="cellIs" dxfId="191" priority="36" operator="notEqual">
      <formula>IF(LEFT($A54,2)="ma",$D$174,IF(LEFT($A54,2)="di",$D$179,IF(LEFT($A54,2)="wo",$D$184,IF(LEFT($A54,2)="do",$D$189,IF(LEFT($A54,2)="vr",$D$194,IF(LEFT($A54,2)="za",$D$198,IF(LEFT($A54,2)="zo",$D$199)))))))</formula>
    </cfRule>
  </conditionalFormatting>
  <conditionalFormatting sqref="D55 D60">
    <cfRule type="cellIs" dxfId="190" priority="35" operator="notEqual">
      <formula>IF(LEFT($A55,2)="ma",$D$175,IF(LEFT($A55,2)="di",$D$180,IF(LEFT($A55,2)="wo",$D$185,IF(LEFT($A55,2)="do",$D$190,IF(LEFT($A55,2)="vr",$D$195,IF(LEFT($A55,2)="za",$D$198,IF(LEFT($A55,2)="zo",$D$199)))))))</formula>
    </cfRule>
  </conditionalFormatting>
  <conditionalFormatting sqref="E51 E56">
    <cfRule type="cellIs" dxfId="189" priority="34" operator="notEqual">
      <formula>IF(LEFT($A51,2)="ma",$E$171,IF(LEFT($A51,2)="di",$E$176,IF(LEFT($A51,2)="wo",$E$181,IF(LEFT($A51,2)="do",$E$186,IF(LEFT($A51,2)="vr",$E$191,IF(LEFT($A51,2)="za",$E$198,IF(LEFT($A51,2)="zo",$E$199)))))))</formula>
    </cfRule>
  </conditionalFormatting>
  <conditionalFormatting sqref="E52 E57">
    <cfRule type="cellIs" dxfId="188" priority="33" operator="notEqual">
      <formula>IF(LEFT($A52,2)="ma",$E$172,IF(LEFT($A52,2)="di",$E$177,IF(LEFT($A52,2)="wo",$E$182,IF(LEFT($A52,2)="do",$E$187,IF(LEFT($A52,2)="vr",$E$192,IF(LEFT($A52,2)="za",$E$198,IF(LEFT($A52,2)="zo",$E$199)))))))</formula>
    </cfRule>
  </conditionalFormatting>
  <conditionalFormatting sqref="E53 E58">
    <cfRule type="cellIs" dxfId="187" priority="32" operator="notEqual">
      <formula>IF(LEFT($A53,2)="ma",$E$173,IF(LEFT($A53,2)="di",$E$178,IF(LEFT($A53,2)="wo",$E$183,IF(LEFT($A53,2)="do",$E$188,IF(LEFT($A53,2)="vr",$E$193,IF(LEFT($A53,2)="za",$E$198,IF(LEFT($A53,2)="zo",$E$199)))))))</formula>
    </cfRule>
  </conditionalFormatting>
  <conditionalFormatting sqref="E54 E59">
    <cfRule type="cellIs" dxfId="186" priority="31" operator="notEqual">
      <formula>IF(LEFT($A54,2)="ma",$E$174,IF(LEFT($A54,2)="di",$E$179,IF(LEFT($A54,2)="wo",$E$184,IF(LEFT($A54,2)="do",$E$189,IF(LEFT($A54,2)="vr",$E$194,IF(LEFT($A54,2)="za",$E$198,IF(LEFT($A54,2)="zo",$E$199)))))))</formula>
    </cfRule>
  </conditionalFormatting>
  <conditionalFormatting sqref="E55 E60">
    <cfRule type="cellIs" dxfId="185" priority="30" operator="notEqual">
      <formula>IF(LEFT($A55,2)="ma",$E$175,IF(LEFT($A55,2)="di",$E$180,IF(LEFT($A55,2)="wo",$E$185,IF(LEFT($A55,2)="do",$E$190,IF(LEFT($A55,2)="vr",$E$195,IF(LEFT($A55,2)="za",$E$198,IF(LEFT($A55,2)="zo",$E$199)))))))</formula>
    </cfRule>
  </conditionalFormatting>
  <conditionalFormatting sqref="F51 F56">
    <cfRule type="cellIs" dxfId="184" priority="29" operator="notEqual">
      <formula>IF(LEFT($A51,2)="ma",$C$171,IF(LEFT($A51,2)="di",$C$176,IF(LEFT($A51,2)="wo",$C$181,IF(LEFT($A51,2)="do",$C$186,IF(LEFT($A51,2)="vr",$C$191,IF(LEFT($A51,2)="za",$C$198,IF(LEFT($A51,2)="zo",$C$199)))))))</formula>
    </cfRule>
  </conditionalFormatting>
  <conditionalFormatting sqref="F52 F57">
    <cfRule type="cellIs" dxfId="183" priority="28" operator="notEqual">
      <formula>IF(LEFT($A52,2)="ma",$C$172,IF(LEFT($A52,2)="di",$C$177,IF(LEFT($A52,2)="wo",$C$182,IF(LEFT($A52,2)="do",$C$187,IF(LEFT($A52,2)="vr",$C$192,IF(LEFT($A52,2)="za",$C$198,IF(LEFT($A52,2)="zo",$C$199)))))))</formula>
    </cfRule>
  </conditionalFormatting>
  <conditionalFormatting sqref="F53 F58">
    <cfRule type="cellIs" dxfId="182" priority="27" operator="notEqual">
      <formula>IF(LEFT($A53,2)="ma",$C$173,IF(LEFT($A53,2)="di",$C$178,IF(LEFT($A53,2)="wo",$C$183,IF(LEFT($A53,2)="do",$C$188,IF(LEFT($A53,2)="vr",$C$193,IF(LEFT($A53,2)="za",$C$198,IF(LEFT($A53,2)="zo",$C$199)))))))</formula>
    </cfRule>
  </conditionalFormatting>
  <conditionalFormatting sqref="F54 F59">
    <cfRule type="cellIs" dxfId="181" priority="26" operator="notEqual">
      <formula>IF(LEFT($A54,2)="ma",$C$174,IF(LEFT($A54,2)="di",$C$179,IF(LEFT($A54,2)="wo",$C$184,IF(LEFT($A54,2)="do",$C$189,IF(LEFT($A54,2)="vr",$C$194,IF(LEFT($A54,2)="za",$C$198,IF(LEFT($A54,2)="zo",$C$199)))))))</formula>
    </cfRule>
  </conditionalFormatting>
  <conditionalFormatting sqref="F55 F60">
    <cfRule type="cellIs" dxfId="180" priority="25" operator="notEqual">
      <formula>IF(LEFT($A55,2)="ma",$C$175,IF(LEFT($A55,2)="di",$C$180,IF(LEFT($A55,2)="wo",$C$185,IF(LEFT($A55,2)="do",$C$190,IF(LEFT($A55,2)="vr",$C$195,IF(LEFT($A55,2)="za",$C$198,IF(LEFT($A55,2)="zo",$C$199)))))))</formula>
    </cfRule>
  </conditionalFormatting>
  <conditionalFormatting sqref="D61 D66 D71 D76 D81 D86 D91 D96 D101 D106 D111 D116 D121 D126 D131 D136 D141">
    <cfRule type="cellIs" dxfId="179" priority="23" operator="notEqual">
      <formula>IF(LEFT($A61,2)="ma",$D$171,IF(LEFT($A61,2)="di",$D$176,IF(LEFT($A61,2)="wo",$D$181,IF(LEFT($A61,2)="do",$D$186,IF(LEFT($A61,2)="vr",$D$191,IF(LEFT($A61,2)="za",$D$198,IF(LEFT($A61,2)="zo",$D$199)))))))</formula>
    </cfRule>
    <cfRule type="cellIs" dxfId="178" priority="24" operator="notEqual">
      <formula>IF(LEFT($A61,2)="ma",$D$171,IF(LEFT($A61,2)="di",$D$176,IF(LEFT($A61,2)="wo",$D$181,IF(LEFT($A61,2)="do",$D$186,IF(LEFT($A61,2)="vr",$D$191,IF(LEFT($A61,2)="za",$D$198,IF(LEFT($A61,2)="zo",$D$199)))))))</formula>
    </cfRule>
  </conditionalFormatting>
  <conditionalFormatting sqref="D63 D68 D73 D78 D83 D88 D93 D98 D103 D108 D113 D118 D123 D128 D133 D138 D143 D148">
    <cfRule type="cellIs" dxfId="177" priority="22" operator="notEqual">
      <formula>IF(LEFT($A63,2)="ma",$D$173,IF(LEFT($A63,2)="di",$D$178,IF(LEFT($A63,2)="wo",$D$183,IF(LEFT($A63,2)="do",$D$188,IF(LEFT($A63,2)="vr",$D$193,IF(LEFT($A63,2)="za",$D$198,IF(LEFT($A63,2)="zo",$D$199)))))))</formula>
    </cfRule>
  </conditionalFormatting>
  <conditionalFormatting sqref="D62 D67 D72 D77 D82 D87 D92 D97 D102 D107 D112 D117 D122 D127 D132 D137 D142 D147">
    <cfRule type="cellIs" dxfId="176" priority="21" operator="notEqual">
      <formula>IF(LEFT($A62,2)="ma",$D$172,IF(LEFT($A62,2)="di",$D$177,IF(LEFT($A62,2)="wo",$D$182,IF(LEFT($A62,2)="do",$D$187,IF(LEFT($A62,2)="vr",$D$192,IF(LEFT($A62,2)="za",$D$198,IF(LEFT($A62,2)="zo",$D$199)))))))</formula>
    </cfRule>
  </conditionalFormatting>
  <conditionalFormatting sqref="D64 D69 D74 D79 D84 D89 D94 D99 D104 D109 D114 D119 D124 D129 D134 D139 D144 D149">
    <cfRule type="cellIs" dxfId="175" priority="20" operator="notEqual">
      <formula>IF(LEFT($A64,2)="ma",$D$174,IF(LEFT($A64,2)="di",$D$179,IF(LEFT($A64,2)="wo",$D$184,IF(LEFT($A64,2)="do",$D$189,IF(LEFT($A64,2)="vr",$D$194,IF(LEFT($A64,2)="za",$D$198,IF(LEFT($A64,2)="zo",$D$199)))))))</formula>
    </cfRule>
  </conditionalFormatting>
  <conditionalFormatting sqref="D65 D70 D75 D80 D85 D90 D95 D100 D105 D110 D115 D120 D125 D130 D135 D140 D145 D150">
    <cfRule type="cellIs" dxfId="174" priority="19" operator="notEqual">
      <formula>IF(LEFT($A65,2)="ma",$D$175,IF(LEFT($A65,2)="di",$D$180,IF(LEFT($A65,2)="wo",$D$185,IF(LEFT($A65,2)="do",$D$190,IF(LEFT($A65,2)="vr",$D$195,IF(LEFT($A65,2)="za",$D$198,IF(LEFT($A65,2)="zo",$D$199)))))))</formula>
    </cfRule>
  </conditionalFormatting>
  <conditionalFormatting sqref="E61 E66 E71 E76 E81 E86 E91 E96 E101 E106 E111 E116 E121 E126 E131 E136 E141">
    <cfRule type="cellIs" dxfId="173" priority="18" operator="notEqual">
      <formula>IF(LEFT($A61,2)="ma",$E$171,IF(LEFT($A61,2)="di",$E$176,IF(LEFT($A61,2)="wo",$E$181,IF(LEFT($A61,2)="do",$E$186,IF(LEFT($A61,2)="vr",$E$191,IF(LEFT($A61,2)="za",$E$198,IF(LEFT($A61,2)="zo",$E$199)))))))</formula>
    </cfRule>
  </conditionalFormatting>
  <conditionalFormatting sqref="E62 E67 E72 E77 E82 E87 E92 E97 E102 E107 E112 E117 E122 E127 E132 E137 E142 E147">
    <cfRule type="cellIs" dxfId="172" priority="17" operator="notEqual">
      <formula>IF(LEFT($A62,2)="ma",$E$172,IF(LEFT($A62,2)="di",$E$177,IF(LEFT($A62,2)="wo",$E$182,IF(LEFT($A62,2)="do",$E$187,IF(LEFT($A62,2)="vr",$E$192,IF(LEFT($A62,2)="za",$E$198,IF(LEFT($A62,2)="zo",$E$199)))))))</formula>
    </cfRule>
  </conditionalFormatting>
  <conditionalFormatting sqref="E63 E68 E73 E78 E83 E88 E93 E98 E103 E108 E113 E118 E123 E128 E133 E138 E143 E148">
    <cfRule type="cellIs" dxfId="171" priority="16" operator="notEqual">
      <formula>IF(LEFT($A63,2)="ma",$E$173,IF(LEFT($A63,2)="di",$E$178,IF(LEFT($A63,2)="wo",$E$183,IF(LEFT($A63,2)="do",$E$188,IF(LEFT($A63,2)="vr",$E$193,IF(LEFT($A63,2)="za",$E$198,IF(LEFT($A63,2)="zo",$E$199)))))))</formula>
    </cfRule>
  </conditionalFormatting>
  <conditionalFormatting sqref="E64 E69 E74 E79 E84 E89 E94 E99 E104 E109 E114 E119 E124 E129 E134 E139 E144 E149">
    <cfRule type="cellIs" dxfId="170" priority="15" operator="notEqual">
      <formula>IF(LEFT($A64,2)="ma",$E$174,IF(LEFT($A64,2)="di",$E$179,IF(LEFT($A64,2)="wo",$E$184,IF(LEFT($A64,2)="do",$E$189,IF(LEFT($A64,2)="vr",$E$194,IF(LEFT($A64,2)="za",$E$198,IF(LEFT($A64,2)="zo",$E$199)))))))</formula>
    </cfRule>
  </conditionalFormatting>
  <conditionalFormatting sqref="E65 E70 E75 E80 E85 E90 E95 E100 E105 E110 E115 E120 E125 E130 E135 E140 E145 E150">
    <cfRule type="cellIs" dxfId="169" priority="14" operator="notEqual">
      <formula>IF(LEFT($A65,2)="ma",$E$175,IF(LEFT($A65,2)="di",$E$180,IF(LEFT($A65,2)="wo",$E$185,IF(LEFT($A65,2)="do",$E$190,IF(LEFT($A65,2)="vr",$E$195,IF(LEFT($A65,2)="za",$E$198,IF(LEFT($A65,2)="zo",$E$199)))))))</formula>
    </cfRule>
  </conditionalFormatting>
  <conditionalFormatting sqref="F61 F66 F71 F76 F81 F86 F91 F96 F101 F106 F111 F116 F121 F126 F131 F136 F141">
    <cfRule type="cellIs" dxfId="168" priority="13" operator="notEqual">
      <formula>IF(LEFT($A61,2)="ma",$C$171,IF(LEFT($A61,2)="di",$C$176,IF(LEFT($A61,2)="wo",$C$181,IF(LEFT($A61,2)="do",$C$186,IF(LEFT($A61,2)="vr",$C$191,IF(LEFT($A61,2)="za",$C$198,IF(LEFT($A61,2)="zo",$C$199)))))))</formula>
    </cfRule>
  </conditionalFormatting>
  <conditionalFormatting sqref="F62 F67 F72 F77 F82 F87 F92 F97 F102 F107 F112 F117 F122 F127 F132 F137 F142 F147">
    <cfRule type="cellIs" dxfId="167" priority="12" operator="notEqual">
      <formula>IF(LEFT($A62,2)="ma",$C$172,IF(LEFT($A62,2)="di",$C$177,IF(LEFT($A62,2)="wo",$C$182,IF(LEFT($A62,2)="do",$C$187,IF(LEFT($A62,2)="vr",$C$192,IF(LEFT($A62,2)="za",$C$198,IF(LEFT($A62,2)="zo",$C$199)))))))</formula>
    </cfRule>
  </conditionalFormatting>
  <conditionalFormatting sqref="F63 F68 F73 F78 F83 F88 F93 F98 F103 F108 F113 F118 F123 F128 F133 F138 F143 F148">
    <cfRule type="cellIs" dxfId="166" priority="11" operator="notEqual">
      <formula>IF(LEFT($A63,2)="ma",$C$173,IF(LEFT($A63,2)="di",$C$178,IF(LEFT($A63,2)="wo",$C$183,IF(LEFT($A63,2)="do",$C$188,IF(LEFT($A63,2)="vr",$C$193,IF(LEFT($A63,2)="za",$C$198,IF(LEFT($A63,2)="zo",$C$199)))))))</formula>
    </cfRule>
  </conditionalFormatting>
  <conditionalFormatting sqref="F64 F69 F74 F79 F84 F89 F94 F99 F104 F109 F114 F119 F124 F129 F134 F139 F144 F149">
    <cfRule type="cellIs" dxfId="165" priority="10" operator="notEqual">
      <formula>IF(LEFT($A64,2)="ma",$C$174,IF(LEFT($A64,2)="di",$C$179,IF(LEFT($A64,2)="wo",$C$184,IF(LEFT($A64,2)="do",$C$189,IF(LEFT($A64,2)="vr",$C$194,IF(LEFT($A64,2)="za",$C$198,IF(LEFT($A64,2)="zo",$C$199)))))))</formula>
    </cfRule>
  </conditionalFormatting>
  <conditionalFormatting sqref="F65 F70 F75 F80 F85 F90 F95 F100 F105 F110 F115 F120 F125 F130 F135 F140 F145 F150">
    <cfRule type="cellIs" dxfId="164" priority="9" operator="notEqual">
      <formula>IF(LEFT($A65,2)="ma",$C$175,IF(LEFT($A65,2)="di",$C$180,IF(LEFT($A65,2)="wo",$C$185,IF(LEFT($A65,2)="do",$C$190,IF(LEFT($A65,2)="vr",$C$195,IF(LEFT($A65,2)="za",$C$198,IF(LEFT($A65,2)="zo",$C$199)))))))</formula>
    </cfRule>
  </conditionalFormatting>
  <conditionalFormatting sqref="D146">
    <cfRule type="cellIs" dxfId="163" priority="3" operator="notEqual">
      <formula>IF(LEFT($A146,2)="ma",$D$171,IF(LEFT($A146,2)="di",$D$176,IF(LEFT($A146,2)="wo",$D$181,IF(LEFT($A146,2)="do",$D$186,IF(LEFT($A146,2)="vr",$D$191,IF(LEFT($A146,2)="za",$D$198,IF(LEFT($A146,2)="zo",$D$199)))))))</formula>
    </cfRule>
    <cfRule type="cellIs" dxfId="162" priority="4" operator="notEqual">
      <formula>IF(LEFT($A146,2)="ma",$D$171,IF(LEFT($A146,2)="di",$D$176,IF(LEFT($A146,2)="wo",$D$181,IF(LEFT($A146,2)="do",$D$186,IF(LEFT($A146,2)="vr",$D$191,IF(LEFT($A146,2)="za",$D$198,IF(LEFT($A146,2)="zo",$D$199)))))))</formula>
    </cfRule>
  </conditionalFormatting>
  <conditionalFormatting sqref="E146">
    <cfRule type="cellIs" dxfId="161" priority="2" operator="notEqual">
      <formula>IF(LEFT($A146,2)="ma",$E$171,IF(LEFT($A146,2)="di",$E$176,IF(LEFT($A146,2)="wo",$E$181,IF(LEFT($A146,2)="do",$E$186,IF(LEFT($A146,2)="vr",$E$191,IF(LEFT($A146,2)="za",$E$198,IF(LEFT($A146,2)="zo",$E$199)))))))</formula>
    </cfRule>
  </conditionalFormatting>
  <conditionalFormatting sqref="F146">
    <cfRule type="cellIs" dxfId="160" priority="1" operator="notEqual">
      <formula>IF(LEFT($A146,2)="ma",$C$171,IF(LEFT($A146,2)="di",$C$176,IF(LEFT($A146,2)="wo",$C$181,IF(LEFT($A146,2)="do",$C$186,IF(LEFT($A146,2)="vr",$C$191,IF(LEFT($A146,2)="za",$C$198,IF(LEFT($A146,2)="zo",$C$199)))))))</formula>
    </cfRule>
  </conditionalFormatting>
  <dataValidations count="4">
    <dataValidation type="list" allowBlank="1" showInputMessage="1" showErrorMessage="1" sqref="G198:G199 I205:I206 G205:G206 I198:I199 I201 G201 I171:I195 G171:G195" xr:uid="{00000000-0002-0000-0E00-000000000000}">
      <formula1>VER</formula1>
    </dataValidation>
    <dataValidation type="list" allowBlank="1" showInputMessage="1" showErrorMessage="1" sqref="H6:H150 F205:F206 F198:F201 F171:F195" xr:uid="{00000000-0002-0000-0E00-000001000000}">
      <formula1>BIJZ</formula1>
    </dataValidation>
    <dataValidation type="list" allowBlank="1" showInputMessage="1" showErrorMessage="1" sqref="G200 I200" xr:uid="{00000000-0002-0000-0E00-000002000000}">
      <formula1>$P$9:$P$35</formula1>
    </dataValidation>
    <dataValidation type="list" allowBlank="1" showInputMessage="1" showErrorMessage="1" sqref="I6:I150" xr:uid="{00000000-0002-0000-0E00-000003000000}">
      <formula1>AFWEZIG</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Spinner 1">
              <controlPr defaultSize="0" autoPict="0">
                <anchor moveWithCells="1" sizeWithCells="1">
                  <from>
                    <xdr:col>28</xdr:col>
                    <xdr:colOff>9525</xdr:colOff>
                    <xdr:row>2</xdr:row>
                    <xdr:rowOff>9525</xdr:rowOff>
                  </from>
                  <to>
                    <xdr:col>28</xdr:col>
                    <xdr:colOff>923925</xdr:colOff>
                    <xdr:row>3</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8"/>
  <dimension ref="A1:AH206"/>
  <sheetViews>
    <sheetView workbookViewId="0">
      <pane xSplit="2" ySplit="5" topLeftCell="O141" activePane="bottomRight" state="frozen"/>
      <selection activeCell="E205" sqref="E205"/>
      <selection pane="topRight" activeCell="E205" sqref="E205"/>
      <selection pane="bottomLeft" activeCell="E205" sqref="E205"/>
      <selection pane="bottomRight" activeCell="C160" sqref="C160"/>
    </sheetView>
  </sheetViews>
  <sheetFormatPr defaultColWidth="9.140625" defaultRowHeight="12.75" x14ac:dyDescent="0.2"/>
  <cols>
    <col min="1" max="1" width="23.140625" style="490" hidden="1" customWidth="1"/>
    <col min="2" max="2" width="22.42578125" style="47" customWidth="1"/>
    <col min="3" max="9" width="9.140625" style="47"/>
    <col min="10" max="12" width="9.140625" style="82"/>
    <col min="13" max="13" width="13.42578125" style="47" customWidth="1"/>
    <col min="14" max="14" width="13.42578125" style="47" hidden="1" customWidth="1"/>
    <col min="15" max="15" width="9.140625" style="47"/>
    <col min="16" max="16" width="39.7109375" style="47" customWidth="1"/>
    <col min="17" max="17" width="14.42578125" style="47" customWidth="1"/>
    <col min="18" max="18" width="8" style="47" customWidth="1"/>
    <col min="19" max="19" width="6.140625" style="47" customWidth="1"/>
    <col min="20" max="20" width="7.7109375" style="47" customWidth="1"/>
    <col min="21" max="24" width="7" style="47" hidden="1" customWidth="1"/>
    <col min="25" max="25" width="8.140625" style="47" hidden="1" customWidth="1"/>
    <col min="26" max="27" width="8.140625" style="523" customWidth="1"/>
    <col min="28" max="28" width="11.28515625" style="523" customWidth="1"/>
    <col min="29" max="29" width="35.140625" style="47" customWidth="1"/>
    <col min="30" max="32" width="9.140625" style="47"/>
    <col min="33" max="34" width="0" style="47" hidden="1" customWidth="1"/>
    <col min="35" max="16384" width="9.140625" style="47"/>
  </cols>
  <sheetData>
    <row r="1" spans="1:29" ht="13.5" thickBot="1" x14ac:dyDescent="0.25"/>
    <row r="2" spans="1:29" ht="13.5" thickBot="1" x14ac:dyDescent="0.25">
      <c r="E2" s="48"/>
      <c r="F2" s="48"/>
      <c r="G2" s="48"/>
      <c r="H2" s="48"/>
      <c r="I2" s="48"/>
      <c r="J2" s="669" t="s">
        <v>0</v>
      </c>
      <c r="K2" s="669"/>
      <c r="L2" s="669"/>
      <c r="M2" s="48"/>
      <c r="N2" s="48"/>
      <c r="O2" s="83"/>
      <c r="P2" s="50" t="s">
        <v>15</v>
      </c>
      <c r="Q2" s="201" t="e">
        <f>FEBRUARI!Q2</f>
        <v>#REF!</v>
      </c>
      <c r="R2" s="52"/>
      <c r="S2" s="52"/>
      <c r="T2" s="52"/>
      <c r="U2" s="53"/>
      <c r="V2" s="53"/>
      <c r="W2" s="53"/>
      <c r="X2" s="53"/>
      <c r="Y2" s="53"/>
      <c r="Z2" s="524"/>
      <c r="AA2" s="524"/>
      <c r="AB2" s="524"/>
      <c r="AC2" s="53"/>
    </row>
    <row r="3" spans="1:29" ht="36.75" customHeight="1" x14ac:dyDescent="0.25">
      <c r="E3" s="54"/>
      <c r="F3" s="54"/>
      <c r="G3" s="54"/>
      <c r="H3" s="54"/>
      <c r="I3" s="54"/>
      <c r="J3" s="670" t="e">
        <f>FEBRUARI!J3:L3</f>
        <v>#REF!</v>
      </c>
      <c r="K3" s="670"/>
      <c r="L3" s="670"/>
      <c r="M3" s="54"/>
      <c r="N3" s="54"/>
      <c r="O3" s="359"/>
      <c r="P3" s="359"/>
      <c r="Q3" s="359"/>
      <c r="R3" s="56" t="e">
        <f>FEBRUARI!R3</f>
        <v>#REF!</v>
      </c>
      <c r="S3" s="360"/>
      <c r="T3" s="359"/>
      <c r="V3" s="56"/>
      <c r="W3" s="56"/>
      <c r="X3" s="56"/>
      <c r="Y3" s="57">
        <v>2.4799999999999999E-2</v>
      </c>
      <c r="Z3" s="525"/>
      <c r="AA3" s="525"/>
      <c r="AB3" s="524"/>
      <c r="AC3" s="479">
        <v>2021</v>
      </c>
    </row>
    <row r="4" spans="1:29" x14ac:dyDescent="0.2">
      <c r="B4" s="480"/>
      <c r="C4" s="59"/>
      <c r="D4" s="673" t="s">
        <v>1</v>
      </c>
      <c r="E4" s="674"/>
      <c r="F4" s="675"/>
      <c r="G4" s="60"/>
      <c r="H4" s="60"/>
      <c r="I4" s="60"/>
      <c r="J4" s="681" t="s">
        <v>20</v>
      </c>
      <c r="K4" s="682"/>
      <c r="L4" s="84"/>
      <c r="M4" s="84" t="s">
        <v>74</v>
      </c>
      <c r="N4" s="457"/>
      <c r="O4" s="671" t="s">
        <v>12</v>
      </c>
      <c r="P4" s="672"/>
      <c r="Q4" s="85" t="s">
        <v>13</v>
      </c>
      <c r="R4" s="678" t="s">
        <v>16</v>
      </c>
      <c r="S4" s="679"/>
      <c r="T4" s="680"/>
      <c r="U4" s="101"/>
      <c r="V4" s="102"/>
      <c r="W4" s="61"/>
      <c r="X4" s="683" t="s">
        <v>17</v>
      </c>
      <c r="Y4" s="684"/>
      <c r="Z4" s="685" t="s">
        <v>2</v>
      </c>
      <c r="AA4" s="686"/>
      <c r="AB4" s="687"/>
      <c r="AC4" s="53"/>
    </row>
    <row r="5" spans="1:29" ht="76.5" customHeight="1" thickBot="1" x14ac:dyDescent="0.25">
      <c r="A5" s="491"/>
      <c r="B5" s="481" t="s">
        <v>3</v>
      </c>
      <c r="C5" s="361" t="s">
        <v>91</v>
      </c>
      <c r="D5" s="275" t="s">
        <v>5</v>
      </c>
      <c r="E5" s="275" t="s">
        <v>6</v>
      </c>
      <c r="F5" s="275" t="s">
        <v>7</v>
      </c>
      <c r="G5" s="64" t="s">
        <v>8</v>
      </c>
      <c r="H5" s="63" t="s">
        <v>69</v>
      </c>
      <c r="I5" s="63" t="s">
        <v>68</v>
      </c>
      <c r="J5" s="86" t="s">
        <v>19</v>
      </c>
      <c r="K5" s="86" t="s">
        <v>18</v>
      </c>
      <c r="L5" s="87" t="s">
        <v>88</v>
      </c>
      <c r="M5" s="87" t="s">
        <v>79</v>
      </c>
      <c r="N5" s="458" t="s">
        <v>21</v>
      </c>
      <c r="O5" s="88" t="s">
        <v>126</v>
      </c>
      <c r="P5" s="89" t="s">
        <v>125</v>
      </c>
      <c r="Q5" s="89" t="s">
        <v>14</v>
      </c>
      <c r="R5" s="65" t="s">
        <v>9</v>
      </c>
      <c r="S5" s="386" t="s">
        <v>98</v>
      </c>
      <c r="T5" s="65" t="s">
        <v>10</v>
      </c>
      <c r="U5" s="66" t="s">
        <v>9</v>
      </c>
      <c r="V5" s="66" t="s">
        <v>98</v>
      </c>
      <c r="W5" s="269" t="s">
        <v>99</v>
      </c>
      <c r="X5" s="269" t="s">
        <v>100</v>
      </c>
      <c r="Y5" s="66" t="s">
        <v>10</v>
      </c>
      <c r="Z5" s="526" t="s">
        <v>138</v>
      </c>
      <c r="AA5" s="526" t="s">
        <v>136</v>
      </c>
      <c r="AB5" s="527" t="s">
        <v>137</v>
      </c>
      <c r="AC5" s="90" t="s">
        <v>11</v>
      </c>
    </row>
    <row r="6" spans="1:29" ht="12.75" customHeight="1" thickBot="1" x14ac:dyDescent="0.3">
      <c r="A6" s="496" t="str">
        <f>TEXT($B$6,"dddd")</f>
        <v>maandag</v>
      </c>
      <c r="B6" s="663">
        <f>DATE($AC$3,3,1)</f>
        <v>42794</v>
      </c>
      <c r="C6" s="451"/>
      <c r="D6" s="493">
        <f>IF(LEFT($A6,2 )="ma",$D$171,IF(LEFT($A6,2)="di",$D$176,IF(LEFT($A6,2)="wo",$D$181,IF(LEFT($A6,2)="do",$D$186,IF(LEFT($A6,2)="vr",$D$191,IF(LEFT($A6,2)="za",$D$198,IF(LEFT($A6,2)="zo",$D$199)))))))</f>
        <v>0</v>
      </c>
      <c r="E6" s="495">
        <f>IF(LEFT($A6,2)="ma",$E$171,IF(LEFT($A6,2)="di",$E$176,IF(LEFT($A6,2)="wo",$E$181,IF(LEFT($A6,2)="do",$E$186,IF(LEFT($A6,2)="vr",$E$191,IF(LEFT($A6,2)="za",$E$198,IF(LEFT($A6,2)="zo",$E$199)))))))</f>
        <v>0</v>
      </c>
      <c r="F6" s="495">
        <f>IF(LEFT($A6,2)="ma",$C$171,IF(LEFT($A6,2)="di",$C$176,IF(LEFT($A6,2)="wo",$C$181,IF(LEFT($A6,2)="do",$C$186,IF(LEFT($A6,2)="vr",$C$191,IF(LEFT($A6,2)="za",$C$198,IF(LEFT($A6,2)="zo",$C$199)))))))</f>
        <v>0</v>
      </c>
      <c r="G6" s="270">
        <f t="shared" ref="G6:G69" si="0">E6-D6-F6</f>
        <v>0</v>
      </c>
      <c r="H6" s="264"/>
      <c r="I6" s="508"/>
      <c r="J6" s="276"/>
      <c r="K6" s="276"/>
      <c r="L6" s="309"/>
      <c r="M6" s="278"/>
      <c r="N6" s="460">
        <f>$B$6</f>
        <v>42794</v>
      </c>
      <c r="O6" s="389"/>
      <c r="P6" s="279"/>
      <c r="Q6" s="401"/>
      <c r="R6" s="79"/>
      <c r="S6" s="200">
        <f t="shared" ref="S6:S69" si="1">IF(LEFT(M6,1)="R",IF(R6&lt;$Q$2,0,R6-$Q$2),IF(LEFT(M6,1)="S",IF(R6&lt;$Q$2,0,R6-$Q$2),R6))</f>
        <v>0</v>
      </c>
      <c r="T6" s="5" t="e">
        <f t="shared" ref="T6:T37" si="2">S6*$R$3</f>
        <v>#REF!</v>
      </c>
      <c r="U6" s="34"/>
      <c r="V6" s="67">
        <f>IF(LEFT(M6,1)="R",IF(U6&lt;$Q$2,0,U6-$Q$2),IF(LEFT(M6,1)="S",IF(U6&lt;$Q$2,0,U6-$Q$2),U6))</f>
        <v>0</v>
      </c>
      <c r="W6" s="67">
        <f>U6</f>
        <v>0</v>
      </c>
      <c r="X6" s="74">
        <f>W6*($Y$3)</f>
        <v>0</v>
      </c>
      <c r="Y6" s="91" t="e">
        <f t="shared" ref="Y6:Y37" si="3">V6*($R$3)</f>
        <v>#REF!</v>
      </c>
      <c r="Z6" s="238"/>
      <c r="AA6" s="528">
        <v>0</v>
      </c>
      <c r="AB6" s="529">
        <v>0</v>
      </c>
      <c r="AC6" s="41"/>
    </row>
    <row r="7" spans="1:29" ht="12.75" customHeight="1" thickBot="1" x14ac:dyDescent="0.3">
      <c r="A7" s="497" t="str">
        <f t="shared" ref="A7:A10" si="4">TEXT($B$6,"dddd")</f>
        <v>maandag</v>
      </c>
      <c r="B7" s="664"/>
      <c r="C7" s="450"/>
      <c r="D7" s="494">
        <f>IF(LEFT($A7,2)="ma",$D$172,IF(LEFT($A7,2)="di",$D$177,IF(LEFT($A7,2)="wo",$D$182,IF(LEFT($A7,2)="do",$D$187,IF(LEFT($A7,2)="vr",$D$192,IF(LEFT($A7,2)="za",$D$198,IF(LEFT($A7,2)="zo",$D$199)))))))</f>
        <v>0</v>
      </c>
      <c r="E7" s="441">
        <f>IF(LEFT($A7,2)="ma",$E$172,IF(LEFT($A7,2)="di",$E$177,IF(LEFT($A7,2)="wo",$E$182,IF(LEFT($A7,2)="do",$E$187,IF(LEFT($A7,2)="vr",$E$192,IF(LEFT($A7,2)="za",$E$198,IF(LEFT($A7,2)="zo",$E$199)))))))</f>
        <v>0</v>
      </c>
      <c r="F7" s="441">
        <f>IF(LEFT($A7,2)="ma",$C$172,IF(LEFT($A7,2)="di",$C$177,IF(LEFT($A7,2)="wo",$C$182,IF(LEFT($A7,2)="do",$C$187,IF(LEFT($A7,2)="vr",$C$192,IF(LEFT($A7,2)="za",$C$198,IF(LEFT($A7,2)="zo",$C$199)))))))</f>
        <v>0</v>
      </c>
      <c r="G7" s="271">
        <f t="shared" si="0"/>
        <v>0</v>
      </c>
      <c r="H7" s="265"/>
      <c r="I7" s="265"/>
      <c r="J7" s="280"/>
      <c r="K7" s="280"/>
      <c r="L7" s="310"/>
      <c r="M7" s="282"/>
      <c r="N7" s="460">
        <f t="shared" ref="N7:N10" si="5">$B$6</f>
        <v>42794</v>
      </c>
      <c r="O7" s="390"/>
      <c r="P7" s="283"/>
      <c r="Q7" s="283"/>
      <c r="R7" s="80"/>
      <c r="S7" s="68">
        <f t="shared" si="1"/>
        <v>0</v>
      </c>
      <c r="T7" s="4" t="e">
        <f t="shared" si="2"/>
        <v>#REF!</v>
      </c>
      <c r="U7" s="35"/>
      <c r="V7" s="69">
        <f t="shared" ref="V7:V70" si="6">IF(LEFT(M7,1)="R",IF(U7&lt;$Q$2,0,U7-$Q$2),IF(LEFT(M7,1)="S",IF(U7&lt;$Q$2,0,U7-$Q$2),U7))</f>
        <v>0</v>
      </c>
      <c r="W7" s="69">
        <f t="shared" ref="W7:W70" si="7">U7</f>
        <v>0</v>
      </c>
      <c r="X7" s="70">
        <f t="shared" ref="X7:X70" si="8">W7*($Y$3)</f>
        <v>0</v>
      </c>
      <c r="Y7" s="92" t="e">
        <f t="shared" si="3"/>
        <v>#REF!</v>
      </c>
      <c r="Z7" s="234"/>
      <c r="AA7" s="530">
        <v>0</v>
      </c>
      <c r="AB7" s="531">
        <v>0</v>
      </c>
      <c r="AC7" s="37"/>
    </row>
    <row r="8" spans="1:29" ht="12.75" customHeight="1" thickBot="1" x14ac:dyDescent="0.3">
      <c r="A8" s="497" t="str">
        <f t="shared" si="4"/>
        <v>maandag</v>
      </c>
      <c r="B8" s="664"/>
      <c r="C8" s="452"/>
      <c r="D8" s="492">
        <f>IF(LEFT($A8,2)="ma",$D$173,IF(LEFT($A8,2)="di",$D$178,IF(LEFT($A8,2)="wo",$D$183,IF(LEFT($A8,2)="do",$D$188,IF(LEFT($A8,2)="vr",$D$193,IF(LEFT($A8,2)="za",$D$198,IF(LEFT($A8,2)="zo",$D$199)))))))</f>
        <v>0</v>
      </c>
      <c r="E8" s="441">
        <f>IF(LEFT($A8,2)="ma",$E$173,IF(LEFT($A8,2)="di",$E$178,IF(LEFT($A8,2)="wo",$E$183,IF(LEFT($A8,2)="do",$E$188,IF(LEFT($A8,2)="vr",$E$193,IF(LEFT($A8,2)="za",$E$198,IF(LEFT($A8,2)="zo",$E$199)))))))</f>
        <v>0</v>
      </c>
      <c r="F8" s="441">
        <f>IF(LEFT($A8,2)="ma",$C$173,IF(LEFT($A8,2)="di",$C$178,IF(LEFT($A8,2)="wo",$C$183,IF(LEFT($A8,2)="do",$C$188,IF(LEFT($A8,2)="vr",$C$193,IF(LEFT($A8,2)="za",$C$198,IF(LEFT($A8,2)="zo",$C$199)))))))</f>
        <v>0</v>
      </c>
      <c r="G8" s="271">
        <f t="shared" si="0"/>
        <v>0</v>
      </c>
      <c r="H8" s="265"/>
      <c r="I8" s="265"/>
      <c r="J8" s="280"/>
      <c r="K8" s="280"/>
      <c r="L8" s="310"/>
      <c r="M8" s="282"/>
      <c r="N8" s="460">
        <f t="shared" si="5"/>
        <v>42794</v>
      </c>
      <c r="O8" s="390"/>
      <c r="P8" s="283"/>
      <c r="Q8" s="283"/>
      <c r="R8" s="80"/>
      <c r="S8" s="68">
        <f t="shared" si="1"/>
        <v>0</v>
      </c>
      <c r="T8" s="4" t="e">
        <f t="shared" si="2"/>
        <v>#REF!</v>
      </c>
      <c r="U8" s="35"/>
      <c r="V8" s="69">
        <f t="shared" si="6"/>
        <v>0</v>
      </c>
      <c r="W8" s="69">
        <f t="shared" si="7"/>
        <v>0</v>
      </c>
      <c r="X8" s="70">
        <f t="shared" si="8"/>
        <v>0</v>
      </c>
      <c r="Y8" s="92" t="e">
        <f t="shared" si="3"/>
        <v>#REF!</v>
      </c>
      <c r="Z8" s="234"/>
      <c r="AA8" s="530">
        <v>0</v>
      </c>
      <c r="AB8" s="531">
        <v>0</v>
      </c>
      <c r="AC8" s="37"/>
    </row>
    <row r="9" spans="1:29" ht="12.75" customHeight="1" thickBot="1" x14ac:dyDescent="0.3">
      <c r="A9" s="497" t="str">
        <f t="shared" si="4"/>
        <v>maandag</v>
      </c>
      <c r="B9" s="664"/>
      <c r="C9" s="450"/>
      <c r="D9" s="441">
        <f>IF(LEFT($A9,2)="ma",$D$174,IF(LEFT($A9,2)="di",$D$179,IF(LEFT($A9,2)="wo",$D$184,IF(LEFT($A9,2)="do",$D$189,IF(LEFT($A9,2)="vr",$D$194,IF(LEFT($A9,2)="za",$D$198,IF(LEFT($A9,2)="zo",$D$199)))))))</f>
        <v>0</v>
      </c>
      <c r="E9" s="441">
        <f>IF(LEFT($A9,2)="ma",$E$174,IF(LEFT($A9,2)="di",$E$179,IF(LEFT($A9,2)="wo",$E$184,IF(LEFT($A9,2)="do",$E$189,IF(LEFT($A9,2)="vr",$E$194,IF(LEFT($A9,2)="za",$E$198,IF(LEFT($A9,2)="zo",$E$199)))))))</f>
        <v>0</v>
      </c>
      <c r="F9" s="441">
        <f>IF(LEFT($A9,2)="ma",$C$174,IF(LEFT($A9,2)="di",$C$179,IF(LEFT($A9,2)="wo",$C$184,IF(LEFT($A9,2)="do",$C$189,IF(LEFT($A9,2)="vr",$C$194,IF(LEFT($A9,2)="za",$C$198,IF(LEFT($A9,2)="zo",$C$199)))))))</f>
        <v>0</v>
      </c>
      <c r="G9" s="271">
        <f t="shared" si="0"/>
        <v>0</v>
      </c>
      <c r="H9" s="265"/>
      <c r="I9" s="265"/>
      <c r="J9" s="280"/>
      <c r="K9" s="280"/>
      <c r="L9" s="310"/>
      <c r="M9" s="282"/>
      <c r="N9" s="460">
        <f t="shared" si="5"/>
        <v>42794</v>
      </c>
      <c r="O9" s="390"/>
      <c r="P9" s="283"/>
      <c r="Q9" s="283"/>
      <c r="R9" s="80"/>
      <c r="S9" s="68">
        <f t="shared" si="1"/>
        <v>0</v>
      </c>
      <c r="T9" s="4" t="e">
        <f t="shared" si="2"/>
        <v>#REF!</v>
      </c>
      <c r="U9" s="35"/>
      <c r="V9" s="69">
        <f t="shared" si="6"/>
        <v>0</v>
      </c>
      <c r="W9" s="69">
        <f t="shared" si="7"/>
        <v>0</v>
      </c>
      <c r="X9" s="70">
        <f t="shared" si="8"/>
        <v>0</v>
      </c>
      <c r="Y9" s="92" t="e">
        <f t="shared" si="3"/>
        <v>#REF!</v>
      </c>
      <c r="Z9" s="234"/>
      <c r="AA9" s="530">
        <v>0</v>
      </c>
      <c r="AB9" s="531">
        <v>0</v>
      </c>
      <c r="AC9" s="37"/>
    </row>
    <row r="10" spans="1:29" ht="13.5" customHeight="1" thickBot="1" x14ac:dyDescent="0.3">
      <c r="A10" s="498" t="str">
        <f t="shared" si="4"/>
        <v>maandag</v>
      </c>
      <c r="B10" s="665"/>
      <c r="C10" s="449" t="e">
        <f>IF(LEFT($A6,2)="ma",SUM(G6:G10)-SUM($H$171:$H$175)+FEBRUARI!C150,IF(LEFT($A6,2)="di",SUM(G6:G10)-SUM($H$176:$H$180)+FEBRUARI!C150, IF(LEFT($A6,2)="wo",SUM(G6:G10)-SUM($H$181:$H$185)+FEBRUARI!C150, IF(LEFT($A6,2)="do",SUM(G6:G10)-SUM($H$186:$H$190)+FEBRUARI!C150, IF(LEFT($A6,2)="vr",SUM(G6:G10)-SUM($H$191:$H$195)+FEBRUARI!C150, IF(LEFT($A6,2)="za",SUM(G6:G10)-$H$198+FEBRUARI!C150, IF(LEFT($A6,2)="zo",SUM(G6:G10)-$H$199+FEBRUARI!C150)))))))</f>
        <v>#REF!</v>
      </c>
      <c r="D10" s="442">
        <f>IF(LEFT($A10,2)="ma",$D$175,IF(LEFT($A10,2)="di",$D$180,IF(LEFT($A10,2)="wo",$D$185,IF(LEFT($A10,2)="do",$D$190,IF(LEFT($A10,2)="vr",$D$195,IF(LEFT($A10,2)="za",$D$198,IF(LEFT($A10,2)="zo",$D$199)))))))</f>
        <v>0</v>
      </c>
      <c r="E10" s="442">
        <f>IF(LEFT($A10,2)="ma",$E$175,IF(LEFT($A10,2)="di",$E$180,IF(LEFT($A10,2)="wo",$E$185,IF(LEFT($A10,2)="do",$E$190,IF(LEFT($A10,2)="vr",$E$195,IF(LEFT($A10,2)="za",$E$198,IF(LEFT($A10,2)="zo",$E$199)))))))</f>
        <v>0</v>
      </c>
      <c r="F10" s="442">
        <f>IF(LEFT($A10,2)="ma",$C$175,IF(LEFT($A10,2)="di",$C$180,IF(LEFT($A10,2)="wo",$C$185,IF(LEFT($A10,2)="do",$C$190,IF(LEFT($A10,2)="vr",$C$195,IF(LEFT($A10,2)="za",$C$198,IF(LEFT($A10,2)="zo",$C$199)))))))</f>
        <v>0</v>
      </c>
      <c r="G10" s="272">
        <f t="shared" si="0"/>
        <v>0</v>
      </c>
      <c r="H10" s="266"/>
      <c r="I10" s="266"/>
      <c r="J10" s="284"/>
      <c r="K10" s="284"/>
      <c r="L10" s="311"/>
      <c r="M10" s="286"/>
      <c r="N10" s="460">
        <f t="shared" si="5"/>
        <v>42794</v>
      </c>
      <c r="O10" s="391"/>
      <c r="P10" s="287"/>
      <c r="Q10" s="287"/>
      <c r="R10" s="81"/>
      <c r="S10" s="71">
        <f t="shared" si="1"/>
        <v>0</v>
      </c>
      <c r="T10" s="6" t="e">
        <f t="shared" si="2"/>
        <v>#REF!</v>
      </c>
      <c r="U10" s="36"/>
      <c r="V10" s="72">
        <f t="shared" si="6"/>
        <v>0</v>
      </c>
      <c r="W10" s="72">
        <f t="shared" si="7"/>
        <v>0</v>
      </c>
      <c r="X10" s="73">
        <f t="shared" si="8"/>
        <v>0</v>
      </c>
      <c r="Y10" s="93" t="e">
        <f t="shared" si="3"/>
        <v>#REF!</v>
      </c>
      <c r="Z10" s="235"/>
      <c r="AA10" s="532">
        <v>0</v>
      </c>
      <c r="AB10" s="533">
        <v>0</v>
      </c>
      <c r="AC10" s="38"/>
    </row>
    <row r="11" spans="1:29" ht="12.75" customHeight="1" thickBot="1" x14ac:dyDescent="0.3">
      <c r="A11" s="496" t="str">
        <f>TEXT($B$11,"dddd")</f>
        <v>dinsdag</v>
      </c>
      <c r="B11" s="663">
        <f>DATE($AC$3,3,2)</f>
        <v>42795</v>
      </c>
      <c r="C11" s="451"/>
      <c r="D11" s="493">
        <f>IF(LEFT($A11,2 )="ma",$D$171,IF(LEFT($A11,2)="di",$D$176,IF(LEFT($A11,2)="wo",$D$181,IF(LEFT($A11,2)="do",$D$186,IF(LEFT($A11,2)="vr",$D$191,IF(LEFT($A11,2)="za",$D$198,IF(LEFT($A11,2)="zo",$D$199)))))))</f>
        <v>0</v>
      </c>
      <c r="E11" s="495">
        <f>IF(LEFT($A11,2)="ma",$E$171,IF(LEFT($A11,2)="di",$E$176,IF(LEFT($A11,2)="wo",$E$181,IF(LEFT($A11,2)="do",$E$186,IF(LEFT($A11,2)="vr",$E$191,IF(LEFT($A11,2)="za",$E$198,IF(LEFT($A11,2)="zo",$E$199)))))))</f>
        <v>0</v>
      </c>
      <c r="F11" s="495">
        <f>IF(LEFT($A11,2)="ma",$C$171,IF(LEFT($A11,2)="di",$C$176,IF(LEFT($A11,2)="wo",$C$181,IF(LEFT($A11,2)="do",$C$186,IF(LEFT($A11,2)="vr",$C$191,IF(LEFT($A11,2)="za",$C$198,IF(LEFT($A11,2)="zo",$C$199)))))))</f>
        <v>0</v>
      </c>
      <c r="G11" s="273">
        <f t="shared" si="0"/>
        <v>0</v>
      </c>
      <c r="H11" s="267"/>
      <c r="I11" s="508"/>
      <c r="J11" s="288"/>
      <c r="K11" s="288"/>
      <c r="L11" s="312"/>
      <c r="M11" s="290"/>
      <c r="N11" s="460">
        <f>$B$11</f>
        <v>42795</v>
      </c>
      <c r="O11" s="392"/>
      <c r="P11" s="291"/>
      <c r="Q11" s="291"/>
      <c r="R11" s="79"/>
      <c r="S11" s="200">
        <f t="shared" si="1"/>
        <v>0</v>
      </c>
      <c r="T11" s="5" t="e">
        <f t="shared" si="2"/>
        <v>#REF!</v>
      </c>
      <c r="U11" s="34"/>
      <c r="V11" s="67">
        <f>IF(LEFT(M11,1)="R",IF(U11&lt;$Q$2,0,U11-$Q$2),IF(LEFT(M11,1)="S",IF(U11&lt;$Q$2,0,U11-$Q$2),U11))</f>
        <v>0</v>
      </c>
      <c r="W11" s="67">
        <f>U11</f>
        <v>0</v>
      </c>
      <c r="X11" s="74">
        <f>W11*($Y$3)</f>
        <v>0</v>
      </c>
      <c r="Y11" s="91" t="e">
        <f t="shared" si="3"/>
        <v>#REF!</v>
      </c>
      <c r="Z11" s="236"/>
      <c r="AA11" s="534">
        <v>0</v>
      </c>
      <c r="AB11" s="535">
        <v>0</v>
      </c>
      <c r="AC11" s="39"/>
    </row>
    <row r="12" spans="1:29" ht="12.75" customHeight="1" thickBot="1" x14ac:dyDescent="0.3">
      <c r="A12" s="497" t="str">
        <f t="shared" ref="A12:A15" si="9">TEXT($B$11,"dddd")</f>
        <v>dinsdag</v>
      </c>
      <c r="B12" s="664"/>
      <c r="C12" s="450"/>
      <c r="D12" s="494">
        <f>IF(LEFT($A12,2)="ma",$D$172,IF(LEFT($A12,2)="di",$D$177,IF(LEFT($A12,2)="wo",$D$182,IF(LEFT($A12,2)="do",$D$187,IF(LEFT($A12,2)="vr",$D$192,IF(LEFT($A12,2)="za",$D$198,IF(LEFT($A12,2)="zo",$D$199)))))))</f>
        <v>0</v>
      </c>
      <c r="E12" s="441">
        <f>IF(LEFT($A12,2)="ma",$E$172,IF(LEFT($A12,2)="di",$E$177,IF(LEFT($A12,2)="wo",$E$182,IF(LEFT($A12,2)="do",$E$187,IF(LEFT($A12,2)="vr",$E$192,IF(LEFT($A12,2)="za",$E$198,IF(LEFT($A12,2)="zo",$E$199)))))))</f>
        <v>0</v>
      </c>
      <c r="F12" s="441">
        <f>IF(LEFT($A12,2)="ma",$C$172,IF(LEFT($A12,2)="di",$C$177,IF(LEFT($A12,2)="wo",$C$182,IF(LEFT($A12,2)="do",$C$187,IF(LEFT($A12,2)="vr",$C$192,IF(LEFT($A12,2)="za",$C$198,IF(LEFT($A12,2)="zo",$C$199)))))))</f>
        <v>0</v>
      </c>
      <c r="G12" s="271">
        <f t="shared" si="0"/>
        <v>0</v>
      </c>
      <c r="H12" s="265"/>
      <c r="I12" s="265"/>
      <c r="J12" s="280"/>
      <c r="K12" s="280"/>
      <c r="L12" s="310"/>
      <c r="M12" s="282"/>
      <c r="N12" s="460">
        <f t="shared" ref="N12:N15" si="10">$B$11</f>
        <v>42795</v>
      </c>
      <c r="O12" s="390"/>
      <c r="P12" s="283"/>
      <c r="Q12" s="283"/>
      <c r="R12" s="80"/>
      <c r="S12" s="68">
        <f t="shared" si="1"/>
        <v>0</v>
      </c>
      <c r="T12" s="4" t="e">
        <f t="shared" si="2"/>
        <v>#REF!</v>
      </c>
      <c r="U12" s="35"/>
      <c r="V12" s="69">
        <f t="shared" si="6"/>
        <v>0</v>
      </c>
      <c r="W12" s="69">
        <f t="shared" si="7"/>
        <v>0</v>
      </c>
      <c r="X12" s="70">
        <f t="shared" si="8"/>
        <v>0</v>
      </c>
      <c r="Y12" s="92" t="e">
        <f t="shared" si="3"/>
        <v>#REF!</v>
      </c>
      <c r="Z12" s="234"/>
      <c r="AA12" s="530">
        <v>0</v>
      </c>
      <c r="AB12" s="531">
        <v>0</v>
      </c>
      <c r="AC12" s="37"/>
    </row>
    <row r="13" spans="1:29" ht="12.75" customHeight="1" thickBot="1" x14ac:dyDescent="0.3">
      <c r="A13" s="497" t="str">
        <f t="shared" si="9"/>
        <v>dinsdag</v>
      </c>
      <c r="B13" s="664"/>
      <c r="C13" s="452"/>
      <c r="D13" s="492">
        <f>IF(LEFT($A13,2)="ma",$D$173,IF(LEFT($A13,2)="di",$D$178,IF(LEFT($A13,2)="wo",$D$183,IF(LEFT($A13,2)="do",$D$188,IF(LEFT($A13,2)="vr",$D$193,IF(LEFT($A13,2)="za",$D$198,IF(LEFT($A13,2)="zo",$D$199)))))))</f>
        <v>0</v>
      </c>
      <c r="E13" s="441">
        <f>IF(LEFT($A13,2)="ma",$E$173,IF(LEFT($A13,2)="di",$E$178,IF(LEFT($A13,2)="wo",$E$183,IF(LEFT($A13,2)="do",$E$188,IF(LEFT($A13,2)="vr",$E$193,IF(LEFT($A13,2)="za",$E$198,IF(LEFT($A13,2)="zo",$E$199)))))))</f>
        <v>0</v>
      </c>
      <c r="F13" s="441">
        <f>IF(LEFT($A13,2)="ma",$C$173,IF(LEFT($A13,2)="di",$C$178,IF(LEFT($A13,2)="wo",$C$183,IF(LEFT($A13,2)="do",$C$188,IF(LEFT($A13,2)="vr",$C$193,IF(LEFT($A13,2)="za",$C$198,IF(LEFT($A13,2)="zo",$C$199)))))))</f>
        <v>0</v>
      </c>
      <c r="G13" s="271">
        <f t="shared" si="0"/>
        <v>0</v>
      </c>
      <c r="H13" s="265"/>
      <c r="I13" s="265"/>
      <c r="J13" s="280"/>
      <c r="K13" s="280"/>
      <c r="L13" s="310"/>
      <c r="M13" s="282"/>
      <c r="N13" s="460">
        <f t="shared" si="10"/>
        <v>42795</v>
      </c>
      <c r="O13" s="390"/>
      <c r="P13" s="283"/>
      <c r="Q13" s="283"/>
      <c r="R13" s="80"/>
      <c r="S13" s="68">
        <f t="shared" si="1"/>
        <v>0</v>
      </c>
      <c r="T13" s="4" t="e">
        <f t="shared" si="2"/>
        <v>#REF!</v>
      </c>
      <c r="U13" s="35"/>
      <c r="V13" s="69">
        <f t="shared" si="6"/>
        <v>0</v>
      </c>
      <c r="W13" s="69">
        <f t="shared" si="7"/>
        <v>0</v>
      </c>
      <c r="X13" s="70">
        <f t="shared" si="8"/>
        <v>0</v>
      </c>
      <c r="Y13" s="92" t="e">
        <f t="shared" si="3"/>
        <v>#REF!</v>
      </c>
      <c r="Z13" s="234"/>
      <c r="AA13" s="530">
        <v>0</v>
      </c>
      <c r="AB13" s="531">
        <v>0</v>
      </c>
      <c r="AC13" s="37"/>
    </row>
    <row r="14" spans="1:29" ht="12.75" customHeight="1" thickBot="1" x14ac:dyDescent="0.3">
      <c r="A14" s="497" t="str">
        <f t="shared" si="9"/>
        <v>dinsdag</v>
      </c>
      <c r="B14" s="664"/>
      <c r="C14" s="450"/>
      <c r="D14" s="441">
        <f>IF(LEFT($A14,2)="ma",$D$174,IF(LEFT($A14,2)="di",$D$179,IF(LEFT($A14,2)="wo",$D$184,IF(LEFT($A14,2)="do",$D$189,IF(LEFT($A14,2)="vr",$D$194,IF(LEFT($A14,2)="za",$D$198,IF(LEFT($A14,2)="zo",$D$199)))))))</f>
        <v>0</v>
      </c>
      <c r="E14" s="441">
        <f>IF(LEFT($A14,2)="ma",$E$174,IF(LEFT($A14,2)="di",$E$179,IF(LEFT($A14,2)="wo",$E$184,IF(LEFT($A14,2)="do",$E$189,IF(LEFT($A14,2)="vr",$E$194,IF(LEFT($A14,2)="za",$E$198,IF(LEFT($A14,2)="zo",$E$199)))))))</f>
        <v>0</v>
      </c>
      <c r="F14" s="441">
        <f>IF(LEFT($A14,2)="ma",$C$174,IF(LEFT($A14,2)="di",$C$179,IF(LEFT($A14,2)="wo",$C$184,IF(LEFT($A14,2)="do",$C$189,IF(LEFT($A14,2)="vr",$C$194,IF(LEFT($A14,2)="za",$C$198,IF(LEFT($A14,2)="zo",$C$199)))))))</f>
        <v>0</v>
      </c>
      <c r="G14" s="271">
        <f t="shared" si="0"/>
        <v>0</v>
      </c>
      <c r="H14" s="265"/>
      <c r="I14" s="265"/>
      <c r="J14" s="280"/>
      <c r="K14" s="280"/>
      <c r="L14" s="310"/>
      <c r="M14" s="282"/>
      <c r="N14" s="460">
        <f t="shared" si="10"/>
        <v>42795</v>
      </c>
      <c r="O14" s="390"/>
      <c r="P14" s="283"/>
      <c r="Q14" s="283"/>
      <c r="R14" s="80"/>
      <c r="S14" s="68">
        <f t="shared" si="1"/>
        <v>0</v>
      </c>
      <c r="T14" s="4" t="e">
        <f t="shared" si="2"/>
        <v>#REF!</v>
      </c>
      <c r="U14" s="35"/>
      <c r="V14" s="69">
        <f t="shared" si="6"/>
        <v>0</v>
      </c>
      <c r="W14" s="69">
        <f t="shared" si="7"/>
        <v>0</v>
      </c>
      <c r="X14" s="70">
        <f t="shared" si="8"/>
        <v>0</v>
      </c>
      <c r="Y14" s="92" t="e">
        <f t="shared" si="3"/>
        <v>#REF!</v>
      </c>
      <c r="Z14" s="234"/>
      <c r="AA14" s="530">
        <v>0</v>
      </c>
      <c r="AB14" s="531">
        <v>0</v>
      </c>
      <c r="AC14" s="37"/>
    </row>
    <row r="15" spans="1:29" ht="13.5" customHeight="1" thickBot="1" x14ac:dyDescent="0.3">
      <c r="A15" s="498" t="str">
        <f t="shared" si="9"/>
        <v>dinsdag</v>
      </c>
      <c r="B15" s="665"/>
      <c r="C15" s="449" t="e">
        <f t="shared" ref="C15:C70" si="11">IF(LEFT($A11,2)="ma",SUM(G11:G15)-SUM($H$171:$H$175)+C10,IF(LEFT($A11,2)="di",SUM(G11:G15)-SUM($H$176:$H$180)+C10, IF(LEFT($A11,2)="wo",SUM(G11:G15)-SUM($H$181:$H$185)+C10, IF(LEFT($A11,2)="do",SUM(G11:G15)-SUM($H$186:$H$190)+C10, IF(LEFT($A11,2)="vr",SUM(G11:G15)-SUM($H$191:$H$195)+C10, IF(LEFT($A11,2)="za",SUM(G11:G15)-$H$198+C10, IF(LEFT($A11,2)="zo",SUM(G11:G15)-$H$199+C10)))))))</f>
        <v>#REF!</v>
      </c>
      <c r="D15" s="442">
        <f>IF(LEFT($A15,2)="ma",$D$175,IF(LEFT($A15,2)="di",$D$180,IF(LEFT($A15,2)="wo",$D$185,IF(LEFT($A15,2)="do",$D$190,IF(LEFT($A15,2)="vr",$D$195,IF(LEFT($A15,2)="za",$D$198,IF(LEFT($A15,2)="zo",$D$199)))))))</f>
        <v>0</v>
      </c>
      <c r="E15" s="442">
        <f>IF(LEFT($A15,2)="ma",$E$175,IF(LEFT($A15,2)="di",$E$180,IF(LEFT($A15,2)="wo",$E$185,IF(LEFT($A15,2)="do",$E$190,IF(LEFT($A15,2)="vr",$E$195,IF(LEFT($A15,2)="za",$E$198,IF(LEFT($A15,2)="zo",$E$199)))))))</f>
        <v>0</v>
      </c>
      <c r="F15" s="442">
        <f>IF(LEFT($A15,2)="ma",$C$175,IF(LEFT($A15,2)="di",$C$180,IF(LEFT($A15,2)="wo",$C$185,IF(LEFT($A15,2)="do",$C$190,IF(LEFT($A15,2)="vr",$C$195,IF(LEFT($A15,2)="za",$C$198,IF(LEFT($A15,2)="zo",$C$199)))))))</f>
        <v>0</v>
      </c>
      <c r="G15" s="274">
        <f t="shared" si="0"/>
        <v>0</v>
      </c>
      <c r="H15" s="268"/>
      <c r="I15" s="266"/>
      <c r="J15" s="292"/>
      <c r="K15" s="292"/>
      <c r="L15" s="313"/>
      <c r="M15" s="294"/>
      <c r="N15" s="460">
        <f t="shared" si="10"/>
        <v>42795</v>
      </c>
      <c r="O15" s="393"/>
      <c r="P15" s="295"/>
      <c r="Q15" s="295"/>
      <c r="R15" s="81"/>
      <c r="S15" s="71">
        <f t="shared" si="1"/>
        <v>0</v>
      </c>
      <c r="T15" s="6" t="e">
        <f t="shared" si="2"/>
        <v>#REF!</v>
      </c>
      <c r="U15" s="36"/>
      <c r="V15" s="72">
        <f t="shared" si="6"/>
        <v>0</v>
      </c>
      <c r="W15" s="72">
        <f t="shared" si="7"/>
        <v>0</v>
      </c>
      <c r="X15" s="73">
        <f t="shared" si="8"/>
        <v>0</v>
      </c>
      <c r="Y15" s="93" t="e">
        <f t="shared" si="3"/>
        <v>#REF!</v>
      </c>
      <c r="Z15" s="237"/>
      <c r="AA15" s="536">
        <v>0</v>
      </c>
      <c r="AB15" s="537">
        <v>0</v>
      </c>
      <c r="AC15" s="40"/>
    </row>
    <row r="16" spans="1:29" ht="12.75" customHeight="1" thickBot="1" x14ac:dyDescent="0.3">
      <c r="A16" s="496" t="str">
        <f>TEXT($B$16,"dddd")</f>
        <v>woensdag</v>
      </c>
      <c r="B16" s="663">
        <f>DATE($AC$3,3,3)</f>
        <v>42796</v>
      </c>
      <c r="C16" s="451"/>
      <c r="D16" s="493">
        <f>IF(LEFT($A16,2 )="ma",$D$171,IF(LEFT($A16,2)="di",$D$176,IF(LEFT($A16,2)="wo",$D$181,IF(LEFT($A16,2)="do",$D$186,IF(LEFT($A16,2)="vr",$D$191,IF(LEFT($A16,2)="za",$D$198,IF(LEFT($A16,2)="zo",$D$199)))))))</f>
        <v>0</v>
      </c>
      <c r="E16" s="495">
        <f>IF(LEFT($A16,2)="ma",$E$171,IF(LEFT($A16,2)="di",$E$176,IF(LEFT($A16,2)="wo",$E$181,IF(LEFT($A16,2)="do",$E$186,IF(LEFT($A16,2)="vr",$E$191,IF(LEFT($A16,2)="za",$E$198,IF(LEFT($A16,2)="zo",$E$199)))))))</f>
        <v>0</v>
      </c>
      <c r="F16" s="495">
        <f>IF(LEFT($A16,2)="ma",$C$171,IF(LEFT($A16,2)="di",$C$176,IF(LEFT($A16,2)="wo",$C$181,IF(LEFT($A16,2)="do",$C$186,IF(LEFT($A16,2)="vr",$C$191,IF(LEFT($A16,2)="za",$C$198,IF(LEFT($A16,2)="zo",$C$199)))))))</f>
        <v>0</v>
      </c>
      <c r="G16" s="270">
        <f t="shared" si="0"/>
        <v>0</v>
      </c>
      <c r="H16" s="264"/>
      <c r="I16" s="508"/>
      <c r="J16" s="276"/>
      <c r="K16" s="276"/>
      <c r="L16" s="309"/>
      <c r="M16" s="278"/>
      <c r="N16" s="461">
        <f>$B$16</f>
        <v>42796</v>
      </c>
      <c r="O16" s="389"/>
      <c r="P16" s="279"/>
      <c r="Q16" s="279"/>
      <c r="R16" s="79"/>
      <c r="S16" s="200">
        <f t="shared" si="1"/>
        <v>0</v>
      </c>
      <c r="T16" s="5" t="e">
        <f t="shared" si="2"/>
        <v>#REF!</v>
      </c>
      <c r="U16" s="34"/>
      <c r="V16" s="67">
        <f>IF(LEFT(M16,1)="R",IF(U16&lt;$Q$2,0,U16-$Q$2),IF(LEFT(M16,1)="S",IF(U16&lt;$Q$2,0,U16-$Q$2),U16))</f>
        <v>0</v>
      </c>
      <c r="W16" s="67">
        <f>U16</f>
        <v>0</v>
      </c>
      <c r="X16" s="74">
        <f>W16*($Y$3)</f>
        <v>0</v>
      </c>
      <c r="Y16" s="91" t="e">
        <f t="shared" si="3"/>
        <v>#REF!</v>
      </c>
      <c r="Z16" s="238"/>
      <c r="AA16" s="528">
        <v>0</v>
      </c>
      <c r="AB16" s="529">
        <v>0</v>
      </c>
      <c r="AC16" s="41"/>
    </row>
    <row r="17" spans="1:29" ht="12.75" customHeight="1" thickBot="1" x14ac:dyDescent="0.3">
      <c r="A17" s="497" t="str">
        <f t="shared" ref="A17:A20" si="12">TEXT($B$16,"dddd")</f>
        <v>woensdag</v>
      </c>
      <c r="B17" s="664"/>
      <c r="C17" s="450"/>
      <c r="D17" s="494">
        <f>IF(LEFT($A17,2)="ma",$D$172,IF(LEFT($A17,2)="di",$D$177,IF(LEFT($A17,2)="wo",$D$182,IF(LEFT($A17,2)="do",$D$187,IF(LEFT($A17,2)="vr",$D$192,IF(LEFT($A17,2)="za",$D$198,IF(LEFT($A17,2)="zo",$D$199)))))))</f>
        <v>0</v>
      </c>
      <c r="E17" s="441">
        <f>IF(LEFT($A17,2)="ma",$E$172,IF(LEFT($A17,2)="di",$E$177,IF(LEFT($A17,2)="wo",$E$182,IF(LEFT($A17,2)="do",$E$187,IF(LEFT($A17,2)="vr",$E$192,IF(LEFT($A17,2)="za",$E$198,IF(LEFT($A17,2)="zo",$E$199)))))))</f>
        <v>0</v>
      </c>
      <c r="F17" s="441">
        <f>IF(LEFT($A17,2)="ma",$C$172,IF(LEFT($A17,2)="di",$C$177,IF(LEFT($A17,2)="wo",$C$182,IF(LEFT($A17,2)="do",$C$187,IF(LEFT($A17,2)="vr",$C$192,IF(LEFT($A17,2)="za",$C$198,IF(LEFT($A17,2)="zo",$C$199)))))))</f>
        <v>0</v>
      </c>
      <c r="G17" s="271">
        <f t="shared" si="0"/>
        <v>0</v>
      </c>
      <c r="H17" s="265"/>
      <c r="I17" s="265"/>
      <c r="J17" s="280"/>
      <c r="K17" s="280"/>
      <c r="L17" s="310"/>
      <c r="M17" s="282"/>
      <c r="N17" s="461">
        <f t="shared" ref="N17:N20" si="13">$B$16</f>
        <v>42796</v>
      </c>
      <c r="O17" s="390"/>
      <c r="P17" s="283"/>
      <c r="Q17" s="283"/>
      <c r="R17" s="80"/>
      <c r="S17" s="68">
        <f t="shared" si="1"/>
        <v>0</v>
      </c>
      <c r="T17" s="4" t="e">
        <f t="shared" si="2"/>
        <v>#REF!</v>
      </c>
      <c r="U17" s="35"/>
      <c r="V17" s="69">
        <f t="shared" si="6"/>
        <v>0</v>
      </c>
      <c r="W17" s="69">
        <f t="shared" si="7"/>
        <v>0</v>
      </c>
      <c r="X17" s="70">
        <f t="shared" si="8"/>
        <v>0</v>
      </c>
      <c r="Y17" s="92" t="e">
        <f t="shared" si="3"/>
        <v>#REF!</v>
      </c>
      <c r="Z17" s="234"/>
      <c r="AA17" s="530">
        <v>0</v>
      </c>
      <c r="AB17" s="531">
        <v>0</v>
      </c>
      <c r="AC17" s="37"/>
    </row>
    <row r="18" spans="1:29" ht="12.75" customHeight="1" thickBot="1" x14ac:dyDescent="0.3">
      <c r="A18" s="497" t="str">
        <f t="shared" si="12"/>
        <v>woensdag</v>
      </c>
      <c r="B18" s="664"/>
      <c r="C18" s="452"/>
      <c r="D18" s="492">
        <f>IF(LEFT($A18,2)="ma",$D$173,IF(LEFT($A18,2)="di",$D$178,IF(LEFT($A18,2)="wo",$D$183,IF(LEFT($A18,2)="do",$D$188,IF(LEFT($A18,2)="vr",$D$193,IF(LEFT($A18,2)="za",$D$198,IF(LEFT($A18,2)="zo",$D$199)))))))</f>
        <v>0</v>
      </c>
      <c r="E18" s="441">
        <f>IF(LEFT($A18,2)="ma",$E$173,IF(LEFT($A18,2)="di",$E$178,IF(LEFT($A18,2)="wo",$E$183,IF(LEFT($A18,2)="do",$E$188,IF(LEFT($A18,2)="vr",$E$193,IF(LEFT($A18,2)="za",$E$198,IF(LEFT($A18,2)="zo",$E$199)))))))</f>
        <v>0</v>
      </c>
      <c r="F18" s="441">
        <f>IF(LEFT($A18,2)="ma",$C$173,IF(LEFT($A18,2)="di",$C$178,IF(LEFT($A18,2)="wo",$C$183,IF(LEFT($A18,2)="do",$C$188,IF(LEFT($A18,2)="vr",$C$193,IF(LEFT($A18,2)="za",$C$198,IF(LEFT($A18,2)="zo",$C$199)))))))</f>
        <v>0</v>
      </c>
      <c r="G18" s="271">
        <f t="shared" si="0"/>
        <v>0</v>
      </c>
      <c r="H18" s="265"/>
      <c r="I18" s="265"/>
      <c r="J18" s="280"/>
      <c r="K18" s="280"/>
      <c r="L18" s="310"/>
      <c r="M18" s="282"/>
      <c r="N18" s="461">
        <f t="shared" si="13"/>
        <v>42796</v>
      </c>
      <c r="O18" s="390"/>
      <c r="P18" s="283"/>
      <c r="Q18" s="283"/>
      <c r="R18" s="80"/>
      <c r="S18" s="68">
        <f t="shared" si="1"/>
        <v>0</v>
      </c>
      <c r="T18" s="4" t="e">
        <f t="shared" si="2"/>
        <v>#REF!</v>
      </c>
      <c r="U18" s="35"/>
      <c r="V18" s="69">
        <f t="shared" si="6"/>
        <v>0</v>
      </c>
      <c r="W18" s="69">
        <f t="shared" si="7"/>
        <v>0</v>
      </c>
      <c r="X18" s="70">
        <f t="shared" si="8"/>
        <v>0</v>
      </c>
      <c r="Y18" s="92" t="e">
        <f t="shared" si="3"/>
        <v>#REF!</v>
      </c>
      <c r="Z18" s="234"/>
      <c r="AA18" s="530">
        <v>0</v>
      </c>
      <c r="AB18" s="531">
        <v>0</v>
      </c>
      <c r="AC18" s="37"/>
    </row>
    <row r="19" spans="1:29" ht="12.75" customHeight="1" thickBot="1" x14ac:dyDescent="0.3">
      <c r="A19" s="497" t="str">
        <f t="shared" si="12"/>
        <v>woensdag</v>
      </c>
      <c r="B19" s="664"/>
      <c r="C19" s="450"/>
      <c r="D19" s="441">
        <f>IF(LEFT($A19,2)="ma",$D$174,IF(LEFT($A19,2)="di",$D$179,IF(LEFT($A19,2)="wo",$D$184,IF(LEFT($A19,2)="do",$D$189,IF(LEFT($A19,2)="vr",$D$194,IF(LEFT($A19,2)="za",$D$198,IF(LEFT($A19,2)="zo",$D$199)))))))</f>
        <v>0</v>
      </c>
      <c r="E19" s="441">
        <f>IF(LEFT($A19,2)="ma",$E$174,IF(LEFT($A19,2)="di",$E$179,IF(LEFT($A19,2)="wo",$E$184,IF(LEFT($A19,2)="do",$E$189,IF(LEFT($A19,2)="vr",$E$194,IF(LEFT($A19,2)="za",$E$198,IF(LEFT($A19,2)="zo",$E$199)))))))</f>
        <v>0</v>
      </c>
      <c r="F19" s="441">
        <f>IF(LEFT($A19,2)="ma",$C$174,IF(LEFT($A19,2)="di",$C$179,IF(LEFT($A19,2)="wo",$C$184,IF(LEFT($A19,2)="do",$C$189,IF(LEFT($A19,2)="vr",$C$194,IF(LEFT($A19,2)="za",$C$198,IF(LEFT($A19,2)="zo",$C$199)))))))</f>
        <v>0</v>
      </c>
      <c r="G19" s="271">
        <f t="shared" si="0"/>
        <v>0</v>
      </c>
      <c r="H19" s="265"/>
      <c r="I19" s="265"/>
      <c r="J19" s="280"/>
      <c r="K19" s="280"/>
      <c r="L19" s="310"/>
      <c r="M19" s="282"/>
      <c r="N19" s="461">
        <f t="shared" si="13"/>
        <v>42796</v>
      </c>
      <c r="O19" s="390"/>
      <c r="P19" s="283"/>
      <c r="Q19" s="283"/>
      <c r="R19" s="80"/>
      <c r="S19" s="68">
        <f t="shared" si="1"/>
        <v>0</v>
      </c>
      <c r="T19" s="4" t="e">
        <f t="shared" si="2"/>
        <v>#REF!</v>
      </c>
      <c r="U19" s="35"/>
      <c r="V19" s="69">
        <f t="shared" si="6"/>
        <v>0</v>
      </c>
      <c r="W19" s="69">
        <f t="shared" si="7"/>
        <v>0</v>
      </c>
      <c r="X19" s="70">
        <f t="shared" si="8"/>
        <v>0</v>
      </c>
      <c r="Y19" s="92" t="e">
        <f t="shared" si="3"/>
        <v>#REF!</v>
      </c>
      <c r="Z19" s="234"/>
      <c r="AA19" s="530">
        <v>0</v>
      </c>
      <c r="AB19" s="531">
        <v>0</v>
      </c>
      <c r="AC19" s="37"/>
    </row>
    <row r="20" spans="1:29" ht="13.5" customHeight="1" thickBot="1" x14ac:dyDescent="0.3">
      <c r="A20" s="498" t="str">
        <f t="shared" si="12"/>
        <v>woensdag</v>
      </c>
      <c r="B20" s="665"/>
      <c r="C20" s="449" t="e">
        <f t="shared" si="11"/>
        <v>#REF!</v>
      </c>
      <c r="D20" s="442">
        <f>IF(LEFT($A20,2)="ma",$D$175,IF(LEFT($A20,2)="di",$D$180,IF(LEFT($A20,2)="wo",$D$185,IF(LEFT($A20,2)="do",$D$190,IF(LEFT($A20,2)="vr",$D$195,IF(LEFT($A20,2)="za",$D$198,IF(LEFT($A20,2)="zo",$D$199)))))))</f>
        <v>0</v>
      </c>
      <c r="E20" s="442">
        <f>IF(LEFT($A20,2)="ma",$E$175,IF(LEFT($A20,2)="di",$E$180,IF(LEFT($A20,2)="wo",$E$185,IF(LEFT($A20,2)="do",$E$190,IF(LEFT($A20,2)="vr",$E$195,IF(LEFT($A20,2)="za",$E$198,IF(LEFT($A20,2)="zo",$E$199)))))))</f>
        <v>0</v>
      </c>
      <c r="F20" s="442">
        <f>IF(LEFT($A20,2)="ma",$C$175,IF(LEFT($A20,2)="di",$C$180,IF(LEFT($A20,2)="wo",$C$185,IF(LEFT($A20,2)="do",$C$190,IF(LEFT($A20,2)="vr",$C$195,IF(LEFT($A20,2)="za",$C$198,IF(LEFT($A20,2)="zo",$C$199)))))))</f>
        <v>0</v>
      </c>
      <c r="G20" s="272">
        <f t="shared" si="0"/>
        <v>0</v>
      </c>
      <c r="H20" s="266"/>
      <c r="I20" s="266"/>
      <c r="J20" s="284"/>
      <c r="K20" s="284"/>
      <c r="L20" s="311"/>
      <c r="M20" s="286"/>
      <c r="N20" s="461">
        <f t="shared" si="13"/>
        <v>42796</v>
      </c>
      <c r="O20" s="391"/>
      <c r="P20" s="287"/>
      <c r="Q20" s="287"/>
      <c r="R20" s="81"/>
      <c r="S20" s="71">
        <f t="shared" si="1"/>
        <v>0</v>
      </c>
      <c r="T20" s="6" t="e">
        <f t="shared" si="2"/>
        <v>#REF!</v>
      </c>
      <c r="U20" s="36"/>
      <c r="V20" s="72">
        <f t="shared" si="6"/>
        <v>0</v>
      </c>
      <c r="W20" s="72">
        <f t="shared" si="7"/>
        <v>0</v>
      </c>
      <c r="X20" s="73">
        <f t="shared" si="8"/>
        <v>0</v>
      </c>
      <c r="Y20" s="93" t="e">
        <f t="shared" si="3"/>
        <v>#REF!</v>
      </c>
      <c r="Z20" s="235"/>
      <c r="AA20" s="532">
        <v>0</v>
      </c>
      <c r="AB20" s="533">
        <v>0</v>
      </c>
      <c r="AC20" s="38"/>
    </row>
    <row r="21" spans="1:29" ht="12.75" customHeight="1" x14ac:dyDescent="0.25">
      <c r="A21" s="496" t="str">
        <f>TEXT($B$21,"dddd")</f>
        <v>donderdag</v>
      </c>
      <c r="B21" s="663">
        <f>DATE($AC$3,3,4)</f>
        <v>42797</v>
      </c>
      <c r="C21" s="451"/>
      <c r="D21" s="493">
        <f>IF(LEFT($A21,2 )="ma",$D$171,IF(LEFT($A21,2)="di",$D$176,IF(LEFT($A21,2)="wo",$D$181,IF(LEFT($A21,2)="do",$D$186,IF(LEFT($A21,2)="vr",$D$191,IF(LEFT($A21,2)="za",$D$198,IF(LEFT($A21,2)="zo",$D$199)))))))</f>
        <v>0</v>
      </c>
      <c r="E21" s="495">
        <f>IF(LEFT($A21,2)="ma",$E$171,IF(LEFT($A21,2)="di",$E$176,IF(LEFT($A21,2)="wo",$E$181,IF(LEFT($A21,2)="do",$E$186,IF(LEFT($A21,2)="vr",$E$191,IF(LEFT($A21,2)="za",$E$198,IF(LEFT($A21,2)="zo",$E$199)))))))</f>
        <v>0</v>
      </c>
      <c r="F21" s="495">
        <f>IF(LEFT($A21,2)="ma",$C$171,IF(LEFT($A21,2)="di",$C$176,IF(LEFT($A21,2)="wo",$C$181,IF(LEFT($A21,2)="do",$C$186,IF(LEFT($A21,2)="vr",$C$191,IF(LEFT($A21,2)="za",$C$198,IF(LEFT($A21,2)="zo",$C$199)))))))</f>
        <v>0</v>
      </c>
      <c r="G21" s="273">
        <f t="shared" si="0"/>
        <v>0</v>
      </c>
      <c r="H21" s="267"/>
      <c r="I21" s="508"/>
      <c r="J21" s="288"/>
      <c r="K21" s="288"/>
      <c r="L21" s="312"/>
      <c r="M21" s="290"/>
      <c r="N21" s="462">
        <f>$B$21</f>
        <v>42797</v>
      </c>
      <c r="O21" s="392"/>
      <c r="P21" s="291"/>
      <c r="Q21" s="291"/>
      <c r="R21" s="79"/>
      <c r="S21" s="200">
        <f t="shared" si="1"/>
        <v>0</v>
      </c>
      <c r="T21" s="5" t="e">
        <f t="shared" si="2"/>
        <v>#REF!</v>
      </c>
      <c r="U21" s="34"/>
      <c r="V21" s="67">
        <f>IF(LEFT(M21,1)="R",IF(U21&lt;$Q$2,0,U21-$Q$2),IF(LEFT(M21,1)="S",IF(U21&lt;$Q$2,0,U21-$Q$2),U21))</f>
        <v>0</v>
      </c>
      <c r="W21" s="67">
        <f>U21</f>
        <v>0</v>
      </c>
      <c r="X21" s="74">
        <f>W21*($Y$3)</f>
        <v>0</v>
      </c>
      <c r="Y21" s="91" t="e">
        <f t="shared" si="3"/>
        <v>#REF!</v>
      </c>
      <c r="Z21" s="236"/>
      <c r="AA21" s="534">
        <v>0</v>
      </c>
      <c r="AB21" s="535">
        <v>0</v>
      </c>
      <c r="AC21" s="39"/>
    </row>
    <row r="22" spans="1:29" ht="12.75" customHeight="1" x14ac:dyDescent="0.25">
      <c r="A22" s="497" t="str">
        <f t="shared" ref="A22:A25" si="14">TEXT($B$21,"dddd")</f>
        <v>donderdag</v>
      </c>
      <c r="B22" s="664"/>
      <c r="C22" s="450"/>
      <c r="D22" s="494">
        <f>IF(LEFT($A22,2)="ma",$D$172,IF(LEFT($A22,2)="di",$D$177,IF(LEFT($A22,2)="wo",$D$182,IF(LEFT($A22,2)="do",$D$187,IF(LEFT($A22,2)="vr",$D$192,IF(LEFT($A22,2)="za",$D$198,IF(LEFT($A22,2)="zo",$D$199)))))))</f>
        <v>0</v>
      </c>
      <c r="E22" s="441">
        <f>IF(LEFT($A22,2)="ma",$E$172,IF(LEFT($A22,2)="di",$E$177,IF(LEFT($A22,2)="wo",$E$182,IF(LEFT($A22,2)="do",$E$187,IF(LEFT($A22,2)="vr",$E$192,IF(LEFT($A22,2)="za",$E$198,IF(LEFT($A22,2)="zo",$E$199)))))))</f>
        <v>0</v>
      </c>
      <c r="F22" s="441">
        <f>IF(LEFT($A22,2)="ma",$C$172,IF(LEFT($A22,2)="di",$C$177,IF(LEFT($A22,2)="wo",$C$182,IF(LEFT($A22,2)="do",$C$187,IF(LEFT($A22,2)="vr",$C$192,IF(LEFT($A22,2)="za",$C$198,IF(LEFT($A22,2)="zo",$C$199)))))))</f>
        <v>0</v>
      </c>
      <c r="G22" s="271">
        <f t="shared" si="0"/>
        <v>0</v>
      </c>
      <c r="H22" s="265"/>
      <c r="I22" s="265"/>
      <c r="J22" s="280"/>
      <c r="K22" s="280"/>
      <c r="L22" s="310"/>
      <c r="M22" s="282"/>
      <c r="N22" s="462">
        <f t="shared" ref="N22:N25" si="15">$B$21</f>
        <v>42797</v>
      </c>
      <c r="O22" s="390"/>
      <c r="P22" s="283"/>
      <c r="Q22" s="283"/>
      <c r="R22" s="80"/>
      <c r="S22" s="68">
        <f t="shared" si="1"/>
        <v>0</v>
      </c>
      <c r="T22" s="4" t="e">
        <f t="shared" si="2"/>
        <v>#REF!</v>
      </c>
      <c r="U22" s="35"/>
      <c r="V22" s="69">
        <f t="shared" si="6"/>
        <v>0</v>
      </c>
      <c r="W22" s="69">
        <f t="shared" si="7"/>
        <v>0</v>
      </c>
      <c r="X22" s="70">
        <f t="shared" si="8"/>
        <v>0</v>
      </c>
      <c r="Y22" s="92" t="e">
        <f t="shared" si="3"/>
        <v>#REF!</v>
      </c>
      <c r="Z22" s="234"/>
      <c r="AA22" s="530">
        <v>0</v>
      </c>
      <c r="AB22" s="531">
        <v>0</v>
      </c>
      <c r="AC22" s="37"/>
    </row>
    <row r="23" spans="1:29" ht="12.75" customHeight="1" x14ac:dyDescent="0.25">
      <c r="A23" s="497" t="str">
        <f t="shared" si="14"/>
        <v>donderdag</v>
      </c>
      <c r="B23" s="664"/>
      <c r="C23" s="452"/>
      <c r="D23" s="492">
        <f>IF(LEFT($A23,2)="ma",$D$173,IF(LEFT($A23,2)="di",$D$178,IF(LEFT($A23,2)="wo",$D$183,IF(LEFT($A23,2)="do",$D$188,IF(LEFT($A23,2)="vr",$D$193,IF(LEFT($A23,2)="za",$D$198,IF(LEFT($A23,2)="zo",$D$199)))))))</f>
        <v>0</v>
      </c>
      <c r="E23" s="441">
        <f>IF(LEFT($A23,2)="ma",$E$173,IF(LEFT($A23,2)="di",$E$178,IF(LEFT($A23,2)="wo",$E$183,IF(LEFT($A23,2)="do",$E$188,IF(LEFT($A23,2)="vr",$E$193,IF(LEFT($A23,2)="za",$E$198,IF(LEFT($A23,2)="zo",$E$199)))))))</f>
        <v>0</v>
      </c>
      <c r="F23" s="441">
        <f>IF(LEFT($A23,2)="ma",$C$173,IF(LEFT($A23,2)="di",$C$178,IF(LEFT($A23,2)="wo",$C$183,IF(LEFT($A23,2)="do",$C$188,IF(LEFT($A23,2)="vr",$C$193,IF(LEFT($A23,2)="za",$C$198,IF(LEFT($A23,2)="zo",$C$199)))))))</f>
        <v>0</v>
      </c>
      <c r="G23" s="271">
        <f t="shared" si="0"/>
        <v>0</v>
      </c>
      <c r="H23" s="265"/>
      <c r="I23" s="265"/>
      <c r="J23" s="280"/>
      <c r="K23" s="280"/>
      <c r="L23" s="310"/>
      <c r="M23" s="282"/>
      <c r="N23" s="462">
        <f t="shared" si="15"/>
        <v>42797</v>
      </c>
      <c r="O23" s="390"/>
      <c r="P23" s="283"/>
      <c r="Q23" s="283"/>
      <c r="R23" s="80"/>
      <c r="S23" s="68">
        <f t="shared" si="1"/>
        <v>0</v>
      </c>
      <c r="T23" s="4" t="e">
        <f t="shared" si="2"/>
        <v>#REF!</v>
      </c>
      <c r="U23" s="35"/>
      <c r="V23" s="69">
        <f t="shared" si="6"/>
        <v>0</v>
      </c>
      <c r="W23" s="69">
        <f t="shared" si="7"/>
        <v>0</v>
      </c>
      <c r="X23" s="70">
        <f t="shared" si="8"/>
        <v>0</v>
      </c>
      <c r="Y23" s="92" t="e">
        <f t="shared" si="3"/>
        <v>#REF!</v>
      </c>
      <c r="Z23" s="234"/>
      <c r="AA23" s="530">
        <v>0</v>
      </c>
      <c r="AB23" s="531">
        <v>0</v>
      </c>
      <c r="AC23" s="37"/>
    </row>
    <row r="24" spans="1:29" ht="12.75" customHeight="1" thickBot="1" x14ac:dyDescent="0.3">
      <c r="A24" s="497" t="str">
        <f t="shared" si="14"/>
        <v>donderdag</v>
      </c>
      <c r="B24" s="664"/>
      <c r="C24" s="450"/>
      <c r="D24" s="441">
        <f>IF(LEFT($A24,2)="ma",$D$174,IF(LEFT($A24,2)="di",$D$179,IF(LEFT($A24,2)="wo",$D$184,IF(LEFT($A24,2)="do",$D$189,IF(LEFT($A24,2)="vr",$D$194,IF(LEFT($A24,2)="za",$D$198,IF(LEFT($A24,2)="zo",$D$199)))))))</f>
        <v>0</v>
      </c>
      <c r="E24" s="441">
        <f>IF(LEFT($A24,2)="ma",$E$174,IF(LEFT($A24,2)="di",$E$179,IF(LEFT($A24,2)="wo",$E$184,IF(LEFT($A24,2)="do",$E$189,IF(LEFT($A24,2)="vr",$E$194,IF(LEFT($A24,2)="za",$E$198,IF(LEFT($A24,2)="zo",$E$199)))))))</f>
        <v>0</v>
      </c>
      <c r="F24" s="441">
        <f>IF(LEFT($A24,2)="ma",$C$174,IF(LEFT($A24,2)="di",$C$179,IF(LEFT($A24,2)="wo",$C$184,IF(LEFT($A24,2)="do",$C$189,IF(LEFT($A24,2)="vr",$C$194,IF(LEFT($A24,2)="za",$C$198,IF(LEFT($A24,2)="zo",$C$199)))))))</f>
        <v>0</v>
      </c>
      <c r="G24" s="271">
        <f t="shared" si="0"/>
        <v>0</v>
      </c>
      <c r="H24" s="265"/>
      <c r="I24" s="265"/>
      <c r="J24" s="280"/>
      <c r="K24" s="280"/>
      <c r="L24" s="310"/>
      <c r="M24" s="282"/>
      <c r="N24" s="462">
        <f t="shared" si="15"/>
        <v>42797</v>
      </c>
      <c r="O24" s="390"/>
      <c r="P24" s="283"/>
      <c r="Q24" s="283"/>
      <c r="R24" s="80"/>
      <c r="S24" s="68">
        <f t="shared" si="1"/>
        <v>0</v>
      </c>
      <c r="T24" s="4" t="e">
        <f t="shared" si="2"/>
        <v>#REF!</v>
      </c>
      <c r="U24" s="35"/>
      <c r="V24" s="69">
        <f t="shared" si="6"/>
        <v>0</v>
      </c>
      <c r="W24" s="69">
        <f t="shared" si="7"/>
        <v>0</v>
      </c>
      <c r="X24" s="70">
        <f t="shared" si="8"/>
        <v>0</v>
      </c>
      <c r="Y24" s="92" t="e">
        <f t="shared" si="3"/>
        <v>#REF!</v>
      </c>
      <c r="Z24" s="234"/>
      <c r="AA24" s="530">
        <v>0</v>
      </c>
      <c r="AB24" s="531">
        <v>0</v>
      </c>
      <c r="AC24" s="37"/>
    </row>
    <row r="25" spans="1:29" ht="13.5" customHeight="1" thickBot="1" x14ac:dyDescent="0.3">
      <c r="A25" s="498" t="str">
        <f t="shared" si="14"/>
        <v>donderdag</v>
      </c>
      <c r="B25" s="665"/>
      <c r="C25" s="449" t="e">
        <f t="shared" si="11"/>
        <v>#REF!</v>
      </c>
      <c r="D25" s="442">
        <f>IF(LEFT($A25,2)="ma",$D$175,IF(LEFT($A25,2)="di",$D$180,IF(LEFT($A25,2)="wo",$D$185,IF(LEFT($A25,2)="do",$D$190,IF(LEFT($A25,2)="vr",$D$195,IF(LEFT($A25,2)="za",$D$198,IF(LEFT($A25,2)="zo",$D$199)))))))</f>
        <v>0</v>
      </c>
      <c r="E25" s="442">
        <f>IF(LEFT($A25,2)="ma",$E$175,IF(LEFT($A25,2)="di",$E$180,IF(LEFT($A25,2)="wo",$E$185,IF(LEFT($A25,2)="do",$E$190,IF(LEFT($A25,2)="vr",$E$195,IF(LEFT($A25,2)="za",$E$198,IF(LEFT($A25,2)="zo",$E$199)))))))</f>
        <v>0</v>
      </c>
      <c r="F25" s="442">
        <f>IF(LEFT($A25,2)="ma",$C$175,IF(LEFT($A25,2)="di",$C$180,IF(LEFT($A25,2)="wo",$C$185,IF(LEFT($A25,2)="do",$C$190,IF(LEFT($A25,2)="vr",$C$195,IF(LEFT($A25,2)="za",$C$198,IF(LEFT($A25,2)="zo",$C$199)))))))</f>
        <v>0</v>
      </c>
      <c r="G25" s="274">
        <f t="shared" si="0"/>
        <v>0</v>
      </c>
      <c r="H25" s="268"/>
      <c r="I25" s="266"/>
      <c r="J25" s="292"/>
      <c r="K25" s="292"/>
      <c r="L25" s="313"/>
      <c r="M25" s="294"/>
      <c r="N25" s="462">
        <f t="shared" si="15"/>
        <v>42797</v>
      </c>
      <c r="O25" s="393"/>
      <c r="P25" s="295"/>
      <c r="Q25" s="295"/>
      <c r="R25" s="81"/>
      <c r="S25" s="71">
        <f t="shared" si="1"/>
        <v>0</v>
      </c>
      <c r="T25" s="6" t="e">
        <f t="shared" si="2"/>
        <v>#REF!</v>
      </c>
      <c r="U25" s="36"/>
      <c r="V25" s="72">
        <f t="shared" si="6"/>
        <v>0</v>
      </c>
      <c r="W25" s="72">
        <f t="shared" si="7"/>
        <v>0</v>
      </c>
      <c r="X25" s="73">
        <f t="shared" si="8"/>
        <v>0</v>
      </c>
      <c r="Y25" s="93" t="e">
        <f t="shared" si="3"/>
        <v>#REF!</v>
      </c>
      <c r="Z25" s="237"/>
      <c r="AA25" s="536">
        <v>0</v>
      </c>
      <c r="AB25" s="537">
        <v>0</v>
      </c>
      <c r="AC25" s="40"/>
    </row>
    <row r="26" spans="1:29" ht="12.75" customHeight="1" thickBot="1" x14ac:dyDescent="0.3">
      <c r="A26" s="496" t="str">
        <f>TEXT($B$26,"dddd")</f>
        <v>vrijdag</v>
      </c>
      <c r="B26" s="663">
        <f>DATE($AC$3,3,5)</f>
        <v>42798</v>
      </c>
      <c r="C26" s="451"/>
      <c r="D26" s="493">
        <f>IF(LEFT($A26,2 )="ma",$D$171,IF(LEFT($A26,2)="di",$D$176,IF(LEFT($A26,2)="wo",$D$181,IF(LEFT($A26,2)="do",$D$186,IF(LEFT($A26,2)="vr",$D$191,IF(LEFT($A26,2)="za",$D$198,IF(LEFT($A26,2)="zo",$D$199)))))))</f>
        <v>0</v>
      </c>
      <c r="E26" s="495">
        <f>IF(LEFT($A26,2)="ma",$E$171,IF(LEFT($A26,2)="di",$E$176,IF(LEFT($A26,2)="wo",$E$181,IF(LEFT($A26,2)="do",$E$186,IF(LEFT($A26,2)="vr",$E$191,IF(LEFT($A26,2)="za",$E$198,IF(LEFT($A26,2)="zo",$E$199)))))))</f>
        <v>0</v>
      </c>
      <c r="F26" s="495">
        <f>IF(LEFT($A26,2)="ma",$C$171,IF(LEFT($A26,2)="di",$C$176,IF(LEFT($A26,2)="wo",$C$181,IF(LEFT($A26,2)="do",$C$186,IF(LEFT($A26,2)="vr",$C$191,IF(LEFT($A26,2)="za",$C$198,IF(LEFT($A26,2)="zo",$C$199)))))))</f>
        <v>0</v>
      </c>
      <c r="G26" s="270">
        <f t="shared" si="0"/>
        <v>0</v>
      </c>
      <c r="H26" s="264"/>
      <c r="I26" s="508"/>
      <c r="J26" s="276"/>
      <c r="K26" s="276"/>
      <c r="L26" s="309"/>
      <c r="M26" s="278"/>
      <c r="N26" s="461">
        <f>$B$26</f>
        <v>42798</v>
      </c>
      <c r="O26" s="389"/>
      <c r="P26" s="279"/>
      <c r="Q26" s="279"/>
      <c r="R26" s="79"/>
      <c r="S26" s="200">
        <f t="shared" si="1"/>
        <v>0</v>
      </c>
      <c r="T26" s="5" t="e">
        <f t="shared" si="2"/>
        <v>#REF!</v>
      </c>
      <c r="U26" s="34"/>
      <c r="V26" s="67">
        <f>IF(LEFT(M26,1)="R",IF(U26&lt;$Q$2,0,U26-$Q$2),IF(LEFT(M26,1)="S",IF(U26&lt;$Q$2,0,U26-$Q$2),U26))</f>
        <v>0</v>
      </c>
      <c r="W26" s="67">
        <f>U26</f>
        <v>0</v>
      </c>
      <c r="X26" s="74">
        <f>W26*($Y$3)</f>
        <v>0</v>
      </c>
      <c r="Y26" s="91" t="e">
        <f t="shared" si="3"/>
        <v>#REF!</v>
      </c>
      <c r="Z26" s="238"/>
      <c r="AA26" s="528">
        <v>0</v>
      </c>
      <c r="AB26" s="529">
        <v>0</v>
      </c>
      <c r="AC26" s="41"/>
    </row>
    <row r="27" spans="1:29" ht="12.75" customHeight="1" thickBot="1" x14ac:dyDescent="0.3">
      <c r="A27" s="497" t="str">
        <f t="shared" ref="A27:A30" si="16">TEXT($B$26,"dddd")</f>
        <v>vrijdag</v>
      </c>
      <c r="B27" s="664"/>
      <c r="C27" s="450"/>
      <c r="D27" s="494">
        <f>IF(LEFT($A27,2)="ma",$D$172,IF(LEFT($A27,2)="di",$D$177,IF(LEFT($A27,2)="wo",$D$182,IF(LEFT($A27,2)="do",$D$187,IF(LEFT($A27,2)="vr",$D$192,IF(LEFT($A27,2)="za",$D$198,IF(LEFT($A27,2)="zo",$D$199)))))))</f>
        <v>0</v>
      </c>
      <c r="E27" s="441">
        <f>IF(LEFT($A27,2)="ma",$E$172,IF(LEFT($A27,2)="di",$E$177,IF(LEFT($A27,2)="wo",$E$182,IF(LEFT($A27,2)="do",$E$187,IF(LEFT($A27,2)="vr",$E$192,IF(LEFT($A27,2)="za",$E$198,IF(LEFT($A27,2)="zo",$E$199)))))))</f>
        <v>0</v>
      </c>
      <c r="F27" s="441">
        <f>IF(LEFT($A27,2)="ma",$C$172,IF(LEFT($A27,2)="di",$C$177,IF(LEFT($A27,2)="wo",$C$182,IF(LEFT($A27,2)="do",$C$187,IF(LEFT($A27,2)="vr",$C$192,IF(LEFT($A27,2)="za",$C$198,IF(LEFT($A27,2)="zo",$C$199)))))))</f>
        <v>0</v>
      </c>
      <c r="G27" s="271">
        <f t="shared" si="0"/>
        <v>0</v>
      </c>
      <c r="H27" s="265"/>
      <c r="I27" s="265"/>
      <c r="J27" s="280"/>
      <c r="K27" s="280"/>
      <c r="L27" s="310"/>
      <c r="M27" s="282"/>
      <c r="N27" s="461">
        <f t="shared" ref="N27:N30" si="17">$B$26</f>
        <v>42798</v>
      </c>
      <c r="O27" s="390"/>
      <c r="P27" s="283"/>
      <c r="Q27" s="283"/>
      <c r="R27" s="80"/>
      <c r="S27" s="68">
        <f t="shared" si="1"/>
        <v>0</v>
      </c>
      <c r="T27" s="4" t="e">
        <f t="shared" si="2"/>
        <v>#REF!</v>
      </c>
      <c r="U27" s="35"/>
      <c r="V27" s="69">
        <f t="shared" si="6"/>
        <v>0</v>
      </c>
      <c r="W27" s="69">
        <f t="shared" si="7"/>
        <v>0</v>
      </c>
      <c r="X27" s="70">
        <f t="shared" si="8"/>
        <v>0</v>
      </c>
      <c r="Y27" s="92" t="e">
        <f t="shared" si="3"/>
        <v>#REF!</v>
      </c>
      <c r="Z27" s="234"/>
      <c r="AA27" s="530">
        <v>0</v>
      </c>
      <c r="AB27" s="531">
        <v>0</v>
      </c>
      <c r="AC27" s="37"/>
    </row>
    <row r="28" spans="1:29" ht="12.75" customHeight="1" thickBot="1" x14ac:dyDescent="0.3">
      <c r="A28" s="497" t="str">
        <f t="shared" si="16"/>
        <v>vrijdag</v>
      </c>
      <c r="B28" s="664"/>
      <c r="C28" s="452"/>
      <c r="D28" s="492">
        <f>IF(LEFT($A28,2)="ma",$D$173,IF(LEFT($A28,2)="di",$D$178,IF(LEFT($A28,2)="wo",$D$183,IF(LEFT($A28,2)="do",$D$188,IF(LEFT($A28,2)="vr",$D$193,IF(LEFT($A28,2)="za",$D$198,IF(LEFT($A28,2)="zo",$D$199)))))))</f>
        <v>0</v>
      </c>
      <c r="E28" s="441">
        <f>IF(LEFT($A28,2)="ma",$E$173,IF(LEFT($A28,2)="di",$E$178,IF(LEFT($A28,2)="wo",$E$183,IF(LEFT($A28,2)="do",$E$188,IF(LEFT($A28,2)="vr",$E$193,IF(LEFT($A28,2)="za",$E$198,IF(LEFT($A28,2)="zo",$E$199)))))))</f>
        <v>0</v>
      </c>
      <c r="F28" s="441">
        <f>IF(LEFT($A28,2)="ma",$C$173,IF(LEFT($A28,2)="di",$C$178,IF(LEFT($A28,2)="wo",$C$183,IF(LEFT($A28,2)="do",$C$188,IF(LEFT($A28,2)="vr",$C$193,IF(LEFT($A28,2)="za",$C$198,IF(LEFT($A28,2)="zo",$C$199)))))))</f>
        <v>0</v>
      </c>
      <c r="G28" s="271">
        <f t="shared" si="0"/>
        <v>0</v>
      </c>
      <c r="H28" s="265"/>
      <c r="I28" s="265"/>
      <c r="J28" s="280"/>
      <c r="K28" s="280"/>
      <c r="L28" s="310"/>
      <c r="M28" s="282"/>
      <c r="N28" s="461">
        <f t="shared" si="17"/>
        <v>42798</v>
      </c>
      <c r="O28" s="390"/>
      <c r="P28" s="283"/>
      <c r="Q28" s="283"/>
      <c r="R28" s="80"/>
      <c r="S28" s="68">
        <f t="shared" si="1"/>
        <v>0</v>
      </c>
      <c r="T28" s="4" t="e">
        <f t="shared" si="2"/>
        <v>#REF!</v>
      </c>
      <c r="U28" s="35"/>
      <c r="V28" s="69">
        <f t="shared" si="6"/>
        <v>0</v>
      </c>
      <c r="W28" s="69">
        <f t="shared" si="7"/>
        <v>0</v>
      </c>
      <c r="X28" s="70">
        <f t="shared" si="8"/>
        <v>0</v>
      </c>
      <c r="Y28" s="92" t="e">
        <f t="shared" si="3"/>
        <v>#REF!</v>
      </c>
      <c r="Z28" s="234"/>
      <c r="AA28" s="530">
        <v>0</v>
      </c>
      <c r="AB28" s="531">
        <v>0</v>
      </c>
      <c r="AC28" s="37"/>
    </row>
    <row r="29" spans="1:29" ht="12.75" customHeight="1" thickBot="1" x14ac:dyDescent="0.3">
      <c r="A29" s="497" t="str">
        <f t="shared" si="16"/>
        <v>vrijdag</v>
      </c>
      <c r="B29" s="664"/>
      <c r="C29" s="450"/>
      <c r="D29" s="441">
        <f>IF(LEFT($A29,2)="ma",$D$174,IF(LEFT($A29,2)="di",$D$179,IF(LEFT($A29,2)="wo",$D$184,IF(LEFT($A29,2)="do",$D$189,IF(LEFT($A29,2)="vr",$D$194,IF(LEFT($A29,2)="za",$D$198,IF(LEFT($A29,2)="zo",$D$199)))))))</f>
        <v>0</v>
      </c>
      <c r="E29" s="441">
        <f>IF(LEFT($A29,2)="ma",$E$174,IF(LEFT($A29,2)="di",$E$179,IF(LEFT($A29,2)="wo",$E$184,IF(LEFT($A29,2)="do",$E$189,IF(LEFT($A29,2)="vr",$E$194,IF(LEFT($A29,2)="za",$E$198,IF(LEFT($A29,2)="zo",$E$199)))))))</f>
        <v>0</v>
      </c>
      <c r="F29" s="441">
        <f>IF(LEFT($A29,2)="ma",$C$174,IF(LEFT($A29,2)="di",$C$179,IF(LEFT($A29,2)="wo",$C$184,IF(LEFT($A29,2)="do",$C$189,IF(LEFT($A29,2)="vr",$C$194,IF(LEFT($A29,2)="za",$C$198,IF(LEFT($A29,2)="zo",$C$199)))))))</f>
        <v>0</v>
      </c>
      <c r="G29" s="271">
        <f t="shared" si="0"/>
        <v>0</v>
      </c>
      <c r="H29" s="265"/>
      <c r="I29" s="265"/>
      <c r="J29" s="280"/>
      <c r="K29" s="280"/>
      <c r="L29" s="310"/>
      <c r="M29" s="282"/>
      <c r="N29" s="461">
        <f t="shared" si="17"/>
        <v>42798</v>
      </c>
      <c r="O29" s="390"/>
      <c r="P29" s="283"/>
      <c r="Q29" s="283"/>
      <c r="R29" s="80"/>
      <c r="S29" s="68">
        <f t="shared" si="1"/>
        <v>0</v>
      </c>
      <c r="T29" s="4" t="e">
        <f t="shared" si="2"/>
        <v>#REF!</v>
      </c>
      <c r="U29" s="35"/>
      <c r="V29" s="69">
        <f t="shared" si="6"/>
        <v>0</v>
      </c>
      <c r="W29" s="69">
        <f t="shared" si="7"/>
        <v>0</v>
      </c>
      <c r="X29" s="70">
        <f t="shared" si="8"/>
        <v>0</v>
      </c>
      <c r="Y29" s="92" t="e">
        <f t="shared" si="3"/>
        <v>#REF!</v>
      </c>
      <c r="Z29" s="234"/>
      <c r="AA29" s="530">
        <v>0</v>
      </c>
      <c r="AB29" s="531">
        <v>0</v>
      </c>
      <c r="AC29" s="37"/>
    </row>
    <row r="30" spans="1:29" ht="13.5" customHeight="1" thickBot="1" x14ac:dyDescent="0.3">
      <c r="A30" s="498" t="str">
        <f t="shared" si="16"/>
        <v>vrijdag</v>
      </c>
      <c r="B30" s="665"/>
      <c r="C30" s="449" t="e">
        <f t="shared" si="11"/>
        <v>#REF!</v>
      </c>
      <c r="D30" s="442">
        <f>IF(LEFT($A30,2)="ma",$D$175,IF(LEFT($A30,2)="di",$D$180,IF(LEFT($A30,2)="wo",$D$185,IF(LEFT($A30,2)="do",$D$190,IF(LEFT($A30,2)="vr",$D$195,IF(LEFT($A30,2)="za",$D$198,IF(LEFT($A30,2)="zo",$D$199)))))))</f>
        <v>0</v>
      </c>
      <c r="E30" s="442">
        <f>IF(LEFT($A30,2)="ma",$E$175,IF(LEFT($A30,2)="di",$E$180,IF(LEFT($A30,2)="wo",$E$185,IF(LEFT($A30,2)="do",$E$190,IF(LEFT($A30,2)="vr",$E$195,IF(LEFT($A30,2)="za",$E$198,IF(LEFT($A30,2)="zo",$E$199)))))))</f>
        <v>0</v>
      </c>
      <c r="F30" s="442">
        <f>IF(LEFT($A30,2)="ma",$C$175,IF(LEFT($A30,2)="di",$C$180,IF(LEFT($A30,2)="wo",$C$185,IF(LEFT($A30,2)="do",$C$190,IF(LEFT($A30,2)="vr",$C$195,IF(LEFT($A30,2)="za",$C$198,IF(LEFT($A30,2)="zo",$C$199)))))))</f>
        <v>0</v>
      </c>
      <c r="G30" s="272">
        <f t="shared" si="0"/>
        <v>0</v>
      </c>
      <c r="H30" s="266"/>
      <c r="I30" s="266"/>
      <c r="J30" s="284"/>
      <c r="K30" s="284"/>
      <c r="L30" s="311"/>
      <c r="M30" s="286"/>
      <c r="N30" s="461">
        <f t="shared" si="17"/>
        <v>42798</v>
      </c>
      <c r="O30" s="391"/>
      <c r="P30" s="287"/>
      <c r="Q30" s="287"/>
      <c r="R30" s="81"/>
      <c r="S30" s="71">
        <f t="shared" si="1"/>
        <v>0</v>
      </c>
      <c r="T30" s="6" t="e">
        <f t="shared" si="2"/>
        <v>#REF!</v>
      </c>
      <c r="U30" s="36"/>
      <c r="V30" s="72">
        <f t="shared" si="6"/>
        <v>0</v>
      </c>
      <c r="W30" s="72">
        <f t="shared" si="7"/>
        <v>0</v>
      </c>
      <c r="X30" s="73">
        <f t="shared" si="8"/>
        <v>0</v>
      </c>
      <c r="Y30" s="93" t="e">
        <f t="shared" si="3"/>
        <v>#REF!</v>
      </c>
      <c r="Z30" s="235"/>
      <c r="AA30" s="532">
        <v>0</v>
      </c>
      <c r="AB30" s="533">
        <v>0</v>
      </c>
      <c r="AC30" s="38"/>
    </row>
    <row r="31" spans="1:29" ht="12.75" customHeight="1" x14ac:dyDescent="0.25">
      <c r="A31" s="496" t="str">
        <f>TEXT($B$31,"dddd")</f>
        <v>zaterdag</v>
      </c>
      <c r="B31" s="663">
        <f>DATE($AC$3,3,6)</f>
        <v>42799</v>
      </c>
      <c r="C31" s="451"/>
      <c r="D31" s="493">
        <f>IF(LEFT($A31,2 )="ma",$D$171,IF(LEFT($A31,2)="di",$D$176,IF(LEFT($A31,2)="wo",$D$181,IF(LEFT($A31,2)="do",$D$186,IF(LEFT($A31,2)="vr",$D$191,IF(LEFT($A31,2)="za",$D$198,IF(LEFT($A31,2)="zo",$D$199)))))))</f>
        <v>0</v>
      </c>
      <c r="E31" s="495">
        <f>IF(LEFT($A31,2)="ma",$E$171,IF(LEFT($A31,2)="di",$E$176,IF(LEFT($A31,2)="wo",$E$181,IF(LEFT($A31,2)="do",$E$186,IF(LEFT($A31,2)="vr",$E$191,IF(LEFT($A31,2)="za",$E$198,IF(LEFT($A31,2)="zo",$E$199)))))))</f>
        <v>0</v>
      </c>
      <c r="F31" s="495">
        <f>IF(LEFT($A31,2)="ma",$C$171,IF(LEFT($A31,2)="di",$C$176,IF(LEFT($A31,2)="wo",$C$181,IF(LEFT($A31,2)="do",$C$186,IF(LEFT($A31,2)="vr",$C$191,IF(LEFT($A31,2)="za",$C$198,IF(LEFT($A31,2)="zo",$C$199)))))))</f>
        <v>0</v>
      </c>
      <c r="G31" s="273">
        <f t="shared" si="0"/>
        <v>0</v>
      </c>
      <c r="H31" s="267"/>
      <c r="I31" s="508"/>
      <c r="J31" s="296"/>
      <c r="K31" s="288"/>
      <c r="L31" s="312"/>
      <c r="M31" s="290"/>
      <c r="N31" s="462">
        <f>$B$31</f>
        <v>42799</v>
      </c>
      <c r="O31" s="392"/>
      <c r="P31" s="291"/>
      <c r="Q31" s="291"/>
      <c r="R31" s="79"/>
      <c r="S31" s="200">
        <f t="shared" si="1"/>
        <v>0</v>
      </c>
      <c r="T31" s="5" t="e">
        <f t="shared" si="2"/>
        <v>#REF!</v>
      </c>
      <c r="U31" s="34"/>
      <c r="V31" s="67">
        <f>IF(LEFT(M31,1)="R",IF(U31&lt;$Q$2,0,U31-$Q$2),IF(LEFT(M31,1)="S",IF(U31&lt;$Q$2,0,U31-$Q$2),U31))</f>
        <v>0</v>
      </c>
      <c r="W31" s="67">
        <f>U31</f>
        <v>0</v>
      </c>
      <c r="X31" s="74">
        <f>W31*($Y$3)</f>
        <v>0</v>
      </c>
      <c r="Y31" s="91" t="e">
        <f t="shared" si="3"/>
        <v>#REF!</v>
      </c>
      <c r="Z31" s="236"/>
      <c r="AA31" s="534">
        <v>0</v>
      </c>
      <c r="AB31" s="535">
        <v>0</v>
      </c>
      <c r="AC31" s="39"/>
    </row>
    <row r="32" spans="1:29" ht="12.75" customHeight="1" x14ac:dyDescent="0.25">
      <c r="A32" s="497" t="str">
        <f t="shared" ref="A32:A35" si="18">TEXT($B$31,"dddd")</f>
        <v>zaterdag</v>
      </c>
      <c r="B32" s="664"/>
      <c r="C32" s="450"/>
      <c r="D32" s="494">
        <f>IF(LEFT($A32,2)="ma",$D$172,IF(LEFT($A32,2)="di",$D$177,IF(LEFT($A32,2)="wo",$D$182,IF(LEFT($A32,2)="do",$D$187,IF(LEFT($A32,2)="vr",$D$192,IF(LEFT($A32,2)="za",$D$198,IF(LEFT($A32,2)="zo",$D$199)))))))</f>
        <v>0</v>
      </c>
      <c r="E32" s="441">
        <f>IF(LEFT($A32,2)="ma",$E$172,IF(LEFT($A32,2)="di",$E$177,IF(LEFT($A32,2)="wo",$E$182,IF(LEFT($A32,2)="do",$E$187,IF(LEFT($A32,2)="vr",$E$192,IF(LEFT($A32,2)="za",$E$198,IF(LEFT($A32,2)="zo",$E$199)))))))</f>
        <v>0</v>
      </c>
      <c r="F32" s="441">
        <f>IF(LEFT($A32,2)="ma",$C$172,IF(LEFT($A32,2)="di",$C$177,IF(LEFT($A32,2)="wo",$C$182,IF(LEFT($A32,2)="do",$C$187,IF(LEFT($A32,2)="vr",$C$192,IF(LEFT($A32,2)="za",$C$198,IF(LEFT($A32,2)="zo",$C$199)))))))</f>
        <v>0</v>
      </c>
      <c r="G32" s="271">
        <f t="shared" si="0"/>
        <v>0</v>
      </c>
      <c r="H32" s="265"/>
      <c r="I32" s="265"/>
      <c r="J32" s="297"/>
      <c r="K32" s="280"/>
      <c r="L32" s="310"/>
      <c r="M32" s="282"/>
      <c r="N32" s="462">
        <f t="shared" ref="N32:N35" si="19">$B$31</f>
        <v>42799</v>
      </c>
      <c r="O32" s="390"/>
      <c r="P32" s="283"/>
      <c r="Q32" s="283"/>
      <c r="R32" s="80"/>
      <c r="S32" s="68">
        <f t="shared" si="1"/>
        <v>0</v>
      </c>
      <c r="T32" s="4" t="e">
        <f t="shared" si="2"/>
        <v>#REF!</v>
      </c>
      <c r="U32" s="35"/>
      <c r="V32" s="69">
        <f t="shared" si="6"/>
        <v>0</v>
      </c>
      <c r="W32" s="69">
        <f t="shared" si="7"/>
        <v>0</v>
      </c>
      <c r="X32" s="70">
        <f t="shared" si="8"/>
        <v>0</v>
      </c>
      <c r="Y32" s="92" t="e">
        <f t="shared" si="3"/>
        <v>#REF!</v>
      </c>
      <c r="Z32" s="234"/>
      <c r="AA32" s="530">
        <v>0</v>
      </c>
      <c r="AB32" s="531">
        <v>0</v>
      </c>
      <c r="AC32" s="37"/>
    </row>
    <row r="33" spans="1:29" ht="12.75" customHeight="1" x14ac:dyDescent="0.25">
      <c r="A33" s="497" t="str">
        <f t="shared" si="18"/>
        <v>zaterdag</v>
      </c>
      <c r="B33" s="664"/>
      <c r="C33" s="452"/>
      <c r="D33" s="492">
        <f>IF(LEFT($A33,2)="ma",$D$173,IF(LEFT($A33,2)="di",$D$178,IF(LEFT($A33,2)="wo",$D$183,IF(LEFT($A33,2)="do",$D$188,IF(LEFT($A33,2)="vr",$D$193,IF(LEFT($A33,2)="za",$D$198,IF(LEFT($A33,2)="zo",$D$199)))))))</f>
        <v>0</v>
      </c>
      <c r="E33" s="441">
        <f>IF(LEFT($A33,2)="ma",$E$173,IF(LEFT($A33,2)="di",$E$178,IF(LEFT($A33,2)="wo",$E$183,IF(LEFT($A33,2)="do",$E$188,IF(LEFT($A33,2)="vr",$E$193,IF(LEFT($A33,2)="za",$E$198,IF(LEFT($A33,2)="zo",$E$199)))))))</f>
        <v>0</v>
      </c>
      <c r="F33" s="441">
        <f>IF(LEFT($A33,2)="ma",$C$173,IF(LEFT($A33,2)="di",$C$178,IF(LEFT($A33,2)="wo",$C$183,IF(LEFT($A33,2)="do",$C$188,IF(LEFT($A33,2)="vr",$C$193,IF(LEFT($A33,2)="za",$C$198,IF(LEFT($A33,2)="zo",$C$199)))))))</f>
        <v>0</v>
      </c>
      <c r="G33" s="271">
        <f t="shared" si="0"/>
        <v>0</v>
      </c>
      <c r="H33" s="265"/>
      <c r="I33" s="265"/>
      <c r="J33" s="297"/>
      <c r="K33" s="280"/>
      <c r="L33" s="310"/>
      <c r="M33" s="282"/>
      <c r="N33" s="462">
        <f t="shared" si="19"/>
        <v>42799</v>
      </c>
      <c r="O33" s="390"/>
      <c r="P33" s="283"/>
      <c r="Q33" s="283"/>
      <c r="R33" s="80"/>
      <c r="S33" s="68">
        <f t="shared" si="1"/>
        <v>0</v>
      </c>
      <c r="T33" s="4" t="e">
        <f t="shared" si="2"/>
        <v>#REF!</v>
      </c>
      <c r="U33" s="35"/>
      <c r="V33" s="69">
        <f t="shared" si="6"/>
        <v>0</v>
      </c>
      <c r="W33" s="69">
        <f t="shared" si="7"/>
        <v>0</v>
      </c>
      <c r="X33" s="70">
        <f t="shared" si="8"/>
        <v>0</v>
      </c>
      <c r="Y33" s="92" t="e">
        <f t="shared" si="3"/>
        <v>#REF!</v>
      </c>
      <c r="Z33" s="234"/>
      <c r="AA33" s="530">
        <v>0</v>
      </c>
      <c r="AB33" s="531">
        <v>0</v>
      </c>
      <c r="AC33" s="37"/>
    </row>
    <row r="34" spans="1:29" ht="12.75" customHeight="1" thickBot="1" x14ac:dyDescent="0.3">
      <c r="A34" s="497" t="str">
        <f t="shared" si="18"/>
        <v>zaterdag</v>
      </c>
      <c r="B34" s="664"/>
      <c r="C34" s="450"/>
      <c r="D34" s="441">
        <f>IF(LEFT($A34,2)="ma",$D$174,IF(LEFT($A34,2)="di",$D$179,IF(LEFT($A34,2)="wo",$D$184,IF(LEFT($A34,2)="do",$D$189,IF(LEFT($A34,2)="vr",$D$194,IF(LEFT($A34,2)="za",$D$198,IF(LEFT($A34,2)="zo",$D$199)))))))</f>
        <v>0</v>
      </c>
      <c r="E34" s="441">
        <f>IF(LEFT($A34,2)="ma",$E$174,IF(LEFT($A34,2)="di",$E$179,IF(LEFT($A34,2)="wo",$E$184,IF(LEFT($A34,2)="do",$E$189,IF(LEFT($A34,2)="vr",$E$194,IF(LEFT($A34,2)="za",$E$198,IF(LEFT($A34,2)="zo",$E$199)))))))</f>
        <v>0</v>
      </c>
      <c r="F34" s="441">
        <f>IF(LEFT($A34,2)="ma",$C$174,IF(LEFT($A34,2)="di",$C$179,IF(LEFT($A34,2)="wo",$C$184,IF(LEFT($A34,2)="do",$C$189,IF(LEFT($A34,2)="vr",$C$194,IF(LEFT($A34,2)="za",$C$198,IF(LEFT($A34,2)="zo",$C$199)))))))</f>
        <v>0</v>
      </c>
      <c r="G34" s="271">
        <f t="shared" si="0"/>
        <v>0</v>
      </c>
      <c r="H34" s="265"/>
      <c r="I34" s="265"/>
      <c r="J34" s="297"/>
      <c r="K34" s="280"/>
      <c r="L34" s="310"/>
      <c r="M34" s="282"/>
      <c r="N34" s="462">
        <f t="shared" si="19"/>
        <v>42799</v>
      </c>
      <c r="O34" s="390"/>
      <c r="P34" s="283"/>
      <c r="Q34" s="283"/>
      <c r="R34" s="80"/>
      <c r="S34" s="68">
        <f t="shared" si="1"/>
        <v>0</v>
      </c>
      <c r="T34" s="4" t="e">
        <f t="shared" si="2"/>
        <v>#REF!</v>
      </c>
      <c r="U34" s="35"/>
      <c r="V34" s="69">
        <f t="shared" si="6"/>
        <v>0</v>
      </c>
      <c r="W34" s="69">
        <f t="shared" si="7"/>
        <v>0</v>
      </c>
      <c r="X34" s="70">
        <f t="shared" si="8"/>
        <v>0</v>
      </c>
      <c r="Y34" s="92" t="e">
        <f t="shared" si="3"/>
        <v>#REF!</v>
      </c>
      <c r="Z34" s="234"/>
      <c r="AA34" s="530">
        <v>0</v>
      </c>
      <c r="AB34" s="531">
        <v>0</v>
      </c>
      <c r="AC34" s="37"/>
    </row>
    <row r="35" spans="1:29" ht="13.5" customHeight="1" thickBot="1" x14ac:dyDescent="0.3">
      <c r="A35" s="498" t="str">
        <f t="shared" si="18"/>
        <v>zaterdag</v>
      </c>
      <c r="B35" s="665"/>
      <c r="C35" s="449" t="e">
        <f t="shared" si="11"/>
        <v>#REF!</v>
      </c>
      <c r="D35" s="442">
        <f>IF(LEFT($A35,2)="ma",$D$175,IF(LEFT($A35,2)="di",$D$180,IF(LEFT($A35,2)="wo",$D$185,IF(LEFT($A35,2)="do",$D$190,IF(LEFT($A35,2)="vr",$D$195,IF(LEFT($A35,2)="za",$D$198,IF(LEFT($A35,2)="zo",$D$199)))))))</f>
        <v>0</v>
      </c>
      <c r="E35" s="442">
        <f>IF(LEFT($A35,2)="ma",$E$175,IF(LEFT($A35,2)="di",$E$180,IF(LEFT($A35,2)="wo",$E$185,IF(LEFT($A35,2)="do",$E$190,IF(LEFT($A35,2)="vr",$E$195,IF(LEFT($A35,2)="za",$E$198,IF(LEFT($A35,2)="zo",$E$199)))))))</f>
        <v>0</v>
      </c>
      <c r="F35" s="442">
        <f>IF(LEFT($A35,2)="ma",$C$175,IF(LEFT($A35,2)="di",$C$180,IF(LEFT($A35,2)="wo",$C$185,IF(LEFT($A35,2)="do",$C$190,IF(LEFT($A35,2)="vr",$C$195,IF(LEFT($A35,2)="za",$C$198,IF(LEFT($A35,2)="zo",$C$199)))))))</f>
        <v>0</v>
      </c>
      <c r="G35" s="274">
        <f t="shared" si="0"/>
        <v>0</v>
      </c>
      <c r="H35" s="268"/>
      <c r="I35" s="266"/>
      <c r="J35" s="298"/>
      <c r="K35" s="292"/>
      <c r="L35" s="313"/>
      <c r="M35" s="294"/>
      <c r="N35" s="462">
        <f t="shared" si="19"/>
        <v>42799</v>
      </c>
      <c r="O35" s="393"/>
      <c r="P35" s="295"/>
      <c r="Q35" s="295"/>
      <c r="R35" s="81"/>
      <c r="S35" s="71">
        <f t="shared" si="1"/>
        <v>0</v>
      </c>
      <c r="T35" s="6" t="e">
        <f t="shared" si="2"/>
        <v>#REF!</v>
      </c>
      <c r="U35" s="36"/>
      <c r="V35" s="72">
        <f t="shared" si="6"/>
        <v>0</v>
      </c>
      <c r="W35" s="72">
        <f t="shared" si="7"/>
        <v>0</v>
      </c>
      <c r="X35" s="73">
        <f t="shared" si="8"/>
        <v>0</v>
      </c>
      <c r="Y35" s="93" t="e">
        <f t="shared" si="3"/>
        <v>#REF!</v>
      </c>
      <c r="Z35" s="237"/>
      <c r="AA35" s="536">
        <v>0</v>
      </c>
      <c r="AB35" s="537">
        <v>0</v>
      </c>
      <c r="AC35" s="40"/>
    </row>
    <row r="36" spans="1:29" ht="12.75" customHeight="1" thickBot="1" x14ac:dyDescent="0.3">
      <c r="A36" s="496" t="str">
        <f>TEXT($B$36,"dddd")</f>
        <v>zondag</v>
      </c>
      <c r="B36" s="663">
        <f>DATE($AC$3,3,7)</f>
        <v>42800</v>
      </c>
      <c r="C36" s="451"/>
      <c r="D36" s="493">
        <f>IF(LEFT($A36,2 )="ma",$D$171,IF(LEFT($A36,2)="di",$D$176,IF(LEFT($A36,2)="wo",$D$181,IF(LEFT($A36,2)="do",$D$186,IF(LEFT($A36,2)="vr",$D$191,IF(LEFT($A36,2)="za",$D$198,IF(LEFT($A36,2)="zo",$D$199)))))))</f>
        <v>0</v>
      </c>
      <c r="E36" s="495">
        <f>IF(LEFT($A36,2)="ma",$E$171,IF(LEFT($A36,2)="di",$E$176,IF(LEFT($A36,2)="wo",$E$181,IF(LEFT($A36,2)="do",$E$186,IF(LEFT($A36,2)="vr",$E$191,IF(LEFT($A36,2)="za",$E$198,IF(LEFT($A36,2)="zo",$E$199)))))))</f>
        <v>0</v>
      </c>
      <c r="F36" s="495">
        <f>IF(LEFT($A36,2)="ma",$C$171,IF(LEFT($A36,2)="di",$C$176,IF(LEFT($A36,2)="wo",$C$181,IF(LEFT($A36,2)="do",$C$186,IF(LEFT($A36,2)="vr",$C$191,IF(LEFT($A36,2)="za",$C$198,IF(LEFT($A36,2)="zo",$C$199)))))))</f>
        <v>0</v>
      </c>
      <c r="G36" s="270">
        <f t="shared" si="0"/>
        <v>0</v>
      </c>
      <c r="H36" s="264"/>
      <c r="I36" s="508"/>
      <c r="J36" s="276"/>
      <c r="K36" s="276"/>
      <c r="L36" s="309"/>
      <c r="M36" s="278"/>
      <c r="N36" s="461">
        <f>$B$36</f>
        <v>42800</v>
      </c>
      <c r="O36" s="389"/>
      <c r="P36" s="279"/>
      <c r="Q36" s="279"/>
      <c r="R36" s="79"/>
      <c r="S36" s="200">
        <f t="shared" si="1"/>
        <v>0</v>
      </c>
      <c r="T36" s="5" t="e">
        <f t="shared" si="2"/>
        <v>#REF!</v>
      </c>
      <c r="U36" s="34"/>
      <c r="V36" s="67">
        <f>IF(LEFT(M36,1)="R",IF(U36&lt;$Q$2,0,U36-$Q$2),IF(LEFT(M36,1)="S",IF(U36&lt;$Q$2,0,U36-$Q$2),U36))</f>
        <v>0</v>
      </c>
      <c r="W36" s="67">
        <f>U36</f>
        <v>0</v>
      </c>
      <c r="X36" s="74">
        <f>W36*($Y$3)</f>
        <v>0</v>
      </c>
      <c r="Y36" s="91" t="e">
        <f t="shared" si="3"/>
        <v>#REF!</v>
      </c>
      <c r="Z36" s="238"/>
      <c r="AA36" s="528">
        <v>0</v>
      </c>
      <c r="AB36" s="529">
        <v>0</v>
      </c>
      <c r="AC36" s="41"/>
    </row>
    <row r="37" spans="1:29" ht="12.75" customHeight="1" thickBot="1" x14ac:dyDescent="0.3">
      <c r="A37" s="497" t="str">
        <f t="shared" ref="A37:A40" si="20">TEXT($B$36,"dddd")</f>
        <v>zondag</v>
      </c>
      <c r="B37" s="664"/>
      <c r="C37" s="450"/>
      <c r="D37" s="494">
        <f>IF(LEFT($A37,2)="ma",$D$172,IF(LEFT($A37,2)="di",$D$177,IF(LEFT($A37,2)="wo",$D$182,IF(LEFT($A37,2)="do",$D$187,IF(LEFT($A37,2)="vr",$D$192,IF(LEFT($A37,2)="za",$D$198,IF(LEFT($A37,2)="zo",$D$199)))))))</f>
        <v>0</v>
      </c>
      <c r="E37" s="441">
        <f>IF(LEFT($A37,2)="ma",$E$172,IF(LEFT($A37,2)="di",$E$177,IF(LEFT($A37,2)="wo",$E$182,IF(LEFT($A37,2)="do",$E$187,IF(LEFT($A37,2)="vr",$E$192,IF(LEFT($A37,2)="za",$E$198,IF(LEFT($A37,2)="zo",$E$199)))))))</f>
        <v>0</v>
      </c>
      <c r="F37" s="441">
        <f>IF(LEFT($A37,2)="ma",$C$172,IF(LEFT($A37,2)="di",$C$177,IF(LEFT($A37,2)="wo",$C$182,IF(LEFT($A37,2)="do",$C$187,IF(LEFT($A37,2)="vr",$C$192,IF(LEFT($A37,2)="za",$C$198,IF(LEFT($A37,2)="zo",$C$199)))))))</f>
        <v>0</v>
      </c>
      <c r="G37" s="271">
        <f t="shared" si="0"/>
        <v>0</v>
      </c>
      <c r="H37" s="265"/>
      <c r="I37" s="265"/>
      <c r="J37" s="280"/>
      <c r="K37" s="280"/>
      <c r="L37" s="310"/>
      <c r="M37" s="282"/>
      <c r="N37" s="461">
        <f t="shared" ref="N37:N40" si="21">$B$36</f>
        <v>42800</v>
      </c>
      <c r="O37" s="390"/>
      <c r="P37" s="283"/>
      <c r="Q37" s="283"/>
      <c r="R37" s="80"/>
      <c r="S37" s="68">
        <f t="shared" si="1"/>
        <v>0</v>
      </c>
      <c r="T37" s="4" t="e">
        <f t="shared" si="2"/>
        <v>#REF!</v>
      </c>
      <c r="U37" s="35"/>
      <c r="V37" s="69">
        <f t="shared" si="6"/>
        <v>0</v>
      </c>
      <c r="W37" s="69">
        <f t="shared" si="7"/>
        <v>0</v>
      </c>
      <c r="X37" s="70">
        <f t="shared" si="8"/>
        <v>0</v>
      </c>
      <c r="Y37" s="92" t="e">
        <f t="shared" si="3"/>
        <v>#REF!</v>
      </c>
      <c r="Z37" s="234"/>
      <c r="AA37" s="530">
        <v>0</v>
      </c>
      <c r="AB37" s="531">
        <v>0</v>
      </c>
      <c r="AC37" s="37"/>
    </row>
    <row r="38" spans="1:29" ht="12.75" customHeight="1" thickBot="1" x14ac:dyDescent="0.3">
      <c r="A38" s="497" t="str">
        <f t="shared" si="20"/>
        <v>zondag</v>
      </c>
      <c r="B38" s="664"/>
      <c r="C38" s="452"/>
      <c r="D38" s="492">
        <f>IF(LEFT($A38,2)="ma",$D$173,IF(LEFT($A38,2)="di",$D$178,IF(LEFT($A38,2)="wo",$D$183,IF(LEFT($A38,2)="do",$D$188,IF(LEFT($A38,2)="vr",$D$193,IF(LEFT($A38,2)="za",$D$198,IF(LEFT($A38,2)="zo",$D$199)))))))</f>
        <v>0</v>
      </c>
      <c r="E38" s="441">
        <f>IF(LEFT($A38,2)="ma",$E$173,IF(LEFT($A38,2)="di",$E$178,IF(LEFT($A38,2)="wo",$E$183,IF(LEFT($A38,2)="do",$E$188,IF(LEFT($A38,2)="vr",$E$193,IF(LEFT($A38,2)="za",$E$198,IF(LEFT($A38,2)="zo",$E$199)))))))</f>
        <v>0</v>
      </c>
      <c r="F38" s="441">
        <f>IF(LEFT($A38,2)="ma",$C$173,IF(LEFT($A38,2)="di",$C$178,IF(LEFT($A38,2)="wo",$C$183,IF(LEFT($A38,2)="do",$C$188,IF(LEFT($A38,2)="vr",$C$193,IF(LEFT($A38,2)="za",$C$198,IF(LEFT($A38,2)="zo",$C$199)))))))</f>
        <v>0</v>
      </c>
      <c r="G38" s="271">
        <f t="shared" si="0"/>
        <v>0</v>
      </c>
      <c r="H38" s="265"/>
      <c r="I38" s="265"/>
      <c r="J38" s="280"/>
      <c r="K38" s="280"/>
      <c r="L38" s="310"/>
      <c r="M38" s="282"/>
      <c r="N38" s="461">
        <f t="shared" si="21"/>
        <v>42800</v>
      </c>
      <c r="O38" s="390"/>
      <c r="P38" s="283"/>
      <c r="Q38" s="283"/>
      <c r="R38" s="80"/>
      <c r="S38" s="68">
        <f t="shared" si="1"/>
        <v>0</v>
      </c>
      <c r="T38" s="4" t="e">
        <f t="shared" ref="T38:T69" si="22">S38*$R$3</f>
        <v>#REF!</v>
      </c>
      <c r="U38" s="35"/>
      <c r="V38" s="69">
        <f t="shared" si="6"/>
        <v>0</v>
      </c>
      <c r="W38" s="69">
        <f t="shared" si="7"/>
        <v>0</v>
      </c>
      <c r="X38" s="70">
        <f t="shared" si="8"/>
        <v>0</v>
      </c>
      <c r="Y38" s="92" t="e">
        <f t="shared" ref="Y38:Y69" si="23">V38*($R$3)</f>
        <v>#REF!</v>
      </c>
      <c r="Z38" s="234"/>
      <c r="AA38" s="530">
        <v>0</v>
      </c>
      <c r="AB38" s="531">
        <v>0</v>
      </c>
      <c r="AC38" s="37"/>
    </row>
    <row r="39" spans="1:29" ht="12.75" customHeight="1" thickBot="1" x14ac:dyDescent="0.3">
      <c r="A39" s="497" t="str">
        <f t="shared" si="20"/>
        <v>zondag</v>
      </c>
      <c r="B39" s="664"/>
      <c r="C39" s="450"/>
      <c r="D39" s="441">
        <f>IF(LEFT($A39,2)="ma",$D$174,IF(LEFT($A39,2)="di",$D$179,IF(LEFT($A39,2)="wo",$D$184,IF(LEFT($A39,2)="do",$D$189,IF(LEFT($A39,2)="vr",$D$194,IF(LEFT($A39,2)="za",$D$198,IF(LEFT($A39,2)="zo",$D$199)))))))</f>
        <v>0</v>
      </c>
      <c r="E39" s="441">
        <f>IF(LEFT($A39,2)="ma",$E$174,IF(LEFT($A39,2)="di",$E$179,IF(LEFT($A39,2)="wo",$E$184,IF(LEFT($A39,2)="do",$E$189,IF(LEFT($A39,2)="vr",$E$194,IF(LEFT($A39,2)="za",$E$198,IF(LEFT($A39,2)="zo",$E$199)))))))</f>
        <v>0</v>
      </c>
      <c r="F39" s="441">
        <f>IF(LEFT($A39,2)="ma",$C$174,IF(LEFT($A39,2)="di",$C$179,IF(LEFT($A39,2)="wo",$C$184,IF(LEFT($A39,2)="do",$C$189,IF(LEFT($A39,2)="vr",$C$194,IF(LEFT($A39,2)="za",$C$198,IF(LEFT($A39,2)="zo",$C$199)))))))</f>
        <v>0</v>
      </c>
      <c r="G39" s="271">
        <f t="shared" si="0"/>
        <v>0</v>
      </c>
      <c r="H39" s="265"/>
      <c r="I39" s="265"/>
      <c r="J39" s="280"/>
      <c r="K39" s="280"/>
      <c r="L39" s="310"/>
      <c r="M39" s="282"/>
      <c r="N39" s="461">
        <f t="shared" si="21"/>
        <v>42800</v>
      </c>
      <c r="O39" s="390"/>
      <c r="P39" s="283"/>
      <c r="Q39" s="283"/>
      <c r="R39" s="80"/>
      <c r="S39" s="68">
        <f t="shared" si="1"/>
        <v>0</v>
      </c>
      <c r="T39" s="4" t="e">
        <f t="shared" si="22"/>
        <v>#REF!</v>
      </c>
      <c r="U39" s="35"/>
      <c r="V39" s="69">
        <f t="shared" si="6"/>
        <v>0</v>
      </c>
      <c r="W39" s="69">
        <f t="shared" si="7"/>
        <v>0</v>
      </c>
      <c r="X39" s="70">
        <f t="shared" si="8"/>
        <v>0</v>
      </c>
      <c r="Y39" s="92" t="e">
        <f t="shared" si="23"/>
        <v>#REF!</v>
      </c>
      <c r="Z39" s="234"/>
      <c r="AA39" s="530">
        <v>0</v>
      </c>
      <c r="AB39" s="531">
        <v>0</v>
      </c>
      <c r="AC39" s="37"/>
    </row>
    <row r="40" spans="1:29" ht="13.5" customHeight="1" thickBot="1" x14ac:dyDescent="0.3">
      <c r="A40" s="498" t="str">
        <f t="shared" si="20"/>
        <v>zondag</v>
      </c>
      <c r="B40" s="665"/>
      <c r="C40" s="449" t="e">
        <f t="shared" si="11"/>
        <v>#REF!</v>
      </c>
      <c r="D40" s="442">
        <f>IF(LEFT($A40,2)="ma",$D$175,IF(LEFT($A40,2)="di",$D$180,IF(LEFT($A40,2)="wo",$D$185,IF(LEFT($A40,2)="do",$D$190,IF(LEFT($A40,2)="vr",$D$195,IF(LEFT($A40,2)="za",$D$198,IF(LEFT($A40,2)="zo",$D$199)))))))</f>
        <v>0</v>
      </c>
      <c r="E40" s="442">
        <f>IF(LEFT($A40,2)="ma",$E$175,IF(LEFT($A40,2)="di",$E$180,IF(LEFT($A40,2)="wo",$E$185,IF(LEFT($A40,2)="do",$E$190,IF(LEFT($A40,2)="vr",$E$195,IF(LEFT($A40,2)="za",$E$198,IF(LEFT($A40,2)="zo",$E$199)))))))</f>
        <v>0</v>
      </c>
      <c r="F40" s="442">
        <f>IF(LEFT($A40,2)="ma",$C$175,IF(LEFT($A40,2)="di",$C$180,IF(LEFT($A40,2)="wo",$C$185,IF(LEFT($A40,2)="do",$C$190,IF(LEFT($A40,2)="vr",$C$195,IF(LEFT($A40,2)="za",$C$198,IF(LEFT($A40,2)="zo",$C$199)))))))</f>
        <v>0</v>
      </c>
      <c r="G40" s="272">
        <f t="shared" si="0"/>
        <v>0</v>
      </c>
      <c r="H40" s="266"/>
      <c r="I40" s="266"/>
      <c r="J40" s="284"/>
      <c r="K40" s="284"/>
      <c r="L40" s="311"/>
      <c r="M40" s="286"/>
      <c r="N40" s="461">
        <f t="shared" si="21"/>
        <v>42800</v>
      </c>
      <c r="O40" s="391"/>
      <c r="P40" s="287"/>
      <c r="Q40" s="287"/>
      <c r="R40" s="81"/>
      <c r="S40" s="71">
        <f t="shared" si="1"/>
        <v>0</v>
      </c>
      <c r="T40" s="6" t="e">
        <f t="shared" si="22"/>
        <v>#REF!</v>
      </c>
      <c r="U40" s="36"/>
      <c r="V40" s="72">
        <f t="shared" si="6"/>
        <v>0</v>
      </c>
      <c r="W40" s="72">
        <f t="shared" si="7"/>
        <v>0</v>
      </c>
      <c r="X40" s="73">
        <f t="shared" si="8"/>
        <v>0</v>
      </c>
      <c r="Y40" s="93" t="e">
        <f t="shared" si="23"/>
        <v>#REF!</v>
      </c>
      <c r="Z40" s="235"/>
      <c r="AA40" s="532">
        <v>0</v>
      </c>
      <c r="AB40" s="533">
        <v>0</v>
      </c>
      <c r="AC40" s="38"/>
    </row>
    <row r="41" spans="1:29" ht="12.75" customHeight="1" x14ac:dyDescent="0.25">
      <c r="A41" s="496" t="str">
        <f>TEXT($B$41,"dddd")</f>
        <v>maandag</v>
      </c>
      <c r="B41" s="663">
        <f>DATE($AC$3,3,8)</f>
        <v>42801</v>
      </c>
      <c r="C41" s="451"/>
      <c r="D41" s="493">
        <f>IF(LEFT($A41,2 )="ma",$D$171,IF(LEFT($A41,2)="di",$D$176,IF(LEFT($A41,2)="wo",$D$181,IF(LEFT($A41,2)="do",$D$186,IF(LEFT($A41,2)="vr",$D$191,IF(LEFT($A41,2)="za",$D$198,IF(LEFT($A41,2)="zo",$D$199)))))))</f>
        <v>0</v>
      </c>
      <c r="E41" s="495">
        <f>IF(LEFT($A41,2)="ma",$E$171,IF(LEFT($A41,2)="di",$E$176,IF(LEFT($A41,2)="wo",$E$181,IF(LEFT($A41,2)="do",$E$186,IF(LEFT($A41,2)="vr",$E$191,IF(LEFT($A41,2)="za",$E$198,IF(LEFT($A41,2)="zo",$E$199)))))))</f>
        <v>0</v>
      </c>
      <c r="F41" s="495">
        <f>IF(LEFT($A41,2)="ma",$C$171,IF(LEFT($A41,2)="di",$C$176,IF(LEFT($A41,2)="wo",$C$181,IF(LEFT($A41,2)="do",$C$186,IF(LEFT($A41,2)="vr",$C$191,IF(LEFT($A41,2)="za",$C$198,IF(LEFT($A41,2)="zo",$C$199)))))))</f>
        <v>0</v>
      </c>
      <c r="G41" s="273">
        <f t="shared" si="0"/>
        <v>0</v>
      </c>
      <c r="H41" s="267"/>
      <c r="I41" s="508"/>
      <c r="J41" s="288"/>
      <c r="K41" s="288"/>
      <c r="L41" s="312"/>
      <c r="M41" s="290"/>
      <c r="N41" s="463">
        <f>$B$41</f>
        <v>42801</v>
      </c>
      <c r="O41" s="392"/>
      <c r="P41" s="291"/>
      <c r="Q41" s="291"/>
      <c r="R41" s="79"/>
      <c r="S41" s="200">
        <f t="shared" si="1"/>
        <v>0</v>
      </c>
      <c r="T41" s="5" t="e">
        <f t="shared" si="22"/>
        <v>#REF!</v>
      </c>
      <c r="U41" s="34"/>
      <c r="V41" s="67">
        <f>IF(LEFT(M41,1)="R",IF(U41&lt;$Q$2,0,U41-$Q$2),IF(LEFT(M41,1)="S",IF(U41&lt;$Q$2,0,U41-$Q$2),U41))</f>
        <v>0</v>
      </c>
      <c r="W41" s="67">
        <f>U41</f>
        <v>0</v>
      </c>
      <c r="X41" s="74">
        <f>W41*($Y$3)</f>
        <v>0</v>
      </c>
      <c r="Y41" s="91" t="e">
        <f t="shared" si="23"/>
        <v>#REF!</v>
      </c>
      <c r="Z41" s="236"/>
      <c r="AA41" s="534">
        <v>0</v>
      </c>
      <c r="AB41" s="535">
        <v>0</v>
      </c>
      <c r="AC41" s="39"/>
    </row>
    <row r="42" spans="1:29" ht="12.75" customHeight="1" x14ac:dyDescent="0.25">
      <c r="A42" s="497" t="str">
        <f>TEXT($B$41,"dddd")</f>
        <v>maandag</v>
      </c>
      <c r="B42" s="664"/>
      <c r="C42" s="450"/>
      <c r="D42" s="494">
        <f>IF(LEFT($A42,2)="ma",$D$172,IF(LEFT($A42,2)="di",$D$177,IF(LEFT($A42,2)="wo",$D$182,IF(LEFT($A42,2)="do",$D$187,IF(LEFT($A42,2)="vr",$D$192,IF(LEFT($A42,2)="za",$D$198,IF(LEFT($A42,2)="zo",$D$199)))))))</f>
        <v>0</v>
      </c>
      <c r="E42" s="441">
        <f>IF(LEFT($A42,2)="ma",$E$172,IF(LEFT($A42,2)="di",$E$177,IF(LEFT($A42,2)="wo",$E$182,IF(LEFT($A42,2)="do",$E$187,IF(LEFT($A42,2)="vr",$E$192,IF(LEFT($A42,2)="za",$E$198,IF(LEFT($A42,2)="zo",$E$199)))))))</f>
        <v>0</v>
      </c>
      <c r="F42" s="441">
        <f>IF(LEFT($A42,2)="ma",$C$172,IF(LEFT($A42,2)="di",$C$177,IF(LEFT($A42,2)="wo",$C$182,IF(LEFT($A42,2)="do",$C$187,IF(LEFT($A42,2)="vr",$C$192,IF(LEFT($A42,2)="za",$C$198,IF(LEFT($A42,2)="zo",$C$199)))))))</f>
        <v>0</v>
      </c>
      <c r="G42" s="271">
        <f t="shared" si="0"/>
        <v>0</v>
      </c>
      <c r="H42" s="265"/>
      <c r="I42" s="265"/>
      <c r="J42" s="280"/>
      <c r="K42" s="280"/>
      <c r="L42" s="310"/>
      <c r="M42" s="282"/>
      <c r="N42" s="463">
        <f t="shared" ref="N42:N45" si="24">$B$41</f>
        <v>42801</v>
      </c>
      <c r="O42" s="390"/>
      <c r="P42" s="283"/>
      <c r="Q42" s="283"/>
      <c r="R42" s="80"/>
      <c r="S42" s="68">
        <f t="shared" si="1"/>
        <v>0</v>
      </c>
      <c r="T42" s="4" t="e">
        <f t="shared" si="22"/>
        <v>#REF!</v>
      </c>
      <c r="U42" s="35"/>
      <c r="V42" s="69">
        <f t="shared" si="6"/>
        <v>0</v>
      </c>
      <c r="W42" s="69">
        <f t="shared" si="7"/>
        <v>0</v>
      </c>
      <c r="X42" s="70">
        <f t="shared" si="8"/>
        <v>0</v>
      </c>
      <c r="Y42" s="92" t="e">
        <f t="shared" si="23"/>
        <v>#REF!</v>
      </c>
      <c r="Z42" s="234"/>
      <c r="AA42" s="530">
        <v>0</v>
      </c>
      <c r="AB42" s="531">
        <v>0</v>
      </c>
      <c r="AC42" s="37"/>
    </row>
    <row r="43" spans="1:29" ht="12.75" customHeight="1" x14ac:dyDescent="0.25">
      <c r="A43" s="497" t="str">
        <f>TEXT($B$41,"dddd")</f>
        <v>maandag</v>
      </c>
      <c r="B43" s="664"/>
      <c r="C43" s="452"/>
      <c r="D43" s="492">
        <f>IF(LEFT($A43,2)="ma",$D$173,IF(LEFT($A43,2)="di",$D$178,IF(LEFT($A43,2)="wo",$D$183,IF(LEFT($A43,2)="do",$D$188,IF(LEFT($A43,2)="vr",$D$193,IF(LEFT($A43,2)="za",$D$198,IF(LEFT($A43,2)="zo",$D$199)))))))</f>
        <v>0</v>
      </c>
      <c r="E43" s="441">
        <f>IF(LEFT($A43,2)="ma",$E$173,IF(LEFT($A43,2)="di",$E$178,IF(LEFT($A43,2)="wo",$E$183,IF(LEFT($A43,2)="do",$E$188,IF(LEFT($A43,2)="vr",$E$193,IF(LEFT($A43,2)="za",$E$198,IF(LEFT($A43,2)="zo",$E$199)))))))</f>
        <v>0</v>
      </c>
      <c r="F43" s="441">
        <f>IF(LEFT($A43,2)="ma",$C$173,IF(LEFT($A43,2)="di",$C$178,IF(LEFT($A43,2)="wo",$C$183,IF(LEFT($A43,2)="do",$C$188,IF(LEFT($A43,2)="vr",$C$193,IF(LEFT($A43,2)="za",$C$198,IF(LEFT($A43,2)="zo",$C$199)))))))</f>
        <v>0</v>
      </c>
      <c r="G43" s="271">
        <f t="shared" si="0"/>
        <v>0</v>
      </c>
      <c r="H43" s="265"/>
      <c r="I43" s="265"/>
      <c r="J43" s="280"/>
      <c r="K43" s="280"/>
      <c r="L43" s="310"/>
      <c r="M43" s="282"/>
      <c r="N43" s="463">
        <f t="shared" si="24"/>
        <v>42801</v>
      </c>
      <c r="O43" s="390"/>
      <c r="P43" s="283"/>
      <c r="Q43" s="283"/>
      <c r="R43" s="80"/>
      <c r="S43" s="68">
        <f t="shared" si="1"/>
        <v>0</v>
      </c>
      <c r="T43" s="4" t="e">
        <f t="shared" si="22"/>
        <v>#REF!</v>
      </c>
      <c r="U43" s="35"/>
      <c r="V43" s="69">
        <f t="shared" si="6"/>
        <v>0</v>
      </c>
      <c r="W43" s="69">
        <f t="shared" si="7"/>
        <v>0</v>
      </c>
      <c r="X43" s="70">
        <f t="shared" si="8"/>
        <v>0</v>
      </c>
      <c r="Y43" s="92" t="e">
        <f t="shared" si="23"/>
        <v>#REF!</v>
      </c>
      <c r="Z43" s="234"/>
      <c r="AA43" s="530">
        <v>0</v>
      </c>
      <c r="AB43" s="531">
        <v>0</v>
      </c>
      <c r="AC43" s="37"/>
    </row>
    <row r="44" spans="1:29" ht="12.75" customHeight="1" thickBot="1" x14ac:dyDescent="0.3">
      <c r="A44" s="497" t="str">
        <f>TEXT($B$41,"dddd")</f>
        <v>maandag</v>
      </c>
      <c r="B44" s="664"/>
      <c r="C44" s="450"/>
      <c r="D44" s="441">
        <f>IF(LEFT($A44,2)="ma",$D$174,IF(LEFT($A44,2)="di",$D$179,IF(LEFT($A44,2)="wo",$D$184,IF(LEFT($A44,2)="do",$D$189,IF(LEFT($A44,2)="vr",$D$194,IF(LEFT($A44,2)="za",$D$198,IF(LEFT($A44,2)="zo",$D$199)))))))</f>
        <v>0</v>
      </c>
      <c r="E44" s="441">
        <f>IF(LEFT($A44,2)="ma",$E$174,IF(LEFT($A44,2)="di",$E$179,IF(LEFT($A44,2)="wo",$E$184,IF(LEFT($A44,2)="do",$E$189,IF(LEFT($A44,2)="vr",$E$194,IF(LEFT($A44,2)="za",$E$198,IF(LEFT($A44,2)="zo",$E$199)))))))</f>
        <v>0</v>
      </c>
      <c r="F44" s="441">
        <f>IF(LEFT($A44,2)="ma",$C$174,IF(LEFT($A44,2)="di",$C$179,IF(LEFT($A44,2)="wo",$C$184,IF(LEFT($A44,2)="do",$C$189,IF(LEFT($A44,2)="vr",$C$194,IF(LEFT($A44,2)="za",$C$198,IF(LEFT($A44,2)="zo",$C$199)))))))</f>
        <v>0</v>
      </c>
      <c r="G44" s="271">
        <f t="shared" si="0"/>
        <v>0</v>
      </c>
      <c r="H44" s="265"/>
      <c r="I44" s="265"/>
      <c r="J44" s="280"/>
      <c r="K44" s="280"/>
      <c r="L44" s="310"/>
      <c r="M44" s="282"/>
      <c r="N44" s="463">
        <f t="shared" si="24"/>
        <v>42801</v>
      </c>
      <c r="O44" s="390"/>
      <c r="P44" s="283"/>
      <c r="Q44" s="283"/>
      <c r="R44" s="80"/>
      <c r="S44" s="68">
        <f t="shared" si="1"/>
        <v>0</v>
      </c>
      <c r="T44" s="4" t="e">
        <f t="shared" si="22"/>
        <v>#REF!</v>
      </c>
      <c r="U44" s="35"/>
      <c r="V44" s="69">
        <f t="shared" si="6"/>
        <v>0</v>
      </c>
      <c r="W44" s="69">
        <f t="shared" si="7"/>
        <v>0</v>
      </c>
      <c r="X44" s="70">
        <f t="shared" si="8"/>
        <v>0</v>
      </c>
      <c r="Y44" s="92" t="e">
        <f t="shared" si="23"/>
        <v>#REF!</v>
      </c>
      <c r="Z44" s="234"/>
      <c r="AA44" s="530">
        <v>0</v>
      </c>
      <c r="AB44" s="531">
        <v>0</v>
      </c>
      <c r="AC44" s="37"/>
    </row>
    <row r="45" spans="1:29" ht="13.5" customHeight="1" thickBot="1" x14ac:dyDescent="0.3">
      <c r="A45" s="498" t="str">
        <f>TEXT($B$41,"dddd")</f>
        <v>maandag</v>
      </c>
      <c r="B45" s="665"/>
      <c r="C45" s="449" t="e">
        <f t="shared" si="11"/>
        <v>#REF!</v>
      </c>
      <c r="D45" s="442">
        <f>IF(LEFT($A45,2)="ma",$D$175,IF(LEFT($A45,2)="di",$D$180,IF(LEFT($A45,2)="wo",$D$185,IF(LEFT($A45,2)="do",$D$190,IF(LEFT($A45,2)="vr",$D$195,IF(LEFT($A45,2)="za",$D$198,IF(LEFT($A45,2)="zo",$D$199)))))))</f>
        <v>0</v>
      </c>
      <c r="E45" s="442">
        <f>IF(LEFT($A45,2)="ma",$E$175,IF(LEFT($A45,2)="di",$E$180,IF(LEFT($A45,2)="wo",$E$185,IF(LEFT($A45,2)="do",$E$190,IF(LEFT($A45,2)="vr",$E$195,IF(LEFT($A45,2)="za",$E$198,IF(LEFT($A45,2)="zo",$E$199)))))))</f>
        <v>0</v>
      </c>
      <c r="F45" s="442">
        <f>IF(LEFT($A45,2)="ma",$C$175,IF(LEFT($A45,2)="di",$C$180,IF(LEFT($A45,2)="wo",$C$185,IF(LEFT($A45,2)="do",$C$190,IF(LEFT($A45,2)="vr",$C$195,IF(LEFT($A45,2)="za",$C$198,IF(LEFT($A45,2)="zo",$C$199)))))))</f>
        <v>0</v>
      </c>
      <c r="G45" s="274">
        <f t="shared" si="0"/>
        <v>0</v>
      </c>
      <c r="H45" s="268"/>
      <c r="I45" s="266"/>
      <c r="J45" s="292"/>
      <c r="K45" s="292"/>
      <c r="L45" s="313"/>
      <c r="M45" s="294"/>
      <c r="N45" s="463">
        <f t="shared" si="24"/>
        <v>42801</v>
      </c>
      <c r="O45" s="393"/>
      <c r="P45" s="295"/>
      <c r="Q45" s="295"/>
      <c r="R45" s="81"/>
      <c r="S45" s="71">
        <f t="shared" si="1"/>
        <v>0</v>
      </c>
      <c r="T45" s="6" t="e">
        <f t="shared" si="22"/>
        <v>#REF!</v>
      </c>
      <c r="U45" s="36"/>
      <c r="V45" s="72">
        <f t="shared" si="6"/>
        <v>0</v>
      </c>
      <c r="W45" s="72">
        <f t="shared" si="7"/>
        <v>0</v>
      </c>
      <c r="X45" s="73">
        <f t="shared" si="8"/>
        <v>0</v>
      </c>
      <c r="Y45" s="93" t="e">
        <f t="shared" si="23"/>
        <v>#REF!</v>
      </c>
      <c r="Z45" s="237"/>
      <c r="AA45" s="536">
        <v>0</v>
      </c>
      <c r="AB45" s="537">
        <v>0</v>
      </c>
      <c r="AC45" s="40"/>
    </row>
    <row r="46" spans="1:29" ht="12.75" customHeight="1" thickBot="1" x14ac:dyDescent="0.3">
      <c r="A46" s="496" t="str">
        <f>TEXT($B$46,"dddd")</f>
        <v>dinsdag</v>
      </c>
      <c r="B46" s="663">
        <f>DATE($AC$3,3,9)</f>
        <v>42802</v>
      </c>
      <c r="C46" s="451"/>
      <c r="D46" s="493">
        <f>IF(LEFT($A46,2 )="ma",$D$171,IF(LEFT($A46,2)="di",$D$176,IF(LEFT($A46,2)="wo",$D$181,IF(LEFT($A46,2)="do",$D$186,IF(LEFT($A46,2)="vr",$D$191,IF(LEFT($A46,2)="za",$D$198,IF(LEFT($A46,2)="zo",$D$199)))))))</f>
        <v>0</v>
      </c>
      <c r="E46" s="495">
        <f>IF(LEFT($A46,2)="ma",$E$171,IF(LEFT($A46,2)="di",$E$176,IF(LEFT($A46,2)="wo",$E$181,IF(LEFT($A46,2)="do",$E$186,IF(LEFT($A46,2)="vr",$E$191,IF(LEFT($A46,2)="za",$E$198,IF(LEFT($A46,2)="zo",$E$199)))))))</f>
        <v>0</v>
      </c>
      <c r="F46" s="495">
        <f>IF(LEFT($A46,2)="ma",$C$171,IF(LEFT($A46,2)="di",$C$176,IF(LEFT($A46,2)="wo",$C$181,IF(LEFT($A46,2)="do",$C$186,IF(LEFT($A46,2)="vr",$C$191,IF(LEFT($A46,2)="za",$C$198,IF(LEFT($A46,2)="zo",$C$199)))))))</f>
        <v>0</v>
      </c>
      <c r="G46" s="270">
        <f t="shared" si="0"/>
        <v>0</v>
      </c>
      <c r="H46" s="264"/>
      <c r="I46" s="508"/>
      <c r="J46" s="276"/>
      <c r="K46" s="276"/>
      <c r="L46" s="309"/>
      <c r="M46" s="278"/>
      <c r="N46" s="464">
        <f>$B$46</f>
        <v>42802</v>
      </c>
      <c r="O46" s="389"/>
      <c r="P46" s="279"/>
      <c r="Q46" s="279"/>
      <c r="R46" s="79"/>
      <c r="S46" s="200">
        <f t="shared" si="1"/>
        <v>0</v>
      </c>
      <c r="T46" s="5" t="e">
        <f t="shared" si="22"/>
        <v>#REF!</v>
      </c>
      <c r="U46" s="34"/>
      <c r="V46" s="67">
        <f>IF(LEFT(M46,1)="R",IF(U46&lt;$Q$2,0,U46-$Q$2),IF(LEFT(M46,1)="S",IF(U46&lt;$Q$2,0,U46-$Q$2),U46))</f>
        <v>0</v>
      </c>
      <c r="W46" s="67">
        <f>U46</f>
        <v>0</v>
      </c>
      <c r="X46" s="74">
        <f>W46*($Y$3)</f>
        <v>0</v>
      </c>
      <c r="Y46" s="91" t="e">
        <f t="shared" si="23"/>
        <v>#REF!</v>
      </c>
      <c r="Z46" s="238"/>
      <c r="AA46" s="528">
        <v>0</v>
      </c>
      <c r="AB46" s="529">
        <v>0</v>
      </c>
      <c r="AC46" s="41"/>
    </row>
    <row r="47" spans="1:29" ht="12.75" customHeight="1" thickBot="1" x14ac:dyDescent="0.3">
      <c r="A47" s="497" t="str">
        <f>TEXT($B$46,"dddd")</f>
        <v>dinsdag</v>
      </c>
      <c r="B47" s="664"/>
      <c r="C47" s="450"/>
      <c r="D47" s="494">
        <f>IF(LEFT($A47,2)="ma",$D$172,IF(LEFT($A47,2)="di",$D$177,IF(LEFT($A47,2)="wo",$D$182,IF(LEFT($A47,2)="do",$D$187,IF(LEFT($A47,2)="vr",$D$192,IF(LEFT($A47,2)="za",$D$198,IF(LEFT($A47,2)="zo",$D$199)))))))</f>
        <v>0</v>
      </c>
      <c r="E47" s="441">
        <f>IF(LEFT($A47,2)="ma",$E$172,IF(LEFT($A47,2)="di",$E$177,IF(LEFT($A47,2)="wo",$E$182,IF(LEFT($A47,2)="do",$E$187,IF(LEFT($A47,2)="vr",$E$192,IF(LEFT($A47,2)="za",$E$198,IF(LEFT($A47,2)="zo",$E$199)))))))</f>
        <v>0</v>
      </c>
      <c r="F47" s="441">
        <f>IF(LEFT($A47,2)="ma",$C$172,IF(LEFT($A47,2)="di",$C$177,IF(LEFT($A47,2)="wo",$C$182,IF(LEFT($A47,2)="do",$C$187,IF(LEFT($A47,2)="vr",$C$192,IF(LEFT($A47,2)="za",$C$198,IF(LEFT($A47,2)="zo",$C$199)))))))</f>
        <v>0</v>
      </c>
      <c r="G47" s="271">
        <f t="shared" si="0"/>
        <v>0</v>
      </c>
      <c r="H47" s="265"/>
      <c r="I47" s="265"/>
      <c r="J47" s="280"/>
      <c r="K47" s="280"/>
      <c r="L47" s="310"/>
      <c r="M47" s="282"/>
      <c r="N47" s="464">
        <f t="shared" ref="N47:N50" si="25">$B$46</f>
        <v>42802</v>
      </c>
      <c r="O47" s="390"/>
      <c r="P47" s="283"/>
      <c r="Q47" s="283"/>
      <c r="R47" s="80"/>
      <c r="S47" s="68">
        <f t="shared" si="1"/>
        <v>0</v>
      </c>
      <c r="T47" s="4" t="e">
        <f t="shared" si="22"/>
        <v>#REF!</v>
      </c>
      <c r="U47" s="35"/>
      <c r="V47" s="69">
        <f t="shared" si="6"/>
        <v>0</v>
      </c>
      <c r="W47" s="69">
        <f t="shared" si="7"/>
        <v>0</v>
      </c>
      <c r="X47" s="70">
        <f t="shared" si="8"/>
        <v>0</v>
      </c>
      <c r="Y47" s="92" t="e">
        <f t="shared" si="23"/>
        <v>#REF!</v>
      </c>
      <c r="Z47" s="234"/>
      <c r="AA47" s="530">
        <v>0</v>
      </c>
      <c r="AB47" s="531">
        <v>0</v>
      </c>
      <c r="AC47" s="37"/>
    </row>
    <row r="48" spans="1:29" ht="12.75" customHeight="1" thickBot="1" x14ac:dyDescent="0.3">
      <c r="A48" s="497" t="str">
        <f>TEXT($B$46,"dddd")</f>
        <v>dinsdag</v>
      </c>
      <c r="B48" s="664"/>
      <c r="C48" s="452"/>
      <c r="D48" s="492">
        <f>IF(LEFT($A48,2)="ma",$D$173,IF(LEFT($A48,2)="di",$D$178,IF(LEFT($A48,2)="wo",$D$183,IF(LEFT($A48,2)="do",$D$188,IF(LEFT($A48,2)="vr",$D$193,IF(LEFT($A48,2)="za",$D$198,IF(LEFT($A48,2)="zo",$D$199)))))))</f>
        <v>0</v>
      </c>
      <c r="E48" s="441">
        <f>IF(LEFT($A48,2)="ma",$E$173,IF(LEFT($A48,2)="di",$E$178,IF(LEFT($A48,2)="wo",$E$183,IF(LEFT($A48,2)="do",$E$188,IF(LEFT($A48,2)="vr",$E$193,IF(LEFT($A48,2)="za",$E$198,IF(LEFT($A48,2)="zo",$E$199)))))))</f>
        <v>0</v>
      </c>
      <c r="F48" s="441">
        <f>IF(LEFT($A48,2)="ma",$C$173,IF(LEFT($A48,2)="di",$C$178,IF(LEFT($A48,2)="wo",$C$183,IF(LEFT($A48,2)="do",$C$188,IF(LEFT($A48,2)="vr",$C$193,IF(LEFT($A48,2)="za",$C$198,IF(LEFT($A48,2)="zo",$C$199)))))))</f>
        <v>0</v>
      </c>
      <c r="G48" s="271">
        <f t="shared" si="0"/>
        <v>0</v>
      </c>
      <c r="H48" s="265"/>
      <c r="I48" s="265"/>
      <c r="J48" s="280"/>
      <c r="K48" s="280"/>
      <c r="L48" s="310"/>
      <c r="M48" s="282"/>
      <c r="N48" s="464">
        <f t="shared" si="25"/>
        <v>42802</v>
      </c>
      <c r="O48" s="390"/>
      <c r="P48" s="283"/>
      <c r="Q48" s="283"/>
      <c r="R48" s="80"/>
      <c r="S48" s="68">
        <f t="shared" si="1"/>
        <v>0</v>
      </c>
      <c r="T48" s="4" t="e">
        <f t="shared" si="22"/>
        <v>#REF!</v>
      </c>
      <c r="U48" s="35"/>
      <c r="V48" s="69">
        <f t="shared" si="6"/>
        <v>0</v>
      </c>
      <c r="W48" s="69">
        <f t="shared" si="7"/>
        <v>0</v>
      </c>
      <c r="X48" s="70">
        <f t="shared" si="8"/>
        <v>0</v>
      </c>
      <c r="Y48" s="92" t="e">
        <f t="shared" si="23"/>
        <v>#REF!</v>
      </c>
      <c r="Z48" s="234"/>
      <c r="AA48" s="530">
        <v>0</v>
      </c>
      <c r="AB48" s="531">
        <v>0</v>
      </c>
      <c r="AC48" s="37"/>
    </row>
    <row r="49" spans="1:29" ht="12.75" customHeight="1" thickBot="1" x14ac:dyDescent="0.3">
      <c r="A49" s="497" t="str">
        <f>TEXT($B$46,"dddd")</f>
        <v>dinsdag</v>
      </c>
      <c r="B49" s="664"/>
      <c r="C49" s="450"/>
      <c r="D49" s="441">
        <f>IF(LEFT($A49,2)="ma",$D$174,IF(LEFT($A49,2)="di",$D$179,IF(LEFT($A49,2)="wo",$D$184,IF(LEFT($A49,2)="do",$D$189,IF(LEFT($A49,2)="vr",$D$194,IF(LEFT($A49,2)="za",$D$198,IF(LEFT($A49,2)="zo",$D$199)))))))</f>
        <v>0</v>
      </c>
      <c r="E49" s="441">
        <f>IF(LEFT($A49,2)="ma",$E$174,IF(LEFT($A49,2)="di",$E$179,IF(LEFT($A49,2)="wo",$E$184,IF(LEFT($A49,2)="do",$E$189,IF(LEFT($A49,2)="vr",$E$194,IF(LEFT($A49,2)="za",$E$198,IF(LEFT($A49,2)="zo",$E$199)))))))</f>
        <v>0</v>
      </c>
      <c r="F49" s="441">
        <f>IF(LEFT($A49,2)="ma",$C$174,IF(LEFT($A49,2)="di",$C$179,IF(LEFT($A49,2)="wo",$C$184,IF(LEFT($A49,2)="do",$C$189,IF(LEFT($A49,2)="vr",$C$194,IF(LEFT($A49,2)="za",$C$198,IF(LEFT($A49,2)="zo",$C$199)))))))</f>
        <v>0</v>
      </c>
      <c r="G49" s="271">
        <f t="shared" si="0"/>
        <v>0</v>
      </c>
      <c r="H49" s="265"/>
      <c r="I49" s="265"/>
      <c r="J49" s="280"/>
      <c r="K49" s="280"/>
      <c r="L49" s="310"/>
      <c r="M49" s="282"/>
      <c r="N49" s="464">
        <f t="shared" si="25"/>
        <v>42802</v>
      </c>
      <c r="O49" s="390"/>
      <c r="P49" s="283"/>
      <c r="Q49" s="283"/>
      <c r="R49" s="80"/>
      <c r="S49" s="68">
        <f t="shared" si="1"/>
        <v>0</v>
      </c>
      <c r="T49" s="4" t="e">
        <f t="shared" si="22"/>
        <v>#REF!</v>
      </c>
      <c r="U49" s="35"/>
      <c r="V49" s="69">
        <f t="shared" si="6"/>
        <v>0</v>
      </c>
      <c r="W49" s="69">
        <f t="shared" si="7"/>
        <v>0</v>
      </c>
      <c r="X49" s="70">
        <f t="shared" si="8"/>
        <v>0</v>
      </c>
      <c r="Y49" s="92" t="e">
        <f t="shared" si="23"/>
        <v>#REF!</v>
      </c>
      <c r="Z49" s="234"/>
      <c r="AA49" s="530">
        <v>0</v>
      </c>
      <c r="AB49" s="531">
        <v>0</v>
      </c>
      <c r="AC49" s="37"/>
    </row>
    <row r="50" spans="1:29" ht="13.5" customHeight="1" thickBot="1" x14ac:dyDescent="0.3">
      <c r="A50" s="498" t="str">
        <f>TEXT($B$46,"dddd")</f>
        <v>dinsdag</v>
      </c>
      <c r="B50" s="665"/>
      <c r="C50" s="449" t="e">
        <f t="shared" si="11"/>
        <v>#REF!</v>
      </c>
      <c r="D50" s="442">
        <f>IF(LEFT($A50,2)="ma",$D$175,IF(LEFT($A50,2)="di",$D$180,IF(LEFT($A50,2)="wo",$D$185,IF(LEFT($A50,2)="do",$D$190,IF(LEFT($A50,2)="vr",$D$195,IF(LEFT($A50,2)="za",$D$198,IF(LEFT($A50,2)="zo",$D$199)))))))</f>
        <v>0</v>
      </c>
      <c r="E50" s="442">
        <f>IF(LEFT($A50,2)="ma",$E$175,IF(LEFT($A50,2)="di",$E$180,IF(LEFT($A50,2)="wo",$E$185,IF(LEFT($A50,2)="do",$E$190,IF(LEFT($A50,2)="vr",$E$195,IF(LEFT($A50,2)="za",$E$198,IF(LEFT($A50,2)="zo",$E$199)))))))</f>
        <v>0</v>
      </c>
      <c r="F50" s="442">
        <f>IF(LEFT($A50,2)="ma",$C$175,IF(LEFT($A50,2)="di",$C$180,IF(LEFT($A50,2)="wo",$C$185,IF(LEFT($A50,2)="do",$C$190,IF(LEFT($A50,2)="vr",$C$195,IF(LEFT($A50,2)="za",$C$198,IF(LEFT($A50,2)="zo",$C$199)))))))</f>
        <v>0</v>
      </c>
      <c r="G50" s="272">
        <f t="shared" si="0"/>
        <v>0</v>
      </c>
      <c r="H50" s="266"/>
      <c r="I50" s="266"/>
      <c r="J50" s="284"/>
      <c r="K50" s="284"/>
      <c r="L50" s="311"/>
      <c r="M50" s="286"/>
      <c r="N50" s="464">
        <f t="shared" si="25"/>
        <v>42802</v>
      </c>
      <c r="O50" s="391"/>
      <c r="P50" s="287"/>
      <c r="Q50" s="287"/>
      <c r="R50" s="81"/>
      <c r="S50" s="71">
        <f t="shared" si="1"/>
        <v>0</v>
      </c>
      <c r="T50" s="6" t="e">
        <f t="shared" si="22"/>
        <v>#REF!</v>
      </c>
      <c r="U50" s="36"/>
      <c r="V50" s="72">
        <f t="shared" si="6"/>
        <v>0</v>
      </c>
      <c r="W50" s="72">
        <f t="shared" si="7"/>
        <v>0</v>
      </c>
      <c r="X50" s="73">
        <f t="shared" si="8"/>
        <v>0</v>
      </c>
      <c r="Y50" s="93" t="e">
        <f t="shared" si="23"/>
        <v>#REF!</v>
      </c>
      <c r="Z50" s="235"/>
      <c r="AA50" s="532">
        <v>0</v>
      </c>
      <c r="AB50" s="533">
        <v>0</v>
      </c>
      <c r="AC50" s="38"/>
    </row>
    <row r="51" spans="1:29" ht="12.75" customHeight="1" x14ac:dyDescent="0.25">
      <c r="A51" s="496" t="str">
        <f>TEXT($B$51,"dddd")</f>
        <v>woensdag</v>
      </c>
      <c r="B51" s="663">
        <f>DATE($AC$3,3,10)</f>
        <v>42803</v>
      </c>
      <c r="C51" s="451"/>
      <c r="D51" s="493">
        <f>IF(LEFT($A51,2 )="ma",$D$171,IF(LEFT($A51,2)="di",$D$176,IF(LEFT($A51,2)="wo",$D$181,IF(LEFT($A51,2)="do",$D$186,IF(LEFT($A51,2)="vr",$D$191,IF(LEFT($A51,2)="za",$D$198,IF(LEFT($A51,2)="zo",$D$199)))))))</f>
        <v>0</v>
      </c>
      <c r="E51" s="495">
        <f>IF(LEFT($A51,2)="ma",$E$171,IF(LEFT($A51,2)="di",$E$176,IF(LEFT($A51,2)="wo",$E$181,IF(LEFT($A51,2)="do",$E$186,IF(LEFT($A51,2)="vr",$E$191,IF(LEFT($A51,2)="za",$E$198,IF(LEFT($A51,2)="zo",$E$199)))))))</f>
        <v>0</v>
      </c>
      <c r="F51" s="495">
        <f>IF(LEFT($A51,2)="ma",$C$171,IF(LEFT($A51,2)="di",$C$176,IF(LEFT($A51,2)="wo",$C$181,IF(LEFT($A51,2)="do",$C$186,IF(LEFT($A51,2)="vr",$C$191,IF(LEFT($A51,2)="za",$C$198,IF(LEFT($A51,2)="zo",$C$199)))))))</f>
        <v>0</v>
      </c>
      <c r="G51" s="273">
        <f t="shared" si="0"/>
        <v>0</v>
      </c>
      <c r="H51" s="267"/>
      <c r="I51" s="508"/>
      <c r="J51" s="288"/>
      <c r="K51" s="288"/>
      <c r="L51" s="312"/>
      <c r="M51" s="290"/>
      <c r="N51" s="463">
        <f>$B$51</f>
        <v>42803</v>
      </c>
      <c r="O51" s="392"/>
      <c r="P51" s="291"/>
      <c r="Q51" s="291"/>
      <c r="R51" s="79"/>
      <c r="S51" s="200">
        <f t="shared" si="1"/>
        <v>0</v>
      </c>
      <c r="T51" s="5" t="e">
        <f t="shared" si="22"/>
        <v>#REF!</v>
      </c>
      <c r="U51" s="34"/>
      <c r="V51" s="67">
        <f>IF(LEFT(M51,1)="R",IF(U51&lt;$Q$2,0,U51-$Q$2),IF(LEFT(M51,1)="S",IF(U51&lt;$Q$2,0,U51-$Q$2),U51))</f>
        <v>0</v>
      </c>
      <c r="W51" s="67">
        <f>U51</f>
        <v>0</v>
      </c>
      <c r="X51" s="74">
        <f>W51*($Y$3)</f>
        <v>0</v>
      </c>
      <c r="Y51" s="91" t="e">
        <f t="shared" si="23"/>
        <v>#REF!</v>
      </c>
      <c r="Z51" s="236"/>
      <c r="AA51" s="534">
        <v>0</v>
      </c>
      <c r="AB51" s="535">
        <v>0</v>
      </c>
      <c r="AC51" s="39"/>
    </row>
    <row r="52" spans="1:29" ht="12.75" customHeight="1" x14ac:dyDescent="0.25">
      <c r="A52" s="497" t="str">
        <f>TEXT($B$51,"dddd")</f>
        <v>woensdag</v>
      </c>
      <c r="B52" s="664"/>
      <c r="C52" s="450"/>
      <c r="D52" s="494">
        <f>IF(LEFT($A52,2)="ma",$D$172,IF(LEFT($A52,2)="di",$D$177,IF(LEFT($A52,2)="wo",$D$182,IF(LEFT($A52,2)="do",$D$187,IF(LEFT($A52,2)="vr",$D$192,IF(LEFT($A52,2)="za",$D$198,IF(LEFT($A52,2)="zo",$D$199)))))))</f>
        <v>0</v>
      </c>
      <c r="E52" s="441">
        <f>IF(LEFT($A52,2)="ma",$E$172,IF(LEFT($A52,2)="di",$E$177,IF(LEFT($A52,2)="wo",$E$182,IF(LEFT($A52,2)="do",$E$187,IF(LEFT($A52,2)="vr",$E$192,IF(LEFT($A52,2)="za",$E$198,IF(LEFT($A52,2)="zo",$E$199)))))))</f>
        <v>0</v>
      </c>
      <c r="F52" s="441">
        <f>IF(LEFT($A52,2)="ma",$C$172,IF(LEFT($A52,2)="di",$C$177,IF(LEFT($A52,2)="wo",$C$182,IF(LEFT($A52,2)="do",$C$187,IF(LEFT($A52,2)="vr",$C$192,IF(LEFT($A52,2)="za",$C$198,IF(LEFT($A52,2)="zo",$C$199)))))))</f>
        <v>0</v>
      </c>
      <c r="G52" s="271">
        <f t="shared" si="0"/>
        <v>0</v>
      </c>
      <c r="H52" s="265"/>
      <c r="I52" s="265"/>
      <c r="J52" s="280"/>
      <c r="K52" s="280"/>
      <c r="L52" s="310"/>
      <c r="M52" s="282"/>
      <c r="N52" s="463">
        <f t="shared" ref="N52:N55" si="26">$B$51</f>
        <v>42803</v>
      </c>
      <c r="O52" s="390"/>
      <c r="P52" s="283"/>
      <c r="Q52" s="283"/>
      <c r="R52" s="80"/>
      <c r="S52" s="68">
        <f t="shared" si="1"/>
        <v>0</v>
      </c>
      <c r="T52" s="4" t="e">
        <f t="shared" si="22"/>
        <v>#REF!</v>
      </c>
      <c r="U52" s="35"/>
      <c r="V52" s="69">
        <f t="shared" si="6"/>
        <v>0</v>
      </c>
      <c r="W52" s="69">
        <f t="shared" si="7"/>
        <v>0</v>
      </c>
      <c r="X52" s="70">
        <f t="shared" si="8"/>
        <v>0</v>
      </c>
      <c r="Y52" s="92" t="e">
        <f t="shared" si="23"/>
        <v>#REF!</v>
      </c>
      <c r="Z52" s="234"/>
      <c r="AA52" s="530">
        <v>0</v>
      </c>
      <c r="AB52" s="531">
        <v>0</v>
      </c>
      <c r="AC52" s="37"/>
    </row>
    <row r="53" spans="1:29" ht="12.75" customHeight="1" x14ac:dyDescent="0.25">
      <c r="A53" s="497" t="str">
        <f>TEXT($B$51,"dddd")</f>
        <v>woensdag</v>
      </c>
      <c r="B53" s="664"/>
      <c r="C53" s="452"/>
      <c r="D53" s="492">
        <f>IF(LEFT($A53,2)="ma",$D$173,IF(LEFT($A53,2)="di",$D$178,IF(LEFT($A53,2)="wo",$D$183,IF(LEFT($A53,2)="do",$D$188,IF(LEFT($A53,2)="vr",$D$193,IF(LEFT($A53,2)="za",$D$198,IF(LEFT($A53,2)="zo",$D$199)))))))</f>
        <v>0</v>
      </c>
      <c r="E53" s="441">
        <f>IF(LEFT($A53,2)="ma",$E$173,IF(LEFT($A53,2)="di",$E$178,IF(LEFT($A53,2)="wo",$E$183,IF(LEFT($A53,2)="do",$E$188,IF(LEFT($A53,2)="vr",$E$193,IF(LEFT($A53,2)="za",$E$198,IF(LEFT($A53,2)="zo",$E$199)))))))</f>
        <v>0</v>
      </c>
      <c r="F53" s="441">
        <f>IF(LEFT($A53,2)="ma",$C$173,IF(LEFT($A53,2)="di",$C$178,IF(LEFT($A53,2)="wo",$C$183,IF(LEFT($A53,2)="do",$C$188,IF(LEFT($A53,2)="vr",$C$193,IF(LEFT($A53,2)="za",$C$198,IF(LEFT($A53,2)="zo",$C$199)))))))</f>
        <v>0</v>
      </c>
      <c r="G53" s="271">
        <f t="shared" si="0"/>
        <v>0</v>
      </c>
      <c r="H53" s="265"/>
      <c r="I53" s="265"/>
      <c r="J53" s="280"/>
      <c r="K53" s="280"/>
      <c r="L53" s="310"/>
      <c r="M53" s="282"/>
      <c r="N53" s="463">
        <f t="shared" si="26"/>
        <v>42803</v>
      </c>
      <c r="O53" s="390"/>
      <c r="P53" s="283"/>
      <c r="Q53" s="283"/>
      <c r="R53" s="80"/>
      <c r="S53" s="68">
        <f t="shared" si="1"/>
        <v>0</v>
      </c>
      <c r="T53" s="4" t="e">
        <f t="shared" si="22"/>
        <v>#REF!</v>
      </c>
      <c r="U53" s="35"/>
      <c r="V53" s="69">
        <f t="shared" si="6"/>
        <v>0</v>
      </c>
      <c r="W53" s="69">
        <f t="shared" si="7"/>
        <v>0</v>
      </c>
      <c r="X53" s="70">
        <f t="shared" si="8"/>
        <v>0</v>
      </c>
      <c r="Y53" s="92" t="e">
        <f t="shared" si="23"/>
        <v>#REF!</v>
      </c>
      <c r="Z53" s="234"/>
      <c r="AA53" s="530">
        <v>0</v>
      </c>
      <c r="AB53" s="531">
        <v>0</v>
      </c>
      <c r="AC53" s="37"/>
    </row>
    <row r="54" spans="1:29" ht="12.75" customHeight="1" thickBot="1" x14ac:dyDescent="0.3">
      <c r="A54" s="497" t="str">
        <f>TEXT($B$51,"dddd")</f>
        <v>woensdag</v>
      </c>
      <c r="B54" s="664"/>
      <c r="C54" s="450"/>
      <c r="D54" s="441">
        <f>IF(LEFT($A54,2)="ma",$D$174,IF(LEFT($A54,2)="di",$D$179,IF(LEFT($A54,2)="wo",$D$184,IF(LEFT($A54,2)="do",$D$189,IF(LEFT($A54,2)="vr",$D$194,IF(LEFT($A54,2)="za",$D$198,IF(LEFT($A54,2)="zo",$D$199)))))))</f>
        <v>0</v>
      </c>
      <c r="E54" s="441">
        <f>IF(LEFT($A54,2)="ma",$E$174,IF(LEFT($A54,2)="di",$E$179,IF(LEFT($A54,2)="wo",$E$184,IF(LEFT($A54,2)="do",$E$189,IF(LEFT($A54,2)="vr",$E$194,IF(LEFT($A54,2)="za",$E$198,IF(LEFT($A54,2)="zo",$E$199)))))))</f>
        <v>0</v>
      </c>
      <c r="F54" s="441">
        <f>IF(LEFT($A54,2)="ma",$C$174,IF(LEFT($A54,2)="di",$C$179,IF(LEFT($A54,2)="wo",$C$184,IF(LEFT($A54,2)="do",$C$189,IF(LEFT($A54,2)="vr",$C$194,IF(LEFT($A54,2)="za",$C$198,IF(LEFT($A54,2)="zo",$C$199)))))))</f>
        <v>0</v>
      </c>
      <c r="G54" s="271">
        <f t="shared" si="0"/>
        <v>0</v>
      </c>
      <c r="H54" s="265"/>
      <c r="I54" s="265"/>
      <c r="J54" s="280"/>
      <c r="K54" s="280"/>
      <c r="L54" s="310"/>
      <c r="M54" s="282"/>
      <c r="N54" s="463">
        <f t="shared" si="26"/>
        <v>42803</v>
      </c>
      <c r="O54" s="390"/>
      <c r="P54" s="283"/>
      <c r="Q54" s="283"/>
      <c r="R54" s="80"/>
      <c r="S54" s="68">
        <f t="shared" si="1"/>
        <v>0</v>
      </c>
      <c r="T54" s="4" t="e">
        <f t="shared" si="22"/>
        <v>#REF!</v>
      </c>
      <c r="U54" s="35"/>
      <c r="V54" s="69">
        <f t="shared" si="6"/>
        <v>0</v>
      </c>
      <c r="W54" s="69">
        <f t="shared" si="7"/>
        <v>0</v>
      </c>
      <c r="X54" s="70">
        <f t="shared" si="8"/>
        <v>0</v>
      </c>
      <c r="Y54" s="92" t="e">
        <f t="shared" si="23"/>
        <v>#REF!</v>
      </c>
      <c r="Z54" s="234"/>
      <c r="AA54" s="530">
        <v>0</v>
      </c>
      <c r="AB54" s="531">
        <v>0</v>
      </c>
      <c r="AC54" s="37"/>
    </row>
    <row r="55" spans="1:29" ht="13.5" customHeight="1" thickBot="1" x14ac:dyDescent="0.3">
      <c r="A55" s="498" t="str">
        <f>TEXT($B$51,"dddd")</f>
        <v>woensdag</v>
      </c>
      <c r="B55" s="665"/>
      <c r="C55" s="449" t="e">
        <f t="shared" si="11"/>
        <v>#REF!</v>
      </c>
      <c r="D55" s="442">
        <f>IF(LEFT($A55,2)="ma",$D$175,IF(LEFT($A55,2)="di",$D$180,IF(LEFT($A55,2)="wo",$D$185,IF(LEFT($A55,2)="do",$D$190,IF(LEFT($A55,2)="vr",$D$195,IF(LEFT($A55,2)="za",$D$198,IF(LEFT($A55,2)="zo",$D$199)))))))</f>
        <v>0</v>
      </c>
      <c r="E55" s="442">
        <f>IF(LEFT($A55,2)="ma",$E$175,IF(LEFT($A55,2)="di",$E$180,IF(LEFT($A55,2)="wo",$E$185,IF(LEFT($A55,2)="do",$E$190,IF(LEFT($A55,2)="vr",$E$195,IF(LEFT($A55,2)="za",$E$198,IF(LEFT($A55,2)="zo",$E$199)))))))</f>
        <v>0</v>
      </c>
      <c r="F55" s="442">
        <f>IF(LEFT($A55,2)="ma",$C$175,IF(LEFT($A55,2)="di",$C$180,IF(LEFT($A55,2)="wo",$C$185,IF(LEFT($A55,2)="do",$C$190,IF(LEFT($A55,2)="vr",$C$195,IF(LEFT($A55,2)="za",$C$198,IF(LEFT($A55,2)="zo",$C$199)))))))</f>
        <v>0</v>
      </c>
      <c r="G55" s="274">
        <f t="shared" si="0"/>
        <v>0</v>
      </c>
      <c r="H55" s="268"/>
      <c r="I55" s="266"/>
      <c r="J55" s="292"/>
      <c r="K55" s="292"/>
      <c r="L55" s="313"/>
      <c r="M55" s="294"/>
      <c r="N55" s="463">
        <f t="shared" si="26"/>
        <v>42803</v>
      </c>
      <c r="O55" s="393"/>
      <c r="P55" s="295"/>
      <c r="Q55" s="295"/>
      <c r="R55" s="81"/>
      <c r="S55" s="71">
        <f t="shared" si="1"/>
        <v>0</v>
      </c>
      <c r="T55" s="6" t="e">
        <f t="shared" si="22"/>
        <v>#REF!</v>
      </c>
      <c r="U55" s="36"/>
      <c r="V55" s="72">
        <f t="shared" si="6"/>
        <v>0</v>
      </c>
      <c r="W55" s="72">
        <f t="shared" si="7"/>
        <v>0</v>
      </c>
      <c r="X55" s="73">
        <f t="shared" si="8"/>
        <v>0</v>
      </c>
      <c r="Y55" s="93" t="e">
        <f t="shared" si="23"/>
        <v>#REF!</v>
      </c>
      <c r="Z55" s="237"/>
      <c r="AA55" s="536">
        <v>0</v>
      </c>
      <c r="AB55" s="537">
        <v>0</v>
      </c>
      <c r="AC55" s="40"/>
    </row>
    <row r="56" spans="1:29" ht="12.75" customHeight="1" thickBot="1" x14ac:dyDescent="0.3">
      <c r="A56" s="496" t="str">
        <f>TEXT($B$56,"dddd")</f>
        <v>donderdag</v>
      </c>
      <c r="B56" s="663">
        <f>DATE($AC$3,3,11)</f>
        <v>42804</v>
      </c>
      <c r="C56" s="451"/>
      <c r="D56" s="493">
        <f>IF(LEFT($A56,2 )="ma",$D$171,IF(LEFT($A56,2)="di",$D$176,IF(LEFT($A56,2)="wo",$D$181,IF(LEFT($A56,2)="do",$D$186,IF(LEFT($A56,2)="vr",$D$191,IF(LEFT($A56,2)="za",$D$198,IF(LEFT($A56,2)="zo",$D$199)))))))</f>
        <v>0</v>
      </c>
      <c r="E56" s="495">
        <f>IF(LEFT($A56,2)="ma",$E$171,IF(LEFT($A56,2)="di",$E$176,IF(LEFT($A56,2)="wo",$E$181,IF(LEFT($A56,2)="do",$E$186,IF(LEFT($A56,2)="vr",$E$191,IF(LEFT($A56,2)="za",$E$198,IF(LEFT($A56,2)="zo",$E$199)))))))</f>
        <v>0</v>
      </c>
      <c r="F56" s="495">
        <f>IF(LEFT($A56,2)="ma",$C$171,IF(LEFT($A56,2)="di",$C$176,IF(LEFT($A56,2)="wo",$C$181,IF(LEFT($A56,2)="do",$C$186,IF(LEFT($A56,2)="vr",$C$191,IF(LEFT($A56,2)="za",$C$198,IF(LEFT($A56,2)="zo",$C$199)))))))</f>
        <v>0</v>
      </c>
      <c r="G56" s="270">
        <f t="shared" si="0"/>
        <v>0</v>
      </c>
      <c r="H56" s="264"/>
      <c r="I56" s="508"/>
      <c r="J56" s="276"/>
      <c r="K56" s="276"/>
      <c r="L56" s="309"/>
      <c r="M56" s="278"/>
      <c r="N56" s="464">
        <f>$B$56</f>
        <v>42804</v>
      </c>
      <c r="O56" s="389"/>
      <c r="P56" s="279"/>
      <c r="Q56" s="279"/>
      <c r="R56" s="79"/>
      <c r="S56" s="200">
        <f t="shared" si="1"/>
        <v>0</v>
      </c>
      <c r="T56" s="5" t="e">
        <f t="shared" si="22"/>
        <v>#REF!</v>
      </c>
      <c r="U56" s="34"/>
      <c r="V56" s="67">
        <f>IF(LEFT(M56,1)="R",IF(U56&lt;$Q$2,0,U56-$Q$2),IF(LEFT(M56,1)="S",IF(U56&lt;$Q$2,0,U56-$Q$2),U56))</f>
        <v>0</v>
      </c>
      <c r="W56" s="67">
        <f>U56</f>
        <v>0</v>
      </c>
      <c r="X56" s="74">
        <f>W56*($Y$3)</f>
        <v>0</v>
      </c>
      <c r="Y56" s="91" t="e">
        <f t="shared" si="23"/>
        <v>#REF!</v>
      </c>
      <c r="Z56" s="238"/>
      <c r="AA56" s="528">
        <v>0</v>
      </c>
      <c r="AB56" s="529">
        <v>0</v>
      </c>
      <c r="AC56" s="41"/>
    </row>
    <row r="57" spans="1:29" ht="12.75" customHeight="1" thickBot="1" x14ac:dyDescent="0.3">
      <c r="A57" s="497" t="str">
        <f>TEXT($B$56,"dddd")</f>
        <v>donderdag</v>
      </c>
      <c r="B57" s="664"/>
      <c r="C57" s="450"/>
      <c r="D57" s="494">
        <f>IF(LEFT($A57,2)="ma",$D$172,IF(LEFT($A57,2)="di",$D$177,IF(LEFT($A57,2)="wo",$D$182,IF(LEFT($A57,2)="do",$D$187,IF(LEFT($A57,2)="vr",$D$192,IF(LEFT($A57,2)="za",$D$198,IF(LEFT($A57,2)="zo",$D$199)))))))</f>
        <v>0</v>
      </c>
      <c r="E57" s="441">
        <f>IF(LEFT($A57,2)="ma",$E$172,IF(LEFT($A57,2)="di",$E$177,IF(LEFT($A57,2)="wo",$E$182,IF(LEFT($A57,2)="do",$E$187,IF(LEFT($A57,2)="vr",$E$192,IF(LEFT($A57,2)="za",$E$198,IF(LEFT($A57,2)="zo",$E$199)))))))</f>
        <v>0</v>
      </c>
      <c r="F57" s="441">
        <f>IF(LEFT($A57,2)="ma",$C$172,IF(LEFT($A57,2)="di",$C$177,IF(LEFT($A57,2)="wo",$C$182,IF(LEFT($A57,2)="do",$C$187,IF(LEFT($A57,2)="vr",$C$192,IF(LEFT($A57,2)="za",$C$198,IF(LEFT($A57,2)="zo",$C$199)))))))</f>
        <v>0</v>
      </c>
      <c r="G57" s="271">
        <f t="shared" si="0"/>
        <v>0</v>
      </c>
      <c r="H57" s="265"/>
      <c r="I57" s="265"/>
      <c r="J57" s="280"/>
      <c r="K57" s="280"/>
      <c r="L57" s="310"/>
      <c r="M57" s="282"/>
      <c r="N57" s="464">
        <f t="shared" ref="N57:N60" si="27">$B$56</f>
        <v>42804</v>
      </c>
      <c r="O57" s="390"/>
      <c r="P57" s="283"/>
      <c r="Q57" s="283"/>
      <c r="R57" s="80"/>
      <c r="S57" s="68">
        <f t="shared" si="1"/>
        <v>0</v>
      </c>
      <c r="T57" s="4" t="e">
        <f t="shared" si="22"/>
        <v>#REF!</v>
      </c>
      <c r="U57" s="35"/>
      <c r="V57" s="69">
        <f t="shared" si="6"/>
        <v>0</v>
      </c>
      <c r="W57" s="69">
        <f t="shared" si="7"/>
        <v>0</v>
      </c>
      <c r="X57" s="70">
        <f t="shared" si="8"/>
        <v>0</v>
      </c>
      <c r="Y57" s="92" t="e">
        <f t="shared" si="23"/>
        <v>#REF!</v>
      </c>
      <c r="Z57" s="234"/>
      <c r="AA57" s="530">
        <v>0</v>
      </c>
      <c r="AB57" s="531">
        <v>0</v>
      </c>
      <c r="AC57" s="37"/>
    </row>
    <row r="58" spans="1:29" ht="12.75" customHeight="1" thickBot="1" x14ac:dyDescent="0.3">
      <c r="A58" s="497" t="str">
        <f>TEXT($B$56,"dddd")</f>
        <v>donderdag</v>
      </c>
      <c r="B58" s="664"/>
      <c r="C58" s="452"/>
      <c r="D58" s="492">
        <f>IF(LEFT($A58,2)="ma",$D$173,IF(LEFT($A58,2)="di",$D$178,IF(LEFT($A58,2)="wo",$D$183,IF(LEFT($A58,2)="do",$D$188,IF(LEFT($A58,2)="vr",$D$193,IF(LEFT($A58,2)="za",$D$198,IF(LEFT($A58,2)="zo",$D$199)))))))</f>
        <v>0</v>
      </c>
      <c r="E58" s="441">
        <f>IF(LEFT($A58,2)="ma",$E$173,IF(LEFT($A58,2)="di",$E$178,IF(LEFT($A58,2)="wo",$E$183,IF(LEFT($A58,2)="do",$E$188,IF(LEFT($A58,2)="vr",$E$193,IF(LEFT($A58,2)="za",$E$198,IF(LEFT($A58,2)="zo",$E$199)))))))</f>
        <v>0</v>
      </c>
      <c r="F58" s="441">
        <f>IF(LEFT($A58,2)="ma",$C$173,IF(LEFT($A58,2)="di",$C$178,IF(LEFT($A58,2)="wo",$C$183,IF(LEFT($A58,2)="do",$C$188,IF(LEFT($A58,2)="vr",$C$193,IF(LEFT($A58,2)="za",$C$198,IF(LEFT($A58,2)="zo",$C$199)))))))</f>
        <v>0</v>
      </c>
      <c r="G58" s="271">
        <f t="shared" si="0"/>
        <v>0</v>
      </c>
      <c r="H58" s="265"/>
      <c r="I58" s="265"/>
      <c r="J58" s="280"/>
      <c r="K58" s="280"/>
      <c r="L58" s="310"/>
      <c r="M58" s="282"/>
      <c r="N58" s="464">
        <f t="shared" si="27"/>
        <v>42804</v>
      </c>
      <c r="O58" s="390"/>
      <c r="P58" s="283"/>
      <c r="Q58" s="283"/>
      <c r="R58" s="80"/>
      <c r="S58" s="68">
        <f t="shared" si="1"/>
        <v>0</v>
      </c>
      <c r="T58" s="4" t="e">
        <f t="shared" si="22"/>
        <v>#REF!</v>
      </c>
      <c r="U58" s="35"/>
      <c r="V58" s="69">
        <f t="shared" si="6"/>
        <v>0</v>
      </c>
      <c r="W58" s="69">
        <f t="shared" si="7"/>
        <v>0</v>
      </c>
      <c r="X58" s="70">
        <f t="shared" si="8"/>
        <v>0</v>
      </c>
      <c r="Y58" s="92" t="e">
        <f t="shared" si="23"/>
        <v>#REF!</v>
      </c>
      <c r="Z58" s="234"/>
      <c r="AA58" s="530">
        <v>0</v>
      </c>
      <c r="AB58" s="531">
        <v>0</v>
      </c>
      <c r="AC58" s="37"/>
    </row>
    <row r="59" spans="1:29" ht="12.75" customHeight="1" thickBot="1" x14ac:dyDescent="0.3">
      <c r="A59" s="497" t="str">
        <f>TEXT($B$56,"dddd")</f>
        <v>donderdag</v>
      </c>
      <c r="B59" s="664"/>
      <c r="C59" s="450"/>
      <c r="D59" s="441">
        <f>IF(LEFT($A59,2)="ma",$D$174,IF(LEFT($A59,2)="di",$D$179,IF(LEFT($A59,2)="wo",$D$184,IF(LEFT($A59,2)="do",$D$189,IF(LEFT($A59,2)="vr",$D$194,IF(LEFT($A59,2)="za",$D$198,IF(LEFT($A59,2)="zo",$D$199)))))))</f>
        <v>0</v>
      </c>
      <c r="E59" s="441">
        <f>IF(LEFT($A59,2)="ma",$E$174,IF(LEFT($A59,2)="di",$E$179,IF(LEFT($A59,2)="wo",$E$184,IF(LEFT($A59,2)="do",$E$189,IF(LEFT($A59,2)="vr",$E$194,IF(LEFT($A59,2)="za",$E$198,IF(LEFT($A59,2)="zo",$E$199)))))))</f>
        <v>0</v>
      </c>
      <c r="F59" s="441">
        <f>IF(LEFT($A59,2)="ma",$C$174,IF(LEFT($A59,2)="di",$C$179,IF(LEFT($A59,2)="wo",$C$184,IF(LEFT($A59,2)="do",$C$189,IF(LEFT($A59,2)="vr",$C$194,IF(LEFT($A59,2)="za",$C$198,IF(LEFT($A59,2)="zo",$C$199)))))))</f>
        <v>0</v>
      </c>
      <c r="G59" s="271">
        <f t="shared" si="0"/>
        <v>0</v>
      </c>
      <c r="H59" s="265"/>
      <c r="I59" s="265"/>
      <c r="J59" s="280"/>
      <c r="K59" s="280"/>
      <c r="L59" s="310"/>
      <c r="M59" s="282"/>
      <c r="N59" s="464">
        <f t="shared" si="27"/>
        <v>42804</v>
      </c>
      <c r="O59" s="390"/>
      <c r="P59" s="283"/>
      <c r="Q59" s="283"/>
      <c r="R59" s="80"/>
      <c r="S59" s="68">
        <f t="shared" si="1"/>
        <v>0</v>
      </c>
      <c r="T59" s="4" t="e">
        <f t="shared" si="22"/>
        <v>#REF!</v>
      </c>
      <c r="U59" s="35"/>
      <c r="V59" s="69">
        <f t="shared" si="6"/>
        <v>0</v>
      </c>
      <c r="W59" s="69">
        <f t="shared" si="7"/>
        <v>0</v>
      </c>
      <c r="X59" s="70">
        <f t="shared" si="8"/>
        <v>0</v>
      </c>
      <c r="Y59" s="92" t="e">
        <f t="shared" si="23"/>
        <v>#REF!</v>
      </c>
      <c r="Z59" s="234"/>
      <c r="AA59" s="530">
        <v>0</v>
      </c>
      <c r="AB59" s="531">
        <v>0</v>
      </c>
      <c r="AC59" s="37"/>
    </row>
    <row r="60" spans="1:29" ht="13.5" customHeight="1" thickBot="1" x14ac:dyDescent="0.3">
      <c r="A60" s="498" t="str">
        <f>TEXT($B$56,"dddd")</f>
        <v>donderdag</v>
      </c>
      <c r="B60" s="665"/>
      <c r="C60" s="449" t="e">
        <f t="shared" si="11"/>
        <v>#REF!</v>
      </c>
      <c r="D60" s="442">
        <f>IF(LEFT($A60,2)="ma",$D$175,IF(LEFT($A60,2)="di",$D$180,IF(LEFT($A60,2)="wo",$D$185,IF(LEFT($A60,2)="do",$D$190,IF(LEFT($A60,2)="vr",$D$195,IF(LEFT($A60,2)="za",$D$198,IF(LEFT($A60,2)="zo",$D$199)))))))</f>
        <v>0</v>
      </c>
      <c r="E60" s="442">
        <f>IF(LEFT($A60,2)="ma",$E$175,IF(LEFT($A60,2)="di",$E$180,IF(LEFT($A60,2)="wo",$E$185,IF(LEFT($A60,2)="do",$E$190,IF(LEFT($A60,2)="vr",$E$195,IF(LEFT($A60,2)="za",$E$198,IF(LEFT($A60,2)="zo",$E$199)))))))</f>
        <v>0</v>
      </c>
      <c r="F60" s="442">
        <f>IF(LEFT($A60,2)="ma",$C$175,IF(LEFT($A60,2)="di",$C$180,IF(LEFT($A60,2)="wo",$C$185,IF(LEFT($A60,2)="do",$C$190,IF(LEFT($A60,2)="vr",$C$195,IF(LEFT($A60,2)="za",$C$198,IF(LEFT($A60,2)="zo",$C$199)))))))</f>
        <v>0</v>
      </c>
      <c r="G60" s="272">
        <f t="shared" si="0"/>
        <v>0</v>
      </c>
      <c r="H60" s="266"/>
      <c r="I60" s="266"/>
      <c r="J60" s="284"/>
      <c r="K60" s="284"/>
      <c r="L60" s="311"/>
      <c r="M60" s="286"/>
      <c r="N60" s="464">
        <f t="shared" si="27"/>
        <v>42804</v>
      </c>
      <c r="O60" s="391"/>
      <c r="P60" s="287"/>
      <c r="Q60" s="287"/>
      <c r="R60" s="81"/>
      <c r="S60" s="71">
        <f t="shared" si="1"/>
        <v>0</v>
      </c>
      <c r="T60" s="6" t="e">
        <f t="shared" si="22"/>
        <v>#REF!</v>
      </c>
      <c r="U60" s="36"/>
      <c r="V60" s="72">
        <f t="shared" si="6"/>
        <v>0</v>
      </c>
      <c r="W60" s="72">
        <f t="shared" si="7"/>
        <v>0</v>
      </c>
      <c r="X60" s="73">
        <f t="shared" si="8"/>
        <v>0</v>
      </c>
      <c r="Y60" s="93" t="e">
        <f t="shared" si="23"/>
        <v>#REF!</v>
      </c>
      <c r="Z60" s="235"/>
      <c r="AA60" s="532">
        <v>0</v>
      </c>
      <c r="AB60" s="533">
        <v>0</v>
      </c>
      <c r="AC60" s="38"/>
    </row>
    <row r="61" spans="1:29" ht="12.75" customHeight="1" x14ac:dyDescent="0.25">
      <c r="A61" s="496" t="str">
        <f>TEXT($B$61,"dddd")</f>
        <v>vrijdag</v>
      </c>
      <c r="B61" s="663">
        <f>DATE($AC$3,3,12)</f>
        <v>42805</v>
      </c>
      <c r="C61" s="451"/>
      <c r="D61" s="493">
        <f>IF(LEFT($A61,2 )="ma",$D$171,IF(LEFT($A61,2)="di",$D$176,IF(LEFT($A61,2)="wo",$D$181,IF(LEFT($A61,2)="do",$D$186,IF(LEFT($A61,2)="vr",$D$191,IF(LEFT($A61,2)="za",$D$198,IF(LEFT($A61,2)="zo",$D$199)))))))</f>
        <v>0</v>
      </c>
      <c r="E61" s="495">
        <f>IF(LEFT($A61,2)="ma",$E$171,IF(LEFT($A61,2)="di",$E$176,IF(LEFT($A61,2)="wo",$E$181,IF(LEFT($A61,2)="do",$E$186,IF(LEFT($A61,2)="vr",$E$191,IF(LEFT($A61,2)="za",$E$198,IF(LEFT($A61,2)="zo",$E$199)))))))</f>
        <v>0</v>
      </c>
      <c r="F61" s="495">
        <f>IF(LEFT($A61,2)="ma",$C$171,IF(LEFT($A61,2)="di",$C$176,IF(LEFT($A61,2)="wo",$C$181,IF(LEFT($A61,2)="do",$C$186,IF(LEFT($A61,2)="vr",$C$191,IF(LEFT($A61,2)="za",$C$198,IF(LEFT($A61,2)="zo",$C$199)))))))</f>
        <v>0</v>
      </c>
      <c r="G61" s="273">
        <f t="shared" si="0"/>
        <v>0</v>
      </c>
      <c r="H61" s="267"/>
      <c r="I61" s="508"/>
      <c r="J61" s="288"/>
      <c r="K61" s="288"/>
      <c r="L61" s="312"/>
      <c r="M61" s="290"/>
      <c r="N61" s="463">
        <f>$B$61</f>
        <v>42805</v>
      </c>
      <c r="O61" s="392"/>
      <c r="P61" s="291"/>
      <c r="Q61" s="291"/>
      <c r="R61" s="79"/>
      <c r="S61" s="200">
        <f t="shared" si="1"/>
        <v>0</v>
      </c>
      <c r="T61" s="5" t="e">
        <f t="shared" si="22"/>
        <v>#REF!</v>
      </c>
      <c r="U61" s="34"/>
      <c r="V61" s="67">
        <f>IF(LEFT(M61,1)="R",IF(U61&lt;$Q$2,0,U61-$Q$2),IF(LEFT(M61,1)="S",IF(U61&lt;$Q$2,0,U61-$Q$2),U61))</f>
        <v>0</v>
      </c>
      <c r="W61" s="67">
        <f>U61</f>
        <v>0</v>
      </c>
      <c r="X61" s="74">
        <f>W61*($Y$3)</f>
        <v>0</v>
      </c>
      <c r="Y61" s="91" t="e">
        <f t="shared" si="23"/>
        <v>#REF!</v>
      </c>
      <c r="Z61" s="236"/>
      <c r="AA61" s="534">
        <v>0</v>
      </c>
      <c r="AB61" s="535">
        <v>0</v>
      </c>
      <c r="AC61" s="39"/>
    </row>
    <row r="62" spans="1:29" ht="12.75" customHeight="1" x14ac:dyDescent="0.25">
      <c r="A62" s="497" t="str">
        <f>TEXT($B$61,"dddd")</f>
        <v>vrijdag</v>
      </c>
      <c r="B62" s="664"/>
      <c r="C62" s="450"/>
      <c r="D62" s="494">
        <f>IF(LEFT($A62,2)="ma",$D$172,IF(LEFT($A62,2)="di",$D$177,IF(LEFT($A62,2)="wo",$D$182,IF(LEFT($A62,2)="do",$D$187,IF(LEFT($A62,2)="vr",$D$192,IF(LEFT($A62,2)="za",$D$198,IF(LEFT($A62,2)="zo",$D$199)))))))</f>
        <v>0</v>
      </c>
      <c r="E62" s="441">
        <f>IF(LEFT($A62,2)="ma",$E$172,IF(LEFT($A62,2)="di",$E$177,IF(LEFT($A62,2)="wo",$E$182,IF(LEFT($A62,2)="do",$E$187,IF(LEFT($A62,2)="vr",$E$192,IF(LEFT($A62,2)="za",$E$198,IF(LEFT($A62,2)="zo",$E$199)))))))</f>
        <v>0</v>
      </c>
      <c r="F62" s="441">
        <f>IF(LEFT($A62,2)="ma",$C$172,IF(LEFT($A62,2)="di",$C$177,IF(LEFT($A62,2)="wo",$C$182,IF(LEFT($A62,2)="do",$C$187,IF(LEFT($A62,2)="vr",$C$192,IF(LEFT($A62,2)="za",$C$198,IF(LEFT($A62,2)="zo",$C$199)))))))</f>
        <v>0</v>
      </c>
      <c r="G62" s="271">
        <f t="shared" si="0"/>
        <v>0</v>
      </c>
      <c r="H62" s="265"/>
      <c r="I62" s="265"/>
      <c r="J62" s="280"/>
      <c r="K62" s="280"/>
      <c r="L62" s="310"/>
      <c r="M62" s="282"/>
      <c r="N62" s="463">
        <f t="shared" ref="N62:N65" si="28">$B$61</f>
        <v>42805</v>
      </c>
      <c r="O62" s="390"/>
      <c r="P62" s="283"/>
      <c r="Q62" s="283"/>
      <c r="R62" s="80"/>
      <c r="S62" s="68">
        <f t="shared" si="1"/>
        <v>0</v>
      </c>
      <c r="T62" s="4" t="e">
        <f t="shared" si="22"/>
        <v>#REF!</v>
      </c>
      <c r="U62" s="35"/>
      <c r="V62" s="69">
        <f t="shared" si="6"/>
        <v>0</v>
      </c>
      <c r="W62" s="69">
        <f t="shared" si="7"/>
        <v>0</v>
      </c>
      <c r="X62" s="70">
        <f t="shared" si="8"/>
        <v>0</v>
      </c>
      <c r="Y62" s="92" t="e">
        <f t="shared" si="23"/>
        <v>#REF!</v>
      </c>
      <c r="Z62" s="234"/>
      <c r="AA62" s="530">
        <v>0</v>
      </c>
      <c r="AB62" s="531">
        <v>0</v>
      </c>
      <c r="AC62" s="37"/>
    </row>
    <row r="63" spans="1:29" ht="12.75" customHeight="1" x14ac:dyDescent="0.25">
      <c r="A63" s="497" t="str">
        <f>TEXT($B$61,"dddd")</f>
        <v>vrijdag</v>
      </c>
      <c r="B63" s="664"/>
      <c r="C63" s="452"/>
      <c r="D63" s="492">
        <f>IF(LEFT($A63,2)="ma",$D$173,IF(LEFT($A63,2)="di",$D$178,IF(LEFT($A63,2)="wo",$D$183,IF(LEFT($A63,2)="do",$D$188,IF(LEFT($A63,2)="vr",$D$193,IF(LEFT($A63,2)="za",$D$198,IF(LEFT($A63,2)="zo",$D$199)))))))</f>
        <v>0</v>
      </c>
      <c r="E63" s="441">
        <f>IF(LEFT($A63,2)="ma",$E$173,IF(LEFT($A63,2)="di",$E$178,IF(LEFT($A63,2)="wo",$E$183,IF(LEFT($A63,2)="do",$E$188,IF(LEFT($A63,2)="vr",$E$193,IF(LEFT($A63,2)="za",$E$198,IF(LEFT($A63,2)="zo",$E$199)))))))</f>
        <v>0</v>
      </c>
      <c r="F63" s="441">
        <f>IF(LEFT($A63,2)="ma",$C$173,IF(LEFT($A63,2)="di",$C$178,IF(LEFT($A63,2)="wo",$C$183,IF(LEFT($A63,2)="do",$C$188,IF(LEFT($A63,2)="vr",$C$193,IF(LEFT($A63,2)="za",$C$198,IF(LEFT($A63,2)="zo",$C$199)))))))</f>
        <v>0</v>
      </c>
      <c r="G63" s="271">
        <f t="shared" si="0"/>
        <v>0</v>
      </c>
      <c r="H63" s="265"/>
      <c r="I63" s="265"/>
      <c r="J63" s="280"/>
      <c r="K63" s="280"/>
      <c r="L63" s="310"/>
      <c r="M63" s="282"/>
      <c r="N63" s="463">
        <f t="shared" si="28"/>
        <v>42805</v>
      </c>
      <c r="O63" s="390"/>
      <c r="P63" s="283"/>
      <c r="Q63" s="283"/>
      <c r="R63" s="80"/>
      <c r="S63" s="68">
        <f t="shared" si="1"/>
        <v>0</v>
      </c>
      <c r="T63" s="4" t="e">
        <f t="shared" si="22"/>
        <v>#REF!</v>
      </c>
      <c r="U63" s="35"/>
      <c r="V63" s="69">
        <f t="shared" si="6"/>
        <v>0</v>
      </c>
      <c r="W63" s="69">
        <f t="shared" si="7"/>
        <v>0</v>
      </c>
      <c r="X63" s="70">
        <f t="shared" si="8"/>
        <v>0</v>
      </c>
      <c r="Y63" s="92" t="e">
        <f t="shared" si="23"/>
        <v>#REF!</v>
      </c>
      <c r="Z63" s="234"/>
      <c r="AA63" s="530">
        <v>0</v>
      </c>
      <c r="AB63" s="531">
        <v>0</v>
      </c>
      <c r="AC63" s="37"/>
    </row>
    <row r="64" spans="1:29" ht="12.75" customHeight="1" thickBot="1" x14ac:dyDescent="0.3">
      <c r="A64" s="497" t="str">
        <f>TEXT($B$61,"dddd")</f>
        <v>vrijdag</v>
      </c>
      <c r="B64" s="664"/>
      <c r="C64" s="450"/>
      <c r="D64" s="441">
        <f>IF(LEFT($A64,2)="ma",$D$174,IF(LEFT($A64,2)="di",$D$179,IF(LEFT($A64,2)="wo",$D$184,IF(LEFT($A64,2)="do",$D$189,IF(LEFT($A64,2)="vr",$D$194,IF(LEFT($A64,2)="za",$D$198,IF(LEFT($A64,2)="zo",$D$199)))))))</f>
        <v>0</v>
      </c>
      <c r="E64" s="441">
        <f>IF(LEFT($A64,2)="ma",$E$174,IF(LEFT($A64,2)="di",$E$179,IF(LEFT($A64,2)="wo",$E$184,IF(LEFT($A64,2)="do",$E$189,IF(LEFT($A64,2)="vr",$E$194,IF(LEFT($A64,2)="za",$E$198,IF(LEFT($A64,2)="zo",$E$199)))))))</f>
        <v>0</v>
      </c>
      <c r="F64" s="441">
        <f>IF(LEFT($A64,2)="ma",$C$174,IF(LEFT($A64,2)="di",$C$179,IF(LEFT($A64,2)="wo",$C$184,IF(LEFT($A64,2)="do",$C$189,IF(LEFT($A64,2)="vr",$C$194,IF(LEFT($A64,2)="za",$C$198,IF(LEFT($A64,2)="zo",$C$199)))))))</f>
        <v>0</v>
      </c>
      <c r="G64" s="271">
        <f t="shared" si="0"/>
        <v>0</v>
      </c>
      <c r="H64" s="265"/>
      <c r="I64" s="265"/>
      <c r="J64" s="280"/>
      <c r="K64" s="280"/>
      <c r="L64" s="310"/>
      <c r="M64" s="282"/>
      <c r="N64" s="463">
        <f t="shared" si="28"/>
        <v>42805</v>
      </c>
      <c r="O64" s="390"/>
      <c r="P64" s="283"/>
      <c r="Q64" s="283"/>
      <c r="R64" s="80"/>
      <c r="S64" s="68">
        <f t="shared" si="1"/>
        <v>0</v>
      </c>
      <c r="T64" s="4" t="e">
        <f t="shared" si="22"/>
        <v>#REF!</v>
      </c>
      <c r="U64" s="35"/>
      <c r="V64" s="69">
        <f t="shared" si="6"/>
        <v>0</v>
      </c>
      <c r="W64" s="69">
        <f t="shared" si="7"/>
        <v>0</v>
      </c>
      <c r="X64" s="70">
        <f t="shared" si="8"/>
        <v>0</v>
      </c>
      <c r="Y64" s="92" t="e">
        <f t="shared" si="23"/>
        <v>#REF!</v>
      </c>
      <c r="Z64" s="234"/>
      <c r="AA64" s="530">
        <v>0</v>
      </c>
      <c r="AB64" s="531">
        <v>0</v>
      </c>
      <c r="AC64" s="37"/>
    </row>
    <row r="65" spans="1:29" ht="13.5" customHeight="1" thickBot="1" x14ac:dyDescent="0.3">
      <c r="A65" s="498" t="str">
        <f>TEXT($B$61,"dddd")</f>
        <v>vrijdag</v>
      </c>
      <c r="B65" s="665"/>
      <c r="C65" s="449" t="e">
        <f t="shared" si="11"/>
        <v>#REF!</v>
      </c>
      <c r="D65" s="442">
        <f>IF(LEFT($A65,2)="ma",$D$175,IF(LEFT($A65,2)="di",$D$180,IF(LEFT($A65,2)="wo",$D$185,IF(LEFT($A65,2)="do",$D$190,IF(LEFT($A65,2)="vr",$D$195,IF(LEFT($A65,2)="za",$D$198,IF(LEFT($A65,2)="zo",$D$199)))))))</f>
        <v>0</v>
      </c>
      <c r="E65" s="442">
        <f>IF(LEFT($A65,2)="ma",$E$175,IF(LEFT($A65,2)="di",$E$180,IF(LEFT($A65,2)="wo",$E$185,IF(LEFT($A65,2)="do",$E$190,IF(LEFT($A65,2)="vr",$E$195,IF(LEFT($A65,2)="za",$E$198,IF(LEFT($A65,2)="zo",$E$199)))))))</f>
        <v>0</v>
      </c>
      <c r="F65" s="442">
        <f>IF(LEFT($A65,2)="ma",$C$175,IF(LEFT($A65,2)="di",$C$180,IF(LEFT($A65,2)="wo",$C$185,IF(LEFT($A65,2)="do",$C$190,IF(LEFT($A65,2)="vr",$C$195,IF(LEFT($A65,2)="za",$C$198,IF(LEFT($A65,2)="zo",$C$199)))))))</f>
        <v>0</v>
      </c>
      <c r="G65" s="274">
        <f t="shared" si="0"/>
        <v>0</v>
      </c>
      <c r="H65" s="268"/>
      <c r="I65" s="266"/>
      <c r="J65" s="292"/>
      <c r="K65" s="292"/>
      <c r="L65" s="313"/>
      <c r="M65" s="294"/>
      <c r="N65" s="463">
        <f t="shared" si="28"/>
        <v>42805</v>
      </c>
      <c r="O65" s="393"/>
      <c r="P65" s="295"/>
      <c r="Q65" s="295"/>
      <c r="R65" s="81"/>
      <c r="S65" s="71">
        <f t="shared" si="1"/>
        <v>0</v>
      </c>
      <c r="T65" s="6" t="e">
        <f t="shared" si="22"/>
        <v>#REF!</v>
      </c>
      <c r="U65" s="36"/>
      <c r="V65" s="72">
        <f t="shared" si="6"/>
        <v>0</v>
      </c>
      <c r="W65" s="72">
        <f t="shared" si="7"/>
        <v>0</v>
      </c>
      <c r="X65" s="73">
        <f t="shared" si="8"/>
        <v>0</v>
      </c>
      <c r="Y65" s="93" t="e">
        <f t="shared" si="23"/>
        <v>#REF!</v>
      </c>
      <c r="Z65" s="237"/>
      <c r="AA65" s="536">
        <v>0</v>
      </c>
      <c r="AB65" s="537">
        <v>0</v>
      </c>
      <c r="AC65" s="40"/>
    </row>
    <row r="66" spans="1:29" ht="12.75" customHeight="1" thickBot="1" x14ac:dyDescent="0.3">
      <c r="A66" s="496" t="str">
        <f>TEXT($B$66,"dddd")</f>
        <v>zaterdag</v>
      </c>
      <c r="B66" s="663">
        <f>DATE($AC$3,3,13)</f>
        <v>42806</v>
      </c>
      <c r="C66" s="451"/>
      <c r="D66" s="493">
        <f>IF(LEFT($A66,2 )="ma",$D$171,IF(LEFT($A66,2)="di",$D$176,IF(LEFT($A66,2)="wo",$D$181,IF(LEFT($A66,2)="do",$D$186,IF(LEFT($A66,2)="vr",$D$191,IF(LEFT($A66,2)="za",$D$198,IF(LEFT($A66,2)="zo",$D$199)))))))</f>
        <v>0</v>
      </c>
      <c r="E66" s="495">
        <f>IF(LEFT($A66,2)="ma",$E$171,IF(LEFT($A66,2)="di",$E$176,IF(LEFT($A66,2)="wo",$E$181,IF(LEFT($A66,2)="do",$E$186,IF(LEFT($A66,2)="vr",$E$191,IF(LEFT($A66,2)="za",$E$198,IF(LEFT($A66,2)="zo",$E$199)))))))</f>
        <v>0</v>
      </c>
      <c r="F66" s="495">
        <f>IF(LEFT($A66,2)="ma",$C$171,IF(LEFT($A66,2)="di",$C$176,IF(LEFT($A66,2)="wo",$C$181,IF(LEFT($A66,2)="do",$C$186,IF(LEFT($A66,2)="vr",$C$191,IF(LEFT($A66,2)="za",$C$198,IF(LEFT($A66,2)="zo",$C$199)))))))</f>
        <v>0</v>
      </c>
      <c r="G66" s="270">
        <f t="shared" si="0"/>
        <v>0</v>
      </c>
      <c r="H66" s="264"/>
      <c r="I66" s="508"/>
      <c r="J66" s="276"/>
      <c r="K66" s="276"/>
      <c r="L66" s="309"/>
      <c r="M66" s="278"/>
      <c r="N66" s="464">
        <f>$B$66</f>
        <v>42806</v>
      </c>
      <c r="O66" s="389"/>
      <c r="P66" s="279"/>
      <c r="Q66" s="279"/>
      <c r="R66" s="79"/>
      <c r="S66" s="200">
        <f t="shared" si="1"/>
        <v>0</v>
      </c>
      <c r="T66" s="5" t="e">
        <f t="shared" si="22"/>
        <v>#REF!</v>
      </c>
      <c r="U66" s="34"/>
      <c r="V66" s="67">
        <f>IF(LEFT(M66,1)="R",IF(U66&lt;$Q$2,0,U66-$Q$2),IF(LEFT(M66,1)="S",IF(U66&lt;$Q$2,0,U66-$Q$2),U66))</f>
        <v>0</v>
      </c>
      <c r="W66" s="67">
        <f>U66</f>
        <v>0</v>
      </c>
      <c r="X66" s="74">
        <f>W66*($Y$3)</f>
        <v>0</v>
      </c>
      <c r="Y66" s="91" t="e">
        <f t="shared" si="23"/>
        <v>#REF!</v>
      </c>
      <c r="Z66" s="238"/>
      <c r="AA66" s="528">
        <v>0</v>
      </c>
      <c r="AB66" s="529">
        <v>0</v>
      </c>
      <c r="AC66" s="41"/>
    </row>
    <row r="67" spans="1:29" ht="12.75" customHeight="1" thickBot="1" x14ac:dyDescent="0.3">
      <c r="A67" s="497" t="str">
        <f>TEXT($B$66,"dddd")</f>
        <v>zaterdag</v>
      </c>
      <c r="B67" s="664"/>
      <c r="C67" s="450"/>
      <c r="D67" s="494">
        <f>IF(LEFT($A67,2)="ma",$D$172,IF(LEFT($A67,2)="di",$D$177,IF(LEFT($A67,2)="wo",$D$182,IF(LEFT($A67,2)="do",$D$187,IF(LEFT($A67,2)="vr",$D$192,IF(LEFT($A67,2)="za",$D$198,IF(LEFT($A67,2)="zo",$D$199)))))))</f>
        <v>0</v>
      </c>
      <c r="E67" s="441">
        <f>IF(LEFT($A67,2)="ma",$E$172,IF(LEFT($A67,2)="di",$E$177,IF(LEFT($A67,2)="wo",$E$182,IF(LEFT($A67,2)="do",$E$187,IF(LEFT($A67,2)="vr",$E$192,IF(LEFT($A67,2)="za",$E$198,IF(LEFT($A67,2)="zo",$E$199)))))))</f>
        <v>0</v>
      </c>
      <c r="F67" s="441">
        <f>IF(LEFT($A67,2)="ma",$C$172,IF(LEFT($A67,2)="di",$C$177,IF(LEFT($A67,2)="wo",$C$182,IF(LEFT($A67,2)="do",$C$187,IF(LEFT($A67,2)="vr",$C$192,IF(LEFT($A67,2)="za",$C$198,IF(LEFT($A67,2)="zo",$C$199)))))))</f>
        <v>0</v>
      </c>
      <c r="G67" s="271">
        <f t="shared" si="0"/>
        <v>0</v>
      </c>
      <c r="H67" s="265"/>
      <c r="I67" s="265"/>
      <c r="J67" s="280"/>
      <c r="K67" s="280"/>
      <c r="L67" s="310"/>
      <c r="M67" s="282"/>
      <c r="N67" s="464">
        <f t="shared" ref="N67:N70" si="29">$B$66</f>
        <v>42806</v>
      </c>
      <c r="O67" s="390"/>
      <c r="P67" s="283"/>
      <c r="Q67" s="283"/>
      <c r="R67" s="80"/>
      <c r="S67" s="68">
        <f t="shared" si="1"/>
        <v>0</v>
      </c>
      <c r="T67" s="4" t="e">
        <f t="shared" si="22"/>
        <v>#REF!</v>
      </c>
      <c r="U67" s="35"/>
      <c r="V67" s="69">
        <f t="shared" si="6"/>
        <v>0</v>
      </c>
      <c r="W67" s="69">
        <f t="shared" si="7"/>
        <v>0</v>
      </c>
      <c r="X67" s="70">
        <f t="shared" si="8"/>
        <v>0</v>
      </c>
      <c r="Y67" s="92" t="e">
        <f t="shared" si="23"/>
        <v>#REF!</v>
      </c>
      <c r="Z67" s="234"/>
      <c r="AA67" s="530">
        <v>0</v>
      </c>
      <c r="AB67" s="531">
        <v>0</v>
      </c>
      <c r="AC67" s="37"/>
    </row>
    <row r="68" spans="1:29" ht="12.75" customHeight="1" thickBot="1" x14ac:dyDescent="0.3">
      <c r="A68" s="497" t="str">
        <f>TEXT($B$66,"dddd")</f>
        <v>zaterdag</v>
      </c>
      <c r="B68" s="664"/>
      <c r="C68" s="452"/>
      <c r="D68" s="492">
        <f>IF(LEFT($A68,2)="ma",$D$173,IF(LEFT($A68,2)="di",$D$178,IF(LEFT($A68,2)="wo",$D$183,IF(LEFT($A68,2)="do",$D$188,IF(LEFT($A68,2)="vr",$D$193,IF(LEFT($A68,2)="za",$D$198,IF(LEFT($A68,2)="zo",$D$199)))))))</f>
        <v>0</v>
      </c>
      <c r="E68" s="441">
        <f>IF(LEFT($A68,2)="ma",$E$173,IF(LEFT($A68,2)="di",$E$178,IF(LEFT($A68,2)="wo",$E$183,IF(LEFT($A68,2)="do",$E$188,IF(LEFT($A68,2)="vr",$E$193,IF(LEFT($A68,2)="za",$E$198,IF(LEFT($A68,2)="zo",$E$199)))))))</f>
        <v>0</v>
      </c>
      <c r="F68" s="441">
        <f>IF(LEFT($A68,2)="ma",$C$173,IF(LEFT($A68,2)="di",$C$178,IF(LEFT($A68,2)="wo",$C$183,IF(LEFT($A68,2)="do",$C$188,IF(LEFT($A68,2)="vr",$C$193,IF(LEFT($A68,2)="za",$C$198,IF(LEFT($A68,2)="zo",$C$199)))))))</f>
        <v>0</v>
      </c>
      <c r="G68" s="271">
        <f t="shared" si="0"/>
        <v>0</v>
      </c>
      <c r="H68" s="265"/>
      <c r="I68" s="265"/>
      <c r="J68" s="280"/>
      <c r="K68" s="280"/>
      <c r="L68" s="310"/>
      <c r="M68" s="282"/>
      <c r="N68" s="464">
        <f t="shared" si="29"/>
        <v>42806</v>
      </c>
      <c r="O68" s="390"/>
      <c r="P68" s="283"/>
      <c r="Q68" s="283"/>
      <c r="R68" s="80"/>
      <c r="S68" s="68">
        <f t="shared" si="1"/>
        <v>0</v>
      </c>
      <c r="T68" s="4" t="e">
        <f t="shared" si="22"/>
        <v>#REF!</v>
      </c>
      <c r="U68" s="35"/>
      <c r="V68" s="69">
        <f t="shared" si="6"/>
        <v>0</v>
      </c>
      <c r="W68" s="69">
        <f t="shared" si="7"/>
        <v>0</v>
      </c>
      <c r="X68" s="70">
        <f t="shared" si="8"/>
        <v>0</v>
      </c>
      <c r="Y68" s="92" t="e">
        <f t="shared" si="23"/>
        <v>#REF!</v>
      </c>
      <c r="Z68" s="234"/>
      <c r="AA68" s="530">
        <v>0</v>
      </c>
      <c r="AB68" s="531">
        <v>0</v>
      </c>
      <c r="AC68" s="37"/>
    </row>
    <row r="69" spans="1:29" ht="12.75" customHeight="1" thickBot="1" x14ac:dyDescent="0.3">
      <c r="A69" s="497" t="str">
        <f>TEXT($B$66,"dddd")</f>
        <v>zaterdag</v>
      </c>
      <c r="B69" s="664"/>
      <c r="C69" s="450"/>
      <c r="D69" s="441">
        <f>IF(LEFT($A69,2)="ma",$D$174,IF(LEFT($A69,2)="di",$D$179,IF(LEFT($A69,2)="wo",$D$184,IF(LEFT($A69,2)="do",$D$189,IF(LEFT($A69,2)="vr",$D$194,IF(LEFT($A69,2)="za",$D$198,IF(LEFT($A69,2)="zo",$D$199)))))))</f>
        <v>0</v>
      </c>
      <c r="E69" s="441">
        <f>IF(LEFT($A69,2)="ma",$E$174,IF(LEFT($A69,2)="di",$E$179,IF(LEFT($A69,2)="wo",$E$184,IF(LEFT($A69,2)="do",$E$189,IF(LEFT($A69,2)="vr",$E$194,IF(LEFT($A69,2)="za",$E$198,IF(LEFT($A69,2)="zo",$E$199)))))))</f>
        <v>0</v>
      </c>
      <c r="F69" s="441">
        <f>IF(LEFT($A69,2)="ma",$C$174,IF(LEFT($A69,2)="di",$C$179,IF(LEFT($A69,2)="wo",$C$184,IF(LEFT($A69,2)="do",$C$189,IF(LEFT($A69,2)="vr",$C$194,IF(LEFT($A69,2)="za",$C$198,IF(LEFT($A69,2)="zo",$C$199)))))))</f>
        <v>0</v>
      </c>
      <c r="G69" s="271">
        <f t="shared" si="0"/>
        <v>0</v>
      </c>
      <c r="H69" s="265"/>
      <c r="I69" s="265"/>
      <c r="J69" s="280"/>
      <c r="K69" s="280"/>
      <c r="L69" s="310"/>
      <c r="M69" s="282"/>
      <c r="N69" s="464">
        <f t="shared" si="29"/>
        <v>42806</v>
      </c>
      <c r="O69" s="390"/>
      <c r="P69" s="283"/>
      <c r="Q69" s="283"/>
      <c r="R69" s="80"/>
      <c r="S69" s="68">
        <f t="shared" si="1"/>
        <v>0</v>
      </c>
      <c r="T69" s="4" t="e">
        <f t="shared" si="22"/>
        <v>#REF!</v>
      </c>
      <c r="U69" s="35"/>
      <c r="V69" s="69">
        <f t="shared" si="6"/>
        <v>0</v>
      </c>
      <c r="W69" s="69">
        <f t="shared" si="7"/>
        <v>0</v>
      </c>
      <c r="X69" s="70">
        <f t="shared" si="8"/>
        <v>0</v>
      </c>
      <c r="Y69" s="92" t="e">
        <f t="shared" si="23"/>
        <v>#REF!</v>
      </c>
      <c r="Z69" s="234"/>
      <c r="AA69" s="530">
        <v>0</v>
      </c>
      <c r="AB69" s="531">
        <v>0</v>
      </c>
      <c r="AC69" s="37"/>
    </row>
    <row r="70" spans="1:29" ht="13.5" customHeight="1" thickBot="1" x14ac:dyDescent="0.3">
      <c r="A70" s="498" t="str">
        <f>TEXT($B$66,"dddd")</f>
        <v>zaterdag</v>
      </c>
      <c r="B70" s="665"/>
      <c r="C70" s="449" t="e">
        <f t="shared" si="11"/>
        <v>#REF!</v>
      </c>
      <c r="D70" s="442">
        <f>IF(LEFT($A70,2)="ma",$D$175,IF(LEFT($A70,2)="di",$D$180,IF(LEFT($A70,2)="wo",$D$185,IF(LEFT($A70,2)="do",$D$190,IF(LEFT($A70,2)="vr",$D$195,IF(LEFT($A70,2)="za",$D$198,IF(LEFT($A70,2)="zo",$D$199)))))))</f>
        <v>0</v>
      </c>
      <c r="E70" s="442">
        <f>IF(LEFT($A70,2)="ma",$E$175,IF(LEFT($A70,2)="di",$E$180,IF(LEFT($A70,2)="wo",$E$185,IF(LEFT($A70,2)="do",$E$190,IF(LEFT($A70,2)="vr",$E$195,IF(LEFT($A70,2)="za",$E$198,IF(LEFT($A70,2)="zo",$E$199)))))))</f>
        <v>0</v>
      </c>
      <c r="F70" s="442">
        <f>IF(LEFT($A70,2)="ma",$C$175,IF(LEFT($A70,2)="di",$C$180,IF(LEFT($A70,2)="wo",$C$185,IF(LEFT($A70,2)="do",$C$190,IF(LEFT($A70,2)="vr",$C$195,IF(LEFT($A70,2)="za",$C$198,IF(LEFT($A70,2)="zo",$C$199)))))))</f>
        <v>0</v>
      </c>
      <c r="G70" s="272">
        <f t="shared" ref="G70:G133" si="30">E70-D70-F70</f>
        <v>0</v>
      </c>
      <c r="H70" s="266"/>
      <c r="I70" s="266"/>
      <c r="J70" s="284"/>
      <c r="K70" s="284"/>
      <c r="L70" s="311"/>
      <c r="M70" s="286"/>
      <c r="N70" s="464">
        <f t="shared" si="29"/>
        <v>42806</v>
      </c>
      <c r="O70" s="391"/>
      <c r="P70" s="287"/>
      <c r="Q70" s="287"/>
      <c r="R70" s="81"/>
      <c r="S70" s="71">
        <f t="shared" ref="S70:S133" si="31">IF(LEFT(M70,1)="R",IF(R70&lt;$Q$2,0,R70-$Q$2),IF(LEFT(M70,1)="S",IF(R70&lt;$Q$2,0,R70-$Q$2),R70))</f>
        <v>0</v>
      </c>
      <c r="T70" s="6" t="e">
        <f t="shared" ref="T70:T101" si="32">S70*$R$3</f>
        <v>#REF!</v>
      </c>
      <c r="U70" s="36"/>
      <c r="V70" s="72">
        <f t="shared" si="6"/>
        <v>0</v>
      </c>
      <c r="W70" s="72">
        <f t="shared" si="7"/>
        <v>0</v>
      </c>
      <c r="X70" s="73">
        <f t="shared" si="8"/>
        <v>0</v>
      </c>
      <c r="Y70" s="93" t="e">
        <f t="shared" ref="Y70:Y101" si="33">V70*($R$3)</f>
        <v>#REF!</v>
      </c>
      <c r="Z70" s="235"/>
      <c r="AA70" s="532">
        <v>0</v>
      </c>
      <c r="AB70" s="533">
        <v>0</v>
      </c>
      <c r="AC70" s="38"/>
    </row>
    <row r="71" spans="1:29" ht="12.75" customHeight="1" x14ac:dyDescent="0.25">
      <c r="A71" s="496" t="str">
        <f>TEXT($B$71,"dddd")</f>
        <v>zondag</v>
      </c>
      <c r="B71" s="663">
        <f>DATE($AC$3,3,14)</f>
        <v>42807</v>
      </c>
      <c r="C71" s="451"/>
      <c r="D71" s="493">
        <f>IF(LEFT($A71,2 )="ma",$D$171,IF(LEFT($A71,2)="di",$D$176,IF(LEFT($A71,2)="wo",$D$181,IF(LEFT($A71,2)="do",$D$186,IF(LEFT($A71,2)="vr",$D$191,IF(LEFT($A71,2)="za",$D$198,IF(LEFT($A71,2)="zo",$D$199)))))))</f>
        <v>0</v>
      </c>
      <c r="E71" s="495">
        <f>IF(LEFT($A71,2)="ma",$E$171,IF(LEFT($A71,2)="di",$E$176,IF(LEFT($A71,2)="wo",$E$181,IF(LEFT($A71,2)="do",$E$186,IF(LEFT($A71,2)="vr",$E$191,IF(LEFT($A71,2)="za",$E$198,IF(LEFT($A71,2)="zo",$E$199)))))))</f>
        <v>0</v>
      </c>
      <c r="F71" s="495">
        <f>IF(LEFT($A71,2)="ma",$C$171,IF(LEFT($A71,2)="di",$C$176,IF(LEFT($A71,2)="wo",$C$181,IF(LEFT($A71,2)="do",$C$186,IF(LEFT($A71,2)="vr",$C$191,IF(LEFT($A71,2)="za",$C$198,IF(LEFT($A71,2)="zo",$C$199)))))))</f>
        <v>0</v>
      </c>
      <c r="G71" s="273">
        <f t="shared" si="30"/>
        <v>0</v>
      </c>
      <c r="H71" s="267"/>
      <c r="I71" s="508"/>
      <c r="J71" s="288"/>
      <c r="K71" s="288"/>
      <c r="L71" s="312"/>
      <c r="M71" s="290"/>
      <c r="N71" s="463">
        <f>$B$71</f>
        <v>42807</v>
      </c>
      <c r="O71" s="392"/>
      <c r="P71" s="291"/>
      <c r="Q71" s="291"/>
      <c r="R71" s="79"/>
      <c r="S71" s="200">
        <f t="shared" si="31"/>
        <v>0</v>
      </c>
      <c r="T71" s="5" t="e">
        <f t="shared" si="32"/>
        <v>#REF!</v>
      </c>
      <c r="U71" s="34"/>
      <c r="V71" s="67">
        <f>IF(LEFT(M71,1)="R",IF(U71&lt;$Q$2,0,U71-$Q$2),IF(LEFT(M71,1)="S",IF(U71&lt;$Q$2,0,U71-$Q$2),U71))</f>
        <v>0</v>
      </c>
      <c r="W71" s="67">
        <f>U71</f>
        <v>0</v>
      </c>
      <c r="X71" s="74">
        <f>W71*($Y$3)</f>
        <v>0</v>
      </c>
      <c r="Y71" s="91" t="e">
        <f t="shared" si="33"/>
        <v>#REF!</v>
      </c>
      <c r="Z71" s="236"/>
      <c r="AA71" s="534">
        <v>0</v>
      </c>
      <c r="AB71" s="535">
        <v>0</v>
      </c>
      <c r="AC71" s="39"/>
    </row>
    <row r="72" spans="1:29" ht="12.75" customHeight="1" x14ac:dyDescent="0.25">
      <c r="A72" s="497" t="str">
        <f>TEXT($B$71,"dddd")</f>
        <v>zondag</v>
      </c>
      <c r="B72" s="664"/>
      <c r="C72" s="450"/>
      <c r="D72" s="494">
        <f>IF(LEFT($A72,2)="ma",$D$172,IF(LEFT($A72,2)="di",$D$177,IF(LEFT($A72,2)="wo",$D$182,IF(LEFT($A72,2)="do",$D$187,IF(LEFT($A72,2)="vr",$D$192,IF(LEFT($A72,2)="za",$D$198,IF(LEFT($A72,2)="zo",$D$199)))))))</f>
        <v>0</v>
      </c>
      <c r="E72" s="441">
        <f>IF(LEFT($A72,2)="ma",$E$172,IF(LEFT($A72,2)="di",$E$177,IF(LEFT($A72,2)="wo",$E$182,IF(LEFT($A72,2)="do",$E$187,IF(LEFT($A72,2)="vr",$E$192,IF(LEFT($A72,2)="za",$E$198,IF(LEFT($A72,2)="zo",$E$199)))))))</f>
        <v>0</v>
      </c>
      <c r="F72" s="441">
        <f>IF(LEFT($A72,2)="ma",$C$172,IF(LEFT($A72,2)="di",$C$177,IF(LEFT($A72,2)="wo",$C$182,IF(LEFT($A72,2)="do",$C$187,IF(LEFT($A72,2)="vr",$C$192,IF(LEFT($A72,2)="za",$C$198,IF(LEFT($A72,2)="zo",$C$199)))))))</f>
        <v>0</v>
      </c>
      <c r="G72" s="271">
        <f t="shared" si="30"/>
        <v>0</v>
      </c>
      <c r="H72" s="265"/>
      <c r="I72" s="265"/>
      <c r="J72" s="280"/>
      <c r="K72" s="280"/>
      <c r="L72" s="310"/>
      <c r="M72" s="282"/>
      <c r="N72" s="463">
        <f t="shared" ref="N72:N75" si="34">$B$71</f>
        <v>42807</v>
      </c>
      <c r="O72" s="390"/>
      <c r="P72" s="283"/>
      <c r="Q72" s="283"/>
      <c r="R72" s="80"/>
      <c r="S72" s="68">
        <f t="shared" si="31"/>
        <v>0</v>
      </c>
      <c r="T72" s="4" t="e">
        <f t="shared" si="32"/>
        <v>#REF!</v>
      </c>
      <c r="U72" s="35"/>
      <c r="V72" s="69">
        <f t="shared" ref="V72:V135" si="35">IF(LEFT(M72,1)="R",IF(U72&lt;$Q$2,0,U72-$Q$2),IF(LEFT(M72,1)="S",IF(U72&lt;$Q$2,0,U72-$Q$2),U72))</f>
        <v>0</v>
      </c>
      <c r="W72" s="69">
        <f t="shared" ref="W72:W135" si="36">U72</f>
        <v>0</v>
      </c>
      <c r="X72" s="70">
        <f t="shared" ref="X72:X135" si="37">W72*($Y$3)</f>
        <v>0</v>
      </c>
      <c r="Y72" s="92" t="e">
        <f t="shared" si="33"/>
        <v>#REF!</v>
      </c>
      <c r="Z72" s="234"/>
      <c r="AA72" s="530">
        <v>0</v>
      </c>
      <c r="AB72" s="531">
        <v>0</v>
      </c>
      <c r="AC72" s="37"/>
    </row>
    <row r="73" spans="1:29" ht="12.75" customHeight="1" x14ac:dyDescent="0.25">
      <c r="A73" s="497" t="str">
        <f>TEXT($B$71,"dddd")</f>
        <v>zondag</v>
      </c>
      <c r="B73" s="664"/>
      <c r="C73" s="452"/>
      <c r="D73" s="492">
        <f>IF(LEFT($A73,2)="ma",$D$173,IF(LEFT($A73,2)="di",$D$178,IF(LEFT($A73,2)="wo",$D$183,IF(LEFT($A73,2)="do",$D$188,IF(LEFT($A73,2)="vr",$D$193,IF(LEFT($A73,2)="za",$D$198,IF(LEFT($A73,2)="zo",$D$199)))))))</f>
        <v>0</v>
      </c>
      <c r="E73" s="441">
        <f>IF(LEFT($A73,2)="ma",$E$173,IF(LEFT($A73,2)="di",$E$178,IF(LEFT($A73,2)="wo",$E$183,IF(LEFT($A73,2)="do",$E$188,IF(LEFT($A73,2)="vr",$E$193,IF(LEFT($A73,2)="za",$E$198,IF(LEFT($A73,2)="zo",$E$199)))))))</f>
        <v>0</v>
      </c>
      <c r="F73" s="441">
        <f>IF(LEFT($A73,2)="ma",$C$173,IF(LEFT($A73,2)="di",$C$178,IF(LEFT($A73,2)="wo",$C$183,IF(LEFT($A73,2)="do",$C$188,IF(LEFT($A73,2)="vr",$C$193,IF(LEFT($A73,2)="za",$C$198,IF(LEFT($A73,2)="zo",$C$199)))))))</f>
        <v>0</v>
      </c>
      <c r="G73" s="271">
        <f t="shared" si="30"/>
        <v>0</v>
      </c>
      <c r="H73" s="265"/>
      <c r="I73" s="265"/>
      <c r="J73" s="280"/>
      <c r="K73" s="280"/>
      <c r="L73" s="310"/>
      <c r="M73" s="282"/>
      <c r="N73" s="463">
        <f t="shared" si="34"/>
        <v>42807</v>
      </c>
      <c r="O73" s="390"/>
      <c r="P73" s="283"/>
      <c r="Q73" s="283"/>
      <c r="R73" s="80"/>
      <c r="S73" s="68">
        <f t="shared" si="31"/>
        <v>0</v>
      </c>
      <c r="T73" s="4" t="e">
        <f t="shared" si="32"/>
        <v>#REF!</v>
      </c>
      <c r="U73" s="35"/>
      <c r="V73" s="69">
        <f t="shared" si="35"/>
        <v>0</v>
      </c>
      <c r="W73" s="69">
        <f t="shared" si="36"/>
        <v>0</v>
      </c>
      <c r="X73" s="70">
        <f t="shared" si="37"/>
        <v>0</v>
      </c>
      <c r="Y73" s="92" t="e">
        <f t="shared" si="33"/>
        <v>#REF!</v>
      </c>
      <c r="Z73" s="234"/>
      <c r="AA73" s="530">
        <v>0</v>
      </c>
      <c r="AB73" s="531">
        <v>0</v>
      </c>
      <c r="AC73" s="37"/>
    </row>
    <row r="74" spans="1:29" ht="12.75" customHeight="1" thickBot="1" x14ac:dyDescent="0.3">
      <c r="A74" s="497" t="str">
        <f>TEXT($B$71,"dddd")</f>
        <v>zondag</v>
      </c>
      <c r="B74" s="664"/>
      <c r="C74" s="450"/>
      <c r="D74" s="441">
        <f>IF(LEFT($A74,2)="ma",$D$174,IF(LEFT($A74,2)="di",$D$179,IF(LEFT($A74,2)="wo",$D$184,IF(LEFT($A74,2)="do",$D$189,IF(LEFT($A74,2)="vr",$D$194,IF(LEFT($A74,2)="za",$D$198,IF(LEFT($A74,2)="zo",$D$199)))))))</f>
        <v>0</v>
      </c>
      <c r="E74" s="441">
        <f>IF(LEFT($A74,2)="ma",$E$174,IF(LEFT($A74,2)="di",$E$179,IF(LEFT($A74,2)="wo",$E$184,IF(LEFT($A74,2)="do",$E$189,IF(LEFT($A74,2)="vr",$E$194,IF(LEFT($A74,2)="za",$E$198,IF(LEFT($A74,2)="zo",$E$199)))))))</f>
        <v>0</v>
      </c>
      <c r="F74" s="441">
        <f>IF(LEFT($A74,2)="ma",$C$174,IF(LEFT($A74,2)="di",$C$179,IF(LEFT($A74,2)="wo",$C$184,IF(LEFT($A74,2)="do",$C$189,IF(LEFT($A74,2)="vr",$C$194,IF(LEFT($A74,2)="za",$C$198,IF(LEFT($A74,2)="zo",$C$199)))))))</f>
        <v>0</v>
      </c>
      <c r="G74" s="271">
        <f t="shared" si="30"/>
        <v>0</v>
      </c>
      <c r="H74" s="265"/>
      <c r="I74" s="265"/>
      <c r="J74" s="280"/>
      <c r="K74" s="280"/>
      <c r="L74" s="310"/>
      <c r="M74" s="282"/>
      <c r="N74" s="463">
        <f t="shared" si="34"/>
        <v>42807</v>
      </c>
      <c r="O74" s="390"/>
      <c r="P74" s="283"/>
      <c r="Q74" s="283"/>
      <c r="R74" s="80"/>
      <c r="S74" s="68">
        <f t="shared" si="31"/>
        <v>0</v>
      </c>
      <c r="T74" s="4" t="e">
        <f t="shared" si="32"/>
        <v>#REF!</v>
      </c>
      <c r="U74" s="35"/>
      <c r="V74" s="69">
        <f t="shared" si="35"/>
        <v>0</v>
      </c>
      <c r="W74" s="69">
        <f t="shared" si="36"/>
        <v>0</v>
      </c>
      <c r="X74" s="70">
        <f t="shared" si="37"/>
        <v>0</v>
      </c>
      <c r="Y74" s="92" t="e">
        <f t="shared" si="33"/>
        <v>#REF!</v>
      </c>
      <c r="Z74" s="234"/>
      <c r="AA74" s="530">
        <v>0</v>
      </c>
      <c r="AB74" s="531">
        <v>0</v>
      </c>
      <c r="AC74" s="37"/>
    </row>
    <row r="75" spans="1:29" ht="13.5" customHeight="1" thickBot="1" x14ac:dyDescent="0.3">
      <c r="A75" s="498" t="str">
        <f>TEXT($B$71,"dddd")</f>
        <v>zondag</v>
      </c>
      <c r="B75" s="665"/>
      <c r="C75" s="449" t="e">
        <f t="shared" ref="C75:C135" si="38">IF(LEFT($A71,2)="ma",SUM(G71:G75)-SUM($H$171:$H$175)+C70,IF(LEFT($A71,2)="di",SUM(G71:G75)-SUM($H$176:$H$180)+C70, IF(LEFT($A71,2)="wo",SUM(G71:G75)-SUM($H$181:$H$185)+C70, IF(LEFT($A71,2)="do",SUM(G71:G75)-SUM($H$186:$H$190)+C70, IF(LEFT($A71,2)="vr",SUM(G71:G75)-SUM($H$191:$H$195)+C70, IF(LEFT($A71,2)="za",SUM(G71:G75)-$H$198+C70, IF(LEFT($A71,2)="zo",SUM(G71:G75)-$H$199+C70)))))))</f>
        <v>#REF!</v>
      </c>
      <c r="D75" s="442">
        <f>IF(LEFT($A75,2)="ma",$D$175,IF(LEFT($A75,2)="di",$D$180,IF(LEFT($A75,2)="wo",$D$185,IF(LEFT($A75,2)="do",$D$190,IF(LEFT($A75,2)="vr",$D$195,IF(LEFT($A75,2)="za",$D$198,IF(LEFT($A75,2)="zo",$D$199)))))))</f>
        <v>0</v>
      </c>
      <c r="E75" s="442">
        <f>IF(LEFT($A75,2)="ma",$E$175,IF(LEFT($A75,2)="di",$E$180,IF(LEFT($A75,2)="wo",$E$185,IF(LEFT($A75,2)="do",$E$190,IF(LEFT($A75,2)="vr",$E$195,IF(LEFT($A75,2)="za",$E$198,IF(LEFT($A75,2)="zo",$E$199)))))))</f>
        <v>0</v>
      </c>
      <c r="F75" s="442">
        <f>IF(LEFT($A75,2)="ma",$C$175,IF(LEFT($A75,2)="di",$C$180,IF(LEFT($A75,2)="wo",$C$185,IF(LEFT($A75,2)="do",$C$190,IF(LEFT($A75,2)="vr",$C$195,IF(LEFT($A75,2)="za",$C$198,IF(LEFT($A75,2)="zo",$C$199)))))))</f>
        <v>0</v>
      </c>
      <c r="G75" s="274">
        <f t="shared" si="30"/>
        <v>0</v>
      </c>
      <c r="H75" s="268"/>
      <c r="I75" s="266"/>
      <c r="J75" s="292"/>
      <c r="K75" s="292"/>
      <c r="L75" s="313"/>
      <c r="M75" s="294"/>
      <c r="N75" s="463">
        <f t="shared" si="34"/>
        <v>42807</v>
      </c>
      <c r="O75" s="393"/>
      <c r="P75" s="295"/>
      <c r="Q75" s="295"/>
      <c r="R75" s="81"/>
      <c r="S75" s="71">
        <f t="shared" si="31"/>
        <v>0</v>
      </c>
      <c r="T75" s="6" t="e">
        <f t="shared" si="32"/>
        <v>#REF!</v>
      </c>
      <c r="U75" s="36"/>
      <c r="V75" s="72">
        <f t="shared" si="35"/>
        <v>0</v>
      </c>
      <c r="W75" s="72">
        <f t="shared" si="36"/>
        <v>0</v>
      </c>
      <c r="X75" s="73">
        <f t="shared" si="37"/>
        <v>0</v>
      </c>
      <c r="Y75" s="93" t="e">
        <f t="shared" si="33"/>
        <v>#REF!</v>
      </c>
      <c r="Z75" s="237"/>
      <c r="AA75" s="536">
        <v>0</v>
      </c>
      <c r="AB75" s="537">
        <v>0</v>
      </c>
      <c r="AC75" s="40"/>
    </row>
    <row r="76" spans="1:29" ht="12.75" customHeight="1" thickBot="1" x14ac:dyDescent="0.3">
      <c r="A76" s="496" t="str">
        <f>TEXT($B$76,"dddd")</f>
        <v>maandag</v>
      </c>
      <c r="B76" s="663">
        <f>DATE($AC$3,3,15)</f>
        <v>42808</v>
      </c>
      <c r="C76" s="451"/>
      <c r="D76" s="493">
        <f>IF(LEFT($A76,2 )="ma",$D$171,IF(LEFT($A76,2)="di",$D$176,IF(LEFT($A76,2)="wo",$D$181,IF(LEFT($A76,2)="do",$D$186,IF(LEFT($A76,2)="vr",$D$191,IF(LEFT($A76,2)="za",$D$198,IF(LEFT($A76,2)="zo",$D$199)))))))</f>
        <v>0</v>
      </c>
      <c r="E76" s="495">
        <f>IF(LEFT($A76,2)="ma",$E$171,IF(LEFT($A76,2)="di",$E$176,IF(LEFT($A76,2)="wo",$E$181,IF(LEFT($A76,2)="do",$E$186,IF(LEFT($A76,2)="vr",$E$191,IF(LEFT($A76,2)="za",$E$198,IF(LEFT($A76,2)="zo",$E$199)))))))</f>
        <v>0</v>
      </c>
      <c r="F76" s="495">
        <f>IF(LEFT($A76,2)="ma",$C$171,IF(LEFT($A76,2)="di",$C$176,IF(LEFT($A76,2)="wo",$C$181,IF(LEFT($A76,2)="do",$C$186,IF(LEFT($A76,2)="vr",$C$191,IF(LEFT($A76,2)="za",$C$198,IF(LEFT($A76,2)="zo",$C$199)))))))</f>
        <v>0</v>
      </c>
      <c r="G76" s="270">
        <f t="shared" si="30"/>
        <v>0</v>
      </c>
      <c r="H76" s="264"/>
      <c r="I76" s="508"/>
      <c r="J76" s="276"/>
      <c r="K76" s="276"/>
      <c r="L76" s="309"/>
      <c r="M76" s="278"/>
      <c r="N76" s="464">
        <f>$B$76</f>
        <v>42808</v>
      </c>
      <c r="O76" s="389"/>
      <c r="P76" s="279"/>
      <c r="Q76" s="279"/>
      <c r="R76" s="79"/>
      <c r="S76" s="200">
        <f t="shared" si="31"/>
        <v>0</v>
      </c>
      <c r="T76" s="5" t="e">
        <f t="shared" si="32"/>
        <v>#REF!</v>
      </c>
      <c r="U76" s="34"/>
      <c r="V76" s="67">
        <f>IF(LEFT(M76,1)="R",IF(U76&lt;$Q$2,0,U76-$Q$2),IF(LEFT(M76,1)="S",IF(U76&lt;$Q$2,0,U76-$Q$2),U76))</f>
        <v>0</v>
      </c>
      <c r="W76" s="67">
        <f>U76</f>
        <v>0</v>
      </c>
      <c r="X76" s="74">
        <f>W76*($Y$3)</f>
        <v>0</v>
      </c>
      <c r="Y76" s="91" t="e">
        <f t="shared" si="33"/>
        <v>#REF!</v>
      </c>
      <c r="Z76" s="238"/>
      <c r="AA76" s="528">
        <v>0</v>
      </c>
      <c r="AB76" s="529">
        <v>0</v>
      </c>
      <c r="AC76" s="41"/>
    </row>
    <row r="77" spans="1:29" ht="12.75" customHeight="1" thickBot="1" x14ac:dyDescent="0.3">
      <c r="A77" s="497" t="str">
        <f>TEXT($B$76,"dddd")</f>
        <v>maandag</v>
      </c>
      <c r="B77" s="664"/>
      <c r="C77" s="450"/>
      <c r="D77" s="494">
        <f>IF(LEFT($A77,2)="ma",$D$172,IF(LEFT($A77,2)="di",$D$177,IF(LEFT($A77,2)="wo",$D$182,IF(LEFT($A77,2)="do",$D$187,IF(LEFT($A77,2)="vr",$D$192,IF(LEFT($A77,2)="za",$D$198,IF(LEFT($A77,2)="zo",$D$199)))))))</f>
        <v>0</v>
      </c>
      <c r="E77" s="441">
        <f>IF(LEFT($A77,2)="ma",$E$172,IF(LEFT($A77,2)="di",$E$177,IF(LEFT($A77,2)="wo",$E$182,IF(LEFT($A77,2)="do",$E$187,IF(LEFT($A77,2)="vr",$E$192,IF(LEFT($A77,2)="za",$E$198,IF(LEFT($A77,2)="zo",$E$199)))))))</f>
        <v>0</v>
      </c>
      <c r="F77" s="441">
        <f>IF(LEFT($A77,2)="ma",$C$172,IF(LEFT($A77,2)="di",$C$177,IF(LEFT($A77,2)="wo",$C$182,IF(LEFT($A77,2)="do",$C$187,IF(LEFT($A77,2)="vr",$C$192,IF(LEFT($A77,2)="za",$C$198,IF(LEFT($A77,2)="zo",$C$199)))))))</f>
        <v>0</v>
      </c>
      <c r="G77" s="271">
        <f t="shared" si="30"/>
        <v>0</v>
      </c>
      <c r="H77" s="265"/>
      <c r="I77" s="265"/>
      <c r="J77" s="280"/>
      <c r="K77" s="280"/>
      <c r="L77" s="310"/>
      <c r="M77" s="282"/>
      <c r="N77" s="464">
        <f t="shared" ref="N77:N80" si="39">$B$76</f>
        <v>42808</v>
      </c>
      <c r="O77" s="390"/>
      <c r="P77" s="283"/>
      <c r="Q77" s="283"/>
      <c r="R77" s="80"/>
      <c r="S77" s="68">
        <f t="shared" si="31"/>
        <v>0</v>
      </c>
      <c r="T77" s="4" t="e">
        <f t="shared" si="32"/>
        <v>#REF!</v>
      </c>
      <c r="U77" s="35"/>
      <c r="V77" s="69">
        <f t="shared" si="35"/>
        <v>0</v>
      </c>
      <c r="W77" s="69">
        <f t="shared" si="36"/>
        <v>0</v>
      </c>
      <c r="X77" s="70">
        <f t="shared" si="37"/>
        <v>0</v>
      </c>
      <c r="Y77" s="92" t="e">
        <f t="shared" si="33"/>
        <v>#REF!</v>
      </c>
      <c r="Z77" s="234"/>
      <c r="AA77" s="530">
        <v>0</v>
      </c>
      <c r="AB77" s="531">
        <v>0</v>
      </c>
      <c r="AC77" s="37"/>
    </row>
    <row r="78" spans="1:29" ht="12.75" customHeight="1" thickBot="1" x14ac:dyDescent="0.3">
      <c r="A78" s="497" t="str">
        <f>TEXT($B$76,"dddd")</f>
        <v>maandag</v>
      </c>
      <c r="B78" s="664"/>
      <c r="C78" s="452"/>
      <c r="D78" s="492">
        <f>IF(LEFT($A78,2)="ma",$D$173,IF(LEFT($A78,2)="di",$D$178,IF(LEFT($A78,2)="wo",$D$183,IF(LEFT($A78,2)="do",$D$188,IF(LEFT($A78,2)="vr",$D$193,IF(LEFT($A78,2)="za",$D$198,IF(LEFT($A78,2)="zo",$D$199)))))))</f>
        <v>0</v>
      </c>
      <c r="E78" s="441">
        <f>IF(LEFT($A78,2)="ma",$E$173,IF(LEFT($A78,2)="di",$E$178,IF(LEFT($A78,2)="wo",$E$183,IF(LEFT($A78,2)="do",$E$188,IF(LEFT($A78,2)="vr",$E$193,IF(LEFT($A78,2)="za",$E$198,IF(LEFT($A78,2)="zo",$E$199)))))))</f>
        <v>0</v>
      </c>
      <c r="F78" s="441">
        <f>IF(LEFT($A78,2)="ma",$C$173,IF(LEFT($A78,2)="di",$C$178,IF(LEFT($A78,2)="wo",$C$183,IF(LEFT($A78,2)="do",$C$188,IF(LEFT($A78,2)="vr",$C$193,IF(LEFT($A78,2)="za",$C$198,IF(LEFT($A78,2)="zo",$C$199)))))))</f>
        <v>0</v>
      </c>
      <c r="G78" s="271">
        <f t="shared" si="30"/>
        <v>0</v>
      </c>
      <c r="H78" s="265"/>
      <c r="I78" s="265"/>
      <c r="J78" s="280"/>
      <c r="K78" s="280"/>
      <c r="L78" s="310"/>
      <c r="M78" s="282"/>
      <c r="N78" s="464">
        <f t="shared" si="39"/>
        <v>42808</v>
      </c>
      <c r="O78" s="390"/>
      <c r="P78" s="283"/>
      <c r="Q78" s="283"/>
      <c r="R78" s="80"/>
      <c r="S78" s="68">
        <f t="shared" si="31"/>
        <v>0</v>
      </c>
      <c r="T78" s="4" t="e">
        <f t="shared" si="32"/>
        <v>#REF!</v>
      </c>
      <c r="U78" s="35"/>
      <c r="V78" s="69">
        <f t="shared" si="35"/>
        <v>0</v>
      </c>
      <c r="W78" s="69">
        <f t="shared" si="36"/>
        <v>0</v>
      </c>
      <c r="X78" s="70">
        <f t="shared" si="37"/>
        <v>0</v>
      </c>
      <c r="Y78" s="92" t="e">
        <f t="shared" si="33"/>
        <v>#REF!</v>
      </c>
      <c r="Z78" s="234"/>
      <c r="AA78" s="530">
        <v>0</v>
      </c>
      <c r="AB78" s="531">
        <v>0</v>
      </c>
      <c r="AC78" s="37"/>
    </row>
    <row r="79" spans="1:29" ht="12.75" customHeight="1" thickBot="1" x14ac:dyDescent="0.3">
      <c r="A79" s="497" t="str">
        <f>TEXT($B$76,"dddd")</f>
        <v>maandag</v>
      </c>
      <c r="B79" s="664"/>
      <c r="C79" s="450"/>
      <c r="D79" s="441">
        <f>IF(LEFT($A79,2)="ma",$D$174,IF(LEFT($A79,2)="di",$D$179,IF(LEFT($A79,2)="wo",$D$184,IF(LEFT($A79,2)="do",$D$189,IF(LEFT($A79,2)="vr",$D$194,IF(LEFT($A79,2)="za",$D$198,IF(LEFT($A79,2)="zo",$D$199)))))))</f>
        <v>0</v>
      </c>
      <c r="E79" s="441">
        <f>IF(LEFT($A79,2)="ma",$E$174,IF(LEFT($A79,2)="di",$E$179,IF(LEFT($A79,2)="wo",$E$184,IF(LEFT($A79,2)="do",$E$189,IF(LEFT($A79,2)="vr",$E$194,IF(LEFT($A79,2)="za",$E$198,IF(LEFT($A79,2)="zo",$E$199)))))))</f>
        <v>0</v>
      </c>
      <c r="F79" s="441">
        <f>IF(LEFT($A79,2)="ma",$C$174,IF(LEFT($A79,2)="di",$C$179,IF(LEFT($A79,2)="wo",$C$184,IF(LEFT($A79,2)="do",$C$189,IF(LEFT($A79,2)="vr",$C$194,IF(LEFT($A79,2)="za",$C$198,IF(LEFT($A79,2)="zo",$C$199)))))))</f>
        <v>0</v>
      </c>
      <c r="G79" s="271">
        <f t="shared" si="30"/>
        <v>0</v>
      </c>
      <c r="H79" s="265"/>
      <c r="I79" s="265"/>
      <c r="J79" s="280"/>
      <c r="K79" s="280"/>
      <c r="L79" s="310"/>
      <c r="M79" s="282"/>
      <c r="N79" s="464">
        <f t="shared" si="39"/>
        <v>42808</v>
      </c>
      <c r="O79" s="390"/>
      <c r="P79" s="283"/>
      <c r="Q79" s="283"/>
      <c r="R79" s="80"/>
      <c r="S79" s="68">
        <f t="shared" si="31"/>
        <v>0</v>
      </c>
      <c r="T79" s="4" t="e">
        <f t="shared" si="32"/>
        <v>#REF!</v>
      </c>
      <c r="U79" s="35"/>
      <c r="V79" s="69">
        <f t="shared" si="35"/>
        <v>0</v>
      </c>
      <c r="W79" s="69">
        <f t="shared" si="36"/>
        <v>0</v>
      </c>
      <c r="X79" s="70">
        <f t="shared" si="37"/>
        <v>0</v>
      </c>
      <c r="Y79" s="92" t="e">
        <f t="shared" si="33"/>
        <v>#REF!</v>
      </c>
      <c r="Z79" s="234"/>
      <c r="AA79" s="530">
        <v>0</v>
      </c>
      <c r="AB79" s="531">
        <v>0</v>
      </c>
      <c r="AC79" s="37"/>
    </row>
    <row r="80" spans="1:29" ht="13.5" customHeight="1" thickBot="1" x14ac:dyDescent="0.3">
      <c r="A80" s="498" t="str">
        <f>TEXT($B$76,"dddd")</f>
        <v>maandag</v>
      </c>
      <c r="B80" s="665"/>
      <c r="C80" s="449" t="e">
        <f t="shared" si="38"/>
        <v>#REF!</v>
      </c>
      <c r="D80" s="442">
        <f>IF(LEFT($A80,2)="ma",$D$175,IF(LEFT($A80,2)="di",$D$180,IF(LEFT($A80,2)="wo",$D$185,IF(LEFT($A80,2)="do",$D$190,IF(LEFT($A80,2)="vr",$D$195,IF(LEFT($A80,2)="za",$D$198,IF(LEFT($A80,2)="zo",$D$199)))))))</f>
        <v>0</v>
      </c>
      <c r="E80" s="442">
        <f>IF(LEFT($A80,2)="ma",$E$175,IF(LEFT($A80,2)="di",$E$180,IF(LEFT($A80,2)="wo",$E$185,IF(LEFT($A80,2)="do",$E$190,IF(LEFT($A80,2)="vr",$E$195,IF(LEFT($A80,2)="za",$E$198,IF(LEFT($A80,2)="zo",$E$199)))))))</f>
        <v>0</v>
      </c>
      <c r="F80" s="442">
        <f>IF(LEFT($A80,2)="ma",$C$175,IF(LEFT($A80,2)="di",$C$180,IF(LEFT($A80,2)="wo",$C$185,IF(LEFT($A80,2)="do",$C$190,IF(LEFT($A80,2)="vr",$C$195,IF(LEFT($A80,2)="za",$C$198,IF(LEFT($A80,2)="zo",$C$199)))))))</f>
        <v>0</v>
      </c>
      <c r="G80" s="272">
        <f t="shared" si="30"/>
        <v>0</v>
      </c>
      <c r="H80" s="266"/>
      <c r="I80" s="266"/>
      <c r="J80" s="284"/>
      <c r="K80" s="284"/>
      <c r="L80" s="311"/>
      <c r="M80" s="286"/>
      <c r="N80" s="464">
        <f t="shared" si="39"/>
        <v>42808</v>
      </c>
      <c r="O80" s="391"/>
      <c r="P80" s="287"/>
      <c r="Q80" s="287"/>
      <c r="R80" s="81"/>
      <c r="S80" s="71">
        <f t="shared" si="31"/>
        <v>0</v>
      </c>
      <c r="T80" s="6" t="e">
        <f t="shared" si="32"/>
        <v>#REF!</v>
      </c>
      <c r="U80" s="36"/>
      <c r="V80" s="72">
        <f t="shared" si="35"/>
        <v>0</v>
      </c>
      <c r="W80" s="72">
        <f t="shared" si="36"/>
        <v>0</v>
      </c>
      <c r="X80" s="73">
        <f t="shared" si="37"/>
        <v>0</v>
      </c>
      <c r="Y80" s="93" t="e">
        <f t="shared" si="33"/>
        <v>#REF!</v>
      </c>
      <c r="Z80" s="235"/>
      <c r="AA80" s="532">
        <v>0</v>
      </c>
      <c r="AB80" s="533">
        <v>0</v>
      </c>
      <c r="AC80" s="38"/>
    </row>
    <row r="81" spans="1:29" ht="12.75" customHeight="1" x14ac:dyDescent="0.25">
      <c r="A81" s="496" t="str">
        <f>TEXT($B$81,"dddd")</f>
        <v>dinsdag</v>
      </c>
      <c r="B81" s="663">
        <f>DATE($AC$3,3,16)</f>
        <v>42809</v>
      </c>
      <c r="C81" s="451"/>
      <c r="D81" s="493">
        <f>IF(LEFT($A81,2 )="ma",$D$171,IF(LEFT($A81,2)="di",$D$176,IF(LEFT($A81,2)="wo",$D$181,IF(LEFT($A81,2)="do",$D$186,IF(LEFT($A81,2)="vr",$D$191,IF(LEFT($A81,2)="za",$D$198,IF(LEFT($A81,2)="zo",$D$199)))))))</f>
        <v>0</v>
      </c>
      <c r="E81" s="495">
        <f>IF(LEFT($A81,2)="ma",$E$171,IF(LEFT($A81,2)="di",$E$176,IF(LEFT($A81,2)="wo",$E$181,IF(LEFT($A81,2)="do",$E$186,IF(LEFT($A81,2)="vr",$E$191,IF(LEFT($A81,2)="za",$E$198,IF(LEFT($A81,2)="zo",$E$199)))))))</f>
        <v>0</v>
      </c>
      <c r="F81" s="495">
        <f>IF(LEFT($A81,2)="ma",$C$171,IF(LEFT($A81,2)="di",$C$176,IF(LEFT($A81,2)="wo",$C$181,IF(LEFT($A81,2)="do",$C$186,IF(LEFT($A81,2)="vr",$C$191,IF(LEFT($A81,2)="za",$C$198,IF(LEFT($A81,2)="zo",$C$199)))))))</f>
        <v>0</v>
      </c>
      <c r="G81" s="273">
        <f t="shared" si="30"/>
        <v>0</v>
      </c>
      <c r="H81" s="267"/>
      <c r="I81" s="508"/>
      <c r="J81" s="288"/>
      <c r="K81" s="288"/>
      <c r="L81" s="312"/>
      <c r="M81" s="290"/>
      <c r="N81" s="463">
        <f>$B$81</f>
        <v>42809</v>
      </c>
      <c r="O81" s="392"/>
      <c r="P81" s="291"/>
      <c r="Q81" s="291"/>
      <c r="R81" s="79"/>
      <c r="S81" s="200">
        <f t="shared" si="31"/>
        <v>0</v>
      </c>
      <c r="T81" s="5" t="e">
        <f t="shared" si="32"/>
        <v>#REF!</v>
      </c>
      <c r="U81" s="34"/>
      <c r="V81" s="67">
        <f>IF(LEFT(M81,1)="R",IF(U81&lt;$Q$2,0,U81-$Q$2),IF(LEFT(M81,1)="S",IF(U81&lt;$Q$2,0,U81-$Q$2),U81))</f>
        <v>0</v>
      </c>
      <c r="W81" s="67">
        <f>U81</f>
        <v>0</v>
      </c>
      <c r="X81" s="74">
        <f>W81*($Y$3)</f>
        <v>0</v>
      </c>
      <c r="Y81" s="91" t="e">
        <f t="shared" si="33"/>
        <v>#REF!</v>
      </c>
      <c r="Z81" s="236"/>
      <c r="AA81" s="534">
        <v>0</v>
      </c>
      <c r="AB81" s="535">
        <v>0</v>
      </c>
      <c r="AC81" s="39"/>
    </row>
    <row r="82" spans="1:29" ht="12.75" customHeight="1" x14ac:dyDescent="0.25">
      <c r="A82" s="497" t="str">
        <f>TEXT($B$81,"dddd")</f>
        <v>dinsdag</v>
      </c>
      <c r="B82" s="664"/>
      <c r="C82" s="450"/>
      <c r="D82" s="494">
        <f>IF(LEFT($A82,2)="ma",$D$172,IF(LEFT($A82,2)="di",$D$177,IF(LEFT($A82,2)="wo",$D$182,IF(LEFT($A82,2)="do",$D$187,IF(LEFT($A82,2)="vr",$D$192,IF(LEFT($A82,2)="za",$D$198,IF(LEFT($A82,2)="zo",$D$199)))))))</f>
        <v>0</v>
      </c>
      <c r="E82" s="441">
        <f>IF(LEFT($A82,2)="ma",$E$172,IF(LEFT($A82,2)="di",$E$177,IF(LEFT($A82,2)="wo",$E$182,IF(LEFT($A82,2)="do",$E$187,IF(LEFT($A82,2)="vr",$E$192,IF(LEFT($A82,2)="za",$E$198,IF(LEFT($A82,2)="zo",$E$199)))))))</f>
        <v>0</v>
      </c>
      <c r="F82" s="441">
        <f>IF(LEFT($A82,2)="ma",$C$172,IF(LEFT($A82,2)="di",$C$177,IF(LEFT($A82,2)="wo",$C$182,IF(LEFT($A82,2)="do",$C$187,IF(LEFT($A82,2)="vr",$C$192,IF(LEFT($A82,2)="za",$C$198,IF(LEFT($A82,2)="zo",$C$199)))))))</f>
        <v>0</v>
      </c>
      <c r="G82" s="271">
        <f t="shared" si="30"/>
        <v>0</v>
      </c>
      <c r="H82" s="265"/>
      <c r="I82" s="265"/>
      <c r="J82" s="280"/>
      <c r="K82" s="280"/>
      <c r="L82" s="310"/>
      <c r="M82" s="282"/>
      <c r="N82" s="463">
        <f t="shared" ref="N82:N85" si="40">$B$81</f>
        <v>42809</v>
      </c>
      <c r="O82" s="390"/>
      <c r="P82" s="283"/>
      <c r="Q82" s="283"/>
      <c r="R82" s="80"/>
      <c r="S82" s="68">
        <f t="shared" si="31"/>
        <v>0</v>
      </c>
      <c r="T82" s="4" t="e">
        <f t="shared" si="32"/>
        <v>#REF!</v>
      </c>
      <c r="U82" s="35"/>
      <c r="V82" s="69">
        <f t="shared" si="35"/>
        <v>0</v>
      </c>
      <c r="W82" s="69">
        <f t="shared" si="36"/>
        <v>0</v>
      </c>
      <c r="X82" s="70">
        <f t="shared" si="37"/>
        <v>0</v>
      </c>
      <c r="Y82" s="92" t="e">
        <f t="shared" si="33"/>
        <v>#REF!</v>
      </c>
      <c r="Z82" s="234"/>
      <c r="AA82" s="530">
        <v>0</v>
      </c>
      <c r="AB82" s="531">
        <v>0</v>
      </c>
      <c r="AC82" s="37"/>
    </row>
    <row r="83" spans="1:29" ht="12.75" customHeight="1" x14ac:dyDescent="0.25">
      <c r="A83" s="497" t="str">
        <f>TEXT($B$81,"dddd")</f>
        <v>dinsdag</v>
      </c>
      <c r="B83" s="664"/>
      <c r="C83" s="452"/>
      <c r="D83" s="492">
        <f>IF(LEFT($A83,2)="ma",$D$173,IF(LEFT($A83,2)="di",$D$178,IF(LEFT($A83,2)="wo",$D$183,IF(LEFT($A83,2)="do",$D$188,IF(LEFT($A83,2)="vr",$D$193,IF(LEFT($A83,2)="za",$D$198,IF(LEFT($A83,2)="zo",$D$199)))))))</f>
        <v>0</v>
      </c>
      <c r="E83" s="441">
        <f>IF(LEFT($A83,2)="ma",$E$173,IF(LEFT($A83,2)="di",$E$178,IF(LEFT($A83,2)="wo",$E$183,IF(LEFT($A83,2)="do",$E$188,IF(LEFT($A83,2)="vr",$E$193,IF(LEFT($A83,2)="za",$E$198,IF(LEFT($A83,2)="zo",$E$199)))))))</f>
        <v>0</v>
      </c>
      <c r="F83" s="441">
        <f>IF(LEFT($A83,2)="ma",$C$173,IF(LEFT($A83,2)="di",$C$178,IF(LEFT($A83,2)="wo",$C$183,IF(LEFT($A83,2)="do",$C$188,IF(LEFT($A83,2)="vr",$C$193,IF(LEFT($A83,2)="za",$C$198,IF(LEFT($A83,2)="zo",$C$199)))))))</f>
        <v>0</v>
      </c>
      <c r="G83" s="271">
        <f t="shared" si="30"/>
        <v>0</v>
      </c>
      <c r="H83" s="265"/>
      <c r="I83" s="265"/>
      <c r="J83" s="280"/>
      <c r="K83" s="280"/>
      <c r="L83" s="310"/>
      <c r="M83" s="282"/>
      <c r="N83" s="463">
        <f t="shared" si="40"/>
        <v>42809</v>
      </c>
      <c r="O83" s="390"/>
      <c r="P83" s="283"/>
      <c r="Q83" s="283"/>
      <c r="R83" s="80"/>
      <c r="S83" s="68">
        <f t="shared" si="31"/>
        <v>0</v>
      </c>
      <c r="T83" s="4" t="e">
        <f t="shared" si="32"/>
        <v>#REF!</v>
      </c>
      <c r="U83" s="35"/>
      <c r="V83" s="69">
        <f t="shared" si="35"/>
        <v>0</v>
      </c>
      <c r="W83" s="69">
        <f t="shared" si="36"/>
        <v>0</v>
      </c>
      <c r="X83" s="70">
        <f t="shared" si="37"/>
        <v>0</v>
      </c>
      <c r="Y83" s="92" t="e">
        <f t="shared" si="33"/>
        <v>#REF!</v>
      </c>
      <c r="Z83" s="234"/>
      <c r="AA83" s="530">
        <v>0</v>
      </c>
      <c r="AB83" s="531">
        <v>0</v>
      </c>
      <c r="AC83" s="37"/>
    </row>
    <row r="84" spans="1:29" ht="12.75" customHeight="1" thickBot="1" x14ac:dyDescent="0.3">
      <c r="A84" s="497" t="str">
        <f>TEXT($B$81,"dddd")</f>
        <v>dinsdag</v>
      </c>
      <c r="B84" s="664"/>
      <c r="C84" s="450"/>
      <c r="D84" s="441">
        <f>IF(LEFT($A84,2)="ma",$D$174,IF(LEFT($A84,2)="di",$D$179,IF(LEFT($A84,2)="wo",$D$184,IF(LEFT($A84,2)="do",$D$189,IF(LEFT($A84,2)="vr",$D$194,IF(LEFT($A84,2)="za",$D$198,IF(LEFT($A84,2)="zo",$D$199)))))))</f>
        <v>0</v>
      </c>
      <c r="E84" s="441">
        <f>IF(LEFT($A84,2)="ma",$E$174,IF(LEFT($A84,2)="di",$E$179,IF(LEFT($A84,2)="wo",$E$184,IF(LEFT($A84,2)="do",$E$189,IF(LEFT($A84,2)="vr",$E$194,IF(LEFT($A84,2)="za",$E$198,IF(LEFT($A84,2)="zo",$E$199)))))))</f>
        <v>0</v>
      </c>
      <c r="F84" s="441">
        <f>IF(LEFT($A84,2)="ma",$C$174,IF(LEFT($A84,2)="di",$C$179,IF(LEFT($A84,2)="wo",$C$184,IF(LEFT($A84,2)="do",$C$189,IF(LEFT($A84,2)="vr",$C$194,IF(LEFT($A84,2)="za",$C$198,IF(LEFT($A84,2)="zo",$C$199)))))))</f>
        <v>0</v>
      </c>
      <c r="G84" s="271">
        <f t="shared" si="30"/>
        <v>0</v>
      </c>
      <c r="H84" s="265"/>
      <c r="I84" s="265"/>
      <c r="J84" s="280"/>
      <c r="K84" s="280"/>
      <c r="L84" s="310"/>
      <c r="M84" s="282"/>
      <c r="N84" s="463">
        <f t="shared" si="40"/>
        <v>42809</v>
      </c>
      <c r="O84" s="390"/>
      <c r="P84" s="283"/>
      <c r="Q84" s="283"/>
      <c r="R84" s="80"/>
      <c r="S84" s="68">
        <f t="shared" si="31"/>
        <v>0</v>
      </c>
      <c r="T84" s="4" t="e">
        <f t="shared" si="32"/>
        <v>#REF!</v>
      </c>
      <c r="U84" s="35"/>
      <c r="V84" s="69">
        <f t="shared" si="35"/>
        <v>0</v>
      </c>
      <c r="W84" s="69">
        <f t="shared" si="36"/>
        <v>0</v>
      </c>
      <c r="X84" s="70">
        <f t="shared" si="37"/>
        <v>0</v>
      </c>
      <c r="Y84" s="92" t="e">
        <f t="shared" si="33"/>
        <v>#REF!</v>
      </c>
      <c r="Z84" s="234"/>
      <c r="AA84" s="530">
        <v>0</v>
      </c>
      <c r="AB84" s="531">
        <v>0</v>
      </c>
      <c r="AC84" s="37"/>
    </row>
    <row r="85" spans="1:29" ht="13.5" customHeight="1" thickBot="1" x14ac:dyDescent="0.3">
      <c r="A85" s="498" t="str">
        <f>TEXT($B$81,"dddd")</f>
        <v>dinsdag</v>
      </c>
      <c r="B85" s="665"/>
      <c r="C85" s="449" t="e">
        <f t="shared" si="38"/>
        <v>#REF!</v>
      </c>
      <c r="D85" s="442">
        <f>IF(LEFT($A85,2)="ma",$D$175,IF(LEFT($A85,2)="di",$D$180,IF(LEFT($A85,2)="wo",$D$185,IF(LEFT($A85,2)="do",$D$190,IF(LEFT($A85,2)="vr",$D$195,IF(LEFT($A85,2)="za",$D$198,IF(LEFT($A85,2)="zo",$D$199)))))))</f>
        <v>0</v>
      </c>
      <c r="E85" s="442">
        <f>IF(LEFT($A85,2)="ma",$E$175,IF(LEFT($A85,2)="di",$E$180,IF(LEFT($A85,2)="wo",$E$185,IF(LEFT($A85,2)="do",$E$190,IF(LEFT($A85,2)="vr",$E$195,IF(LEFT($A85,2)="za",$E$198,IF(LEFT($A85,2)="zo",$E$199)))))))</f>
        <v>0</v>
      </c>
      <c r="F85" s="442">
        <f>IF(LEFT($A85,2)="ma",$C$175,IF(LEFT($A85,2)="di",$C$180,IF(LEFT($A85,2)="wo",$C$185,IF(LEFT($A85,2)="do",$C$190,IF(LEFT($A85,2)="vr",$C$195,IF(LEFT($A85,2)="za",$C$198,IF(LEFT($A85,2)="zo",$C$199)))))))</f>
        <v>0</v>
      </c>
      <c r="G85" s="274">
        <f t="shared" si="30"/>
        <v>0</v>
      </c>
      <c r="H85" s="268"/>
      <c r="I85" s="266"/>
      <c r="J85" s="292"/>
      <c r="K85" s="292"/>
      <c r="L85" s="313"/>
      <c r="M85" s="294"/>
      <c r="N85" s="463">
        <f t="shared" si="40"/>
        <v>42809</v>
      </c>
      <c r="O85" s="393"/>
      <c r="P85" s="295"/>
      <c r="Q85" s="295"/>
      <c r="R85" s="81"/>
      <c r="S85" s="71">
        <f t="shared" si="31"/>
        <v>0</v>
      </c>
      <c r="T85" s="6" t="e">
        <f t="shared" si="32"/>
        <v>#REF!</v>
      </c>
      <c r="U85" s="36"/>
      <c r="V85" s="72">
        <f t="shared" si="35"/>
        <v>0</v>
      </c>
      <c r="W85" s="72">
        <f t="shared" si="36"/>
        <v>0</v>
      </c>
      <c r="X85" s="73">
        <f t="shared" si="37"/>
        <v>0</v>
      </c>
      <c r="Y85" s="93" t="e">
        <f t="shared" si="33"/>
        <v>#REF!</v>
      </c>
      <c r="Z85" s="237"/>
      <c r="AA85" s="536">
        <v>0</v>
      </c>
      <c r="AB85" s="537">
        <v>0</v>
      </c>
      <c r="AC85" s="40"/>
    </row>
    <row r="86" spans="1:29" ht="12.75" customHeight="1" thickBot="1" x14ac:dyDescent="0.3">
      <c r="A86" s="499" t="str">
        <f>TEXT($B$86,"dddd")</f>
        <v>woensdag</v>
      </c>
      <c r="B86" s="663">
        <f>DATE($AC$3,3,17)</f>
        <v>42810</v>
      </c>
      <c r="C86" s="451"/>
      <c r="D86" s="493">
        <f>IF(LEFT($A86,2 )="ma",$D$171,IF(LEFT($A86,2)="di",$D$176,IF(LEFT($A86,2)="wo",$D$181,IF(LEFT($A86,2)="do",$D$186,IF(LEFT($A86,2)="vr",$D$191,IF(LEFT($A86,2)="za",$D$198,IF(LEFT($A86,2)="zo",$D$199)))))))</f>
        <v>0</v>
      </c>
      <c r="E86" s="495">
        <f>IF(LEFT($A86,2)="ma",$E$171,IF(LEFT($A86,2)="di",$E$176,IF(LEFT($A86,2)="wo",$E$181,IF(LEFT($A86,2)="do",$E$186,IF(LEFT($A86,2)="vr",$E$191,IF(LEFT($A86,2)="za",$E$198,IF(LEFT($A86,2)="zo",$E$199)))))))</f>
        <v>0</v>
      </c>
      <c r="F86" s="495">
        <f>IF(LEFT($A86,2)="ma",$C$171,IF(LEFT($A86,2)="di",$C$176,IF(LEFT($A86,2)="wo",$C$181,IF(LEFT($A86,2)="do",$C$186,IF(LEFT($A86,2)="vr",$C$191,IF(LEFT($A86,2)="za",$C$198,IF(LEFT($A86,2)="zo",$C$199)))))))</f>
        <v>0</v>
      </c>
      <c r="G86" s="270">
        <f t="shared" si="30"/>
        <v>0</v>
      </c>
      <c r="H86" s="264"/>
      <c r="I86" s="508"/>
      <c r="J86" s="276"/>
      <c r="K86" s="276"/>
      <c r="L86" s="309"/>
      <c r="M86" s="278"/>
      <c r="N86" s="464">
        <f>$B$86</f>
        <v>42810</v>
      </c>
      <c r="O86" s="389"/>
      <c r="P86" s="279"/>
      <c r="Q86" s="279"/>
      <c r="R86" s="79"/>
      <c r="S86" s="200">
        <f t="shared" si="31"/>
        <v>0</v>
      </c>
      <c r="T86" s="5" t="e">
        <f t="shared" si="32"/>
        <v>#REF!</v>
      </c>
      <c r="U86" s="34"/>
      <c r="V86" s="67">
        <f>IF(LEFT(M86,1)="R",IF(U86&lt;$Q$2,0,U86-$Q$2),IF(LEFT(M86,1)="S",IF(U86&lt;$Q$2,0,U86-$Q$2),U86))</f>
        <v>0</v>
      </c>
      <c r="W86" s="67">
        <f>U86</f>
        <v>0</v>
      </c>
      <c r="X86" s="74">
        <f>W86*($Y$3)</f>
        <v>0</v>
      </c>
      <c r="Y86" s="91" t="e">
        <f t="shared" si="33"/>
        <v>#REF!</v>
      </c>
      <c r="Z86" s="238"/>
      <c r="AA86" s="528">
        <v>0</v>
      </c>
      <c r="AB86" s="529">
        <v>0</v>
      </c>
      <c r="AC86" s="41"/>
    </row>
    <row r="87" spans="1:29" ht="12.75" customHeight="1" thickBot="1" x14ac:dyDescent="0.3">
      <c r="A87" s="499" t="str">
        <f>TEXT($B$86,"dddd")</f>
        <v>woensdag</v>
      </c>
      <c r="B87" s="664"/>
      <c r="C87" s="450"/>
      <c r="D87" s="494">
        <f>IF(LEFT($A87,2)="ma",$D$172,IF(LEFT($A87,2)="di",$D$177,IF(LEFT($A87,2)="wo",$D$182,IF(LEFT($A87,2)="do",$D$187,IF(LEFT($A87,2)="vr",$D$192,IF(LEFT($A87,2)="za",$D$198,IF(LEFT($A87,2)="zo",$D$199)))))))</f>
        <v>0</v>
      </c>
      <c r="E87" s="441">
        <f>IF(LEFT($A87,2)="ma",$E$172,IF(LEFT($A87,2)="di",$E$177,IF(LEFT($A87,2)="wo",$E$182,IF(LEFT($A87,2)="do",$E$187,IF(LEFT($A87,2)="vr",$E$192,IF(LEFT($A87,2)="za",$E$198,IF(LEFT($A87,2)="zo",$E$199)))))))</f>
        <v>0</v>
      </c>
      <c r="F87" s="441">
        <f>IF(LEFT($A87,2)="ma",$C$172,IF(LEFT($A87,2)="di",$C$177,IF(LEFT($A87,2)="wo",$C$182,IF(LEFT($A87,2)="do",$C$187,IF(LEFT($A87,2)="vr",$C$192,IF(LEFT($A87,2)="za",$C$198,IF(LEFT($A87,2)="zo",$C$199)))))))</f>
        <v>0</v>
      </c>
      <c r="G87" s="271">
        <f t="shared" si="30"/>
        <v>0</v>
      </c>
      <c r="H87" s="265"/>
      <c r="I87" s="265"/>
      <c r="J87" s="280"/>
      <c r="K87" s="280"/>
      <c r="L87" s="310"/>
      <c r="M87" s="282"/>
      <c r="N87" s="464">
        <f t="shared" ref="N87:N90" si="41">$B$86</f>
        <v>42810</v>
      </c>
      <c r="O87" s="390"/>
      <c r="P87" s="283"/>
      <c r="Q87" s="283"/>
      <c r="R87" s="80"/>
      <c r="S87" s="68">
        <f t="shared" si="31"/>
        <v>0</v>
      </c>
      <c r="T87" s="4" t="e">
        <f t="shared" si="32"/>
        <v>#REF!</v>
      </c>
      <c r="U87" s="35"/>
      <c r="V87" s="69">
        <f t="shared" si="35"/>
        <v>0</v>
      </c>
      <c r="W87" s="69">
        <f t="shared" si="36"/>
        <v>0</v>
      </c>
      <c r="X87" s="70">
        <f t="shared" si="37"/>
        <v>0</v>
      </c>
      <c r="Y87" s="92" t="e">
        <f t="shared" si="33"/>
        <v>#REF!</v>
      </c>
      <c r="Z87" s="234"/>
      <c r="AA87" s="530">
        <v>0</v>
      </c>
      <c r="AB87" s="531">
        <v>0</v>
      </c>
      <c r="AC87" s="37"/>
    </row>
    <row r="88" spans="1:29" ht="12.75" customHeight="1" thickBot="1" x14ac:dyDescent="0.3">
      <c r="A88" s="499" t="str">
        <f>TEXT($B$86,"dddd")</f>
        <v>woensdag</v>
      </c>
      <c r="B88" s="664"/>
      <c r="C88" s="452"/>
      <c r="D88" s="492">
        <f>IF(LEFT($A88,2)="ma",$D$173,IF(LEFT($A88,2)="di",$D$178,IF(LEFT($A88,2)="wo",$D$183,IF(LEFT($A88,2)="do",$D$188,IF(LEFT($A88,2)="vr",$D$193,IF(LEFT($A88,2)="za",$D$198,IF(LEFT($A88,2)="zo",$D$199)))))))</f>
        <v>0</v>
      </c>
      <c r="E88" s="441">
        <f>IF(LEFT($A88,2)="ma",$E$173,IF(LEFT($A88,2)="di",$E$178,IF(LEFT($A88,2)="wo",$E$183,IF(LEFT($A88,2)="do",$E$188,IF(LEFT($A88,2)="vr",$E$193,IF(LEFT($A88,2)="za",$E$198,IF(LEFT($A88,2)="zo",$E$199)))))))</f>
        <v>0</v>
      </c>
      <c r="F88" s="441">
        <f>IF(LEFT($A88,2)="ma",$C$173,IF(LEFT($A88,2)="di",$C$178,IF(LEFT($A88,2)="wo",$C$183,IF(LEFT($A88,2)="do",$C$188,IF(LEFT($A88,2)="vr",$C$193,IF(LEFT($A88,2)="za",$C$198,IF(LEFT($A88,2)="zo",$C$199)))))))</f>
        <v>0</v>
      </c>
      <c r="G88" s="271">
        <f t="shared" si="30"/>
        <v>0</v>
      </c>
      <c r="H88" s="265"/>
      <c r="I88" s="265"/>
      <c r="J88" s="280"/>
      <c r="K88" s="280"/>
      <c r="L88" s="310"/>
      <c r="M88" s="282"/>
      <c r="N88" s="464">
        <f t="shared" si="41"/>
        <v>42810</v>
      </c>
      <c r="O88" s="390"/>
      <c r="P88" s="283"/>
      <c r="Q88" s="283"/>
      <c r="R88" s="80"/>
      <c r="S88" s="68">
        <f t="shared" si="31"/>
        <v>0</v>
      </c>
      <c r="T88" s="4" t="e">
        <f t="shared" si="32"/>
        <v>#REF!</v>
      </c>
      <c r="U88" s="35"/>
      <c r="V88" s="69">
        <f t="shared" si="35"/>
        <v>0</v>
      </c>
      <c r="W88" s="69">
        <f t="shared" si="36"/>
        <v>0</v>
      </c>
      <c r="X88" s="70">
        <f t="shared" si="37"/>
        <v>0</v>
      </c>
      <c r="Y88" s="92" t="e">
        <f t="shared" si="33"/>
        <v>#REF!</v>
      </c>
      <c r="Z88" s="234"/>
      <c r="AA88" s="530">
        <v>0</v>
      </c>
      <c r="AB88" s="531">
        <v>0</v>
      </c>
      <c r="AC88" s="37"/>
    </row>
    <row r="89" spans="1:29" ht="12.75" customHeight="1" thickBot="1" x14ac:dyDescent="0.3">
      <c r="A89" s="499" t="str">
        <f>TEXT($B$86,"dddd")</f>
        <v>woensdag</v>
      </c>
      <c r="B89" s="664"/>
      <c r="C89" s="450"/>
      <c r="D89" s="441">
        <f>IF(LEFT($A89,2)="ma",$D$174,IF(LEFT($A89,2)="di",$D$179,IF(LEFT($A89,2)="wo",$D$184,IF(LEFT($A89,2)="do",$D$189,IF(LEFT($A89,2)="vr",$D$194,IF(LEFT($A89,2)="za",$D$198,IF(LEFT($A89,2)="zo",$D$199)))))))</f>
        <v>0</v>
      </c>
      <c r="E89" s="441">
        <f>IF(LEFT($A89,2)="ma",$E$174,IF(LEFT($A89,2)="di",$E$179,IF(LEFT($A89,2)="wo",$E$184,IF(LEFT($A89,2)="do",$E$189,IF(LEFT($A89,2)="vr",$E$194,IF(LEFT($A89,2)="za",$E$198,IF(LEFT($A89,2)="zo",$E$199)))))))</f>
        <v>0</v>
      </c>
      <c r="F89" s="441">
        <f>IF(LEFT($A89,2)="ma",$C$174,IF(LEFT($A89,2)="di",$C$179,IF(LEFT($A89,2)="wo",$C$184,IF(LEFT($A89,2)="do",$C$189,IF(LEFT($A89,2)="vr",$C$194,IF(LEFT($A89,2)="za",$C$198,IF(LEFT($A89,2)="zo",$C$199)))))))</f>
        <v>0</v>
      </c>
      <c r="G89" s="271">
        <f t="shared" si="30"/>
        <v>0</v>
      </c>
      <c r="H89" s="265"/>
      <c r="I89" s="265"/>
      <c r="J89" s="280"/>
      <c r="K89" s="280"/>
      <c r="L89" s="310"/>
      <c r="M89" s="282"/>
      <c r="N89" s="464">
        <f t="shared" si="41"/>
        <v>42810</v>
      </c>
      <c r="O89" s="390"/>
      <c r="P89" s="283"/>
      <c r="Q89" s="283"/>
      <c r="R89" s="80"/>
      <c r="S89" s="68">
        <f t="shared" si="31"/>
        <v>0</v>
      </c>
      <c r="T89" s="4" t="e">
        <f t="shared" si="32"/>
        <v>#REF!</v>
      </c>
      <c r="U89" s="35"/>
      <c r="V89" s="69">
        <f t="shared" si="35"/>
        <v>0</v>
      </c>
      <c r="W89" s="69">
        <f t="shared" si="36"/>
        <v>0</v>
      </c>
      <c r="X89" s="70">
        <f t="shared" si="37"/>
        <v>0</v>
      </c>
      <c r="Y89" s="92" t="e">
        <f t="shared" si="33"/>
        <v>#REF!</v>
      </c>
      <c r="Z89" s="234"/>
      <c r="AA89" s="530">
        <v>0</v>
      </c>
      <c r="AB89" s="531">
        <v>0</v>
      </c>
      <c r="AC89" s="37"/>
    </row>
    <row r="90" spans="1:29" ht="13.5" customHeight="1" thickBot="1" x14ac:dyDescent="0.3">
      <c r="A90" s="499" t="str">
        <f>TEXT($B$86,"dddd")</f>
        <v>woensdag</v>
      </c>
      <c r="B90" s="665"/>
      <c r="C90" s="449" t="e">
        <f t="shared" si="38"/>
        <v>#REF!</v>
      </c>
      <c r="D90" s="442">
        <f>IF(LEFT($A90,2)="ma",$D$175,IF(LEFT($A90,2)="di",$D$180,IF(LEFT($A90,2)="wo",$D$185,IF(LEFT($A90,2)="do",$D$190,IF(LEFT($A90,2)="vr",$D$195,IF(LEFT($A90,2)="za",$D$198,IF(LEFT($A90,2)="zo",$D$199)))))))</f>
        <v>0</v>
      </c>
      <c r="E90" s="442">
        <f>IF(LEFT($A90,2)="ma",$E$175,IF(LEFT($A90,2)="di",$E$180,IF(LEFT($A90,2)="wo",$E$185,IF(LEFT($A90,2)="do",$E$190,IF(LEFT($A90,2)="vr",$E$195,IF(LEFT($A90,2)="za",$E$198,IF(LEFT($A90,2)="zo",$E$199)))))))</f>
        <v>0</v>
      </c>
      <c r="F90" s="442">
        <f>IF(LEFT($A90,2)="ma",$C$175,IF(LEFT($A90,2)="di",$C$180,IF(LEFT($A90,2)="wo",$C$185,IF(LEFT($A90,2)="do",$C$190,IF(LEFT($A90,2)="vr",$C$195,IF(LEFT($A90,2)="za",$C$198,IF(LEFT($A90,2)="zo",$C$199)))))))</f>
        <v>0</v>
      </c>
      <c r="G90" s="272">
        <f t="shared" si="30"/>
        <v>0</v>
      </c>
      <c r="H90" s="266"/>
      <c r="I90" s="266"/>
      <c r="J90" s="284"/>
      <c r="K90" s="284"/>
      <c r="L90" s="311"/>
      <c r="M90" s="286"/>
      <c r="N90" s="464">
        <f t="shared" si="41"/>
        <v>42810</v>
      </c>
      <c r="O90" s="391"/>
      <c r="P90" s="287"/>
      <c r="Q90" s="287"/>
      <c r="R90" s="81"/>
      <c r="S90" s="71">
        <f t="shared" si="31"/>
        <v>0</v>
      </c>
      <c r="T90" s="6" t="e">
        <f t="shared" si="32"/>
        <v>#REF!</v>
      </c>
      <c r="U90" s="36"/>
      <c r="V90" s="72">
        <f t="shared" si="35"/>
        <v>0</v>
      </c>
      <c r="W90" s="72">
        <f t="shared" si="36"/>
        <v>0</v>
      </c>
      <c r="X90" s="73">
        <f t="shared" si="37"/>
        <v>0</v>
      </c>
      <c r="Y90" s="93" t="e">
        <f t="shared" si="33"/>
        <v>#REF!</v>
      </c>
      <c r="Z90" s="235"/>
      <c r="AA90" s="532">
        <v>0</v>
      </c>
      <c r="AB90" s="533">
        <v>0</v>
      </c>
      <c r="AC90" s="38"/>
    </row>
    <row r="91" spans="1:29" ht="12.75" customHeight="1" x14ac:dyDescent="0.25">
      <c r="A91" s="496" t="str">
        <f>TEXT($B$91,"dddd")</f>
        <v>donderdag</v>
      </c>
      <c r="B91" s="663">
        <f>DATE($AC$3,3,18)</f>
        <v>42811</v>
      </c>
      <c r="C91" s="451"/>
      <c r="D91" s="493">
        <f>IF(LEFT($A91,2 )="ma",$D$171,IF(LEFT($A91,2)="di",$D$176,IF(LEFT($A91,2)="wo",$D$181,IF(LEFT($A91,2)="do",$D$186,IF(LEFT($A91,2)="vr",$D$191,IF(LEFT($A91,2)="za",$D$198,IF(LEFT($A91,2)="zo",$D$199)))))))</f>
        <v>0</v>
      </c>
      <c r="E91" s="495">
        <f>IF(LEFT($A91,2)="ma",$E$171,IF(LEFT($A91,2)="di",$E$176,IF(LEFT($A91,2)="wo",$E$181,IF(LEFT($A91,2)="do",$E$186,IF(LEFT($A91,2)="vr",$E$191,IF(LEFT($A91,2)="za",$E$198,IF(LEFT($A91,2)="zo",$E$199)))))))</f>
        <v>0</v>
      </c>
      <c r="F91" s="495">
        <f>IF(LEFT($A91,2)="ma",$C$171,IF(LEFT($A91,2)="di",$C$176,IF(LEFT($A91,2)="wo",$C$181,IF(LEFT($A91,2)="do",$C$186,IF(LEFT($A91,2)="vr",$C$191,IF(LEFT($A91,2)="za",$C$198,IF(LEFT($A91,2)="zo",$C$199)))))))</f>
        <v>0</v>
      </c>
      <c r="G91" s="273">
        <f t="shared" si="30"/>
        <v>0</v>
      </c>
      <c r="H91" s="267"/>
      <c r="I91" s="508"/>
      <c r="J91" s="288"/>
      <c r="K91" s="288"/>
      <c r="L91" s="312"/>
      <c r="M91" s="290"/>
      <c r="N91" s="463">
        <f>$B$91</f>
        <v>42811</v>
      </c>
      <c r="O91" s="392"/>
      <c r="P91" s="291"/>
      <c r="Q91" s="291"/>
      <c r="R91" s="79"/>
      <c r="S91" s="200">
        <f t="shared" si="31"/>
        <v>0</v>
      </c>
      <c r="T91" s="5" t="e">
        <f t="shared" si="32"/>
        <v>#REF!</v>
      </c>
      <c r="U91" s="34"/>
      <c r="V91" s="67">
        <f>IF(LEFT(M91,1)="R",IF(U91&lt;$Q$2,0,U91-$Q$2),IF(LEFT(M91,1)="S",IF(U91&lt;$Q$2,0,U91-$Q$2),U91))</f>
        <v>0</v>
      </c>
      <c r="W91" s="67">
        <f>U91</f>
        <v>0</v>
      </c>
      <c r="X91" s="74">
        <f>W91*($Y$3)</f>
        <v>0</v>
      </c>
      <c r="Y91" s="91" t="e">
        <f t="shared" si="33"/>
        <v>#REF!</v>
      </c>
      <c r="Z91" s="236"/>
      <c r="AA91" s="534">
        <v>0</v>
      </c>
      <c r="AB91" s="535">
        <v>0</v>
      </c>
      <c r="AC91" s="39"/>
    </row>
    <row r="92" spans="1:29" ht="12.75" customHeight="1" x14ac:dyDescent="0.25">
      <c r="A92" s="497" t="str">
        <f>TEXT($B$91,"dddd")</f>
        <v>donderdag</v>
      </c>
      <c r="B92" s="664"/>
      <c r="C92" s="450"/>
      <c r="D92" s="494">
        <f>IF(LEFT($A92,2)="ma",$D$172,IF(LEFT($A92,2)="di",$D$177,IF(LEFT($A92,2)="wo",$D$182,IF(LEFT($A92,2)="do",$D$187,IF(LEFT($A92,2)="vr",$D$192,IF(LEFT($A92,2)="za",$D$198,IF(LEFT($A92,2)="zo",$D$199)))))))</f>
        <v>0</v>
      </c>
      <c r="E92" s="441">
        <f>IF(LEFT($A92,2)="ma",$E$172,IF(LEFT($A92,2)="di",$E$177,IF(LEFT($A92,2)="wo",$E$182,IF(LEFT($A92,2)="do",$E$187,IF(LEFT($A92,2)="vr",$E$192,IF(LEFT($A92,2)="za",$E$198,IF(LEFT($A92,2)="zo",$E$199)))))))</f>
        <v>0</v>
      </c>
      <c r="F92" s="441">
        <f>IF(LEFT($A92,2)="ma",$C$172,IF(LEFT($A92,2)="di",$C$177,IF(LEFT($A92,2)="wo",$C$182,IF(LEFT($A92,2)="do",$C$187,IF(LEFT($A92,2)="vr",$C$192,IF(LEFT($A92,2)="za",$C$198,IF(LEFT($A92,2)="zo",$C$199)))))))</f>
        <v>0</v>
      </c>
      <c r="G92" s="271">
        <f t="shared" si="30"/>
        <v>0</v>
      </c>
      <c r="H92" s="265"/>
      <c r="I92" s="265"/>
      <c r="J92" s="280"/>
      <c r="K92" s="280"/>
      <c r="L92" s="310"/>
      <c r="M92" s="282"/>
      <c r="N92" s="463">
        <f t="shared" ref="N92:N95" si="42">$B$91</f>
        <v>42811</v>
      </c>
      <c r="O92" s="390"/>
      <c r="P92" s="283"/>
      <c r="Q92" s="283"/>
      <c r="R92" s="80"/>
      <c r="S92" s="68">
        <f t="shared" si="31"/>
        <v>0</v>
      </c>
      <c r="T92" s="4" t="e">
        <f t="shared" si="32"/>
        <v>#REF!</v>
      </c>
      <c r="U92" s="35"/>
      <c r="V92" s="69">
        <f t="shared" si="35"/>
        <v>0</v>
      </c>
      <c r="W92" s="69">
        <f t="shared" si="36"/>
        <v>0</v>
      </c>
      <c r="X92" s="70">
        <f t="shared" si="37"/>
        <v>0</v>
      </c>
      <c r="Y92" s="92" t="e">
        <f t="shared" si="33"/>
        <v>#REF!</v>
      </c>
      <c r="Z92" s="234"/>
      <c r="AA92" s="530">
        <v>0</v>
      </c>
      <c r="AB92" s="531">
        <v>0</v>
      </c>
      <c r="AC92" s="37"/>
    </row>
    <row r="93" spans="1:29" ht="12.75" customHeight="1" x14ac:dyDescent="0.25">
      <c r="A93" s="497" t="str">
        <f>TEXT($B$91,"dddd")</f>
        <v>donderdag</v>
      </c>
      <c r="B93" s="664"/>
      <c r="C93" s="452"/>
      <c r="D93" s="492">
        <f>IF(LEFT($A93,2)="ma",$D$173,IF(LEFT($A93,2)="di",$D$178,IF(LEFT($A93,2)="wo",$D$183,IF(LEFT($A93,2)="do",$D$188,IF(LEFT($A93,2)="vr",$D$193,IF(LEFT($A93,2)="za",$D$198,IF(LEFT($A93,2)="zo",$D$199)))))))</f>
        <v>0</v>
      </c>
      <c r="E93" s="441">
        <f>IF(LEFT($A93,2)="ma",$E$173,IF(LEFT($A93,2)="di",$E$178,IF(LEFT($A93,2)="wo",$E$183,IF(LEFT($A93,2)="do",$E$188,IF(LEFT($A93,2)="vr",$E$193,IF(LEFT($A93,2)="za",$E$198,IF(LEFT($A93,2)="zo",$E$199)))))))</f>
        <v>0</v>
      </c>
      <c r="F93" s="441">
        <f>IF(LEFT($A93,2)="ma",$C$173,IF(LEFT($A93,2)="di",$C$178,IF(LEFT($A93,2)="wo",$C$183,IF(LEFT($A93,2)="do",$C$188,IF(LEFT($A93,2)="vr",$C$193,IF(LEFT($A93,2)="za",$C$198,IF(LEFT($A93,2)="zo",$C$199)))))))</f>
        <v>0</v>
      </c>
      <c r="G93" s="271">
        <f t="shared" si="30"/>
        <v>0</v>
      </c>
      <c r="H93" s="265"/>
      <c r="I93" s="265"/>
      <c r="J93" s="280"/>
      <c r="K93" s="280"/>
      <c r="L93" s="310"/>
      <c r="M93" s="282"/>
      <c r="N93" s="463">
        <f t="shared" si="42"/>
        <v>42811</v>
      </c>
      <c r="O93" s="390"/>
      <c r="P93" s="283"/>
      <c r="Q93" s="283"/>
      <c r="R93" s="80"/>
      <c r="S93" s="68">
        <f t="shared" si="31"/>
        <v>0</v>
      </c>
      <c r="T93" s="4" t="e">
        <f t="shared" si="32"/>
        <v>#REF!</v>
      </c>
      <c r="U93" s="35"/>
      <c r="V93" s="69">
        <f t="shared" si="35"/>
        <v>0</v>
      </c>
      <c r="W93" s="69">
        <f t="shared" si="36"/>
        <v>0</v>
      </c>
      <c r="X93" s="70">
        <f t="shared" si="37"/>
        <v>0</v>
      </c>
      <c r="Y93" s="92" t="e">
        <f t="shared" si="33"/>
        <v>#REF!</v>
      </c>
      <c r="Z93" s="234"/>
      <c r="AA93" s="530">
        <v>0</v>
      </c>
      <c r="AB93" s="531">
        <v>0</v>
      </c>
      <c r="AC93" s="37"/>
    </row>
    <row r="94" spans="1:29" ht="12.75" customHeight="1" thickBot="1" x14ac:dyDescent="0.3">
      <c r="A94" s="497" t="str">
        <f>TEXT($B$91,"dddd")</f>
        <v>donderdag</v>
      </c>
      <c r="B94" s="664"/>
      <c r="C94" s="450"/>
      <c r="D94" s="441">
        <f>IF(LEFT($A94,2)="ma",$D$174,IF(LEFT($A94,2)="di",$D$179,IF(LEFT($A94,2)="wo",$D$184,IF(LEFT($A94,2)="do",$D$189,IF(LEFT($A94,2)="vr",$D$194,IF(LEFT($A94,2)="za",$D$198,IF(LEFT($A94,2)="zo",$D$199)))))))</f>
        <v>0</v>
      </c>
      <c r="E94" s="441">
        <f>IF(LEFT($A94,2)="ma",$E$174,IF(LEFT($A94,2)="di",$E$179,IF(LEFT($A94,2)="wo",$E$184,IF(LEFT($A94,2)="do",$E$189,IF(LEFT($A94,2)="vr",$E$194,IF(LEFT($A94,2)="za",$E$198,IF(LEFT($A94,2)="zo",$E$199)))))))</f>
        <v>0</v>
      </c>
      <c r="F94" s="441">
        <f>IF(LEFT($A94,2)="ma",$C$174,IF(LEFT($A94,2)="di",$C$179,IF(LEFT($A94,2)="wo",$C$184,IF(LEFT($A94,2)="do",$C$189,IF(LEFT($A94,2)="vr",$C$194,IF(LEFT($A94,2)="za",$C$198,IF(LEFT($A94,2)="zo",$C$199)))))))</f>
        <v>0</v>
      </c>
      <c r="G94" s="271">
        <f t="shared" si="30"/>
        <v>0</v>
      </c>
      <c r="H94" s="265"/>
      <c r="I94" s="265"/>
      <c r="J94" s="280"/>
      <c r="K94" s="280"/>
      <c r="L94" s="310"/>
      <c r="M94" s="282"/>
      <c r="N94" s="463">
        <f t="shared" si="42"/>
        <v>42811</v>
      </c>
      <c r="O94" s="390"/>
      <c r="P94" s="283"/>
      <c r="Q94" s="283"/>
      <c r="R94" s="80"/>
      <c r="S94" s="68">
        <f t="shared" si="31"/>
        <v>0</v>
      </c>
      <c r="T94" s="4" t="e">
        <f t="shared" si="32"/>
        <v>#REF!</v>
      </c>
      <c r="U94" s="35"/>
      <c r="V94" s="69">
        <f t="shared" si="35"/>
        <v>0</v>
      </c>
      <c r="W94" s="69">
        <f t="shared" si="36"/>
        <v>0</v>
      </c>
      <c r="X94" s="70">
        <f t="shared" si="37"/>
        <v>0</v>
      </c>
      <c r="Y94" s="92" t="e">
        <f t="shared" si="33"/>
        <v>#REF!</v>
      </c>
      <c r="Z94" s="234"/>
      <c r="AA94" s="530">
        <v>0</v>
      </c>
      <c r="AB94" s="531">
        <v>0</v>
      </c>
      <c r="AC94" s="37"/>
    </row>
    <row r="95" spans="1:29" ht="13.5" customHeight="1" thickBot="1" x14ac:dyDescent="0.3">
      <c r="A95" s="498" t="str">
        <f>TEXT($B$91,"dddd")</f>
        <v>donderdag</v>
      </c>
      <c r="B95" s="665"/>
      <c r="C95" s="449" t="e">
        <f t="shared" si="38"/>
        <v>#REF!</v>
      </c>
      <c r="D95" s="442">
        <f>IF(LEFT($A95,2)="ma",$D$175,IF(LEFT($A95,2)="di",$D$180,IF(LEFT($A95,2)="wo",$D$185,IF(LEFT($A95,2)="do",$D$190,IF(LEFT($A95,2)="vr",$D$195,IF(LEFT($A95,2)="za",$D$198,IF(LEFT($A95,2)="zo",$D$199)))))))</f>
        <v>0</v>
      </c>
      <c r="E95" s="442">
        <f>IF(LEFT($A95,2)="ma",$E$175,IF(LEFT($A95,2)="di",$E$180,IF(LEFT($A95,2)="wo",$E$185,IF(LEFT($A95,2)="do",$E$190,IF(LEFT($A95,2)="vr",$E$195,IF(LEFT($A95,2)="za",$E$198,IF(LEFT($A95,2)="zo",$E$199)))))))</f>
        <v>0</v>
      </c>
      <c r="F95" s="442">
        <f>IF(LEFT($A95,2)="ma",$C$175,IF(LEFT($A95,2)="di",$C$180,IF(LEFT($A95,2)="wo",$C$185,IF(LEFT($A95,2)="do",$C$190,IF(LEFT($A95,2)="vr",$C$195,IF(LEFT($A95,2)="za",$C$198,IF(LEFT($A95,2)="zo",$C$199)))))))</f>
        <v>0</v>
      </c>
      <c r="G95" s="274">
        <f t="shared" si="30"/>
        <v>0</v>
      </c>
      <c r="H95" s="268"/>
      <c r="I95" s="266"/>
      <c r="J95" s="292"/>
      <c r="K95" s="292"/>
      <c r="L95" s="313"/>
      <c r="M95" s="294"/>
      <c r="N95" s="463">
        <f t="shared" si="42"/>
        <v>42811</v>
      </c>
      <c r="O95" s="393"/>
      <c r="P95" s="295"/>
      <c r="Q95" s="295"/>
      <c r="R95" s="81"/>
      <c r="S95" s="71">
        <f t="shared" si="31"/>
        <v>0</v>
      </c>
      <c r="T95" s="6" t="e">
        <f t="shared" si="32"/>
        <v>#REF!</v>
      </c>
      <c r="U95" s="36"/>
      <c r="V95" s="72">
        <f t="shared" si="35"/>
        <v>0</v>
      </c>
      <c r="W95" s="72">
        <f t="shared" si="36"/>
        <v>0</v>
      </c>
      <c r="X95" s="73">
        <f t="shared" si="37"/>
        <v>0</v>
      </c>
      <c r="Y95" s="93" t="e">
        <f t="shared" si="33"/>
        <v>#REF!</v>
      </c>
      <c r="Z95" s="237"/>
      <c r="AA95" s="536">
        <v>0</v>
      </c>
      <c r="AB95" s="537">
        <v>0</v>
      </c>
      <c r="AC95" s="40"/>
    </row>
    <row r="96" spans="1:29" ht="12.75" customHeight="1" thickBot="1" x14ac:dyDescent="0.3">
      <c r="A96" s="499" t="str">
        <f>TEXT($B$96,"dddd")</f>
        <v>vrijdag</v>
      </c>
      <c r="B96" s="663">
        <f>DATE($AC$3,3,19)</f>
        <v>42812</v>
      </c>
      <c r="C96" s="451"/>
      <c r="D96" s="493">
        <f>IF(LEFT($A96,2 )="ma",$D$171,IF(LEFT($A96,2)="di",$D$176,IF(LEFT($A96,2)="wo",$D$181,IF(LEFT($A96,2)="do",$D$186,IF(LEFT($A96,2)="vr",$D$191,IF(LEFT($A96,2)="za",$D$198,IF(LEFT($A96,2)="zo",$D$199)))))))</f>
        <v>0</v>
      </c>
      <c r="E96" s="495">
        <f>IF(LEFT($A96,2)="ma",$E$171,IF(LEFT($A96,2)="di",$E$176,IF(LEFT($A96,2)="wo",$E$181,IF(LEFT($A96,2)="do",$E$186,IF(LEFT($A96,2)="vr",$E$191,IF(LEFT($A96,2)="za",$E$198,IF(LEFT($A96,2)="zo",$E$199)))))))</f>
        <v>0</v>
      </c>
      <c r="F96" s="495">
        <f>IF(LEFT($A96,2)="ma",$C$171,IF(LEFT($A96,2)="di",$C$176,IF(LEFT($A96,2)="wo",$C$181,IF(LEFT($A96,2)="do",$C$186,IF(LEFT($A96,2)="vr",$C$191,IF(LEFT($A96,2)="za",$C$198,IF(LEFT($A96,2)="zo",$C$199)))))))</f>
        <v>0</v>
      </c>
      <c r="G96" s="270">
        <f t="shared" si="30"/>
        <v>0</v>
      </c>
      <c r="H96" s="264"/>
      <c r="I96" s="508"/>
      <c r="J96" s="276"/>
      <c r="K96" s="276"/>
      <c r="L96" s="309"/>
      <c r="M96" s="278"/>
      <c r="N96" s="464">
        <f>$B$96</f>
        <v>42812</v>
      </c>
      <c r="O96" s="389"/>
      <c r="P96" s="279"/>
      <c r="Q96" s="279"/>
      <c r="R96" s="79"/>
      <c r="S96" s="200">
        <f t="shared" si="31"/>
        <v>0</v>
      </c>
      <c r="T96" s="5" t="e">
        <f t="shared" si="32"/>
        <v>#REF!</v>
      </c>
      <c r="U96" s="34"/>
      <c r="V96" s="67">
        <f>IF(LEFT(M96,1)="R",IF(U96&lt;$Q$2,0,U96-$Q$2),IF(LEFT(M96,1)="S",IF(U96&lt;$Q$2,0,U96-$Q$2),U96))</f>
        <v>0</v>
      </c>
      <c r="W96" s="67">
        <f>U96</f>
        <v>0</v>
      </c>
      <c r="X96" s="74">
        <f>W96*($Y$3)</f>
        <v>0</v>
      </c>
      <c r="Y96" s="91" t="e">
        <f t="shared" si="33"/>
        <v>#REF!</v>
      </c>
      <c r="Z96" s="238"/>
      <c r="AA96" s="528">
        <v>0</v>
      </c>
      <c r="AB96" s="529">
        <v>0</v>
      </c>
      <c r="AC96" s="41"/>
    </row>
    <row r="97" spans="1:29" ht="12.75" customHeight="1" thickBot="1" x14ac:dyDescent="0.3">
      <c r="A97" s="499" t="str">
        <f>TEXT($B$96,"dddd")</f>
        <v>vrijdag</v>
      </c>
      <c r="B97" s="664"/>
      <c r="C97" s="450"/>
      <c r="D97" s="494">
        <f>IF(LEFT($A97,2)="ma",$D$172,IF(LEFT($A97,2)="di",$D$177,IF(LEFT($A97,2)="wo",$D$182,IF(LEFT($A97,2)="do",$D$187,IF(LEFT($A97,2)="vr",$D$192,IF(LEFT($A97,2)="za",$D$198,IF(LEFT($A97,2)="zo",$D$199)))))))</f>
        <v>0</v>
      </c>
      <c r="E97" s="441">
        <f>IF(LEFT($A97,2)="ma",$E$172,IF(LEFT($A97,2)="di",$E$177,IF(LEFT($A97,2)="wo",$E$182,IF(LEFT($A97,2)="do",$E$187,IF(LEFT($A97,2)="vr",$E$192,IF(LEFT($A97,2)="za",$E$198,IF(LEFT($A97,2)="zo",$E$199)))))))</f>
        <v>0</v>
      </c>
      <c r="F97" s="441">
        <f>IF(LEFT($A97,2)="ma",$C$172,IF(LEFT($A97,2)="di",$C$177,IF(LEFT($A97,2)="wo",$C$182,IF(LEFT($A97,2)="do",$C$187,IF(LEFT($A97,2)="vr",$C$192,IF(LEFT($A97,2)="za",$C$198,IF(LEFT($A97,2)="zo",$C$199)))))))</f>
        <v>0</v>
      </c>
      <c r="G97" s="271">
        <f t="shared" si="30"/>
        <v>0</v>
      </c>
      <c r="H97" s="265"/>
      <c r="I97" s="265"/>
      <c r="J97" s="280"/>
      <c r="K97" s="280"/>
      <c r="L97" s="310"/>
      <c r="M97" s="282"/>
      <c r="N97" s="464">
        <f t="shared" ref="N97:N100" si="43">$B$96</f>
        <v>42812</v>
      </c>
      <c r="O97" s="390"/>
      <c r="P97" s="283"/>
      <c r="Q97" s="283"/>
      <c r="R97" s="80"/>
      <c r="S97" s="68">
        <f t="shared" si="31"/>
        <v>0</v>
      </c>
      <c r="T97" s="4" t="e">
        <f t="shared" si="32"/>
        <v>#REF!</v>
      </c>
      <c r="U97" s="35"/>
      <c r="V97" s="69">
        <f t="shared" si="35"/>
        <v>0</v>
      </c>
      <c r="W97" s="69">
        <f t="shared" si="36"/>
        <v>0</v>
      </c>
      <c r="X97" s="70">
        <f t="shared" si="37"/>
        <v>0</v>
      </c>
      <c r="Y97" s="92" t="e">
        <f t="shared" si="33"/>
        <v>#REF!</v>
      </c>
      <c r="Z97" s="234"/>
      <c r="AA97" s="530">
        <v>0</v>
      </c>
      <c r="AB97" s="531">
        <v>0</v>
      </c>
      <c r="AC97" s="37"/>
    </row>
    <row r="98" spans="1:29" ht="12.75" customHeight="1" thickBot="1" x14ac:dyDescent="0.3">
      <c r="A98" s="499" t="str">
        <f>TEXT($B$96,"dddd")</f>
        <v>vrijdag</v>
      </c>
      <c r="B98" s="664"/>
      <c r="C98" s="452"/>
      <c r="D98" s="492">
        <f>IF(LEFT($A98,2)="ma",$D$173,IF(LEFT($A98,2)="di",$D$178,IF(LEFT($A98,2)="wo",$D$183,IF(LEFT($A98,2)="do",$D$188,IF(LEFT($A98,2)="vr",$D$193,IF(LEFT($A98,2)="za",$D$198,IF(LEFT($A98,2)="zo",$D$199)))))))</f>
        <v>0</v>
      </c>
      <c r="E98" s="441">
        <f>IF(LEFT($A98,2)="ma",$E$173,IF(LEFT($A98,2)="di",$E$178,IF(LEFT($A98,2)="wo",$E$183,IF(LEFT($A98,2)="do",$E$188,IF(LEFT($A98,2)="vr",$E$193,IF(LEFT($A98,2)="za",$E$198,IF(LEFT($A98,2)="zo",$E$199)))))))</f>
        <v>0</v>
      </c>
      <c r="F98" s="441">
        <f>IF(LEFT($A98,2)="ma",$C$173,IF(LEFT($A98,2)="di",$C$178,IF(LEFT($A98,2)="wo",$C$183,IF(LEFT($A98,2)="do",$C$188,IF(LEFT($A98,2)="vr",$C$193,IF(LEFT($A98,2)="za",$C$198,IF(LEFT($A98,2)="zo",$C$199)))))))</f>
        <v>0</v>
      </c>
      <c r="G98" s="271">
        <f t="shared" si="30"/>
        <v>0</v>
      </c>
      <c r="H98" s="265"/>
      <c r="I98" s="265"/>
      <c r="J98" s="280"/>
      <c r="K98" s="280"/>
      <c r="L98" s="310"/>
      <c r="M98" s="282"/>
      <c r="N98" s="464">
        <f t="shared" si="43"/>
        <v>42812</v>
      </c>
      <c r="O98" s="390"/>
      <c r="P98" s="283"/>
      <c r="Q98" s="283"/>
      <c r="R98" s="80"/>
      <c r="S98" s="68">
        <f t="shared" si="31"/>
        <v>0</v>
      </c>
      <c r="T98" s="4" t="e">
        <f t="shared" si="32"/>
        <v>#REF!</v>
      </c>
      <c r="U98" s="35"/>
      <c r="V98" s="69">
        <f t="shared" si="35"/>
        <v>0</v>
      </c>
      <c r="W98" s="69">
        <f t="shared" si="36"/>
        <v>0</v>
      </c>
      <c r="X98" s="70">
        <f t="shared" si="37"/>
        <v>0</v>
      </c>
      <c r="Y98" s="92" t="e">
        <f t="shared" si="33"/>
        <v>#REF!</v>
      </c>
      <c r="Z98" s="234"/>
      <c r="AA98" s="530">
        <v>0</v>
      </c>
      <c r="AB98" s="531">
        <v>0</v>
      </c>
      <c r="AC98" s="37"/>
    </row>
    <row r="99" spans="1:29" ht="12.75" customHeight="1" thickBot="1" x14ac:dyDescent="0.3">
      <c r="A99" s="499" t="str">
        <f>TEXT($B$96,"dddd")</f>
        <v>vrijdag</v>
      </c>
      <c r="B99" s="664"/>
      <c r="C99" s="450"/>
      <c r="D99" s="441">
        <f>IF(LEFT($A99,2)="ma",$D$174,IF(LEFT($A99,2)="di",$D$179,IF(LEFT($A99,2)="wo",$D$184,IF(LEFT($A99,2)="do",$D$189,IF(LEFT($A99,2)="vr",$D$194,IF(LEFT($A99,2)="za",$D$198,IF(LEFT($A99,2)="zo",$D$199)))))))</f>
        <v>0</v>
      </c>
      <c r="E99" s="441">
        <f>IF(LEFT($A99,2)="ma",$E$174,IF(LEFT($A99,2)="di",$E$179,IF(LEFT($A99,2)="wo",$E$184,IF(LEFT($A99,2)="do",$E$189,IF(LEFT($A99,2)="vr",$E$194,IF(LEFT($A99,2)="za",$E$198,IF(LEFT($A99,2)="zo",$E$199)))))))</f>
        <v>0</v>
      </c>
      <c r="F99" s="441">
        <f>IF(LEFT($A99,2)="ma",$C$174,IF(LEFT($A99,2)="di",$C$179,IF(LEFT($A99,2)="wo",$C$184,IF(LEFT($A99,2)="do",$C$189,IF(LEFT($A99,2)="vr",$C$194,IF(LEFT($A99,2)="za",$C$198,IF(LEFT($A99,2)="zo",$C$199)))))))</f>
        <v>0</v>
      </c>
      <c r="G99" s="271">
        <f t="shared" si="30"/>
        <v>0</v>
      </c>
      <c r="H99" s="265"/>
      <c r="I99" s="265"/>
      <c r="J99" s="280"/>
      <c r="K99" s="280"/>
      <c r="L99" s="310"/>
      <c r="M99" s="282"/>
      <c r="N99" s="464">
        <f t="shared" si="43"/>
        <v>42812</v>
      </c>
      <c r="O99" s="390"/>
      <c r="P99" s="283"/>
      <c r="Q99" s="283"/>
      <c r="R99" s="80"/>
      <c r="S99" s="68">
        <f t="shared" si="31"/>
        <v>0</v>
      </c>
      <c r="T99" s="4" t="e">
        <f t="shared" si="32"/>
        <v>#REF!</v>
      </c>
      <c r="U99" s="35"/>
      <c r="V99" s="69">
        <f t="shared" si="35"/>
        <v>0</v>
      </c>
      <c r="W99" s="69">
        <f t="shared" si="36"/>
        <v>0</v>
      </c>
      <c r="X99" s="70">
        <f t="shared" si="37"/>
        <v>0</v>
      </c>
      <c r="Y99" s="92" t="e">
        <f t="shared" si="33"/>
        <v>#REF!</v>
      </c>
      <c r="Z99" s="234"/>
      <c r="AA99" s="530">
        <v>0</v>
      </c>
      <c r="AB99" s="531">
        <v>0</v>
      </c>
      <c r="AC99" s="37"/>
    </row>
    <row r="100" spans="1:29" ht="13.5" customHeight="1" thickBot="1" x14ac:dyDescent="0.3">
      <c r="A100" s="499" t="str">
        <f>TEXT($B$96,"dddd")</f>
        <v>vrijdag</v>
      </c>
      <c r="B100" s="665"/>
      <c r="C100" s="449" t="e">
        <f t="shared" si="38"/>
        <v>#REF!</v>
      </c>
      <c r="D100" s="442">
        <f>IF(LEFT($A100,2)="ma",$D$175,IF(LEFT($A100,2)="di",$D$180,IF(LEFT($A100,2)="wo",$D$185,IF(LEFT($A100,2)="do",$D$190,IF(LEFT($A100,2)="vr",$D$195,IF(LEFT($A100,2)="za",$D$198,IF(LEFT($A100,2)="zo",$D$199)))))))</f>
        <v>0</v>
      </c>
      <c r="E100" s="442">
        <f>IF(LEFT($A100,2)="ma",$E$175,IF(LEFT($A100,2)="di",$E$180,IF(LEFT($A100,2)="wo",$E$185,IF(LEFT($A100,2)="do",$E$190,IF(LEFT($A100,2)="vr",$E$195,IF(LEFT($A100,2)="za",$E$198,IF(LEFT($A100,2)="zo",$E$199)))))))</f>
        <v>0</v>
      </c>
      <c r="F100" s="442">
        <f>IF(LEFT($A100,2)="ma",$C$175,IF(LEFT($A100,2)="di",$C$180,IF(LEFT($A100,2)="wo",$C$185,IF(LEFT($A100,2)="do",$C$190,IF(LEFT($A100,2)="vr",$C$195,IF(LEFT($A100,2)="za",$C$198,IF(LEFT($A100,2)="zo",$C$199)))))))</f>
        <v>0</v>
      </c>
      <c r="G100" s="272">
        <f t="shared" si="30"/>
        <v>0</v>
      </c>
      <c r="H100" s="266"/>
      <c r="I100" s="266"/>
      <c r="J100" s="284"/>
      <c r="K100" s="284"/>
      <c r="L100" s="311"/>
      <c r="M100" s="286"/>
      <c r="N100" s="464">
        <f t="shared" si="43"/>
        <v>42812</v>
      </c>
      <c r="O100" s="391"/>
      <c r="P100" s="287"/>
      <c r="Q100" s="287"/>
      <c r="R100" s="81"/>
      <c r="S100" s="71">
        <f t="shared" si="31"/>
        <v>0</v>
      </c>
      <c r="T100" s="6" t="e">
        <f t="shared" si="32"/>
        <v>#REF!</v>
      </c>
      <c r="U100" s="36"/>
      <c r="V100" s="72">
        <f t="shared" si="35"/>
        <v>0</v>
      </c>
      <c r="W100" s="72">
        <f t="shared" si="36"/>
        <v>0</v>
      </c>
      <c r="X100" s="73">
        <f t="shared" si="37"/>
        <v>0</v>
      </c>
      <c r="Y100" s="93" t="e">
        <f t="shared" si="33"/>
        <v>#REF!</v>
      </c>
      <c r="Z100" s="235"/>
      <c r="AA100" s="532">
        <v>0</v>
      </c>
      <c r="AB100" s="533">
        <v>0</v>
      </c>
      <c r="AC100" s="38"/>
    </row>
    <row r="101" spans="1:29" ht="12.75" customHeight="1" x14ac:dyDescent="0.25">
      <c r="A101" s="496" t="str">
        <f>TEXT($B$101,"dddd")</f>
        <v>zaterdag</v>
      </c>
      <c r="B101" s="663">
        <f>DATE($AC$3,3,20)</f>
        <v>42813</v>
      </c>
      <c r="C101" s="451"/>
      <c r="D101" s="493">
        <f>IF(LEFT($A101,2 )="ma",$D$171,IF(LEFT($A101,2)="di",$D$176,IF(LEFT($A101,2)="wo",$D$181,IF(LEFT($A101,2)="do",$D$186,IF(LEFT($A101,2)="vr",$D$191,IF(LEFT($A101,2)="za",$D$198,IF(LEFT($A101,2)="zo",$D$199)))))))</f>
        <v>0</v>
      </c>
      <c r="E101" s="495">
        <f>IF(LEFT($A101,2)="ma",$E$171,IF(LEFT($A101,2)="di",$E$176,IF(LEFT($A101,2)="wo",$E$181,IF(LEFT($A101,2)="do",$E$186,IF(LEFT($A101,2)="vr",$E$191,IF(LEFT($A101,2)="za",$E$198,IF(LEFT($A101,2)="zo",$E$199)))))))</f>
        <v>0</v>
      </c>
      <c r="F101" s="495">
        <f>IF(LEFT($A101,2)="ma",$C$171,IF(LEFT($A101,2)="di",$C$176,IF(LEFT($A101,2)="wo",$C$181,IF(LEFT($A101,2)="do",$C$186,IF(LEFT($A101,2)="vr",$C$191,IF(LEFT($A101,2)="za",$C$198,IF(LEFT($A101,2)="zo",$C$199)))))))</f>
        <v>0</v>
      </c>
      <c r="G101" s="273">
        <f t="shared" si="30"/>
        <v>0</v>
      </c>
      <c r="H101" s="267"/>
      <c r="I101" s="508"/>
      <c r="J101" s="288"/>
      <c r="K101" s="288"/>
      <c r="L101" s="312"/>
      <c r="M101" s="290"/>
      <c r="N101" s="463">
        <f>$B$101</f>
        <v>42813</v>
      </c>
      <c r="O101" s="392"/>
      <c r="P101" s="291"/>
      <c r="Q101" s="291"/>
      <c r="R101" s="79"/>
      <c r="S101" s="200">
        <f t="shared" si="31"/>
        <v>0</v>
      </c>
      <c r="T101" s="5" t="e">
        <f t="shared" si="32"/>
        <v>#REF!</v>
      </c>
      <c r="U101" s="34"/>
      <c r="V101" s="67">
        <f>IF(LEFT(M101,1)="R",IF(U101&lt;$Q$2,0,U101-$Q$2),IF(LEFT(M101,1)="S",IF(U101&lt;$Q$2,0,U101-$Q$2),U101))</f>
        <v>0</v>
      </c>
      <c r="W101" s="67">
        <f>U101</f>
        <v>0</v>
      </c>
      <c r="X101" s="74">
        <f>W101*($Y$3)</f>
        <v>0</v>
      </c>
      <c r="Y101" s="91" t="e">
        <f t="shared" si="33"/>
        <v>#REF!</v>
      </c>
      <c r="Z101" s="236"/>
      <c r="AA101" s="534">
        <v>0</v>
      </c>
      <c r="AB101" s="535">
        <v>0</v>
      </c>
      <c r="AC101" s="39"/>
    </row>
    <row r="102" spans="1:29" ht="12.75" customHeight="1" x14ac:dyDescent="0.25">
      <c r="A102" s="497" t="str">
        <f>TEXT($B$101,"dddd")</f>
        <v>zaterdag</v>
      </c>
      <c r="B102" s="664"/>
      <c r="C102" s="450"/>
      <c r="D102" s="494">
        <f>IF(LEFT($A102,2)="ma",$D$172,IF(LEFT($A102,2)="di",$D$177,IF(LEFT($A102,2)="wo",$D$182,IF(LEFT($A102,2)="do",$D$187,IF(LEFT($A102,2)="vr",$D$192,IF(LEFT($A102,2)="za",$D$198,IF(LEFT($A102,2)="zo",$D$199)))))))</f>
        <v>0</v>
      </c>
      <c r="E102" s="441">
        <f>IF(LEFT($A102,2)="ma",$E$172,IF(LEFT($A102,2)="di",$E$177,IF(LEFT($A102,2)="wo",$E$182,IF(LEFT($A102,2)="do",$E$187,IF(LEFT($A102,2)="vr",$E$192,IF(LEFT($A102,2)="za",$E$198,IF(LEFT($A102,2)="zo",$E$199)))))))</f>
        <v>0</v>
      </c>
      <c r="F102" s="441">
        <f>IF(LEFT($A102,2)="ma",$C$172,IF(LEFT($A102,2)="di",$C$177,IF(LEFT($A102,2)="wo",$C$182,IF(LEFT($A102,2)="do",$C$187,IF(LEFT($A102,2)="vr",$C$192,IF(LEFT($A102,2)="za",$C$198,IF(LEFT($A102,2)="zo",$C$199)))))))</f>
        <v>0</v>
      </c>
      <c r="G102" s="271">
        <f t="shared" si="30"/>
        <v>0</v>
      </c>
      <c r="H102" s="265"/>
      <c r="I102" s="265"/>
      <c r="J102" s="280"/>
      <c r="K102" s="280"/>
      <c r="L102" s="310"/>
      <c r="M102" s="282"/>
      <c r="N102" s="463">
        <f t="shared" ref="N102:N105" si="44">$B$101</f>
        <v>42813</v>
      </c>
      <c r="O102" s="390"/>
      <c r="P102" s="283"/>
      <c r="Q102" s="283"/>
      <c r="R102" s="80"/>
      <c r="S102" s="68">
        <f t="shared" si="31"/>
        <v>0</v>
      </c>
      <c r="T102" s="4" t="e">
        <f t="shared" ref="T102:T133" si="45">S102*$R$3</f>
        <v>#REF!</v>
      </c>
      <c r="U102" s="35"/>
      <c r="V102" s="69">
        <f t="shared" si="35"/>
        <v>0</v>
      </c>
      <c r="W102" s="69">
        <f t="shared" si="36"/>
        <v>0</v>
      </c>
      <c r="X102" s="70">
        <f t="shared" si="37"/>
        <v>0</v>
      </c>
      <c r="Y102" s="92" t="e">
        <f t="shared" ref="Y102:Y133" si="46">V102*($R$3)</f>
        <v>#REF!</v>
      </c>
      <c r="Z102" s="234"/>
      <c r="AA102" s="530">
        <v>0</v>
      </c>
      <c r="AB102" s="531">
        <v>0</v>
      </c>
      <c r="AC102" s="37"/>
    </row>
    <row r="103" spans="1:29" ht="12.75" customHeight="1" x14ac:dyDescent="0.25">
      <c r="A103" s="497" t="str">
        <f>TEXT($B$101,"dddd")</f>
        <v>zaterdag</v>
      </c>
      <c r="B103" s="664"/>
      <c r="C103" s="452"/>
      <c r="D103" s="492">
        <f>IF(LEFT($A103,2)="ma",$D$173,IF(LEFT($A103,2)="di",$D$178,IF(LEFT($A103,2)="wo",$D$183,IF(LEFT($A103,2)="do",$D$188,IF(LEFT($A103,2)="vr",$D$193,IF(LEFT($A103,2)="za",$D$198,IF(LEFT($A103,2)="zo",$D$199)))))))</f>
        <v>0</v>
      </c>
      <c r="E103" s="441">
        <f>IF(LEFT($A103,2)="ma",$E$173,IF(LEFT($A103,2)="di",$E$178,IF(LEFT($A103,2)="wo",$E$183,IF(LEFT($A103,2)="do",$E$188,IF(LEFT($A103,2)="vr",$E$193,IF(LEFT($A103,2)="za",$E$198,IF(LEFT($A103,2)="zo",$E$199)))))))</f>
        <v>0</v>
      </c>
      <c r="F103" s="441">
        <f>IF(LEFT($A103,2)="ma",$C$173,IF(LEFT($A103,2)="di",$C$178,IF(LEFT($A103,2)="wo",$C$183,IF(LEFT($A103,2)="do",$C$188,IF(LEFT($A103,2)="vr",$C$193,IF(LEFT($A103,2)="za",$C$198,IF(LEFT($A103,2)="zo",$C$199)))))))</f>
        <v>0</v>
      </c>
      <c r="G103" s="271">
        <f t="shared" si="30"/>
        <v>0</v>
      </c>
      <c r="H103" s="265"/>
      <c r="I103" s="265"/>
      <c r="J103" s="280"/>
      <c r="K103" s="280"/>
      <c r="L103" s="310"/>
      <c r="M103" s="282"/>
      <c r="N103" s="463">
        <f t="shared" si="44"/>
        <v>42813</v>
      </c>
      <c r="O103" s="390"/>
      <c r="P103" s="283"/>
      <c r="Q103" s="283"/>
      <c r="R103" s="80"/>
      <c r="S103" s="68">
        <f t="shared" si="31"/>
        <v>0</v>
      </c>
      <c r="T103" s="4" t="e">
        <f t="shared" si="45"/>
        <v>#REF!</v>
      </c>
      <c r="U103" s="35"/>
      <c r="V103" s="69">
        <f t="shared" si="35"/>
        <v>0</v>
      </c>
      <c r="W103" s="69">
        <f t="shared" si="36"/>
        <v>0</v>
      </c>
      <c r="X103" s="70">
        <f t="shared" si="37"/>
        <v>0</v>
      </c>
      <c r="Y103" s="92" t="e">
        <f t="shared" si="46"/>
        <v>#REF!</v>
      </c>
      <c r="Z103" s="234"/>
      <c r="AA103" s="530">
        <v>0</v>
      </c>
      <c r="AB103" s="531">
        <v>0</v>
      </c>
      <c r="AC103" s="37"/>
    </row>
    <row r="104" spans="1:29" ht="12.75" customHeight="1" thickBot="1" x14ac:dyDescent="0.3">
      <c r="A104" s="497" t="str">
        <f>TEXT($B$101,"dddd")</f>
        <v>zaterdag</v>
      </c>
      <c r="B104" s="664"/>
      <c r="C104" s="450"/>
      <c r="D104" s="441">
        <f>IF(LEFT($A104,2)="ma",$D$174,IF(LEFT($A104,2)="di",$D$179,IF(LEFT($A104,2)="wo",$D$184,IF(LEFT($A104,2)="do",$D$189,IF(LEFT($A104,2)="vr",$D$194,IF(LEFT($A104,2)="za",$D$198,IF(LEFT($A104,2)="zo",$D$199)))))))</f>
        <v>0</v>
      </c>
      <c r="E104" s="441">
        <f>IF(LEFT($A104,2)="ma",$E$174,IF(LEFT($A104,2)="di",$E$179,IF(LEFT($A104,2)="wo",$E$184,IF(LEFT($A104,2)="do",$E$189,IF(LEFT($A104,2)="vr",$E$194,IF(LEFT($A104,2)="za",$E$198,IF(LEFT($A104,2)="zo",$E$199)))))))</f>
        <v>0</v>
      </c>
      <c r="F104" s="441">
        <f>IF(LEFT($A104,2)="ma",$C$174,IF(LEFT($A104,2)="di",$C$179,IF(LEFT($A104,2)="wo",$C$184,IF(LEFT($A104,2)="do",$C$189,IF(LEFT($A104,2)="vr",$C$194,IF(LEFT($A104,2)="za",$C$198,IF(LEFT($A104,2)="zo",$C$199)))))))</f>
        <v>0</v>
      </c>
      <c r="G104" s="271">
        <f t="shared" si="30"/>
        <v>0</v>
      </c>
      <c r="H104" s="265"/>
      <c r="I104" s="265"/>
      <c r="J104" s="280"/>
      <c r="K104" s="280"/>
      <c r="L104" s="310"/>
      <c r="M104" s="282"/>
      <c r="N104" s="463">
        <f t="shared" si="44"/>
        <v>42813</v>
      </c>
      <c r="O104" s="390"/>
      <c r="P104" s="283"/>
      <c r="Q104" s="283"/>
      <c r="R104" s="80"/>
      <c r="S104" s="68">
        <f t="shared" si="31"/>
        <v>0</v>
      </c>
      <c r="T104" s="4" t="e">
        <f t="shared" si="45"/>
        <v>#REF!</v>
      </c>
      <c r="U104" s="35"/>
      <c r="V104" s="69">
        <f t="shared" si="35"/>
        <v>0</v>
      </c>
      <c r="W104" s="69">
        <f t="shared" si="36"/>
        <v>0</v>
      </c>
      <c r="X104" s="70">
        <f t="shared" si="37"/>
        <v>0</v>
      </c>
      <c r="Y104" s="92" t="e">
        <f t="shared" si="46"/>
        <v>#REF!</v>
      </c>
      <c r="Z104" s="234"/>
      <c r="AA104" s="530">
        <v>0</v>
      </c>
      <c r="AB104" s="531">
        <v>0</v>
      </c>
      <c r="AC104" s="37"/>
    </row>
    <row r="105" spans="1:29" ht="13.5" customHeight="1" thickBot="1" x14ac:dyDescent="0.3">
      <c r="A105" s="498" t="str">
        <f>TEXT($B$101,"dddd")</f>
        <v>zaterdag</v>
      </c>
      <c r="B105" s="665"/>
      <c r="C105" s="449" t="e">
        <f t="shared" si="38"/>
        <v>#REF!</v>
      </c>
      <c r="D105" s="442">
        <f>IF(LEFT($A105,2)="ma",$D$175,IF(LEFT($A105,2)="di",$D$180,IF(LEFT($A105,2)="wo",$D$185,IF(LEFT($A105,2)="do",$D$190,IF(LEFT($A105,2)="vr",$D$195,IF(LEFT($A105,2)="za",$D$198,IF(LEFT($A105,2)="zo",$D$199)))))))</f>
        <v>0</v>
      </c>
      <c r="E105" s="442">
        <f>IF(LEFT($A105,2)="ma",$E$175,IF(LEFT($A105,2)="di",$E$180,IF(LEFT($A105,2)="wo",$E$185,IF(LEFT($A105,2)="do",$E$190,IF(LEFT($A105,2)="vr",$E$195,IF(LEFT($A105,2)="za",$E$198,IF(LEFT($A105,2)="zo",$E$199)))))))</f>
        <v>0</v>
      </c>
      <c r="F105" s="442">
        <f>IF(LEFT($A105,2)="ma",$C$175,IF(LEFT($A105,2)="di",$C$180,IF(LEFT($A105,2)="wo",$C$185,IF(LEFT($A105,2)="do",$C$190,IF(LEFT($A105,2)="vr",$C$195,IF(LEFT($A105,2)="za",$C$198,IF(LEFT($A105,2)="zo",$C$199)))))))</f>
        <v>0</v>
      </c>
      <c r="G105" s="274">
        <f t="shared" si="30"/>
        <v>0</v>
      </c>
      <c r="H105" s="268"/>
      <c r="I105" s="266"/>
      <c r="J105" s="292"/>
      <c r="K105" s="292"/>
      <c r="L105" s="313"/>
      <c r="M105" s="294"/>
      <c r="N105" s="463">
        <f t="shared" si="44"/>
        <v>42813</v>
      </c>
      <c r="O105" s="393"/>
      <c r="P105" s="295"/>
      <c r="Q105" s="295"/>
      <c r="R105" s="81"/>
      <c r="S105" s="71">
        <f t="shared" si="31"/>
        <v>0</v>
      </c>
      <c r="T105" s="6" t="e">
        <f t="shared" si="45"/>
        <v>#REF!</v>
      </c>
      <c r="U105" s="36"/>
      <c r="V105" s="72">
        <f t="shared" si="35"/>
        <v>0</v>
      </c>
      <c r="W105" s="72">
        <f t="shared" si="36"/>
        <v>0</v>
      </c>
      <c r="X105" s="73">
        <f t="shared" si="37"/>
        <v>0</v>
      </c>
      <c r="Y105" s="93" t="e">
        <f t="shared" si="46"/>
        <v>#REF!</v>
      </c>
      <c r="Z105" s="237"/>
      <c r="AA105" s="536">
        <v>0</v>
      </c>
      <c r="AB105" s="537">
        <v>0</v>
      </c>
      <c r="AC105" s="40"/>
    </row>
    <row r="106" spans="1:29" ht="12.75" customHeight="1" thickBot="1" x14ac:dyDescent="0.3">
      <c r="A106" s="499" t="str">
        <f>TEXT($B$106,"dddd")</f>
        <v>zondag</v>
      </c>
      <c r="B106" s="663">
        <f>DATE($AC$3,3,21)</f>
        <v>42814</v>
      </c>
      <c r="C106" s="451"/>
      <c r="D106" s="493">
        <f>IF(LEFT($A106,2 )="ma",$D$171,IF(LEFT($A106,2)="di",$D$176,IF(LEFT($A106,2)="wo",$D$181,IF(LEFT($A106,2)="do",$D$186,IF(LEFT($A106,2)="vr",$D$191,IF(LEFT($A106,2)="za",$D$198,IF(LEFT($A106,2)="zo",$D$199)))))))</f>
        <v>0</v>
      </c>
      <c r="E106" s="495">
        <f>IF(LEFT($A106,2)="ma",$E$171,IF(LEFT($A106,2)="di",$E$176,IF(LEFT($A106,2)="wo",$E$181,IF(LEFT($A106,2)="do",$E$186,IF(LEFT($A106,2)="vr",$E$191,IF(LEFT($A106,2)="za",$E$198,IF(LEFT($A106,2)="zo",$E$199)))))))</f>
        <v>0</v>
      </c>
      <c r="F106" s="495">
        <f>IF(LEFT($A106,2)="ma",$C$171,IF(LEFT($A106,2)="di",$C$176,IF(LEFT($A106,2)="wo",$C$181,IF(LEFT($A106,2)="do",$C$186,IF(LEFT($A106,2)="vr",$C$191,IF(LEFT($A106,2)="za",$C$198,IF(LEFT($A106,2)="zo",$C$199)))))))</f>
        <v>0</v>
      </c>
      <c r="G106" s="270">
        <f t="shared" si="30"/>
        <v>0</v>
      </c>
      <c r="H106" s="264"/>
      <c r="I106" s="508"/>
      <c r="J106" s="276"/>
      <c r="K106" s="276"/>
      <c r="L106" s="309"/>
      <c r="M106" s="278"/>
      <c r="N106" s="464">
        <f>$B$106</f>
        <v>42814</v>
      </c>
      <c r="O106" s="389"/>
      <c r="P106" s="279"/>
      <c r="Q106" s="279"/>
      <c r="R106" s="79"/>
      <c r="S106" s="200">
        <f t="shared" si="31"/>
        <v>0</v>
      </c>
      <c r="T106" s="5" t="e">
        <f t="shared" si="45"/>
        <v>#REF!</v>
      </c>
      <c r="U106" s="34"/>
      <c r="V106" s="67">
        <f>IF(LEFT(M106,1)="R",IF(U106&lt;$Q$2,0,U106-$Q$2),IF(LEFT(M106,1)="S",IF(U106&lt;$Q$2,0,U106-$Q$2),U106))</f>
        <v>0</v>
      </c>
      <c r="W106" s="67">
        <f>U106</f>
        <v>0</v>
      </c>
      <c r="X106" s="74">
        <f>W106*($Y$3)</f>
        <v>0</v>
      </c>
      <c r="Y106" s="91" t="e">
        <f t="shared" si="46"/>
        <v>#REF!</v>
      </c>
      <c r="Z106" s="238"/>
      <c r="AA106" s="528">
        <v>0</v>
      </c>
      <c r="AB106" s="529">
        <v>0</v>
      </c>
      <c r="AC106" s="41"/>
    </row>
    <row r="107" spans="1:29" ht="12.75" customHeight="1" thickBot="1" x14ac:dyDescent="0.3">
      <c r="A107" s="499" t="str">
        <f>TEXT($B$106,"dddd")</f>
        <v>zondag</v>
      </c>
      <c r="B107" s="664"/>
      <c r="C107" s="450"/>
      <c r="D107" s="494">
        <f>IF(LEFT($A107,2)="ma",$D$172,IF(LEFT($A107,2)="di",$D$177,IF(LEFT($A107,2)="wo",$D$182,IF(LEFT($A107,2)="do",$D$187,IF(LEFT($A107,2)="vr",$D$192,IF(LEFT($A107,2)="za",$D$198,IF(LEFT($A107,2)="zo",$D$199)))))))</f>
        <v>0</v>
      </c>
      <c r="E107" s="441">
        <f>IF(LEFT($A107,2)="ma",$E$172,IF(LEFT($A107,2)="di",$E$177,IF(LEFT($A107,2)="wo",$E$182,IF(LEFT($A107,2)="do",$E$187,IF(LEFT($A107,2)="vr",$E$192,IF(LEFT($A107,2)="za",$E$198,IF(LEFT($A107,2)="zo",$E$199)))))))</f>
        <v>0</v>
      </c>
      <c r="F107" s="441">
        <f>IF(LEFT($A107,2)="ma",$C$172,IF(LEFT($A107,2)="di",$C$177,IF(LEFT($A107,2)="wo",$C$182,IF(LEFT($A107,2)="do",$C$187,IF(LEFT($A107,2)="vr",$C$192,IF(LEFT($A107,2)="za",$C$198,IF(LEFT($A107,2)="zo",$C$199)))))))</f>
        <v>0</v>
      </c>
      <c r="G107" s="271">
        <f t="shared" si="30"/>
        <v>0</v>
      </c>
      <c r="H107" s="265"/>
      <c r="I107" s="265"/>
      <c r="J107" s="280"/>
      <c r="K107" s="280"/>
      <c r="L107" s="310"/>
      <c r="M107" s="282"/>
      <c r="N107" s="464">
        <f t="shared" ref="N107:N110" si="47">$B$106</f>
        <v>42814</v>
      </c>
      <c r="O107" s="390"/>
      <c r="P107" s="283"/>
      <c r="Q107" s="283"/>
      <c r="R107" s="80"/>
      <c r="S107" s="68">
        <f t="shared" si="31"/>
        <v>0</v>
      </c>
      <c r="T107" s="4" t="e">
        <f t="shared" si="45"/>
        <v>#REF!</v>
      </c>
      <c r="U107" s="35"/>
      <c r="V107" s="69">
        <f t="shared" si="35"/>
        <v>0</v>
      </c>
      <c r="W107" s="69">
        <f t="shared" si="36"/>
        <v>0</v>
      </c>
      <c r="X107" s="70">
        <f t="shared" si="37"/>
        <v>0</v>
      </c>
      <c r="Y107" s="92" t="e">
        <f t="shared" si="46"/>
        <v>#REF!</v>
      </c>
      <c r="Z107" s="234"/>
      <c r="AA107" s="530">
        <v>0</v>
      </c>
      <c r="AB107" s="531">
        <v>0</v>
      </c>
      <c r="AC107" s="37"/>
    </row>
    <row r="108" spans="1:29" ht="12.75" customHeight="1" thickBot="1" x14ac:dyDescent="0.3">
      <c r="A108" s="499" t="str">
        <f>TEXT($B$106,"dddd")</f>
        <v>zondag</v>
      </c>
      <c r="B108" s="664"/>
      <c r="C108" s="452"/>
      <c r="D108" s="492">
        <f>IF(LEFT($A108,2)="ma",$D$173,IF(LEFT($A108,2)="di",$D$178,IF(LEFT($A108,2)="wo",$D$183,IF(LEFT($A108,2)="do",$D$188,IF(LEFT($A108,2)="vr",$D$193,IF(LEFT($A108,2)="za",$D$198,IF(LEFT($A108,2)="zo",$D$199)))))))</f>
        <v>0</v>
      </c>
      <c r="E108" s="441">
        <f>IF(LEFT($A108,2)="ma",$E$173,IF(LEFT($A108,2)="di",$E$178,IF(LEFT($A108,2)="wo",$E$183,IF(LEFT($A108,2)="do",$E$188,IF(LEFT($A108,2)="vr",$E$193,IF(LEFT($A108,2)="za",$E$198,IF(LEFT($A108,2)="zo",$E$199)))))))</f>
        <v>0</v>
      </c>
      <c r="F108" s="441">
        <f>IF(LEFT($A108,2)="ma",$C$173,IF(LEFT($A108,2)="di",$C$178,IF(LEFT($A108,2)="wo",$C$183,IF(LEFT($A108,2)="do",$C$188,IF(LEFT($A108,2)="vr",$C$193,IF(LEFT($A108,2)="za",$C$198,IF(LEFT($A108,2)="zo",$C$199)))))))</f>
        <v>0</v>
      </c>
      <c r="G108" s="271">
        <f t="shared" si="30"/>
        <v>0</v>
      </c>
      <c r="H108" s="265"/>
      <c r="I108" s="265"/>
      <c r="J108" s="280"/>
      <c r="K108" s="280"/>
      <c r="L108" s="310"/>
      <c r="M108" s="282"/>
      <c r="N108" s="464">
        <f t="shared" si="47"/>
        <v>42814</v>
      </c>
      <c r="O108" s="390"/>
      <c r="P108" s="283"/>
      <c r="Q108" s="283"/>
      <c r="R108" s="80"/>
      <c r="S108" s="68">
        <f t="shared" si="31"/>
        <v>0</v>
      </c>
      <c r="T108" s="4" t="e">
        <f t="shared" si="45"/>
        <v>#REF!</v>
      </c>
      <c r="U108" s="35"/>
      <c r="V108" s="69">
        <f t="shared" si="35"/>
        <v>0</v>
      </c>
      <c r="W108" s="69">
        <f t="shared" si="36"/>
        <v>0</v>
      </c>
      <c r="X108" s="70">
        <f t="shared" si="37"/>
        <v>0</v>
      </c>
      <c r="Y108" s="92" t="e">
        <f t="shared" si="46"/>
        <v>#REF!</v>
      </c>
      <c r="Z108" s="234"/>
      <c r="AA108" s="530">
        <v>0</v>
      </c>
      <c r="AB108" s="531">
        <v>0</v>
      </c>
      <c r="AC108" s="37"/>
    </row>
    <row r="109" spans="1:29" ht="12.75" customHeight="1" thickBot="1" x14ac:dyDescent="0.3">
      <c r="A109" s="499" t="str">
        <f>TEXT($B$106,"dddd")</f>
        <v>zondag</v>
      </c>
      <c r="B109" s="664"/>
      <c r="C109" s="450"/>
      <c r="D109" s="441">
        <f>IF(LEFT($A109,2)="ma",$D$174,IF(LEFT($A109,2)="di",$D$179,IF(LEFT($A109,2)="wo",$D$184,IF(LEFT($A109,2)="do",$D$189,IF(LEFT($A109,2)="vr",$D$194,IF(LEFT($A109,2)="za",$D$198,IF(LEFT($A109,2)="zo",$D$199)))))))</f>
        <v>0</v>
      </c>
      <c r="E109" s="441">
        <f>IF(LEFT($A109,2)="ma",$E$174,IF(LEFT($A109,2)="di",$E$179,IF(LEFT($A109,2)="wo",$E$184,IF(LEFT($A109,2)="do",$E$189,IF(LEFT($A109,2)="vr",$E$194,IF(LEFT($A109,2)="za",$E$198,IF(LEFT($A109,2)="zo",$E$199)))))))</f>
        <v>0</v>
      </c>
      <c r="F109" s="441">
        <f>IF(LEFT($A109,2)="ma",$C$174,IF(LEFT($A109,2)="di",$C$179,IF(LEFT($A109,2)="wo",$C$184,IF(LEFT($A109,2)="do",$C$189,IF(LEFT($A109,2)="vr",$C$194,IF(LEFT($A109,2)="za",$C$198,IF(LEFT($A109,2)="zo",$C$199)))))))</f>
        <v>0</v>
      </c>
      <c r="G109" s="271">
        <f t="shared" si="30"/>
        <v>0</v>
      </c>
      <c r="H109" s="265"/>
      <c r="I109" s="265"/>
      <c r="J109" s="280"/>
      <c r="K109" s="280"/>
      <c r="L109" s="310"/>
      <c r="M109" s="282"/>
      <c r="N109" s="464">
        <f t="shared" si="47"/>
        <v>42814</v>
      </c>
      <c r="O109" s="390"/>
      <c r="P109" s="283"/>
      <c r="Q109" s="283"/>
      <c r="R109" s="80"/>
      <c r="S109" s="68">
        <f t="shared" si="31"/>
        <v>0</v>
      </c>
      <c r="T109" s="4" t="e">
        <f t="shared" si="45"/>
        <v>#REF!</v>
      </c>
      <c r="U109" s="35"/>
      <c r="V109" s="69">
        <f t="shared" si="35"/>
        <v>0</v>
      </c>
      <c r="W109" s="69">
        <f t="shared" si="36"/>
        <v>0</v>
      </c>
      <c r="X109" s="70">
        <f t="shared" si="37"/>
        <v>0</v>
      </c>
      <c r="Y109" s="92" t="e">
        <f t="shared" si="46"/>
        <v>#REF!</v>
      </c>
      <c r="Z109" s="234"/>
      <c r="AA109" s="530">
        <v>0</v>
      </c>
      <c r="AB109" s="531">
        <v>0</v>
      </c>
      <c r="AC109" s="37"/>
    </row>
    <row r="110" spans="1:29" ht="13.5" customHeight="1" thickBot="1" x14ac:dyDescent="0.3">
      <c r="A110" s="499" t="str">
        <f>TEXT($B$106,"dddd")</f>
        <v>zondag</v>
      </c>
      <c r="B110" s="665"/>
      <c r="C110" s="449" t="e">
        <f t="shared" si="38"/>
        <v>#REF!</v>
      </c>
      <c r="D110" s="442">
        <f>IF(LEFT($A110,2)="ma",$D$175,IF(LEFT($A110,2)="di",$D$180,IF(LEFT($A110,2)="wo",$D$185,IF(LEFT($A110,2)="do",$D$190,IF(LEFT($A110,2)="vr",$D$195,IF(LEFT($A110,2)="za",$D$198,IF(LEFT($A110,2)="zo",$D$199)))))))</f>
        <v>0</v>
      </c>
      <c r="E110" s="442">
        <f>IF(LEFT($A110,2)="ma",$E$175,IF(LEFT($A110,2)="di",$E$180,IF(LEFT($A110,2)="wo",$E$185,IF(LEFT($A110,2)="do",$E$190,IF(LEFT($A110,2)="vr",$E$195,IF(LEFT($A110,2)="za",$E$198,IF(LEFT($A110,2)="zo",$E$199)))))))</f>
        <v>0</v>
      </c>
      <c r="F110" s="442">
        <f>IF(LEFT($A110,2)="ma",$C$175,IF(LEFT($A110,2)="di",$C$180,IF(LEFT($A110,2)="wo",$C$185,IF(LEFT($A110,2)="do",$C$190,IF(LEFT($A110,2)="vr",$C$195,IF(LEFT($A110,2)="za",$C$198,IF(LEFT($A110,2)="zo",$C$199)))))))</f>
        <v>0</v>
      </c>
      <c r="G110" s="272">
        <f t="shared" si="30"/>
        <v>0</v>
      </c>
      <c r="H110" s="266"/>
      <c r="I110" s="266"/>
      <c r="J110" s="284"/>
      <c r="K110" s="284"/>
      <c r="L110" s="311"/>
      <c r="M110" s="286"/>
      <c r="N110" s="464">
        <f t="shared" si="47"/>
        <v>42814</v>
      </c>
      <c r="O110" s="391"/>
      <c r="P110" s="287"/>
      <c r="Q110" s="287"/>
      <c r="R110" s="81"/>
      <c r="S110" s="71">
        <f t="shared" si="31"/>
        <v>0</v>
      </c>
      <c r="T110" s="6" t="e">
        <f t="shared" si="45"/>
        <v>#REF!</v>
      </c>
      <c r="U110" s="36"/>
      <c r="V110" s="72">
        <f t="shared" si="35"/>
        <v>0</v>
      </c>
      <c r="W110" s="72">
        <f t="shared" si="36"/>
        <v>0</v>
      </c>
      <c r="X110" s="73">
        <f t="shared" si="37"/>
        <v>0</v>
      </c>
      <c r="Y110" s="93" t="e">
        <f t="shared" si="46"/>
        <v>#REF!</v>
      </c>
      <c r="Z110" s="235"/>
      <c r="AA110" s="532">
        <v>0</v>
      </c>
      <c r="AB110" s="533">
        <v>0</v>
      </c>
      <c r="AC110" s="38"/>
    </row>
    <row r="111" spans="1:29" ht="12.75" customHeight="1" x14ac:dyDescent="0.25">
      <c r="A111" s="496" t="str">
        <f>TEXT($B$111,"dddd")</f>
        <v>maandag</v>
      </c>
      <c r="B111" s="663">
        <f>DATE($AC$3,3,22)</f>
        <v>42815</v>
      </c>
      <c r="C111" s="451"/>
      <c r="D111" s="493">
        <f>IF(LEFT($A111,2 )="ma",$D$171,IF(LEFT($A111,2)="di",$D$176,IF(LEFT($A111,2)="wo",$D$181,IF(LEFT($A111,2)="do",$D$186,IF(LEFT($A111,2)="vr",$D$191,IF(LEFT($A111,2)="za",$D$198,IF(LEFT($A111,2)="zo",$D$199)))))))</f>
        <v>0</v>
      </c>
      <c r="E111" s="495">
        <f>IF(LEFT($A111,2)="ma",$E$171,IF(LEFT($A111,2)="di",$E$176,IF(LEFT($A111,2)="wo",$E$181,IF(LEFT($A111,2)="do",$E$186,IF(LEFT($A111,2)="vr",$E$191,IF(LEFT($A111,2)="za",$E$198,IF(LEFT($A111,2)="zo",$E$199)))))))</f>
        <v>0</v>
      </c>
      <c r="F111" s="495">
        <f>IF(LEFT($A111,2)="ma",$C$171,IF(LEFT($A111,2)="di",$C$176,IF(LEFT($A111,2)="wo",$C$181,IF(LEFT($A111,2)="do",$C$186,IF(LEFT($A111,2)="vr",$C$191,IF(LEFT($A111,2)="za",$C$198,IF(LEFT($A111,2)="zo",$C$199)))))))</f>
        <v>0</v>
      </c>
      <c r="G111" s="273">
        <f t="shared" si="30"/>
        <v>0</v>
      </c>
      <c r="H111" s="267"/>
      <c r="I111" s="508"/>
      <c r="J111" s="288"/>
      <c r="K111" s="288"/>
      <c r="L111" s="312"/>
      <c r="M111" s="290"/>
      <c r="N111" s="463">
        <f>$B$111</f>
        <v>42815</v>
      </c>
      <c r="O111" s="392"/>
      <c r="P111" s="291"/>
      <c r="Q111" s="291"/>
      <c r="R111" s="79"/>
      <c r="S111" s="200">
        <f t="shared" si="31"/>
        <v>0</v>
      </c>
      <c r="T111" s="5" t="e">
        <f t="shared" si="45"/>
        <v>#REF!</v>
      </c>
      <c r="U111" s="34"/>
      <c r="V111" s="67">
        <f>IF(LEFT(M111,1)="R",IF(U111&lt;$Q$2,0,U111-$Q$2),IF(LEFT(M111,1)="S",IF(U111&lt;$Q$2,0,U111-$Q$2),U111))</f>
        <v>0</v>
      </c>
      <c r="W111" s="67">
        <f>U111</f>
        <v>0</v>
      </c>
      <c r="X111" s="74">
        <f>W111*($Y$3)</f>
        <v>0</v>
      </c>
      <c r="Y111" s="91" t="e">
        <f t="shared" si="46"/>
        <v>#REF!</v>
      </c>
      <c r="Z111" s="236"/>
      <c r="AA111" s="534">
        <v>0</v>
      </c>
      <c r="AB111" s="535">
        <v>0</v>
      </c>
      <c r="AC111" s="39"/>
    </row>
    <row r="112" spans="1:29" ht="12.75" customHeight="1" x14ac:dyDescent="0.25">
      <c r="A112" s="497" t="str">
        <f>TEXT($B$111,"dddd")</f>
        <v>maandag</v>
      </c>
      <c r="B112" s="664"/>
      <c r="C112" s="450"/>
      <c r="D112" s="494">
        <f>IF(LEFT($A112,2)="ma",$D$172,IF(LEFT($A112,2)="di",$D$177,IF(LEFT($A112,2)="wo",$D$182,IF(LEFT($A112,2)="do",$D$187,IF(LEFT($A112,2)="vr",$D$192,IF(LEFT($A112,2)="za",$D$198,IF(LEFT($A112,2)="zo",$D$199)))))))</f>
        <v>0</v>
      </c>
      <c r="E112" s="441">
        <f>IF(LEFT($A112,2)="ma",$E$172,IF(LEFT($A112,2)="di",$E$177,IF(LEFT($A112,2)="wo",$E$182,IF(LEFT($A112,2)="do",$E$187,IF(LEFT($A112,2)="vr",$E$192,IF(LEFT($A112,2)="za",$E$198,IF(LEFT($A112,2)="zo",$E$199)))))))</f>
        <v>0</v>
      </c>
      <c r="F112" s="441">
        <f>IF(LEFT($A112,2)="ma",$C$172,IF(LEFT($A112,2)="di",$C$177,IF(LEFT($A112,2)="wo",$C$182,IF(LEFT($A112,2)="do",$C$187,IF(LEFT($A112,2)="vr",$C$192,IF(LEFT($A112,2)="za",$C$198,IF(LEFT($A112,2)="zo",$C$199)))))))</f>
        <v>0</v>
      </c>
      <c r="G112" s="271">
        <f t="shared" si="30"/>
        <v>0</v>
      </c>
      <c r="H112" s="265"/>
      <c r="I112" s="265"/>
      <c r="J112" s="280"/>
      <c r="K112" s="280"/>
      <c r="L112" s="310"/>
      <c r="M112" s="282"/>
      <c r="N112" s="463">
        <f t="shared" ref="N112:N115" si="48">$B$111</f>
        <v>42815</v>
      </c>
      <c r="O112" s="390"/>
      <c r="P112" s="283"/>
      <c r="Q112" s="283"/>
      <c r="R112" s="80"/>
      <c r="S112" s="68">
        <f t="shared" si="31"/>
        <v>0</v>
      </c>
      <c r="T112" s="4" t="e">
        <f t="shared" si="45"/>
        <v>#REF!</v>
      </c>
      <c r="U112" s="35"/>
      <c r="V112" s="69">
        <f t="shared" si="35"/>
        <v>0</v>
      </c>
      <c r="W112" s="69">
        <f t="shared" si="36"/>
        <v>0</v>
      </c>
      <c r="X112" s="70">
        <f t="shared" si="37"/>
        <v>0</v>
      </c>
      <c r="Y112" s="92" t="e">
        <f t="shared" si="46"/>
        <v>#REF!</v>
      </c>
      <c r="Z112" s="234"/>
      <c r="AA112" s="530">
        <v>0</v>
      </c>
      <c r="AB112" s="531">
        <v>0</v>
      </c>
      <c r="AC112" s="37"/>
    </row>
    <row r="113" spans="1:29" ht="12.75" customHeight="1" x14ac:dyDescent="0.25">
      <c r="A113" s="497" t="str">
        <f>TEXT($B$111,"dddd")</f>
        <v>maandag</v>
      </c>
      <c r="B113" s="664"/>
      <c r="C113" s="452"/>
      <c r="D113" s="492">
        <f>IF(LEFT($A113,2)="ma",$D$173,IF(LEFT($A113,2)="di",$D$178,IF(LEFT($A113,2)="wo",$D$183,IF(LEFT($A113,2)="do",$D$188,IF(LEFT($A113,2)="vr",$D$193,IF(LEFT($A113,2)="za",$D$198,IF(LEFT($A113,2)="zo",$D$199)))))))</f>
        <v>0</v>
      </c>
      <c r="E113" s="441">
        <f>IF(LEFT($A113,2)="ma",$E$173,IF(LEFT($A113,2)="di",$E$178,IF(LEFT($A113,2)="wo",$E$183,IF(LEFT($A113,2)="do",$E$188,IF(LEFT($A113,2)="vr",$E$193,IF(LEFT($A113,2)="za",$E$198,IF(LEFT($A113,2)="zo",$E$199)))))))</f>
        <v>0</v>
      </c>
      <c r="F113" s="441">
        <f>IF(LEFT($A113,2)="ma",$C$173,IF(LEFT($A113,2)="di",$C$178,IF(LEFT($A113,2)="wo",$C$183,IF(LEFT($A113,2)="do",$C$188,IF(LEFT($A113,2)="vr",$C$193,IF(LEFT($A113,2)="za",$C$198,IF(LEFT($A113,2)="zo",$C$199)))))))</f>
        <v>0</v>
      </c>
      <c r="G113" s="271">
        <f t="shared" si="30"/>
        <v>0</v>
      </c>
      <c r="H113" s="265"/>
      <c r="I113" s="265"/>
      <c r="J113" s="280"/>
      <c r="K113" s="280"/>
      <c r="L113" s="310"/>
      <c r="M113" s="282"/>
      <c r="N113" s="463">
        <f t="shared" si="48"/>
        <v>42815</v>
      </c>
      <c r="O113" s="390"/>
      <c r="P113" s="283"/>
      <c r="Q113" s="283"/>
      <c r="R113" s="80"/>
      <c r="S113" s="68">
        <f t="shared" si="31"/>
        <v>0</v>
      </c>
      <c r="T113" s="4" t="e">
        <f t="shared" si="45"/>
        <v>#REF!</v>
      </c>
      <c r="U113" s="35"/>
      <c r="V113" s="69">
        <f t="shared" si="35"/>
        <v>0</v>
      </c>
      <c r="W113" s="69">
        <f t="shared" si="36"/>
        <v>0</v>
      </c>
      <c r="X113" s="70">
        <f t="shared" si="37"/>
        <v>0</v>
      </c>
      <c r="Y113" s="92" t="e">
        <f t="shared" si="46"/>
        <v>#REF!</v>
      </c>
      <c r="Z113" s="234"/>
      <c r="AA113" s="530">
        <v>0</v>
      </c>
      <c r="AB113" s="531">
        <v>0</v>
      </c>
      <c r="AC113" s="37"/>
    </row>
    <row r="114" spans="1:29" ht="12.75" customHeight="1" thickBot="1" x14ac:dyDescent="0.3">
      <c r="A114" s="497" t="str">
        <f>TEXT($B$111,"dddd")</f>
        <v>maandag</v>
      </c>
      <c r="B114" s="664"/>
      <c r="C114" s="450"/>
      <c r="D114" s="441">
        <f>IF(LEFT($A114,2)="ma",$D$174,IF(LEFT($A114,2)="di",$D$179,IF(LEFT($A114,2)="wo",$D$184,IF(LEFT($A114,2)="do",$D$189,IF(LEFT($A114,2)="vr",$D$194,IF(LEFT($A114,2)="za",$D$198,IF(LEFT($A114,2)="zo",$D$199)))))))</f>
        <v>0</v>
      </c>
      <c r="E114" s="441">
        <f>IF(LEFT($A114,2)="ma",$E$174,IF(LEFT($A114,2)="di",$E$179,IF(LEFT($A114,2)="wo",$E$184,IF(LEFT($A114,2)="do",$E$189,IF(LEFT($A114,2)="vr",$E$194,IF(LEFT($A114,2)="za",$E$198,IF(LEFT($A114,2)="zo",$E$199)))))))</f>
        <v>0</v>
      </c>
      <c r="F114" s="441">
        <f>IF(LEFT($A114,2)="ma",$C$174,IF(LEFT($A114,2)="di",$C$179,IF(LEFT($A114,2)="wo",$C$184,IF(LEFT($A114,2)="do",$C$189,IF(LEFT($A114,2)="vr",$C$194,IF(LEFT($A114,2)="za",$C$198,IF(LEFT($A114,2)="zo",$C$199)))))))</f>
        <v>0</v>
      </c>
      <c r="G114" s="271">
        <f t="shared" si="30"/>
        <v>0</v>
      </c>
      <c r="H114" s="265"/>
      <c r="I114" s="265"/>
      <c r="J114" s="280"/>
      <c r="K114" s="280"/>
      <c r="L114" s="310"/>
      <c r="M114" s="282"/>
      <c r="N114" s="463">
        <f t="shared" si="48"/>
        <v>42815</v>
      </c>
      <c r="O114" s="390"/>
      <c r="P114" s="283"/>
      <c r="Q114" s="283"/>
      <c r="R114" s="80"/>
      <c r="S114" s="68">
        <f t="shared" si="31"/>
        <v>0</v>
      </c>
      <c r="T114" s="4" t="e">
        <f t="shared" si="45"/>
        <v>#REF!</v>
      </c>
      <c r="U114" s="35"/>
      <c r="V114" s="69">
        <f t="shared" si="35"/>
        <v>0</v>
      </c>
      <c r="W114" s="69">
        <f t="shared" si="36"/>
        <v>0</v>
      </c>
      <c r="X114" s="70">
        <f t="shared" si="37"/>
        <v>0</v>
      </c>
      <c r="Y114" s="92" t="e">
        <f t="shared" si="46"/>
        <v>#REF!</v>
      </c>
      <c r="Z114" s="234"/>
      <c r="AA114" s="530">
        <v>0</v>
      </c>
      <c r="AB114" s="531">
        <v>0</v>
      </c>
      <c r="AC114" s="37"/>
    </row>
    <row r="115" spans="1:29" ht="13.5" customHeight="1" thickBot="1" x14ac:dyDescent="0.3">
      <c r="A115" s="498" t="str">
        <f>TEXT($B$111,"dddd")</f>
        <v>maandag</v>
      </c>
      <c r="B115" s="665"/>
      <c r="C115" s="449" t="e">
        <f t="shared" si="38"/>
        <v>#REF!</v>
      </c>
      <c r="D115" s="442">
        <f>IF(LEFT($A115,2)="ma",$D$175,IF(LEFT($A115,2)="di",$D$180,IF(LEFT($A115,2)="wo",$D$185,IF(LEFT($A115,2)="do",$D$190,IF(LEFT($A115,2)="vr",$D$195,IF(LEFT($A115,2)="za",$D$198,IF(LEFT($A115,2)="zo",$D$199)))))))</f>
        <v>0</v>
      </c>
      <c r="E115" s="442">
        <f>IF(LEFT($A115,2)="ma",$E$175,IF(LEFT($A115,2)="di",$E$180,IF(LEFT($A115,2)="wo",$E$185,IF(LEFT($A115,2)="do",$E$190,IF(LEFT($A115,2)="vr",$E$195,IF(LEFT($A115,2)="za",$E$198,IF(LEFT($A115,2)="zo",$E$199)))))))</f>
        <v>0</v>
      </c>
      <c r="F115" s="442">
        <f>IF(LEFT($A115,2)="ma",$C$175,IF(LEFT($A115,2)="di",$C$180,IF(LEFT($A115,2)="wo",$C$185,IF(LEFT($A115,2)="do",$C$190,IF(LEFT($A115,2)="vr",$C$195,IF(LEFT($A115,2)="za",$C$198,IF(LEFT($A115,2)="zo",$C$199)))))))</f>
        <v>0</v>
      </c>
      <c r="G115" s="274">
        <f t="shared" si="30"/>
        <v>0</v>
      </c>
      <c r="H115" s="268"/>
      <c r="I115" s="266"/>
      <c r="J115" s="292"/>
      <c r="K115" s="292"/>
      <c r="L115" s="313"/>
      <c r="M115" s="294"/>
      <c r="N115" s="463">
        <f t="shared" si="48"/>
        <v>42815</v>
      </c>
      <c r="O115" s="393"/>
      <c r="P115" s="295"/>
      <c r="Q115" s="295"/>
      <c r="R115" s="81"/>
      <c r="S115" s="71">
        <f t="shared" si="31"/>
        <v>0</v>
      </c>
      <c r="T115" s="6" t="e">
        <f t="shared" si="45"/>
        <v>#REF!</v>
      </c>
      <c r="U115" s="36"/>
      <c r="V115" s="72">
        <f t="shared" si="35"/>
        <v>0</v>
      </c>
      <c r="W115" s="72">
        <f t="shared" si="36"/>
        <v>0</v>
      </c>
      <c r="X115" s="73">
        <f t="shared" si="37"/>
        <v>0</v>
      </c>
      <c r="Y115" s="93" t="e">
        <f t="shared" si="46"/>
        <v>#REF!</v>
      </c>
      <c r="Z115" s="237"/>
      <c r="AA115" s="536">
        <v>0</v>
      </c>
      <c r="AB115" s="537">
        <v>0</v>
      </c>
      <c r="AC115" s="40"/>
    </row>
    <row r="116" spans="1:29" ht="12.75" customHeight="1" thickBot="1" x14ac:dyDescent="0.3">
      <c r="A116" s="499" t="str">
        <f>TEXT($B$116,"dddd")</f>
        <v>dinsdag</v>
      </c>
      <c r="B116" s="663">
        <f>DATE($AC$3,3,23)</f>
        <v>42816</v>
      </c>
      <c r="C116" s="451"/>
      <c r="D116" s="493">
        <f>IF(LEFT($A116,2 )="ma",$D$171,IF(LEFT($A116,2)="di",$D$176,IF(LEFT($A116,2)="wo",$D$181,IF(LEFT($A116,2)="do",$D$186,IF(LEFT($A116,2)="vr",$D$191,IF(LEFT($A116,2)="za",$D$198,IF(LEFT($A116,2)="zo",$D$199)))))))</f>
        <v>0</v>
      </c>
      <c r="E116" s="495">
        <f>IF(LEFT($A116,2)="ma",$E$171,IF(LEFT($A116,2)="di",$E$176,IF(LEFT($A116,2)="wo",$E$181,IF(LEFT($A116,2)="do",$E$186,IF(LEFT($A116,2)="vr",$E$191,IF(LEFT($A116,2)="za",$E$198,IF(LEFT($A116,2)="zo",$E$199)))))))</f>
        <v>0</v>
      </c>
      <c r="F116" s="495">
        <f>IF(LEFT($A116,2)="ma",$C$171,IF(LEFT($A116,2)="di",$C$176,IF(LEFT($A116,2)="wo",$C$181,IF(LEFT($A116,2)="do",$C$186,IF(LEFT($A116,2)="vr",$C$191,IF(LEFT($A116,2)="za",$C$198,IF(LEFT($A116,2)="zo",$C$199)))))))</f>
        <v>0</v>
      </c>
      <c r="G116" s="270">
        <f t="shared" si="30"/>
        <v>0</v>
      </c>
      <c r="H116" s="264"/>
      <c r="I116" s="508"/>
      <c r="J116" s="276"/>
      <c r="K116" s="276"/>
      <c r="L116" s="309"/>
      <c r="M116" s="278"/>
      <c r="N116" s="464">
        <f>$B$116</f>
        <v>42816</v>
      </c>
      <c r="O116" s="389"/>
      <c r="P116" s="279"/>
      <c r="Q116" s="279"/>
      <c r="R116" s="79"/>
      <c r="S116" s="200">
        <f t="shared" si="31"/>
        <v>0</v>
      </c>
      <c r="T116" s="5" t="e">
        <f t="shared" si="45"/>
        <v>#REF!</v>
      </c>
      <c r="U116" s="34"/>
      <c r="V116" s="67">
        <f>IF(LEFT(M116,1)="R",IF(U116&lt;$Q$2,0,U116-$Q$2),IF(LEFT(M116,1)="S",IF(U116&lt;$Q$2,0,U116-$Q$2),U116))</f>
        <v>0</v>
      </c>
      <c r="W116" s="67">
        <f>U116</f>
        <v>0</v>
      </c>
      <c r="X116" s="74">
        <f>W116*($Y$3)</f>
        <v>0</v>
      </c>
      <c r="Y116" s="91" t="e">
        <f t="shared" si="46"/>
        <v>#REF!</v>
      </c>
      <c r="Z116" s="238"/>
      <c r="AA116" s="528">
        <v>0</v>
      </c>
      <c r="AB116" s="529">
        <v>0</v>
      </c>
      <c r="AC116" s="41"/>
    </row>
    <row r="117" spans="1:29" ht="12.75" customHeight="1" thickBot="1" x14ac:dyDescent="0.3">
      <c r="A117" s="499" t="str">
        <f>TEXT($B$116,"dddd")</f>
        <v>dinsdag</v>
      </c>
      <c r="B117" s="664"/>
      <c r="C117" s="450"/>
      <c r="D117" s="494">
        <f>IF(LEFT($A117,2)="ma",$D$172,IF(LEFT($A117,2)="di",$D$177,IF(LEFT($A117,2)="wo",$D$182,IF(LEFT($A117,2)="do",$D$187,IF(LEFT($A117,2)="vr",$D$192,IF(LEFT($A117,2)="za",$D$198,IF(LEFT($A117,2)="zo",$D$199)))))))</f>
        <v>0</v>
      </c>
      <c r="E117" s="441">
        <f>IF(LEFT($A117,2)="ma",$E$172,IF(LEFT($A117,2)="di",$E$177,IF(LEFT($A117,2)="wo",$E$182,IF(LEFT($A117,2)="do",$E$187,IF(LEFT($A117,2)="vr",$E$192,IF(LEFT($A117,2)="za",$E$198,IF(LEFT($A117,2)="zo",$E$199)))))))</f>
        <v>0</v>
      </c>
      <c r="F117" s="441">
        <f>IF(LEFT($A117,2)="ma",$C$172,IF(LEFT($A117,2)="di",$C$177,IF(LEFT($A117,2)="wo",$C$182,IF(LEFT($A117,2)="do",$C$187,IF(LEFT($A117,2)="vr",$C$192,IF(LEFT($A117,2)="za",$C$198,IF(LEFT($A117,2)="zo",$C$199)))))))</f>
        <v>0</v>
      </c>
      <c r="G117" s="271">
        <f t="shared" si="30"/>
        <v>0</v>
      </c>
      <c r="H117" s="265"/>
      <c r="I117" s="265"/>
      <c r="J117" s="280"/>
      <c r="K117" s="280"/>
      <c r="L117" s="310"/>
      <c r="M117" s="282"/>
      <c r="N117" s="464">
        <f t="shared" ref="N117:N120" si="49">$B$116</f>
        <v>42816</v>
      </c>
      <c r="O117" s="390"/>
      <c r="P117" s="283"/>
      <c r="Q117" s="283"/>
      <c r="R117" s="80"/>
      <c r="S117" s="68">
        <f t="shared" si="31"/>
        <v>0</v>
      </c>
      <c r="T117" s="4" t="e">
        <f t="shared" si="45"/>
        <v>#REF!</v>
      </c>
      <c r="U117" s="35"/>
      <c r="V117" s="69">
        <f t="shared" si="35"/>
        <v>0</v>
      </c>
      <c r="W117" s="69">
        <f t="shared" si="36"/>
        <v>0</v>
      </c>
      <c r="X117" s="70">
        <f t="shared" si="37"/>
        <v>0</v>
      </c>
      <c r="Y117" s="92" t="e">
        <f t="shared" si="46"/>
        <v>#REF!</v>
      </c>
      <c r="Z117" s="234"/>
      <c r="AA117" s="530">
        <v>0</v>
      </c>
      <c r="AB117" s="531">
        <v>0</v>
      </c>
      <c r="AC117" s="37"/>
    </row>
    <row r="118" spans="1:29" ht="12.75" customHeight="1" thickBot="1" x14ac:dyDescent="0.3">
      <c r="A118" s="499" t="str">
        <f>TEXT($B$116,"dddd")</f>
        <v>dinsdag</v>
      </c>
      <c r="B118" s="664"/>
      <c r="C118" s="452"/>
      <c r="D118" s="492">
        <f>IF(LEFT($A118,2)="ma",$D$173,IF(LEFT($A118,2)="di",$D$178,IF(LEFT($A118,2)="wo",$D$183,IF(LEFT($A118,2)="do",$D$188,IF(LEFT($A118,2)="vr",$D$193,IF(LEFT($A118,2)="za",$D$198,IF(LEFT($A118,2)="zo",$D$199)))))))</f>
        <v>0</v>
      </c>
      <c r="E118" s="441">
        <f>IF(LEFT($A118,2)="ma",$E$173,IF(LEFT($A118,2)="di",$E$178,IF(LEFT($A118,2)="wo",$E$183,IF(LEFT($A118,2)="do",$E$188,IF(LEFT($A118,2)="vr",$E$193,IF(LEFT($A118,2)="za",$E$198,IF(LEFT($A118,2)="zo",$E$199)))))))</f>
        <v>0</v>
      </c>
      <c r="F118" s="441">
        <f>IF(LEFT($A118,2)="ma",$C$173,IF(LEFT($A118,2)="di",$C$178,IF(LEFT($A118,2)="wo",$C$183,IF(LEFT($A118,2)="do",$C$188,IF(LEFT($A118,2)="vr",$C$193,IF(LEFT($A118,2)="za",$C$198,IF(LEFT($A118,2)="zo",$C$199)))))))</f>
        <v>0</v>
      </c>
      <c r="G118" s="271">
        <f t="shared" si="30"/>
        <v>0</v>
      </c>
      <c r="H118" s="265"/>
      <c r="I118" s="265"/>
      <c r="J118" s="280"/>
      <c r="K118" s="280"/>
      <c r="L118" s="310"/>
      <c r="M118" s="282"/>
      <c r="N118" s="464">
        <f t="shared" si="49"/>
        <v>42816</v>
      </c>
      <c r="O118" s="390"/>
      <c r="P118" s="283"/>
      <c r="Q118" s="283"/>
      <c r="R118" s="80"/>
      <c r="S118" s="68">
        <f t="shared" si="31"/>
        <v>0</v>
      </c>
      <c r="T118" s="4" t="e">
        <f t="shared" si="45"/>
        <v>#REF!</v>
      </c>
      <c r="U118" s="35"/>
      <c r="V118" s="69">
        <f t="shared" si="35"/>
        <v>0</v>
      </c>
      <c r="W118" s="69">
        <f t="shared" si="36"/>
        <v>0</v>
      </c>
      <c r="X118" s="70">
        <f t="shared" si="37"/>
        <v>0</v>
      </c>
      <c r="Y118" s="92" t="e">
        <f t="shared" si="46"/>
        <v>#REF!</v>
      </c>
      <c r="Z118" s="234"/>
      <c r="AA118" s="530">
        <v>0</v>
      </c>
      <c r="AB118" s="531">
        <v>0</v>
      </c>
      <c r="AC118" s="37"/>
    </row>
    <row r="119" spans="1:29" ht="12.75" customHeight="1" thickBot="1" x14ac:dyDescent="0.3">
      <c r="A119" s="499" t="str">
        <f>TEXT($B$116,"dddd")</f>
        <v>dinsdag</v>
      </c>
      <c r="B119" s="664"/>
      <c r="C119" s="450"/>
      <c r="D119" s="441">
        <f>IF(LEFT($A119,2)="ma",$D$174,IF(LEFT($A119,2)="di",$D$179,IF(LEFT($A119,2)="wo",$D$184,IF(LEFT($A119,2)="do",$D$189,IF(LEFT($A119,2)="vr",$D$194,IF(LEFT($A119,2)="za",$D$198,IF(LEFT($A119,2)="zo",$D$199)))))))</f>
        <v>0</v>
      </c>
      <c r="E119" s="441">
        <f>IF(LEFT($A119,2)="ma",$E$174,IF(LEFT($A119,2)="di",$E$179,IF(LEFT($A119,2)="wo",$E$184,IF(LEFT($A119,2)="do",$E$189,IF(LEFT($A119,2)="vr",$E$194,IF(LEFT($A119,2)="za",$E$198,IF(LEFT($A119,2)="zo",$E$199)))))))</f>
        <v>0</v>
      </c>
      <c r="F119" s="441">
        <f>IF(LEFT($A119,2)="ma",$C$174,IF(LEFT($A119,2)="di",$C$179,IF(LEFT($A119,2)="wo",$C$184,IF(LEFT($A119,2)="do",$C$189,IF(LEFT($A119,2)="vr",$C$194,IF(LEFT($A119,2)="za",$C$198,IF(LEFT($A119,2)="zo",$C$199)))))))</f>
        <v>0</v>
      </c>
      <c r="G119" s="271">
        <f t="shared" si="30"/>
        <v>0</v>
      </c>
      <c r="H119" s="265"/>
      <c r="I119" s="265"/>
      <c r="J119" s="280"/>
      <c r="K119" s="280"/>
      <c r="L119" s="310"/>
      <c r="M119" s="282"/>
      <c r="N119" s="464">
        <f t="shared" si="49"/>
        <v>42816</v>
      </c>
      <c r="O119" s="390"/>
      <c r="P119" s="283"/>
      <c r="Q119" s="283"/>
      <c r="R119" s="80"/>
      <c r="S119" s="68">
        <f t="shared" si="31"/>
        <v>0</v>
      </c>
      <c r="T119" s="4" t="e">
        <f t="shared" si="45"/>
        <v>#REF!</v>
      </c>
      <c r="U119" s="35"/>
      <c r="V119" s="69">
        <f t="shared" si="35"/>
        <v>0</v>
      </c>
      <c r="W119" s="69">
        <f t="shared" si="36"/>
        <v>0</v>
      </c>
      <c r="X119" s="70">
        <f t="shared" si="37"/>
        <v>0</v>
      </c>
      <c r="Y119" s="92" t="e">
        <f t="shared" si="46"/>
        <v>#REF!</v>
      </c>
      <c r="Z119" s="234"/>
      <c r="AA119" s="530">
        <v>0</v>
      </c>
      <c r="AB119" s="531">
        <v>0</v>
      </c>
      <c r="AC119" s="37"/>
    </row>
    <row r="120" spans="1:29" ht="13.5" customHeight="1" thickBot="1" x14ac:dyDescent="0.3">
      <c r="A120" s="499" t="str">
        <f>TEXT($B$116,"dddd")</f>
        <v>dinsdag</v>
      </c>
      <c r="B120" s="665"/>
      <c r="C120" s="449" t="e">
        <f t="shared" si="38"/>
        <v>#REF!</v>
      </c>
      <c r="D120" s="442">
        <f>IF(LEFT($A120,2)="ma",$D$175,IF(LEFT($A120,2)="di",$D$180,IF(LEFT($A120,2)="wo",$D$185,IF(LEFT($A120,2)="do",$D$190,IF(LEFT($A120,2)="vr",$D$195,IF(LEFT($A120,2)="za",$D$198,IF(LEFT($A120,2)="zo",$D$199)))))))</f>
        <v>0</v>
      </c>
      <c r="E120" s="442">
        <f>IF(LEFT($A120,2)="ma",$E$175,IF(LEFT($A120,2)="di",$E$180,IF(LEFT($A120,2)="wo",$E$185,IF(LEFT($A120,2)="do",$E$190,IF(LEFT($A120,2)="vr",$E$195,IF(LEFT($A120,2)="za",$E$198,IF(LEFT($A120,2)="zo",$E$199)))))))</f>
        <v>0</v>
      </c>
      <c r="F120" s="442">
        <f>IF(LEFT($A120,2)="ma",$C$175,IF(LEFT($A120,2)="di",$C$180,IF(LEFT($A120,2)="wo",$C$185,IF(LEFT($A120,2)="do",$C$190,IF(LEFT($A120,2)="vr",$C$195,IF(LEFT($A120,2)="za",$C$198,IF(LEFT($A120,2)="zo",$C$199)))))))</f>
        <v>0</v>
      </c>
      <c r="G120" s="272">
        <f t="shared" si="30"/>
        <v>0</v>
      </c>
      <c r="H120" s="266"/>
      <c r="I120" s="266"/>
      <c r="J120" s="284"/>
      <c r="K120" s="284"/>
      <c r="L120" s="311"/>
      <c r="M120" s="286"/>
      <c r="N120" s="464">
        <f t="shared" si="49"/>
        <v>42816</v>
      </c>
      <c r="O120" s="391"/>
      <c r="P120" s="287"/>
      <c r="Q120" s="287"/>
      <c r="R120" s="81"/>
      <c r="S120" s="71">
        <f t="shared" si="31"/>
        <v>0</v>
      </c>
      <c r="T120" s="6" t="e">
        <f t="shared" si="45"/>
        <v>#REF!</v>
      </c>
      <c r="U120" s="36"/>
      <c r="V120" s="72">
        <f t="shared" si="35"/>
        <v>0</v>
      </c>
      <c r="W120" s="72">
        <f t="shared" si="36"/>
        <v>0</v>
      </c>
      <c r="X120" s="73">
        <f t="shared" si="37"/>
        <v>0</v>
      </c>
      <c r="Y120" s="93" t="e">
        <f t="shared" si="46"/>
        <v>#REF!</v>
      </c>
      <c r="Z120" s="235"/>
      <c r="AA120" s="532">
        <v>0</v>
      </c>
      <c r="AB120" s="533">
        <v>0</v>
      </c>
      <c r="AC120" s="38"/>
    </row>
    <row r="121" spans="1:29" ht="12.75" customHeight="1" x14ac:dyDescent="0.25">
      <c r="A121" s="496" t="str">
        <f>TEXT($B$121,"dddd")</f>
        <v>woensdag</v>
      </c>
      <c r="B121" s="663">
        <f>DATE($AC$3,3,24)</f>
        <v>42817</v>
      </c>
      <c r="C121" s="451"/>
      <c r="D121" s="493">
        <f>IF(LEFT($A121,2 )="ma",$D$171,IF(LEFT($A121,2)="di",$D$176,IF(LEFT($A121,2)="wo",$D$181,IF(LEFT($A121,2)="do",$D$186,IF(LEFT($A121,2)="vr",$D$191,IF(LEFT($A121,2)="za",$D$198,IF(LEFT($A121,2)="zo",$D$199)))))))</f>
        <v>0</v>
      </c>
      <c r="E121" s="495">
        <f>IF(LEFT($A121,2)="ma",$E$171,IF(LEFT($A121,2)="di",$E$176,IF(LEFT($A121,2)="wo",$E$181,IF(LEFT($A121,2)="do",$E$186,IF(LEFT($A121,2)="vr",$E$191,IF(LEFT($A121,2)="za",$E$198,IF(LEFT($A121,2)="zo",$E$199)))))))</f>
        <v>0</v>
      </c>
      <c r="F121" s="495">
        <f>IF(LEFT($A121,2)="ma",$C$171,IF(LEFT($A121,2)="di",$C$176,IF(LEFT($A121,2)="wo",$C$181,IF(LEFT($A121,2)="do",$C$186,IF(LEFT($A121,2)="vr",$C$191,IF(LEFT($A121,2)="za",$C$198,IF(LEFT($A121,2)="zo",$C$199)))))))</f>
        <v>0</v>
      </c>
      <c r="G121" s="273">
        <f t="shared" si="30"/>
        <v>0</v>
      </c>
      <c r="H121" s="267"/>
      <c r="I121" s="508"/>
      <c r="J121" s="288"/>
      <c r="K121" s="288"/>
      <c r="L121" s="312"/>
      <c r="M121" s="290"/>
      <c r="N121" s="463">
        <f>$B$121</f>
        <v>42817</v>
      </c>
      <c r="O121" s="392"/>
      <c r="P121" s="291"/>
      <c r="Q121" s="291"/>
      <c r="R121" s="79"/>
      <c r="S121" s="200">
        <f t="shared" si="31"/>
        <v>0</v>
      </c>
      <c r="T121" s="5" t="e">
        <f t="shared" si="45"/>
        <v>#REF!</v>
      </c>
      <c r="U121" s="34"/>
      <c r="V121" s="67">
        <f>IF(LEFT(M121,1)="R",IF(U121&lt;$Q$2,0,U121-$Q$2),IF(LEFT(M121,1)="S",IF(U121&lt;$Q$2,0,U121-$Q$2),U121))</f>
        <v>0</v>
      </c>
      <c r="W121" s="67">
        <f>U121</f>
        <v>0</v>
      </c>
      <c r="X121" s="74">
        <f>W121*($Y$3)</f>
        <v>0</v>
      </c>
      <c r="Y121" s="91" t="e">
        <f t="shared" si="46"/>
        <v>#REF!</v>
      </c>
      <c r="Z121" s="236"/>
      <c r="AA121" s="534">
        <v>0</v>
      </c>
      <c r="AB121" s="535">
        <v>0</v>
      </c>
      <c r="AC121" s="39"/>
    </row>
    <row r="122" spans="1:29" ht="12.75" customHeight="1" x14ac:dyDescent="0.25">
      <c r="A122" s="497" t="str">
        <f>TEXT($B$121,"dddd")</f>
        <v>woensdag</v>
      </c>
      <c r="B122" s="664"/>
      <c r="C122" s="450"/>
      <c r="D122" s="494">
        <f>IF(LEFT($A122,2)="ma",$D$172,IF(LEFT($A122,2)="di",$D$177,IF(LEFT($A122,2)="wo",$D$182,IF(LEFT($A122,2)="do",$D$187,IF(LEFT($A122,2)="vr",$D$192,IF(LEFT($A122,2)="za",$D$198,IF(LEFT($A122,2)="zo",$D$199)))))))</f>
        <v>0</v>
      </c>
      <c r="E122" s="441">
        <f>IF(LEFT($A122,2)="ma",$E$172,IF(LEFT($A122,2)="di",$E$177,IF(LEFT($A122,2)="wo",$E$182,IF(LEFT($A122,2)="do",$E$187,IF(LEFT($A122,2)="vr",$E$192,IF(LEFT($A122,2)="za",$E$198,IF(LEFT($A122,2)="zo",$E$199)))))))</f>
        <v>0</v>
      </c>
      <c r="F122" s="441">
        <f>IF(LEFT($A122,2)="ma",$C$172,IF(LEFT($A122,2)="di",$C$177,IF(LEFT($A122,2)="wo",$C$182,IF(LEFT($A122,2)="do",$C$187,IF(LEFT($A122,2)="vr",$C$192,IF(LEFT($A122,2)="za",$C$198,IF(LEFT($A122,2)="zo",$C$199)))))))</f>
        <v>0</v>
      </c>
      <c r="G122" s="271">
        <f t="shared" si="30"/>
        <v>0</v>
      </c>
      <c r="H122" s="265"/>
      <c r="I122" s="265"/>
      <c r="J122" s="280"/>
      <c r="K122" s="280"/>
      <c r="L122" s="310"/>
      <c r="M122" s="282"/>
      <c r="N122" s="463">
        <f t="shared" ref="N122:N125" si="50">$B$121</f>
        <v>42817</v>
      </c>
      <c r="O122" s="390"/>
      <c r="P122" s="283"/>
      <c r="Q122" s="283"/>
      <c r="R122" s="80"/>
      <c r="S122" s="68">
        <f t="shared" si="31"/>
        <v>0</v>
      </c>
      <c r="T122" s="4" t="e">
        <f t="shared" si="45"/>
        <v>#REF!</v>
      </c>
      <c r="U122" s="35"/>
      <c r="V122" s="69">
        <f t="shared" si="35"/>
        <v>0</v>
      </c>
      <c r="W122" s="69">
        <f t="shared" si="36"/>
        <v>0</v>
      </c>
      <c r="X122" s="70">
        <f t="shared" si="37"/>
        <v>0</v>
      </c>
      <c r="Y122" s="92" t="e">
        <f t="shared" si="46"/>
        <v>#REF!</v>
      </c>
      <c r="Z122" s="234"/>
      <c r="AA122" s="530">
        <v>0</v>
      </c>
      <c r="AB122" s="531">
        <v>0</v>
      </c>
      <c r="AC122" s="37"/>
    </row>
    <row r="123" spans="1:29" ht="12.75" customHeight="1" x14ac:dyDescent="0.25">
      <c r="A123" s="497" t="str">
        <f>TEXT($B$121,"dddd")</f>
        <v>woensdag</v>
      </c>
      <c r="B123" s="664"/>
      <c r="C123" s="452"/>
      <c r="D123" s="492">
        <f>IF(LEFT($A123,2)="ma",$D$173,IF(LEFT($A123,2)="di",$D$178,IF(LEFT($A123,2)="wo",$D$183,IF(LEFT($A123,2)="do",$D$188,IF(LEFT($A123,2)="vr",$D$193,IF(LEFT($A123,2)="za",$D$198,IF(LEFT($A123,2)="zo",$D$199)))))))</f>
        <v>0</v>
      </c>
      <c r="E123" s="441">
        <f>IF(LEFT($A123,2)="ma",$E$173,IF(LEFT($A123,2)="di",$E$178,IF(LEFT($A123,2)="wo",$E$183,IF(LEFT($A123,2)="do",$E$188,IF(LEFT($A123,2)="vr",$E$193,IF(LEFT($A123,2)="za",$E$198,IF(LEFT($A123,2)="zo",$E$199)))))))</f>
        <v>0</v>
      </c>
      <c r="F123" s="441">
        <f>IF(LEFT($A123,2)="ma",$C$173,IF(LEFT($A123,2)="di",$C$178,IF(LEFT($A123,2)="wo",$C$183,IF(LEFT($A123,2)="do",$C$188,IF(LEFT($A123,2)="vr",$C$193,IF(LEFT($A123,2)="za",$C$198,IF(LEFT($A123,2)="zo",$C$199)))))))</f>
        <v>0</v>
      </c>
      <c r="G123" s="271">
        <f t="shared" si="30"/>
        <v>0</v>
      </c>
      <c r="H123" s="265"/>
      <c r="I123" s="265"/>
      <c r="J123" s="280"/>
      <c r="K123" s="280"/>
      <c r="L123" s="310"/>
      <c r="M123" s="282"/>
      <c r="N123" s="463">
        <f t="shared" si="50"/>
        <v>42817</v>
      </c>
      <c r="O123" s="390"/>
      <c r="P123" s="283"/>
      <c r="Q123" s="283"/>
      <c r="R123" s="80"/>
      <c r="S123" s="68">
        <f t="shared" si="31"/>
        <v>0</v>
      </c>
      <c r="T123" s="4" t="e">
        <f t="shared" si="45"/>
        <v>#REF!</v>
      </c>
      <c r="U123" s="35"/>
      <c r="V123" s="69">
        <f t="shared" si="35"/>
        <v>0</v>
      </c>
      <c r="W123" s="69">
        <f t="shared" si="36"/>
        <v>0</v>
      </c>
      <c r="X123" s="70">
        <f t="shared" si="37"/>
        <v>0</v>
      </c>
      <c r="Y123" s="92" t="e">
        <f t="shared" si="46"/>
        <v>#REF!</v>
      </c>
      <c r="Z123" s="234"/>
      <c r="AA123" s="530">
        <v>0</v>
      </c>
      <c r="AB123" s="531">
        <v>0</v>
      </c>
      <c r="AC123" s="37"/>
    </row>
    <row r="124" spans="1:29" ht="12.75" customHeight="1" thickBot="1" x14ac:dyDescent="0.3">
      <c r="A124" s="497" t="str">
        <f>TEXT($B$121,"dddd")</f>
        <v>woensdag</v>
      </c>
      <c r="B124" s="664"/>
      <c r="C124" s="450"/>
      <c r="D124" s="441">
        <f>IF(LEFT($A124,2)="ma",$D$174,IF(LEFT($A124,2)="di",$D$179,IF(LEFT($A124,2)="wo",$D$184,IF(LEFT($A124,2)="do",$D$189,IF(LEFT($A124,2)="vr",$D$194,IF(LEFT($A124,2)="za",$D$198,IF(LEFT($A124,2)="zo",$D$199)))))))</f>
        <v>0</v>
      </c>
      <c r="E124" s="441">
        <f>IF(LEFT($A124,2)="ma",$E$174,IF(LEFT($A124,2)="di",$E$179,IF(LEFT($A124,2)="wo",$E$184,IF(LEFT($A124,2)="do",$E$189,IF(LEFT($A124,2)="vr",$E$194,IF(LEFT($A124,2)="za",$E$198,IF(LEFT($A124,2)="zo",$E$199)))))))</f>
        <v>0</v>
      </c>
      <c r="F124" s="441">
        <f>IF(LEFT($A124,2)="ma",$C$174,IF(LEFT($A124,2)="di",$C$179,IF(LEFT($A124,2)="wo",$C$184,IF(LEFT($A124,2)="do",$C$189,IF(LEFT($A124,2)="vr",$C$194,IF(LEFT($A124,2)="za",$C$198,IF(LEFT($A124,2)="zo",$C$199)))))))</f>
        <v>0</v>
      </c>
      <c r="G124" s="271">
        <f t="shared" si="30"/>
        <v>0</v>
      </c>
      <c r="H124" s="265"/>
      <c r="I124" s="265"/>
      <c r="J124" s="280"/>
      <c r="K124" s="280"/>
      <c r="L124" s="310"/>
      <c r="M124" s="282"/>
      <c r="N124" s="463">
        <f t="shared" si="50"/>
        <v>42817</v>
      </c>
      <c r="O124" s="390"/>
      <c r="P124" s="283"/>
      <c r="Q124" s="283"/>
      <c r="R124" s="80"/>
      <c r="S124" s="68">
        <f t="shared" si="31"/>
        <v>0</v>
      </c>
      <c r="T124" s="4" t="e">
        <f t="shared" si="45"/>
        <v>#REF!</v>
      </c>
      <c r="U124" s="35"/>
      <c r="V124" s="69">
        <f t="shared" si="35"/>
        <v>0</v>
      </c>
      <c r="W124" s="69">
        <f t="shared" si="36"/>
        <v>0</v>
      </c>
      <c r="X124" s="70">
        <f t="shared" si="37"/>
        <v>0</v>
      </c>
      <c r="Y124" s="92" t="e">
        <f t="shared" si="46"/>
        <v>#REF!</v>
      </c>
      <c r="Z124" s="234"/>
      <c r="AA124" s="530">
        <v>0</v>
      </c>
      <c r="AB124" s="531">
        <v>0</v>
      </c>
      <c r="AC124" s="37"/>
    </row>
    <row r="125" spans="1:29" ht="13.5" customHeight="1" thickBot="1" x14ac:dyDescent="0.3">
      <c r="A125" s="498" t="str">
        <f>TEXT($B$121,"dddd")</f>
        <v>woensdag</v>
      </c>
      <c r="B125" s="665"/>
      <c r="C125" s="449" t="e">
        <f t="shared" si="38"/>
        <v>#REF!</v>
      </c>
      <c r="D125" s="442">
        <f>IF(LEFT($A125,2)="ma",$D$175,IF(LEFT($A125,2)="di",$D$180,IF(LEFT($A125,2)="wo",$D$185,IF(LEFT($A125,2)="do",$D$190,IF(LEFT($A125,2)="vr",$D$195,IF(LEFT($A125,2)="za",$D$198,IF(LEFT($A125,2)="zo",$D$199)))))))</f>
        <v>0</v>
      </c>
      <c r="E125" s="442">
        <f>IF(LEFT($A125,2)="ma",$E$175,IF(LEFT($A125,2)="di",$E$180,IF(LEFT($A125,2)="wo",$E$185,IF(LEFT($A125,2)="do",$E$190,IF(LEFT($A125,2)="vr",$E$195,IF(LEFT($A125,2)="za",$E$198,IF(LEFT($A125,2)="zo",$E$199)))))))</f>
        <v>0</v>
      </c>
      <c r="F125" s="442">
        <f>IF(LEFT($A125,2)="ma",$C$175,IF(LEFT($A125,2)="di",$C$180,IF(LEFT($A125,2)="wo",$C$185,IF(LEFT($A125,2)="do",$C$190,IF(LEFT($A125,2)="vr",$C$195,IF(LEFT($A125,2)="za",$C$198,IF(LEFT($A125,2)="zo",$C$199)))))))</f>
        <v>0</v>
      </c>
      <c r="G125" s="274">
        <f t="shared" si="30"/>
        <v>0</v>
      </c>
      <c r="H125" s="268"/>
      <c r="I125" s="266"/>
      <c r="J125" s="292"/>
      <c r="K125" s="292"/>
      <c r="L125" s="313"/>
      <c r="M125" s="294"/>
      <c r="N125" s="463">
        <f t="shared" si="50"/>
        <v>42817</v>
      </c>
      <c r="O125" s="393"/>
      <c r="P125" s="295"/>
      <c r="Q125" s="295"/>
      <c r="R125" s="81"/>
      <c r="S125" s="71">
        <f t="shared" si="31"/>
        <v>0</v>
      </c>
      <c r="T125" s="6" t="e">
        <f t="shared" si="45"/>
        <v>#REF!</v>
      </c>
      <c r="U125" s="36"/>
      <c r="V125" s="72">
        <f t="shared" si="35"/>
        <v>0</v>
      </c>
      <c r="W125" s="72">
        <f t="shared" si="36"/>
        <v>0</v>
      </c>
      <c r="X125" s="73">
        <f t="shared" si="37"/>
        <v>0</v>
      </c>
      <c r="Y125" s="93" t="e">
        <f t="shared" si="46"/>
        <v>#REF!</v>
      </c>
      <c r="Z125" s="237"/>
      <c r="AA125" s="536">
        <v>0</v>
      </c>
      <c r="AB125" s="537">
        <v>0</v>
      </c>
      <c r="AC125" s="40"/>
    </row>
    <row r="126" spans="1:29" ht="12.75" customHeight="1" thickBot="1" x14ac:dyDescent="0.3">
      <c r="A126" s="499" t="str">
        <f>TEXT($B$126,"dddd")</f>
        <v>donderdag</v>
      </c>
      <c r="B126" s="663">
        <f>DATE($AC$3,3,25)</f>
        <v>42818</v>
      </c>
      <c r="C126" s="451"/>
      <c r="D126" s="493">
        <f>IF(LEFT($A126,2 )="ma",$D$171,IF(LEFT($A126,2)="di",$D$176,IF(LEFT($A126,2)="wo",$D$181,IF(LEFT($A126,2)="do",$D$186,IF(LEFT($A126,2)="vr",$D$191,IF(LEFT($A126,2)="za",$D$198,IF(LEFT($A126,2)="zo",$D$199)))))))</f>
        <v>0</v>
      </c>
      <c r="E126" s="495">
        <f>IF(LEFT($A126,2)="ma",$E$171,IF(LEFT($A126,2)="di",$E$176,IF(LEFT($A126,2)="wo",$E$181,IF(LEFT($A126,2)="do",$E$186,IF(LEFT($A126,2)="vr",$E$191,IF(LEFT($A126,2)="za",$E$198,IF(LEFT($A126,2)="zo",$E$199)))))))</f>
        <v>0</v>
      </c>
      <c r="F126" s="495">
        <f>IF(LEFT($A126,2)="ma",$C$171,IF(LEFT($A126,2)="di",$C$176,IF(LEFT($A126,2)="wo",$C$181,IF(LEFT($A126,2)="do",$C$186,IF(LEFT($A126,2)="vr",$C$191,IF(LEFT($A126,2)="za",$C$198,IF(LEFT($A126,2)="zo",$C$199)))))))</f>
        <v>0</v>
      </c>
      <c r="G126" s="270">
        <f t="shared" si="30"/>
        <v>0</v>
      </c>
      <c r="H126" s="264"/>
      <c r="I126" s="508"/>
      <c r="J126" s="276"/>
      <c r="K126" s="276"/>
      <c r="L126" s="309"/>
      <c r="M126" s="278"/>
      <c r="N126" s="464">
        <f>$B$126</f>
        <v>42818</v>
      </c>
      <c r="O126" s="389"/>
      <c r="P126" s="279"/>
      <c r="Q126" s="279"/>
      <c r="R126" s="79"/>
      <c r="S126" s="200">
        <f t="shared" si="31"/>
        <v>0</v>
      </c>
      <c r="T126" s="5" t="e">
        <f t="shared" si="45"/>
        <v>#REF!</v>
      </c>
      <c r="U126" s="34"/>
      <c r="V126" s="67">
        <f>IF(LEFT(M126,1)="R",IF(U126&lt;$Q$2,0,U126-$Q$2),IF(LEFT(M126,1)="S",IF(U126&lt;$Q$2,0,U126-$Q$2),U126))</f>
        <v>0</v>
      </c>
      <c r="W126" s="67">
        <f>U126</f>
        <v>0</v>
      </c>
      <c r="X126" s="74">
        <f>W126*($Y$3)</f>
        <v>0</v>
      </c>
      <c r="Y126" s="91" t="e">
        <f t="shared" si="46"/>
        <v>#REF!</v>
      </c>
      <c r="Z126" s="238"/>
      <c r="AA126" s="528">
        <v>0</v>
      </c>
      <c r="AB126" s="529">
        <v>0</v>
      </c>
      <c r="AC126" s="41"/>
    </row>
    <row r="127" spans="1:29" ht="12.75" customHeight="1" thickBot="1" x14ac:dyDescent="0.3">
      <c r="A127" s="499" t="str">
        <f>TEXT($B$126,"dddd")</f>
        <v>donderdag</v>
      </c>
      <c r="B127" s="664"/>
      <c r="C127" s="450"/>
      <c r="D127" s="494">
        <f>IF(LEFT($A127,2)="ma",$D$172,IF(LEFT($A127,2)="di",$D$177,IF(LEFT($A127,2)="wo",$D$182,IF(LEFT($A127,2)="do",$D$187,IF(LEFT($A127,2)="vr",$D$192,IF(LEFT($A127,2)="za",$D$198,IF(LEFT($A127,2)="zo",$D$199)))))))</f>
        <v>0</v>
      </c>
      <c r="E127" s="441">
        <f>IF(LEFT($A127,2)="ma",$E$172,IF(LEFT($A127,2)="di",$E$177,IF(LEFT($A127,2)="wo",$E$182,IF(LEFT($A127,2)="do",$E$187,IF(LEFT($A127,2)="vr",$E$192,IF(LEFT($A127,2)="za",$E$198,IF(LEFT($A127,2)="zo",$E$199)))))))</f>
        <v>0</v>
      </c>
      <c r="F127" s="441">
        <f>IF(LEFT($A127,2)="ma",$C$172,IF(LEFT($A127,2)="di",$C$177,IF(LEFT($A127,2)="wo",$C$182,IF(LEFT($A127,2)="do",$C$187,IF(LEFT($A127,2)="vr",$C$192,IF(LEFT($A127,2)="za",$C$198,IF(LEFT($A127,2)="zo",$C$199)))))))</f>
        <v>0</v>
      </c>
      <c r="G127" s="271">
        <f t="shared" si="30"/>
        <v>0</v>
      </c>
      <c r="H127" s="265"/>
      <c r="I127" s="265"/>
      <c r="J127" s="280"/>
      <c r="K127" s="280"/>
      <c r="L127" s="310"/>
      <c r="M127" s="282"/>
      <c r="N127" s="464">
        <f t="shared" ref="N127:N130" si="51">$B$126</f>
        <v>42818</v>
      </c>
      <c r="O127" s="390"/>
      <c r="P127" s="283"/>
      <c r="Q127" s="283"/>
      <c r="R127" s="80"/>
      <c r="S127" s="68">
        <f t="shared" si="31"/>
        <v>0</v>
      </c>
      <c r="T127" s="4" t="e">
        <f t="shared" si="45"/>
        <v>#REF!</v>
      </c>
      <c r="U127" s="35"/>
      <c r="V127" s="69">
        <f t="shared" si="35"/>
        <v>0</v>
      </c>
      <c r="W127" s="69">
        <f t="shared" si="36"/>
        <v>0</v>
      </c>
      <c r="X127" s="70">
        <f t="shared" si="37"/>
        <v>0</v>
      </c>
      <c r="Y127" s="92" t="e">
        <f t="shared" si="46"/>
        <v>#REF!</v>
      </c>
      <c r="Z127" s="234"/>
      <c r="AA127" s="530">
        <v>0</v>
      </c>
      <c r="AB127" s="531">
        <v>0</v>
      </c>
      <c r="AC127" s="37"/>
    </row>
    <row r="128" spans="1:29" ht="12.75" customHeight="1" thickBot="1" x14ac:dyDescent="0.3">
      <c r="A128" s="499" t="str">
        <f>TEXT($B$126,"dddd")</f>
        <v>donderdag</v>
      </c>
      <c r="B128" s="664"/>
      <c r="C128" s="452"/>
      <c r="D128" s="492">
        <f>IF(LEFT($A128,2)="ma",$D$173,IF(LEFT($A128,2)="di",$D$178,IF(LEFT($A128,2)="wo",$D$183,IF(LEFT($A128,2)="do",$D$188,IF(LEFT($A128,2)="vr",$D$193,IF(LEFT($A128,2)="za",$D$198,IF(LEFT($A128,2)="zo",$D$199)))))))</f>
        <v>0</v>
      </c>
      <c r="E128" s="441">
        <f>IF(LEFT($A128,2)="ma",$E$173,IF(LEFT($A128,2)="di",$E$178,IF(LEFT($A128,2)="wo",$E$183,IF(LEFT($A128,2)="do",$E$188,IF(LEFT($A128,2)="vr",$E$193,IF(LEFT($A128,2)="za",$E$198,IF(LEFT($A128,2)="zo",$E$199)))))))</f>
        <v>0</v>
      </c>
      <c r="F128" s="441">
        <f>IF(LEFT($A128,2)="ma",$C$173,IF(LEFT($A128,2)="di",$C$178,IF(LEFT($A128,2)="wo",$C$183,IF(LEFT($A128,2)="do",$C$188,IF(LEFT($A128,2)="vr",$C$193,IF(LEFT($A128,2)="za",$C$198,IF(LEFT($A128,2)="zo",$C$199)))))))</f>
        <v>0</v>
      </c>
      <c r="G128" s="271">
        <f t="shared" si="30"/>
        <v>0</v>
      </c>
      <c r="H128" s="265"/>
      <c r="I128" s="265"/>
      <c r="J128" s="280"/>
      <c r="K128" s="280"/>
      <c r="L128" s="310"/>
      <c r="M128" s="282"/>
      <c r="N128" s="464">
        <f t="shared" si="51"/>
        <v>42818</v>
      </c>
      <c r="O128" s="390"/>
      <c r="P128" s="283"/>
      <c r="Q128" s="283"/>
      <c r="R128" s="80"/>
      <c r="S128" s="68">
        <f t="shared" si="31"/>
        <v>0</v>
      </c>
      <c r="T128" s="4" t="e">
        <f t="shared" si="45"/>
        <v>#REF!</v>
      </c>
      <c r="U128" s="35"/>
      <c r="V128" s="69">
        <f t="shared" si="35"/>
        <v>0</v>
      </c>
      <c r="W128" s="69">
        <f t="shared" si="36"/>
        <v>0</v>
      </c>
      <c r="X128" s="70">
        <f t="shared" si="37"/>
        <v>0</v>
      </c>
      <c r="Y128" s="92" t="e">
        <f t="shared" si="46"/>
        <v>#REF!</v>
      </c>
      <c r="Z128" s="234"/>
      <c r="AA128" s="530">
        <v>0</v>
      </c>
      <c r="AB128" s="531">
        <v>0</v>
      </c>
      <c r="AC128" s="37"/>
    </row>
    <row r="129" spans="1:29" ht="12.75" customHeight="1" thickBot="1" x14ac:dyDescent="0.3">
      <c r="A129" s="499" t="str">
        <f>TEXT($B$126,"dddd")</f>
        <v>donderdag</v>
      </c>
      <c r="B129" s="664"/>
      <c r="C129" s="450"/>
      <c r="D129" s="441">
        <f>IF(LEFT($A129,2)="ma",$D$174,IF(LEFT($A129,2)="di",$D$179,IF(LEFT($A129,2)="wo",$D$184,IF(LEFT($A129,2)="do",$D$189,IF(LEFT($A129,2)="vr",$D$194,IF(LEFT($A129,2)="za",$D$198,IF(LEFT($A129,2)="zo",$D$199)))))))</f>
        <v>0</v>
      </c>
      <c r="E129" s="441">
        <f>IF(LEFT($A129,2)="ma",$E$174,IF(LEFT($A129,2)="di",$E$179,IF(LEFT($A129,2)="wo",$E$184,IF(LEFT($A129,2)="do",$E$189,IF(LEFT($A129,2)="vr",$E$194,IF(LEFT($A129,2)="za",$E$198,IF(LEFT($A129,2)="zo",$E$199)))))))</f>
        <v>0</v>
      </c>
      <c r="F129" s="441">
        <f>IF(LEFT($A129,2)="ma",$C$174,IF(LEFT($A129,2)="di",$C$179,IF(LEFT($A129,2)="wo",$C$184,IF(LEFT($A129,2)="do",$C$189,IF(LEFT($A129,2)="vr",$C$194,IF(LEFT($A129,2)="za",$C$198,IF(LEFT($A129,2)="zo",$C$199)))))))</f>
        <v>0</v>
      </c>
      <c r="G129" s="271">
        <f t="shared" si="30"/>
        <v>0</v>
      </c>
      <c r="H129" s="265"/>
      <c r="I129" s="265"/>
      <c r="J129" s="280"/>
      <c r="K129" s="280"/>
      <c r="L129" s="310"/>
      <c r="M129" s="282"/>
      <c r="N129" s="464">
        <f t="shared" si="51"/>
        <v>42818</v>
      </c>
      <c r="O129" s="390"/>
      <c r="P129" s="283"/>
      <c r="Q129" s="283"/>
      <c r="R129" s="80"/>
      <c r="S129" s="68">
        <f t="shared" si="31"/>
        <v>0</v>
      </c>
      <c r="T129" s="4" t="e">
        <f t="shared" si="45"/>
        <v>#REF!</v>
      </c>
      <c r="U129" s="35"/>
      <c r="V129" s="69">
        <f t="shared" si="35"/>
        <v>0</v>
      </c>
      <c r="W129" s="69">
        <f t="shared" si="36"/>
        <v>0</v>
      </c>
      <c r="X129" s="70">
        <f t="shared" si="37"/>
        <v>0</v>
      </c>
      <c r="Y129" s="92" t="e">
        <f t="shared" si="46"/>
        <v>#REF!</v>
      </c>
      <c r="Z129" s="234"/>
      <c r="AA129" s="530">
        <v>0</v>
      </c>
      <c r="AB129" s="531">
        <v>0</v>
      </c>
      <c r="AC129" s="37"/>
    </row>
    <row r="130" spans="1:29" ht="13.5" customHeight="1" thickBot="1" x14ac:dyDescent="0.3">
      <c r="A130" s="499" t="str">
        <f>TEXT($B$126,"dddd")</f>
        <v>donderdag</v>
      </c>
      <c r="B130" s="665"/>
      <c r="C130" s="449" t="e">
        <f t="shared" si="38"/>
        <v>#REF!</v>
      </c>
      <c r="D130" s="442">
        <f>IF(LEFT($A130,2)="ma",$D$175,IF(LEFT($A130,2)="di",$D$180,IF(LEFT($A130,2)="wo",$D$185,IF(LEFT($A130,2)="do",$D$190,IF(LEFT($A130,2)="vr",$D$195,IF(LEFT($A130,2)="za",$D$198,IF(LEFT($A130,2)="zo",$D$199)))))))</f>
        <v>0</v>
      </c>
      <c r="E130" s="442">
        <f>IF(LEFT($A130,2)="ma",$E$175,IF(LEFT($A130,2)="di",$E$180,IF(LEFT($A130,2)="wo",$E$185,IF(LEFT($A130,2)="do",$E$190,IF(LEFT($A130,2)="vr",$E$195,IF(LEFT($A130,2)="za",$E$198,IF(LEFT($A130,2)="zo",$E$199)))))))</f>
        <v>0</v>
      </c>
      <c r="F130" s="442">
        <f>IF(LEFT($A130,2)="ma",$C$175,IF(LEFT($A130,2)="di",$C$180,IF(LEFT($A130,2)="wo",$C$185,IF(LEFT($A130,2)="do",$C$190,IF(LEFT($A130,2)="vr",$C$195,IF(LEFT($A130,2)="za",$C$198,IF(LEFT($A130,2)="zo",$C$199)))))))</f>
        <v>0</v>
      </c>
      <c r="G130" s="272">
        <f t="shared" si="30"/>
        <v>0</v>
      </c>
      <c r="H130" s="266"/>
      <c r="I130" s="266"/>
      <c r="J130" s="284"/>
      <c r="K130" s="284"/>
      <c r="L130" s="311"/>
      <c r="M130" s="286"/>
      <c r="N130" s="464">
        <f t="shared" si="51"/>
        <v>42818</v>
      </c>
      <c r="O130" s="391"/>
      <c r="P130" s="287"/>
      <c r="Q130" s="287"/>
      <c r="R130" s="81"/>
      <c r="S130" s="71">
        <f t="shared" si="31"/>
        <v>0</v>
      </c>
      <c r="T130" s="6" t="e">
        <f t="shared" si="45"/>
        <v>#REF!</v>
      </c>
      <c r="U130" s="36"/>
      <c r="V130" s="72">
        <f t="shared" si="35"/>
        <v>0</v>
      </c>
      <c r="W130" s="72">
        <f t="shared" si="36"/>
        <v>0</v>
      </c>
      <c r="X130" s="73">
        <f t="shared" si="37"/>
        <v>0</v>
      </c>
      <c r="Y130" s="93" t="e">
        <f t="shared" si="46"/>
        <v>#REF!</v>
      </c>
      <c r="Z130" s="235"/>
      <c r="AA130" s="532">
        <v>0</v>
      </c>
      <c r="AB130" s="533">
        <v>0</v>
      </c>
      <c r="AC130" s="38"/>
    </row>
    <row r="131" spans="1:29" ht="12.75" customHeight="1" x14ac:dyDescent="0.25">
      <c r="A131" s="496" t="str">
        <f>TEXT($B$131,"dddd")</f>
        <v>vrijdag</v>
      </c>
      <c r="B131" s="663">
        <f>DATE($AC$3,3,26)</f>
        <v>42819</v>
      </c>
      <c r="C131" s="451"/>
      <c r="D131" s="493">
        <f>IF(LEFT($A131,2 )="ma",$D$171,IF(LEFT($A131,2)="di",$D$176,IF(LEFT($A131,2)="wo",$D$181,IF(LEFT($A131,2)="do",$D$186,IF(LEFT($A131,2)="vr",$D$191,IF(LEFT($A131,2)="za",$D$198,IF(LEFT($A131,2)="zo",$D$199)))))))</f>
        <v>0</v>
      </c>
      <c r="E131" s="495">
        <f>IF(LEFT($A131,2)="ma",$E$171,IF(LEFT($A131,2)="di",$E$176,IF(LEFT($A131,2)="wo",$E$181,IF(LEFT($A131,2)="do",$E$186,IF(LEFT($A131,2)="vr",$E$191,IF(LEFT($A131,2)="za",$E$198,IF(LEFT($A131,2)="zo",$E$199)))))))</f>
        <v>0</v>
      </c>
      <c r="F131" s="495">
        <f>IF(LEFT($A131,2)="ma",$C$171,IF(LEFT($A131,2)="di",$C$176,IF(LEFT($A131,2)="wo",$C$181,IF(LEFT($A131,2)="do",$C$186,IF(LEFT($A131,2)="vr",$C$191,IF(LEFT($A131,2)="za",$C$198,IF(LEFT($A131,2)="zo",$C$199)))))))</f>
        <v>0</v>
      </c>
      <c r="G131" s="273">
        <f t="shared" si="30"/>
        <v>0</v>
      </c>
      <c r="H131" s="267"/>
      <c r="I131" s="508"/>
      <c r="J131" s="288"/>
      <c r="K131" s="288"/>
      <c r="L131" s="312"/>
      <c r="M131" s="290"/>
      <c r="N131" s="463">
        <f>$B$131</f>
        <v>42819</v>
      </c>
      <c r="O131" s="392"/>
      <c r="P131" s="291"/>
      <c r="Q131" s="291"/>
      <c r="R131" s="79"/>
      <c r="S131" s="200">
        <f t="shared" si="31"/>
        <v>0</v>
      </c>
      <c r="T131" s="5" t="e">
        <f t="shared" si="45"/>
        <v>#REF!</v>
      </c>
      <c r="U131" s="34"/>
      <c r="V131" s="67">
        <f>IF(LEFT(M131,1)="R",IF(U131&lt;$Q$2,0,U131-$Q$2),IF(LEFT(M131,1)="S",IF(U131&lt;$Q$2,0,U131-$Q$2),U131))</f>
        <v>0</v>
      </c>
      <c r="W131" s="67">
        <f>U131</f>
        <v>0</v>
      </c>
      <c r="X131" s="74">
        <f>W131*($Y$3)</f>
        <v>0</v>
      </c>
      <c r="Y131" s="91" t="e">
        <f t="shared" si="46"/>
        <v>#REF!</v>
      </c>
      <c r="Z131" s="236"/>
      <c r="AA131" s="534">
        <v>0</v>
      </c>
      <c r="AB131" s="535">
        <v>0</v>
      </c>
      <c r="AC131" s="39"/>
    </row>
    <row r="132" spans="1:29" ht="12.75" customHeight="1" x14ac:dyDescent="0.25">
      <c r="A132" s="497" t="str">
        <f>TEXT($B$131,"dddd")</f>
        <v>vrijdag</v>
      </c>
      <c r="B132" s="664"/>
      <c r="C132" s="450"/>
      <c r="D132" s="494">
        <f>IF(LEFT($A132,2)="ma",$D$172,IF(LEFT($A132,2)="di",$D$177,IF(LEFT($A132,2)="wo",$D$182,IF(LEFT($A132,2)="do",$D$187,IF(LEFT($A132,2)="vr",$D$192,IF(LEFT($A132,2)="za",$D$198,IF(LEFT($A132,2)="zo",$D$199)))))))</f>
        <v>0</v>
      </c>
      <c r="E132" s="441">
        <f>IF(LEFT($A132,2)="ma",$E$172,IF(LEFT($A132,2)="di",$E$177,IF(LEFT($A132,2)="wo",$E$182,IF(LEFT($A132,2)="do",$E$187,IF(LEFT($A132,2)="vr",$E$192,IF(LEFT($A132,2)="za",$E$198,IF(LEFT($A132,2)="zo",$E$199)))))))</f>
        <v>0</v>
      </c>
      <c r="F132" s="441">
        <f>IF(LEFT($A132,2)="ma",$C$172,IF(LEFT($A132,2)="di",$C$177,IF(LEFT($A132,2)="wo",$C$182,IF(LEFT($A132,2)="do",$C$187,IF(LEFT($A132,2)="vr",$C$192,IF(LEFT($A132,2)="za",$C$198,IF(LEFT($A132,2)="zo",$C$199)))))))</f>
        <v>0</v>
      </c>
      <c r="G132" s="271">
        <f t="shared" si="30"/>
        <v>0</v>
      </c>
      <c r="H132" s="265"/>
      <c r="I132" s="265"/>
      <c r="J132" s="280"/>
      <c r="K132" s="280"/>
      <c r="L132" s="310"/>
      <c r="M132" s="282"/>
      <c r="N132" s="463">
        <f t="shared" ref="N132:N135" si="52">$B$131</f>
        <v>42819</v>
      </c>
      <c r="O132" s="390"/>
      <c r="P132" s="283"/>
      <c r="Q132" s="283"/>
      <c r="R132" s="80"/>
      <c r="S132" s="68">
        <f t="shared" si="31"/>
        <v>0</v>
      </c>
      <c r="T132" s="4" t="e">
        <f t="shared" si="45"/>
        <v>#REF!</v>
      </c>
      <c r="U132" s="35"/>
      <c r="V132" s="69">
        <f t="shared" si="35"/>
        <v>0</v>
      </c>
      <c r="W132" s="69">
        <f t="shared" si="36"/>
        <v>0</v>
      </c>
      <c r="X132" s="70">
        <f t="shared" si="37"/>
        <v>0</v>
      </c>
      <c r="Y132" s="92" t="e">
        <f t="shared" si="46"/>
        <v>#REF!</v>
      </c>
      <c r="Z132" s="234"/>
      <c r="AA132" s="530">
        <v>0</v>
      </c>
      <c r="AB132" s="531">
        <v>0</v>
      </c>
      <c r="AC132" s="37"/>
    </row>
    <row r="133" spans="1:29" ht="12.75" customHeight="1" x14ac:dyDescent="0.25">
      <c r="A133" s="497" t="str">
        <f>TEXT($B$131,"dddd")</f>
        <v>vrijdag</v>
      </c>
      <c r="B133" s="664"/>
      <c r="C133" s="452"/>
      <c r="D133" s="492">
        <f>IF(LEFT($A133,2)="ma",$D$173,IF(LEFT($A133,2)="di",$D$178,IF(LEFT($A133,2)="wo",$D$183,IF(LEFT($A133,2)="do",$D$188,IF(LEFT($A133,2)="vr",$D$193,IF(LEFT($A133,2)="za",$D$198,IF(LEFT($A133,2)="zo",$D$199)))))))</f>
        <v>0</v>
      </c>
      <c r="E133" s="441">
        <f>IF(LEFT($A133,2)="ma",$E$173,IF(LEFT($A133,2)="di",$E$178,IF(LEFT($A133,2)="wo",$E$183,IF(LEFT($A133,2)="do",$E$188,IF(LEFT($A133,2)="vr",$E$193,IF(LEFT($A133,2)="za",$E$198,IF(LEFT($A133,2)="zo",$E$199)))))))</f>
        <v>0</v>
      </c>
      <c r="F133" s="441">
        <f>IF(LEFT($A133,2)="ma",$C$173,IF(LEFT($A133,2)="di",$C$178,IF(LEFT($A133,2)="wo",$C$183,IF(LEFT($A133,2)="do",$C$188,IF(LEFT($A133,2)="vr",$C$193,IF(LEFT($A133,2)="za",$C$198,IF(LEFT($A133,2)="zo",$C$199)))))))</f>
        <v>0</v>
      </c>
      <c r="G133" s="271">
        <f t="shared" si="30"/>
        <v>0</v>
      </c>
      <c r="H133" s="265"/>
      <c r="I133" s="265"/>
      <c r="J133" s="280"/>
      <c r="K133" s="280"/>
      <c r="L133" s="310"/>
      <c r="M133" s="282"/>
      <c r="N133" s="463">
        <f t="shared" si="52"/>
        <v>42819</v>
      </c>
      <c r="O133" s="390"/>
      <c r="P133" s="283"/>
      <c r="Q133" s="283"/>
      <c r="R133" s="80"/>
      <c r="S133" s="68">
        <f t="shared" si="31"/>
        <v>0</v>
      </c>
      <c r="T133" s="4" t="e">
        <f t="shared" si="45"/>
        <v>#REF!</v>
      </c>
      <c r="U133" s="35"/>
      <c r="V133" s="69">
        <f t="shared" si="35"/>
        <v>0</v>
      </c>
      <c r="W133" s="69">
        <f t="shared" si="36"/>
        <v>0</v>
      </c>
      <c r="X133" s="70">
        <f t="shared" si="37"/>
        <v>0</v>
      </c>
      <c r="Y133" s="92" t="e">
        <f t="shared" si="46"/>
        <v>#REF!</v>
      </c>
      <c r="Z133" s="234"/>
      <c r="AA133" s="530">
        <v>0</v>
      </c>
      <c r="AB133" s="531">
        <v>0</v>
      </c>
      <c r="AC133" s="37"/>
    </row>
    <row r="134" spans="1:29" ht="12.75" customHeight="1" thickBot="1" x14ac:dyDescent="0.3">
      <c r="A134" s="497" t="str">
        <f>TEXT($B$131,"dddd")</f>
        <v>vrijdag</v>
      </c>
      <c r="B134" s="664"/>
      <c r="C134" s="450"/>
      <c r="D134" s="441">
        <f>IF(LEFT($A134,2)="ma",$D$174,IF(LEFT($A134,2)="di",$D$179,IF(LEFT($A134,2)="wo",$D$184,IF(LEFT($A134,2)="do",$D$189,IF(LEFT($A134,2)="vr",$D$194,IF(LEFT($A134,2)="za",$D$198,IF(LEFT($A134,2)="zo",$D$199)))))))</f>
        <v>0</v>
      </c>
      <c r="E134" s="441">
        <f>IF(LEFT($A134,2)="ma",$E$174,IF(LEFT($A134,2)="di",$E$179,IF(LEFT($A134,2)="wo",$E$184,IF(LEFT($A134,2)="do",$E$189,IF(LEFT($A134,2)="vr",$E$194,IF(LEFT($A134,2)="za",$E$198,IF(LEFT($A134,2)="zo",$E$199)))))))</f>
        <v>0</v>
      </c>
      <c r="F134" s="441">
        <f>IF(LEFT($A134,2)="ma",$C$174,IF(LEFT($A134,2)="di",$C$179,IF(LEFT($A134,2)="wo",$C$184,IF(LEFT($A134,2)="do",$C$189,IF(LEFT($A134,2)="vr",$C$194,IF(LEFT($A134,2)="za",$C$198,IF(LEFT($A134,2)="zo",$C$199)))))))</f>
        <v>0</v>
      </c>
      <c r="G134" s="271">
        <f t="shared" ref="G134:G160" si="53">E134-D134-F134</f>
        <v>0</v>
      </c>
      <c r="H134" s="265"/>
      <c r="I134" s="265"/>
      <c r="J134" s="280"/>
      <c r="K134" s="280"/>
      <c r="L134" s="310"/>
      <c r="M134" s="282"/>
      <c r="N134" s="463">
        <f t="shared" si="52"/>
        <v>42819</v>
      </c>
      <c r="O134" s="390"/>
      <c r="P134" s="283"/>
      <c r="Q134" s="283"/>
      <c r="R134" s="80"/>
      <c r="S134" s="68">
        <f t="shared" ref="S134:S160" si="54">IF(LEFT(M134,1)="R",IF(R134&lt;$Q$2,0,R134-$Q$2),IF(LEFT(M134,1)="S",IF(R134&lt;$Q$2,0,R134-$Q$2),R134))</f>
        <v>0</v>
      </c>
      <c r="T134" s="4" t="e">
        <f t="shared" ref="T134:T160" si="55">S134*$R$3</f>
        <v>#REF!</v>
      </c>
      <c r="U134" s="35"/>
      <c r="V134" s="69">
        <f t="shared" si="35"/>
        <v>0</v>
      </c>
      <c r="W134" s="69">
        <f t="shared" si="36"/>
        <v>0</v>
      </c>
      <c r="X134" s="70">
        <f t="shared" si="37"/>
        <v>0</v>
      </c>
      <c r="Y134" s="92" t="e">
        <f t="shared" ref="Y134:Y160" si="56">V134*($R$3)</f>
        <v>#REF!</v>
      </c>
      <c r="Z134" s="234"/>
      <c r="AA134" s="530">
        <v>0</v>
      </c>
      <c r="AB134" s="531">
        <v>0</v>
      </c>
      <c r="AC134" s="37"/>
    </row>
    <row r="135" spans="1:29" ht="13.5" customHeight="1" thickBot="1" x14ac:dyDescent="0.3">
      <c r="A135" s="498" t="str">
        <f>TEXT($B$131,"dddd")</f>
        <v>vrijdag</v>
      </c>
      <c r="B135" s="665"/>
      <c r="C135" s="449" t="e">
        <f t="shared" si="38"/>
        <v>#REF!</v>
      </c>
      <c r="D135" s="442">
        <f>IF(LEFT($A135,2)="ma",$D$175,IF(LEFT($A135,2)="di",$D$180,IF(LEFT($A135,2)="wo",$D$185,IF(LEFT($A135,2)="do",$D$190,IF(LEFT($A135,2)="vr",$D$195,IF(LEFT($A135,2)="za",$D$198,IF(LEFT($A135,2)="zo",$D$199)))))))</f>
        <v>0</v>
      </c>
      <c r="E135" s="442">
        <f>IF(LEFT($A135,2)="ma",$E$175,IF(LEFT($A135,2)="di",$E$180,IF(LEFT($A135,2)="wo",$E$185,IF(LEFT($A135,2)="do",$E$190,IF(LEFT($A135,2)="vr",$E$195,IF(LEFT($A135,2)="za",$E$198,IF(LEFT($A135,2)="zo",$E$199)))))))</f>
        <v>0</v>
      </c>
      <c r="F135" s="442">
        <f>IF(LEFT($A135,2)="ma",$C$175,IF(LEFT($A135,2)="di",$C$180,IF(LEFT($A135,2)="wo",$C$185,IF(LEFT($A135,2)="do",$C$190,IF(LEFT($A135,2)="vr",$C$195,IF(LEFT($A135,2)="za",$C$198,IF(LEFT($A135,2)="zo",$C$199)))))))</f>
        <v>0</v>
      </c>
      <c r="G135" s="274">
        <f t="shared" si="53"/>
        <v>0</v>
      </c>
      <c r="H135" s="268"/>
      <c r="I135" s="266"/>
      <c r="J135" s="292"/>
      <c r="K135" s="292"/>
      <c r="L135" s="313"/>
      <c r="M135" s="294"/>
      <c r="N135" s="463">
        <f t="shared" si="52"/>
        <v>42819</v>
      </c>
      <c r="O135" s="393"/>
      <c r="P135" s="295"/>
      <c r="Q135" s="295"/>
      <c r="R135" s="81"/>
      <c r="S135" s="71">
        <f t="shared" si="54"/>
        <v>0</v>
      </c>
      <c r="T135" s="6" t="e">
        <f t="shared" si="55"/>
        <v>#REF!</v>
      </c>
      <c r="U135" s="36"/>
      <c r="V135" s="72">
        <f t="shared" si="35"/>
        <v>0</v>
      </c>
      <c r="W135" s="72">
        <f t="shared" si="36"/>
        <v>0</v>
      </c>
      <c r="X135" s="73">
        <f t="shared" si="37"/>
        <v>0</v>
      </c>
      <c r="Y135" s="93" t="e">
        <f t="shared" si="56"/>
        <v>#REF!</v>
      </c>
      <c r="Z135" s="237"/>
      <c r="AA135" s="536">
        <v>0</v>
      </c>
      <c r="AB135" s="537">
        <v>0</v>
      </c>
      <c r="AC135" s="40"/>
    </row>
    <row r="136" spans="1:29" ht="12.75" customHeight="1" thickBot="1" x14ac:dyDescent="0.3">
      <c r="A136" s="499" t="str">
        <f>TEXT($B$136,"dddd")</f>
        <v>zaterdag</v>
      </c>
      <c r="B136" s="663">
        <f>DATE($AC$3,3,27)</f>
        <v>42820</v>
      </c>
      <c r="C136" s="451"/>
      <c r="D136" s="493">
        <f>IF(LEFT($A136,2 )="ma",$D$171,IF(LEFT($A136,2)="di",$D$176,IF(LEFT($A136,2)="wo",$D$181,IF(LEFT($A136,2)="do",$D$186,IF(LEFT($A136,2)="vr",$D$191,IF(LEFT($A136,2)="za",$D$198,IF(LEFT($A136,2)="zo",$D$199)))))))</f>
        <v>0</v>
      </c>
      <c r="E136" s="495">
        <f>IF(LEFT($A136,2)="ma",$E$171,IF(LEFT($A136,2)="di",$E$176,IF(LEFT($A136,2)="wo",$E$181,IF(LEFT($A136,2)="do",$E$186,IF(LEFT($A136,2)="vr",$E$191,IF(LEFT($A136,2)="za",$E$198,IF(LEFT($A136,2)="zo",$E$199)))))))</f>
        <v>0</v>
      </c>
      <c r="F136" s="495">
        <f>IF(LEFT($A136,2)="ma",$C$171,IF(LEFT($A136,2)="di",$C$176,IF(LEFT($A136,2)="wo",$C$181,IF(LEFT($A136,2)="do",$C$186,IF(LEFT($A136,2)="vr",$C$191,IF(LEFT($A136,2)="za",$C$198,IF(LEFT($A136,2)="zo",$C$199)))))))</f>
        <v>0</v>
      </c>
      <c r="G136" s="270">
        <f t="shared" si="53"/>
        <v>0</v>
      </c>
      <c r="H136" s="264"/>
      <c r="I136" s="508"/>
      <c r="J136" s="276"/>
      <c r="K136" s="276"/>
      <c r="L136" s="309"/>
      <c r="M136" s="278"/>
      <c r="N136" s="464">
        <f>$B$136</f>
        <v>42820</v>
      </c>
      <c r="O136" s="389"/>
      <c r="P136" s="279"/>
      <c r="Q136" s="279"/>
      <c r="R136" s="79"/>
      <c r="S136" s="200">
        <f t="shared" si="54"/>
        <v>0</v>
      </c>
      <c r="T136" s="5" t="e">
        <f t="shared" si="55"/>
        <v>#REF!</v>
      </c>
      <c r="U136" s="34"/>
      <c r="V136" s="67">
        <f>IF(LEFT(M136,1)="R",IF(U136&lt;$Q$2,0,U136-$Q$2),IF(LEFT(M136,1)="S",IF(U136&lt;$Q$2,0,U136-$Q$2),U136))</f>
        <v>0</v>
      </c>
      <c r="W136" s="67">
        <f>U136</f>
        <v>0</v>
      </c>
      <c r="X136" s="74">
        <f>W136*($Y$3)</f>
        <v>0</v>
      </c>
      <c r="Y136" s="91" t="e">
        <f t="shared" si="56"/>
        <v>#REF!</v>
      </c>
      <c r="Z136" s="238"/>
      <c r="AA136" s="528">
        <v>0</v>
      </c>
      <c r="AB136" s="529">
        <v>0</v>
      </c>
      <c r="AC136" s="41"/>
    </row>
    <row r="137" spans="1:29" ht="12.75" customHeight="1" thickBot="1" x14ac:dyDescent="0.3">
      <c r="A137" s="499" t="str">
        <f>TEXT($B$136,"dddd")</f>
        <v>zaterdag</v>
      </c>
      <c r="B137" s="664"/>
      <c r="C137" s="450"/>
      <c r="D137" s="494">
        <f>IF(LEFT($A137,2)="ma",$D$172,IF(LEFT($A137,2)="di",$D$177,IF(LEFT($A137,2)="wo",$D$182,IF(LEFT($A137,2)="do",$D$187,IF(LEFT($A137,2)="vr",$D$192,IF(LEFT($A137,2)="za",$D$198,IF(LEFT($A137,2)="zo",$D$199)))))))</f>
        <v>0</v>
      </c>
      <c r="E137" s="441">
        <f>IF(LEFT($A137,2)="ma",$E$172,IF(LEFT($A137,2)="di",$E$177,IF(LEFT($A137,2)="wo",$E$182,IF(LEFT($A137,2)="do",$E$187,IF(LEFT($A137,2)="vr",$E$192,IF(LEFT($A137,2)="za",$E$198,IF(LEFT($A137,2)="zo",$E$199)))))))</f>
        <v>0</v>
      </c>
      <c r="F137" s="441">
        <f>IF(LEFT($A137,2)="ma",$C$172,IF(LEFT($A137,2)="di",$C$177,IF(LEFT($A137,2)="wo",$C$182,IF(LEFT($A137,2)="do",$C$187,IF(LEFT($A137,2)="vr",$C$192,IF(LEFT($A137,2)="za",$C$198,IF(LEFT($A137,2)="zo",$C$199)))))))</f>
        <v>0</v>
      </c>
      <c r="G137" s="271">
        <f t="shared" si="53"/>
        <v>0</v>
      </c>
      <c r="H137" s="265"/>
      <c r="I137" s="265"/>
      <c r="J137" s="280"/>
      <c r="K137" s="280"/>
      <c r="L137" s="310"/>
      <c r="M137" s="282"/>
      <c r="N137" s="464">
        <f t="shared" ref="N137:N140" si="57">$B$136</f>
        <v>42820</v>
      </c>
      <c r="O137" s="390"/>
      <c r="P137" s="283"/>
      <c r="Q137" s="283"/>
      <c r="R137" s="80"/>
      <c r="S137" s="68">
        <f t="shared" si="54"/>
        <v>0</v>
      </c>
      <c r="T137" s="4" t="e">
        <f t="shared" si="55"/>
        <v>#REF!</v>
      </c>
      <c r="U137" s="35"/>
      <c r="V137" s="69">
        <f t="shared" ref="V137:V160" si="58">IF(LEFT(M137,1)="R",IF(U137&lt;$Q$2,0,U137-$Q$2),IF(LEFT(M137,1)="S",IF(U137&lt;$Q$2,0,U137-$Q$2),U137))</f>
        <v>0</v>
      </c>
      <c r="W137" s="69">
        <f t="shared" ref="W137:W160" si="59">U137</f>
        <v>0</v>
      </c>
      <c r="X137" s="70">
        <f t="shared" ref="X137:X160" si="60">W137*($Y$3)</f>
        <v>0</v>
      </c>
      <c r="Y137" s="92" t="e">
        <f t="shared" si="56"/>
        <v>#REF!</v>
      </c>
      <c r="Z137" s="234"/>
      <c r="AA137" s="530">
        <v>0</v>
      </c>
      <c r="AB137" s="531">
        <v>0</v>
      </c>
      <c r="AC137" s="37"/>
    </row>
    <row r="138" spans="1:29" ht="12.75" customHeight="1" thickBot="1" x14ac:dyDescent="0.3">
      <c r="A138" s="499" t="str">
        <f>TEXT($B$136,"dddd")</f>
        <v>zaterdag</v>
      </c>
      <c r="B138" s="664"/>
      <c r="C138" s="452"/>
      <c r="D138" s="492">
        <f>IF(LEFT($A138,2)="ma",$D$173,IF(LEFT($A138,2)="di",$D$178,IF(LEFT($A138,2)="wo",$D$183,IF(LEFT($A138,2)="do",$D$188,IF(LEFT($A138,2)="vr",$D$193,IF(LEFT($A138,2)="za",$D$198,IF(LEFT($A138,2)="zo",$D$199)))))))</f>
        <v>0</v>
      </c>
      <c r="E138" s="441">
        <f>IF(LEFT($A138,2)="ma",$E$173,IF(LEFT($A138,2)="di",$E$178,IF(LEFT($A138,2)="wo",$E$183,IF(LEFT($A138,2)="do",$E$188,IF(LEFT($A138,2)="vr",$E$193,IF(LEFT($A138,2)="za",$E$198,IF(LEFT($A138,2)="zo",$E$199)))))))</f>
        <v>0</v>
      </c>
      <c r="F138" s="441">
        <f>IF(LEFT($A138,2)="ma",$C$173,IF(LEFT($A138,2)="di",$C$178,IF(LEFT($A138,2)="wo",$C$183,IF(LEFT($A138,2)="do",$C$188,IF(LEFT($A138,2)="vr",$C$193,IF(LEFT($A138,2)="za",$C$198,IF(LEFT($A138,2)="zo",$C$199)))))))</f>
        <v>0</v>
      </c>
      <c r="G138" s="271">
        <f t="shared" si="53"/>
        <v>0</v>
      </c>
      <c r="H138" s="265"/>
      <c r="I138" s="265"/>
      <c r="J138" s="280"/>
      <c r="K138" s="280"/>
      <c r="L138" s="310"/>
      <c r="M138" s="282"/>
      <c r="N138" s="464">
        <f t="shared" si="57"/>
        <v>42820</v>
      </c>
      <c r="O138" s="390"/>
      <c r="P138" s="283"/>
      <c r="Q138" s="283"/>
      <c r="R138" s="80"/>
      <c r="S138" s="68">
        <f t="shared" si="54"/>
        <v>0</v>
      </c>
      <c r="T138" s="4" t="e">
        <f t="shared" si="55"/>
        <v>#REF!</v>
      </c>
      <c r="U138" s="35"/>
      <c r="V138" s="69">
        <f t="shared" si="58"/>
        <v>0</v>
      </c>
      <c r="W138" s="69">
        <f t="shared" si="59"/>
        <v>0</v>
      </c>
      <c r="X138" s="70">
        <f t="shared" si="60"/>
        <v>0</v>
      </c>
      <c r="Y138" s="92" t="e">
        <f t="shared" si="56"/>
        <v>#REF!</v>
      </c>
      <c r="Z138" s="234"/>
      <c r="AA138" s="530">
        <v>0</v>
      </c>
      <c r="AB138" s="531">
        <v>0</v>
      </c>
      <c r="AC138" s="37"/>
    </row>
    <row r="139" spans="1:29" ht="12.75" customHeight="1" thickBot="1" x14ac:dyDescent="0.3">
      <c r="A139" s="499" t="str">
        <f>TEXT($B$136,"dddd")</f>
        <v>zaterdag</v>
      </c>
      <c r="B139" s="664"/>
      <c r="C139" s="450"/>
      <c r="D139" s="441">
        <f>IF(LEFT($A139,2)="ma",$D$174,IF(LEFT($A139,2)="di",$D$179,IF(LEFT($A139,2)="wo",$D$184,IF(LEFT($A139,2)="do",$D$189,IF(LEFT($A139,2)="vr",$D$194,IF(LEFT($A139,2)="za",$D$198,IF(LEFT($A139,2)="zo",$D$199)))))))</f>
        <v>0</v>
      </c>
      <c r="E139" s="441">
        <f>IF(LEFT($A139,2)="ma",$E$174,IF(LEFT($A139,2)="di",$E$179,IF(LEFT($A139,2)="wo",$E$184,IF(LEFT($A139,2)="do",$E$189,IF(LEFT($A139,2)="vr",$E$194,IF(LEFT($A139,2)="za",$E$198,IF(LEFT($A139,2)="zo",$E$199)))))))</f>
        <v>0</v>
      </c>
      <c r="F139" s="441">
        <f>IF(LEFT($A139,2)="ma",$C$174,IF(LEFT($A139,2)="di",$C$179,IF(LEFT($A139,2)="wo",$C$184,IF(LEFT($A139,2)="do",$C$189,IF(LEFT($A139,2)="vr",$C$194,IF(LEFT($A139,2)="za",$C$198,IF(LEFT($A139,2)="zo",$C$199)))))))</f>
        <v>0</v>
      </c>
      <c r="G139" s="271">
        <f t="shared" si="53"/>
        <v>0</v>
      </c>
      <c r="H139" s="265"/>
      <c r="I139" s="265"/>
      <c r="J139" s="280"/>
      <c r="K139" s="280"/>
      <c r="L139" s="310"/>
      <c r="M139" s="282"/>
      <c r="N139" s="464">
        <f t="shared" si="57"/>
        <v>42820</v>
      </c>
      <c r="O139" s="390"/>
      <c r="P139" s="283"/>
      <c r="Q139" s="283"/>
      <c r="R139" s="80"/>
      <c r="S139" s="68">
        <f t="shared" si="54"/>
        <v>0</v>
      </c>
      <c r="T139" s="4" t="e">
        <f t="shared" si="55"/>
        <v>#REF!</v>
      </c>
      <c r="U139" s="35"/>
      <c r="V139" s="69">
        <f t="shared" si="58"/>
        <v>0</v>
      </c>
      <c r="W139" s="69">
        <f t="shared" si="59"/>
        <v>0</v>
      </c>
      <c r="X139" s="70">
        <f t="shared" si="60"/>
        <v>0</v>
      </c>
      <c r="Y139" s="92" t="e">
        <f t="shared" si="56"/>
        <v>#REF!</v>
      </c>
      <c r="Z139" s="234"/>
      <c r="AA139" s="530">
        <v>0</v>
      </c>
      <c r="AB139" s="531">
        <v>0</v>
      </c>
      <c r="AC139" s="37"/>
    </row>
    <row r="140" spans="1:29" ht="13.5" customHeight="1" thickBot="1" x14ac:dyDescent="0.3">
      <c r="A140" s="499" t="str">
        <f>TEXT($B$136,"dddd")</f>
        <v>zaterdag</v>
      </c>
      <c r="B140" s="665"/>
      <c r="C140" s="449" t="e">
        <f t="shared" ref="C140:C160" si="61">IF(LEFT($A136,2)="ma",SUM(G136:G140)-SUM($H$171:$H$175)+C135,IF(LEFT($A136,2)="di",SUM(G136:G140)-SUM($H$176:$H$180)+C135, IF(LEFT($A136,2)="wo",SUM(G136:G140)-SUM($H$181:$H$185)+C135, IF(LEFT($A136,2)="do",SUM(G136:G140)-SUM($H$186:$H$190)+C135, IF(LEFT($A136,2)="vr",SUM(G136:G140)-SUM($H$191:$H$195)+C135, IF(LEFT($A136,2)="za",SUM(G136:G140)-$H$198+C135, IF(LEFT($A136,2)="zo",SUM(G136:G140)-$H$199+C135)))))))</f>
        <v>#REF!</v>
      </c>
      <c r="D140" s="442">
        <f>IF(LEFT($A140,2)="ma",$D$175,IF(LEFT($A140,2)="di",$D$180,IF(LEFT($A140,2)="wo",$D$185,IF(LEFT($A140,2)="do",$D$190,IF(LEFT($A140,2)="vr",$D$195,IF(LEFT($A140,2)="za",$D$198,IF(LEFT($A140,2)="zo",$D$199)))))))</f>
        <v>0</v>
      </c>
      <c r="E140" s="442">
        <f>IF(LEFT($A140,2)="ma",$E$175,IF(LEFT($A140,2)="di",$E$180,IF(LEFT($A140,2)="wo",$E$185,IF(LEFT($A140,2)="do",$E$190,IF(LEFT($A140,2)="vr",$E$195,IF(LEFT($A140,2)="za",$E$198,IF(LEFT($A140,2)="zo",$E$199)))))))</f>
        <v>0</v>
      </c>
      <c r="F140" s="442">
        <f>IF(LEFT($A140,2)="ma",$C$175,IF(LEFT($A140,2)="di",$C$180,IF(LEFT($A140,2)="wo",$C$185,IF(LEFT($A140,2)="do",$C$190,IF(LEFT($A140,2)="vr",$C$195,IF(LEFT($A140,2)="za",$C$198,IF(LEFT($A140,2)="zo",$C$199)))))))</f>
        <v>0</v>
      </c>
      <c r="G140" s="272">
        <f t="shared" si="53"/>
        <v>0</v>
      </c>
      <c r="H140" s="266"/>
      <c r="I140" s="266"/>
      <c r="J140" s="284"/>
      <c r="K140" s="284"/>
      <c r="L140" s="311"/>
      <c r="M140" s="286"/>
      <c r="N140" s="464">
        <f t="shared" si="57"/>
        <v>42820</v>
      </c>
      <c r="O140" s="391"/>
      <c r="P140" s="287"/>
      <c r="Q140" s="287"/>
      <c r="R140" s="81"/>
      <c r="S140" s="71">
        <f t="shared" si="54"/>
        <v>0</v>
      </c>
      <c r="T140" s="6" t="e">
        <f t="shared" si="55"/>
        <v>#REF!</v>
      </c>
      <c r="U140" s="36"/>
      <c r="V140" s="72">
        <f t="shared" si="58"/>
        <v>0</v>
      </c>
      <c r="W140" s="72">
        <f t="shared" si="59"/>
        <v>0</v>
      </c>
      <c r="X140" s="73">
        <f t="shared" si="60"/>
        <v>0</v>
      </c>
      <c r="Y140" s="93" t="e">
        <f t="shared" si="56"/>
        <v>#REF!</v>
      </c>
      <c r="Z140" s="235"/>
      <c r="AA140" s="532">
        <v>0</v>
      </c>
      <c r="AB140" s="533">
        <v>0</v>
      </c>
      <c r="AC140" s="38"/>
    </row>
    <row r="141" spans="1:29" ht="12.75" customHeight="1" x14ac:dyDescent="0.25">
      <c r="A141" s="496" t="str">
        <f>TEXT($B$141,"dddd")</f>
        <v>zondag</v>
      </c>
      <c r="B141" s="663">
        <f>DATE($AC$3,3,28)</f>
        <v>42821</v>
      </c>
      <c r="C141" s="451"/>
      <c r="D141" s="493">
        <f>IF(LEFT($A141,2 )="ma",$D$171,IF(LEFT($A141,2)="di",$D$176,IF(LEFT($A141,2)="wo",$D$181,IF(LEFT($A141,2)="do",$D$186,IF(LEFT($A141,2)="vr",$D$191,IF(LEFT($A141,2)="za",$D$198,IF(LEFT($A141,2)="zo",$D$199)))))))</f>
        <v>0</v>
      </c>
      <c r="E141" s="495">
        <f>IF(LEFT($A141,2)="ma",$E$171,IF(LEFT($A141,2)="di",$E$176,IF(LEFT($A141,2)="wo",$E$181,IF(LEFT($A141,2)="do",$E$186,IF(LEFT($A141,2)="vr",$E$191,IF(LEFT($A141,2)="za",$E$198,IF(LEFT($A141,2)="zo",$E$199)))))))</f>
        <v>0</v>
      </c>
      <c r="F141" s="495">
        <f>IF(LEFT($A141,2)="ma",$C$171,IF(LEFT($A141,2)="di",$C$176,IF(LEFT($A141,2)="wo",$C$181,IF(LEFT($A141,2)="do",$C$186,IF(LEFT($A141,2)="vr",$C$191,IF(LEFT($A141,2)="za",$C$198,IF(LEFT($A141,2)="zo",$C$199)))))))</f>
        <v>0</v>
      </c>
      <c r="G141" s="273">
        <f t="shared" si="53"/>
        <v>0</v>
      </c>
      <c r="H141" s="267"/>
      <c r="I141" s="508"/>
      <c r="J141" s="288"/>
      <c r="K141" s="288"/>
      <c r="L141" s="312"/>
      <c r="M141" s="290"/>
      <c r="N141" s="463">
        <f>$B$141</f>
        <v>42821</v>
      </c>
      <c r="O141" s="392"/>
      <c r="P141" s="291"/>
      <c r="Q141" s="291"/>
      <c r="R141" s="79"/>
      <c r="S141" s="200">
        <f t="shared" si="54"/>
        <v>0</v>
      </c>
      <c r="T141" s="5" t="e">
        <f t="shared" si="55"/>
        <v>#REF!</v>
      </c>
      <c r="U141" s="34"/>
      <c r="V141" s="67">
        <f>IF(LEFT(M141,1)="R",IF(U141&lt;$Q$2,0,U141-$Q$2),IF(LEFT(M141,1)="S",IF(U141&lt;$Q$2,0,U141-$Q$2),U141))</f>
        <v>0</v>
      </c>
      <c r="W141" s="67">
        <f>U141</f>
        <v>0</v>
      </c>
      <c r="X141" s="74">
        <f>W141*($Y$3)</f>
        <v>0</v>
      </c>
      <c r="Y141" s="91" t="e">
        <f t="shared" si="56"/>
        <v>#REF!</v>
      </c>
      <c r="Z141" s="236"/>
      <c r="AA141" s="534">
        <v>0</v>
      </c>
      <c r="AB141" s="535">
        <v>0</v>
      </c>
      <c r="AC141" s="39"/>
    </row>
    <row r="142" spans="1:29" ht="12.75" customHeight="1" x14ac:dyDescent="0.25">
      <c r="A142" s="497" t="str">
        <f>TEXT($B$141,"dddd")</f>
        <v>zondag</v>
      </c>
      <c r="B142" s="664"/>
      <c r="C142" s="450"/>
      <c r="D142" s="494">
        <f>IF(LEFT($A142,2)="ma",$D$172,IF(LEFT($A142,2)="di",$D$177,IF(LEFT($A142,2)="wo",$D$182,IF(LEFT($A142,2)="do",$D$187,IF(LEFT($A142,2)="vr",$D$192,IF(LEFT($A142,2)="za",$D$198,IF(LEFT($A142,2)="zo",$D$199)))))))</f>
        <v>0</v>
      </c>
      <c r="E142" s="441">
        <f>IF(LEFT($A142,2)="ma",$E$172,IF(LEFT($A142,2)="di",$E$177,IF(LEFT($A142,2)="wo",$E$182,IF(LEFT($A142,2)="do",$E$187,IF(LEFT($A142,2)="vr",$E$192,IF(LEFT($A142,2)="za",$E$198,IF(LEFT($A142,2)="zo",$E$199)))))))</f>
        <v>0</v>
      </c>
      <c r="F142" s="441">
        <f>IF(LEFT($A142,2)="ma",$C$172,IF(LEFT($A142,2)="di",$C$177,IF(LEFT($A142,2)="wo",$C$182,IF(LEFT($A142,2)="do",$C$187,IF(LEFT($A142,2)="vr",$C$192,IF(LEFT($A142,2)="za",$C$198,IF(LEFT($A142,2)="zo",$C$199)))))))</f>
        <v>0</v>
      </c>
      <c r="G142" s="271">
        <f t="shared" si="53"/>
        <v>0</v>
      </c>
      <c r="H142" s="265"/>
      <c r="I142" s="265"/>
      <c r="J142" s="280"/>
      <c r="K142" s="280"/>
      <c r="L142" s="310"/>
      <c r="M142" s="282"/>
      <c r="N142" s="463">
        <f t="shared" ref="N142:N145" si="62">$B$141</f>
        <v>42821</v>
      </c>
      <c r="O142" s="390"/>
      <c r="P142" s="283"/>
      <c r="Q142" s="283"/>
      <c r="R142" s="80"/>
      <c r="S142" s="68">
        <f t="shared" si="54"/>
        <v>0</v>
      </c>
      <c r="T142" s="4" t="e">
        <f t="shared" si="55"/>
        <v>#REF!</v>
      </c>
      <c r="U142" s="35"/>
      <c r="V142" s="69">
        <f t="shared" si="58"/>
        <v>0</v>
      </c>
      <c r="W142" s="69">
        <f t="shared" si="59"/>
        <v>0</v>
      </c>
      <c r="X142" s="70">
        <f t="shared" si="60"/>
        <v>0</v>
      </c>
      <c r="Y142" s="92" t="e">
        <f t="shared" si="56"/>
        <v>#REF!</v>
      </c>
      <c r="Z142" s="234"/>
      <c r="AA142" s="530">
        <v>0</v>
      </c>
      <c r="AB142" s="531">
        <v>0</v>
      </c>
      <c r="AC142" s="37"/>
    </row>
    <row r="143" spans="1:29" ht="12.75" customHeight="1" x14ac:dyDescent="0.25">
      <c r="A143" s="497" t="str">
        <f>TEXT($B$141,"dddd")</f>
        <v>zondag</v>
      </c>
      <c r="B143" s="664"/>
      <c r="C143" s="452"/>
      <c r="D143" s="492">
        <f>IF(LEFT($A143,2)="ma",$D$173,IF(LEFT($A143,2)="di",$D$178,IF(LEFT($A143,2)="wo",$D$183,IF(LEFT($A143,2)="do",$D$188,IF(LEFT($A143,2)="vr",$D$193,IF(LEFT($A143,2)="za",$D$198,IF(LEFT($A143,2)="zo",$D$199)))))))</f>
        <v>0</v>
      </c>
      <c r="E143" s="441">
        <f>IF(LEFT($A143,2)="ma",$E$173,IF(LEFT($A143,2)="di",$E$178,IF(LEFT($A143,2)="wo",$E$183,IF(LEFT($A143,2)="do",$E$188,IF(LEFT($A143,2)="vr",$E$193,IF(LEFT($A143,2)="za",$E$198,IF(LEFT($A143,2)="zo",$E$199)))))))</f>
        <v>0</v>
      </c>
      <c r="F143" s="441">
        <f>IF(LEFT($A143,2)="ma",$C$173,IF(LEFT($A143,2)="di",$C$178,IF(LEFT($A143,2)="wo",$C$183,IF(LEFT($A143,2)="do",$C$188,IF(LEFT($A143,2)="vr",$C$193,IF(LEFT($A143,2)="za",$C$198,IF(LEFT($A143,2)="zo",$C$199)))))))</f>
        <v>0</v>
      </c>
      <c r="G143" s="271">
        <f t="shared" si="53"/>
        <v>0</v>
      </c>
      <c r="H143" s="265"/>
      <c r="I143" s="265"/>
      <c r="J143" s="280"/>
      <c r="K143" s="280"/>
      <c r="L143" s="310"/>
      <c r="M143" s="282"/>
      <c r="N143" s="463">
        <f t="shared" si="62"/>
        <v>42821</v>
      </c>
      <c r="O143" s="390"/>
      <c r="P143" s="283"/>
      <c r="Q143" s="283"/>
      <c r="R143" s="80"/>
      <c r="S143" s="68">
        <f t="shared" si="54"/>
        <v>0</v>
      </c>
      <c r="T143" s="4" t="e">
        <f t="shared" si="55"/>
        <v>#REF!</v>
      </c>
      <c r="U143" s="35"/>
      <c r="V143" s="69">
        <f t="shared" si="58"/>
        <v>0</v>
      </c>
      <c r="W143" s="69">
        <f t="shared" si="59"/>
        <v>0</v>
      </c>
      <c r="X143" s="70">
        <f t="shared" si="60"/>
        <v>0</v>
      </c>
      <c r="Y143" s="92" t="e">
        <f t="shared" si="56"/>
        <v>#REF!</v>
      </c>
      <c r="Z143" s="234"/>
      <c r="AA143" s="530">
        <v>0</v>
      </c>
      <c r="AB143" s="531">
        <v>0</v>
      </c>
      <c r="AC143" s="37"/>
    </row>
    <row r="144" spans="1:29" ht="12.75" customHeight="1" thickBot="1" x14ac:dyDescent="0.3">
      <c r="A144" s="497" t="str">
        <f>TEXT($B$141,"dddd")</f>
        <v>zondag</v>
      </c>
      <c r="B144" s="664"/>
      <c r="C144" s="450"/>
      <c r="D144" s="441">
        <f>IF(LEFT($A144,2)="ma",$D$174,IF(LEFT($A144,2)="di",$D$179,IF(LEFT($A144,2)="wo",$D$184,IF(LEFT($A144,2)="do",$D$189,IF(LEFT($A144,2)="vr",$D$194,IF(LEFT($A144,2)="za",$D$198,IF(LEFT($A144,2)="zo",$D$199)))))))</f>
        <v>0</v>
      </c>
      <c r="E144" s="441">
        <f>IF(LEFT($A144,2)="ma",$E$174,IF(LEFT($A144,2)="di",$E$179,IF(LEFT($A144,2)="wo",$E$184,IF(LEFT($A144,2)="do",$E$189,IF(LEFT($A144,2)="vr",$E$194,IF(LEFT($A144,2)="za",$E$198,IF(LEFT($A144,2)="zo",$E$199)))))))</f>
        <v>0</v>
      </c>
      <c r="F144" s="441">
        <f>IF(LEFT($A144,2)="ma",$C$174,IF(LEFT($A144,2)="di",$C$179,IF(LEFT($A144,2)="wo",$C$184,IF(LEFT($A144,2)="do",$C$189,IF(LEFT($A144,2)="vr",$C$194,IF(LEFT($A144,2)="za",$C$198,IF(LEFT($A144,2)="zo",$C$199)))))))</f>
        <v>0</v>
      </c>
      <c r="G144" s="271">
        <f t="shared" si="53"/>
        <v>0</v>
      </c>
      <c r="H144" s="265"/>
      <c r="I144" s="265"/>
      <c r="J144" s="280"/>
      <c r="K144" s="280"/>
      <c r="L144" s="310"/>
      <c r="M144" s="282"/>
      <c r="N144" s="463">
        <f t="shared" si="62"/>
        <v>42821</v>
      </c>
      <c r="O144" s="390"/>
      <c r="P144" s="283"/>
      <c r="Q144" s="283"/>
      <c r="R144" s="80"/>
      <c r="S144" s="68">
        <f t="shared" si="54"/>
        <v>0</v>
      </c>
      <c r="T144" s="4" t="e">
        <f t="shared" si="55"/>
        <v>#REF!</v>
      </c>
      <c r="U144" s="35"/>
      <c r="V144" s="69">
        <f t="shared" si="58"/>
        <v>0</v>
      </c>
      <c r="W144" s="69">
        <f t="shared" si="59"/>
        <v>0</v>
      </c>
      <c r="X144" s="70">
        <f t="shared" si="60"/>
        <v>0</v>
      </c>
      <c r="Y144" s="92" t="e">
        <f t="shared" si="56"/>
        <v>#REF!</v>
      </c>
      <c r="Z144" s="234"/>
      <c r="AA144" s="530">
        <v>0</v>
      </c>
      <c r="AB144" s="531">
        <v>0</v>
      </c>
      <c r="AC144" s="37"/>
    </row>
    <row r="145" spans="1:29" ht="13.5" customHeight="1" thickBot="1" x14ac:dyDescent="0.3">
      <c r="A145" s="498" t="str">
        <f>TEXT($B$141,"dddd")</f>
        <v>zondag</v>
      </c>
      <c r="B145" s="665"/>
      <c r="C145" s="449" t="e">
        <f t="shared" si="61"/>
        <v>#REF!</v>
      </c>
      <c r="D145" s="442">
        <f>IF(LEFT($A145,2)="ma",$D$175,IF(LEFT($A145,2)="di",$D$180,IF(LEFT($A145,2)="wo",$D$185,IF(LEFT($A145,2)="do",$D$190,IF(LEFT($A145,2)="vr",$D$195,IF(LEFT($A145,2)="za",$D$198,IF(LEFT($A145,2)="zo",$D$199)))))))</f>
        <v>0</v>
      </c>
      <c r="E145" s="442">
        <f>IF(LEFT($A145,2)="ma",$E$175,IF(LEFT($A145,2)="di",$E$180,IF(LEFT($A145,2)="wo",$E$185,IF(LEFT($A145,2)="do",$E$190,IF(LEFT($A145,2)="vr",$E$195,IF(LEFT($A145,2)="za",$E$198,IF(LEFT($A145,2)="zo",$E$199)))))))</f>
        <v>0</v>
      </c>
      <c r="F145" s="442">
        <f>IF(LEFT($A145,2)="ma",$C$175,IF(LEFT($A145,2)="di",$C$180,IF(LEFT($A145,2)="wo",$C$185,IF(LEFT($A145,2)="do",$C$190,IF(LEFT($A145,2)="vr",$C$195,IF(LEFT($A145,2)="za",$C$198,IF(LEFT($A145,2)="zo",$C$199)))))))</f>
        <v>0</v>
      </c>
      <c r="G145" s="274">
        <f t="shared" si="53"/>
        <v>0</v>
      </c>
      <c r="H145" s="268"/>
      <c r="I145" s="266"/>
      <c r="J145" s="292"/>
      <c r="K145" s="292"/>
      <c r="L145" s="313"/>
      <c r="M145" s="294"/>
      <c r="N145" s="463">
        <f t="shared" si="62"/>
        <v>42821</v>
      </c>
      <c r="O145" s="393"/>
      <c r="P145" s="295"/>
      <c r="Q145" s="295"/>
      <c r="R145" s="81"/>
      <c r="S145" s="71">
        <f t="shared" si="54"/>
        <v>0</v>
      </c>
      <c r="T145" s="6" t="e">
        <f t="shared" si="55"/>
        <v>#REF!</v>
      </c>
      <c r="U145" s="36"/>
      <c r="V145" s="72">
        <f t="shared" si="58"/>
        <v>0</v>
      </c>
      <c r="W145" s="72">
        <f t="shared" si="59"/>
        <v>0</v>
      </c>
      <c r="X145" s="73">
        <f t="shared" si="60"/>
        <v>0</v>
      </c>
      <c r="Y145" s="93" t="e">
        <f t="shared" si="56"/>
        <v>#REF!</v>
      </c>
      <c r="Z145" s="237"/>
      <c r="AA145" s="536">
        <v>0</v>
      </c>
      <c r="AB145" s="537">
        <v>0</v>
      </c>
      <c r="AC145" s="40"/>
    </row>
    <row r="146" spans="1:29" ht="12.75" customHeight="1" thickBot="1" x14ac:dyDescent="0.3">
      <c r="A146" s="499" t="str">
        <f>TEXT($B$146,"dddd")</f>
        <v>maandag</v>
      </c>
      <c r="B146" s="663">
        <f>DATE($AC$3,3,29)</f>
        <v>42822</v>
      </c>
      <c r="C146" s="451"/>
      <c r="D146" s="493">
        <f>IF(LEFT($A146,2 )="ma",$D$171,IF(LEFT($A146,2)="di",$D$176,IF(LEFT($A146,2)="wo",$D$181,IF(LEFT($A146,2)="do",$D$186,IF(LEFT($A146,2)="vr",$D$191,IF(LEFT($A146,2)="za",$D$198,IF(LEFT($A146,2)="zo",$D$199)))))))</f>
        <v>0</v>
      </c>
      <c r="E146" s="495">
        <f>IF(LEFT($A146,2)="ma",$E$171,IF(LEFT($A146,2)="di",$E$176,IF(LEFT($A146,2)="wo",$E$181,IF(LEFT($A146,2)="do",$E$186,IF(LEFT($A146,2)="vr",$E$191,IF(LEFT($A146,2)="za",$E$198,IF(LEFT($A146,2)="zo",$E$199)))))))</f>
        <v>0</v>
      </c>
      <c r="F146" s="495">
        <f>IF(LEFT($A146,2)="ma",$C$171,IF(LEFT($A146,2)="di",$C$176,IF(LEFT($A146,2)="wo",$C$181,IF(LEFT($A146,2)="do",$C$186,IF(LEFT($A146,2)="vr",$C$191,IF(LEFT($A146,2)="za",$C$198,IF(LEFT($A146,2)="zo",$C$199)))))))</f>
        <v>0</v>
      </c>
      <c r="G146" s="270">
        <f t="shared" si="53"/>
        <v>0</v>
      </c>
      <c r="H146" s="264"/>
      <c r="I146" s="508"/>
      <c r="J146" s="276"/>
      <c r="K146" s="276"/>
      <c r="L146" s="309"/>
      <c r="M146" s="278"/>
      <c r="N146" s="464">
        <f>$B$146</f>
        <v>42822</v>
      </c>
      <c r="O146" s="389"/>
      <c r="P146" s="279"/>
      <c r="Q146" s="279"/>
      <c r="R146" s="79"/>
      <c r="S146" s="200">
        <f t="shared" si="54"/>
        <v>0</v>
      </c>
      <c r="T146" s="5" t="e">
        <f t="shared" si="55"/>
        <v>#REF!</v>
      </c>
      <c r="U146" s="34"/>
      <c r="V146" s="67">
        <f>IF(LEFT(M146,1)="R",IF(U146&lt;$Q$2,0,U146-$Q$2),IF(LEFT(M146,1)="S",IF(U146&lt;$Q$2,0,U146-$Q$2),U146))</f>
        <v>0</v>
      </c>
      <c r="W146" s="67">
        <f>U146</f>
        <v>0</v>
      </c>
      <c r="X146" s="74">
        <f>W146*($Y$3)</f>
        <v>0</v>
      </c>
      <c r="Y146" s="91" t="e">
        <f t="shared" si="56"/>
        <v>#REF!</v>
      </c>
      <c r="Z146" s="238"/>
      <c r="AA146" s="528">
        <v>0</v>
      </c>
      <c r="AB146" s="529">
        <v>0</v>
      </c>
      <c r="AC146" s="41"/>
    </row>
    <row r="147" spans="1:29" ht="12.75" customHeight="1" thickBot="1" x14ac:dyDescent="0.3">
      <c r="A147" s="499" t="str">
        <f>TEXT($B$146,"dddd")</f>
        <v>maandag</v>
      </c>
      <c r="B147" s="664"/>
      <c r="C147" s="450"/>
      <c r="D147" s="494">
        <f>IF(LEFT($A147,2)="ma",$D$172,IF(LEFT($A147,2)="di",$D$177,IF(LEFT($A147,2)="wo",$D$182,IF(LEFT($A147,2)="do",$D$187,IF(LEFT($A147,2)="vr",$D$192,IF(LEFT($A147,2)="za",$D$198,IF(LEFT($A147,2)="zo",$D$199)))))))</f>
        <v>0</v>
      </c>
      <c r="E147" s="441">
        <f>IF(LEFT($A147,2)="ma",$E$172,IF(LEFT($A147,2)="di",$E$177,IF(LEFT($A147,2)="wo",$E$182,IF(LEFT($A147,2)="do",$E$187,IF(LEFT($A147,2)="vr",$E$192,IF(LEFT($A147,2)="za",$E$198,IF(LEFT($A147,2)="zo",$E$199)))))))</f>
        <v>0</v>
      </c>
      <c r="F147" s="441">
        <f>IF(LEFT($A147,2)="ma",$C$172,IF(LEFT($A147,2)="di",$C$177,IF(LEFT($A147,2)="wo",$C$182,IF(LEFT($A147,2)="do",$C$187,IF(LEFT($A147,2)="vr",$C$192,IF(LEFT($A147,2)="za",$C$198,IF(LEFT($A147,2)="zo",$C$199)))))))</f>
        <v>0</v>
      </c>
      <c r="G147" s="271">
        <f t="shared" si="53"/>
        <v>0</v>
      </c>
      <c r="H147" s="265"/>
      <c r="I147" s="265"/>
      <c r="J147" s="280"/>
      <c r="K147" s="280"/>
      <c r="L147" s="310"/>
      <c r="M147" s="282"/>
      <c r="N147" s="464">
        <f t="shared" ref="N147:N150" si="63">$B$146</f>
        <v>42822</v>
      </c>
      <c r="O147" s="390"/>
      <c r="P147" s="283"/>
      <c r="Q147" s="283"/>
      <c r="R147" s="80"/>
      <c r="S147" s="68">
        <f t="shared" si="54"/>
        <v>0</v>
      </c>
      <c r="T147" s="4" t="e">
        <f t="shared" si="55"/>
        <v>#REF!</v>
      </c>
      <c r="U147" s="35"/>
      <c r="V147" s="69">
        <f t="shared" si="58"/>
        <v>0</v>
      </c>
      <c r="W147" s="69">
        <f t="shared" si="59"/>
        <v>0</v>
      </c>
      <c r="X147" s="70">
        <f t="shared" si="60"/>
        <v>0</v>
      </c>
      <c r="Y147" s="92" t="e">
        <f t="shared" si="56"/>
        <v>#REF!</v>
      </c>
      <c r="Z147" s="234"/>
      <c r="AA147" s="530">
        <v>0</v>
      </c>
      <c r="AB147" s="531">
        <v>0</v>
      </c>
      <c r="AC147" s="37"/>
    </row>
    <row r="148" spans="1:29" ht="12.75" customHeight="1" thickBot="1" x14ac:dyDescent="0.3">
      <c r="A148" s="499" t="str">
        <f>TEXT($B$146,"dddd")</f>
        <v>maandag</v>
      </c>
      <c r="B148" s="664"/>
      <c r="C148" s="452"/>
      <c r="D148" s="492">
        <f>IF(LEFT($A148,2)="ma",$D$173,IF(LEFT($A148,2)="di",$D$178,IF(LEFT($A148,2)="wo",$D$183,IF(LEFT($A148,2)="do",$D$188,IF(LEFT($A148,2)="vr",$D$193,IF(LEFT($A148,2)="za",$D$198,IF(LEFT($A148,2)="zo",$D$199)))))))</f>
        <v>0</v>
      </c>
      <c r="E148" s="441">
        <f>IF(LEFT($A148,2)="ma",$E$173,IF(LEFT($A148,2)="di",$E$178,IF(LEFT($A148,2)="wo",$E$183,IF(LEFT($A148,2)="do",$E$188,IF(LEFT($A148,2)="vr",$E$193,IF(LEFT($A148,2)="za",$E$198,IF(LEFT($A148,2)="zo",$E$199)))))))</f>
        <v>0</v>
      </c>
      <c r="F148" s="441">
        <f>IF(LEFT($A148,2)="ma",$C$173,IF(LEFT($A148,2)="di",$C$178,IF(LEFT($A148,2)="wo",$C$183,IF(LEFT($A148,2)="do",$C$188,IF(LEFT($A148,2)="vr",$C$193,IF(LEFT($A148,2)="za",$C$198,IF(LEFT($A148,2)="zo",$C$199)))))))</f>
        <v>0</v>
      </c>
      <c r="G148" s="271">
        <f t="shared" si="53"/>
        <v>0</v>
      </c>
      <c r="H148" s="265"/>
      <c r="I148" s="265"/>
      <c r="J148" s="280"/>
      <c r="K148" s="280"/>
      <c r="L148" s="310"/>
      <c r="M148" s="282"/>
      <c r="N148" s="464">
        <f t="shared" si="63"/>
        <v>42822</v>
      </c>
      <c r="O148" s="390"/>
      <c r="P148" s="283"/>
      <c r="Q148" s="283"/>
      <c r="R148" s="80"/>
      <c r="S148" s="68">
        <f t="shared" si="54"/>
        <v>0</v>
      </c>
      <c r="T148" s="4" t="e">
        <f t="shared" si="55"/>
        <v>#REF!</v>
      </c>
      <c r="U148" s="35"/>
      <c r="V148" s="69">
        <f t="shared" si="58"/>
        <v>0</v>
      </c>
      <c r="W148" s="69">
        <f t="shared" si="59"/>
        <v>0</v>
      </c>
      <c r="X148" s="70">
        <f t="shared" si="60"/>
        <v>0</v>
      </c>
      <c r="Y148" s="92" t="e">
        <f t="shared" si="56"/>
        <v>#REF!</v>
      </c>
      <c r="Z148" s="234"/>
      <c r="AA148" s="530">
        <v>0</v>
      </c>
      <c r="AB148" s="531">
        <v>0</v>
      </c>
      <c r="AC148" s="37"/>
    </row>
    <row r="149" spans="1:29" ht="12.75" customHeight="1" thickBot="1" x14ac:dyDescent="0.3">
      <c r="A149" s="499" t="str">
        <f>TEXT($B$146,"dddd")</f>
        <v>maandag</v>
      </c>
      <c r="B149" s="664"/>
      <c r="C149" s="450"/>
      <c r="D149" s="441">
        <f>IF(LEFT($A149,2)="ma",$D$174,IF(LEFT($A149,2)="di",$D$179,IF(LEFT($A149,2)="wo",$D$184,IF(LEFT($A149,2)="do",$D$189,IF(LEFT($A149,2)="vr",$D$194,IF(LEFT($A149,2)="za",$D$198,IF(LEFT($A149,2)="zo",$D$199)))))))</f>
        <v>0</v>
      </c>
      <c r="E149" s="441">
        <f>IF(LEFT($A149,2)="ma",$E$174,IF(LEFT($A149,2)="di",$E$179,IF(LEFT($A149,2)="wo",$E$184,IF(LEFT($A149,2)="do",$E$189,IF(LEFT($A149,2)="vr",$E$194,IF(LEFT($A149,2)="za",$E$198,IF(LEFT($A149,2)="zo",$E$199)))))))</f>
        <v>0</v>
      </c>
      <c r="F149" s="441">
        <f>IF(LEFT($A149,2)="ma",$C$174,IF(LEFT($A149,2)="di",$C$179,IF(LEFT($A149,2)="wo",$C$184,IF(LEFT($A149,2)="do",$C$189,IF(LEFT($A149,2)="vr",$C$194,IF(LEFT($A149,2)="za",$C$198,IF(LEFT($A149,2)="zo",$C$199)))))))</f>
        <v>0</v>
      </c>
      <c r="G149" s="271">
        <f t="shared" si="53"/>
        <v>0</v>
      </c>
      <c r="H149" s="265"/>
      <c r="I149" s="265"/>
      <c r="J149" s="280"/>
      <c r="K149" s="280"/>
      <c r="L149" s="310"/>
      <c r="M149" s="282"/>
      <c r="N149" s="464">
        <f t="shared" si="63"/>
        <v>42822</v>
      </c>
      <c r="O149" s="390"/>
      <c r="P149" s="283"/>
      <c r="Q149" s="283"/>
      <c r="R149" s="80"/>
      <c r="S149" s="68">
        <f t="shared" si="54"/>
        <v>0</v>
      </c>
      <c r="T149" s="4" t="e">
        <f t="shared" si="55"/>
        <v>#REF!</v>
      </c>
      <c r="U149" s="35"/>
      <c r="V149" s="69">
        <f t="shared" si="58"/>
        <v>0</v>
      </c>
      <c r="W149" s="69">
        <f t="shared" si="59"/>
        <v>0</v>
      </c>
      <c r="X149" s="70">
        <f t="shared" si="60"/>
        <v>0</v>
      </c>
      <c r="Y149" s="92" t="e">
        <f t="shared" si="56"/>
        <v>#REF!</v>
      </c>
      <c r="Z149" s="234"/>
      <c r="AA149" s="530">
        <v>0</v>
      </c>
      <c r="AB149" s="531">
        <v>0</v>
      </c>
      <c r="AC149" s="37"/>
    </row>
    <row r="150" spans="1:29" ht="13.5" customHeight="1" thickBot="1" x14ac:dyDescent="0.3">
      <c r="A150" s="499" t="str">
        <f>TEXT($B$146,"dddd")</f>
        <v>maandag</v>
      </c>
      <c r="B150" s="665"/>
      <c r="C150" s="449" t="e">
        <f t="shared" si="61"/>
        <v>#REF!</v>
      </c>
      <c r="D150" s="442">
        <f>IF(LEFT($A150,2)="ma",$D$175,IF(LEFT($A150,2)="di",$D$180,IF(LEFT($A150,2)="wo",$D$185,IF(LEFT($A150,2)="do",$D$190,IF(LEFT($A150,2)="vr",$D$195,IF(LEFT($A150,2)="za",$D$198,IF(LEFT($A150,2)="zo",$D$199)))))))</f>
        <v>0</v>
      </c>
      <c r="E150" s="442">
        <f>IF(LEFT($A150,2)="ma",$E$175,IF(LEFT($A150,2)="di",$E$180,IF(LEFT($A150,2)="wo",$E$185,IF(LEFT($A150,2)="do",$E$190,IF(LEFT($A150,2)="vr",$E$195,IF(LEFT($A150,2)="za",$E$198,IF(LEFT($A150,2)="zo",$E$199)))))))</f>
        <v>0</v>
      </c>
      <c r="F150" s="442">
        <f>IF(LEFT($A150,2)="ma",$C$175,IF(LEFT($A150,2)="di",$C$180,IF(LEFT($A150,2)="wo",$C$185,IF(LEFT($A150,2)="do",$C$190,IF(LEFT($A150,2)="vr",$C$195,IF(LEFT($A150,2)="za",$C$198,IF(LEFT($A150,2)="zo",$C$199)))))))</f>
        <v>0</v>
      </c>
      <c r="G150" s="272">
        <f t="shared" si="53"/>
        <v>0</v>
      </c>
      <c r="H150" s="266"/>
      <c r="I150" s="266"/>
      <c r="J150" s="284"/>
      <c r="K150" s="284"/>
      <c r="L150" s="311"/>
      <c r="M150" s="286"/>
      <c r="N150" s="464">
        <f t="shared" si="63"/>
        <v>42822</v>
      </c>
      <c r="O150" s="391"/>
      <c r="P150" s="287"/>
      <c r="Q150" s="287"/>
      <c r="R150" s="81"/>
      <c r="S150" s="71">
        <f t="shared" si="54"/>
        <v>0</v>
      </c>
      <c r="T150" s="6" t="e">
        <f t="shared" si="55"/>
        <v>#REF!</v>
      </c>
      <c r="U150" s="36"/>
      <c r="V150" s="72">
        <f t="shared" si="58"/>
        <v>0</v>
      </c>
      <c r="W150" s="72">
        <f t="shared" si="59"/>
        <v>0</v>
      </c>
      <c r="X150" s="73">
        <f t="shared" si="60"/>
        <v>0</v>
      </c>
      <c r="Y150" s="93" t="e">
        <f t="shared" si="56"/>
        <v>#REF!</v>
      </c>
      <c r="Z150" s="235"/>
      <c r="AA150" s="532">
        <v>0</v>
      </c>
      <c r="AB150" s="533">
        <v>0</v>
      </c>
      <c r="AC150" s="38"/>
    </row>
    <row r="151" spans="1:29" ht="12.75" customHeight="1" thickBot="1" x14ac:dyDescent="0.3">
      <c r="A151" s="496" t="str">
        <f>TEXT($B$151,"dddd")</f>
        <v>dinsdag</v>
      </c>
      <c r="B151" s="663">
        <f>DATE($AC$3,3,30)</f>
        <v>42823</v>
      </c>
      <c r="C151" s="451"/>
      <c r="D151" s="493">
        <f>IF(LEFT($A151,2 )="ma",$D$171,IF(LEFT($A151,2)="di",$D$176,IF(LEFT($A151,2)="wo",$D$181,IF(LEFT($A151,2)="do",$D$186,IF(LEFT($A151,2)="vr",$D$191,IF(LEFT($A151,2)="za",$D$198,IF(LEFT($A151,2)="zo",$D$199)))))))</f>
        <v>0</v>
      </c>
      <c r="E151" s="495">
        <f>IF(LEFT($A151,2)="ma",$E$171,IF(LEFT($A151,2)="di",$E$176,IF(LEFT($A151,2)="wo",$E$181,IF(LEFT($A151,2)="do",$E$186,IF(LEFT($A151,2)="vr",$E$191,IF(LEFT($A151,2)="za",$E$198,IF(LEFT($A151,2)="zo",$E$199)))))))</f>
        <v>0</v>
      </c>
      <c r="F151" s="495">
        <f>IF(LEFT($A151,2)="ma",$C$171,IF(LEFT($A151,2)="di",$C$176,IF(LEFT($A151,2)="wo",$C$181,IF(LEFT($A151,2)="do",$C$186,IF(LEFT($A151,2)="vr",$C$191,IF(LEFT($A151,2)="za",$C$198,IF(LEFT($A151,2)="zo",$C$199)))))))</f>
        <v>0</v>
      </c>
      <c r="G151" s="270">
        <f t="shared" si="53"/>
        <v>0</v>
      </c>
      <c r="H151" s="264"/>
      <c r="I151" s="508"/>
      <c r="J151" s="276"/>
      <c r="K151" s="276"/>
      <c r="L151" s="309"/>
      <c r="M151" s="278"/>
      <c r="N151" s="464">
        <f>$B$151</f>
        <v>42823</v>
      </c>
      <c r="O151" s="389"/>
      <c r="P151" s="279"/>
      <c r="Q151" s="279"/>
      <c r="R151" s="79"/>
      <c r="S151" s="200">
        <f t="shared" si="54"/>
        <v>0</v>
      </c>
      <c r="T151" s="5" t="e">
        <f t="shared" si="55"/>
        <v>#REF!</v>
      </c>
      <c r="U151" s="34"/>
      <c r="V151" s="67">
        <f>IF(LEFT(M151,1)="R",IF(U151&lt;$Q$2,0,U151-$Q$2),IF(LEFT(M151,1)="S",IF(U151&lt;$Q$2,0,U151-$Q$2),U151))</f>
        <v>0</v>
      </c>
      <c r="W151" s="67">
        <f>U151</f>
        <v>0</v>
      </c>
      <c r="X151" s="74">
        <f>W151*($Y$3)</f>
        <v>0</v>
      </c>
      <c r="Y151" s="91" t="e">
        <f t="shared" si="56"/>
        <v>#REF!</v>
      </c>
      <c r="Z151" s="238"/>
      <c r="AA151" s="528">
        <v>0</v>
      </c>
      <c r="AB151" s="529">
        <v>0</v>
      </c>
      <c r="AC151" s="41"/>
    </row>
    <row r="152" spans="1:29" ht="12.75" customHeight="1" thickBot="1" x14ac:dyDescent="0.3">
      <c r="A152" s="497" t="str">
        <f>TEXT($B$151,"dddd")</f>
        <v>dinsdag</v>
      </c>
      <c r="B152" s="664"/>
      <c r="C152" s="450"/>
      <c r="D152" s="494">
        <f>IF(LEFT($A152,2)="ma",$D$172,IF(LEFT($A152,2)="di",$D$177,IF(LEFT($A152,2)="wo",$D$182,IF(LEFT($A152,2)="do",$D$187,IF(LEFT($A152,2)="vr",$D$192,IF(LEFT($A152,2)="za",$D$198,IF(LEFT($A152,2)="zo",$D$199)))))))</f>
        <v>0</v>
      </c>
      <c r="E152" s="441">
        <f>IF(LEFT($A152,2)="ma",$E$172,IF(LEFT($A152,2)="di",$E$177,IF(LEFT($A152,2)="wo",$E$182,IF(LEFT($A152,2)="do",$E$187,IF(LEFT($A152,2)="vr",$E$192,IF(LEFT($A152,2)="za",$E$198,IF(LEFT($A152,2)="zo",$E$199)))))))</f>
        <v>0</v>
      </c>
      <c r="F152" s="441">
        <f>IF(LEFT($A152,2)="ma",$C$172,IF(LEFT($A152,2)="di",$C$177,IF(LEFT($A152,2)="wo",$C$182,IF(LEFT($A152,2)="do",$C$187,IF(LEFT($A152,2)="vr",$C$192,IF(LEFT($A152,2)="za",$C$198,IF(LEFT($A152,2)="zo",$C$199)))))))</f>
        <v>0</v>
      </c>
      <c r="G152" s="271">
        <f t="shared" si="53"/>
        <v>0</v>
      </c>
      <c r="H152" s="265"/>
      <c r="I152" s="265"/>
      <c r="J152" s="280"/>
      <c r="K152" s="280"/>
      <c r="L152" s="310"/>
      <c r="M152" s="282"/>
      <c r="N152" s="464">
        <f t="shared" ref="N152:N155" si="64">$B$151</f>
        <v>42823</v>
      </c>
      <c r="O152" s="390"/>
      <c r="P152" s="283"/>
      <c r="Q152" s="283"/>
      <c r="R152" s="80"/>
      <c r="S152" s="68">
        <f t="shared" si="54"/>
        <v>0</v>
      </c>
      <c r="T152" s="4" t="e">
        <f t="shared" si="55"/>
        <v>#REF!</v>
      </c>
      <c r="U152" s="35"/>
      <c r="V152" s="69">
        <f t="shared" si="58"/>
        <v>0</v>
      </c>
      <c r="W152" s="69">
        <f t="shared" si="59"/>
        <v>0</v>
      </c>
      <c r="X152" s="70">
        <f t="shared" si="60"/>
        <v>0</v>
      </c>
      <c r="Y152" s="92" t="e">
        <f t="shared" si="56"/>
        <v>#REF!</v>
      </c>
      <c r="Z152" s="234"/>
      <c r="AA152" s="530">
        <v>0</v>
      </c>
      <c r="AB152" s="531">
        <v>0</v>
      </c>
      <c r="AC152" s="37"/>
    </row>
    <row r="153" spans="1:29" ht="12.75" customHeight="1" thickBot="1" x14ac:dyDescent="0.3">
      <c r="A153" s="497" t="str">
        <f>TEXT($B$151,"dddd")</f>
        <v>dinsdag</v>
      </c>
      <c r="B153" s="664"/>
      <c r="C153" s="452"/>
      <c r="D153" s="492">
        <f>IF(LEFT($A153,2)="ma",$D$173,IF(LEFT($A153,2)="di",$D$178,IF(LEFT($A153,2)="wo",$D$183,IF(LEFT($A153,2)="do",$D$188,IF(LEFT($A153,2)="vr",$D$193,IF(LEFT($A153,2)="za",$D$198,IF(LEFT($A153,2)="zo",$D$199)))))))</f>
        <v>0</v>
      </c>
      <c r="E153" s="441">
        <f>IF(LEFT($A153,2)="ma",$E$173,IF(LEFT($A153,2)="di",$E$178,IF(LEFT($A153,2)="wo",$E$183,IF(LEFT($A153,2)="do",$E$188,IF(LEFT($A153,2)="vr",$E$193,IF(LEFT($A153,2)="za",$E$198,IF(LEFT($A153,2)="zo",$E$199)))))))</f>
        <v>0</v>
      </c>
      <c r="F153" s="441">
        <f>IF(LEFT($A153,2)="ma",$C$173,IF(LEFT($A153,2)="di",$C$178,IF(LEFT($A153,2)="wo",$C$183,IF(LEFT($A153,2)="do",$C$188,IF(LEFT($A153,2)="vr",$C$193,IF(LEFT($A153,2)="za",$C$198,IF(LEFT($A153,2)="zo",$C$199)))))))</f>
        <v>0</v>
      </c>
      <c r="G153" s="271">
        <f t="shared" si="53"/>
        <v>0</v>
      </c>
      <c r="H153" s="265"/>
      <c r="I153" s="265"/>
      <c r="J153" s="280"/>
      <c r="K153" s="280"/>
      <c r="L153" s="310"/>
      <c r="M153" s="282"/>
      <c r="N153" s="464">
        <f t="shared" si="64"/>
        <v>42823</v>
      </c>
      <c r="O153" s="390"/>
      <c r="P153" s="283"/>
      <c r="Q153" s="283"/>
      <c r="R153" s="80"/>
      <c r="S153" s="68">
        <f t="shared" si="54"/>
        <v>0</v>
      </c>
      <c r="T153" s="4" t="e">
        <f t="shared" si="55"/>
        <v>#REF!</v>
      </c>
      <c r="U153" s="35"/>
      <c r="V153" s="69">
        <f t="shared" si="58"/>
        <v>0</v>
      </c>
      <c r="W153" s="69">
        <f t="shared" si="59"/>
        <v>0</v>
      </c>
      <c r="X153" s="70">
        <f t="shared" si="60"/>
        <v>0</v>
      </c>
      <c r="Y153" s="92" t="e">
        <f t="shared" si="56"/>
        <v>#REF!</v>
      </c>
      <c r="Z153" s="234"/>
      <c r="AA153" s="530">
        <v>0</v>
      </c>
      <c r="AB153" s="531">
        <v>0</v>
      </c>
      <c r="AC153" s="37"/>
    </row>
    <row r="154" spans="1:29" ht="12.75" customHeight="1" thickBot="1" x14ac:dyDescent="0.3">
      <c r="A154" s="497" t="str">
        <f>TEXT($B$151,"dddd")</f>
        <v>dinsdag</v>
      </c>
      <c r="B154" s="664"/>
      <c r="C154" s="450"/>
      <c r="D154" s="441">
        <f>IF(LEFT($A154,2)="ma",$D$174,IF(LEFT($A154,2)="di",$D$179,IF(LEFT($A154,2)="wo",$D$184,IF(LEFT($A154,2)="do",$D$189,IF(LEFT($A154,2)="vr",$D$194,IF(LEFT($A154,2)="za",$D$198,IF(LEFT($A154,2)="zo",$D$199)))))))</f>
        <v>0</v>
      </c>
      <c r="E154" s="441">
        <f>IF(LEFT($A154,2)="ma",$E$174,IF(LEFT($A154,2)="di",$E$179,IF(LEFT($A154,2)="wo",$E$184,IF(LEFT($A154,2)="do",$E$189,IF(LEFT($A154,2)="vr",$E$194,IF(LEFT($A154,2)="za",$E$198,IF(LEFT($A154,2)="zo",$E$199)))))))</f>
        <v>0</v>
      </c>
      <c r="F154" s="441">
        <f>IF(LEFT($A154,2)="ma",$C$174,IF(LEFT($A154,2)="di",$C$179,IF(LEFT($A154,2)="wo",$C$184,IF(LEFT($A154,2)="do",$C$189,IF(LEFT($A154,2)="vr",$C$194,IF(LEFT($A154,2)="za",$C$198,IF(LEFT($A154,2)="zo",$C$199)))))))</f>
        <v>0</v>
      </c>
      <c r="G154" s="271">
        <f t="shared" si="53"/>
        <v>0</v>
      </c>
      <c r="H154" s="265"/>
      <c r="I154" s="265"/>
      <c r="J154" s="280"/>
      <c r="K154" s="280"/>
      <c r="L154" s="310"/>
      <c r="M154" s="282"/>
      <c r="N154" s="464">
        <f t="shared" si="64"/>
        <v>42823</v>
      </c>
      <c r="O154" s="390"/>
      <c r="P154" s="283"/>
      <c r="Q154" s="283"/>
      <c r="R154" s="80"/>
      <c r="S154" s="68">
        <f t="shared" si="54"/>
        <v>0</v>
      </c>
      <c r="T154" s="4" t="e">
        <f t="shared" si="55"/>
        <v>#REF!</v>
      </c>
      <c r="U154" s="35"/>
      <c r="V154" s="69">
        <f t="shared" si="58"/>
        <v>0</v>
      </c>
      <c r="W154" s="69">
        <f t="shared" si="59"/>
        <v>0</v>
      </c>
      <c r="X154" s="70">
        <f t="shared" si="60"/>
        <v>0</v>
      </c>
      <c r="Y154" s="92" t="e">
        <f t="shared" si="56"/>
        <v>#REF!</v>
      </c>
      <c r="Z154" s="234"/>
      <c r="AA154" s="530">
        <v>0</v>
      </c>
      <c r="AB154" s="531">
        <v>0</v>
      </c>
      <c r="AC154" s="37"/>
    </row>
    <row r="155" spans="1:29" ht="13.5" customHeight="1" thickBot="1" x14ac:dyDescent="0.3">
      <c r="A155" s="498" t="str">
        <f>TEXT($B$151,"dddd")</f>
        <v>dinsdag</v>
      </c>
      <c r="B155" s="665"/>
      <c r="C155" s="449" t="e">
        <f t="shared" si="61"/>
        <v>#REF!</v>
      </c>
      <c r="D155" s="442">
        <f>IF(LEFT($A155,2)="ma",$D$175,IF(LEFT($A155,2)="di",$D$180,IF(LEFT($A155,2)="wo",$D$185,IF(LEFT($A155,2)="do",$D$190,IF(LEFT($A155,2)="vr",$D$195,IF(LEFT($A155,2)="za",$D$198,IF(LEFT($A155,2)="zo",$D$199)))))))</f>
        <v>0</v>
      </c>
      <c r="E155" s="442">
        <f>IF(LEFT($A155,2)="ma",$E$175,IF(LEFT($A155,2)="di",$E$180,IF(LEFT($A155,2)="wo",$E$185,IF(LEFT($A155,2)="do",$E$190,IF(LEFT($A155,2)="vr",$E$195,IF(LEFT($A155,2)="za",$E$198,IF(LEFT($A155,2)="zo",$E$199)))))))</f>
        <v>0</v>
      </c>
      <c r="F155" s="442">
        <f>IF(LEFT($A155,2)="ma",$C$175,IF(LEFT($A155,2)="di",$C$180,IF(LEFT($A155,2)="wo",$C$185,IF(LEFT($A155,2)="do",$C$190,IF(LEFT($A155,2)="vr",$C$195,IF(LEFT($A155,2)="za",$C$198,IF(LEFT($A155,2)="zo",$C$199)))))))</f>
        <v>0</v>
      </c>
      <c r="G155" s="272">
        <f t="shared" si="53"/>
        <v>0</v>
      </c>
      <c r="H155" s="266"/>
      <c r="I155" s="266"/>
      <c r="J155" s="284"/>
      <c r="K155" s="284"/>
      <c r="L155" s="311"/>
      <c r="M155" s="286"/>
      <c r="N155" s="464">
        <f t="shared" si="64"/>
        <v>42823</v>
      </c>
      <c r="O155" s="391"/>
      <c r="P155" s="287"/>
      <c r="Q155" s="287"/>
      <c r="R155" s="81"/>
      <c r="S155" s="71">
        <f t="shared" si="54"/>
        <v>0</v>
      </c>
      <c r="T155" s="6" t="e">
        <f t="shared" si="55"/>
        <v>#REF!</v>
      </c>
      <c r="U155" s="36"/>
      <c r="V155" s="72">
        <f t="shared" si="58"/>
        <v>0</v>
      </c>
      <c r="W155" s="72">
        <f t="shared" si="59"/>
        <v>0</v>
      </c>
      <c r="X155" s="73">
        <f t="shared" si="60"/>
        <v>0</v>
      </c>
      <c r="Y155" s="93" t="e">
        <f t="shared" si="56"/>
        <v>#REF!</v>
      </c>
      <c r="Z155" s="235"/>
      <c r="AA155" s="532">
        <v>0</v>
      </c>
      <c r="AB155" s="533">
        <v>0</v>
      </c>
      <c r="AC155" s="38"/>
    </row>
    <row r="156" spans="1:29" ht="12.75" customHeight="1" thickBot="1" x14ac:dyDescent="0.3">
      <c r="A156" s="496" t="str">
        <f>TEXT($B$156,"dddd")</f>
        <v>woensdag</v>
      </c>
      <c r="B156" s="663">
        <f>DATE($AC$3,3,31)</f>
        <v>42824</v>
      </c>
      <c r="C156" s="451"/>
      <c r="D156" s="493">
        <f>IF(LEFT($A156,2 )="ma",$D$171,IF(LEFT($A156,2)="di",$D$176,IF(LEFT($A156,2)="wo",$D$181,IF(LEFT($A156,2)="do",$D$186,IF(LEFT($A156,2)="vr",$D$191,IF(LEFT($A156,2)="za",$D$198,IF(LEFT($A156,2)="zo",$D$199)))))))</f>
        <v>0</v>
      </c>
      <c r="E156" s="495">
        <f>IF(LEFT($A156,2)="ma",$E$171,IF(LEFT($A156,2)="di",$E$176,IF(LEFT($A156,2)="wo",$E$181,IF(LEFT($A156,2)="do",$E$186,IF(LEFT($A156,2)="vr",$E$191,IF(LEFT($A156,2)="za",$E$198,IF(LEFT($A156,2)="zo",$E$199)))))))</f>
        <v>0</v>
      </c>
      <c r="F156" s="495">
        <f>IF(LEFT($A156,2)="ma",$C$171,IF(LEFT($A156,2)="di",$C$176,IF(LEFT($A156,2)="wo",$C$181,IF(LEFT($A156,2)="do",$C$186,IF(LEFT($A156,2)="vr",$C$191,IF(LEFT($A156,2)="za",$C$198,IF(LEFT($A156,2)="zo",$C$199)))))))</f>
        <v>0</v>
      </c>
      <c r="G156" s="270">
        <f t="shared" si="53"/>
        <v>0</v>
      </c>
      <c r="H156" s="264"/>
      <c r="I156" s="508"/>
      <c r="J156" s="276"/>
      <c r="K156" s="276"/>
      <c r="L156" s="309"/>
      <c r="M156" s="278"/>
      <c r="N156" s="464">
        <f>$B$156</f>
        <v>42824</v>
      </c>
      <c r="O156" s="389"/>
      <c r="P156" s="279"/>
      <c r="Q156" s="279"/>
      <c r="R156" s="79"/>
      <c r="S156" s="200">
        <f t="shared" si="54"/>
        <v>0</v>
      </c>
      <c r="T156" s="5" t="e">
        <f t="shared" si="55"/>
        <v>#REF!</v>
      </c>
      <c r="U156" s="34"/>
      <c r="V156" s="67">
        <f>IF(LEFT(M156,1)="R",IF(U156&lt;$Q$2,0,U156-$Q$2),IF(LEFT(M156,1)="S",IF(U156&lt;$Q$2,0,U156-$Q$2),U156))</f>
        <v>0</v>
      </c>
      <c r="W156" s="67">
        <f>U156</f>
        <v>0</v>
      </c>
      <c r="X156" s="74">
        <f>W156*($Y$3)</f>
        <v>0</v>
      </c>
      <c r="Y156" s="91" t="e">
        <f t="shared" si="56"/>
        <v>#REF!</v>
      </c>
      <c r="Z156" s="238"/>
      <c r="AA156" s="528">
        <v>0</v>
      </c>
      <c r="AB156" s="529">
        <v>0</v>
      </c>
      <c r="AC156" s="41"/>
    </row>
    <row r="157" spans="1:29" ht="12.75" customHeight="1" thickBot="1" x14ac:dyDescent="0.3">
      <c r="A157" s="497" t="str">
        <f>TEXT($B$156,"dddd")</f>
        <v>woensdag</v>
      </c>
      <c r="B157" s="664"/>
      <c r="C157" s="450"/>
      <c r="D157" s="494">
        <f>IF(LEFT($A157,2)="ma",$D$172,IF(LEFT($A157,2)="di",$D$177,IF(LEFT($A157,2)="wo",$D$182,IF(LEFT($A157,2)="do",$D$187,IF(LEFT($A157,2)="vr",$D$192,IF(LEFT($A157,2)="za",$D$198,IF(LEFT($A157,2)="zo",$D$199)))))))</f>
        <v>0</v>
      </c>
      <c r="E157" s="441">
        <f>IF(LEFT($A157,2)="ma",$E$172,IF(LEFT($A157,2)="di",$E$177,IF(LEFT($A157,2)="wo",$E$182,IF(LEFT($A157,2)="do",$E$187,IF(LEFT($A157,2)="vr",$E$192,IF(LEFT($A157,2)="za",$E$198,IF(LEFT($A157,2)="zo",$E$199)))))))</f>
        <v>0</v>
      </c>
      <c r="F157" s="441">
        <f>IF(LEFT($A157,2)="ma",$C$172,IF(LEFT($A157,2)="di",$C$177,IF(LEFT($A157,2)="wo",$C$182,IF(LEFT($A157,2)="do",$C$187,IF(LEFT($A157,2)="vr",$C$192,IF(LEFT($A157,2)="za",$C$198,IF(LEFT($A157,2)="zo",$C$199)))))))</f>
        <v>0</v>
      </c>
      <c r="G157" s="271">
        <f t="shared" si="53"/>
        <v>0</v>
      </c>
      <c r="H157" s="265"/>
      <c r="I157" s="265"/>
      <c r="J157" s="280"/>
      <c r="K157" s="280"/>
      <c r="L157" s="310"/>
      <c r="M157" s="282"/>
      <c r="N157" s="464">
        <f t="shared" ref="N157:N160" si="65">$B$156</f>
        <v>42824</v>
      </c>
      <c r="O157" s="390"/>
      <c r="P157" s="283"/>
      <c r="Q157" s="283"/>
      <c r="R157" s="80"/>
      <c r="S157" s="68">
        <f t="shared" si="54"/>
        <v>0</v>
      </c>
      <c r="T157" s="4" t="e">
        <f t="shared" si="55"/>
        <v>#REF!</v>
      </c>
      <c r="U157" s="35"/>
      <c r="V157" s="69">
        <f t="shared" si="58"/>
        <v>0</v>
      </c>
      <c r="W157" s="69">
        <f t="shared" si="59"/>
        <v>0</v>
      </c>
      <c r="X157" s="70">
        <f t="shared" si="60"/>
        <v>0</v>
      </c>
      <c r="Y157" s="92" t="e">
        <f t="shared" si="56"/>
        <v>#REF!</v>
      </c>
      <c r="Z157" s="234"/>
      <c r="AA157" s="530">
        <v>0</v>
      </c>
      <c r="AB157" s="531">
        <v>0</v>
      </c>
      <c r="AC157" s="37"/>
    </row>
    <row r="158" spans="1:29" ht="12.75" customHeight="1" thickBot="1" x14ac:dyDescent="0.3">
      <c r="A158" s="497" t="str">
        <f>TEXT($B$156,"dddd")</f>
        <v>woensdag</v>
      </c>
      <c r="B158" s="664"/>
      <c r="C158" s="452"/>
      <c r="D158" s="492">
        <f>IF(LEFT($A158,2)="ma",$D$173,IF(LEFT($A158,2)="di",$D$178,IF(LEFT($A158,2)="wo",$D$183,IF(LEFT($A158,2)="do",$D$188,IF(LEFT($A158,2)="vr",$D$193,IF(LEFT($A158,2)="za",$D$198,IF(LEFT($A158,2)="zo",$D$199)))))))</f>
        <v>0</v>
      </c>
      <c r="E158" s="441">
        <f>IF(LEFT($A158,2)="ma",$E$173,IF(LEFT($A158,2)="di",$E$178,IF(LEFT($A158,2)="wo",$E$183,IF(LEFT($A158,2)="do",$E$188,IF(LEFT($A158,2)="vr",$E$193,IF(LEFT($A158,2)="za",$E$198,IF(LEFT($A158,2)="zo",$E$199)))))))</f>
        <v>0</v>
      </c>
      <c r="F158" s="441">
        <f>IF(LEFT($A158,2)="ma",$C$173,IF(LEFT($A158,2)="di",$C$178,IF(LEFT($A158,2)="wo",$C$183,IF(LEFT($A158,2)="do",$C$188,IF(LEFT($A158,2)="vr",$C$193,IF(LEFT($A158,2)="za",$C$198,IF(LEFT($A158,2)="zo",$C$199)))))))</f>
        <v>0</v>
      </c>
      <c r="G158" s="271">
        <f t="shared" si="53"/>
        <v>0</v>
      </c>
      <c r="H158" s="265"/>
      <c r="I158" s="265"/>
      <c r="J158" s="280"/>
      <c r="K158" s="280"/>
      <c r="L158" s="310"/>
      <c r="M158" s="282"/>
      <c r="N158" s="464">
        <f t="shared" si="65"/>
        <v>42824</v>
      </c>
      <c r="O158" s="390"/>
      <c r="P158" s="283"/>
      <c r="Q158" s="283"/>
      <c r="R158" s="80"/>
      <c r="S158" s="68">
        <f t="shared" si="54"/>
        <v>0</v>
      </c>
      <c r="T158" s="4" t="e">
        <f t="shared" si="55"/>
        <v>#REF!</v>
      </c>
      <c r="U158" s="35"/>
      <c r="V158" s="69">
        <f t="shared" si="58"/>
        <v>0</v>
      </c>
      <c r="W158" s="69">
        <f t="shared" si="59"/>
        <v>0</v>
      </c>
      <c r="X158" s="70">
        <f t="shared" si="60"/>
        <v>0</v>
      </c>
      <c r="Y158" s="92" t="e">
        <f t="shared" si="56"/>
        <v>#REF!</v>
      </c>
      <c r="Z158" s="234"/>
      <c r="AA158" s="530">
        <v>0</v>
      </c>
      <c r="AB158" s="531">
        <v>0</v>
      </c>
      <c r="AC158" s="37"/>
    </row>
    <row r="159" spans="1:29" ht="12.75" customHeight="1" thickBot="1" x14ac:dyDescent="0.3">
      <c r="A159" s="497" t="str">
        <f>TEXT($B$156,"dddd")</f>
        <v>woensdag</v>
      </c>
      <c r="B159" s="664"/>
      <c r="C159" s="450"/>
      <c r="D159" s="441">
        <f>IF(LEFT($A159,2)="ma",$D$174,IF(LEFT($A159,2)="di",$D$179,IF(LEFT($A159,2)="wo",$D$184,IF(LEFT($A159,2)="do",$D$189,IF(LEFT($A159,2)="vr",$D$194,IF(LEFT($A159,2)="za",$D$198,IF(LEFT($A159,2)="zo",$D$199)))))))</f>
        <v>0</v>
      </c>
      <c r="E159" s="441">
        <f>IF(LEFT($A159,2)="ma",$E$174,IF(LEFT($A159,2)="di",$E$179,IF(LEFT($A159,2)="wo",$E$184,IF(LEFT($A159,2)="do",$E$189,IF(LEFT($A159,2)="vr",$E$194,IF(LEFT($A159,2)="za",$E$198,IF(LEFT($A159,2)="zo",$E$199)))))))</f>
        <v>0</v>
      </c>
      <c r="F159" s="441">
        <f>IF(LEFT($A159,2)="ma",$C$174,IF(LEFT($A159,2)="di",$C$179,IF(LEFT($A159,2)="wo",$C$184,IF(LEFT($A159,2)="do",$C$189,IF(LEFT($A159,2)="vr",$C$194,IF(LEFT($A159,2)="za",$C$198,IF(LEFT($A159,2)="zo",$C$199)))))))</f>
        <v>0</v>
      </c>
      <c r="G159" s="271">
        <f t="shared" si="53"/>
        <v>0</v>
      </c>
      <c r="H159" s="265"/>
      <c r="I159" s="265"/>
      <c r="J159" s="280"/>
      <c r="K159" s="280"/>
      <c r="L159" s="310"/>
      <c r="M159" s="282"/>
      <c r="N159" s="464">
        <f t="shared" si="65"/>
        <v>42824</v>
      </c>
      <c r="O159" s="390"/>
      <c r="P159" s="283"/>
      <c r="Q159" s="283"/>
      <c r="R159" s="80"/>
      <c r="S159" s="68">
        <f t="shared" si="54"/>
        <v>0</v>
      </c>
      <c r="T159" s="4" t="e">
        <f t="shared" si="55"/>
        <v>#REF!</v>
      </c>
      <c r="U159" s="35"/>
      <c r="V159" s="69">
        <f t="shared" si="58"/>
        <v>0</v>
      </c>
      <c r="W159" s="69">
        <f t="shared" si="59"/>
        <v>0</v>
      </c>
      <c r="X159" s="70">
        <f t="shared" si="60"/>
        <v>0</v>
      </c>
      <c r="Y159" s="92" t="e">
        <f t="shared" si="56"/>
        <v>#REF!</v>
      </c>
      <c r="Z159" s="234"/>
      <c r="AA159" s="530">
        <v>0</v>
      </c>
      <c r="AB159" s="531">
        <v>0</v>
      </c>
      <c r="AC159" s="37"/>
    </row>
    <row r="160" spans="1:29" ht="13.5" customHeight="1" thickBot="1" x14ac:dyDescent="0.3">
      <c r="A160" s="498" t="str">
        <f>TEXT($B$156,"dddd")</f>
        <v>woensdag</v>
      </c>
      <c r="B160" s="665"/>
      <c r="C160" s="449" t="e">
        <f t="shared" si="61"/>
        <v>#REF!</v>
      </c>
      <c r="D160" s="442">
        <f>IF(LEFT($A160,2)="ma",$D$175,IF(LEFT($A160,2)="di",$D$180,IF(LEFT($A160,2)="wo",$D$185,IF(LEFT($A160,2)="do",$D$190,IF(LEFT($A160,2)="vr",$D$195,IF(LEFT($A160,2)="za",$D$198,IF(LEFT($A160,2)="zo",$D$199)))))))</f>
        <v>0</v>
      </c>
      <c r="E160" s="442">
        <f>IF(LEFT($A160,2)="ma",$E$175,IF(LEFT($A160,2)="di",$E$180,IF(LEFT($A160,2)="wo",$E$185,IF(LEFT($A160,2)="do",$E$190,IF(LEFT($A160,2)="vr",$E$195,IF(LEFT($A160,2)="za",$E$198,IF(LEFT($A160,2)="zo",$E$199)))))))</f>
        <v>0</v>
      </c>
      <c r="F160" s="442">
        <f>IF(LEFT($A160,2)="ma",$C$175,IF(LEFT($A160,2)="di",$C$180,IF(LEFT($A160,2)="wo",$C$185,IF(LEFT($A160,2)="do",$C$190,IF(LEFT($A160,2)="vr",$C$195,IF(LEFT($A160,2)="za",$C$198,IF(LEFT($A160,2)="zo",$C$199)))))))</f>
        <v>0</v>
      </c>
      <c r="G160" s="272">
        <f t="shared" si="53"/>
        <v>0</v>
      </c>
      <c r="H160" s="266"/>
      <c r="I160" s="266"/>
      <c r="J160" s="284"/>
      <c r="K160" s="284"/>
      <c r="L160" s="311"/>
      <c r="M160" s="286"/>
      <c r="N160" s="464">
        <f t="shared" si="65"/>
        <v>42824</v>
      </c>
      <c r="O160" s="391"/>
      <c r="P160" s="287"/>
      <c r="Q160" s="287"/>
      <c r="R160" s="81"/>
      <c r="S160" s="71">
        <f t="shared" si="54"/>
        <v>0</v>
      </c>
      <c r="T160" s="6" t="e">
        <f t="shared" si="55"/>
        <v>#REF!</v>
      </c>
      <c r="U160" s="36"/>
      <c r="V160" s="72">
        <f t="shared" si="58"/>
        <v>0</v>
      </c>
      <c r="W160" s="72">
        <f t="shared" si="59"/>
        <v>0</v>
      </c>
      <c r="X160" s="73">
        <f t="shared" si="60"/>
        <v>0</v>
      </c>
      <c r="Y160" s="93" t="e">
        <f t="shared" si="56"/>
        <v>#REF!</v>
      </c>
      <c r="Z160" s="235"/>
      <c r="AA160" s="536">
        <v>0</v>
      </c>
      <c r="AB160" s="537">
        <v>0</v>
      </c>
      <c r="AC160" s="38"/>
    </row>
    <row r="161" spans="1:34" s="368" customFormat="1" x14ac:dyDescent="0.2">
      <c r="A161" s="490"/>
      <c r="B161" s="367"/>
      <c r="G161" s="369">
        <f>SUM(G6:G160)</f>
        <v>0</v>
      </c>
      <c r="H161" s="676" t="s">
        <v>38</v>
      </c>
      <c r="I161" s="677"/>
      <c r="J161" s="370"/>
      <c r="K161" s="370"/>
      <c r="L161" s="370"/>
      <c r="M161" s="203"/>
      <c r="N161" s="454"/>
      <c r="R161" s="384">
        <f t="shared" ref="R161:Y161" si="66">SUM(R6:R160)</f>
        <v>0</v>
      </c>
      <c r="S161" s="384">
        <f t="shared" si="66"/>
        <v>0</v>
      </c>
      <c r="T161" s="372" t="e">
        <f t="shared" si="66"/>
        <v>#REF!</v>
      </c>
      <c r="U161" s="384">
        <f t="shared" si="66"/>
        <v>0</v>
      </c>
      <c r="V161" s="384">
        <f t="shared" si="66"/>
        <v>0</v>
      </c>
      <c r="W161" s="384">
        <f t="shared" si="66"/>
        <v>0</v>
      </c>
      <c r="X161" s="372">
        <f t="shared" si="66"/>
        <v>0</v>
      </c>
      <c r="Y161" s="371" t="e">
        <f t="shared" si="66"/>
        <v>#REF!</v>
      </c>
      <c r="Z161" s="541"/>
      <c r="AA161" s="538">
        <f>SUM(AA6:AA160)</f>
        <v>0</v>
      </c>
      <c r="AB161" s="539">
        <f>SUM(AB6:AB160)</f>
        <v>0</v>
      </c>
    </row>
    <row r="162" spans="1:34" x14ac:dyDescent="0.2">
      <c r="B162" s="75"/>
      <c r="G162" s="103"/>
      <c r="H162" s="104"/>
      <c r="I162" s="105"/>
      <c r="T162" s="78" t="s">
        <v>37</v>
      </c>
      <c r="Y162" s="78" t="s">
        <v>37</v>
      </c>
      <c r="Z162" s="542"/>
      <c r="AA162" s="540" t="s">
        <v>143</v>
      </c>
      <c r="AB162" s="540" t="s">
        <v>37</v>
      </c>
    </row>
    <row r="163" spans="1:34" ht="13.5" thickBot="1" x14ac:dyDescent="0.25">
      <c r="B163" s="75"/>
      <c r="G163" s="103"/>
      <c r="H163" s="104"/>
      <c r="I163" s="105"/>
    </row>
    <row r="164" spans="1:34" ht="13.5" thickBot="1" x14ac:dyDescent="0.25">
      <c r="B164" s="75"/>
      <c r="G164" s="103"/>
      <c r="H164" s="104"/>
      <c r="I164" s="105"/>
      <c r="AA164" s="659" t="s">
        <v>144</v>
      </c>
      <c r="AB164" s="660"/>
    </row>
    <row r="165" spans="1:34" ht="13.5" thickBot="1" x14ac:dyDescent="0.25">
      <c r="B165" s="75"/>
      <c r="AA165" s="661">
        <f>AA161+AB161</f>
        <v>0</v>
      </c>
      <c r="AB165" s="662"/>
    </row>
    <row r="166" spans="1:34" x14ac:dyDescent="0.2">
      <c r="B166" s="75"/>
    </row>
    <row r="167" spans="1:34" ht="13.5" thickBot="1" x14ac:dyDescent="0.25">
      <c r="B167" s="75"/>
    </row>
    <row r="168" spans="1:34" x14ac:dyDescent="0.2">
      <c r="B168" s="631" t="s">
        <v>36</v>
      </c>
      <c r="C168" s="632"/>
      <c r="D168" s="632"/>
      <c r="E168" s="632"/>
      <c r="F168" s="632"/>
      <c r="G168" s="632"/>
      <c r="H168" s="632"/>
      <c r="I168" s="633"/>
      <c r="J168" s="94"/>
      <c r="L168" s="47"/>
    </row>
    <row r="169" spans="1:34" ht="15.75" thickBot="1" x14ac:dyDescent="0.3">
      <c r="B169" s="634"/>
      <c r="C169" s="635"/>
      <c r="D169" s="635"/>
      <c r="E169" s="635"/>
      <c r="F169" s="635"/>
      <c r="G169" s="635"/>
      <c r="H169" s="635"/>
      <c r="I169" s="636"/>
      <c r="J169" s="27"/>
      <c r="L169" s="47"/>
      <c r="AG169" s="47" t="s">
        <v>39</v>
      </c>
      <c r="AH169" s="47" t="s">
        <v>40</v>
      </c>
    </row>
    <row r="170" spans="1:34" ht="13.5" thickBot="1" x14ac:dyDescent="0.25">
      <c r="B170" s="194" t="s">
        <v>21</v>
      </c>
      <c r="C170" s="9" t="s">
        <v>22</v>
      </c>
      <c r="D170" s="10" t="s">
        <v>23</v>
      </c>
      <c r="E170" s="10" t="s">
        <v>24</v>
      </c>
      <c r="F170" s="10" t="s">
        <v>25</v>
      </c>
      <c r="G170" s="198" t="s">
        <v>26</v>
      </c>
      <c r="H170" s="194" t="s">
        <v>27</v>
      </c>
      <c r="I170" s="10"/>
      <c r="L170" s="47"/>
      <c r="AG170" s="47" t="s">
        <v>41</v>
      </c>
      <c r="AH170" s="47">
        <v>11</v>
      </c>
    </row>
    <row r="171" spans="1:34" x14ac:dyDescent="0.2">
      <c r="B171" s="17" t="s">
        <v>28</v>
      </c>
      <c r="C171" s="408">
        <f>NULROOSTER!B4</f>
        <v>0</v>
      </c>
      <c r="D171" s="409">
        <f>NULROOSTER!C4</f>
        <v>0</v>
      </c>
      <c r="E171" s="410">
        <f>NULROOSTER!D4</f>
        <v>0</v>
      </c>
      <c r="F171" s="411"/>
      <c r="G171" s="412"/>
      <c r="H171" s="413">
        <f>E171-D171-C171</f>
        <v>0</v>
      </c>
      <c r="I171" s="414"/>
      <c r="L171" s="47"/>
      <c r="AG171" s="47" t="s">
        <v>42</v>
      </c>
      <c r="AH171" s="47">
        <v>35</v>
      </c>
    </row>
    <row r="172" spans="1:34" x14ac:dyDescent="0.2">
      <c r="B172" s="429" t="s">
        <v>28</v>
      </c>
      <c r="C172" s="415">
        <f>NULROOSTER!B5</f>
        <v>0</v>
      </c>
      <c r="D172" s="424">
        <f>NULROOSTER!C5</f>
        <v>0</v>
      </c>
      <c r="E172" s="501">
        <f>NULROOSTER!D5</f>
        <v>0</v>
      </c>
      <c r="F172" s="416"/>
      <c r="G172" s="416"/>
      <c r="H172" s="196">
        <f>E172-D172-C172</f>
        <v>0</v>
      </c>
      <c r="I172" s="417"/>
      <c r="L172" s="47"/>
      <c r="AG172" s="47" t="s">
        <v>43</v>
      </c>
      <c r="AH172" s="47">
        <v>45</v>
      </c>
    </row>
    <row r="173" spans="1:34" x14ac:dyDescent="0.2">
      <c r="B173" s="429" t="s">
        <v>28</v>
      </c>
      <c r="C173" s="415">
        <f>NULROOSTER!B6</f>
        <v>0</v>
      </c>
      <c r="D173" s="424">
        <f>NULROOSTER!C6</f>
        <v>0</v>
      </c>
      <c r="E173" s="501">
        <f>NULROOSTER!D6</f>
        <v>0</v>
      </c>
      <c r="F173" s="416"/>
      <c r="G173" s="416"/>
      <c r="H173" s="196">
        <f>E173-D173-C173</f>
        <v>0</v>
      </c>
      <c r="I173" s="417"/>
      <c r="L173" s="47"/>
      <c r="AG173" s="47" t="s">
        <v>44</v>
      </c>
      <c r="AH173" s="47">
        <v>50</v>
      </c>
    </row>
    <row r="174" spans="1:34" x14ac:dyDescent="0.2">
      <c r="B174" s="429" t="s">
        <v>28</v>
      </c>
      <c r="C174" s="415">
        <f>NULROOSTER!B7</f>
        <v>0</v>
      </c>
      <c r="D174" s="424">
        <f>NULROOSTER!C7</f>
        <v>0</v>
      </c>
      <c r="E174" s="501">
        <f>NULROOSTER!D7</f>
        <v>0</v>
      </c>
      <c r="F174" s="416"/>
      <c r="G174" s="416"/>
      <c r="H174" s="196">
        <f>E174-D174-C174</f>
        <v>0</v>
      </c>
      <c r="I174" s="417"/>
      <c r="L174" s="47"/>
      <c r="AG174" s="47" t="s">
        <v>45</v>
      </c>
      <c r="AH174" s="47">
        <v>55</v>
      </c>
    </row>
    <row r="175" spans="1:34" ht="13.5" thickBot="1" x14ac:dyDescent="0.25">
      <c r="B175" s="19" t="s">
        <v>28</v>
      </c>
      <c r="C175" s="426">
        <f>NULROOSTER!B8</f>
        <v>0</v>
      </c>
      <c r="D175" s="428">
        <f>NULROOSTER!C8</f>
        <v>0</v>
      </c>
      <c r="E175" s="505">
        <f>NULROOSTER!D8</f>
        <v>0</v>
      </c>
      <c r="F175" s="422"/>
      <c r="G175" s="422"/>
      <c r="H175" s="199">
        <f t="shared" ref="H175:H195" si="67">E175-D175-C175</f>
        <v>0</v>
      </c>
      <c r="I175" s="29"/>
      <c r="L175" s="47"/>
      <c r="AG175" s="47" t="s">
        <v>46</v>
      </c>
      <c r="AH175" s="95" t="s">
        <v>53</v>
      </c>
    </row>
    <row r="176" spans="1:34" x14ac:dyDescent="0.2">
      <c r="B176" s="17" t="s">
        <v>29</v>
      </c>
      <c r="C176" s="434">
        <f>NULROOSTER!B9</f>
        <v>0</v>
      </c>
      <c r="D176" s="435">
        <f>NULROOSTER!C9</f>
        <v>0</v>
      </c>
      <c r="E176" s="500">
        <f>NULROOSTER!D9</f>
        <v>0</v>
      </c>
      <c r="F176" s="437"/>
      <c r="G176" s="437"/>
      <c r="H176" s="413">
        <f t="shared" si="67"/>
        <v>0</v>
      </c>
      <c r="I176" s="414"/>
      <c r="L176" s="47"/>
      <c r="AG176" s="47" t="s">
        <v>47</v>
      </c>
      <c r="AH176" s="95" t="s">
        <v>54</v>
      </c>
    </row>
    <row r="177" spans="2:34" x14ac:dyDescent="0.2">
      <c r="B177" s="429" t="s">
        <v>29</v>
      </c>
      <c r="C177" s="415">
        <f>NULROOSTER!B10</f>
        <v>0</v>
      </c>
      <c r="D177" s="424">
        <f>NULROOSTER!C10</f>
        <v>0</v>
      </c>
      <c r="E177" s="501">
        <f>NULROOSTER!D10</f>
        <v>0</v>
      </c>
      <c r="F177" s="416"/>
      <c r="G177" s="416"/>
      <c r="H177" s="196">
        <f>E177-D177-C177</f>
        <v>0</v>
      </c>
      <c r="I177" s="417"/>
      <c r="L177" s="47"/>
      <c r="AG177" s="47" t="s">
        <v>48</v>
      </c>
      <c r="AH177" s="95" t="s">
        <v>55</v>
      </c>
    </row>
    <row r="178" spans="2:34" x14ac:dyDescent="0.2">
      <c r="B178" s="429" t="s">
        <v>29</v>
      </c>
      <c r="C178" s="415">
        <f>NULROOSTER!B11</f>
        <v>0</v>
      </c>
      <c r="D178" s="424">
        <f>NULROOSTER!C11</f>
        <v>0</v>
      </c>
      <c r="E178" s="501">
        <f>NULROOSTER!D11</f>
        <v>0</v>
      </c>
      <c r="F178" s="416"/>
      <c r="G178" s="416"/>
      <c r="H178" s="196">
        <f>E178-D178-C178</f>
        <v>0</v>
      </c>
      <c r="I178" s="417"/>
      <c r="L178" s="47"/>
      <c r="AG178" s="47" t="s">
        <v>49</v>
      </c>
      <c r="AH178" s="95" t="s">
        <v>56</v>
      </c>
    </row>
    <row r="179" spans="2:34" x14ac:dyDescent="0.2">
      <c r="B179" s="429" t="s">
        <v>29</v>
      </c>
      <c r="C179" s="415">
        <f>NULROOSTER!B12</f>
        <v>0</v>
      </c>
      <c r="D179" s="424">
        <f>NULROOSTER!C12</f>
        <v>0</v>
      </c>
      <c r="E179" s="501">
        <f>NULROOSTER!D12</f>
        <v>0</v>
      </c>
      <c r="F179" s="416"/>
      <c r="G179" s="416"/>
      <c r="H179" s="196">
        <f>E179-D179-C179</f>
        <v>0</v>
      </c>
      <c r="I179" s="417"/>
      <c r="L179" s="47"/>
      <c r="AG179" s="47" t="s">
        <v>50</v>
      </c>
      <c r="AH179" s="95" t="s">
        <v>57</v>
      </c>
    </row>
    <row r="180" spans="2:34" ht="13.5" thickBot="1" x14ac:dyDescent="0.25">
      <c r="B180" s="18" t="s">
        <v>29</v>
      </c>
      <c r="C180" s="502">
        <f>NULROOSTER!B13</f>
        <v>0</v>
      </c>
      <c r="D180" s="503">
        <f>NULROOSTER!C13</f>
        <v>0</v>
      </c>
      <c r="E180" s="504">
        <f>NULROOSTER!D13</f>
        <v>0</v>
      </c>
      <c r="F180" s="418"/>
      <c r="G180" s="418"/>
      <c r="H180" s="197">
        <f>E180-D180-C180</f>
        <v>0</v>
      </c>
      <c r="I180" s="26"/>
      <c r="L180" s="47"/>
      <c r="AG180" s="47" t="s">
        <v>51</v>
      </c>
      <c r="AH180" s="95" t="s">
        <v>58</v>
      </c>
    </row>
    <row r="181" spans="2:34" x14ac:dyDescent="0.2">
      <c r="B181" s="21" t="s">
        <v>30</v>
      </c>
      <c r="C181" s="430">
        <f>NULROOSTER!B14</f>
        <v>0</v>
      </c>
      <c r="D181" s="431">
        <f>NULROOSTER!C14</f>
        <v>0</v>
      </c>
      <c r="E181" s="506">
        <f>NULROOSTER!D14</f>
        <v>0</v>
      </c>
      <c r="F181" s="433"/>
      <c r="G181" s="433"/>
      <c r="H181" s="419">
        <f t="shared" si="67"/>
        <v>0</v>
      </c>
      <c r="I181" s="420"/>
      <c r="L181" s="47"/>
      <c r="AG181" s="47" t="s">
        <v>52</v>
      </c>
      <c r="AH181" s="95" t="s">
        <v>59</v>
      </c>
    </row>
    <row r="182" spans="2:34" x14ac:dyDescent="0.2">
      <c r="B182" s="429" t="s">
        <v>30</v>
      </c>
      <c r="C182" s="415">
        <f>NULROOSTER!B15</f>
        <v>0</v>
      </c>
      <c r="D182" s="424">
        <f>NULROOSTER!C15</f>
        <v>0</v>
      </c>
      <c r="E182" s="501">
        <f>NULROOSTER!D15</f>
        <v>0</v>
      </c>
      <c r="F182" s="416"/>
      <c r="G182" s="416"/>
      <c r="H182" s="196">
        <f>E182-D182-C182</f>
        <v>0</v>
      </c>
      <c r="I182" s="417"/>
      <c r="L182" s="47"/>
      <c r="AH182" s="95" t="s">
        <v>60</v>
      </c>
    </row>
    <row r="183" spans="2:34" x14ac:dyDescent="0.2">
      <c r="B183" s="429" t="s">
        <v>30</v>
      </c>
      <c r="C183" s="415">
        <f>NULROOSTER!B16</f>
        <v>0</v>
      </c>
      <c r="D183" s="424">
        <f>NULROOSTER!C16</f>
        <v>0</v>
      </c>
      <c r="E183" s="501">
        <f>NULROOSTER!D16</f>
        <v>0</v>
      </c>
      <c r="F183" s="416"/>
      <c r="G183" s="416"/>
      <c r="H183" s="196">
        <f>E183-D183-C183</f>
        <v>0</v>
      </c>
      <c r="I183" s="417"/>
      <c r="L183" s="47"/>
      <c r="AH183" s="95" t="s">
        <v>61</v>
      </c>
    </row>
    <row r="184" spans="2:34" x14ac:dyDescent="0.2">
      <c r="B184" s="429" t="s">
        <v>30</v>
      </c>
      <c r="C184" s="415">
        <f>NULROOSTER!B17</f>
        <v>0</v>
      </c>
      <c r="D184" s="424">
        <f>NULROOSTER!C17</f>
        <v>0</v>
      </c>
      <c r="E184" s="501">
        <f>NULROOSTER!D17</f>
        <v>0</v>
      </c>
      <c r="F184" s="416"/>
      <c r="G184" s="416"/>
      <c r="H184" s="196">
        <f>E184-D184-C184</f>
        <v>0</v>
      </c>
      <c r="I184" s="417"/>
      <c r="L184" s="47"/>
      <c r="AH184" s="95" t="s">
        <v>62</v>
      </c>
    </row>
    <row r="185" spans="2:34" ht="13.5" thickBot="1" x14ac:dyDescent="0.25">
      <c r="B185" s="19" t="s">
        <v>30</v>
      </c>
      <c r="C185" s="426">
        <f>NULROOSTER!B18</f>
        <v>0</v>
      </c>
      <c r="D185" s="428">
        <f>NULROOSTER!C18</f>
        <v>0</v>
      </c>
      <c r="E185" s="505">
        <f>NULROOSTER!D18</f>
        <v>0</v>
      </c>
      <c r="F185" s="422"/>
      <c r="G185" s="422"/>
      <c r="H185" s="199">
        <f t="shared" si="67"/>
        <v>0</v>
      </c>
      <c r="I185" s="29"/>
      <c r="L185" s="47"/>
      <c r="AH185" s="95" t="s">
        <v>63</v>
      </c>
    </row>
    <row r="186" spans="2:34" x14ac:dyDescent="0.2">
      <c r="B186" s="17" t="s">
        <v>31</v>
      </c>
      <c r="C186" s="434">
        <f>NULROOSTER!B19</f>
        <v>0</v>
      </c>
      <c r="D186" s="435">
        <f>NULROOSTER!C19</f>
        <v>0</v>
      </c>
      <c r="E186" s="500">
        <f>NULROOSTER!D19</f>
        <v>0</v>
      </c>
      <c r="F186" s="437"/>
      <c r="G186" s="437"/>
      <c r="H186" s="413">
        <f>E186-D186-C186</f>
        <v>0</v>
      </c>
      <c r="I186" s="414"/>
      <c r="L186" s="47"/>
      <c r="AH186" s="95" t="s">
        <v>64</v>
      </c>
    </row>
    <row r="187" spans="2:34" x14ac:dyDescent="0.2">
      <c r="B187" s="429" t="s">
        <v>31</v>
      </c>
      <c r="C187" s="415">
        <f>NULROOSTER!B20</f>
        <v>0</v>
      </c>
      <c r="D187" s="424">
        <f>NULROOSTER!C20</f>
        <v>0</v>
      </c>
      <c r="E187" s="501">
        <f>NULROOSTER!D20</f>
        <v>0</v>
      </c>
      <c r="F187" s="416"/>
      <c r="G187" s="416"/>
      <c r="H187" s="196">
        <f t="shared" si="67"/>
        <v>0</v>
      </c>
      <c r="I187" s="417"/>
      <c r="L187" s="47"/>
    </row>
    <row r="188" spans="2:34" x14ac:dyDescent="0.2">
      <c r="B188" s="429" t="s">
        <v>31</v>
      </c>
      <c r="C188" s="415">
        <f>NULROOSTER!B21</f>
        <v>0</v>
      </c>
      <c r="D188" s="424">
        <f>NULROOSTER!C21</f>
        <v>0</v>
      </c>
      <c r="E188" s="501">
        <f>NULROOSTER!D21</f>
        <v>0</v>
      </c>
      <c r="F188" s="416"/>
      <c r="G188" s="416"/>
      <c r="H188" s="196">
        <f t="shared" si="67"/>
        <v>0</v>
      </c>
      <c r="I188" s="417"/>
      <c r="L188" s="47"/>
    </row>
    <row r="189" spans="2:34" x14ac:dyDescent="0.2">
      <c r="B189" s="429" t="s">
        <v>31</v>
      </c>
      <c r="C189" s="415">
        <f>NULROOSTER!B22</f>
        <v>0</v>
      </c>
      <c r="D189" s="424">
        <f>NULROOSTER!C22</f>
        <v>0</v>
      </c>
      <c r="E189" s="501">
        <f>NULROOSTER!D22</f>
        <v>0</v>
      </c>
      <c r="F189" s="416"/>
      <c r="G189" s="416"/>
      <c r="H189" s="196">
        <f t="shared" si="67"/>
        <v>0</v>
      </c>
      <c r="I189" s="417"/>
      <c r="L189" s="47"/>
    </row>
    <row r="190" spans="2:34" ht="13.5" thickBot="1" x14ac:dyDescent="0.25">
      <c r="B190" s="18" t="s">
        <v>31</v>
      </c>
      <c r="C190" s="502">
        <f>NULROOSTER!B23</f>
        <v>0</v>
      </c>
      <c r="D190" s="503">
        <f>NULROOSTER!C23</f>
        <v>0</v>
      </c>
      <c r="E190" s="504">
        <f>NULROOSTER!D23</f>
        <v>0</v>
      </c>
      <c r="F190" s="418"/>
      <c r="G190" s="418"/>
      <c r="H190" s="197">
        <f t="shared" si="67"/>
        <v>0</v>
      </c>
      <c r="I190" s="26"/>
      <c r="L190" s="47"/>
    </row>
    <row r="191" spans="2:34" x14ac:dyDescent="0.2">
      <c r="B191" s="21" t="s">
        <v>32</v>
      </c>
      <c r="C191" s="430">
        <f>NULROOSTER!B24</f>
        <v>0</v>
      </c>
      <c r="D191" s="431">
        <f>NULROOSTER!C24</f>
        <v>0</v>
      </c>
      <c r="E191" s="506">
        <f>NULROOSTER!D24</f>
        <v>0</v>
      </c>
      <c r="F191" s="433"/>
      <c r="G191" s="433"/>
      <c r="H191" s="419">
        <f t="shared" si="67"/>
        <v>0</v>
      </c>
      <c r="I191" s="420"/>
      <c r="L191" s="47"/>
    </row>
    <row r="192" spans="2:34" x14ac:dyDescent="0.2">
      <c r="B192" s="429" t="s">
        <v>32</v>
      </c>
      <c r="C192" s="415">
        <f>NULROOSTER!B25</f>
        <v>0</v>
      </c>
      <c r="D192" s="424">
        <f>NULROOSTER!C25</f>
        <v>0</v>
      </c>
      <c r="E192" s="501">
        <f>NULROOSTER!D25</f>
        <v>0</v>
      </c>
      <c r="F192" s="416"/>
      <c r="G192" s="416"/>
      <c r="H192" s="196">
        <f>E192-D192-C192</f>
        <v>0</v>
      </c>
      <c r="I192" s="417"/>
      <c r="L192" s="47"/>
    </row>
    <row r="193" spans="2:15" x14ac:dyDescent="0.2">
      <c r="B193" s="429" t="s">
        <v>32</v>
      </c>
      <c r="C193" s="415">
        <f>NULROOSTER!B26</f>
        <v>0</v>
      </c>
      <c r="D193" s="424">
        <f>NULROOSTER!C26</f>
        <v>0</v>
      </c>
      <c r="E193" s="501">
        <f>NULROOSTER!D26</f>
        <v>0</v>
      </c>
      <c r="F193" s="416"/>
      <c r="G193" s="416"/>
      <c r="H193" s="196">
        <f>E193-D193-C193</f>
        <v>0</v>
      </c>
      <c r="I193" s="417"/>
      <c r="L193" s="47"/>
    </row>
    <row r="194" spans="2:15" x14ac:dyDescent="0.2">
      <c r="B194" s="429" t="s">
        <v>32</v>
      </c>
      <c r="C194" s="415">
        <f>NULROOSTER!B27</f>
        <v>0</v>
      </c>
      <c r="D194" s="424">
        <f>NULROOSTER!C27</f>
        <v>0</v>
      </c>
      <c r="E194" s="501">
        <f>NULROOSTER!D27</f>
        <v>0</v>
      </c>
      <c r="F194" s="416"/>
      <c r="G194" s="416"/>
      <c r="H194" s="196">
        <f>E194-D194-C194</f>
        <v>0</v>
      </c>
      <c r="I194" s="417"/>
      <c r="L194" s="47"/>
    </row>
    <row r="195" spans="2:15" ht="13.5" thickBot="1" x14ac:dyDescent="0.25">
      <c r="B195" s="18" t="s">
        <v>32</v>
      </c>
      <c r="C195" s="502">
        <f>NULROOSTER!B28</f>
        <v>0</v>
      </c>
      <c r="D195" s="503">
        <f>NULROOSTER!C28</f>
        <v>0</v>
      </c>
      <c r="E195" s="504">
        <f>NULROOSTER!D28</f>
        <v>0</v>
      </c>
      <c r="F195" s="418"/>
      <c r="G195" s="190"/>
      <c r="H195" s="197">
        <f t="shared" si="67"/>
        <v>0</v>
      </c>
      <c r="I195" s="26"/>
      <c r="L195" s="47"/>
    </row>
    <row r="196" spans="2:15" ht="13.5" thickBot="1" x14ac:dyDescent="0.25">
      <c r="B196" s="75"/>
      <c r="H196" s="165"/>
      <c r="L196" s="47"/>
    </row>
    <row r="197" spans="2:15" ht="13.5" thickBot="1" x14ac:dyDescent="0.25">
      <c r="B197" s="487" t="s">
        <v>21</v>
      </c>
      <c r="C197" s="9" t="s">
        <v>22</v>
      </c>
      <c r="D197" s="10" t="s">
        <v>23</v>
      </c>
      <c r="E197" s="10" t="s">
        <v>24</v>
      </c>
      <c r="F197" s="11" t="s">
        <v>25</v>
      </c>
      <c r="G197" s="191" t="s">
        <v>26</v>
      </c>
      <c r="H197" s="195" t="s">
        <v>27</v>
      </c>
      <c r="I197" s="11"/>
      <c r="J197"/>
      <c r="K197"/>
      <c r="L197"/>
      <c r="M197"/>
      <c r="O197"/>
    </row>
    <row r="198" spans="2:15" x14ac:dyDescent="0.2">
      <c r="B198" s="484" t="s">
        <v>33</v>
      </c>
      <c r="C198" s="12">
        <v>0</v>
      </c>
      <c r="D198" s="12">
        <v>0</v>
      </c>
      <c r="E198" s="12">
        <v>0</v>
      </c>
      <c r="F198" s="15"/>
      <c r="G198" s="189"/>
      <c r="H198" s="196">
        <f>E198-D198-C198</f>
        <v>0</v>
      </c>
      <c r="I198" s="25"/>
      <c r="J198"/>
      <c r="K198"/>
      <c r="L198"/>
      <c r="M198"/>
      <c r="O198"/>
    </row>
    <row r="199" spans="2:15" ht="13.5" thickBot="1" x14ac:dyDescent="0.25">
      <c r="B199" s="485" t="s">
        <v>34</v>
      </c>
      <c r="C199" s="32">
        <v>0</v>
      </c>
      <c r="D199" s="32">
        <v>0</v>
      </c>
      <c r="E199" s="32">
        <v>0</v>
      </c>
      <c r="F199" s="16"/>
      <c r="G199" s="190"/>
      <c r="H199" s="196">
        <f>E199-D199-C199</f>
        <v>0</v>
      </c>
      <c r="I199" s="26"/>
      <c r="J199"/>
      <c r="K199"/>
      <c r="L199" s="425" t="s">
        <v>111</v>
      </c>
      <c r="M199"/>
      <c r="O199"/>
    </row>
    <row r="200" spans="2:15" ht="13.5" thickBot="1" x14ac:dyDescent="0.25">
      <c r="B200" s="488"/>
      <c r="C200" s="33">
        <v>0</v>
      </c>
      <c r="D200" s="33"/>
      <c r="E200" s="33">
        <v>1</v>
      </c>
      <c r="F200" s="23"/>
      <c r="G200" s="192"/>
      <c r="H200" s="24"/>
      <c r="I200" s="193"/>
      <c r="J200"/>
      <c r="K200"/>
      <c r="L200"/>
      <c r="M200"/>
      <c r="O200"/>
    </row>
    <row r="201" spans="2:15" ht="13.5" thickBot="1" x14ac:dyDescent="0.25">
      <c r="B201" s="489" t="s">
        <v>35</v>
      </c>
      <c r="C201" s="31">
        <v>0</v>
      </c>
      <c r="D201" s="31">
        <v>0</v>
      </c>
      <c r="E201" s="31">
        <v>0</v>
      </c>
      <c r="F201" s="16"/>
      <c r="G201" s="190"/>
      <c r="H201" s="197">
        <f>E201-D201-C201</f>
        <v>0</v>
      </c>
      <c r="I201" s="26"/>
      <c r="J201"/>
      <c r="K201"/>
      <c r="L201"/>
      <c r="M201"/>
      <c r="O201"/>
    </row>
    <row r="202" spans="2:15" x14ac:dyDescent="0.2">
      <c r="B202"/>
      <c r="C202"/>
      <c r="D202"/>
      <c r="E202"/>
      <c r="F202"/>
      <c r="G202"/>
      <c r="H202"/>
      <c r="I202"/>
      <c r="J202"/>
      <c r="K202"/>
      <c r="L202"/>
      <c r="M202"/>
    </row>
    <row r="203" spans="2:15" ht="13.5" thickBot="1" x14ac:dyDescent="0.25">
      <c r="B203"/>
      <c r="C203"/>
      <c r="D203"/>
      <c r="E203"/>
      <c r="F203"/>
      <c r="G203"/>
      <c r="H203"/>
      <c r="I203"/>
      <c r="J203"/>
      <c r="K203"/>
      <c r="L203"/>
      <c r="M203"/>
    </row>
    <row r="204" spans="2:15" ht="13.5" thickBot="1" x14ac:dyDescent="0.25">
      <c r="B204" s="11" t="s">
        <v>21</v>
      </c>
      <c r="C204" s="9" t="s">
        <v>22</v>
      </c>
      <c r="D204" s="10" t="s">
        <v>23</v>
      </c>
      <c r="E204" s="10" t="s">
        <v>24</v>
      </c>
      <c r="F204" s="11" t="s">
        <v>25</v>
      </c>
      <c r="G204" s="191" t="s">
        <v>26</v>
      </c>
      <c r="H204" s="195" t="s">
        <v>27</v>
      </c>
      <c r="I204" s="11"/>
      <c r="J204"/>
      <c r="K204"/>
      <c r="L204"/>
      <c r="M204"/>
    </row>
    <row r="205" spans="2:15" x14ac:dyDescent="0.2">
      <c r="B205" s="482" t="s">
        <v>33</v>
      </c>
      <c r="C205" s="12">
        <v>0</v>
      </c>
      <c r="D205" s="12">
        <v>0</v>
      </c>
      <c r="E205" s="12">
        <v>0</v>
      </c>
      <c r="F205" s="15"/>
      <c r="G205" s="189"/>
      <c r="H205" s="196">
        <f>E205-D205-C205</f>
        <v>0</v>
      </c>
      <c r="I205" s="25"/>
      <c r="J205"/>
      <c r="K205"/>
      <c r="L205"/>
      <c r="M205"/>
    </row>
    <row r="206" spans="2:15" ht="13.5" thickBot="1" x14ac:dyDescent="0.25">
      <c r="B206" s="483" t="s">
        <v>34</v>
      </c>
      <c r="C206" s="13">
        <v>0</v>
      </c>
      <c r="D206" s="13">
        <v>0.375</v>
      </c>
      <c r="E206" s="13">
        <v>0.625</v>
      </c>
      <c r="F206" s="16"/>
      <c r="G206" s="190"/>
      <c r="H206" s="197">
        <f>E206-D206-C206</f>
        <v>0.25</v>
      </c>
      <c r="I206" s="26"/>
      <c r="J206"/>
      <c r="K206"/>
      <c r="L206" s="425" t="s">
        <v>112</v>
      </c>
      <c r="M206"/>
    </row>
  </sheetData>
  <mergeCells count="43">
    <mergeCell ref="R4:T4"/>
    <mergeCell ref="J4:K4"/>
    <mergeCell ref="X4:Y4"/>
    <mergeCell ref="Z4:AB4"/>
    <mergeCell ref="B168:I169"/>
    <mergeCell ref="B6:B10"/>
    <mergeCell ref="B11:B15"/>
    <mergeCell ref="B16:B20"/>
    <mergeCell ref="B21:B25"/>
    <mergeCell ref="B26:B30"/>
    <mergeCell ref="B31:B35"/>
    <mergeCell ref="B36:B40"/>
    <mergeCell ref="B41:B45"/>
    <mergeCell ref="B46:B50"/>
    <mergeCell ref="B51:B55"/>
    <mergeCell ref="B56:B60"/>
    <mergeCell ref="J2:L2"/>
    <mergeCell ref="J3:L3"/>
    <mergeCell ref="O4:P4"/>
    <mergeCell ref="D4:F4"/>
    <mergeCell ref="H161:I161"/>
    <mergeCell ref="B61:B65"/>
    <mergeCell ref="B66:B70"/>
    <mergeCell ref="B71:B75"/>
    <mergeCell ref="B76:B80"/>
    <mergeCell ref="B81:B85"/>
    <mergeCell ref="B86:B90"/>
    <mergeCell ref="B91:B95"/>
    <mergeCell ref="B96:B100"/>
    <mergeCell ref="B101:B105"/>
    <mergeCell ref="B106:B110"/>
    <mergeCell ref="B111:B115"/>
    <mergeCell ref="B116:B120"/>
    <mergeCell ref="B121:B125"/>
    <mergeCell ref="B126:B130"/>
    <mergeCell ref="B131:B135"/>
    <mergeCell ref="AA164:AB164"/>
    <mergeCell ref="AA165:AB165"/>
    <mergeCell ref="B136:B140"/>
    <mergeCell ref="B156:B160"/>
    <mergeCell ref="B141:B145"/>
    <mergeCell ref="B146:B150"/>
    <mergeCell ref="B151:B155"/>
  </mergeCells>
  <phoneticPr fontId="11" type="noConversion"/>
  <conditionalFormatting sqref="D6 D11 D16 D21 D26 D31 D36 D41 D46 D51 D56 D61 D66 D71 D76 D81 D86 D91 D96 D101 D106 D111 D116 D121 D126 D131 D136 D141 D146 D151 D156">
    <cfRule type="cellIs" dxfId="159" priority="15" operator="notEqual">
      <formula>IF(LEFT($A6,2)="ma",$D$171,IF(LEFT($A6,2)="di",$D$176,IF(LEFT($A6,2)="wo",$D$181,IF(LEFT($A6,2)="do",$D$186,IF(LEFT($A6,2)="vr",$D$191,IF(LEFT($A6,2)="za",$D$198,IF(LEFT($A6,2)="zo",$D$199)))))))</formula>
    </cfRule>
    <cfRule type="cellIs" dxfId="158" priority="16" operator="notEqual">
      <formula>IF(LEFT($A6,2)="ma",$D$171,IF(LEFT($A6,2)="di",$D$176,IF(LEFT($A6,2)="wo",$D$181,IF(LEFT($A6,2)="do",$D$186,IF(LEFT($A6,2)="vr",$D$191,IF(LEFT($A6,2)="za",$D$198,IF(LEFT($A6,2)="zo",$D$199)))))))</formula>
    </cfRule>
  </conditionalFormatting>
  <conditionalFormatting sqref="D8 D13 D18 D23 D28 D33 D38 D43 D48 D53 D58 D63 D68 D73 D78 D83 D88 D93 D98 D103 D108 D113 D118 D123 D128 D133 D138 D143 D148 D153 D158">
    <cfRule type="cellIs" dxfId="157" priority="14" operator="notEqual">
      <formula>IF(LEFT($A8,2)="ma",$D$173,IF(LEFT($A8,2)="di",$D$178,IF(LEFT($A8,2)="wo",$D$183,IF(LEFT($A8,2)="do",$D$188,IF(LEFT($A8,2)="vr",$D$193,IF(LEFT($A8,2)="za",$D$198,IF(LEFT($A8,2)="zo",$D$199)))))))</formula>
    </cfRule>
  </conditionalFormatting>
  <conditionalFormatting sqref="D7 D12 D17 D22 D27 D32 D37 D42 D47 D52 D57 D62 D67 D72 D77 D82 D87 D92 D97 D102 D107 D112 D117 D122 D127 D132 D137 D142 D147 D152 D157">
    <cfRule type="cellIs" dxfId="156" priority="13" operator="notEqual">
      <formula>IF(LEFT($A7,2)="ma",$D$172,IF(LEFT($A7,2)="di",$D$177,IF(LEFT($A7,2)="wo",$D$182,IF(LEFT($A7,2)="do",$D$187,IF(LEFT($A7,2)="vr",$D$192,IF(LEFT($A7,2)="za",$D$198,IF(LEFT($A7,2)="zo",$D$199)))))))</formula>
    </cfRule>
  </conditionalFormatting>
  <conditionalFormatting sqref="D9 D14 D19 D24 D29 D34 D39 D44 D49 D54 D59 D64 D69 D74 D79 D84 D89 D94 D99 D104 D109 D114 D119 D124 D129 D134 D139 D144 D149 D154 D159">
    <cfRule type="cellIs" dxfId="155" priority="12" operator="notEqual">
      <formula>IF(LEFT($A9,2)="ma",$D$174,IF(LEFT($A9,2)="di",$D$179,IF(LEFT($A9,2)="wo",$D$184,IF(LEFT($A9,2)="do",$D$189,IF(LEFT($A9,2)="vr",$D$194,IF(LEFT($A9,2)="za",$D$198,IF(LEFT($A9,2)="zo",$D$199)))))))</formula>
    </cfRule>
  </conditionalFormatting>
  <conditionalFormatting sqref="D10 D15 D20 D25 D30 D35 D40 D45 D50 D55 D60 D65 D70 D75 D80 D85 D90 D95 D100 D105 D110 D115 D120 D125 D130 D135 D140 D145 D150 D155 D160">
    <cfRule type="cellIs" dxfId="154" priority="11" operator="notEqual">
      <formula>IF(LEFT($A10,2)="ma",$D$175,IF(LEFT($A10,2)="di",$D$180,IF(LEFT($A10,2)="wo",$D$185,IF(LEFT($A10,2)="do",$D$190,IF(LEFT($A10,2)="vr",$D$195,IF(LEFT($A10,2)="za",$D$198,IF(LEFT($A10,2)="zo",$D$199)))))))</formula>
    </cfRule>
  </conditionalFormatting>
  <conditionalFormatting sqref="E6 E11 E16 E21 E26 E31 E36 E41 E46 E51 E56 E61 E66 E71 E76 E81 E86 E91 E96 E101 E106 E111 E116 E121 E126 E131 E136 E141 E146 E151 E156">
    <cfRule type="cellIs" dxfId="153" priority="10" operator="notEqual">
      <formula>IF(LEFT($A6,2)="ma",$E$171,IF(LEFT($A6,2)="di",$E$176,IF(LEFT($A6,2)="wo",$E$181,IF(LEFT($A6,2)="do",$E$186,IF(LEFT($A6,2)="vr",$E$191,IF(LEFT($A6,2)="za",$E$198,IF(LEFT($A6,2)="zo",$E$199)))))))</formula>
    </cfRule>
  </conditionalFormatting>
  <conditionalFormatting sqref="E7 E12 E17 E22 E27 E32 E37 E42 E47 E52 E57 E62 E67 E72 E77 E82 E87 E92 E97 E102 E107 E112 E117 E122 E127 E132 E137 E142 E147 E152 E157">
    <cfRule type="cellIs" dxfId="152" priority="9" operator="notEqual">
      <formula>IF(LEFT($A7,2)="ma",$E$172,IF(LEFT($A7,2)="di",$E$177,IF(LEFT($A7,2)="wo",$E$182,IF(LEFT($A7,2)="do",$E$187,IF(LEFT($A7,2)="vr",$E$192,IF(LEFT($A7,2)="za",$E$198,IF(LEFT($A7,2)="zo",$E$199)))))))</formula>
    </cfRule>
  </conditionalFormatting>
  <conditionalFormatting sqref="E8 E13 E18 E23 E28 E33 E38 E43 E48 E53 E58 E63 E68 E73 E78 E83 E88 E93 E98 E103 E108 E113 E118 E123 E128 E133 E138 E143 E148 E153 E158">
    <cfRule type="cellIs" dxfId="151" priority="8" operator="notEqual">
      <formula>IF(LEFT($A8,2)="ma",$E$173,IF(LEFT($A8,2)="di",$E$178,IF(LEFT($A8,2)="wo",$E$183,IF(LEFT($A8,2)="do",$E$188,IF(LEFT($A8,2)="vr",$E$193,IF(LEFT($A8,2)="za",$E$198,IF(LEFT($A8,2)="zo",$E$199)))))))</formula>
    </cfRule>
  </conditionalFormatting>
  <conditionalFormatting sqref="E9 E14 E19 E24 E29 E34 E39 E44 E49 E54 E59 E64 E69 E74 E79 E84 E89 E94 E99 E104 E109 E114 E119 E124 E129 E134 E139 E144 E149 E154 E159">
    <cfRule type="cellIs" dxfId="150" priority="7" operator="notEqual">
      <formula>IF(LEFT($A9,2)="ma",$E$174,IF(LEFT($A9,2)="di",$E$179,IF(LEFT($A9,2)="wo",$E$184,IF(LEFT($A9,2)="do",$E$189,IF(LEFT($A9,2)="vr",$E$194,IF(LEFT($A9,2)="za",$E$198,IF(LEFT($A9,2)="zo",$E$199)))))))</formula>
    </cfRule>
  </conditionalFormatting>
  <conditionalFormatting sqref="E10 E15 E20 E25 E30 E35 E40 E45 E50 E55 E60 E65 E70 E75 E80 E85 E90 E95 E100 E105 E110 E115 E120 E125 E130 E135 E140 E145 E150 E155 E160">
    <cfRule type="cellIs" dxfId="149" priority="6" operator="notEqual">
      <formula>IF(LEFT($A10,2)="ma",$E$175,IF(LEFT($A10,2)="di",$E$180,IF(LEFT($A10,2)="wo",$E$185,IF(LEFT($A10,2)="do",$E$190,IF(LEFT($A10,2)="vr",$E$195,IF(LEFT($A10,2)="za",$E$198,IF(LEFT($A10,2)="zo",$E$199)))))))</formula>
    </cfRule>
  </conditionalFormatting>
  <conditionalFormatting sqref="F6 F11 F16 F21 F26 F31 F36 F41 F46 F51 F56 F61 F66 F71 F76 F81 F86 F91 F96 F101 F106 F111 F116 F121 F126 F131 F136 F141 F146 F151 F156">
    <cfRule type="cellIs" dxfId="148" priority="5" operator="notEqual">
      <formula>IF(LEFT($A6,2)="ma",$C$171,IF(LEFT($A6,2)="di",$C$176,IF(LEFT($A6,2)="wo",$C$181,IF(LEFT($A6,2)="do",$C$186,IF(LEFT($A6,2)="vr",$C$191,IF(LEFT($A6,2)="za",$C$198,IF(LEFT($A6,2)="zo",$C$199)))))))</formula>
    </cfRule>
  </conditionalFormatting>
  <conditionalFormatting sqref="F7 F12 F17 F22 F27 F32 F37 F42 F47 F52 F57 F62 F67 F72 F77 F82 F87 F92 F97 F102 F107 F112 F117 F122 F127 F132 F137 F142 F147 F152 F157">
    <cfRule type="cellIs" dxfId="147" priority="4" operator="notEqual">
      <formula>IF(LEFT($A7,2)="ma",$C$172,IF(LEFT($A7,2)="di",$C$177,IF(LEFT($A7,2)="wo",$C$182,IF(LEFT($A7,2)="do",$C$187,IF(LEFT($A7,2)="vr",$C$192,IF(LEFT($A7,2)="za",$C$198,IF(LEFT($A7,2)="zo",$C$199)))))))</formula>
    </cfRule>
  </conditionalFormatting>
  <conditionalFormatting sqref="F8 F13 F18 F23 F28 F33 F38 F43 F48 F53 F58 F63 F68 F73 F78 F83 F88 F93 F98 F103 F108 F113 F118 F123 F128 F133 F138 F143 F148 F153 F158">
    <cfRule type="cellIs" dxfId="146" priority="3" operator="notEqual">
      <formula>IF(LEFT($A8,2)="ma",$C$173,IF(LEFT($A8,2)="di",$C$178,IF(LEFT($A8,2)="wo",$C$183,IF(LEFT($A8,2)="do",$C$188,IF(LEFT($A8,2)="vr",$C$193,IF(LEFT($A8,2)="za",$C$198,IF(LEFT($A8,2)="zo",$C$199)))))))</formula>
    </cfRule>
  </conditionalFormatting>
  <conditionalFormatting sqref="F9 F14 F19 F24 F29 F34 F39 F44 F49 F54 F59 F64 F69 F74 F79 F84 F89 F94 F99 F104 F109 F114 F119 F124 F129 F134 F139 F144 F149 F154 F159">
    <cfRule type="cellIs" dxfId="145" priority="2" operator="notEqual">
      <formula>IF(LEFT($A9,2)="ma",$C$174,IF(LEFT($A9,2)="di",$C$179,IF(LEFT($A9,2)="wo",$C$184,IF(LEFT($A9,2)="do",$C$189,IF(LEFT($A9,2)="vr",$C$194,IF(LEFT($A9,2)="za",$C$198,IF(LEFT($A9,2)="zo",$C$199)))))))</formula>
    </cfRule>
  </conditionalFormatting>
  <conditionalFormatting sqref="F10 F15 F20 F25 F30 F35 F40 F45 F50 F55 F60 F65 F70 F75 F80 F85 F90 F95 F100 F105 F110 F115 F120 F125 F130 F135 F140 F145 F150 F155 F160">
    <cfRule type="cellIs" dxfId="144" priority="1" operator="notEqual">
      <formula>IF(LEFT($A10,2)="ma",$C$175,IF(LEFT($A10,2)="di",$C$180,IF(LEFT($A10,2)="wo",$C$185,IF(LEFT($A10,2)="do",$C$190,IF(LEFT($A10,2)="vr",$C$195,IF(LEFT($A10,2)="za",$C$198,IF(LEFT($A10,2)="zo",$C$199)))))))</formula>
    </cfRule>
  </conditionalFormatting>
  <dataValidations count="4">
    <dataValidation type="list" allowBlank="1" showInputMessage="1" showErrorMessage="1" sqref="H6:H160 F205:F206 F198:F201 F171:F195" xr:uid="{00000000-0002-0000-0F00-000000000000}">
      <formula1>BIJZ</formula1>
    </dataValidation>
    <dataValidation type="list" allowBlank="1" showInputMessage="1" showErrorMessage="1" sqref="G198:G199 I205:I206 G205:G206 I198:I199 I201 G201 I171:I195 G171:G195" xr:uid="{00000000-0002-0000-0F00-000001000000}">
      <formula1>VER</formula1>
    </dataValidation>
    <dataValidation type="list" allowBlank="1" showInputMessage="1" showErrorMessage="1" sqref="G200 I200" xr:uid="{00000000-0002-0000-0F00-000002000000}">
      <formula1>$P$9:$P$35</formula1>
    </dataValidation>
    <dataValidation type="list" allowBlank="1" showInputMessage="1" showErrorMessage="1" sqref="I6:I160" xr:uid="{00000000-0002-0000-0F00-000003000000}">
      <formula1>AFWEZIG</formula1>
    </dataValidation>
  </dataValidation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Spinner 1">
              <controlPr defaultSize="0" autoPict="0">
                <anchor moveWithCells="1" sizeWithCells="1">
                  <from>
                    <xdr:col>28</xdr:col>
                    <xdr:colOff>9525</xdr:colOff>
                    <xdr:row>2</xdr:row>
                    <xdr:rowOff>9525</xdr:rowOff>
                  </from>
                  <to>
                    <xdr:col>28</xdr:col>
                    <xdr:colOff>923925</xdr:colOff>
                    <xdr:row>3</xdr:row>
                    <xdr:rowOff>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9"/>
  <dimension ref="A1:AH206"/>
  <sheetViews>
    <sheetView zoomScale="90" zoomScaleNormal="90" workbookViewId="0">
      <pane xSplit="2" ySplit="5" topLeftCell="K135" activePane="bottomRight" state="frozen"/>
      <selection activeCell="E205" sqref="E205"/>
      <selection pane="topRight" activeCell="E205" sqref="E205"/>
      <selection pane="bottomLeft" activeCell="E205" sqref="E205"/>
      <selection pane="bottomRight" activeCell="R3" sqref="R3"/>
    </sheetView>
  </sheetViews>
  <sheetFormatPr defaultColWidth="9.140625" defaultRowHeight="12.75" x14ac:dyDescent="0.2"/>
  <cols>
    <col min="1" max="1" width="23.140625" style="490" hidden="1" customWidth="1"/>
    <col min="2" max="2" width="22.42578125" style="47" customWidth="1"/>
    <col min="3" max="9" width="9.140625" style="47"/>
    <col min="10" max="10" width="16.28515625" style="82" customWidth="1"/>
    <col min="11" max="12" width="9.140625" style="82"/>
    <col min="13" max="13" width="13.42578125" style="47" customWidth="1"/>
    <col min="14" max="14" width="13.42578125" style="47" hidden="1" customWidth="1"/>
    <col min="15" max="15" width="9.140625" style="47"/>
    <col min="16" max="16" width="39.7109375" style="47" customWidth="1"/>
    <col min="17" max="17" width="14.42578125" style="47" customWidth="1"/>
    <col min="18" max="18" width="8" style="47" customWidth="1"/>
    <col min="19" max="19" width="6.140625" style="47" customWidth="1"/>
    <col min="20" max="20" width="7.85546875" style="47" customWidth="1"/>
    <col min="21" max="24" width="7" style="47" hidden="1" customWidth="1"/>
    <col min="25" max="25" width="8.140625" style="47" hidden="1" customWidth="1"/>
    <col min="26" max="27" width="8.140625" style="523" customWidth="1"/>
    <col min="28" max="28" width="11.28515625" style="523" customWidth="1"/>
    <col min="29" max="29" width="35.140625" style="47" customWidth="1"/>
    <col min="30" max="31" width="9.140625" style="47"/>
    <col min="32" max="34" width="0" style="47" hidden="1" customWidth="1"/>
    <col min="35" max="16384" width="9.140625" style="47"/>
  </cols>
  <sheetData>
    <row r="1" spans="1:29" ht="13.5" thickBot="1" x14ac:dyDescent="0.25"/>
    <row r="2" spans="1:29" ht="13.5" thickBot="1" x14ac:dyDescent="0.25">
      <c r="E2" s="48"/>
      <c r="F2" s="48"/>
      <c r="G2" s="48"/>
      <c r="H2" s="48"/>
      <c r="I2" s="48"/>
      <c r="J2" s="669" t="s">
        <v>0</v>
      </c>
      <c r="K2" s="669"/>
      <c r="L2" s="669"/>
      <c r="M2" s="48"/>
      <c r="N2" s="48"/>
      <c r="O2" s="83"/>
      <c r="P2" s="50" t="s">
        <v>15</v>
      </c>
      <c r="Q2" s="201" t="e">
        <f>JANUARI!#REF!</f>
        <v>#REF!</v>
      </c>
      <c r="R2" s="52"/>
      <c r="S2" s="52"/>
      <c r="T2" s="52"/>
      <c r="U2" s="53"/>
      <c r="V2" s="53"/>
      <c r="W2" s="53"/>
      <c r="X2" s="53"/>
      <c r="Y2" s="53"/>
      <c r="Z2" s="524"/>
      <c r="AA2" s="524"/>
      <c r="AB2" s="524"/>
      <c r="AC2" s="53"/>
    </row>
    <row r="3" spans="1:29" ht="36.75" customHeight="1" x14ac:dyDescent="0.25">
      <c r="E3" s="54"/>
      <c r="F3" s="54"/>
      <c r="G3" s="54"/>
      <c r="H3" s="54"/>
      <c r="I3" s="54"/>
      <c r="J3" s="670" t="e">
        <f>JANUARI!#REF!</f>
        <v>#REF!</v>
      </c>
      <c r="K3" s="670"/>
      <c r="L3" s="670"/>
      <c r="M3" s="54"/>
      <c r="N3" s="54"/>
      <c r="O3" s="359"/>
      <c r="P3" s="359"/>
      <c r="Q3" s="359"/>
      <c r="R3" s="56" t="e">
        <f>JANUARI!#REF!</f>
        <v>#REF!</v>
      </c>
      <c r="S3" s="360"/>
      <c r="T3" s="359"/>
      <c r="V3" s="56"/>
      <c r="W3" s="56"/>
      <c r="X3" s="56"/>
      <c r="Y3" s="57">
        <v>2.4799999999999999E-2</v>
      </c>
      <c r="Z3" s="525"/>
      <c r="AA3" s="525"/>
      <c r="AB3" s="524"/>
      <c r="AC3" s="479">
        <v>2021</v>
      </c>
    </row>
    <row r="4" spans="1:29" x14ac:dyDescent="0.2">
      <c r="B4" s="480"/>
      <c r="C4" s="59"/>
      <c r="D4" s="673" t="s">
        <v>1</v>
      </c>
      <c r="E4" s="674"/>
      <c r="F4" s="675"/>
      <c r="G4" s="60"/>
      <c r="H4" s="60"/>
      <c r="I4" s="60"/>
      <c r="J4" s="681" t="s">
        <v>20</v>
      </c>
      <c r="K4" s="682"/>
      <c r="L4" s="84"/>
      <c r="M4" s="84" t="s">
        <v>74</v>
      </c>
      <c r="N4" s="457"/>
      <c r="O4" s="671" t="s">
        <v>12</v>
      </c>
      <c r="P4" s="672"/>
      <c r="Q4" s="85" t="s">
        <v>13</v>
      </c>
      <c r="R4" s="678" t="s">
        <v>16</v>
      </c>
      <c r="S4" s="679"/>
      <c r="T4" s="680"/>
      <c r="U4" s="101"/>
      <c r="V4" s="102"/>
      <c r="W4" s="61"/>
      <c r="X4" s="683" t="s">
        <v>17</v>
      </c>
      <c r="Y4" s="684"/>
      <c r="Z4" s="685" t="s">
        <v>2</v>
      </c>
      <c r="AA4" s="686"/>
      <c r="AB4" s="687"/>
      <c r="AC4" s="53"/>
    </row>
    <row r="5" spans="1:29" ht="76.5" customHeight="1" thickBot="1" x14ac:dyDescent="0.25">
      <c r="A5" s="491"/>
      <c r="B5" s="481" t="s">
        <v>3</v>
      </c>
      <c r="C5" s="361" t="s">
        <v>91</v>
      </c>
      <c r="D5" s="63" t="s">
        <v>5</v>
      </c>
      <c r="E5" s="63" t="s">
        <v>6</v>
      </c>
      <c r="F5" s="63" t="s">
        <v>7</v>
      </c>
      <c r="G5" s="64" t="s">
        <v>8</v>
      </c>
      <c r="H5" s="63" t="s">
        <v>69</v>
      </c>
      <c r="I5" s="63" t="s">
        <v>68</v>
      </c>
      <c r="J5" s="86" t="s">
        <v>19</v>
      </c>
      <c r="K5" s="86" t="s">
        <v>18</v>
      </c>
      <c r="L5" s="87" t="s">
        <v>88</v>
      </c>
      <c r="M5" s="87" t="s">
        <v>79</v>
      </c>
      <c r="N5" s="458" t="s">
        <v>21</v>
      </c>
      <c r="O5" s="88" t="s">
        <v>126</v>
      </c>
      <c r="P5" s="89" t="s">
        <v>125</v>
      </c>
      <c r="Q5" s="89" t="s">
        <v>14</v>
      </c>
      <c r="R5" s="65" t="s">
        <v>9</v>
      </c>
      <c r="S5" s="386" t="s">
        <v>98</v>
      </c>
      <c r="T5" s="65" t="s">
        <v>10</v>
      </c>
      <c r="U5" s="66" t="s">
        <v>9</v>
      </c>
      <c r="V5" s="66" t="s">
        <v>98</v>
      </c>
      <c r="W5" s="269" t="s">
        <v>99</v>
      </c>
      <c r="X5" s="269" t="s">
        <v>100</v>
      </c>
      <c r="Y5" s="66" t="s">
        <v>10</v>
      </c>
      <c r="Z5" s="526" t="s">
        <v>138</v>
      </c>
      <c r="AA5" s="526" t="s">
        <v>136</v>
      </c>
      <c r="AB5" s="527" t="s">
        <v>137</v>
      </c>
      <c r="AC5" s="90" t="s">
        <v>11</v>
      </c>
    </row>
    <row r="6" spans="1:29" ht="12.75" customHeight="1" thickBot="1" x14ac:dyDescent="0.3">
      <c r="A6" s="496" t="str">
        <f>TEXT($B$6,"dddd")</f>
        <v>donderdag</v>
      </c>
      <c r="B6" s="663">
        <f>DATE($AC$3,4,1)</f>
        <v>42825</v>
      </c>
      <c r="C6" s="451"/>
      <c r="D6" s="493">
        <f>IF(LEFT($A6,2 )="ma",$D$171,IF(LEFT($A6,2)="di",$D$176,IF(LEFT($A6,2)="wo",$D$181,IF(LEFT($A6,2)="do",$D$186,IF(LEFT($A6,2)="vr",$D$191,IF(LEFT($A6,2)="za",$D$198,IF(LEFT($A6,2)="zo",$D$199)))))))</f>
        <v>0</v>
      </c>
      <c r="E6" s="495">
        <f>IF(LEFT($A6,2)="ma",$E$171,IF(LEFT($A6,2)="di",$E$176,IF(LEFT($A6,2)="wo",$E$181,IF(LEFT($A6,2)="do",$E$186,IF(LEFT($A6,2)="vr",$E$191,IF(LEFT($A6,2)="za",$E$198,IF(LEFT($A6,2)="zo",$E$199)))))))</f>
        <v>0</v>
      </c>
      <c r="F6" s="495">
        <f>IF(LEFT($A6,2)="ma",$C$171,IF(LEFT($A6,2)="di",$C$176,IF(LEFT($A6,2)="wo",$C$181,IF(LEFT($A6,2)="do",$C$186,IF(LEFT($A6,2)="vr",$C$191,IF(LEFT($A6,2)="za",$C$198,IF(LEFT($A6,2)="zo",$C$199)))))))</f>
        <v>0</v>
      </c>
      <c r="G6" s="42">
        <f t="shared" ref="G6:G69" si="0">E6-D6-F6</f>
        <v>0</v>
      </c>
      <c r="H6" s="264"/>
      <c r="I6" s="508"/>
      <c r="J6" s="276"/>
      <c r="K6" s="276"/>
      <c r="L6" s="309"/>
      <c r="M6" s="278"/>
      <c r="N6" s="460">
        <f>$B$6</f>
        <v>42825</v>
      </c>
      <c r="O6" s="389"/>
      <c r="P6" s="279"/>
      <c r="Q6" s="401"/>
      <c r="R6" s="79"/>
      <c r="S6" s="200">
        <f t="shared" ref="S6:S69" si="1">IF(LEFT(M6,1)="R",IF(R6&lt;$Q$2,0,R6-$Q$2),IF(LEFT(M6,1)="S",IF(R6&lt;$Q$2,0,R6-$Q$2),R6))</f>
        <v>0</v>
      </c>
      <c r="T6" s="5" t="e">
        <f t="shared" ref="T6:T37" si="2">S6*$R$3</f>
        <v>#REF!</v>
      </c>
      <c r="U6" s="34"/>
      <c r="V6" s="67">
        <f>IF(LEFT(M6,1)="R",IF(U6&lt;$Q$2,0,U6-$Q$2),IF(LEFT(M6,1)="S",IF(U6&lt;$Q$2,0,U6-$Q$2),U6))</f>
        <v>0</v>
      </c>
      <c r="W6" s="67">
        <f>U6</f>
        <v>0</v>
      </c>
      <c r="X6" s="74">
        <f>W6*($Y$3)</f>
        <v>0</v>
      </c>
      <c r="Y6" s="91" t="e">
        <f t="shared" ref="Y6:Y37" si="3">V6*($R$3)</f>
        <v>#REF!</v>
      </c>
      <c r="Z6" s="238"/>
      <c r="AA6" s="528">
        <v>0</v>
      </c>
      <c r="AB6" s="529">
        <v>0</v>
      </c>
      <c r="AC6" s="41"/>
    </row>
    <row r="7" spans="1:29" ht="12.75" customHeight="1" thickBot="1" x14ac:dyDescent="0.3">
      <c r="A7" s="497" t="str">
        <f t="shared" ref="A7:A10" si="4">TEXT($B$6,"dddd")</f>
        <v>donderdag</v>
      </c>
      <c r="B7" s="664"/>
      <c r="C7" s="450"/>
      <c r="D7" s="494">
        <f>IF(LEFT($A7,2)="ma",$D$172,IF(LEFT($A7,2)="di",$D$177,IF(LEFT($A7,2)="wo",$D$182,IF(LEFT($A7,2)="do",$D$187,IF(LEFT($A7,2)="vr",$D$192,IF(LEFT($A7,2)="za",$D$198,IF(LEFT($A7,2)="zo",$D$199)))))))</f>
        <v>0</v>
      </c>
      <c r="E7" s="441">
        <f>IF(LEFT($A7,2)="ma",$E$172,IF(LEFT($A7,2)="di",$E$177,IF(LEFT($A7,2)="wo",$E$182,IF(LEFT($A7,2)="do",$E$187,IF(LEFT($A7,2)="vr",$E$192,IF(LEFT($A7,2)="za",$E$198,IF(LEFT($A7,2)="zo",$E$199)))))))</f>
        <v>0</v>
      </c>
      <c r="F7" s="441">
        <f>IF(LEFT($A7,2)="ma",$C$172,IF(LEFT($A7,2)="di",$C$177,IF(LEFT($A7,2)="wo",$C$182,IF(LEFT($A7,2)="do",$C$187,IF(LEFT($A7,2)="vr",$C$192,IF(LEFT($A7,2)="za",$C$198,IF(LEFT($A7,2)="zo",$C$199)))))))</f>
        <v>0</v>
      </c>
      <c r="G7" s="43">
        <f t="shared" si="0"/>
        <v>0</v>
      </c>
      <c r="H7" s="265"/>
      <c r="I7" s="265"/>
      <c r="J7" s="280"/>
      <c r="K7" s="280"/>
      <c r="L7" s="310"/>
      <c r="M7" s="282"/>
      <c r="N7" s="460">
        <f t="shared" ref="N7:N10" si="5">$B$6</f>
        <v>42825</v>
      </c>
      <c r="O7" s="390"/>
      <c r="P7" s="283"/>
      <c r="Q7" s="283"/>
      <c r="R7" s="80"/>
      <c r="S7" s="68">
        <f t="shared" si="1"/>
        <v>0</v>
      </c>
      <c r="T7" s="4" t="e">
        <f t="shared" si="2"/>
        <v>#REF!</v>
      </c>
      <c r="U7" s="35"/>
      <c r="V7" s="69">
        <f t="shared" ref="V7:V70" si="6">IF(LEFT(M7,1)="R",IF(U7&lt;$Q$2,0,U7-$Q$2),IF(LEFT(M7,1)="S",IF(U7&lt;$Q$2,0,U7-$Q$2),U7))</f>
        <v>0</v>
      </c>
      <c r="W7" s="69">
        <f t="shared" ref="W7:W70" si="7">U7</f>
        <v>0</v>
      </c>
      <c r="X7" s="70">
        <f t="shared" ref="X7:X70" si="8">W7*($Y$3)</f>
        <v>0</v>
      </c>
      <c r="Y7" s="92" t="e">
        <f t="shared" si="3"/>
        <v>#REF!</v>
      </c>
      <c r="Z7" s="234"/>
      <c r="AA7" s="530">
        <v>0</v>
      </c>
      <c r="AB7" s="531">
        <v>0</v>
      </c>
      <c r="AC7" s="37"/>
    </row>
    <row r="8" spans="1:29" ht="12.75" customHeight="1" thickBot="1" x14ac:dyDescent="0.3">
      <c r="A8" s="497" t="str">
        <f t="shared" si="4"/>
        <v>donderdag</v>
      </c>
      <c r="B8" s="664"/>
      <c r="C8" s="452"/>
      <c r="D8" s="492">
        <f>IF(LEFT($A8,2)="ma",$D$173,IF(LEFT($A8,2)="di",$D$178,IF(LEFT($A8,2)="wo",$D$183,IF(LEFT($A8,2)="do",$D$188,IF(LEFT($A8,2)="vr",$D$193,IF(LEFT($A8,2)="za",$D$198,IF(LEFT($A8,2)="zo",$D$199)))))))</f>
        <v>0</v>
      </c>
      <c r="E8" s="441">
        <f>IF(LEFT($A8,2)="ma",$E$173,IF(LEFT($A8,2)="di",$E$178,IF(LEFT($A8,2)="wo",$E$183,IF(LEFT($A8,2)="do",$E$188,IF(LEFT($A8,2)="vr",$E$193,IF(LEFT($A8,2)="za",$E$198,IF(LEFT($A8,2)="zo",$E$199)))))))</f>
        <v>0</v>
      </c>
      <c r="F8" s="441">
        <f>IF(LEFT($A8,2)="ma",$C$173,IF(LEFT($A8,2)="di",$C$178,IF(LEFT($A8,2)="wo",$C$183,IF(LEFT($A8,2)="do",$C$188,IF(LEFT($A8,2)="vr",$C$193,IF(LEFT($A8,2)="za",$C$198,IF(LEFT($A8,2)="zo",$C$199)))))))</f>
        <v>0</v>
      </c>
      <c r="G8" s="43">
        <f t="shared" si="0"/>
        <v>0</v>
      </c>
      <c r="H8" s="265"/>
      <c r="I8" s="265"/>
      <c r="J8" s="280"/>
      <c r="K8" s="280"/>
      <c r="L8" s="310"/>
      <c r="M8" s="282"/>
      <c r="N8" s="460">
        <f t="shared" si="5"/>
        <v>42825</v>
      </c>
      <c r="O8" s="390"/>
      <c r="P8" s="283"/>
      <c r="Q8" s="283"/>
      <c r="R8" s="80"/>
      <c r="S8" s="68">
        <f t="shared" si="1"/>
        <v>0</v>
      </c>
      <c r="T8" s="4" t="e">
        <f t="shared" si="2"/>
        <v>#REF!</v>
      </c>
      <c r="U8" s="35"/>
      <c r="V8" s="69">
        <f t="shared" si="6"/>
        <v>0</v>
      </c>
      <c r="W8" s="69">
        <f t="shared" si="7"/>
        <v>0</v>
      </c>
      <c r="X8" s="70">
        <f t="shared" si="8"/>
        <v>0</v>
      </c>
      <c r="Y8" s="92" t="e">
        <f t="shared" si="3"/>
        <v>#REF!</v>
      </c>
      <c r="Z8" s="234"/>
      <c r="AA8" s="530">
        <v>0</v>
      </c>
      <c r="AB8" s="531">
        <v>0</v>
      </c>
      <c r="AC8" s="37"/>
    </row>
    <row r="9" spans="1:29" ht="12.75" customHeight="1" thickBot="1" x14ac:dyDescent="0.3">
      <c r="A9" s="497" t="str">
        <f t="shared" si="4"/>
        <v>donderdag</v>
      </c>
      <c r="B9" s="664"/>
      <c r="C9" s="450"/>
      <c r="D9" s="441">
        <f>IF(LEFT($A9,2)="ma",$D$174,IF(LEFT($A9,2)="di",$D$179,IF(LEFT($A9,2)="wo",$D$184,IF(LEFT($A9,2)="do",$D$189,IF(LEFT($A9,2)="vr",$D$194,IF(LEFT($A9,2)="za",$D$198,IF(LEFT($A9,2)="zo",$D$199)))))))</f>
        <v>0</v>
      </c>
      <c r="E9" s="441">
        <f>IF(LEFT($A9,2)="ma",$E$174,IF(LEFT($A9,2)="di",$E$179,IF(LEFT($A9,2)="wo",$E$184,IF(LEFT($A9,2)="do",$E$189,IF(LEFT($A9,2)="vr",$E$194,IF(LEFT($A9,2)="za",$E$198,IF(LEFT($A9,2)="zo",$E$199)))))))</f>
        <v>0</v>
      </c>
      <c r="F9" s="441">
        <f>IF(LEFT($A9,2)="ma",$C$174,IF(LEFT($A9,2)="di",$C$179,IF(LEFT($A9,2)="wo",$C$184,IF(LEFT($A9,2)="do",$C$189,IF(LEFT($A9,2)="vr",$C$194,IF(LEFT($A9,2)="za",$C$198,IF(LEFT($A9,2)="zo",$C$199)))))))</f>
        <v>0</v>
      </c>
      <c r="G9" s="43">
        <f t="shared" si="0"/>
        <v>0</v>
      </c>
      <c r="H9" s="265"/>
      <c r="I9" s="265"/>
      <c r="J9" s="280"/>
      <c r="K9" s="280"/>
      <c r="L9" s="310"/>
      <c r="M9" s="282"/>
      <c r="N9" s="460">
        <f t="shared" si="5"/>
        <v>42825</v>
      </c>
      <c r="O9" s="390"/>
      <c r="P9" s="283"/>
      <c r="Q9" s="283"/>
      <c r="R9" s="80"/>
      <c r="S9" s="68">
        <f t="shared" si="1"/>
        <v>0</v>
      </c>
      <c r="T9" s="4" t="e">
        <f t="shared" si="2"/>
        <v>#REF!</v>
      </c>
      <c r="U9" s="35"/>
      <c r="V9" s="69">
        <f t="shared" si="6"/>
        <v>0</v>
      </c>
      <c r="W9" s="69">
        <f t="shared" si="7"/>
        <v>0</v>
      </c>
      <c r="X9" s="70">
        <f t="shared" si="8"/>
        <v>0</v>
      </c>
      <c r="Y9" s="92" t="e">
        <f t="shared" si="3"/>
        <v>#REF!</v>
      </c>
      <c r="Z9" s="234"/>
      <c r="AA9" s="530">
        <v>0</v>
      </c>
      <c r="AB9" s="531">
        <v>0</v>
      </c>
      <c r="AC9" s="37"/>
    </row>
    <row r="10" spans="1:29" ht="13.5" customHeight="1" thickBot="1" x14ac:dyDescent="0.3">
      <c r="A10" s="498" t="str">
        <f t="shared" si="4"/>
        <v>donderdag</v>
      </c>
      <c r="B10" s="664"/>
      <c r="C10" s="449" t="e">
        <f>IF(LEFT($A6,2)="ma",SUM(G6:G10)-SUM($H$171:$H$175)+MAART!C160,IF(LEFT($A6,2)="di",SUM(G6:G10)-SUM($H$176:$H$180)+MAART!C160, IF(LEFT($A6,2)="wo",SUM(G6:G10)-SUM($H$181:$H$185)+MAART!C160, IF(LEFT($A6,2)="do",SUM(G6:G10)-SUM($H$186:$H$190)+MAART!C160, IF(LEFT($A6,2)="vr",SUM(G6:G10)-SUM($H$191:$H$195)+MAART!C160, IF(LEFT($A6,2)="za",SUM(G6:G10)-$H$198+MAART!C160, IF(LEFT($A6,2)="zo",SUM(G6:G10)-$H$199+MAART!C160)))))))</f>
        <v>#REF!</v>
      </c>
      <c r="D10" s="442">
        <f>IF(LEFT($A10,2)="ma",$D$175,IF(LEFT($A10,2)="di",$D$180,IF(LEFT($A10,2)="wo",$D$185,IF(LEFT($A10,2)="do",$D$190,IF(LEFT($A10,2)="vr",$D$195,IF(LEFT($A10,2)="za",$D$198,IF(LEFT($A10,2)="zo",$D$199)))))))</f>
        <v>0</v>
      </c>
      <c r="E10" s="442">
        <f>IF(LEFT($A10,2)="ma",$E$175,IF(LEFT($A10,2)="di",$E$180,IF(LEFT($A10,2)="wo",$E$185,IF(LEFT($A10,2)="do",$E$190,IF(LEFT($A10,2)="vr",$E$195,IF(LEFT($A10,2)="za",$E$198,IF(LEFT($A10,2)="zo",$E$199)))))))</f>
        <v>0</v>
      </c>
      <c r="F10" s="442">
        <f>IF(LEFT($A10,2)="ma",$C$175,IF(LEFT($A10,2)="di",$C$180,IF(LEFT($A10,2)="wo",$C$185,IF(LEFT($A10,2)="do",$C$190,IF(LEFT($A10,2)="vr",$C$195,IF(LEFT($A10,2)="za",$C$198,IF(LEFT($A10,2)="zo",$C$199)))))))</f>
        <v>0</v>
      </c>
      <c r="G10" s="44">
        <f t="shared" si="0"/>
        <v>0</v>
      </c>
      <c r="H10" s="266"/>
      <c r="I10" s="266"/>
      <c r="J10" s="284"/>
      <c r="K10" s="284"/>
      <c r="L10" s="311"/>
      <c r="M10" s="286"/>
      <c r="N10" s="460">
        <f t="shared" si="5"/>
        <v>42825</v>
      </c>
      <c r="O10" s="391"/>
      <c r="P10" s="287"/>
      <c r="Q10" s="287"/>
      <c r="R10" s="81"/>
      <c r="S10" s="71">
        <f t="shared" si="1"/>
        <v>0</v>
      </c>
      <c r="T10" s="6" t="e">
        <f t="shared" si="2"/>
        <v>#REF!</v>
      </c>
      <c r="U10" s="36"/>
      <c r="V10" s="72">
        <f t="shared" si="6"/>
        <v>0</v>
      </c>
      <c r="W10" s="72">
        <f t="shared" si="7"/>
        <v>0</v>
      </c>
      <c r="X10" s="73">
        <f t="shared" si="8"/>
        <v>0</v>
      </c>
      <c r="Y10" s="93" t="e">
        <f t="shared" si="3"/>
        <v>#REF!</v>
      </c>
      <c r="Z10" s="235"/>
      <c r="AA10" s="532">
        <v>0</v>
      </c>
      <c r="AB10" s="533">
        <v>0</v>
      </c>
      <c r="AC10" s="38"/>
    </row>
    <row r="11" spans="1:29" ht="12.75" customHeight="1" thickBot="1" x14ac:dyDescent="0.3">
      <c r="A11" s="496" t="str">
        <f>TEXT($B$11,"dddd")</f>
        <v>vrijdag</v>
      </c>
      <c r="B11" s="663">
        <f>DATE($AC$3,4,2)</f>
        <v>42826</v>
      </c>
      <c r="C11" s="451"/>
      <c r="D11" s="493">
        <f>IF(LEFT($A11,2 )="ma",$D$171,IF(LEFT($A11,2)="di",$D$176,IF(LEFT($A11,2)="wo",$D$181,IF(LEFT($A11,2)="do",$D$186,IF(LEFT($A11,2)="vr",$D$191,IF(LEFT($A11,2)="za",$D$198,IF(LEFT($A11,2)="zo",$D$199)))))))</f>
        <v>0</v>
      </c>
      <c r="E11" s="495">
        <f>IF(LEFT($A11,2)="ma",$E$171,IF(LEFT($A11,2)="di",$E$176,IF(LEFT($A11,2)="wo",$E$181,IF(LEFT($A11,2)="do",$E$186,IF(LEFT($A11,2)="vr",$E$191,IF(LEFT($A11,2)="za",$E$198,IF(LEFT($A11,2)="zo",$E$199)))))))</f>
        <v>0</v>
      </c>
      <c r="F11" s="495">
        <f>IF(LEFT($A11,2)="ma",$C$171,IF(LEFT($A11,2)="di",$C$176,IF(LEFT($A11,2)="wo",$C$181,IF(LEFT($A11,2)="do",$C$186,IF(LEFT($A11,2)="vr",$C$191,IF(LEFT($A11,2)="za",$C$198,IF(LEFT($A11,2)="zo",$C$199)))))))</f>
        <v>0</v>
      </c>
      <c r="G11" s="45">
        <f t="shared" si="0"/>
        <v>0</v>
      </c>
      <c r="H11" s="267"/>
      <c r="I11" s="508"/>
      <c r="J11" s="288"/>
      <c r="K11" s="288"/>
      <c r="L11" s="312"/>
      <c r="M11" s="290"/>
      <c r="N11" s="460">
        <f>$B$11</f>
        <v>42826</v>
      </c>
      <c r="O11" s="392"/>
      <c r="P11" s="291"/>
      <c r="Q11" s="291"/>
      <c r="R11" s="79"/>
      <c r="S11" s="200">
        <f t="shared" si="1"/>
        <v>0</v>
      </c>
      <c r="T11" s="5" t="e">
        <f t="shared" si="2"/>
        <v>#REF!</v>
      </c>
      <c r="U11" s="34"/>
      <c r="V11" s="67">
        <f>IF(LEFT(M11,1)="R",IF(U11&lt;$Q$2,0,U11-$Q$2),IF(LEFT(M11,1)="S",IF(U11&lt;$Q$2,0,U11-$Q$2),U11))</f>
        <v>0</v>
      </c>
      <c r="W11" s="67">
        <f>U11</f>
        <v>0</v>
      </c>
      <c r="X11" s="74">
        <f>W11*($Y$3)</f>
        <v>0</v>
      </c>
      <c r="Y11" s="91" t="e">
        <f t="shared" si="3"/>
        <v>#REF!</v>
      </c>
      <c r="Z11" s="236"/>
      <c r="AA11" s="534">
        <v>0</v>
      </c>
      <c r="AB11" s="535">
        <v>0</v>
      </c>
      <c r="AC11" s="39"/>
    </row>
    <row r="12" spans="1:29" ht="12.75" customHeight="1" thickBot="1" x14ac:dyDescent="0.3">
      <c r="A12" s="497" t="str">
        <f t="shared" ref="A12:A15" si="9">TEXT($B$11,"dddd")</f>
        <v>vrijdag</v>
      </c>
      <c r="B12" s="664"/>
      <c r="C12" s="450"/>
      <c r="D12" s="494">
        <f>IF(LEFT($A12,2)="ma",$D$172,IF(LEFT($A12,2)="di",$D$177,IF(LEFT($A12,2)="wo",$D$182,IF(LEFT($A12,2)="do",$D$187,IF(LEFT($A12,2)="vr",$D$192,IF(LEFT($A12,2)="za",$D$198,IF(LEFT($A12,2)="zo",$D$199)))))))</f>
        <v>0</v>
      </c>
      <c r="E12" s="441">
        <f>IF(LEFT($A12,2)="ma",$E$172,IF(LEFT($A12,2)="di",$E$177,IF(LEFT($A12,2)="wo",$E$182,IF(LEFT($A12,2)="do",$E$187,IF(LEFT($A12,2)="vr",$E$192,IF(LEFT($A12,2)="za",$E$198,IF(LEFT($A12,2)="zo",$E$199)))))))</f>
        <v>0</v>
      </c>
      <c r="F12" s="441">
        <f>IF(LEFT($A12,2)="ma",$C$172,IF(LEFT($A12,2)="di",$C$177,IF(LEFT($A12,2)="wo",$C$182,IF(LEFT($A12,2)="do",$C$187,IF(LEFT($A12,2)="vr",$C$192,IF(LEFT($A12,2)="za",$C$198,IF(LEFT($A12,2)="zo",$C$199)))))))</f>
        <v>0</v>
      </c>
      <c r="G12" s="43">
        <f t="shared" si="0"/>
        <v>0</v>
      </c>
      <c r="H12" s="265"/>
      <c r="I12" s="265"/>
      <c r="J12" s="280"/>
      <c r="K12" s="280"/>
      <c r="L12" s="310"/>
      <c r="M12" s="282"/>
      <c r="N12" s="460">
        <f t="shared" ref="N12:N15" si="10">$B$11</f>
        <v>42826</v>
      </c>
      <c r="O12" s="390"/>
      <c r="P12" s="283"/>
      <c r="Q12" s="283"/>
      <c r="R12" s="80"/>
      <c r="S12" s="68">
        <f t="shared" si="1"/>
        <v>0</v>
      </c>
      <c r="T12" s="4" t="e">
        <f t="shared" si="2"/>
        <v>#REF!</v>
      </c>
      <c r="U12" s="35"/>
      <c r="V12" s="69">
        <f t="shared" si="6"/>
        <v>0</v>
      </c>
      <c r="W12" s="69">
        <f t="shared" si="7"/>
        <v>0</v>
      </c>
      <c r="X12" s="70">
        <f t="shared" si="8"/>
        <v>0</v>
      </c>
      <c r="Y12" s="92" t="e">
        <f t="shared" si="3"/>
        <v>#REF!</v>
      </c>
      <c r="Z12" s="234"/>
      <c r="AA12" s="530">
        <v>0</v>
      </c>
      <c r="AB12" s="531">
        <v>0</v>
      </c>
      <c r="AC12" s="37"/>
    </row>
    <row r="13" spans="1:29" ht="12.75" customHeight="1" thickBot="1" x14ac:dyDescent="0.3">
      <c r="A13" s="497" t="str">
        <f t="shared" si="9"/>
        <v>vrijdag</v>
      </c>
      <c r="B13" s="664"/>
      <c r="C13" s="452"/>
      <c r="D13" s="492">
        <f>IF(LEFT($A13,2)="ma",$D$173,IF(LEFT($A13,2)="di",$D$178,IF(LEFT($A13,2)="wo",$D$183,IF(LEFT($A13,2)="do",$D$188,IF(LEFT($A13,2)="vr",$D$193,IF(LEFT($A13,2)="za",$D$198,IF(LEFT($A13,2)="zo",$D$199)))))))</f>
        <v>0</v>
      </c>
      <c r="E13" s="441">
        <f>IF(LEFT($A13,2)="ma",$E$173,IF(LEFT($A13,2)="di",$E$178,IF(LEFT($A13,2)="wo",$E$183,IF(LEFT($A13,2)="do",$E$188,IF(LEFT($A13,2)="vr",$E$193,IF(LEFT($A13,2)="za",$E$198,IF(LEFT($A13,2)="zo",$E$199)))))))</f>
        <v>0</v>
      </c>
      <c r="F13" s="441">
        <f>IF(LEFT($A13,2)="ma",$C$173,IF(LEFT($A13,2)="di",$C$178,IF(LEFT($A13,2)="wo",$C$183,IF(LEFT($A13,2)="do",$C$188,IF(LEFT($A13,2)="vr",$C$193,IF(LEFT($A13,2)="za",$C$198,IF(LEFT($A13,2)="zo",$C$199)))))))</f>
        <v>0</v>
      </c>
      <c r="G13" s="43">
        <f t="shared" si="0"/>
        <v>0</v>
      </c>
      <c r="H13" s="265"/>
      <c r="I13" s="265"/>
      <c r="J13" s="280"/>
      <c r="K13" s="280"/>
      <c r="L13" s="310"/>
      <c r="M13" s="282"/>
      <c r="N13" s="460">
        <f t="shared" si="10"/>
        <v>42826</v>
      </c>
      <c r="O13" s="390"/>
      <c r="P13" s="283"/>
      <c r="Q13" s="283"/>
      <c r="R13" s="80"/>
      <c r="S13" s="68">
        <f t="shared" si="1"/>
        <v>0</v>
      </c>
      <c r="T13" s="4" t="e">
        <f t="shared" si="2"/>
        <v>#REF!</v>
      </c>
      <c r="U13" s="35"/>
      <c r="V13" s="69">
        <f t="shared" si="6"/>
        <v>0</v>
      </c>
      <c r="W13" s="69">
        <f t="shared" si="7"/>
        <v>0</v>
      </c>
      <c r="X13" s="70">
        <f t="shared" si="8"/>
        <v>0</v>
      </c>
      <c r="Y13" s="92" t="e">
        <f t="shared" si="3"/>
        <v>#REF!</v>
      </c>
      <c r="Z13" s="234"/>
      <c r="AA13" s="530">
        <v>0</v>
      </c>
      <c r="AB13" s="531">
        <v>0</v>
      </c>
      <c r="AC13" s="37"/>
    </row>
    <row r="14" spans="1:29" ht="12.75" customHeight="1" thickBot="1" x14ac:dyDescent="0.3">
      <c r="A14" s="497" t="str">
        <f t="shared" si="9"/>
        <v>vrijdag</v>
      </c>
      <c r="B14" s="664"/>
      <c r="C14" s="450"/>
      <c r="D14" s="441">
        <f>IF(LEFT($A14,2)="ma",$D$174,IF(LEFT($A14,2)="di",$D$179,IF(LEFT($A14,2)="wo",$D$184,IF(LEFT($A14,2)="do",$D$189,IF(LEFT($A14,2)="vr",$D$194,IF(LEFT($A14,2)="za",$D$198,IF(LEFT($A14,2)="zo",$D$199)))))))</f>
        <v>0</v>
      </c>
      <c r="E14" s="441">
        <f>IF(LEFT($A14,2)="ma",$E$174,IF(LEFT($A14,2)="di",$E$179,IF(LEFT($A14,2)="wo",$E$184,IF(LEFT($A14,2)="do",$E$189,IF(LEFT($A14,2)="vr",$E$194,IF(LEFT($A14,2)="za",$E$198,IF(LEFT($A14,2)="zo",$E$199)))))))</f>
        <v>0</v>
      </c>
      <c r="F14" s="441">
        <f>IF(LEFT($A14,2)="ma",$C$174,IF(LEFT($A14,2)="di",$C$179,IF(LEFT($A14,2)="wo",$C$184,IF(LEFT($A14,2)="do",$C$189,IF(LEFT($A14,2)="vr",$C$194,IF(LEFT($A14,2)="za",$C$198,IF(LEFT($A14,2)="zo",$C$199)))))))</f>
        <v>0</v>
      </c>
      <c r="G14" s="43">
        <f t="shared" si="0"/>
        <v>0</v>
      </c>
      <c r="H14" s="265"/>
      <c r="I14" s="265"/>
      <c r="J14" s="280"/>
      <c r="K14" s="280"/>
      <c r="L14" s="310"/>
      <c r="M14" s="282"/>
      <c r="N14" s="460">
        <f t="shared" si="10"/>
        <v>42826</v>
      </c>
      <c r="O14" s="390"/>
      <c r="P14" s="283"/>
      <c r="Q14" s="283"/>
      <c r="R14" s="80"/>
      <c r="S14" s="68">
        <f t="shared" si="1"/>
        <v>0</v>
      </c>
      <c r="T14" s="4" t="e">
        <f t="shared" si="2"/>
        <v>#REF!</v>
      </c>
      <c r="U14" s="35"/>
      <c r="V14" s="69">
        <f t="shared" si="6"/>
        <v>0</v>
      </c>
      <c r="W14" s="69">
        <f t="shared" si="7"/>
        <v>0</v>
      </c>
      <c r="X14" s="70">
        <f t="shared" si="8"/>
        <v>0</v>
      </c>
      <c r="Y14" s="92" t="e">
        <f t="shared" si="3"/>
        <v>#REF!</v>
      </c>
      <c r="Z14" s="234"/>
      <c r="AA14" s="530">
        <v>0</v>
      </c>
      <c r="AB14" s="531">
        <v>0</v>
      </c>
      <c r="AC14" s="37"/>
    </row>
    <row r="15" spans="1:29" ht="13.5" customHeight="1" thickBot="1" x14ac:dyDescent="0.3">
      <c r="A15" s="498" t="str">
        <f t="shared" si="9"/>
        <v>vrijdag</v>
      </c>
      <c r="B15" s="665"/>
      <c r="C15" s="449" t="e">
        <f t="shared" ref="C15:C70" si="11">IF(LEFT($A11,2)="ma",SUM(G11:G15)-SUM($H$171:$H$175)+C10,IF(LEFT($A11,2)="di",SUM(G11:G15)-SUM($H$176:$H$180)+C10, IF(LEFT($A11,2)="wo",SUM(G11:G15)-SUM($H$181:$H$185)+C10, IF(LEFT($A11,2)="do",SUM(G11:G15)-SUM($H$186:$H$190)+C10, IF(LEFT($A11,2)="vr",SUM(G11:G15)-SUM($H$191:$H$195)+C10, IF(LEFT($A11,2)="za",SUM(G11:G15)-$H$198+C10, IF(LEFT($A11,2)="zo",SUM(G11:G15)-$H$199+C10)))))))</f>
        <v>#REF!</v>
      </c>
      <c r="D15" s="442">
        <f>IF(LEFT($A15,2)="ma",$D$175,IF(LEFT($A15,2)="di",$D$180,IF(LEFT($A15,2)="wo",$D$185,IF(LEFT($A15,2)="do",$D$190,IF(LEFT($A15,2)="vr",$D$195,IF(LEFT($A15,2)="za",$D$198,IF(LEFT($A15,2)="zo",$D$199)))))))</f>
        <v>0</v>
      </c>
      <c r="E15" s="442">
        <f>IF(LEFT($A15,2)="ma",$E$175,IF(LEFT($A15,2)="di",$E$180,IF(LEFT($A15,2)="wo",$E$185,IF(LEFT($A15,2)="do",$E$190,IF(LEFT($A15,2)="vr",$E$195,IF(LEFT($A15,2)="za",$E$198,IF(LEFT($A15,2)="zo",$E$199)))))))</f>
        <v>0</v>
      </c>
      <c r="F15" s="442">
        <f>IF(LEFT($A15,2)="ma",$C$175,IF(LEFT($A15,2)="di",$C$180,IF(LEFT($A15,2)="wo",$C$185,IF(LEFT($A15,2)="do",$C$190,IF(LEFT($A15,2)="vr",$C$195,IF(LEFT($A15,2)="za",$C$198,IF(LEFT($A15,2)="zo",$C$199)))))))</f>
        <v>0</v>
      </c>
      <c r="G15" s="46">
        <f t="shared" si="0"/>
        <v>0</v>
      </c>
      <c r="H15" s="268"/>
      <c r="I15" s="266"/>
      <c r="J15" s="292"/>
      <c r="K15" s="292"/>
      <c r="L15" s="313"/>
      <c r="M15" s="294"/>
      <c r="N15" s="460">
        <f t="shared" si="10"/>
        <v>42826</v>
      </c>
      <c r="O15" s="393"/>
      <c r="P15" s="295"/>
      <c r="Q15" s="295"/>
      <c r="R15" s="81"/>
      <c r="S15" s="71">
        <f t="shared" si="1"/>
        <v>0</v>
      </c>
      <c r="T15" s="6" t="e">
        <f t="shared" si="2"/>
        <v>#REF!</v>
      </c>
      <c r="U15" s="36"/>
      <c r="V15" s="72">
        <f t="shared" si="6"/>
        <v>0</v>
      </c>
      <c r="W15" s="72">
        <f t="shared" si="7"/>
        <v>0</v>
      </c>
      <c r="X15" s="73">
        <f t="shared" si="8"/>
        <v>0</v>
      </c>
      <c r="Y15" s="93" t="e">
        <f t="shared" si="3"/>
        <v>#REF!</v>
      </c>
      <c r="Z15" s="237"/>
      <c r="AA15" s="536">
        <v>0</v>
      </c>
      <c r="AB15" s="537">
        <v>0</v>
      </c>
      <c r="AC15" s="40"/>
    </row>
    <row r="16" spans="1:29" ht="12.75" customHeight="1" thickBot="1" x14ac:dyDescent="0.3">
      <c r="A16" s="496" t="str">
        <f>TEXT($B$16,"dddd")</f>
        <v>zaterdag</v>
      </c>
      <c r="B16" s="663">
        <f>DATE($AC$3,4,3)</f>
        <v>42827</v>
      </c>
      <c r="C16" s="451"/>
      <c r="D16" s="493">
        <f>IF(LEFT($A16,2 )="ma",$D$171,IF(LEFT($A16,2)="di",$D$176,IF(LEFT($A16,2)="wo",$D$181,IF(LEFT($A16,2)="do",$D$186,IF(LEFT($A16,2)="vr",$D$191,IF(LEFT($A16,2)="za",$D$198,IF(LEFT($A16,2)="zo",$D$199)))))))</f>
        <v>0</v>
      </c>
      <c r="E16" s="495">
        <f>IF(LEFT($A16,2)="ma",$E$171,IF(LEFT($A16,2)="di",$E$176,IF(LEFT($A16,2)="wo",$E$181,IF(LEFT($A16,2)="do",$E$186,IF(LEFT($A16,2)="vr",$E$191,IF(LEFT($A16,2)="za",$E$198,IF(LEFT($A16,2)="zo",$E$199)))))))</f>
        <v>0</v>
      </c>
      <c r="F16" s="495">
        <f>IF(LEFT($A16,2)="ma",$C$171,IF(LEFT($A16,2)="di",$C$176,IF(LEFT($A16,2)="wo",$C$181,IF(LEFT($A16,2)="do",$C$186,IF(LEFT($A16,2)="vr",$C$191,IF(LEFT($A16,2)="za",$C$198,IF(LEFT($A16,2)="zo",$C$199)))))))</f>
        <v>0</v>
      </c>
      <c r="G16" s="42">
        <f t="shared" si="0"/>
        <v>0</v>
      </c>
      <c r="H16" s="264"/>
      <c r="I16" s="508"/>
      <c r="J16" s="276"/>
      <c r="K16" s="276"/>
      <c r="L16" s="309"/>
      <c r="M16" s="278"/>
      <c r="N16" s="461">
        <f>$B$16</f>
        <v>42827</v>
      </c>
      <c r="O16" s="389"/>
      <c r="P16" s="279"/>
      <c r="Q16" s="279"/>
      <c r="R16" s="79"/>
      <c r="S16" s="200">
        <f t="shared" si="1"/>
        <v>0</v>
      </c>
      <c r="T16" s="5" t="e">
        <f t="shared" si="2"/>
        <v>#REF!</v>
      </c>
      <c r="U16" s="34"/>
      <c r="V16" s="67">
        <f>IF(LEFT(M16,1)="R",IF(U16&lt;$Q$2,0,U16-$Q$2),IF(LEFT(M16,1)="S",IF(U16&lt;$Q$2,0,U16-$Q$2),U16))</f>
        <v>0</v>
      </c>
      <c r="W16" s="67">
        <f>U16</f>
        <v>0</v>
      </c>
      <c r="X16" s="74">
        <f>W16*($Y$3)</f>
        <v>0</v>
      </c>
      <c r="Y16" s="91" t="e">
        <f t="shared" si="3"/>
        <v>#REF!</v>
      </c>
      <c r="Z16" s="238"/>
      <c r="AA16" s="528">
        <v>0</v>
      </c>
      <c r="AB16" s="529">
        <v>0</v>
      </c>
      <c r="AC16" s="41"/>
    </row>
    <row r="17" spans="1:29" ht="12.75" customHeight="1" thickBot="1" x14ac:dyDescent="0.3">
      <c r="A17" s="497" t="str">
        <f t="shared" ref="A17:A20" si="12">TEXT($B$16,"dddd")</f>
        <v>zaterdag</v>
      </c>
      <c r="B17" s="664"/>
      <c r="C17" s="450"/>
      <c r="D17" s="494">
        <f>IF(LEFT($A17,2)="ma",$D$172,IF(LEFT($A17,2)="di",$D$177,IF(LEFT($A17,2)="wo",$D$182,IF(LEFT($A17,2)="do",$D$187,IF(LEFT($A17,2)="vr",$D$192,IF(LEFT($A17,2)="za",$D$198,IF(LEFT($A17,2)="zo",$D$199)))))))</f>
        <v>0</v>
      </c>
      <c r="E17" s="441">
        <f>IF(LEFT($A17,2)="ma",$E$172,IF(LEFT($A17,2)="di",$E$177,IF(LEFT($A17,2)="wo",$E$182,IF(LEFT($A17,2)="do",$E$187,IF(LEFT($A17,2)="vr",$E$192,IF(LEFT($A17,2)="za",$E$198,IF(LEFT($A17,2)="zo",$E$199)))))))</f>
        <v>0</v>
      </c>
      <c r="F17" s="441">
        <f>IF(LEFT($A17,2)="ma",$C$172,IF(LEFT($A17,2)="di",$C$177,IF(LEFT($A17,2)="wo",$C$182,IF(LEFT($A17,2)="do",$C$187,IF(LEFT($A17,2)="vr",$C$192,IF(LEFT($A17,2)="za",$C$198,IF(LEFT($A17,2)="zo",$C$199)))))))</f>
        <v>0</v>
      </c>
      <c r="G17" s="43">
        <f t="shared" si="0"/>
        <v>0</v>
      </c>
      <c r="H17" s="265"/>
      <c r="I17" s="265"/>
      <c r="J17" s="280"/>
      <c r="K17" s="280"/>
      <c r="L17" s="310"/>
      <c r="M17" s="282"/>
      <c r="N17" s="461">
        <f t="shared" ref="N17:N20" si="13">$B$16</f>
        <v>42827</v>
      </c>
      <c r="O17" s="390"/>
      <c r="P17" s="283"/>
      <c r="Q17" s="283"/>
      <c r="R17" s="80"/>
      <c r="S17" s="68">
        <f t="shared" si="1"/>
        <v>0</v>
      </c>
      <c r="T17" s="4" t="e">
        <f t="shared" si="2"/>
        <v>#REF!</v>
      </c>
      <c r="U17" s="35"/>
      <c r="V17" s="69">
        <f t="shared" si="6"/>
        <v>0</v>
      </c>
      <c r="W17" s="69">
        <f t="shared" si="7"/>
        <v>0</v>
      </c>
      <c r="X17" s="70">
        <f t="shared" si="8"/>
        <v>0</v>
      </c>
      <c r="Y17" s="92" t="e">
        <f t="shared" si="3"/>
        <v>#REF!</v>
      </c>
      <c r="Z17" s="234"/>
      <c r="AA17" s="530">
        <v>0</v>
      </c>
      <c r="AB17" s="531">
        <v>0</v>
      </c>
      <c r="AC17" s="37"/>
    </row>
    <row r="18" spans="1:29" ht="12.75" customHeight="1" thickBot="1" x14ac:dyDescent="0.3">
      <c r="A18" s="497" t="str">
        <f t="shared" si="12"/>
        <v>zaterdag</v>
      </c>
      <c r="B18" s="664"/>
      <c r="C18" s="452"/>
      <c r="D18" s="492">
        <f>IF(LEFT($A18,2)="ma",$D$173,IF(LEFT($A18,2)="di",$D$178,IF(LEFT($A18,2)="wo",$D$183,IF(LEFT($A18,2)="do",$D$188,IF(LEFT($A18,2)="vr",$D$193,IF(LEFT($A18,2)="za",$D$198,IF(LEFT($A18,2)="zo",$D$199)))))))</f>
        <v>0</v>
      </c>
      <c r="E18" s="441">
        <f>IF(LEFT($A18,2)="ma",$E$173,IF(LEFT($A18,2)="di",$E$178,IF(LEFT($A18,2)="wo",$E$183,IF(LEFT($A18,2)="do",$E$188,IF(LEFT($A18,2)="vr",$E$193,IF(LEFT($A18,2)="za",$E$198,IF(LEFT($A18,2)="zo",$E$199)))))))</f>
        <v>0</v>
      </c>
      <c r="F18" s="441">
        <f>IF(LEFT($A18,2)="ma",$C$173,IF(LEFT($A18,2)="di",$C$178,IF(LEFT($A18,2)="wo",$C$183,IF(LEFT($A18,2)="do",$C$188,IF(LEFT($A18,2)="vr",$C$193,IF(LEFT($A18,2)="za",$C$198,IF(LEFT($A18,2)="zo",$C$199)))))))</f>
        <v>0</v>
      </c>
      <c r="G18" s="43">
        <f t="shared" si="0"/>
        <v>0</v>
      </c>
      <c r="H18" s="265"/>
      <c r="I18" s="265"/>
      <c r="J18" s="280"/>
      <c r="K18" s="280"/>
      <c r="L18" s="310"/>
      <c r="M18" s="282"/>
      <c r="N18" s="461">
        <f t="shared" si="13"/>
        <v>42827</v>
      </c>
      <c r="O18" s="390"/>
      <c r="P18" s="283"/>
      <c r="Q18" s="283"/>
      <c r="R18" s="80"/>
      <c r="S18" s="68">
        <f t="shared" si="1"/>
        <v>0</v>
      </c>
      <c r="T18" s="4" t="e">
        <f t="shared" si="2"/>
        <v>#REF!</v>
      </c>
      <c r="U18" s="35"/>
      <c r="V18" s="69">
        <f t="shared" si="6"/>
        <v>0</v>
      </c>
      <c r="W18" s="69">
        <f t="shared" si="7"/>
        <v>0</v>
      </c>
      <c r="X18" s="70">
        <f t="shared" si="8"/>
        <v>0</v>
      </c>
      <c r="Y18" s="92" t="e">
        <f t="shared" si="3"/>
        <v>#REF!</v>
      </c>
      <c r="Z18" s="234"/>
      <c r="AA18" s="530">
        <v>0</v>
      </c>
      <c r="AB18" s="531">
        <v>0</v>
      </c>
      <c r="AC18" s="37"/>
    </row>
    <row r="19" spans="1:29" ht="12.75" customHeight="1" thickBot="1" x14ac:dyDescent="0.3">
      <c r="A19" s="497" t="str">
        <f t="shared" si="12"/>
        <v>zaterdag</v>
      </c>
      <c r="B19" s="664"/>
      <c r="C19" s="450"/>
      <c r="D19" s="441">
        <f>IF(LEFT($A19,2)="ma",$D$174,IF(LEFT($A19,2)="di",$D$179,IF(LEFT($A19,2)="wo",$D$184,IF(LEFT($A19,2)="do",$D$189,IF(LEFT($A19,2)="vr",$D$194,IF(LEFT($A19,2)="za",$D$198,IF(LEFT($A19,2)="zo",$D$199)))))))</f>
        <v>0</v>
      </c>
      <c r="E19" s="441">
        <f>IF(LEFT($A19,2)="ma",$E$174,IF(LEFT($A19,2)="di",$E$179,IF(LEFT($A19,2)="wo",$E$184,IF(LEFT($A19,2)="do",$E$189,IF(LEFT($A19,2)="vr",$E$194,IF(LEFT($A19,2)="za",$E$198,IF(LEFT($A19,2)="zo",$E$199)))))))</f>
        <v>0</v>
      </c>
      <c r="F19" s="441">
        <f>IF(LEFT($A19,2)="ma",$C$174,IF(LEFT($A19,2)="di",$C$179,IF(LEFT($A19,2)="wo",$C$184,IF(LEFT($A19,2)="do",$C$189,IF(LEFT($A19,2)="vr",$C$194,IF(LEFT($A19,2)="za",$C$198,IF(LEFT($A19,2)="zo",$C$199)))))))</f>
        <v>0</v>
      </c>
      <c r="G19" s="43">
        <f t="shared" si="0"/>
        <v>0</v>
      </c>
      <c r="H19" s="265"/>
      <c r="I19" s="265"/>
      <c r="J19" s="280"/>
      <c r="K19" s="280"/>
      <c r="L19" s="310"/>
      <c r="M19" s="282"/>
      <c r="N19" s="461">
        <f t="shared" si="13"/>
        <v>42827</v>
      </c>
      <c r="O19" s="390"/>
      <c r="P19" s="283"/>
      <c r="Q19" s="283"/>
      <c r="R19" s="80"/>
      <c r="S19" s="68">
        <f t="shared" si="1"/>
        <v>0</v>
      </c>
      <c r="T19" s="4" t="e">
        <f t="shared" si="2"/>
        <v>#REF!</v>
      </c>
      <c r="U19" s="35"/>
      <c r="V19" s="69">
        <f t="shared" si="6"/>
        <v>0</v>
      </c>
      <c r="W19" s="69">
        <f t="shared" si="7"/>
        <v>0</v>
      </c>
      <c r="X19" s="70">
        <f t="shared" si="8"/>
        <v>0</v>
      </c>
      <c r="Y19" s="92" t="e">
        <f t="shared" si="3"/>
        <v>#REF!</v>
      </c>
      <c r="Z19" s="234"/>
      <c r="AA19" s="530">
        <v>0</v>
      </c>
      <c r="AB19" s="531">
        <v>0</v>
      </c>
      <c r="AC19" s="37"/>
    </row>
    <row r="20" spans="1:29" ht="13.5" customHeight="1" thickBot="1" x14ac:dyDescent="0.3">
      <c r="A20" s="498" t="str">
        <f t="shared" si="12"/>
        <v>zaterdag</v>
      </c>
      <c r="B20" s="665"/>
      <c r="C20" s="449" t="e">
        <f t="shared" si="11"/>
        <v>#REF!</v>
      </c>
      <c r="D20" s="442">
        <f>IF(LEFT($A20,2)="ma",$D$175,IF(LEFT($A20,2)="di",$D$180,IF(LEFT($A20,2)="wo",$D$185,IF(LEFT($A20,2)="do",$D$190,IF(LEFT($A20,2)="vr",$D$195,IF(LEFT($A20,2)="za",$D$198,IF(LEFT($A20,2)="zo",$D$199)))))))</f>
        <v>0</v>
      </c>
      <c r="E20" s="442">
        <f>IF(LEFT($A20,2)="ma",$E$175,IF(LEFT($A20,2)="di",$E$180,IF(LEFT($A20,2)="wo",$E$185,IF(LEFT($A20,2)="do",$E$190,IF(LEFT($A20,2)="vr",$E$195,IF(LEFT($A20,2)="za",$E$198,IF(LEFT($A20,2)="zo",$E$199)))))))</f>
        <v>0</v>
      </c>
      <c r="F20" s="442">
        <f>IF(LEFT($A20,2)="ma",$C$175,IF(LEFT($A20,2)="di",$C$180,IF(LEFT($A20,2)="wo",$C$185,IF(LEFT($A20,2)="do",$C$190,IF(LEFT($A20,2)="vr",$C$195,IF(LEFT($A20,2)="za",$C$198,IF(LEFT($A20,2)="zo",$C$199)))))))</f>
        <v>0</v>
      </c>
      <c r="G20" s="44">
        <f t="shared" si="0"/>
        <v>0</v>
      </c>
      <c r="H20" s="266"/>
      <c r="I20" s="266"/>
      <c r="J20" s="284"/>
      <c r="K20" s="284"/>
      <c r="L20" s="311"/>
      <c r="M20" s="286"/>
      <c r="N20" s="461">
        <f t="shared" si="13"/>
        <v>42827</v>
      </c>
      <c r="O20" s="391"/>
      <c r="P20" s="287"/>
      <c r="Q20" s="287"/>
      <c r="R20" s="81"/>
      <c r="S20" s="71">
        <f t="shared" si="1"/>
        <v>0</v>
      </c>
      <c r="T20" s="6" t="e">
        <f t="shared" si="2"/>
        <v>#REF!</v>
      </c>
      <c r="U20" s="36"/>
      <c r="V20" s="72">
        <f t="shared" si="6"/>
        <v>0</v>
      </c>
      <c r="W20" s="72">
        <f t="shared" si="7"/>
        <v>0</v>
      </c>
      <c r="X20" s="73">
        <f t="shared" si="8"/>
        <v>0</v>
      </c>
      <c r="Y20" s="93" t="e">
        <f t="shared" si="3"/>
        <v>#REF!</v>
      </c>
      <c r="Z20" s="235"/>
      <c r="AA20" s="532">
        <v>0</v>
      </c>
      <c r="AB20" s="533">
        <v>0</v>
      </c>
      <c r="AC20" s="38"/>
    </row>
    <row r="21" spans="1:29" ht="12.75" customHeight="1" x14ac:dyDescent="0.25">
      <c r="A21" s="496" t="str">
        <f>TEXT($B$21,"dddd")</f>
        <v>zondag</v>
      </c>
      <c r="B21" s="688">
        <f>DATE($AC$3,4,4)</f>
        <v>42828</v>
      </c>
      <c r="C21" s="451"/>
      <c r="D21" s="493">
        <f>IF(LEFT($A21,2 )="ma",$D$171,IF(LEFT($A21,2)="di",$D$176,IF(LEFT($A21,2)="wo",$D$181,IF(LEFT($A21,2)="do",$D$186,IF(LEFT($A21,2)="vr",$D$191,IF(LEFT($A21,2)="za",$D$198,IF(LEFT($A21,2)="zo",$D$199)))))))</f>
        <v>0</v>
      </c>
      <c r="E21" s="495">
        <f>IF(LEFT($A21,2)="ma",$E$171,IF(LEFT($A21,2)="di",$E$176,IF(LEFT($A21,2)="wo",$E$181,IF(LEFT($A21,2)="do",$E$186,IF(LEFT($A21,2)="vr",$E$191,IF(LEFT($A21,2)="za",$E$198,IF(LEFT($A21,2)="zo",$E$199)))))))</f>
        <v>0</v>
      </c>
      <c r="F21" s="495">
        <f>IF(LEFT($A21,2)="ma",$C$171,IF(LEFT($A21,2)="di",$C$176,IF(LEFT($A21,2)="wo",$C$181,IF(LEFT($A21,2)="do",$C$186,IF(LEFT($A21,2)="vr",$C$191,IF(LEFT($A21,2)="za",$C$198,IF(LEFT($A21,2)="zo",$C$199)))))))</f>
        <v>0</v>
      </c>
      <c r="G21" s="45">
        <f t="shared" si="0"/>
        <v>0</v>
      </c>
      <c r="H21" s="267"/>
      <c r="I21" s="508"/>
      <c r="J21" s="288"/>
      <c r="K21" s="288"/>
      <c r="L21" s="312"/>
      <c r="M21" s="290"/>
      <c r="N21" s="462">
        <f>$B$21</f>
        <v>42828</v>
      </c>
      <c r="O21" s="392"/>
      <c r="P21" s="291"/>
      <c r="Q21" s="291"/>
      <c r="R21" s="79"/>
      <c r="S21" s="200">
        <f t="shared" si="1"/>
        <v>0</v>
      </c>
      <c r="T21" s="5" t="e">
        <f t="shared" si="2"/>
        <v>#REF!</v>
      </c>
      <c r="U21" s="34"/>
      <c r="V21" s="67">
        <f>IF(LEFT(M21,1)="R",IF(U21&lt;$Q$2,0,U21-$Q$2),IF(LEFT(M21,1)="S",IF(U21&lt;$Q$2,0,U21-$Q$2),U21))</f>
        <v>0</v>
      </c>
      <c r="W21" s="67">
        <f>U21</f>
        <v>0</v>
      </c>
      <c r="X21" s="74">
        <f>W21*($Y$3)</f>
        <v>0</v>
      </c>
      <c r="Y21" s="91" t="e">
        <f t="shared" si="3"/>
        <v>#REF!</v>
      </c>
      <c r="Z21" s="236"/>
      <c r="AA21" s="534">
        <v>0</v>
      </c>
      <c r="AB21" s="535">
        <v>0</v>
      </c>
      <c r="AC21" s="39"/>
    </row>
    <row r="22" spans="1:29" ht="12.75" customHeight="1" x14ac:dyDescent="0.25">
      <c r="A22" s="497" t="str">
        <f t="shared" ref="A22:A25" si="14">TEXT($B$21,"dddd")</f>
        <v>zondag</v>
      </c>
      <c r="B22" s="664"/>
      <c r="C22" s="450"/>
      <c r="D22" s="494">
        <f>IF(LEFT($A22,2)="ma",$D$172,IF(LEFT($A22,2)="di",$D$177,IF(LEFT($A22,2)="wo",$D$182,IF(LEFT($A22,2)="do",$D$187,IF(LEFT($A22,2)="vr",$D$192,IF(LEFT($A22,2)="za",$D$198,IF(LEFT($A22,2)="zo",$D$199)))))))</f>
        <v>0</v>
      </c>
      <c r="E22" s="441">
        <f>IF(LEFT($A22,2)="ma",$E$172,IF(LEFT($A22,2)="di",$E$177,IF(LEFT($A22,2)="wo",$E$182,IF(LEFT($A22,2)="do",$E$187,IF(LEFT($A22,2)="vr",$E$192,IF(LEFT($A22,2)="za",$E$198,IF(LEFT($A22,2)="zo",$E$199)))))))</f>
        <v>0</v>
      </c>
      <c r="F22" s="441">
        <f>IF(LEFT($A22,2)="ma",$C$172,IF(LEFT($A22,2)="di",$C$177,IF(LEFT($A22,2)="wo",$C$182,IF(LEFT($A22,2)="do",$C$187,IF(LEFT($A22,2)="vr",$C$192,IF(LEFT($A22,2)="za",$C$198,IF(LEFT($A22,2)="zo",$C$199)))))))</f>
        <v>0</v>
      </c>
      <c r="G22" s="43">
        <f t="shared" si="0"/>
        <v>0</v>
      </c>
      <c r="H22" s="265"/>
      <c r="I22" s="265"/>
      <c r="J22" s="280"/>
      <c r="K22" s="280"/>
      <c r="L22" s="310"/>
      <c r="M22" s="282"/>
      <c r="N22" s="462">
        <f t="shared" ref="N22:N25" si="15">$B$21</f>
        <v>42828</v>
      </c>
      <c r="O22" s="390"/>
      <c r="P22" s="283"/>
      <c r="Q22" s="283"/>
      <c r="R22" s="80"/>
      <c r="S22" s="68">
        <f t="shared" si="1"/>
        <v>0</v>
      </c>
      <c r="T22" s="4" t="e">
        <f t="shared" si="2"/>
        <v>#REF!</v>
      </c>
      <c r="U22" s="35"/>
      <c r="V22" s="69">
        <f t="shared" si="6"/>
        <v>0</v>
      </c>
      <c r="W22" s="69">
        <f t="shared" si="7"/>
        <v>0</v>
      </c>
      <c r="X22" s="70">
        <f t="shared" si="8"/>
        <v>0</v>
      </c>
      <c r="Y22" s="92" t="e">
        <f t="shared" si="3"/>
        <v>#REF!</v>
      </c>
      <c r="Z22" s="234"/>
      <c r="AA22" s="530">
        <v>0</v>
      </c>
      <c r="AB22" s="531">
        <v>0</v>
      </c>
      <c r="AC22" s="37"/>
    </row>
    <row r="23" spans="1:29" ht="12.75" customHeight="1" x14ac:dyDescent="0.25">
      <c r="A23" s="497" t="str">
        <f t="shared" si="14"/>
        <v>zondag</v>
      </c>
      <c r="B23" s="664"/>
      <c r="C23" s="452"/>
      <c r="D23" s="492">
        <f>IF(LEFT($A23,2)="ma",$D$173,IF(LEFT($A23,2)="di",$D$178,IF(LEFT($A23,2)="wo",$D$183,IF(LEFT($A23,2)="do",$D$188,IF(LEFT($A23,2)="vr",$D$193,IF(LEFT($A23,2)="za",$D$198,IF(LEFT($A23,2)="zo",$D$199)))))))</f>
        <v>0</v>
      </c>
      <c r="E23" s="441">
        <f>IF(LEFT($A23,2)="ma",$E$173,IF(LEFT($A23,2)="di",$E$178,IF(LEFT($A23,2)="wo",$E$183,IF(LEFT($A23,2)="do",$E$188,IF(LEFT($A23,2)="vr",$E$193,IF(LEFT($A23,2)="za",$E$198,IF(LEFT($A23,2)="zo",$E$199)))))))</f>
        <v>0</v>
      </c>
      <c r="F23" s="441">
        <f>IF(LEFT($A23,2)="ma",$C$173,IF(LEFT($A23,2)="di",$C$178,IF(LEFT($A23,2)="wo",$C$183,IF(LEFT($A23,2)="do",$C$188,IF(LEFT($A23,2)="vr",$C$193,IF(LEFT($A23,2)="za",$C$198,IF(LEFT($A23,2)="zo",$C$199)))))))</f>
        <v>0</v>
      </c>
      <c r="G23" s="43">
        <f t="shared" si="0"/>
        <v>0</v>
      </c>
      <c r="H23" s="265"/>
      <c r="I23" s="265"/>
      <c r="J23" s="280"/>
      <c r="K23" s="280"/>
      <c r="L23" s="310"/>
      <c r="M23" s="282"/>
      <c r="N23" s="462">
        <f t="shared" si="15"/>
        <v>42828</v>
      </c>
      <c r="O23" s="390"/>
      <c r="P23" s="283"/>
      <c r="Q23" s="283"/>
      <c r="R23" s="80"/>
      <c r="S23" s="68">
        <f t="shared" si="1"/>
        <v>0</v>
      </c>
      <c r="T23" s="4" t="e">
        <f t="shared" si="2"/>
        <v>#REF!</v>
      </c>
      <c r="U23" s="35"/>
      <c r="V23" s="69">
        <f t="shared" si="6"/>
        <v>0</v>
      </c>
      <c r="W23" s="69">
        <f t="shared" si="7"/>
        <v>0</v>
      </c>
      <c r="X23" s="70">
        <f t="shared" si="8"/>
        <v>0</v>
      </c>
      <c r="Y23" s="92" t="e">
        <f t="shared" si="3"/>
        <v>#REF!</v>
      </c>
      <c r="Z23" s="234"/>
      <c r="AA23" s="530">
        <v>0</v>
      </c>
      <c r="AB23" s="531">
        <v>0</v>
      </c>
      <c r="AC23" s="37"/>
    </row>
    <row r="24" spans="1:29" ht="12.75" customHeight="1" thickBot="1" x14ac:dyDescent="0.3">
      <c r="A24" s="497" t="str">
        <f t="shared" si="14"/>
        <v>zondag</v>
      </c>
      <c r="B24" s="664"/>
      <c r="C24" s="450"/>
      <c r="D24" s="441">
        <f>IF(LEFT($A24,2)="ma",$D$174,IF(LEFT($A24,2)="di",$D$179,IF(LEFT($A24,2)="wo",$D$184,IF(LEFT($A24,2)="do",$D$189,IF(LEFT($A24,2)="vr",$D$194,IF(LEFT($A24,2)="za",$D$198,IF(LEFT($A24,2)="zo",$D$199)))))))</f>
        <v>0</v>
      </c>
      <c r="E24" s="441">
        <f>IF(LEFT($A24,2)="ma",$E$174,IF(LEFT($A24,2)="di",$E$179,IF(LEFT($A24,2)="wo",$E$184,IF(LEFT($A24,2)="do",$E$189,IF(LEFT($A24,2)="vr",$E$194,IF(LEFT($A24,2)="za",$E$198,IF(LEFT($A24,2)="zo",$E$199)))))))</f>
        <v>0</v>
      </c>
      <c r="F24" s="441">
        <f>IF(LEFT($A24,2)="ma",$C$174,IF(LEFT($A24,2)="di",$C$179,IF(LEFT($A24,2)="wo",$C$184,IF(LEFT($A24,2)="do",$C$189,IF(LEFT($A24,2)="vr",$C$194,IF(LEFT($A24,2)="za",$C$198,IF(LEFT($A24,2)="zo",$C$199)))))))</f>
        <v>0</v>
      </c>
      <c r="G24" s="43">
        <f t="shared" si="0"/>
        <v>0</v>
      </c>
      <c r="H24" s="265"/>
      <c r="I24" s="265"/>
      <c r="J24" s="280"/>
      <c r="K24" s="280"/>
      <c r="L24" s="310"/>
      <c r="M24" s="282"/>
      <c r="N24" s="462">
        <f t="shared" si="15"/>
        <v>42828</v>
      </c>
      <c r="O24" s="390"/>
      <c r="P24" s="283"/>
      <c r="Q24" s="283"/>
      <c r="R24" s="80"/>
      <c r="S24" s="68">
        <f t="shared" si="1"/>
        <v>0</v>
      </c>
      <c r="T24" s="4" t="e">
        <f t="shared" si="2"/>
        <v>#REF!</v>
      </c>
      <c r="U24" s="35"/>
      <c r="V24" s="69">
        <f t="shared" si="6"/>
        <v>0</v>
      </c>
      <c r="W24" s="69">
        <f t="shared" si="7"/>
        <v>0</v>
      </c>
      <c r="X24" s="70">
        <f t="shared" si="8"/>
        <v>0</v>
      </c>
      <c r="Y24" s="92" t="e">
        <f t="shared" si="3"/>
        <v>#REF!</v>
      </c>
      <c r="Z24" s="234"/>
      <c r="AA24" s="530">
        <v>0</v>
      </c>
      <c r="AB24" s="531">
        <v>0</v>
      </c>
      <c r="AC24" s="37"/>
    </row>
    <row r="25" spans="1:29" ht="13.5" customHeight="1" thickBot="1" x14ac:dyDescent="0.3">
      <c r="A25" s="498" t="str">
        <f t="shared" si="14"/>
        <v>zondag</v>
      </c>
      <c r="B25" s="664"/>
      <c r="C25" s="449" t="e">
        <f t="shared" si="11"/>
        <v>#REF!</v>
      </c>
      <c r="D25" s="442">
        <f>IF(LEFT($A25,2)="ma",$D$175,IF(LEFT($A25,2)="di",$D$180,IF(LEFT($A25,2)="wo",$D$185,IF(LEFT($A25,2)="do",$D$190,IF(LEFT($A25,2)="vr",$D$195,IF(LEFT($A25,2)="za",$D$198,IF(LEFT($A25,2)="zo",$D$199)))))))</f>
        <v>0</v>
      </c>
      <c r="E25" s="442">
        <f>IF(LEFT($A25,2)="ma",$E$175,IF(LEFT($A25,2)="di",$E$180,IF(LEFT($A25,2)="wo",$E$185,IF(LEFT($A25,2)="do",$E$190,IF(LEFT($A25,2)="vr",$E$195,IF(LEFT($A25,2)="za",$E$198,IF(LEFT($A25,2)="zo",$E$199)))))))</f>
        <v>0</v>
      </c>
      <c r="F25" s="442">
        <f>IF(LEFT($A25,2)="ma",$C$175,IF(LEFT($A25,2)="di",$C$180,IF(LEFT($A25,2)="wo",$C$185,IF(LEFT($A25,2)="do",$C$190,IF(LEFT($A25,2)="vr",$C$195,IF(LEFT($A25,2)="za",$C$198,IF(LEFT($A25,2)="zo",$C$199)))))))</f>
        <v>0</v>
      </c>
      <c r="G25" s="46">
        <f t="shared" si="0"/>
        <v>0</v>
      </c>
      <c r="H25" s="268"/>
      <c r="I25" s="266"/>
      <c r="J25" s="292"/>
      <c r="K25" s="292"/>
      <c r="L25" s="313"/>
      <c r="M25" s="294"/>
      <c r="N25" s="462">
        <f t="shared" si="15"/>
        <v>42828</v>
      </c>
      <c r="O25" s="393"/>
      <c r="P25" s="295"/>
      <c r="Q25" s="295"/>
      <c r="R25" s="81"/>
      <c r="S25" s="71">
        <f t="shared" si="1"/>
        <v>0</v>
      </c>
      <c r="T25" s="6" t="e">
        <f t="shared" si="2"/>
        <v>#REF!</v>
      </c>
      <c r="U25" s="36"/>
      <c r="V25" s="72">
        <f t="shared" si="6"/>
        <v>0</v>
      </c>
      <c r="W25" s="72">
        <f t="shared" si="7"/>
        <v>0</v>
      </c>
      <c r="X25" s="73">
        <f t="shared" si="8"/>
        <v>0</v>
      </c>
      <c r="Y25" s="93" t="e">
        <f t="shared" si="3"/>
        <v>#REF!</v>
      </c>
      <c r="Z25" s="237"/>
      <c r="AA25" s="536">
        <v>0</v>
      </c>
      <c r="AB25" s="537">
        <v>0</v>
      </c>
      <c r="AC25" s="40"/>
    </row>
    <row r="26" spans="1:29" ht="12.75" customHeight="1" thickBot="1" x14ac:dyDescent="0.3">
      <c r="A26" s="496" t="str">
        <f>TEXT($B$26,"dddd")</f>
        <v>maandag</v>
      </c>
      <c r="B26" s="663">
        <f>DATE($AC$3,4,5)</f>
        <v>42829</v>
      </c>
      <c r="C26" s="451"/>
      <c r="D26" s="493">
        <f>IF(LEFT($A26,2 )="ma",$D$171,IF(LEFT($A26,2)="di",$D$176,IF(LEFT($A26,2)="wo",$D$181,IF(LEFT($A26,2)="do",$D$186,IF(LEFT($A26,2)="vr",$D$191,IF(LEFT($A26,2)="za",$D$198,IF(LEFT($A26,2)="zo",$D$199)))))))</f>
        <v>0</v>
      </c>
      <c r="E26" s="495">
        <f>IF(LEFT($A26,2)="ma",$E$171,IF(LEFT($A26,2)="di",$E$176,IF(LEFT($A26,2)="wo",$E$181,IF(LEFT($A26,2)="do",$E$186,IF(LEFT($A26,2)="vr",$E$191,IF(LEFT($A26,2)="za",$E$198,IF(LEFT($A26,2)="zo",$E$199)))))))</f>
        <v>0</v>
      </c>
      <c r="F26" s="495">
        <f>IF(LEFT($A26,2)="ma",$C$171,IF(LEFT($A26,2)="di",$C$176,IF(LEFT($A26,2)="wo",$C$181,IF(LEFT($A26,2)="do",$C$186,IF(LEFT($A26,2)="vr",$C$191,IF(LEFT($A26,2)="za",$C$198,IF(LEFT($A26,2)="zo",$C$199)))))))</f>
        <v>0</v>
      </c>
      <c r="G26" s="42">
        <f t="shared" si="0"/>
        <v>0</v>
      </c>
      <c r="H26" s="264"/>
      <c r="I26" s="508"/>
      <c r="J26" s="276"/>
      <c r="K26" s="276"/>
      <c r="L26" s="309"/>
      <c r="M26" s="278"/>
      <c r="N26" s="461">
        <f>$B$26</f>
        <v>42829</v>
      </c>
      <c r="O26" s="389"/>
      <c r="P26" s="279"/>
      <c r="Q26" s="279"/>
      <c r="R26" s="79"/>
      <c r="S26" s="200">
        <f t="shared" si="1"/>
        <v>0</v>
      </c>
      <c r="T26" s="5" t="e">
        <f t="shared" si="2"/>
        <v>#REF!</v>
      </c>
      <c r="U26" s="34"/>
      <c r="V26" s="67">
        <f>IF(LEFT(M26,1)="R",IF(U26&lt;$Q$2,0,U26-$Q$2),IF(LEFT(M26,1)="S",IF(U26&lt;$Q$2,0,U26-$Q$2),U26))</f>
        <v>0</v>
      </c>
      <c r="W26" s="67">
        <f>U26</f>
        <v>0</v>
      </c>
      <c r="X26" s="74">
        <f>W26*($Y$3)</f>
        <v>0</v>
      </c>
      <c r="Y26" s="91" t="e">
        <f t="shared" si="3"/>
        <v>#REF!</v>
      </c>
      <c r="Z26" s="238"/>
      <c r="AA26" s="528">
        <v>0</v>
      </c>
      <c r="AB26" s="529">
        <v>0</v>
      </c>
      <c r="AC26" s="41"/>
    </row>
    <row r="27" spans="1:29" ht="12.75" customHeight="1" thickBot="1" x14ac:dyDescent="0.3">
      <c r="A27" s="497" t="str">
        <f t="shared" ref="A27:A30" si="16">TEXT($B$26,"dddd")</f>
        <v>maandag</v>
      </c>
      <c r="B27" s="664"/>
      <c r="C27" s="450"/>
      <c r="D27" s="494">
        <f>IF(LEFT($A27,2)="ma",$D$172,IF(LEFT($A27,2)="di",$D$177,IF(LEFT($A27,2)="wo",$D$182,IF(LEFT($A27,2)="do",$D$187,IF(LEFT($A27,2)="vr",$D$192,IF(LEFT($A27,2)="za",$D$198,IF(LEFT($A27,2)="zo",$D$199)))))))</f>
        <v>0</v>
      </c>
      <c r="E27" s="441">
        <f>IF(LEFT($A27,2)="ma",$E$172,IF(LEFT($A27,2)="di",$E$177,IF(LEFT($A27,2)="wo",$E$182,IF(LEFT($A27,2)="do",$E$187,IF(LEFT($A27,2)="vr",$E$192,IF(LEFT($A27,2)="za",$E$198,IF(LEFT($A27,2)="zo",$E$199)))))))</f>
        <v>0</v>
      </c>
      <c r="F27" s="441">
        <f>IF(LEFT($A27,2)="ma",$C$172,IF(LEFT($A27,2)="di",$C$177,IF(LEFT($A27,2)="wo",$C$182,IF(LEFT($A27,2)="do",$C$187,IF(LEFT($A27,2)="vr",$C$192,IF(LEFT($A27,2)="za",$C$198,IF(LEFT($A27,2)="zo",$C$199)))))))</f>
        <v>0</v>
      </c>
      <c r="G27" s="43">
        <f t="shared" si="0"/>
        <v>0</v>
      </c>
      <c r="H27" s="265"/>
      <c r="I27" s="265"/>
      <c r="J27" s="280"/>
      <c r="K27" s="280"/>
      <c r="L27" s="310"/>
      <c r="M27" s="282"/>
      <c r="N27" s="461">
        <f t="shared" ref="N27:N30" si="17">$B$26</f>
        <v>42829</v>
      </c>
      <c r="O27" s="390"/>
      <c r="P27" s="283"/>
      <c r="Q27" s="283"/>
      <c r="R27" s="80"/>
      <c r="S27" s="68">
        <f t="shared" si="1"/>
        <v>0</v>
      </c>
      <c r="T27" s="4" t="e">
        <f t="shared" si="2"/>
        <v>#REF!</v>
      </c>
      <c r="U27" s="35"/>
      <c r="V27" s="69">
        <f t="shared" si="6"/>
        <v>0</v>
      </c>
      <c r="W27" s="69">
        <f t="shared" si="7"/>
        <v>0</v>
      </c>
      <c r="X27" s="70">
        <f t="shared" si="8"/>
        <v>0</v>
      </c>
      <c r="Y27" s="92" t="e">
        <f t="shared" si="3"/>
        <v>#REF!</v>
      </c>
      <c r="Z27" s="234"/>
      <c r="AA27" s="530">
        <v>0</v>
      </c>
      <c r="AB27" s="531">
        <v>0</v>
      </c>
      <c r="AC27" s="37"/>
    </row>
    <row r="28" spans="1:29" ht="12.75" customHeight="1" thickBot="1" x14ac:dyDescent="0.3">
      <c r="A28" s="497" t="str">
        <f t="shared" si="16"/>
        <v>maandag</v>
      </c>
      <c r="B28" s="664"/>
      <c r="C28" s="452"/>
      <c r="D28" s="492">
        <f>IF(LEFT($A28,2)="ma",$D$173,IF(LEFT($A28,2)="di",$D$178,IF(LEFT($A28,2)="wo",$D$183,IF(LEFT($A28,2)="do",$D$188,IF(LEFT($A28,2)="vr",$D$193,IF(LEFT($A28,2)="za",$D$198,IF(LEFT($A28,2)="zo",$D$199)))))))</f>
        <v>0</v>
      </c>
      <c r="E28" s="441">
        <f>IF(LEFT($A28,2)="ma",$E$173,IF(LEFT($A28,2)="di",$E$178,IF(LEFT($A28,2)="wo",$E$183,IF(LEFT($A28,2)="do",$E$188,IF(LEFT($A28,2)="vr",$E$193,IF(LEFT($A28,2)="za",$E$198,IF(LEFT($A28,2)="zo",$E$199)))))))</f>
        <v>0</v>
      </c>
      <c r="F28" s="441">
        <f>IF(LEFT($A28,2)="ma",$C$173,IF(LEFT($A28,2)="di",$C$178,IF(LEFT($A28,2)="wo",$C$183,IF(LEFT($A28,2)="do",$C$188,IF(LEFT($A28,2)="vr",$C$193,IF(LEFT($A28,2)="za",$C$198,IF(LEFT($A28,2)="zo",$C$199)))))))</f>
        <v>0</v>
      </c>
      <c r="G28" s="43">
        <f t="shared" si="0"/>
        <v>0</v>
      </c>
      <c r="H28" s="265"/>
      <c r="I28" s="265"/>
      <c r="J28" s="280"/>
      <c r="K28" s="280"/>
      <c r="L28" s="310"/>
      <c r="M28" s="282"/>
      <c r="N28" s="461">
        <f t="shared" si="17"/>
        <v>42829</v>
      </c>
      <c r="O28" s="390"/>
      <c r="P28" s="283"/>
      <c r="Q28" s="283"/>
      <c r="R28" s="80"/>
      <c r="S28" s="68">
        <f t="shared" si="1"/>
        <v>0</v>
      </c>
      <c r="T28" s="4" t="e">
        <f t="shared" si="2"/>
        <v>#REF!</v>
      </c>
      <c r="U28" s="35"/>
      <c r="V28" s="69">
        <f t="shared" si="6"/>
        <v>0</v>
      </c>
      <c r="W28" s="69">
        <f t="shared" si="7"/>
        <v>0</v>
      </c>
      <c r="X28" s="70">
        <f t="shared" si="8"/>
        <v>0</v>
      </c>
      <c r="Y28" s="92" t="e">
        <f t="shared" si="3"/>
        <v>#REF!</v>
      </c>
      <c r="Z28" s="234"/>
      <c r="AA28" s="530">
        <v>0</v>
      </c>
      <c r="AB28" s="531">
        <v>0</v>
      </c>
      <c r="AC28" s="37"/>
    </row>
    <row r="29" spans="1:29" ht="12.75" customHeight="1" thickBot="1" x14ac:dyDescent="0.3">
      <c r="A29" s="497" t="str">
        <f t="shared" si="16"/>
        <v>maandag</v>
      </c>
      <c r="B29" s="664"/>
      <c r="C29" s="450"/>
      <c r="D29" s="441">
        <f>IF(LEFT($A29,2)="ma",$D$174,IF(LEFT($A29,2)="di",$D$179,IF(LEFT($A29,2)="wo",$D$184,IF(LEFT($A29,2)="do",$D$189,IF(LEFT($A29,2)="vr",$D$194,IF(LEFT($A29,2)="za",$D$198,IF(LEFT($A29,2)="zo",$D$199)))))))</f>
        <v>0</v>
      </c>
      <c r="E29" s="441">
        <f>IF(LEFT($A29,2)="ma",$E$174,IF(LEFT($A29,2)="di",$E$179,IF(LEFT($A29,2)="wo",$E$184,IF(LEFT($A29,2)="do",$E$189,IF(LEFT($A29,2)="vr",$E$194,IF(LEFT($A29,2)="za",$E$198,IF(LEFT($A29,2)="zo",$E$199)))))))</f>
        <v>0</v>
      </c>
      <c r="F29" s="441">
        <f>IF(LEFT($A29,2)="ma",$C$174,IF(LEFT($A29,2)="di",$C$179,IF(LEFT($A29,2)="wo",$C$184,IF(LEFT($A29,2)="do",$C$189,IF(LEFT($A29,2)="vr",$C$194,IF(LEFT($A29,2)="za",$C$198,IF(LEFT($A29,2)="zo",$C$199)))))))</f>
        <v>0</v>
      </c>
      <c r="G29" s="43">
        <f t="shared" si="0"/>
        <v>0</v>
      </c>
      <c r="H29" s="265"/>
      <c r="I29" s="265"/>
      <c r="J29" s="280"/>
      <c r="K29" s="280"/>
      <c r="L29" s="310"/>
      <c r="M29" s="282"/>
      <c r="N29" s="461">
        <f t="shared" si="17"/>
        <v>42829</v>
      </c>
      <c r="O29" s="390"/>
      <c r="P29" s="283"/>
      <c r="Q29" s="283"/>
      <c r="R29" s="80"/>
      <c r="S29" s="68">
        <f t="shared" si="1"/>
        <v>0</v>
      </c>
      <c r="T29" s="4" t="e">
        <f t="shared" si="2"/>
        <v>#REF!</v>
      </c>
      <c r="U29" s="35"/>
      <c r="V29" s="69">
        <f t="shared" si="6"/>
        <v>0</v>
      </c>
      <c r="W29" s="69">
        <f t="shared" si="7"/>
        <v>0</v>
      </c>
      <c r="X29" s="70">
        <f t="shared" si="8"/>
        <v>0</v>
      </c>
      <c r="Y29" s="92" t="e">
        <f t="shared" si="3"/>
        <v>#REF!</v>
      </c>
      <c r="Z29" s="234"/>
      <c r="AA29" s="530">
        <v>0</v>
      </c>
      <c r="AB29" s="531">
        <v>0</v>
      </c>
      <c r="AC29" s="37"/>
    </row>
    <row r="30" spans="1:29" ht="13.5" customHeight="1" thickBot="1" x14ac:dyDescent="0.3">
      <c r="A30" s="498" t="str">
        <f t="shared" si="16"/>
        <v>maandag</v>
      </c>
      <c r="B30" s="665"/>
      <c r="C30" s="449" t="e">
        <f t="shared" si="11"/>
        <v>#REF!</v>
      </c>
      <c r="D30" s="442">
        <f>IF(LEFT($A30,2)="ma",$D$175,IF(LEFT($A30,2)="di",$D$180,IF(LEFT($A30,2)="wo",$D$185,IF(LEFT($A30,2)="do",$D$190,IF(LEFT($A30,2)="vr",$D$195,IF(LEFT($A30,2)="za",$D$198,IF(LEFT($A30,2)="zo",$D$199)))))))</f>
        <v>0</v>
      </c>
      <c r="E30" s="442">
        <f>IF(LEFT($A30,2)="ma",$E$175,IF(LEFT($A30,2)="di",$E$180,IF(LEFT($A30,2)="wo",$E$185,IF(LEFT($A30,2)="do",$E$190,IF(LEFT($A30,2)="vr",$E$195,IF(LEFT($A30,2)="za",$E$198,IF(LEFT($A30,2)="zo",$E$199)))))))</f>
        <v>0</v>
      </c>
      <c r="F30" s="442">
        <f>IF(LEFT($A30,2)="ma",$C$175,IF(LEFT($A30,2)="di",$C$180,IF(LEFT($A30,2)="wo",$C$185,IF(LEFT($A30,2)="do",$C$190,IF(LEFT($A30,2)="vr",$C$195,IF(LEFT($A30,2)="za",$C$198,IF(LEFT($A30,2)="zo",$C$199)))))))</f>
        <v>0</v>
      </c>
      <c r="G30" s="44">
        <f t="shared" si="0"/>
        <v>0</v>
      </c>
      <c r="H30" s="266"/>
      <c r="I30" s="266"/>
      <c r="J30" s="284"/>
      <c r="K30" s="284"/>
      <c r="L30" s="311"/>
      <c r="M30" s="286"/>
      <c r="N30" s="461">
        <f t="shared" si="17"/>
        <v>42829</v>
      </c>
      <c r="O30" s="391"/>
      <c r="P30" s="287"/>
      <c r="Q30" s="287"/>
      <c r="R30" s="81"/>
      <c r="S30" s="71">
        <f t="shared" si="1"/>
        <v>0</v>
      </c>
      <c r="T30" s="6" t="e">
        <f t="shared" si="2"/>
        <v>#REF!</v>
      </c>
      <c r="U30" s="36"/>
      <c r="V30" s="72">
        <f t="shared" si="6"/>
        <v>0</v>
      </c>
      <c r="W30" s="72">
        <f t="shared" si="7"/>
        <v>0</v>
      </c>
      <c r="X30" s="73">
        <f t="shared" si="8"/>
        <v>0</v>
      </c>
      <c r="Y30" s="93" t="e">
        <f t="shared" si="3"/>
        <v>#REF!</v>
      </c>
      <c r="Z30" s="235"/>
      <c r="AA30" s="532">
        <v>0</v>
      </c>
      <c r="AB30" s="533">
        <v>0</v>
      </c>
      <c r="AC30" s="38"/>
    </row>
    <row r="31" spans="1:29" ht="12.75" customHeight="1" x14ac:dyDescent="0.25">
      <c r="A31" s="496" t="str">
        <f>TEXT($B$31,"dddd")</f>
        <v>dinsdag</v>
      </c>
      <c r="B31" s="688">
        <f>DATE($AC$3,4,6)</f>
        <v>42830</v>
      </c>
      <c r="C31" s="451"/>
      <c r="D31" s="493">
        <f>IF(LEFT($A31,2 )="ma",$D$171,IF(LEFT($A31,2)="di",$D$176,IF(LEFT($A31,2)="wo",$D$181,IF(LEFT($A31,2)="do",$D$186,IF(LEFT($A31,2)="vr",$D$191,IF(LEFT($A31,2)="za",$D$198,IF(LEFT($A31,2)="zo",$D$199)))))))</f>
        <v>0</v>
      </c>
      <c r="E31" s="495">
        <f>IF(LEFT($A31,2)="ma",$E$171,IF(LEFT($A31,2)="di",$E$176,IF(LEFT($A31,2)="wo",$E$181,IF(LEFT($A31,2)="do",$E$186,IF(LEFT($A31,2)="vr",$E$191,IF(LEFT($A31,2)="za",$E$198,IF(LEFT($A31,2)="zo",$E$199)))))))</f>
        <v>0</v>
      </c>
      <c r="F31" s="495">
        <f>IF(LEFT($A31,2)="ma",$C$171,IF(LEFT($A31,2)="di",$C$176,IF(LEFT($A31,2)="wo",$C$181,IF(LEFT($A31,2)="do",$C$186,IF(LEFT($A31,2)="vr",$C$191,IF(LEFT($A31,2)="za",$C$198,IF(LEFT($A31,2)="zo",$C$199)))))))</f>
        <v>0</v>
      </c>
      <c r="G31" s="45">
        <f t="shared" si="0"/>
        <v>0</v>
      </c>
      <c r="H31" s="267"/>
      <c r="I31" s="508"/>
      <c r="J31" s="296"/>
      <c r="K31" s="288"/>
      <c r="L31" s="312"/>
      <c r="M31" s="290"/>
      <c r="N31" s="462">
        <f>$B$31</f>
        <v>42830</v>
      </c>
      <c r="O31" s="392"/>
      <c r="P31" s="291"/>
      <c r="Q31" s="291"/>
      <c r="R31" s="79"/>
      <c r="S31" s="200">
        <f t="shared" si="1"/>
        <v>0</v>
      </c>
      <c r="T31" s="5" t="e">
        <f t="shared" si="2"/>
        <v>#REF!</v>
      </c>
      <c r="U31" s="34"/>
      <c r="V31" s="67">
        <f>IF(LEFT(M31,1)="R",IF(U31&lt;$Q$2,0,U31-$Q$2),IF(LEFT(M31,1)="S",IF(U31&lt;$Q$2,0,U31-$Q$2),U31))</f>
        <v>0</v>
      </c>
      <c r="W31" s="67">
        <f>U31</f>
        <v>0</v>
      </c>
      <c r="X31" s="74">
        <f>W31*($Y$3)</f>
        <v>0</v>
      </c>
      <c r="Y31" s="91" t="e">
        <f t="shared" si="3"/>
        <v>#REF!</v>
      </c>
      <c r="Z31" s="236"/>
      <c r="AA31" s="534">
        <v>0</v>
      </c>
      <c r="AB31" s="535">
        <v>0</v>
      </c>
      <c r="AC31" s="39"/>
    </row>
    <row r="32" spans="1:29" ht="12.75" customHeight="1" x14ac:dyDescent="0.25">
      <c r="A32" s="497" t="str">
        <f t="shared" ref="A32:A35" si="18">TEXT($B$31,"dddd")</f>
        <v>dinsdag</v>
      </c>
      <c r="B32" s="664"/>
      <c r="C32" s="450"/>
      <c r="D32" s="494">
        <f>IF(LEFT($A32,2)="ma",$D$172,IF(LEFT($A32,2)="di",$D$177,IF(LEFT($A32,2)="wo",$D$182,IF(LEFT($A32,2)="do",$D$187,IF(LEFT($A32,2)="vr",$D$192,IF(LEFT($A32,2)="za",$D$198,IF(LEFT($A32,2)="zo",$D$199)))))))</f>
        <v>0</v>
      </c>
      <c r="E32" s="441">
        <f>IF(LEFT($A32,2)="ma",$E$172,IF(LEFT($A32,2)="di",$E$177,IF(LEFT($A32,2)="wo",$E$182,IF(LEFT($A32,2)="do",$E$187,IF(LEFT($A32,2)="vr",$E$192,IF(LEFT($A32,2)="za",$E$198,IF(LEFT($A32,2)="zo",$E$199)))))))</f>
        <v>0</v>
      </c>
      <c r="F32" s="441">
        <f>IF(LEFT($A32,2)="ma",$C$172,IF(LEFT($A32,2)="di",$C$177,IF(LEFT($A32,2)="wo",$C$182,IF(LEFT($A32,2)="do",$C$187,IF(LEFT($A32,2)="vr",$C$192,IF(LEFT($A32,2)="za",$C$198,IF(LEFT($A32,2)="zo",$C$199)))))))</f>
        <v>0</v>
      </c>
      <c r="G32" s="43">
        <f t="shared" si="0"/>
        <v>0</v>
      </c>
      <c r="H32" s="265"/>
      <c r="I32" s="265"/>
      <c r="J32" s="297"/>
      <c r="K32" s="280"/>
      <c r="L32" s="310"/>
      <c r="M32" s="282"/>
      <c r="N32" s="462">
        <f t="shared" ref="N32:N35" si="19">$B$31</f>
        <v>42830</v>
      </c>
      <c r="O32" s="390"/>
      <c r="P32" s="283"/>
      <c r="Q32" s="283"/>
      <c r="R32" s="80"/>
      <c r="S32" s="68">
        <f t="shared" si="1"/>
        <v>0</v>
      </c>
      <c r="T32" s="4" t="e">
        <f t="shared" si="2"/>
        <v>#REF!</v>
      </c>
      <c r="U32" s="35"/>
      <c r="V32" s="69">
        <f t="shared" si="6"/>
        <v>0</v>
      </c>
      <c r="W32" s="69">
        <f t="shared" si="7"/>
        <v>0</v>
      </c>
      <c r="X32" s="70">
        <f t="shared" si="8"/>
        <v>0</v>
      </c>
      <c r="Y32" s="92" t="e">
        <f t="shared" si="3"/>
        <v>#REF!</v>
      </c>
      <c r="Z32" s="234"/>
      <c r="AA32" s="530">
        <v>0</v>
      </c>
      <c r="AB32" s="531">
        <v>0</v>
      </c>
      <c r="AC32" s="37"/>
    </row>
    <row r="33" spans="1:29" ht="12.75" customHeight="1" x14ac:dyDescent="0.25">
      <c r="A33" s="497" t="str">
        <f t="shared" si="18"/>
        <v>dinsdag</v>
      </c>
      <c r="B33" s="664"/>
      <c r="C33" s="452"/>
      <c r="D33" s="492">
        <f>IF(LEFT($A33,2)="ma",$D$173,IF(LEFT($A33,2)="di",$D$178,IF(LEFT($A33,2)="wo",$D$183,IF(LEFT($A33,2)="do",$D$188,IF(LEFT($A33,2)="vr",$D$193,IF(LEFT($A33,2)="za",$D$198,IF(LEFT($A33,2)="zo",$D$199)))))))</f>
        <v>0</v>
      </c>
      <c r="E33" s="441">
        <f>IF(LEFT($A33,2)="ma",$E$173,IF(LEFT($A33,2)="di",$E$178,IF(LEFT($A33,2)="wo",$E$183,IF(LEFT($A33,2)="do",$E$188,IF(LEFT($A33,2)="vr",$E$193,IF(LEFT($A33,2)="za",$E$198,IF(LEFT($A33,2)="zo",$E$199)))))))</f>
        <v>0</v>
      </c>
      <c r="F33" s="441">
        <f>IF(LEFT($A33,2)="ma",$C$173,IF(LEFT($A33,2)="di",$C$178,IF(LEFT($A33,2)="wo",$C$183,IF(LEFT($A33,2)="do",$C$188,IF(LEFT($A33,2)="vr",$C$193,IF(LEFT($A33,2)="za",$C$198,IF(LEFT($A33,2)="zo",$C$199)))))))</f>
        <v>0</v>
      </c>
      <c r="G33" s="43">
        <f t="shared" si="0"/>
        <v>0</v>
      </c>
      <c r="H33" s="265"/>
      <c r="I33" s="265"/>
      <c r="J33" s="297"/>
      <c r="K33" s="280"/>
      <c r="L33" s="310"/>
      <c r="M33" s="282"/>
      <c r="N33" s="462">
        <f t="shared" si="19"/>
        <v>42830</v>
      </c>
      <c r="O33" s="390"/>
      <c r="P33" s="283"/>
      <c r="Q33" s="283"/>
      <c r="R33" s="80"/>
      <c r="S33" s="68">
        <f t="shared" si="1"/>
        <v>0</v>
      </c>
      <c r="T33" s="4" t="e">
        <f t="shared" si="2"/>
        <v>#REF!</v>
      </c>
      <c r="U33" s="35"/>
      <c r="V33" s="69">
        <f t="shared" si="6"/>
        <v>0</v>
      </c>
      <c r="W33" s="69">
        <f t="shared" si="7"/>
        <v>0</v>
      </c>
      <c r="X33" s="70">
        <f t="shared" si="8"/>
        <v>0</v>
      </c>
      <c r="Y33" s="92" t="e">
        <f t="shared" si="3"/>
        <v>#REF!</v>
      </c>
      <c r="Z33" s="234"/>
      <c r="AA33" s="530">
        <v>0</v>
      </c>
      <c r="AB33" s="531">
        <v>0</v>
      </c>
      <c r="AC33" s="37"/>
    </row>
    <row r="34" spans="1:29" ht="12.75" customHeight="1" thickBot="1" x14ac:dyDescent="0.3">
      <c r="A34" s="497" t="str">
        <f t="shared" si="18"/>
        <v>dinsdag</v>
      </c>
      <c r="B34" s="664"/>
      <c r="C34" s="450"/>
      <c r="D34" s="441">
        <f>IF(LEFT($A34,2)="ma",$D$174,IF(LEFT($A34,2)="di",$D$179,IF(LEFT($A34,2)="wo",$D$184,IF(LEFT($A34,2)="do",$D$189,IF(LEFT($A34,2)="vr",$D$194,IF(LEFT($A34,2)="za",$D$198,IF(LEFT($A34,2)="zo",$D$199)))))))</f>
        <v>0</v>
      </c>
      <c r="E34" s="441">
        <f>IF(LEFT($A34,2)="ma",$E$174,IF(LEFT($A34,2)="di",$E$179,IF(LEFT($A34,2)="wo",$E$184,IF(LEFT($A34,2)="do",$E$189,IF(LEFT($A34,2)="vr",$E$194,IF(LEFT($A34,2)="za",$E$198,IF(LEFT($A34,2)="zo",$E$199)))))))</f>
        <v>0</v>
      </c>
      <c r="F34" s="441">
        <f>IF(LEFT($A34,2)="ma",$C$174,IF(LEFT($A34,2)="di",$C$179,IF(LEFT($A34,2)="wo",$C$184,IF(LEFT($A34,2)="do",$C$189,IF(LEFT($A34,2)="vr",$C$194,IF(LEFT($A34,2)="za",$C$198,IF(LEFT($A34,2)="zo",$C$199)))))))</f>
        <v>0</v>
      </c>
      <c r="G34" s="43">
        <f t="shared" si="0"/>
        <v>0</v>
      </c>
      <c r="H34" s="265"/>
      <c r="I34" s="265"/>
      <c r="J34" s="297"/>
      <c r="K34" s="280"/>
      <c r="L34" s="310"/>
      <c r="M34" s="282"/>
      <c r="N34" s="462">
        <f t="shared" si="19"/>
        <v>42830</v>
      </c>
      <c r="O34" s="390"/>
      <c r="P34" s="283"/>
      <c r="Q34" s="283"/>
      <c r="R34" s="80"/>
      <c r="S34" s="68">
        <f t="shared" si="1"/>
        <v>0</v>
      </c>
      <c r="T34" s="4" t="e">
        <f t="shared" si="2"/>
        <v>#REF!</v>
      </c>
      <c r="U34" s="35"/>
      <c r="V34" s="69">
        <f t="shared" si="6"/>
        <v>0</v>
      </c>
      <c r="W34" s="69">
        <f t="shared" si="7"/>
        <v>0</v>
      </c>
      <c r="X34" s="70">
        <f t="shared" si="8"/>
        <v>0</v>
      </c>
      <c r="Y34" s="92" t="e">
        <f t="shared" si="3"/>
        <v>#REF!</v>
      </c>
      <c r="Z34" s="234"/>
      <c r="AA34" s="530">
        <v>0</v>
      </c>
      <c r="AB34" s="531">
        <v>0</v>
      </c>
      <c r="AC34" s="37"/>
    </row>
    <row r="35" spans="1:29" ht="13.5" customHeight="1" thickBot="1" x14ac:dyDescent="0.3">
      <c r="A35" s="498" t="str">
        <f t="shared" si="18"/>
        <v>dinsdag</v>
      </c>
      <c r="B35" s="664"/>
      <c r="C35" s="449" t="e">
        <f t="shared" si="11"/>
        <v>#REF!</v>
      </c>
      <c r="D35" s="442">
        <f>IF(LEFT($A35,2)="ma",$D$175,IF(LEFT($A35,2)="di",$D$180,IF(LEFT($A35,2)="wo",$D$185,IF(LEFT($A35,2)="do",$D$190,IF(LEFT($A35,2)="vr",$D$195,IF(LEFT($A35,2)="za",$D$198,IF(LEFT($A35,2)="zo",$D$199)))))))</f>
        <v>0</v>
      </c>
      <c r="E35" s="442">
        <f>IF(LEFT($A35,2)="ma",$E$175,IF(LEFT($A35,2)="di",$E$180,IF(LEFT($A35,2)="wo",$E$185,IF(LEFT($A35,2)="do",$E$190,IF(LEFT($A35,2)="vr",$E$195,IF(LEFT($A35,2)="za",$E$198,IF(LEFT($A35,2)="zo",$E$199)))))))</f>
        <v>0</v>
      </c>
      <c r="F35" s="442">
        <f>IF(LEFT($A35,2)="ma",$C$175,IF(LEFT($A35,2)="di",$C$180,IF(LEFT($A35,2)="wo",$C$185,IF(LEFT($A35,2)="do",$C$190,IF(LEFT($A35,2)="vr",$C$195,IF(LEFT($A35,2)="za",$C$198,IF(LEFT($A35,2)="zo",$C$199)))))))</f>
        <v>0</v>
      </c>
      <c r="G35" s="46">
        <f t="shared" si="0"/>
        <v>0</v>
      </c>
      <c r="H35" s="268"/>
      <c r="I35" s="266"/>
      <c r="J35" s="298"/>
      <c r="K35" s="292"/>
      <c r="L35" s="313"/>
      <c r="M35" s="294"/>
      <c r="N35" s="462">
        <f t="shared" si="19"/>
        <v>42830</v>
      </c>
      <c r="O35" s="393"/>
      <c r="P35" s="295"/>
      <c r="Q35" s="295"/>
      <c r="R35" s="81"/>
      <c r="S35" s="71">
        <f t="shared" si="1"/>
        <v>0</v>
      </c>
      <c r="T35" s="6" t="e">
        <f t="shared" si="2"/>
        <v>#REF!</v>
      </c>
      <c r="U35" s="36"/>
      <c r="V35" s="72">
        <f t="shared" si="6"/>
        <v>0</v>
      </c>
      <c r="W35" s="72">
        <f t="shared" si="7"/>
        <v>0</v>
      </c>
      <c r="X35" s="73">
        <f t="shared" si="8"/>
        <v>0</v>
      </c>
      <c r="Y35" s="93" t="e">
        <f t="shared" si="3"/>
        <v>#REF!</v>
      </c>
      <c r="Z35" s="237"/>
      <c r="AA35" s="536">
        <v>0</v>
      </c>
      <c r="AB35" s="537">
        <v>0</v>
      </c>
      <c r="AC35" s="40"/>
    </row>
    <row r="36" spans="1:29" ht="12.75" customHeight="1" thickBot="1" x14ac:dyDescent="0.3">
      <c r="A36" s="496" t="str">
        <f>TEXT($B$36,"dddd")</f>
        <v>woensdag</v>
      </c>
      <c r="B36" s="663">
        <f>DATE($AC$3,4,7)</f>
        <v>42831</v>
      </c>
      <c r="C36" s="451"/>
      <c r="D36" s="493">
        <f>IF(LEFT($A36,2 )="ma",$D$171,IF(LEFT($A36,2)="di",$D$176,IF(LEFT($A36,2)="wo",$D$181,IF(LEFT($A36,2)="do",$D$186,IF(LEFT($A36,2)="vr",$D$191,IF(LEFT($A36,2)="za",$D$198,IF(LEFT($A36,2)="zo",$D$199)))))))</f>
        <v>0</v>
      </c>
      <c r="E36" s="495">
        <f>IF(LEFT($A36,2)="ma",$E$171,IF(LEFT($A36,2)="di",$E$176,IF(LEFT($A36,2)="wo",$E$181,IF(LEFT($A36,2)="do",$E$186,IF(LEFT($A36,2)="vr",$E$191,IF(LEFT($A36,2)="za",$E$198,IF(LEFT($A36,2)="zo",$E$199)))))))</f>
        <v>0</v>
      </c>
      <c r="F36" s="495">
        <f>IF(LEFT($A36,2)="ma",$C$171,IF(LEFT($A36,2)="di",$C$176,IF(LEFT($A36,2)="wo",$C$181,IF(LEFT($A36,2)="do",$C$186,IF(LEFT($A36,2)="vr",$C$191,IF(LEFT($A36,2)="za",$C$198,IF(LEFT($A36,2)="zo",$C$199)))))))</f>
        <v>0</v>
      </c>
      <c r="G36" s="42">
        <f t="shared" si="0"/>
        <v>0</v>
      </c>
      <c r="H36" s="264"/>
      <c r="I36" s="508"/>
      <c r="J36" s="276"/>
      <c r="K36" s="276"/>
      <c r="L36" s="309"/>
      <c r="M36" s="278"/>
      <c r="N36" s="461">
        <f>$B$36</f>
        <v>42831</v>
      </c>
      <c r="O36" s="389"/>
      <c r="P36" s="279"/>
      <c r="Q36" s="279"/>
      <c r="R36" s="79"/>
      <c r="S36" s="200">
        <f t="shared" si="1"/>
        <v>0</v>
      </c>
      <c r="T36" s="5" t="e">
        <f t="shared" si="2"/>
        <v>#REF!</v>
      </c>
      <c r="U36" s="34"/>
      <c r="V36" s="67">
        <f>IF(LEFT(M36,1)="R",IF(U36&lt;$Q$2,0,U36-$Q$2),IF(LEFT(M36,1)="S",IF(U36&lt;$Q$2,0,U36-$Q$2),U36))</f>
        <v>0</v>
      </c>
      <c r="W36" s="67">
        <f>U36</f>
        <v>0</v>
      </c>
      <c r="X36" s="74">
        <f>W36*($Y$3)</f>
        <v>0</v>
      </c>
      <c r="Y36" s="91" t="e">
        <f t="shared" si="3"/>
        <v>#REF!</v>
      </c>
      <c r="Z36" s="238"/>
      <c r="AA36" s="528">
        <v>0</v>
      </c>
      <c r="AB36" s="529">
        <v>0</v>
      </c>
      <c r="AC36" s="41"/>
    </row>
    <row r="37" spans="1:29" ht="12.75" customHeight="1" thickBot="1" x14ac:dyDescent="0.3">
      <c r="A37" s="497" t="str">
        <f t="shared" ref="A37:A40" si="20">TEXT($B$36,"dddd")</f>
        <v>woensdag</v>
      </c>
      <c r="B37" s="664"/>
      <c r="C37" s="450"/>
      <c r="D37" s="494">
        <f>IF(LEFT($A37,2)="ma",$D$172,IF(LEFT($A37,2)="di",$D$177,IF(LEFT($A37,2)="wo",$D$182,IF(LEFT($A37,2)="do",$D$187,IF(LEFT($A37,2)="vr",$D$192,IF(LEFT($A37,2)="za",$D$198,IF(LEFT($A37,2)="zo",$D$199)))))))</f>
        <v>0</v>
      </c>
      <c r="E37" s="441">
        <f>IF(LEFT($A37,2)="ma",$E$172,IF(LEFT($A37,2)="di",$E$177,IF(LEFT($A37,2)="wo",$E$182,IF(LEFT($A37,2)="do",$E$187,IF(LEFT($A37,2)="vr",$E$192,IF(LEFT($A37,2)="za",$E$198,IF(LEFT($A37,2)="zo",$E$199)))))))</f>
        <v>0</v>
      </c>
      <c r="F37" s="441">
        <f>IF(LEFT($A37,2)="ma",$C$172,IF(LEFT($A37,2)="di",$C$177,IF(LEFT($A37,2)="wo",$C$182,IF(LEFT($A37,2)="do",$C$187,IF(LEFT($A37,2)="vr",$C$192,IF(LEFT($A37,2)="za",$C$198,IF(LEFT($A37,2)="zo",$C$199)))))))</f>
        <v>0</v>
      </c>
      <c r="G37" s="43">
        <f t="shared" si="0"/>
        <v>0</v>
      </c>
      <c r="H37" s="265"/>
      <c r="I37" s="265"/>
      <c r="J37" s="280"/>
      <c r="K37" s="280"/>
      <c r="L37" s="310"/>
      <c r="M37" s="282"/>
      <c r="N37" s="461">
        <f t="shared" ref="N37:N40" si="21">$B$36</f>
        <v>42831</v>
      </c>
      <c r="O37" s="390"/>
      <c r="P37" s="283"/>
      <c r="Q37" s="283"/>
      <c r="R37" s="80"/>
      <c r="S37" s="68">
        <f t="shared" si="1"/>
        <v>0</v>
      </c>
      <c r="T37" s="4" t="e">
        <f t="shared" si="2"/>
        <v>#REF!</v>
      </c>
      <c r="U37" s="35"/>
      <c r="V37" s="69">
        <f t="shared" si="6"/>
        <v>0</v>
      </c>
      <c r="W37" s="69">
        <f t="shared" si="7"/>
        <v>0</v>
      </c>
      <c r="X37" s="70">
        <f t="shared" si="8"/>
        <v>0</v>
      </c>
      <c r="Y37" s="92" t="e">
        <f t="shared" si="3"/>
        <v>#REF!</v>
      </c>
      <c r="Z37" s="234"/>
      <c r="AA37" s="530">
        <v>0</v>
      </c>
      <c r="AB37" s="531">
        <v>0</v>
      </c>
      <c r="AC37" s="37"/>
    </row>
    <row r="38" spans="1:29" ht="12.75" customHeight="1" thickBot="1" x14ac:dyDescent="0.3">
      <c r="A38" s="497" t="str">
        <f t="shared" si="20"/>
        <v>woensdag</v>
      </c>
      <c r="B38" s="664"/>
      <c r="C38" s="452"/>
      <c r="D38" s="492">
        <f>IF(LEFT($A38,2)="ma",$D$173,IF(LEFT($A38,2)="di",$D$178,IF(LEFT($A38,2)="wo",$D$183,IF(LEFT($A38,2)="do",$D$188,IF(LEFT($A38,2)="vr",$D$193,IF(LEFT($A38,2)="za",$D$198,IF(LEFT($A38,2)="zo",$D$199)))))))</f>
        <v>0</v>
      </c>
      <c r="E38" s="441">
        <f>IF(LEFT($A38,2)="ma",$E$173,IF(LEFT($A38,2)="di",$E$178,IF(LEFT($A38,2)="wo",$E$183,IF(LEFT($A38,2)="do",$E$188,IF(LEFT($A38,2)="vr",$E$193,IF(LEFT($A38,2)="za",$E$198,IF(LEFT($A38,2)="zo",$E$199)))))))</f>
        <v>0</v>
      </c>
      <c r="F38" s="441">
        <f>IF(LEFT($A38,2)="ma",$C$173,IF(LEFT($A38,2)="di",$C$178,IF(LEFT($A38,2)="wo",$C$183,IF(LEFT($A38,2)="do",$C$188,IF(LEFT($A38,2)="vr",$C$193,IF(LEFT($A38,2)="za",$C$198,IF(LEFT($A38,2)="zo",$C$199)))))))</f>
        <v>0</v>
      </c>
      <c r="G38" s="43">
        <f t="shared" si="0"/>
        <v>0</v>
      </c>
      <c r="H38" s="265"/>
      <c r="I38" s="265"/>
      <c r="J38" s="280"/>
      <c r="K38" s="280"/>
      <c r="L38" s="310"/>
      <c r="M38" s="282"/>
      <c r="N38" s="461">
        <f t="shared" si="21"/>
        <v>42831</v>
      </c>
      <c r="O38" s="390"/>
      <c r="P38" s="283"/>
      <c r="Q38" s="283"/>
      <c r="R38" s="80"/>
      <c r="S38" s="68">
        <f t="shared" si="1"/>
        <v>0</v>
      </c>
      <c r="T38" s="4" t="e">
        <f t="shared" ref="T38:T69" si="22">S38*$R$3</f>
        <v>#REF!</v>
      </c>
      <c r="U38" s="35"/>
      <c r="V38" s="69">
        <f t="shared" si="6"/>
        <v>0</v>
      </c>
      <c r="W38" s="69">
        <f t="shared" si="7"/>
        <v>0</v>
      </c>
      <c r="X38" s="70">
        <f t="shared" si="8"/>
        <v>0</v>
      </c>
      <c r="Y38" s="92" t="e">
        <f t="shared" ref="Y38:Y69" si="23">V38*($R$3)</f>
        <v>#REF!</v>
      </c>
      <c r="Z38" s="234"/>
      <c r="AA38" s="530">
        <v>0</v>
      </c>
      <c r="AB38" s="531">
        <v>0</v>
      </c>
      <c r="AC38" s="37"/>
    </row>
    <row r="39" spans="1:29" ht="12.75" customHeight="1" thickBot="1" x14ac:dyDescent="0.3">
      <c r="A39" s="497" t="str">
        <f t="shared" si="20"/>
        <v>woensdag</v>
      </c>
      <c r="B39" s="664"/>
      <c r="C39" s="450"/>
      <c r="D39" s="441">
        <f>IF(LEFT($A39,2)="ma",$D$174,IF(LEFT($A39,2)="di",$D$179,IF(LEFT($A39,2)="wo",$D$184,IF(LEFT($A39,2)="do",$D$189,IF(LEFT($A39,2)="vr",$D$194,IF(LEFT($A39,2)="za",$D$198,IF(LEFT($A39,2)="zo",$D$199)))))))</f>
        <v>0</v>
      </c>
      <c r="E39" s="441">
        <f>IF(LEFT($A39,2)="ma",$E$174,IF(LEFT($A39,2)="di",$E$179,IF(LEFT($A39,2)="wo",$E$184,IF(LEFT($A39,2)="do",$E$189,IF(LEFT($A39,2)="vr",$E$194,IF(LEFT($A39,2)="za",$E$198,IF(LEFT($A39,2)="zo",$E$199)))))))</f>
        <v>0</v>
      </c>
      <c r="F39" s="441">
        <f>IF(LEFT($A39,2)="ma",$C$174,IF(LEFT($A39,2)="di",$C$179,IF(LEFT($A39,2)="wo",$C$184,IF(LEFT($A39,2)="do",$C$189,IF(LEFT($A39,2)="vr",$C$194,IF(LEFT($A39,2)="za",$C$198,IF(LEFT($A39,2)="zo",$C$199)))))))</f>
        <v>0</v>
      </c>
      <c r="G39" s="43">
        <f t="shared" si="0"/>
        <v>0</v>
      </c>
      <c r="H39" s="265"/>
      <c r="I39" s="265"/>
      <c r="J39" s="280"/>
      <c r="K39" s="280"/>
      <c r="L39" s="310"/>
      <c r="M39" s="282"/>
      <c r="N39" s="461">
        <f t="shared" si="21"/>
        <v>42831</v>
      </c>
      <c r="O39" s="390"/>
      <c r="P39" s="283"/>
      <c r="Q39" s="283"/>
      <c r="R39" s="80"/>
      <c r="S39" s="68">
        <f t="shared" si="1"/>
        <v>0</v>
      </c>
      <c r="T39" s="4" t="e">
        <f t="shared" si="22"/>
        <v>#REF!</v>
      </c>
      <c r="U39" s="35"/>
      <c r="V39" s="69">
        <f t="shared" si="6"/>
        <v>0</v>
      </c>
      <c r="W39" s="69">
        <f t="shared" si="7"/>
        <v>0</v>
      </c>
      <c r="X39" s="70">
        <f t="shared" si="8"/>
        <v>0</v>
      </c>
      <c r="Y39" s="92" t="e">
        <f t="shared" si="23"/>
        <v>#REF!</v>
      </c>
      <c r="Z39" s="234"/>
      <c r="AA39" s="530">
        <v>0</v>
      </c>
      <c r="AB39" s="531">
        <v>0</v>
      </c>
      <c r="AC39" s="37"/>
    </row>
    <row r="40" spans="1:29" ht="13.5" customHeight="1" thickBot="1" x14ac:dyDescent="0.3">
      <c r="A40" s="498" t="str">
        <f t="shared" si="20"/>
        <v>woensdag</v>
      </c>
      <c r="B40" s="665"/>
      <c r="C40" s="449" t="e">
        <f t="shared" si="11"/>
        <v>#REF!</v>
      </c>
      <c r="D40" s="442">
        <f>IF(LEFT($A40,2)="ma",$D$175,IF(LEFT($A40,2)="di",$D$180,IF(LEFT($A40,2)="wo",$D$185,IF(LEFT($A40,2)="do",$D$190,IF(LEFT($A40,2)="vr",$D$195,IF(LEFT($A40,2)="za",$D$198,IF(LEFT($A40,2)="zo",$D$199)))))))</f>
        <v>0</v>
      </c>
      <c r="E40" s="442">
        <f>IF(LEFT($A40,2)="ma",$E$175,IF(LEFT($A40,2)="di",$E$180,IF(LEFT($A40,2)="wo",$E$185,IF(LEFT($A40,2)="do",$E$190,IF(LEFT($A40,2)="vr",$E$195,IF(LEFT($A40,2)="za",$E$198,IF(LEFT($A40,2)="zo",$E$199)))))))</f>
        <v>0</v>
      </c>
      <c r="F40" s="442">
        <f>IF(LEFT($A40,2)="ma",$C$175,IF(LEFT($A40,2)="di",$C$180,IF(LEFT($A40,2)="wo",$C$185,IF(LEFT($A40,2)="do",$C$190,IF(LEFT($A40,2)="vr",$C$195,IF(LEFT($A40,2)="za",$C$198,IF(LEFT($A40,2)="zo",$C$199)))))))</f>
        <v>0</v>
      </c>
      <c r="G40" s="44">
        <f t="shared" si="0"/>
        <v>0</v>
      </c>
      <c r="H40" s="266"/>
      <c r="I40" s="266"/>
      <c r="J40" s="284"/>
      <c r="K40" s="284"/>
      <c r="L40" s="311"/>
      <c r="M40" s="286"/>
      <c r="N40" s="461">
        <f t="shared" si="21"/>
        <v>42831</v>
      </c>
      <c r="O40" s="391"/>
      <c r="P40" s="287"/>
      <c r="Q40" s="287"/>
      <c r="R40" s="81"/>
      <c r="S40" s="71">
        <f t="shared" si="1"/>
        <v>0</v>
      </c>
      <c r="T40" s="6" t="e">
        <f t="shared" si="22"/>
        <v>#REF!</v>
      </c>
      <c r="U40" s="36"/>
      <c r="V40" s="72">
        <f t="shared" si="6"/>
        <v>0</v>
      </c>
      <c r="W40" s="72">
        <f t="shared" si="7"/>
        <v>0</v>
      </c>
      <c r="X40" s="73">
        <f t="shared" si="8"/>
        <v>0</v>
      </c>
      <c r="Y40" s="93" t="e">
        <f t="shared" si="23"/>
        <v>#REF!</v>
      </c>
      <c r="Z40" s="235"/>
      <c r="AA40" s="532">
        <v>0</v>
      </c>
      <c r="AB40" s="533">
        <v>0</v>
      </c>
      <c r="AC40" s="38"/>
    </row>
    <row r="41" spans="1:29" ht="12.75" customHeight="1" x14ac:dyDescent="0.25">
      <c r="A41" s="496" t="str">
        <f>TEXT($B$41,"dddd")</f>
        <v>donderdag</v>
      </c>
      <c r="B41" s="688">
        <f>DATE($AC$3,4,8)</f>
        <v>42832</v>
      </c>
      <c r="C41" s="451"/>
      <c r="D41" s="493">
        <f>IF(LEFT($A41,2 )="ma",$D$171,IF(LEFT($A41,2)="di",$D$176,IF(LEFT($A41,2)="wo",$D$181,IF(LEFT($A41,2)="do",$D$186,IF(LEFT($A41,2)="vr",$D$191,IF(LEFT($A41,2)="za",$D$198,IF(LEFT($A41,2)="zo",$D$199)))))))</f>
        <v>0</v>
      </c>
      <c r="E41" s="495">
        <f>IF(LEFT($A41,2)="ma",$E$171,IF(LEFT($A41,2)="di",$E$176,IF(LEFT($A41,2)="wo",$E$181,IF(LEFT($A41,2)="do",$E$186,IF(LEFT($A41,2)="vr",$E$191,IF(LEFT($A41,2)="za",$E$198,IF(LEFT($A41,2)="zo",$E$199)))))))</f>
        <v>0</v>
      </c>
      <c r="F41" s="495">
        <f>IF(LEFT($A41,2)="ma",$C$171,IF(LEFT($A41,2)="di",$C$176,IF(LEFT($A41,2)="wo",$C$181,IF(LEFT($A41,2)="do",$C$186,IF(LEFT($A41,2)="vr",$C$191,IF(LEFT($A41,2)="za",$C$198,IF(LEFT($A41,2)="zo",$C$199)))))))</f>
        <v>0</v>
      </c>
      <c r="G41" s="45">
        <f t="shared" si="0"/>
        <v>0</v>
      </c>
      <c r="H41" s="267"/>
      <c r="I41" s="508"/>
      <c r="J41" s="288"/>
      <c r="K41" s="288"/>
      <c r="L41" s="312"/>
      <c r="M41" s="290"/>
      <c r="N41" s="463">
        <f>$B$41</f>
        <v>42832</v>
      </c>
      <c r="O41" s="392"/>
      <c r="P41" s="291"/>
      <c r="Q41" s="291"/>
      <c r="R41" s="79"/>
      <c r="S41" s="200">
        <f t="shared" si="1"/>
        <v>0</v>
      </c>
      <c r="T41" s="5" t="e">
        <f t="shared" si="22"/>
        <v>#REF!</v>
      </c>
      <c r="U41" s="34"/>
      <c r="V41" s="67">
        <f>IF(LEFT(M41,1)="R",IF(U41&lt;$Q$2,0,U41-$Q$2),IF(LEFT(M41,1)="S",IF(U41&lt;$Q$2,0,U41-$Q$2),U41))</f>
        <v>0</v>
      </c>
      <c r="W41" s="67">
        <f>U41</f>
        <v>0</v>
      </c>
      <c r="X41" s="74">
        <f>W41*($Y$3)</f>
        <v>0</v>
      </c>
      <c r="Y41" s="91" t="e">
        <f t="shared" si="23"/>
        <v>#REF!</v>
      </c>
      <c r="Z41" s="236"/>
      <c r="AA41" s="534">
        <v>0</v>
      </c>
      <c r="AB41" s="535">
        <v>0</v>
      </c>
      <c r="AC41" s="39"/>
    </row>
    <row r="42" spans="1:29" ht="12.75" customHeight="1" x14ac:dyDescent="0.25">
      <c r="A42" s="497" t="str">
        <f>TEXT($B$41,"dddd")</f>
        <v>donderdag</v>
      </c>
      <c r="B42" s="664"/>
      <c r="C42" s="450"/>
      <c r="D42" s="494">
        <f>IF(LEFT($A42,2)="ma",$D$172,IF(LEFT($A42,2)="di",$D$177,IF(LEFT($A42,2)="wo",$D$182,IF(LEFT($A42,2)="do",$D$187,IF(LEFT($A42,2)="vr",$D$192,IF(LEFT($A42,2)="za",$D$198,IF(LEFT($A42,2)="zo",$D$199)))))))</f>
        <v>0</v>
      </c>
      <c r="E42" s="441">
        <f>IF(LEFT($A42,2)="ma",$E$172,IF(LEFT($A42,2)="di",$E$177,IF(LEFT($A42,2)="wo",$E$182,IF(LEFT($A42,2)="do",$E$187,IF(LEFT($A42,2)="vr",$E$192,IF(LEFT($A42,2)="za",$E$198,IF(LEFT($A42,2)="zo",$E$199)))))))</f>
        <v>0</v>
      </c>
      <c r="F42" s="441">
        <f>IF(LEFT($A42,2)="ma",$C$172,IF(LEFT($A42,2)="di",$C$177,IF(LEFT($A42,2)="wo",$C$182,IF(LEFT($A42,2)="do",$C$187,IF(LEFT($A42,2)="vr",$C$192,IF(LEFT($A42,2)="za",$C$198,IF(LEFT($A42,2)="zo",$C$199)))))))</f>
        <v>0</v>
      </c>
      <c r="G42" s="43">
        <f t="shared" si="0"/>
        <v>0</v>
      </c>
      <c r="H42" s="265"/>
      <c r="I42" s="265"/>
      <c r="J42" s="280"/>
      <c r="K42" s="280"/>
      <c r="L42" s="310"/>
      <c r="M42" s="282"/>
      <c r="N42" s="463">
        <f t="shared" ref="N42:N45" si="24">$B$41</f>
        <v>42832</v>
      </c>
      <c r="O42" s="390"/>
      <c r="P42" s="283"/>
      <c r="Q42" s="283"/>
      <c r="R42" s="80"/>
      <c r="S42" s="68">
        <f t="shared" si="1"/>
        <v>0</v>
      </c>
      <c r="T42" s="4" t="e">
        <f t="shared" si="22"/>
        <v>#REF!</v>
      </c>
      <c r="U42" s="35"/>
      <c r="V42" s="69">
        <f t="shared" si="6"/>
        <v>0</v>
      </c>
      <c r="W42" s="69">
        <f t="shared" si="7"/>
        <v>0</v>
      </c>
      <c r="X42" s="70">
        <f t="shared" si="8"/>
        <v>0</v>
      </c>
      <c r="Y42" s="92" t="e">
        <f t="shared" si="23"/>
        <v>#REF!</v>
      </c>
      <c r="Z42" s="234"/>
      <c r="AA42" s="530">
        <v>0</v>
      </c>
      <c r="AB42" s="531">
        <v>0</v>
      </c>
      <c r="AC42" s="37"/>
    </row>
    <row r="43" spans="1:29" ht="12.75" customHeight="1" x14ac:dyDescent="0.25">
      <c r="A43" s="497" t="str">
        <f>TEXT($B$41,"dddd")</f>
        <v>donderdag</v>
      </c>
      <c r="B43" s="664"/>
      <c r="C43" s="452"/>
      <c r="D43" s="492">
        <f>IF(LEFT($A43,2)="ma",$D$173,IF(LEFT($A43,2)="di",$D$178,IF(LEFT($A43,2)="wo",$D$183,IF(LEFT($A43,2)="do",$D$188,IF(LEFT($A43,2)="vr",$D$193,IF(LEFT($A43,2)="za",$D$198,IF(LEFT($A43,2)="zo",$D$199)))))))</f>
        <v>0</v>
      </c>
      <c r="E43" s="441">
        <f>IF(LEFT($A43,2)="ma",$E$173,IF(LEFT($A43,2)="di",$E$178,IF(LEFT($A43,2)="wo",$E$183,IF(LEFT($A43,2)="do",$E$188,IF(LEFT($A43,2)="vr",$E$193,IF(LEFT($A43,2)="za",$E$198,IF(LEFT($A43,2)="zo",$E$199)))))))</f>
        <v>0</v>
      </c>
      <c r="F43" s="441">
        <f>IF(LEFT($A43,2)="ma",$C$173,IF(LEFT($A43,2)="di",$C$178,IF(LEFT($A43,2)="wo",$C$183,IF(LEFT($A43,2)="do",$C$188,IF(LEFT($A43,2)="vr",$C$193,IF(LEFT($A43,2)="za",$C$198,IF(LEFT($A43,2)="zo",$C$199)))))))</f>
        <v>0</v>
      </c>
      <c r="G43" s="43">
        <f t="shared" si="0"/>
        <v>0</v>
      </c>
      <c r="H43" s="265"/>
      <c r="I43" s="265"/>
      <c r="J43" s="280"/>
      <c r="K43" s="280"/>
      <c r="L43" s="310"/>
      <c r="M43" s="282"/>
      <c r="N43" s="463">
        <f t="shared" si="24"/>
        <v>42832</v>
      </c>
      <c r="O43" s="390"/>
      <c r="P43" s="283"/>
      <c r="Q43" s="283"/>
      <c r="R43" s="80"/>
      <c r="S43" s="68">
        <f t="shared" si="1"/>
        <v>0</v>
      </c>
      <c r="T43" s="4" t="e">
        <f t="shared" si="22"/>
        <v>#REF!</v>
      </c>
      <c r="U43" s="35"/>
      <c r="V43" s="69">
        <f t="shared" si="6"/>
        <v>0</v>
      </c>
      <c r="W43" s="69">
        <f t="shared" si="7"/>
        <v>0</v>
      </c>
      <c r="X43" s="70">
        <f t="shared" si="8"/>
        <v>0</v>
      </c>
      <c r="Y43" s="92" t="e">
        <f t="shared" si="23"/>
        <v>#REF!</v>
      </c>
      <c r="Z43" s="234"/>
      <c r="AA43" s="530">
        <v>0</v>
      </c>
      <c r="AB43" s="531">
        <v>0</v>
      </c>
      <c r="AC43" s="37"/>
    </row>
    <row r="44" spans="1:29" ht="12.75" customHeight="1" thickBot="1" x14ac:dyDescent="0.3">
      <c r="A44" s="497" t="str">
        <f>TEXT($B$41,"dddd")</f>
        <v>donderdag</v>
      </c>
      <c r="B44" s="664"/>
      <c r="C44" s="450"/>
      <c r="D44" s="441">
        <f>IF(LEFT($A44,2)="ma",$D$174,IF(LEFT($A44,2)="di",$D$179,IF(LEFT($A44,2)="wo",$D$184,IF(LEFT($A44,2)="do",$D$189,IF(LEFT($A44,2)="vr",$D$194,IF(LEFT($A44,2)="za",$D$198,IF(LEFT($A44,2)="zo",$D$199)))))))</f>
        <v>0</v>
      </c>
      <c r="E44" s="441">
        <f>IF(LEFT($A44,2)="ma",$E$174,IF(LEFT($A44,2)="di",$E$179,IF(LEFT($A44,2)="wo",$E$184,IF(LEFT($A44,2)="do",$E$189,IF(LEFT($A44,2)="vr",$E$194,IF(LEFT($A44,2)="za",$E$198,IF(LEFT($A44,2)="zo",$E$199)))))))</f>
        <v>0</v>
      </c>
      <c r="F44" s="441">
        <f>IF(LEFT($A44,2)="ma",$C$174,IF(LEFT($A44,2)="di",$C$179,IF(LEFT($A44,2)="wo",$C$184,IF(LEFT($A44,2)="do",$C$189,IF(LEFT($A44,2)="vr",$C$194,IF(LEFT($A44,2)="za",$C$198,IF(LEFT($A44,2)="zo",$C$199)))))))</f>
        <v>0</v>
      </c>
      <c r="G44" s="43">
        <f t="shared" si="0"/>
        <v>0</v>
      </c>
      <c r="H44" s="265"/>
      <c r="I44" s="265"/>
      <c r="J44" s="280"/>
      <c r="K44" s="280"/>
      <c r="L44" s="310"/>
      <c r="M44" s="282"/>
      <c r="N44" s="463">
        <f t="shared" si="24"/>
        <v>42832</v>
      </c>
      <c r="O44" s="390"/>
      <c r="P44" s="283"/>
      <c r="Q44" s="283"/>
      <c r="R44" s="80"/>
      <c r="S44" s="68">
        <f t="shared" si="1"/>
        <v>0</v>
      </c>
      <c r="T44" s="4" t="e">
        <f t="shared" si="22"/>
        <v>#REF!</v>
      </c>
      <c r="U44" s="35"/>
      <c r="V44" s="69">
        <f t="shared" si="6"/>
        <v>0</v>
      </c>
      <c r="W44" s="69">
        <f t="shared" si="7"/>
        <v>0</v>
      </c>
      <c r="X44" s="70">
        <f t="shared" si="8"/>
        <v>0</v>
      </c>
      <c r="Y44" s="92" t="e">
        <f t="shared" si="23"/>
        <v>#REF!</v>
      </c>
      <c r="Z44" s="234"/>
      <c r="AA44" s="530">
        <v>0</v>
      </c>
      <c r="AB44" s="531">
        <v>0</v>
      </c>
      <c r="AC44" s="37"/>
    </row>
    <row r="45" spans="1:29" ht="13.5" customHeight="1" thickBot="1" x14ac:dyDescent="0.3">
      <c r="A45" s="498" t="str">
        <f>TEXT($B$41,"dddd")</f>
        <v>donderdag</v>
      </c>
      <c r="B45" s="664"/>
      <c r="C45" s="449" t="e">
        <f t="shared" si="11"/>
        <v>#REF!</v>
      </c>
      <c r="D45" s="442">
        <f>IF(LEFT($A45,2)="ma",$D$175,IF(LEFT($A45,2)="di",$D$180,IF(LEFT($A45,2)="wo",$D$185,IF(LEFT($A45,2)="do",$D$190,IF(LEFT($A45,2)="vr",$D$195,IF(LEFT($A45,2)="za",$D$198,IF(LEFT($A45,2)="zo",$D$199)))))))</f>
        <v>0</v>
      </c>
      <c r="E45" s="442">
        <f>IF(LEFT($A45,2)="ma",$E$175,IF(LEFT($A45,2)="di",$E$180,IF(LEFT($A45,2)="wo",$E$185,IF(LEFT($A45,2)="do",$E$190,IF(LEFT($A45,2)="vr",$E$195,IF(LEFT($A45,2)="za",$E$198,IF(LEFT($A45,2)="zo",$E$199)))))))</f>
        <v>0</v>
      </c>
      <c r="F45" s="442">
        <f>IF(LEFT($A45,2)="ma",$C$175,IF(LEFT($A45,2)="di",$C$180,IF(LEFT($A45,2)="wo",$C$185,IF(LEFT($A45,2)="do",$C$190,IF(LEFT($A45,2)="vr",$C$195,IF(LEFT($A45,2)="za",$C$198,IF(LEFT($A45,2)="zo",$C$199)))))))</f>
        <v>0</v>
      </c>
      <c r="G45" s="46">
        <f t="shared" si="0"/>
        <v>0</v>
      </c>
      <c r="H45" s="268"/>
      <c r="I45" s="266"/>
      <c r="J45" s="292"/>
      <c r="K45" s="292"/>
      <c r="L45" s="313"/>
      <c r="M45" s="294"/>
      <c r="N45" s="463">
        <f t="shared" si="24"/>
        <v>42832</v>
      </c>
      <c r="O45" s="393"/>
      <c r="P45" s="295"/>
      <c r="Q45" s="295"/>
      <c r="R45" s="81"/>
      <c r="S45" s="71">
        <f t="shared" si="1"/>
        <v>0</v>
      </c>
      <c r="T45" s="6" t="e">
        <f t="shared" si="22"/>
        <v>#REF!</v>
      </c>
      <c r="U45" s="36"/>
      <c r="V45" s="72">
        <f t="shared" si="6"/>
        <v>0</v>
      </c>
      <c r="W45" s="72">
        <f t="shared" si="7"/>
        <v>0</v>
      </c>
      <c r="X45" s="73">
        <f t="shared" si="8"/>
        <v>0</v>
      </c>
      <c r="Y45" s="93" t="e">
        <f t="shared" si="23"/>
        <v>#REF!</v>
      </c>
      <c r="Z45" s="237"/>
      <c r="AA45" s="536">
        <v>0</v>
      </c>
      <c r="AB45" s="537">
        <v>0</v>
      </c>
      <c r="AC45" s="40"/>
    </row>
    <row r="46" spans="1:29" ht="12.75" customHeight="1" thickBot="1" x14ac:dyDescent="0.3">
      <c r="A46" s="496" t="str">
        <f>TEXT($B$46,"dddd")</f>
        <v>vrijdag</v>
      </c>
      <c r="B46" s="663">
        <f>DATE($AC$3,4,9)</f>
        <v>42833</v>
      </c>
      <c r="C46" s="451"/>
      <c r="D46" s="493">
        <f>IF(LEFT($A46,2 )="ma",$D$171,IF(LEFT($A46,2)="di",$D$176,IF(LEFT($A46,2)="wo",$D$181,IF(LEFT($A46,2)="do",$D$186,IF(LEFT($A46,2)="vr",$D$191,IF(LEFT($A46,2)="za",$D$198,IF(LEFT($A46,2)="zo",$D$199)))))))</f>
        <v>0</v>
      </c>
      <c r="E46" s="495">
        <f>IF(LEFT($A46,2)="ma",$E$171,IF(LEFT($A46,2)="di",$E$176,IF(LEFT($A46,2)="wo",$E$181,IF(LEFT($A46,2)="do",$E$186,IF(LEFT($A46,2)="vr",$E$191,IF(LEFT($A46,2)="za",$E$198,IF(LEFT($A46,2)="zo",$E$199)))))))</f>
        <v>0</v>
      </c>
      <c r="F46" s="495">
        <f>IF(LEFT($A46,2)="ma",$C$171,IF(LEFT($A46,2)="di",$C$176,IF(LEFT($A46,2)="wo",$C$181,IF(LEFT($A46,2)="do",$C$186,IF(LEFT($A46,2)="vr",$C$191,IF(LEFT($A46,2)="za",$C$198,IF(LEFT($A46,2)="zo",$C$199)))))))</f>
        <v>0</v>
      </c>
      <c r="G46" s="42">
        <f t="shared" si="0"/>
        <v>0</v>
      </c>
      <c r="H46" s="264"/>
      <c r="I46" s="508"/>
      <c r="J46" s="276"/>
      <c r="K46" s="276"/>
      <c r="L46" s="309"/>
      <c r="M46" s="278"/>
      <c r="N46" s="464">
        <f>$B$46</f>
        <v>42833</v>
      </c>
      <c r="O46" s="389"/>
      <c r="P46" s="279"/>
      <c r="Q46" s="279"/>
      <c r="R46" s="79"/>
      <c r="S46" s="200">
        <f t="shared" si="1"/>
        <v>0</v>
      </c>
      <c r="T46" s="5" t="e">
        <f t="shared" si="22"/>
        <v>#REF!</v>
      </c>
      <c r="U46" s="34"/>
      <c r="V46" s="67">
        <f>IF(LEFT(M46,1)="R",IF(U46&lt;$Q$2,0,U46-$Q$2),IF(LEFT(M46,1)="S",IF(U46&lt;$Q$2,0,U46-$Q$2),U46))</f>
        <v>0</v>
      </c>
      <c r="W46" s="67">
        <f>U46</f>
        <v>0</v>
      </c>
      <c r="X46" s="74">
        <f>W46*($Y$3)</f>
        <v>0</v>
      </c>
      <c r="Y46" s="91" t="e">
        <f t="shared" si="23"/>
        <v>#REF!</v>
      </c>
      <c r="Z46" s="238"/>
      <c r="AA46" s="528">
        <v>0</v>
      </c>
      <c r="AB46" s="529">
        <v>0</v>
      </c>
      <c r="AC46" s="41"/>
    </row>
    <row r="47" spans="1:29" ht="12.75" customHeight="1" thickBot="1" x14ac:dyDescent="0.3">
      <c r="A47" s="497" t="str">
        <f>TEXT($B$46,"dddd")</f>
        <v>vrijdag</v>
      </c>
      <c r="B47" s="664"/>
      <c r="C47" s="450"/>
      <c r="D47" s="494">
        <f>IF(LEFT($A47,2)="ma",$D$172,IF(LEFT($A47,2)="di",$D$177,IF(LEFT($A47,2)="wo",$D$182,IF(LEFT($A47,2)="do",$D$187,IF(LEFT($A47,2)="vr",$D$192,IF(LEFT($A47,2)="za",$D$198,IF(LEFT($A47,2)="zo",$D$199)))))))</f>
        <v>0</v>
      </c>
      <c r="E47" s="441">
        <f>IF(LEFT($A47,2)="ma",$E$172,IF(LEFT($A47,2)="di",$E$177,IF(LEFT($A47,2)="wo",$E$182,IF(LEFT($A47,2)="do",$E$187,IF(LEFT($A47,2)="vr",$E$192,IF(LEFT($A47,2)="za",$E$198,IF(LEFT($A47,2)="zo",$E$199)))))))</f>
        <v>0</v>
      </c>
      <c r="F47" s="441">
        <f>IF(LEFT($A47,2)="ma",$C$172,IF(LEFT($A47,2)="di",$C$177,IF(LEFT($A47,2)="wo",$C$182,IF(LEFT($A47,2)="do",$C$187,IF(LEFT($A47,2)="vr",$C$192,IF(LEFT($A47,2)="za",$C$198,IF(LEFT($A47,2)="zo",$C$199)))))))</f>
        <v>0</v>
      </c>
      <c r="G47" s="43">
        <f t="shared" si="0"/>
        <v>0</v>
      </c>
      <c r="H47" s="265"/>
      <c r="I47" s="265"/>
      <c r="J47" s="280"/>
      <c r="K47" s="280"/>
      <c r="L47" s="310"/>
      <c r="M47" s="282"/>
      <c r="N47" s="464">
        <f t="shared" ref="N47:N50" si="25">$B$46</f>
        <v>42833</v>
      </c>
      <c r="O47" s="390"/>
      <c r="P47" s="283"/>
      <c r="Q47" s="283"/>
      <c r="R47" s="80"/>
      <c r="S47" s="68">
        <f t="shared" si="1"/>
        <v>0</v>
      </c>
      <c r="T47" s="4" t="e">
        <f t="shared" si="22"/>
        <v>#REF!</v>
      </c>
      <c r="U47" s="35"/>
      <c r="V47" s="69">
        <f t="shared" si="6"/>
        <v>0</v>
      </c>
      <c r="W47" s="69">
        <f t="shared" si="7"/>
        <v>0</v>
      </c>
      <c r="X47" s="70">
        <f t="shared" si="8"/>
        <v>0</v>
      </c>
      <c r="Y47" s="92" t="e">
        <f t="shared" si="23"/>
        <v>#REF!</v>
      </c>
      <c r="Z47" s="234"/>
      <c r="AA47" s="530">
        <v>0</v>
      </c>
      <c r="AB47" s="531">
        <v>0</v>
      </c>
      <c r="AC47" s="37"/>
    </row>
    <row r="48" spans="1:29" ht="12.75" customHeight="1" thickBot="1" x14ac:dyDescent="0.3">
      <c r="A48" s="497" t="str">
        <f>TEXT($B$46,"dddd")</f>
        <v>vrijdag</v>
      </c>
      <c r="B48" s="664"/>
      <c r="C48" s="452"/>
      <c r="D48" s="492">
        <f>IF(LEFT($A48,2)="ma",$D$173,IF(LEFT($A48,2)="di",$D$178,IF(LEFT($A48,2)="wo",$D$183,IF(LEFT($A48,2)="do",$D$188,IF(LEFT($A48,2)="vr",$D$193,IF(LEFT($A48,2)="za",$D$198,IF(LEFT($A48,2)="zo",$D$199)))))))</f>
        <v>0</v>
      </c>
      <c r="E48" s="441">
        <f>IF(LEFT($A48,2)="ma",$E$173,IF(LEFT($A48,2)="di",$E$178,IF(LEFT($A48,2)="wo",$E$183,IF(LEFT($A48,2)="do",$E$188,IF(LEFT($A48,2)="vr",$E$193,IF(LEFT($A48,2)="za",$E$198,IF(LEFT($A48,2)="zo",$E$199)))))))</f>
        <v>0</v>
      </c>
      <c r="F48" s="441">
        <f>IF(LEFT($A48,2)="ma",$C$173,IF(LEFT($A48,2)="di",$C$178,IF(LEFT($A48,2)="wo",$C$183,IF(LEFT($A48,2)="do",$C$188,IF(LEFT($A48,2)="vr",$C$193,IF(LEFT($A48,2)="za",$C$198,IF(LEFT($A48,2)="zo",$C$199)))))))</f>
        <v>0</v>
      </c>
      <c r="G48" s="43">
        <f t="shared" si="0"/>
        <v>0</v>
      </c>
      <c r="H48" s="265"/>
      <c r="I48" s="265"/>
      <c r="J48" s="280"/>
      <c r="K48" s="280"/>
      <c r="L48" s="310"/>
      <c r="M48" s="282"/>
      <c r="N48" s="464">
        <f t="shared" si="25"/>
        <v>42833</v>
      </c>
      <c r="O48" s="390"/>
      <c r="P48" s="283"/>
      <c r="Q48" s="283"/>
      <c r="R48" s="80"/>
      <c r="S48" s="68">
        <f t="shared" si="1"/>
        <v>0</v>
      </c>
      <c r="T48" s="4" t="e">
        <f t="shared" si="22"/>
        <v>#REF!</v>
      </c>
      <c r="U48" s="35"/>
      <c r="V48" s="69">
        <f t="shared" si="6"/>
        <v>0</v>
      </c>
      <c r="W48" s="69">
        <f t="shared" si="7"/>
        <v>0</v>
      </c>
      <c r="X48" s="70">
        <f t="shared" si="8"/>
        <v>0</v>
      </c>
      <c r="Y48" s="92" t="e">
        <f t="shared" si="23"/>
        <v>#REF!</v>
      </c>
      <c r="Z48" s="234"/>
      <c r="AA48" s="530">
        <v>0</v>
      </c>
      <c r="AB48" s="531">
        <v>0</v>
      </c>
      <c r="AC48" s="37"/>
    </row>
    <row r="49" spans="1:29" ht="12.75" customHeight="1" thickBot="1" x14ac:dyDescent="0.3">
      <c r="A49" s="497" t="str">
        <f>TEXT($B$46,"dddd")</f>
        <v>vrijdag</v>
      </c>
      <c r="B49" s="664"/>
      <c r="C49" s="450"/>
      <c r="D49" s="441">
        <f>IF(LEFT($A49,2)="ma",$D$174,IF(LEFT($A49,2)="di",$D$179,IF(LEFT($A49,2)="wo",$D$184,IF(LEFT($A49,2)="do",$D$189,IF(LEFT($A49,2)="vr",$D$194,IF(LEFT($A49,2)="za",$D$198,IF(LEFT($A49,2)="zo",$D$199)))))))</f>
        <v>0</v>
      </c>
      <c r="E49" s="441">
        <f>IF(LEFT($A49,2)="ma",$E$174,IF(LEFT($A49,2)="di",$E$179,IF(LEFT($A49,2)="wo",$E$184,IF(LEFT($A49,2)="do",$E$189,IF(LEFT($A49,2)="vr",$E$194,IF(LEFT($A49,2)="za",$E$198,IF(LEFT($A49,2)="zo",$E$199)))))))</f>
        <v>0</v>
      </c>
      <c r="F49" s="441">
        <f>IF(LEFT($A49,2)="ma",$C$174,IF(LEFT($A49,2)="di",$C$179,IF(LEFT($A49,2)="wo",$C$184,IF(LEFT($A49,2)="do",$C$189,IF(LEFT($A49,2)="vr",$C$194,IF(LEFT($A49,2)="za",$C$198,IF(LEFT($A49,2)="zo",$C$199)))))))</f>
        <v>0</v>
      </c>
      <c r="G49" s="43">
        <f t="shared" si="0"/>
        <v>0</v>
      </c>
      <c r="H49" s="265"/>
      <c r="I49" s="265"/>
      <c r="J49" s="280"/>
      <c r="K49" s="280"/>
      <c r="L49" s="310"/>
      <c r="M49" s="282"/>
      <c r="N49" s="464">
        <f t="shared" si="25"/>
        <v>42833</v>
      </c>
      <c r="O49" s="390"/>
      <c r="P49" s="283"/>
      <c r="Q49" s="283"/>
      <c r="R49" s="80"/>
      <c r="S49" s="68">
        <f t="shared" si="1"/>
        <v>0</v>
      </c>
      <c r="T49" s="4" t="e">
        <f t="shared" si="22"/>
        <v>#REF!</v>
      </c>
      <c r="U49" s="35"/>
      <c r="V49" s="69">
        <f t="shared" si="6"/>
        <v>0</v>
      </c>
      <c r="W49" s="69">
        <f t="shared" si="7"/>
        <v>0</v>
      </c>
      <c r="X49" s="70">
        <f t="shared" si="8"/>
        <v>0</v>
      </c>
      <c r="Y49" s="92" t="e">
        <f t="shared" si="23"/>
        <v>#REF!</v>
      </c>
      <c r="Z49" s="234"/>
      <c r="AA49" s="530">
        <v>0</v>
      </c>
      <c r="AB49" s="531">
        <v>0</v>
      </c>
      <c r="AC49" s="37"/>
    </row>
    <row r="50" spans="1:29" ht="13.5" customHeight="1" thickBot="1" x14ac:dyDescent="0.3">
      <c r="A50" s="498" t="str">
        <f>TEXT($B$46,"dddd")</f>
        <v>vrijdag</v>
      </c>
      <c r="B50" s="665"/>
      <c r="C50" s="449" t="e">
        <f t="shared" si="11"/>
        <v>#REF!</v>
      </c>
      <c r="D50" s="442">
        <f>IF(LEFT($A50,2)="ma",$D$175,IF(LEFT($A50,2)="di",$D$180,IF(LEFT($A50,2)="wo",$D$185,IF(LEFT($A50,2)="do",$D$190,IF(LEFT($A50,2)="vr",$D$195,IF(LEFT($A50,2)="za",$D$198,IF(LEFT($A50,2)="zo",$D$199)))))))</f>
        <v>0</v>
      </c>
      <c r="E50" s="442">
        <f>IF(LEFT($A50,2)="ma",$E$175,IF(LEFT($A50,2)="di",$E$180,IF(LEFT($A50,2)="wo",$E$185,IF(LEFT($A50,2)="do",$E$190,IF(LEFT($A50,2)="vr",$E$195,IF(LEFT($A50,2)="za",$E$198,IF(LEFT($A50,2)="zo",$E$199)))))))</f>
        <v>0</v>
      </c>
      <c r="F50" s="442">
        <f>IF(LEFT($A50,2)="ma",$C$175,IF(LEFT($A50,2)="di",$C$180,IF(LEFT($A50,2)="wo",$C$185,IF(LEFT($A50,2)="do",$C$190,IF(LEFT($A50,2)="vr",$C$195,IF(LEFT($A50,2)="za",$C$198,IF(LEFT($A50,2)="zo",$C$199)))))))</f>
        <v>0</v>
      </c>
      <c r="G50" s="44">
        <f t="shared" si="0"/>
        <v>0</v>
      </c>
      <c r="H50" s="266"/>
      <c r="I50" s="266"/>
      <c r="J50" s="284"/>
      <c r="K50" s="284"/>
      <c r="L50" s="311"/>
      <c r="M50" s="286"/>
      <c r="N50" s="464">
        <f t="shared" si="25"/>
        <v>42833</v>
      </c>
      <c r="O50" s="391"/>
      <c r="P50" s="287"/>
      <c r="Q50" s="287"/>
      <c r="R50" s="81"/>
      <c r="S50" s="71">
        <f t="shared" si="1"/>
        <v>0</v>
      </c>
      <c r="T50" s="6" t="e">
        <f t="shared" si="22"/>
        <v>#REF!</v>
      </c>
      <c r="U50" s="36"/>
      <c r="V50" s="72">
        <f t="shared" si="6"/>
        <v>0</v>
      </c>
      <c r="W50" s="72">
        <f t="shared" si="7"/>
        <v>0</v>
      </c>
      <c r="X50" s="73">
        <f t="shared" si="8"/>
        <v>0</v>
      </c>
      <c r="Y50" s="93" t="e">
        <f t="shared" si="23"/>
        <v>#REF!</v>
      </c>
      <c r="Z50" s="235"/>
      <c r="AA50" s="532">
        <v>0</v>
      </c>
      <c r="AB50" s="533">
        <v>0</v>
      </c>
      <c r="AC50" s="38"/>
    </row>
    <row r="51" spans="1:29" ht="12.75" customHeight="1" x14ac:dyDescent="0.25">
      <c r="A51" s="496" t="str">
        <f>TEXT($B$51,"dddd")</f>
        <v>zaterdag</v>
      </c>
      <c r="B51" s="688">
        <f>DATE($AC$3,4,10)</f>
        <v>42834</v>
      </c>
      <c r="C51" s="451"/>
      <c r="D51" s="493">
        <f>IF(LEFT($A51,2 )="ma",$D$171,IF(LEFT($A51,2)="di",$D$176,IF(LEFT($A51,2)="wo",$D$181,IF(LEFT($A51,2)="do",$D$186,IF(LEFT($A51,2)="vr",$D$191,IF(LEFT($A51,2)="za",$D$198,IF(LEFT($A51,2)="zo",$D$199)))))))</f>
        <v>0</v>
      </c>
      <c r="E51" s="495">
        <f>IF(LEFT($A51,2)="ma",$E$171,IF(LEFT($A51,2)="di",$E$176,IF(LEFT($A51,2)="wo",$E$181,IF(LEFT($A51,2)="do",$E$186,IF(LEFT($A51,2)="vr",$E$191,IF(LEFT($A51,2)="za",$E$198,IF(LEFT($A51,2)="zo",$E$199)))))))</f>
        <v>0</v>
      </c>
      <c r="F51" s="495">
        <f>IF(LEFT($A51,2)="ma",$C$171,IF(LEFT($A51,2)="di",$C$176,IF(LEFT($A51,2)="wo",$C$181,IF(LEFT($A51,2)="do",$C$186,IF(LEFT($A51,2)="vr",$C$191,IF(LEFT($A51,2)="za",$C$198,IF(LEFT($A51,2)="zo",$C$199)))))))</f>
        <v>0</v>
      </c>
      <c r="G51" s="45">
        <f t="shared" si="0"/>
        <v>0</v>
      </c>
      <c r="H51" s="267"/>
      <c r="I51" s="508"/>
      <c r="J51" s="288"/>
      <c r="K51" s="288"/>
      <c r="L51" s="312"/>
      <c r="M51" s="290"/>
      <c r="N51" s="463">
        <f>$B$51</f>
        <v>42834</v>
      </c>
      <c r="O51" s="392"/>
      <c r="P51" s="291"/>
      <c r="Q51" s="291"/>
      <c r="R51" s="79"/>
      <c r="S51" s="200">
        <f t="shared" si="1"/>
        <v>0</v>
      </c>
      <c r="T51" s="5" t="e">
        <f t="shared" si="22"/>
        <v>#REF!</v>
      </c>
      <c r="U51" s="34"/>
      <c r="V51" s="67">
        <f>IF(LEFT(M51,1)="R",IF(U51&lt;$Q$2,0,U51-$Q$2),IF(LEFT(M51,1)="S",IF(U51&lt;$Q$2,0,U51-$Q$2),U51))</f>
        <v>0</v>
      </c>
      <c r="W51" s="67">
        <f>U51</f>
        <v>0</v>
      </c>
      <c r="X51" s="74">
        <f>W51*($Y$3)</f>
        <v>0</v>
      </c>
      <c r="Y51" s="91" t="e">
        <f t="shared" si="23"/>
        <v>#REF!</v>
      </c>
      <c r="Z51" s="236"/>
      <c r="AA51" s="534">
        <v>0</v>
      </c>
      <c r="AB51" s="535">
        <v>0</v>
      </c>
      <c r="AC51" s="39"/>
    </row>
    <row r="52" spans="1:29" ht="12.75" customHeight="1" x14ac:dyDescent="0.25">
      <c r="A52" s="497" t="str">
        <f>TEXT($B$51,"dddd")</f>
        <v>zaterdag</v>
      </c>
      <c r="B52" s="664"/>
      <c r="C52" s="450"/>
      <c r="D52" s="494">
        <f>IF(LEFT($A52,2)="ma",$D$172,IF(LEFT($A52,2)="di",$D$177,IF(LEFT($A52,2)="wo",$D$182,IF(LEFT($A52,2)="do",$D$187,IF(LEFT($A52,2)="vr",$D$192,IF(LEFT($A52,2)="za",$D$198,IF(LEFT($A52,2)="zo",$D$199)))))))</f>
        <v>0</v>
      </c>
      <c r="E52" s="441">
        <f>IF(LEFT($A52,2)="ma",$E$172,IF(LEFT($A52,2)="di",$E$177,IF(LEFT($A52,2)="wo",$E$182,IF(LEFT($A52,2)="do",$E$187,IF(LEFT($A52,2)="vr",$E$192,IF(LEFT($A52,2)="za",$E$198,IF(LEFT($A52,2)="zo",$E$199)))))))</f>
        <v>0</v>
      </c>
      <c r="F52" s="441">
        <f>IF(LEFT($A52,2)="ma",$C$172,IF(LEFT($A52,2)="di",$C$177,IF(LEFT($A52,2)="wo",$C$182,IF(LEFT($A52,2)="do",$C$187,IF(LEFT($A52,2)="vr",$C$192,IF(LEFT($A52,2)="za",$C$198,IF(LEFT($A52,2)="zo",$C$199)))))))</f>
        <v>0</v>
      </c>
      <c r="G52" s="43">
        <f t="shared" si="0"/>
        <v>0</v>
      </c>
      <c r="H52" s="265"/>
      <c r="I52" s="265"/>
      <c r="J52" s="280"/>
      <c r="K52" s="280"/>
      <c r="L52" s="310"/>
      <c r="M52" s="282"/>
      <c r="N52" s="463">
        <f t="shared" ref="N52:N55" si="26">$B$51</f>
        <v>42834</v>
      </c>
      <c r="O52" s="390"/>
      <c r="P52" s="283"/>
      <c r="Q52" s="283"/>
      <c r="R52" s="80"/>
      <c r="S52" s="68">
        <f t="shared" si="1"/>
        <v>0</v>
      </c>
      <c r="T52" s="4" t="e">
        <f t="shared" si="22"/>
        <v>#REF!</v>
      </c>
      <c r="U52" s="35"/>
      <c r="V52" s="69">
        <f t="shared" si="6"/>
        <v>0</v>
      </c>
      <c r="W52" s="69">
        <f t="shared" si="7"/>
        <v>0</v>
      </c>
      <c r="X52" s="70">
        <f t="shared" si="8"/>
        <v>0</v>
      </c>
      <c r="Y52" s="92" t="e">
        <f t="shared" si="23"/>
        <v>#REF!</v>
      </c>
      <c r="Z52" s="234"/>
      <c r="AA52" s="530">
        <v>0</v>
      </c>
      <c r="AB52" s="531">
        <v>0</v>
      </c>
      <c r="AC52" s="37"/>
    </row>
    <row r="53" spans="1:29" ht="12.75" customHeight="1" x14ac:dyDescent="0.25">
      <c r="A53" s="497" t="str">
        <f>TEXT($B$51,"dddd")</f>
        <v>zaterdag</v>
      </c>
      <c r="B53" s="664"/>
      <c r="C53" s="452"/>
      <c r="D53" s="492">
        <f>IF(LEFT($A53,2)="ma",$D$173,IF(LEFT($A53,2)="di",$D$178,IF(LEFT($A53,2)="wo",$D$183,IF(LEFT($A53,2)="do",$D$188,IF(LEFT($A53,2)="vr",$D$193,IF(LEFT($A53,2)="za",$D$198,IF(LEFT($A53,2)="zo",$D$199)))))))</f>
        <v>0</v>
      </c>
      <c r="E53" s="441">
        <f>IF(LEFT($A53,2)="ma",$E$173,IF(LEFT($A53,2)="di",$E$178,IF(LEFT($A53,2)="wo",$E$183,IF(LEFT($A53,2)="do",$E$188,IF(LEFT($A53,2)="vr",$E$193,IF(LEFT($A53,2)="za",$E$198,IF(LEFT($A53,2)="zo",$E$199)))))))</f>
        <v>0</v>
      </c>
      <c r="F53" s="441">
        <f>IF(LEFT($A53,2)="ma",$C$173,IF(LEFT($A53,2)="di",$C$178,IF(LEFT($A53,2)="wo",$C$183,IF(LEFT($A53,2)="do",$C$188,IF(LEFT($A53,2)="vr",$C$193,IF(LEFT($A53,2)="za",$C$198,IF(LEFT($A53,2)="zo",$C$199)))))))</f>
        <v>0</v>
      </c>
      <c r="G53" s="43">
        <f t="shared" si="0"/>
        <v>0</v>
      </c>
      <c r="H53" s="265"/>
      <c r="I53" s="265"/>
      <c r="J53" s="280"/>
      <c r="K53" s="280"/>
      <c r="L53" s="310"/>
      <c r="M53" s="282"/>
      <c r="N53" s="463">
        <f t="shared" si="26"/>
        <v>42834</v>
      </c>
      <c r="O53" s="390"/>
      <c r="P53" s="283"/>
      <c r="Q53" s="283"/>
      <c r="R53" s="80"/>
      <c r="S53" s="68">
        <f t="shared" si="1"/>
        <v>0</v>
      </c>
      <c r="T53" s="4" t="e">
        <f t="shared" si="22"/>
        <v>#REF!</v>
      </c>
      <c r="U53" s="35"/>
      <c r="V53" s="69">
        <f t="shared" si="6"/>
        <v>0</v>
      </c>
      <c r="W53" s="69">
        <f t="shared" si="7"/>
        <v>0</v>
      </c>
      <c r="X53" s="70">
        <f t="shared" si="8"/>
        <v>0</v>
      </c>
      <c r="Y53" s="92" t="e">
        <f t="shared" si="23"/>
        <v>#REF!</v>
      </c>
      <c r="Z53" s="234"/>
      <c r="AA53" s="530">
        <v>0</v>
      </c>
      <c r="AB53" s="531">
        <v>0</v>
      </c>
      <c r="AC53" s="37"/>
    </row>
    <row r="54" spans="1:29" ht="12.75" customHeight="1" thickBot="1" x14ac:dyDescent="0.3">
      <c r="A54" s="497" t="str">
        <f>TEXT($B$51,"dddd")</f>
        <v>zaterdag</v>
      </c>
      <c r="B54" s="664"/>
      <c r="C54" s="450"/>
      <c r="D54" s="441">
        <f>IF(LEFT($A54,2)="ma",$D$174,IF(LEFT($A54,2)="di",$D$179,IF(LEFT($A54,2)="wo",$D$184,IF(LEFT($A54,2)="do",$D$189,IF(LEFT($A54,2)="vr",$D$194,IF(LEFT($A54,2)="za",$D$198,IF(LEFT($A54,2)="zo",$D$199)))))))</f>
        <v>0</v>
      </c>
      <c r="E54" s="441">
        <f>IF(LEFT($A54,2)="ma",$E$174,IF(LEFT($A54,2)="di",$E$179,IF(LEFT($A54,2)="wo",$E$184,IF(LEFT($A54,2)="do",$E$189,IF(LEFT($A54,2)="vr",$E$194,IF(LEFT($A54,2)="za",$E$198,IF(LEFT($A54,2)="zo",$E$199)))))))</f>
        <v>0</v>
      </c>
      <c r="F54" s="441">
        <f>IF(LEFT($A54,2)="ma",$C$174,IF(LEFT($A54,2)="di",$C$179,IF(LEFT($A54,2)="wo",$C$184,IF(LEFT($A54,2)="do",$C$189,IF(LEFT($A54,2)="vr",$C$194,IF(LEFT($A54,2)="za",$C$198,IF(LEFT($A54,2)="zo",$C$199)))))))</f>
        <v>0</v>
      </c>
      <c r="G54" s="43">
        <f t="shared" si="0"/>
        <v>0</v>
      </c>
      <c r="H54" s="265"/>
      <c r="I54" s="265"/>
      <c r="J54" s="280"/>
      <c r="K54" s="280"/>
      <c r="L54" s="310"/>
      <c r="M54" s="282"/>
      <c r="N54" s="463">
        <f t="shared" si="26"/>
        <v>42834</v>
      </c>
      <c r="O54" s="390"/>
      <c r="P54" s="283"/>
      <c r="Q54" s="283"/>
      <c r="R54" s="80"/>
      <c r="S54" s="68">
        <f t="shared" si="1"/>
        <v>0</v>
      </c>
      <c r="T54" s="4" t="e">
        <f t="shared" si="22"/>
        <v>#REF!</v>
      </c>
      <c r="U54" s="35"/>
      <c r="V54" s="69">
        <f t="shared" si="6"/>
        <v>0</v>
      </c>
      <c r="W54" s="69">
        <f t="shared" si="7"/>
        <v>0</v>
      </c>
      <c r="X54" s="70">
        <f t="shared" si="8"/>
        <v>0</v>
      </c>
      <c r="Y54" s="92" t="e">
        <f t="shared" si="23"/>
        <v>#REF!</v>
      </c>
      <c r="Z54" s="234"/>
      <c r="AA54" s="530">
        <v>0</v>
      </c>
      <c r="AB54" s="531">
        <v>0</v>
      </c>
      <c r="AC54" s="37"/>
    </row>
    <row r="55" spans="1:29" ht="13.5" customHeight="1" thickBot="1" x14ac:dyDescent="0.3">
      <c r="A55" s="498" t="str">
        <f>TEXT($B$51,"dddd")</f>
        <v>zaterdag</v>
      </c>
      <c r="B55" s="664"/>
      <c r="C55" s="449" t="e">
        <f t="shared" si="11"/>
        <v>#REF!</v>
      </c>
      <c r="D55" s="442">
        <f>IF(LEFT($A55,2)="ma",$D$175,IF(LEFT($A55,2)="di",$D$180,IF(LEFT($A55,2)="wo",$D$185,IF(LEFT($A55,2)="do",$D$190,IF(LEFT($A55,2)="vr",$D$195,IF(LEFT($A55,2)="za",$D$198,IF(LEFT($A55,2)="zo",$D$199)))))))</f>
        <v>0</v>
      </c>
      <c r="E55" s="442">
        <f>IF(LEFT($A55,2)="ma",$E$175,IF(LEFT($A55,2)="di",$E$180,IF(LEFT($A55,2)="wo",$E$185,IF(LEFT($A55,2)="do",$E$190,IF(LEFT($A55,2)="vr",$E$195,IF(LEFT($A55,2)="za",$E$198,IF(LEFT($A55,2)="zo",$E$199)))))))</f>
        <v>0</v>
      </c>
      <c r="F55" s="442">
        <f>IF(LEFT($A55,2)="ma",$C$175,IF(LEFT($A55,2)="di",$C$180,IF(LEFT($A55,2)="wo",$C$185,IF(LEFT($A55,2)="do",$C$190,IF(LEFT($A55,2)="vr",$C$195,IF(LEFT($A55,2)="za",$C$198,IF(LEFT($A55,2)="zo",$C$199)))))))</f>
        <v>0</v>
      </c>
      <c r="G55" s="46">
        <f t="shared" si="0"/>
        <v>0</v>
      </c>
      <c r="H55" s="268"/>
      <c r="I55" s="266"/>
      <c r="J55" s="292"/>
      <c r="K55" s="292"/>
      <c r="L55" s="313"/>
      <c r="M55" s="294"/>
      <c r="N55" s="463">
        <f t="shared" si="26"/>
        <v>42834</v>
      </c>
      <c r="O55" s="393"/>
      <c r="P55" s="295"/>
      <c r="Q55" s="295"/>
      <c r="R55" s="81"/>
      <c r="S55" s="71">
        <f t="shared" si="1"/>
        <v>0</v>
      </c>
      <c r="T55" s="6" t="e">
        <f t="shared" si="22"/>
        <v>#REF!</v>
      </c>
      <c r="U55" s="36"/>
      <c r="V55" s="72">
        <f t="shared" si="6"/>
        <v>0</v>
      </c>
      <c r="W55" s="72">
        <f t="shared" si="7"/>
        <v>0</v>
      </c>
      <c r="X55" s="73">
        <f t="shared" si="8"/>
        <v>0</v>
      </c>
      <c r="Y55" s="93" t="e">
        <f t="shared" si="23"/>
        <v>#REF!</v>
      </c>
      <c r="Z55" s="237"/>
      <c r="AA55" s="536">
        <v>0</v>
      </c>
      <c r="AB55" s="537">
        <v>0</v>
      </c>
      <c r="AC55" s="40"/>
    </row>
    <row r="56" spans="1:29" ht="12.75" customHeight="1" thickBot="1" x14ac:dyDescent="0.3">
      <c r="A56" s="496" t="str">
        <f>TEXT($B$56,"dddd")</f>
        <v>zondag</v>
      </c>
      <c r="B56" s="663">
        <f>DATE($AC$3,4,11)</f>
        <v>42835</v>
      </c>
      <c r="C56" s="451"/>
      <c r="D56" s="493">
        <f>IF(LEFT($A56,2 )="ma",$D$171,IF(LEFT($A56,2)="di",$D$176,IF(LEFT($A56,2)="wo",$D$181,IF(LEFT($A56,2)="do",$D$186,IF(LEFT($A56,2)="vr",$D$191,IF(LEFT($A56,2)="za",$D$198,IF(LEFT($A56,2)="zo",$D$199)))))))</f>
        <v>0</v>
      </c>
      <c r="E56" s="495">
        <f>IF(LEFT($A56,2)="ma",$E$171,IF(LEFT($A56,2)="di",$E$176,IF(LEFT($A56,2)="wo",$E$181,IF(LEFT($A56,2)="do",$E$186,IF(LEFT($A56,2)="vr",$E$191,IF(LEFT($A56,2)="za",$E$198,IF(LEFT($A56,2)="zo",$E$199)))))))</f>
        <v>0</v>
      </c>
      <c r="F56" s="495">
        <f>IF(LEFT($A56,2)="ma",$C$171,IF(LEFT($A56,2)="di",$C$176,IF(LEFT($A56,2)="wo",$C$181,IF(LEFT($A56,2)="do",$C$186,IF(LEFT($A56,2)="vr",$C$191,IF(LEFT($A56,2)="za",$C$198,IF(LEFT($A56,2)="zo",$C$199)))))))</f>
        <v>0</v>
      </c>
      <c r="G56" s="42">
        <f t="shared" si="0"/>
        <v>0</v>
      </c>
      <c r="H56" s="264"/>
      <c r="I56" s="508"/>
      <c r="J56" s="276"/>
      <c r="K56" s="276"/>
      <c r="L56" s="309"/>
      <c r="M56" s="278"/>
      <c r="N56" s="464">
        <f>$B$56</f>
        <v>42835</v>
      </c>
      <c r="O56" s="389"/>
      <c r="P56" s="279"/>
      <c r="Q56" s="279"/>
      <c r="R56" s="79"/>
      <c r="S56" s="200">
        <f t="shared" si="1"/>
        <v>0</v>
      </c>
      <c r="T56" s="5" t="e">
        <f t="shared" si="22"/>
        <v>#REF!</v>
      </c>
      <c r="U56" s="34"/>
      <c r="V56" s="67">
        <f>IF(LEFT(M56,1)="R",IF(U56&lt;$Q$2,0,U56-$Q$2),IF(LEFT(M56,1)="S",IF(U56&lt;$Q$2,0,U56-$Q$2),U56))</f>
        <v>0</v>
      </c>
      <c r="W56" s="67">
        <f>U56</f>
        <v>0</v>
      </c>
      <c r="X56" s="74">
        <f>W56*($Y$3)</f>
        <v>0</v>
      </c>
      <c r="Y56" s="91" t="e">
        <f t="shared" si="23"/>
        <v>#REF!</v>
      </c>
      <c r="Z56" s="238"/>
      <c r="AA56" s="528">
        <v>0</v>
      </c>
      <c r="AB56" s="529">
        <v>0</v>
      </c>
      <c r="AC56" s="41"/>
    </row>
    <row r="57" spans="1:29" ht="12.75" customHeight="1" thickBot="1" x14ac:dyDescent="0.3">
      <c r="A57" s="497" t="str">
        <f>TEXT($B$56,"dddd")</f>
        <v>zondag</v>
      </c>
      <c r="B57" s="664"/>
      <c r="C57" s="450"/>
      <c r="D57" s="494">
        <f>IF(LEFT($A57,2)="ma",$D$172,IF(LEFT($A57,2)="di",$D$177,IF(LEFT($A57,2)="wo",$D$182,IF(LEFT($A57,2)="do",$D$187,IF(LEFT($A57,2)="vr",$D$192,IF(LEFT($A57,2)="za",$D$198,IF(LEFT($A57,2)="zo",$D$199)))))))</f>
        <v>0</v>
      </c>
      <c r="E57" s="441">
        <f>IF(LEFT($A57,2)="ma",$E$172,IF(LEFT($A57,2)="di",$E$177,IF(LEFT($A57,2)="wo",$E$182,IF(LEFT($A57,2)="do",$E$187,IF(LEFT($A57,2)="vr",$E$192,IF(LEFT($A57,2)="za",$E$198,IF(LEFT($A57,2)="zo",$E$199)))))))</f>
        <v>0</v>
      </c>
      <c r="F57" s="441">
        <f>IF(LEFT($A57,2)="ma",$C$172,IF(LEFT($A57,2)="di",$C$177,IF(LEFT($A57,2)="wo",$C$182,IF(LEFT($A57,2)="do",$C$187,IF(LEFT($A57,2)="vr",$C$192,IF(LEFT($A57,2)="za",$C$198,IF(LEFT($A57,2)="zo",$C$199)))))))</f>
        <v>0</v>
      </c>
      <c r="G57" s="43">
        <f t="shared" si="0"/>
        <v>0</v>
      </c>
      <c r="H57" s="265"/>
      <c r="I57" s="265"/>
      <c r="J57" s="280"/>
      <c r="K57" s="280"/>
      <c r="L57" s="310"/>
      <c r="M57" s="282"/>
      <c r="N57" s="464">
        <f t="shared" ref="N57:N60" si="27">$B$56</f>
        <v>42835</v>
      </c>
      <c r="O57" s="390"/>
      <c r="P57" s="283"/>
      <c r="Q57" s="283"/>
      <c r="R57" s="80"/>
      <c r="S57" s="68">
        <f t="shared" si="1"/>
        <v>0</v>
      </c>
      <c r="T57" s="4" t="e">
        <f t="shared" si="22"/>
        <v>#REF!</v>
      </c>
      <c r="U57" s="35"/>
      <c r="V57" s="69">
        <f t="shared" si="6"/>
        <v>0</v>
      </c>
      <c r="W57" s="69">
        <f t="shared" si="7"/>
        <v>0</v>
      </c>
      <c r="X57" s="70">
        <f t="shared" si="8"/>
        <v>0</v>
      </c>
      <c r="Y57" s="92" t="e">
        <f t="shared" si="23"/>
        <v>#REF!</v>
      </c>
      <c r="Z57" s="234"/>
      <c r="AA57" s="530">
        <v>0</v>
      </c>
      <c r="AB57" s="531">
        <v>0</v>
      </c>
      <c r="AC57" s="37"/>
    </row>
    <row r="58" spans="1:29" ht="12.75" customHeight="1" thickBot="1" x14ac:dyDescent="0.3">
      <c r="A58" s="497" t="str">
        <f>TEXT($B$56,"dddd")</f>
        <v>zondag</v>
      </c>
      <c r="B58" s="664"/>
      <c r="C58" s="452"/>
      <c r="D58" s="492">
        <f>IF(LEFT($A58,2)="ma",$D$173,IF(LEFT($A58,2)="di",$D$178,IF(LEFT($A58,2)="wo",$D$183,IF(LEFT($A58,2)="do",$D$188,IF(LEFT($A58,2)="vr",$D$193,IF(LEFT($A58,2)="za",$D$198,IF(LEFT($A58,2)="zo",$D$199)))))))</f>
        <v>0</v>
      </c>
      <c r="E58" s="441">
        <f>IF(LEFT($A58,2)="ma",$E$173,IF(LEFT($A58,2)="di",$E$178,IF(LEFT($A58,2)="wo",$E$183,IF(LEFT($A58,2)="do",$E$188,IF(LEFT($A58,2)="vr",$E$193,IF(LEFT($A58,2)="za",$E$198,IF(LEFT($A58,2)="zo",$E$199)))))))</f>
        <v>0</v>
      </c>
      <c r="F58" s="441">
        <f>IF(LEFT($A58,2)="ma",$C$173,IF(LEFT($A58,2)="di",$C$178,IF(LEFT($A58,2)="wo",$C$183,IF(LEFT($A58,2)="do",$C$188,IF(LEFT($A58,2)="vr",$C$193,IF(LEFT($A58,2)="za",$C$198,IF(LEFT($A58,2)="zo",$C$199)))))))</f>
        <v>0</v>
      </c>
      <c r="G58" s="43">
        <f t="shared" si="0"/>
        <v>0</v>
      </c>
      <c r="H58" s="265"/>
      <c r="I58" s="265"/>
      <c r="J58" s="280"/>
      <c r="K58" s="280"/>
      <c r="L58" s="310"/>
      <c r="M58" s="282"/>
      <c r="N58" s="464">
        <f t="shared" si="27"/>
        <v>42835</v>
      </c>
      <c r="O58" s="390"/>
      <c r="P58" s="283"/>
      <c r="Q58" s="283"/>
      <c r="R58" s="80"/>
      <c r="S58" s="68">
        <f t="shared" si="1"/>
        <v>0</v>
      </c>
      <c r="T58" s="4" t="e">
        <f t="shared" si="22"/>
        <v>#REF!</v>
      </c>
      <c r="U58" s="35"/>
      <c r="V58" s="69">
        <f t="shared" si="6"/>
        <v>0</v>
      </c>
      <c r="W58" s="69">
        <f t="shared" si="7"/>
        <v>0</v>
      </c>
      <c r="X58" s="70">
        <f t="shared" si="8"/>
        <v>0</v>
      </c>
      <c r="Y58" s="92" t="e">
        <f t="shared" si="23"/>
        <v>#REF!</v>
      </c>
      <c r="Z58" s="234"/>
      <c r="AA58" s="530">
        <v>0</v>
      </c>
      <c r="AB58" s="531">
        <v>0</v>
      </c>
      <c r="AC58" s="37"/>
    </row>
    <row r="59" spans="1:29" ht="12.75" customHeight="1" thickBot="1" x14ac:dyDescent="0.3">
      <c r="A59" s="497" t="str">
        <f>TEXT($B$56,"dddd")</f>
        <v>zondag</v>
      </c>
      <c r="B59" s="664"/>
      <c r="C59" s="450"/>
      <c r="D59" s="441">
        <f>IF(LEFT($A59,2)="ma",$D$174,IF(LEFT($A59,2)="di",$D$179,IF(LEFT($A59,2)="wo",$D$184,IF(LEFT($A59,2)="do",$D$189,IF(LEFT($A59,2)="vr",$D$194,IF(LEFT($A59,2)="za",$D$198,IF(LEFT($A59,2)="zo",$D$199)))))))</f>
        <v>0</v>
      </c>
      <c r="E59" s="441">
        <f>IF(LEFT($A59,2)="ma",$E$174,IF(LEFT($A59,2)="di",$E$179,IF(LEFT($A59,2)="wo",$E$184,IF(LEFT($A59,2)="do",$E$189,IF(LEFT($A59,2)="vr",$E$194,IF(LEFT($A59,2)="za",$E$198,IF(LEFT($A59,2)="zo",$E$199)))))))</f>
        <v>0</v>
      </c>
      <c r="F59" s="441">
        <f>IF(LEFT($A59,2)="ma",$C$174,IF(LEFT($A59,2)="di",$C$179,IF(LEFT($A59,2)="wo",$C$184,IF(LEFT($A59,2)="do",$C$189,IF(LEFT($A59,2)="vr",$C$194,IF(LEFT($A59,2)="za",$C$198,IF(LEFT($A59,2)="zo",$C$199)))))))</f>
        <v>0</v>
      </c>
      <c r="G59" s="43">
        <f t="shared" si="0"/>
        <v>0</v>
      </c>
      <c r="H59" s="265"/>
      <c r="I59" s="265"/>
      <c r="J59" s="280"/>
      <c r="K59" s="280"/>
      <c r="L59" s="310"/>
      <c r="M59" s="282"/>
      <c r="N59" s="464">
        <f t="shared" si="27"/>
        <v>42835</v>
      </c>
      <c r="O59" s="390"/>
      <c r="P59" s="283"/>
      <c r="Q59" s="283"/>
      <c r="R59" s="80"/>
      <c r="S59" s="68">
        <f t="shared" si="1"/>
        <v>0</v>
      </c>
      <c r="T59" s="4" t="e">
        <f t="shared" si="22"/>
        <v>#REF!</v>
      </c>
      <c r="U59" s="35"/>
      <c r="V59" s="69">
        <f t="shared" si="6"/>
        <v>0</v>
      </c>
      <c r="W59" s="69">
        <f t="shared" si="7"/>
        <v>0</v>
      </c>
      <c r="X59" s="70">
        <f t="shared" si="8"/>
        <v>0</v>
      </c>
      <c r="Y59" s="92" t="e">
        <f t="shared" si="23"/>
        <v>#REF!</v>
      </c>
      <c r="Z59" s="234"/>
      <c r="AA59" s="530">
        <v>0</v>
      </c>
      <c r="AB59" s="531">
        <v>0</v>
      </c>
      <c r="AC59" s="37"/>
    </row>
    <row r="60" spans="1:29" ht="13.5" customHeight="1" thickBot="1" x14ac:dyDescent="0.3">
      <c r="A60" s="498" t="str">
        <f>TEXT($B$56,"dddd")</f>
        <v>zondag</v>
      </c>
      <c r="B60" s="665"/>
      <c r="C60" s="449" t="e">
        <f t="shared" si="11"/>
        <v>#REF!</v>
      </c>
      <c r="D60" s="442">
        <f>IF(LEFT($A60,2)="ma",$D$175,IF(LEFT($A60,2)="di",$D$180,IF(LEFT($A60,2)="wo",$D$185,IF(LEFT($A60,2)="do",$D$190,IF(LEFT($A60,2)="vr",$D$195,IF(LEFT($A60,2)="za",$D$198,IF(LEFT($A60,2)="zo",$D$199)))))))</f>
        <v>0</v>
      </c>
      <c r="E60" s="442">
        <f>IF(LEFT($A60,2)="ma",$E$175,IF(LEFT($A60,2)="di",$E$180,IF(LEFT($A60,2)="wo",$E$185,IF(LEFT($A60,2)="do",$E$190,IF(LEFT($A60,2)="vr",$E$195,IF(LEFT($A60,2)="za",$E$198,IF(LEFT($A60,2)="zo",$E$199)))))))</f>
        <v>0</v>
      </c>
      <c r="F60" s="442">
        <f>IF(LEFT($A60,2)="ma",$C$175,IF(LEFT($A60,2)="di",$C$180,IF(LEFT($A60,2)="wo",$C$185,IF(LEFT($A60,2)="do",$C$190,IF(LEFT($A60,2)="vr",$C$195,IF(LEFT($A60,2)="za",$C$198,IF(LEFT($A60,2)="zo",$C$199)))))))</f>
        <v>0</v>
      </c>
      <c r="G60" s="44">
        <f t="shared" si="0"/>
        <v>0</v>
      </c>
      <c r="H60" s="266"/>
      <c r="I60" s="266"/>
      <c r="J60" s="284"/>
      <c r="K60" s="284"/>
      <c r="L60" s="311"/>
      <c r="M60" s="286"/>
      <c r="N60" s="464">
        <f t="shared" si="27"/>
        <v>42835</v>
      </c>
      <c r="O60" s="391"/>
      <c r="P60" s="287"/>
      <c r="Q60" s="287"/>
      <c r="R60" s="81"/>
      <c r="S60" s="71">
        <f t="shared" si="1"/>
        <v>0</v>
      </c>
      <c r="T60" s="6" t="e">
        <f t="shared" si="22"/>
        <v>#REF!</v>
      </c>
      <c r="U60" s="36"/>
      <c r="V60" s="72">
        <f t="shared" si="6"/>
        <v>0</v>
      </c>
      <c r="W60" s="72">
        <f t="shared" si="7"/>
        <v>0</v>
      </c>
      <c r="X60" s="73">
        <f t="shared" si="8"/>
        <v>0</v>
      </c>
      <c r="Y60" s="93" t="e">
        <f t="shared" si="23"/>
        <v>#REF!</v>
      </c>
      <c r="Z60" s="235"/>
      <c r="AA60" s="532">
        <v>0</v>
      </c>
      <c r="AB60" s="533">
        <v>0</v>
      </c>
      <c r="AC60" s="38"/>
    </row>
    <row r="61" spans="1:29" ht="12.75" customHeight="1" x14ac:dyDescent="0.25">
      <c r="A61" s="496" t="str">
        <f>TEXT($B$61,"dddd")</f>
        <v>maandag</v>
      </c>
      <c r="B61" s="688">
        <f>DATE($AC$3,4,12)</f>
        <v>42836</v>
      </c>
      <c r="C61" s="451"/>
      <c r="D61" s="493">
        <f>IF(LEFT($A61,2 )="ma",$D$171,IF(LEFT($A61,2)="di",$D$176,IF(LEFT($A61,2)="wo",$D$181,IF(LEFT($A61,2)="do",$D$186,IF(LEFT($A61,2)="vr",$D$191,IF(LEFT($A61,2)="za",$D$198,IF(LEFT($A61,2)="zo",$D$199)))))))</f>
        <v>0</v>
      </c>
      <c r="E61" s="495">
        <f>IF(LEFT($A61,2)="ma",$E$171,IF(LEFT($A61,2)="di",$E$176,IF(LEFT($A61,2)="wo",$E$181,IF(LEFT($A61,2)="do",$E$186,IF(LEFT($A61,2)="vr",$E$191,IF(LEFT($A61,2)="za",$E$198,IF(LEFT($A61,2)="zo",$E$199)))))))</f>
        <v>0</v>
      </c>
      <c r="F61" s="495">
        <f>IF(LEFT($A61,2)="ma",$C$171,IF(LEFT($A61,2)="di",$C$176,IF(LEFT($A61,2)="wo",$C$181,IF(LEFT($A61,2)="do",$C$186,IF(LEFT($A61,2)="vr",$C$191,IF(LEFT($A61,2)="za",$C$198,IF(LEFT($A61,2)="zo",$C$199)))))))</f>
        <v>0</v>
      </c>
      <c r="G61" s="45">
        <f t="shared" si="0"/>
        <v>0</v>
      </c>
      <c r="H61" s="267"/>
      <c r="I61" s="508"/>
      <c r="J61" s="288"/>
      <c r="K61" s="288"/>
      <c r="L61" s="312"/>
      <c r="M61" s="290"/>
      <c r="N61" s="463">
        <f>$B$61</f>
        <v>42836</v>
      </c>
      <c r="O61" s="392"/>
      <c r="P61" s="291"/>
      <c r="Q61" s="291"/>
      <c r="R61" s="79"/>
      <c r="S61" s="200">
        <f t="shared" si="1"/>
        <v>0</v>
      </c>
      <c r="T61" s="5" t="e">
        <f t="shared" si="22"/>
        <v>#REF!</v>
      </c>
      <c r="U61" s="34"/>
      <c r="V61" s="67">
        <f>IF(LEFT(M61,1)="R",IF(U61&lt;$Q$2,0,U61-$Q$2),IF(LEFT(M61,1)="S",IF(U61&lt;$Q$2,0,U61-$Q$2),U61))</f>
        <v>0</v>
      </c>
      <c r="W61" s="67">
        <f>U61</f>
        <v>0</v>
      </c>
      <c r="X61" s="74">
        <f>W61*($Y$3)</f>
        <v>0</v>
      </c>
      <c r="Y61" s="91" t="e">
        <f t="shared" si="23"/>
        <v>#REF!</v>
      </c>
      <c r="Z61" s="236"/>
      <c r="AA61" s="534">
        <v>0</v>
      </c>
      <c r="AB61" s="535">
        <v>0</v>
      </c>
      <c r="AC61" s="39"/>
    </row>
    <row r="62" spans="1:29" ht="12.75" customHeight="1" x14ac:dyDescent="0.25">
      <c r="A62" s="497" t="str">
        <f>TEXT($B$61,"dddd")</f>
        <v>maandag</v>
      </c>
      <c r="B62" s="664"/>
      <c r="C62" s="450"/>
      <c r="D62" s="494">
        <f>IF(LEFT($A62,2)="ma",$D$172,IF(LEFT($A62,2)="di",$D$177,IF(LEFT($A62,2)="wo",$D$182,IF(LEFT($A62,2)="do",$D$187,IF(LEFT($A62,2)="vr",$D$192,IF(LEFT($A62,2)="za",$D$198,IF(LEFT($A62,2)="zo",$D$199)))))))</f>
        <v>0</v>
      </c>
      <c r="E62" s="441">
        <f>IF(LEFT($A62,2)="ma",$E$172,IF(LEFT($A62,2)="di",$E$177,IF(LEFT($A62,2)="wo",$E$182,IF(LEFT($A62,2)="do",$E$187,IF(LEFT($A62,2)="vr",$E$192,IF(LEFT($A62,2)="za",$E$198,IF(LEFT($A62,2)="zo",$E$199)))))))</f>
        <v>0</v>
      </c>
      <c r="F62" s="441">
        <f>IF(LEFT($A62,2)="ma",$C$172,IF(LEFT($A62,2)="di",$C$177,IF(LEFT($A62,2)="wo",$C$182,IF(LEFT($A62,2)="do",$C$187,IF(LEFT($A62,2)="vr",$C$192,IF(LEFT($A62,2)="za",$C$198,IF(LEFT($A62,2)="zo",$C$199)))))))</f>
        <v>0</v>
      </c>
      <c r="G62" s="43">
        <f t="shared" si="0"/>
        <v>0</v>
      </c>
      <c r="H62" s="265"/>
      <c r="I62" s="265"/>
      <c r="J62" s="388"/>
      <c r="K62" s="280"/>
      <c r="L62" s="310"/>
      <c r="M62" s="282"/>
      <c r="N62" s="463">
        <f t="shared" ref="N62:N65" si="28">$B$61</f>
        <v>42836</v>
      </c>
      <c r="O62" s="390"/>
      <c r="P62" s="283"/>
      <c r="Q62" s="283"/>
      <c r="R62" s="80"/>
      <c r="S62" s="68">
        <f t="shared" si="1"/>
        <v>0</v>
      </c>
      <c r="T62" s="4" t="e">
        <f t="shared" si="22"/>
        <v>#REF!</v>
      </c>
      <c r="U62" s="35"/>
      <c r="V62" s="69">
        <f t="shared" si="6"/>
        <v>0</v>
      </c>
      <c r="W62" s="69">
        <f t="shared" si="7"/>
        <v>0</v>
      </c>
      <c r="X62" s="70">
        <f t="shared" si="8"/>
        <v>0</v>
      </c>
      <c r="Y62" s="92" t="e">
        <f t="shared" si="23"/>
        <v>#REF!</v>
      </c>
      <c r="Z62" s="234"/>
      <c r="AA62" s="530">
        <v>0</v>
      </c>
      <c r="AB62" s="531">
        <v>0</v>
      </c>
      <c r="AC62" s="37"/>
    </row>
    <row r="63" spans="1:29" ht="12.75" customHeight="1" x14ac:dyDescent="0.25">
      <c r="A63" s="497" t="str">
        <f>TEXT($B$61,"dddd")</f>
        <v>maandag</v>
      </c>
      <c r="B63" s="664"/>
      <c r="C63" s="452"/>
      <c r="D63" s="492">
        <f>IF(LEFT($A63,2)="ma",$D$173,IF(LEFT($A63,2)="di",$D$178,IF(LEFT($A63,2)="wo",$D$183,IF(LEFT($A63,2)="do",$D$188,IF(LEFT($A63,2)="vr",$D$193,IF(LEFT($A63,2)="za",$D$198,IF(LEFT($A63,2)="zo",$D$199)))))))</f>
        <v>0</v>
      </c>
      <c r="E63" s="441">
        <f>IF(LEFT($A63,2)="ma",$E$173,IF(LEFT($A63,2)="di",$E$178,IF(LEFT($A63,2)="wo",$E$183,IF(LEFT($A63,2)="do",$E$188,IF(LEFT($A63,2)="vr",$E$193,IF(LEFT($A63,2)="za",$E$198,IF(LEFT($A63,2)="zo",$E$199)))))))</f>
        <v>0</v>
      </c>
      <c r="F63" s="441">
        <f>IF(LEFT($A63,2)="ma",$C$173,IF(LEFT($A63,2)="di",$C$178,IF(LEFT($A63,2)="wo",$C$183,IF(LEFT($A63,2)="do",$C$188,IF(LEFT($A63,2)="vr",$C$193,IF(LEFT($A63,2)="za",$C$198,IF(LEFT($A63,2)="zo",$C$199)))))))</f>
        <v>0</v>
      </c>
      <c r="G63" s="43">
        <f t="shared" si="0"/>
        <v>0</v>
      </c>
      <c r="H63" s="265"/>
      <c r="I63" s="265"/>
      <c r="J63" s="280"/>
      <c r="K63" s="280"/>
      <c r="L63" s="310"/>
      <c r="M63" s="282"/>
      <c r="N63" s="463">
        <f t="shared" si="28"/>
        <v>42836</v>
      </c>
      <c r="O63" s="390"/>
      <c r="P63" s="283"/>
      <c r="Q63" s="283"/>
      <c r="R63" s="80"/>
      <c r="S63" s="68">
        <f t="shared" si="1"/>
        <v>0</v>
      </c>
      <c r="T63" s="4" t="e">
        <f t="shared" si="22"/>
        <v>#REF!</v>
      </c>
      <c r="U63" s="35"/>
      <c r="V63" s="69">
        <f t="shared" si="6"/>
        <v>0</v>
      </c>
      <c r="W63" s="69">
        <f t="shared" si="7"/>
        <v>0</v>
      </c>
      <c r="X63" s="70">
        <f t="shared" si="8"/>
        <v>0</v>
      </c>
      <c r="Y63" s="92" t="e">
        <f t="shared" si="23"/>
        <v>#REF!</v>
      </c>
      <c r="Z63" s="234"/>
      <c r="AA63" s="530">
        <v>0</v>
      </c>
      <c r="AB63" s="531">
        <v>0</v>
      </c>
      <c r="AC63" s="37"/>
    </row>
    <row r="64" spans="1:29" ht="12.75" customHeight="1" thickBot="1" x14ac:dyDescent="0.3">
      <c r="A64" s="497" t="str">
        <f>TEXT($B$61,"dddd")</f>
        <v>maandag</v>
      </c>
      <c r="B64" s="664"/>
      <c r="C64" s="450"/>
      <c r="D64" s="441">
        <f>IF(LEFT($A64,2)="ma",$D$174,IF(LEFT($A64,2)="di",$D$179,IF(LEFT($A64,2)="wo",$D$184,IF(LEFT($A64,2)="do",$D$189,IF(LEFT($A64,2)="vr",$D$194,IF(LEFT($A64,2)="za",$D$198,IF(LEFT($A64,2)="zo",$D$199)))))))</f>
        <v>0</v>
      </c>
      <c r="E64" s="441">
        <f>IF(LEFT($A64,2)="ma",$E$174,IF(LEFT($A64,2)="di",$E$179,IF(LEFT($A64,2)="wo",$E$184,IF(LEFT($A64,2)="do",$E$189,IF(LEFT($A64,2)="vr",$E$194,IF(LEFT($A64,2)="za",$E$198,IF(LEFT($A64,2)="zo",$E$199)))))))</f>
        <v>0</v>
      </c>
      <c r="F64" s="441">
        <f>IF(LEFT($A64,2)="ma",$C$174,IF(LEFT($A64,2)="di",$C$179,IF(LEFT($A64,2)="wo",$C$184,IF(LEFT($A64,2)="do",$C$189,IF(LEFT($A64,2)="vr",$C$194,IF(LEFT($A64,2)="za",$C$198,IF(LEFT($A64,2)="zo",$C$199)))))))</f>
        <v>0</v>
      </c>
      <c r="G64" s="43">
        <f t="shared" si="0"/>
        <v>0</v>
      </c>
      <c r="H64" s="265"/>
      <c r="I64" s="265"/>
      <c r="J64" s="280"/>
      <c r="K64" s="280"/>
      <c r="L64" s="310"/>
      <c r="M64" s="282"/>
      <c r="N64" s="463">
        <f t="shared" si="28"/>
        <v>42836</v>
      </c>
      <c r="O64" s="390"/>
      <c r="P64" s="283"/>
      <c r="Q64" s="283"/>
      <c r="R64" s="80"/>
      <c r="S64" s="68">
        <f t="shared" si="1"/>
        <v>0</v>
      </c>
      <c r="T64" s="4" t="e">
        <f t="shared" si="22"/>
        <v>#REF!</v>
      </c>
      <c r="U64" s="35"/>
      <c r="V64" s="69">
        <f t="shared" si="6"/>
        <v>0</v>
      </c>
      <c r="W64" s="69">
        <f t="shared" si="7"/>
        <v>0</v>
      </c>
      <c r="X64" s="70">
        <f t="shared" si="8"/>
        <v>0</v>
      </c>
      <c r="Y64" s="92" t="e">
        <f t="shared" si="23"/>
        <v>#REF!</v>
      </c>
      <c r="Z64" s="234"/>
      <c r="AA64" s="530">
        <v>0</v>
      </c>
      <c r="AB64" s="531">
        <v>0</v>
      </c>
      <c r="AC64" s="37"/>
    </row>
    <row r="65" spans="1:29" ht="13.5" customHeight="1" thickBot="1" x14ac:dyDescent="0.3">
      <c r="A65" s="498" t="str">
        <f>TEXT($B$61,"dddd")</f>
        <v>maandag</v>
      </c>
      <c r="B65" s="664"/>
      <c r="C65" s="449" t="e">
        <f t="shared" si="11"/>
        <v>#REF!</v>
      </c>
      <c r="D65" s="442">
        <f>IF(LEFT($A65,2)="ma",$D$175,IF(LEFT($A65,2)="di",$D$180,IF(LEFT($A65,2)="wo",$D$185,IF(LEFT($A65,2)="do",$D$190,IF(LEFT($A65,2)="vr",$D$195,IF(LEFT($A65,2)="za",$D$198,IF(LEFT($A65,2)="zo",$D$199)))))))</f>
        <v>0</v>
      </c>
      <c r="E65" s="442">
        <f>IF(LEFT($A65,2)="ma",$E$175,IF(LEFT($A65,2)="di",$E$180,IF(LEFT($A65,2)="wo",$E$185,IF(LEFT($A65,2)="do",$E$190,IF(LEFT($A65,2)="vr",$E$195,IF(LEFT($A65,2)="za",$E$198,IF(LEFT($A65,2)="zo",$E$199)))))))</f>
        <v>0</v>
      </c>
      <c r="F65" s="442">
        <f>IF(LEFT($A65,2)="ma",$C$175,IF(LEFT($A65,2)="di",$C$180,IF(LEFT($A65,2)="wo",$C$185,IF(LEFT($A65,2)="do",$C$190,IF(LEFT($A65,2)="vr",$C$195,IF(LEFT($A65,2)="za",$C$198,IF(LEFT($A65,2)="zo",$C$199)))))))</f>
        <v>0</v>
      </c>
      <c r="G65" s="46">
        <f t="shared" si="0"/>
        <v>0</v>
      </c>
      <c r="H65" s="268"/>
      <c r="I65" s="266"/>
      <c r="J65" s="292"/>
      <c r="K65" s="292"/>
      <c r="L65" s="313"/>
      <c r="M65" s="294"/>
      <c r="N65" s="463">
        <f t="shared" si="28"/>
        <v>42836</v>
      </c>
      <c r="O65" s="393"/>
      <c r="P65" s="295"/>
      <c r="Q65" s="295"/>
      <c r="R65" s="81"/>
      <c r="S65" s="71">
        <f t="shared" si="1"/>
        <v>0</v>
      </c>
      <c r="T65" s="6" t="e">
        <f t="shared" si="22"/>
        <v>#REF!</v>
      </c>
      <c r="U65" s="36"/>
      <c r="V65" s="72">
        <f t="shared" si="6"/>
        <v>0</v>
      </c>
      <c r="W65" s="72">
        <f t="shared" si="7"/>
        <v>0</v>
      </c>
      <c r="X65" s="73">
        <f t="shared" si="8"/>
        <v>0</v>
      </c>
      <c r="Y65" s="93" t="e">
        <f t="shared" si="23"/>
        <v>#REF!</v>
      </c>
      <c r="Z65" s="237"/>
      <c r="AA65" s="536">
        <v>0</v>
      </c>
      <c r="AB65" s="537">
        <v>0</v>
      </c>
      <c r="AC65" s="40"/>
    </row>
    <row r="66" spans="1:29" ht="12.75" customHeight="1" thickBot="1" x14ac:dyDescent="0.3">
      <c r="A66" s="496" t="str">
        <f>TEXT($B$66,"dddd")</f>
        <v>dinsdag</v>
      </c>
      <c r="B66" s="663">
        <f>DATE($AC$3,4,13)</f>
        <v>42837</v>
      </c>
      <c r="C66" s="451"/>
      <c r="D66" s="493">
        <f>IF(LEFT($A66,2 )="ma",$D$171,IF(LEFT($A66,2)="di",$D$176,IF(LEFT($A66,2)="wo",$D$181,IF(LEFT($A66,2)="do",$D$186,IF(LEFT($A66,2)="vr",$D$191,IF(LEFT($A66,2)="za",$D$198,IF(LEFT($A66,2)="zo",$D$199)))))))</f>
        <v>0</v>
      </c>
      <c r="E66" s="495">
        <f>IF(LEFT($A66,2)="ma",$E$171,IF(LEFT($A66,2)="di",$E$176,IF(LEFT($A66,2)="wo",$E$181,IF(LEFT($A66,2)="do",$E$186,IF(LEFT($A66,2)="vr",$E$191,IF(LEFT($A66,2)="za",$E$198,IF(LEFT($A66,2)="zo",$E$199)))))))</f>
        <v>0</v>
      </c>
      <c r="F66" s="495">
        <f>IF(LEFT($A66,2)="ma",$C$171,IF(LEFT($A66,2)="di",$C$176,IF(LEFT($A66,2)="wo",$C$181,IF(LEFT($A66,2)="do",$C$186,IF(LEFT($A66,2)="vr",$C$191,IF(LEFT($A66,2)="za",$C$198,IF(LEFT($A66,2)="zo",$C$199)))))))</f>
        <v>0</v>
      </c>
      <c r="G66" s="42">
        <f t="shared" si="0"/>
        <v>0</v>
      </c>
      <c r="H66" s="264"/>
      <c r="I66" s="508"/>
      <c r="J66" s="395"/>
      <c r="K66" s="276"/>
      <c r="L66" s="309"/>
      <c r="M66" s="278"/>
      <c r="N66" s="464">
        <f>$B$66</f>
        <v>42837</v>
      </c>
      <c r="O66" s="389"/>
      <c r="P66" s="279"/>
      <c r="Q66" s="279"/>
      <c r="R66" s="79"/>
      <c r="S66" s="200">
        <f t="shared" si="1"/>
        <v>0</v>
      </c>
      <c r="T66" s="5" t="e">
        <f t="shared" si="22"/>
        <v>#REF!</v>
      </c>
      <c r="U66" s="34"/>
      <c r="V66" s="67">
        <f>IF(LEFT(M66,1)="R",IF(U66&lt;$Q$2,0,U66-$Q$2),IF(LEFT(M66,1)="S",IF(U66&lt;$Q$2,0,U66-$Q$2),U66))</f>
        <v>0</v>
      </c>
      <c r="W66" s="67">
        <f>U66</f>
        <v>0</v>
      </c>
      <c r="X66" s="74">
        <f>W66*($Y$3)</f>
        <v>0</v>
      </c>
      <c r="Y66" s="91" t="e">
        <f t="shared" si="23"/>
        <v>#REF!</v>
      </c>
      <c r="Z66" s="238"/>
      <c r="AA66" s="528">
        <v>0</v>
      </c>
      <c r="AB66" s="529">
        <v>0</v>
      </c>
      <c r="AC66" s="41"/>
    </row>
    <row r="67" spans="1:29" ht="12.75" customHeight="1" thickBot="1" x14ac:dyDescent="0.3">
      <c r="A67" s="497" t="str">
        <f>TEXT($B$66,"dddd")</f>
        <v>dinsdag</v>
      </c>
      <c r="B67" s="664"/>
      <c r="C67" s="450"/>
      <c r="D67" s="494">
        <f>IF(LEFT($A67,2)="ma",$D$172,IF(LEFT($A67,2)="di",$D$177,IF(LEFT($A67,2)="wo",$D$182,IF(LEFT($A67,2)="do",$D$187,IF(LEFT($A67,2)="vr",$D$192,IF(LEFT($A67,2)="za",$D$198,IF(LEFT($A67,2)="zo",$D$199)))))))</f>
        <v>0</v>
      </c>
      <c r="E67" s="441">
        <f>IF(LEFT($A67,2)="ma",$E$172,IF(LEFT($A67,2)="di",$E$177,IF(LEFT($A67,2)="wo",$E$182,IF(LEFT($A67,2)="do",$E$187,IF(LEFT($A67,2)="vr",$E$192,IF(LEFT($A67,2)="za",$E$198,IF(LEFT($A67,2)="zo",$E$199)))))))</f>
        <v>0</v>
      </c>
      <c r="F67" s="441">
        <f>IF(LEFT($A67,2)="ma",$C$172,IF(LEFT($A67,2)="di",$C$177,IF(LEFT($A67,2)="wo",$C$182,IF(LEFT($A67,2)="do",$C$187,IF(LEFT($A67,2)="vr",$C$192,IF(LEFT($A67,2)="za",$C$198,IF(LEFT($A67,2)="zo",$C$199)))))))</f>
        <v>0</v>
      </c>
      <c r="G67" s="43">
        <f t="shared" si="0"/>
        <v>0</v>
      </c>
      <c r="H67" s="265"/>
      <c r="I67" s="265"/>
      <c r="J67" s="280"/>
      <c r="K67" s="280"/>
      <c r="L67" s="310"/>
      <c r="M67" s="282"/>
      <c r="N67" s="464">
        <f t="shared" ref="N67:N70" si="29">$B$66</f>
        <v>42837</v>
      </c>
      <c r="O67" s="390"/>
      <c r="P67" s="283"/>
      <c r="Q67" s="283"/>
      <c r="R67" s="80"/>
      <c r="S67" s="68">
        <f t="shared" si="1"/>
        <v>0</v>
      </c>
      <c r="T67" s="4" t="e">
        <f t="shared" si="22"/>
        <v>#REF!</v>
      </c>
      <c r="U67" s="35"/>
      <c r="V67" s="69">
        <f t="shared" si="6"/>
        <v>0</v>
      </c>
      <c r="W67" s="69">
        <f t="shared" si="7"/>
        <v>0</v>
      </c>
      <c r="X67" s="70">
        <f t="shared" si="8"/>
        <v>0</v>
      </c>
      <c r="Y67" s="92" t="e">
        <f t="shared" si="23"/>
        <v>#REF!</v>
      </c>
      <c r="Z67" s="234"/>
      <c r="AA67" s="530">
        <v>0</v>
      </c>
      <c r="AB67" s="531">
        <v>0</v>
      </c>
      <c r="AC67" s="37"/>
    </row>
    <row r="68" spans="1:29" ht="12.75" customHeight="1" thickBot="1" x14ac:dyDescent="0.3">
      <c r="A68" s="497" t="str">
        <f>TEXT($B$66,"dddd")</f>
        <v>dinsdag</v>
      </c>
      <c r="B68" s="664"/>
      <c r="C68" s="452"/>
      <c r="D68" s="492">
        <f>IF(LEFT($A68,2)="ma",$D$173,IF(LEFT($A68,2)="di",$D$178,IF(LEFT($A68,2)="wo",$D$183,IF(LEFT($A68,2)="do",$D$188,IF(LEFT($A68,2)="vr",$D$193,IF(LEFT($A68,2)="za",$D$198,IF(LEFT($A68,2)="zo",$D$199)))))))</f>
        <v>0</v>
      </c>
      <c r="E68" s="441">
        <f>IF(LEFT($A68,2)="ma",$E$173,IF(LEFT($A68,2)="di",$E$178,IF(LEFT($A68,2)="wo",$E$183,IF(LEFT($A68,2)="do",$E$188,IF(LEFT($A68,2)="vr",$E$193,IF(LEFT($A68,2)="za",$E$198,IF(LEFT($A68,2)="zo",$E$199)))))))</f>
        <v>0</v>
      </c>
      <c r="F68" s="441">
        <f>IF(LEFT($A68,2)="ma",$C$173,IF(LEFT($A68,2)="di",$C$178,IF(LEFT($A68,2)="wo",$C$183,IF(LEFT($A68,2)="do",$C$188,IF(LEFT($A68,2)="vr",$C$193,IF(LEFT($A68,2)="za",$C$198,IF(LEFT($A68,2)="zo",$C$199)))))))</f>
        <v>0</v>
      </c>
      <c r="G68" s="43">
        <f t="shared" si="0"/>
        <v>0</v>
      </c>
      <c r="H68" s="265"/>
      <c r="I68" s="265"/>
      <c r="J68" s="280"/>
      <c r="K68" s="280"/>
      <c r="L68" s="310"/>
      <c r="M68" s="282"/>
      <c r="N68" s="464">
        <f t="shared" si="29"/>
        <v>42837</v>
      </c>
      <c r="O68" s="390"/>
      <c r="P68" s="283"/>
      <c r="Q68" s="283"/>
      <c r="R68" s="80"/>
      <c r="S68" s="68">
        <f t="shared" si="1"/>
        <v>0</v>
      </c>
      <c r="T68" s="4" t="e">
        <f t="shared" si="22"/>
        <v>#REF!</v>
      </c>
      <c r="U68" s="35"/>
      <c r="V68" s="69">
        <f t="shared" si="6"/>
        <v>0</v>
      </c>
      <c r="W68" s="69">
        <f t="shared" si="7"/>
        <v>0</v>
      </c>
      <c r="X68" s="70">
        <f t="shared" si="8"/>
        <v>0</v>
      </c>
      <c r="Y68" s="92" t="e">
        <f t="shared" si="23"/>
        <v>#REF!</v>
      </c>
      <c r="Z68" s="234"/>
      <c r="AA68" s="530">
        <v>0</v>
      </c>
      <c r="AB68" s="531">
        <v>0</v>
      </c>
      <c r="AC68" s="37"/>
    </row>
    <row r="69" spans="1:29" ht="12.75" customHeight="1" thickBot="1" x14ac:dyDescent="0.3">
      <c r="A69" s="497" t="str">
        <f>TEXT($B$66,"dddd")</f>
        <v>dinsdag</v>
      </c>
      <c r="B69" s="664"/>
      <c r="C69" s="450"/>
      <c r="D69" s="441">
        <f>IF(LEFT($A69,2)="ma",$D$174,IF(LEFT($A69,2)="di",$D$179,IF(LEFT($A69,2)="wo",$D$184,IF(LEFT($A69,2)="do",$D$189,IF(LEFT($A69,2)="vr",$D$194,IF(LEFT($A69,2)="za",$D$198,IF(LEFT($A69,2)="zo",$D$199)))))))</f>
        <v>0</v>
      </c>
      <c r="E69" s="441">
        <f>IF(LEFT($A69,2)="ma",$E$174,IF(LEFT($A69,2)="di",$E$179,IF(LEFT($A69,2)="wo",$E$184,IF(LEFT($A69,2)="do",$E$189,IF(LEFT($A69,2)="vr",$E$194,IF(LEFT($A69,2)="za",$E$198,IF(LEFT($A69,2)="zo",$E$199)))))))</f>
        <v>0</v>
      </c>
      <c r="F69" s="441">
        <f>IF(LEFT($A69,2)="ma",$C$174,IF(LEFT($A69,2)="di",$C$179,IF(LEFT($A69,2)="wo",$C$184,IF(LEFT($A69,2)="do",$C$189,IF(LEFT($A69,2)="vr",$C$194,IF(LEFT($A69,2)="za",$C$198,IF(LEFT($A69,2)="zo",$C$199)))))))</f>
        <v>0</v>
      </c>
      <c r="G69" s="43">
        <f t="shared" si="0"/>
        <v>0</v>
      </c>
      <c r="H69" s="265"/>
      <c r="I69" s="265"/>
      <c r="J69" s="280"/>
      <c r="K69" s="280"/>
      <c r="L69" s="310"/>
      <c r="M69" s="282"/>
      <c r="N69" s="464">
        <f t="shared" si="29"/>
        <v>42837</v>
      </c>
      <c r="O69" s="390"/>
      <c r="P69" s="283"/>
      <c r="Q69" s="283"/>
      <c r="R69" s="80"/>
      <c r="S69" s="68">
        <f t="shared" si="1"/>
        <v>0</v>
      </c>
      <c r="T69" s="4" t="e">
        <f t="shared" si="22"/>
        <v>#REF!</v>
      </c>
      <c r="U69" s="35"/>
      <c r="V69" s="69">
        <f t="shared" si="6"/>
        <v>0</v>
      </c>
      <c r="W69" s="69">
        <f t="shared" si="7"/>
        <v>0</v>
      </c>
      <c r="X69" s="70">
        <f t="shared" si="8"/>
        <v>0</v>
      </c>
      <c r="Y69" s="92" t="e">
        <f t="shared" si="23"/>
        <v>#REF!</v>
      </c>
      <c r="Z69" s="234"/>
      <c r="AA69" s="530">
        <v>0</v>
      </c>
      <c r="AB69" s="531">
        <v>0</v>
      </c>
      <c r="AC69" s="37"/>
    </row>
    <row r="70" spans="1:29" ht="13.5" customHeight="1" thickBot="1" x14ac:dyDescent="0.3">
      <c r="A70" s="498" t="str">
        <f>TEXT($B$66,"dddd")</f>
        <v>dinsdag</v>
      </c>
      <c r="B70" s="665"/>
      <c r="C70" s="449" t="e">
        <f t="shared" si="11"/>
        <v>#REF!</v>
      </c>
      <c r="D70" s="442">
        <f>IF(LEFT($A70,2)="ma",$D$175,IF(LEFT($A70,2)="di",$D$180,IF(LEFT($A70,2)="wo",$D$185,IF(LEFT($A70,2)="do",$D$190,IF(LEFT($A70,2)="vr",$D$195,IF(LEFT($A70,2)="za",$D$198,IF(LEFT($A70,2)="zo",$D$199)))))))</f>
        <v>0</v>
      </c>
      <c r="E70" s="442">
        <f>IF(LEFT($A70,2)="ma",$E$175,IF(LEFT($A70,2)="di",$E$180,IF(LEFT($A70,2)="wo",$E$185,IF(LEFT($A70,2)="do",$E$190,IF(LEFT($A70,2)="vr",$E$195,IF(LEFT($A70,2)="za",$E$198,IF(LEFT($A70,2)="zo",$E$199)))))))</f>
        <v>0</v>
      </c>
      <c r="F70" s="442">
        <f>IF(LEFT($A70,2)="ma",$C$175,IF(LEFT($A70,2)="di",$C$180,IF(LEFT($A70,2)="wo",$C$185,IF(LEFT($A70,2)="do",$C$190,IF(LEFT($A70,2)="vr",$C$195,IF(LEFT($A70,2)="za",$C$198,IF(LEFT($A70,2)="zo",$C$199)))))))</f>
        <v>0</v>
      </c>
      <c r="G70" s="44">
        <f t="shared" ref="G70:G133" si="30">E70-D70-F70</f>
        <v>0</v>
      </c>
      <c r="H70" s="266"/>
      <c r="I70" s="266"/>
      <c r="J70" s="284"/>
      <c r="K70" s="284"/>
      <c r="L70" s="311"/>
      <c r="M70" s="286"/>
      <c r="N70" s="464">
        <f t="shared" si="29"/>
        <v>42837</v>
      </c>
      <c r="O70" s="391"/>
      <c r="P70" s="287"/>
      <c r="Q70" s="287"/>
      <c r="R70" s="81"/>
      <c r="S70" s="71">
        <f t="shared" ref="S70:S133" si="31">IF(LEFT(M70,1)="R",IF(R70&lt;$Q$2,0,R70-$Q$2),IF(LEFT(M70,1)="S",IF(R70&lt;$Q$2,0,R70-$Q$2),R70))</f>
        <v>0</v>
      </c>
      <c r="T70" s="6" t="e">
        <f t="shared" ref="T70:T101" si="32">S70*$R$3</f>
        <v>#REF!</v>
      </c>
      <c r="U70" s="36"/>
      <c r="V70" s="72">
        <f t="shared" si="6"/>
        <v>0</v>
      </c>
      <c r="W70" s="72">
        <f t="shared" si="7"/>
        <v>0</v>
      </c>
      <c r="X70" s="73">
        <f t="shared" si="8"/>
        <v>0</v>
      </c>
      <c r="Y70" s="93" t="e">
        <f t="shared" ref="Y70:Y101" si="33">V70*($R$3)</f>
        <v>#REF!</v>
      </c>
      <c r="Z70" s="235"/>
      <c r="AA70" s="532">
        <v>0</v>
      </c>
      <c r="AB70" s="533">
        <v>0</v>
      </c>
      <c r="AC70" s="38"/>
    </row>
    <row r="71" spans="1:29" ht="12.75" customHeight="1" x14ac:dyDescent="0.25">
      <c r="A71" s="496" t="str">
        <f>TEXT($B$71,"dddd")</f>
        <v>woensdag</v>
      </c>
      <c r="B71" s="688">
        <f>DATE($AC$3,4,14)</f>
        <v>42838</v>
      </c>
      <c r="C71" s="451"/>
      <c r="D71" s="493">
        <f>IF(LEFT($A71,2 )="ma",$D$171,IF(LEFT($A71,2)="di",$D$176,IF(LEFT($A71,2)="wo",$D$181,IF(LEFT($A71,2)="do",$D$186,IF(LEFT($A71,2)="vr",$D$191,IF(LEFT($A71,2)="za",$D$198,IF(LEFT($A71,2)="zo",$D$199)))))))</f>
        <v>0</v>
      </c>
      <c r="E71" s="495">
        <f>IF(LEFT($A71,2)="ma",$E$171,IF(LEFT($A71,2)="di",$E$176,IF(LEFT($A71,2)="wo",$E$181,IF(LEFT($A71,2)="do",$E$186,IF(LEFT($A71,2)="vr",$E$191,IF(LEFT($A71,2)="za",$E$198,IF(LEFT($A71,2)="zo",$E$199)))))))</f>
        <v>0</v>
      </c>
      <c r="F71" s="495">
        <f>IF(LEFT($A71,2)="ma",$C$171,IF(LEFT($A71,2)="di",$C$176,IF(LEFT($A71,2)="wo",$C$181,IF(LEFT($A71,2)="do",$C$186,IF(LEFT($A71,2)="vr",$C$191,IF(LEFT($A71,2)="za",$C$198,IF(LEFT($A71,2)="zo",$C$199)))))))</f>
        <v>0</v>
      </c>
      <c r="G71" s="45">
        <f t="shared" si="30"/>
        <v>0</v>
      </c>
      <c r="H71" s="267"/>
      <c r="I71" s="508"/>
      <c r="J71" s="288"/>
      <c r="K71" s="288"/>
      <c r="L71" s="312"/>
      <c r="M71" s="290"/>
      <c r="N71" s="463">
        <f>$B$71</f>
        <v>42838</v>
      </c>
      <c r="O71" s="392"/>
      <c r="P71" s="291"/>
      <c r="Q71" s="291"/>
      <c r="R71" s="79"/>
      <c r="S71" s="200">
        <f t="shared" si="31"/>
        <v>0</v>
      </c>
      <c r="T71" s="5" t="e">
        <f t="shared" si="32"/>
        <v>#REF!</v>
      </c>
      <c r="U71" s="34"/>
      <c r="V71" s="67">
        <f>IF(LEFT(M71,1)="R",IF(U71&lt;$Q$2,0,U71-$Q$2),IF(LEFT(M71,1)="S",IF(U71&lt;$Q$2,0,U71-$Q$2),U71))</f>
        <v>0</v>
      </c>
      <c r="W71" s="67">
        <f>U71</f>
        <v>0</v>
      </c>
      <c r="X71" s="74">
        <f>W71*($Y$3)</f>
        <v>0</v>
      </c>
      <c r="Y71" s="91" t="e">
        <f t="shared" si="33"/>
        <v>#REF!</v>
      </c>
      <c r="Z71" s="236"/>
      <c r="AA71" s="534">
        <v>0</v>
      </c>
      <c r="AB71" s="535">
        <v>0</v>
      </c>
      <c r="AC71" s="39"/>
    </row>
    <row r="72" spans="1:29" ht="12.75" customHeight="1" x14ac:dyDescent="0.25">
      <c r="A72" s="497" t="str">
        <f>TEXT($B$71,"dddd")</f>
        <v>woensdag</v>
      </c>
      <c r="B72" s="664"/>
      <c r="C72" s="450"/>
      <c r="D72" s="494">
        <f>IF(LEFT($A72,2)="ma",$D$172,IF(LEFT($A72,2)="di",$D$177,IF(LEFT($A72,2)="wo",$D$182,IF(LEFT($A72,2)="do",$D$187,IF(LEFT($A72,2)="vr",$D$192,IF(LEFT($A72,2)="za",$D$198,IF(LEFT($A72,2)="zo",$D$199)))))))</f>
        <v>0</v>
      </c>
      <c r="E72" s="441">
        <f>IF(LEFT($A72,2)="ma",$E$172,IF(LEFT($A72,2)="di",$E$177,IF(LEFT($A72,2)="wo",$E$182,IF(LEFT($A72,2)="do",$E$187,IF(LEFT($A72,2)="vr",$E$192,IF(LEFT($A72,2)="za",$E$198,IF(LEFT($A72,2)="zo",$E$199)))))))</f>
        <v>0</v>
      </c>
      <c r="F72" s="441">
        <f>IF(LEFT($A72,2)="ma",$C$172,IF(LEFT($A72,2)="di",$C$177,IF(LEFT($A72,2)="wo",$C$182,IF(LEFT($A72,2)="do",$C$187,IF(LEFT($A72,2)="vr",$C$192,IF(LEFT($A72,2)="za",$C$198,IF(LEFT($A72,2)="zo",$C$199)))))))</f>
        <v>0</v>
      </c>
      <c r="G72" s="43">
        <f t="shared" si="30"/>
        <v>0</v>
      </c>
      <c r="H72" s="265"/>
      <c r="I72" s="265"/>
      <c r="J72" s="280"/>
      <c r="K72" s="280"/>
      <c r="L72" s="310"/>
      <c r="M72" s="282"/>
      <c r="N72" s="463">
        <f t="shared" ref="N72:N75" si="34">$B$71</f>
        <v>42838</v>
      </c>
      <c r="O72" s="390"/>
      <c r="P72" s="283"/>
      <c r="Q72" s="283"/>
      <c r="R72" s="80"/>
      <c r="S72" s="68">
        <f t="shared" si="31"/>
        <v>0</v>
      </c>
      <c r="T72" s="4" t="e">
        <f t="shared" si="32"/>
        <v>#REF!</v>
      </c>
      <c r="U72" s="35"/>
      <c r="V72" s="69">
        <f t="shared" ref="V72:V135" si="35">IF(LEFT(M72,1)="R",IF(U72&lt;$Q$2,0,U72-$Q$2),IF(LEFT(M72,1)="S",IF(U72&lt;$Q$2,0,U72-$Q$2),U72))</f>
        <v>0</v>
      </c>
      <c r="W72" s="69">
        <f t="shared" ref="W72:W135" si="36">U72</f>
        <v>0</v>
      </c>
      <c r="X72" s="70">
        <f t="shared" ref="X72:X135" si="37">W72*($Y$3)</f>
        <v>0</v>
      </c>
      <c r="Y72" s="92" t="e">
        <f t="shared" si="33"/>
        <v>#REF!</v>
      </c>
      <c r="Z72" s="234"/>
      <c r="AA72" s="530">
        <v>0</v>
      </c>
      <c r="AB72" s="531">
        <v>0</v>
      </c>
      <c r="AC72" s="37"/>
    </row>
    <row r="73" spans="1:29" ht="12.75" customHeight="1" x14ac:dyDescent="0.25">
      <c r="A73" s="497" t="str">
        <f>TEXT($B$71,"dddd")</f>
        <v>woensdag</v>
      </c>
      <c r="B73" s="664"/>
      <c r="C73" s="452"/>
      <c r="D73" s="492">
        <f>IF(LEFT($A73,2)="ma",$D$173,IF(LEFT($A73,2)="di",$D$178,IF(LEFT($A73,2)="wo",$D$183,IF(LEFT($A73,2)="do",$D$188,IF(LEFT($A73,2)="vr",$D$193,IF(LEFT($A73,2)="za",$D$198,IF(LEFT($A73,2)="zo",$D$199)))))))</f>
        <v>0</v>
      </c>
      <c r="E73" s="441">
        <f>IF(LEFT($A73,2)="ma",$E$173,IF(LEFT($A73,2)="di",$E$178,IF(LEFT($A73,2)="wo",$E$183,IF(LEFT($A73,2)="do",$E$188,IF(LEFT($A73,2)="vr",$E$193,IF(LEFT($A73,2)="za",$E$198,IF(LEFT($A73,2)="zo",$E$199)))))))</f>
        <v>0</v>
      </c>
      <c r="F73" s="441">
        <f>IF(LEFT($A73,2)="ma",$C$173,IF(LEFT($A73,2)="di",$C$178,IF(LEFT($A73,2)="wo",$C$183,IF(LEFT($A73,2)="do",$C$188,IF(LEFT($A73,2)="vr",$C$193,IF(LEFT($A73,2)="za",$C$198,IF(LEFT($A73,2)="zo",$C$199)))))))</f>
        <v>0</v>
      </c>
      <c r="G73" s="43">
        <f t="shared" si="30"/>
        <v>0</v>
      </c>
      <c r="H73" s="265"/>
      <c r="I73" s="265"/>
      <c r="J73" s="280"/>
      <c r="K73" s="280"/>
      <c r="L73" s="310"/>
      <c r="M73" s="282"/>
      <c r="N73" s="463">
        <f t="shared" si="34"/>
        <v>42838</v>
      </c>
      <c r="O73" s="390"/>
      <c r="P73" s="283"/>
      <c r="Q73" s="283"/>
      <c r="R73" s="80"/>
      <c r="S73" s="68">
        <f t="shared" si="31"/>
        <v>0</v>
      </c>
      <c r="T73" s="4" t="e">
        <f t="shared" si="32"/>
        <v>#REF!</v>
      </c>
      <c r="U73" s="35"/>
      <c r="V73" s="69">
        <f t="shared" si="35"/>
        <v>0</v>
      </c>
      <c r="W73" s="69">
        <f t="shared" si="36"/>
        <v>0</v>
      </c>
      <c r="X73" s="70">
        <f t="shared" si="37"/>
        <v>0</v>
      </c>
      <c r="Y73" s="92" t="e">
        <f t="shared" si="33"/>
        <v>#REF!</v>
      </c>
      <c r="Z73" s="234"/>
      <c r="AA73" s="530">
        <v>0</v>
      </c>
      <c r="AB73" s="531">
        <v>0</v>
      </c>
      <c r="AC73" s="37"/>
    </row>
    <row r="74" spans="1:29" ht="12.75" customHeight="1" thickBot="1" x14ac:dyDescent="0.3">
      <c r="A74" s="497" t="str">
        <f>TEXT($B$71,"dddd")</f>
        <v>woensdag</v>
      </c>
      <c r="B74" s="664"/>
      <c r="C74" s="450"/>
      <c r="D74" s="441">
        <f>IF(LEFT($A74,2)="ma",$D$174,IF(LEFT($A74,2)="di",$D$179,IF(LEFT($A74,2)="wo",$D$184,IF(LEFT($A74,2)="do",$D$189,IF(LEFT($A74,2)="vr",$D$194,IF(LEFT($A74,2)="za",$D$198,IF(LEFT($A74,2)="zo",$D$199)))))))</f>
        <v>0</v>
      </c>
      <c r="E74" s="441">
        <f>IF(LEFT($A74,2)="ma",$E$174,IF(LEFT($A74,2)="di",$E$179,IF(LEFT($A74,2)="wo",$E$184,IF(LEFT($A74,2)="do",$E$189,IF(LEFT($A74,2)="vr",$E$194,IF(LEFT($A74,2)="za",$E$198,IF(LEFT($A74,2)="zo",$E$199)))))))</f>
        <v>0</v>
      </c>
      <c r="F74" s="441">
        <f>IF(LEFT($A74,2)="ma",$C$174,IF(LEFT($A74,2)="di",$C$179,IF(LEFT($A74,2)="wo",$C$184,IF(LEFT($A74,2)="do",$C$189,IF(LEFT($A74,2)="vr",$C$194,IF(LEFT($A74,2)="za",$C$198,IF(LEFT($A74,2)="zo",$C$199)))))))</f>
        <v>0</v>
      </c>
      <c r="G74" s="43">
        <f t="shared" si="30"/>
        <v>0</v>
      </c>
      <c r="H74" s="265"/>
      <c r="I74" s="265"/>
      <c r="J74" s="280"/>
      <c r="K74" s="280"/>
      <c r="L74" s="310"/>
      <c r="M74" s="282"/>
      <c r="N74" s="463">
        <f t="shared" si="34"/>
        <v>42838</v>
      </c>
      <c r="O74" s="390"/>
      <c r="P74" s="283"/>
      <c r="Q74" s="283"/>
      <c r="R74" s="80"/>
      <c r="S74" s="68">
        <f t="shared" si="31"/>
        <v>0</v>
      </c>
      <c r="T74" s="4" t="e">
        <f t="shared" si="32"/>
        <v>#REF!</v>
      </c>
      <c r="U74" s="35"/>
      <c r="V74" s="69">
        <f t="shared" si="35"/>
        <v>0</v>
      </c>
      <c r="W74" s="69">
        <f t="shared" si="36"/>
        <v>0</v>
      </c>
      <c r="X74" s="70">
        <f t="shared" si="37"/>
        <v>0</v>
      </c>
      <c r="Y74" s="92" t="e">
        <f t="shared" si="33"/>
        <v>#REF!</v>
      </c>
      <c r="Z74" s="234"/>
      <c r="AA74" s="530">
        <v>0</v>
      </c>
      <c r="AB74" s="531">
        <v>0</v>
      </c>
      <c r="AC74" s="37"/>
    </row>
    <row r="75" spans="1:29" ht="13.5" customHeight="1" thickBot="1" x14ac:dyDescent="0.3">
      <c r="A75" s="498" t="str">
        <f>TEXT($B$71,"dddd")</f>
        <v>woensdag</v>
      </c>
      <c r="B75" s="664"/>
      <c r="C75" s="449" t="e">
        <f t="shared" ref="C75:C135" si="38">IF(LEFT($A71,2)="ma",SUM(G71:G75)-SUM($H$171:$H$175)+C70,IF(LEFT($A71,2)="di",SUM(G71:G75)-SUM($H$176:$H$180)+C70, IF(LEFT($A71,2)="wo",SUM(G71:G75)-SUM($H$181:$H$185)+C70, IF(LEFT($A71,2)="do",SUM(G71:G75)-SUM($H$186:$H$190)+C70, IF(LEFT($A71,2)="vr",SUM(G71:G75)-SUM($H$191:$H$195)+C70, IF(LEFT($A71,2)="za",SUM(G71:G75)-$H$198+C70, IF(LEFT($A71,2)="zo",SUM(G71:G75)-$H$199+C70)))))))</f>
        <v>#REF!</v>
      </c>
      <c r="D75" s="442">
        <f>IF(LEFT($A75,2)="ma",$D$175,IF(LEFT($A75,2)="di",$D$180,IF(LEFT($A75,2)="wo",$D$185,IF(LEFT($A75,2)="do",$D$190,IF(LEFT($A75,2)="vr",$D$195,IF(LEFT($A75,2)="za",$D$198,IF(LEFT($A75,2)="zo",$D$199)))))))</f>
        <v>0</v>
      </c>
      <c r="E75" s="442">
        <f>IF(LEFT($A75,2)="ma",$E$175,IF(LEFT($A75,2)="di",$E$180,IF(LEFT($A75,2)="wo",$E$185,IF(LEFT($A75,2)="do",$E$190,IF(LEFT($A75,2)="vr",$E$195,IF(LEFT($A75,2)="za",$E$198,IF(LEFT($A75,2)="zo",$E$199)))))))</f>
        <v>0</v>
      </c>
      <c r="F75" s="442">
        <f>IF(LEFT($A75,2)="ma",$C$175,IF(LEFT($A75,2)="di",$C$180,IF(LEFT($A75,2)="wo",$C$185,IF(LEFT($A75,2)="do",$C$190,IF(LEFT($A75,2)="vr",$C$195,IF(LEFT($A75,2)="za",$C$198,IF(LEFT($A75,2)="zo",$C$199)))))))</f>
        <v>0</v>
      </c>
      <c r="G75" s="46">
        <f t="shared" si="30"/>
        <v>0</v>
      </c>
      <c r="H75" s="268"/>
      <c r="I75" s="266"/>
      <c r="J75" s="292"/>
      <c r="K75" s="292"/>
      <c r="L75" s="313"/>
      <c r="M75" s="294"/>
      <c r="N75" s="463">
        <f t="shared" si="34"/>
        <v>42838</v>
      </c>
      <c r="O75" s="393"/>
      <c r="P75" s="295"/>
      <c r="Q75" s="295"/>
      <c r="R75" s="81"/>
      <c r="S75" s="71">
        <f t="shared" si="31"/>
        <v>0</v>
      </c>
      <c r="T75" s="6" t="e">
        <f t="shared" si="32"/>
        <v>#REF!</v>
      </c>
      <c r="U75" s="36"/>
      <c r="V75" s="72">
        <f t="shared" si="35"/>
        <v>0</v>
      </c>
      <c r="W75" s="72">
        <f t="shared" si="36"/>
        <v>0</v>
      </c>
      <c r="X75" s="73">
        <f t="shared" si="37"/>
        <v>0</v>
      </c>
      <c r="Y75" s="93" t="e">
        <f t="shared" si="33"/>
        <v>#REF!</v>
      </c>
      <c r="Z75" s="237"/>
      <c r="AA75" s="536">
        <v>0</v>
      </c>
      <c r="AB75" s="537">
        <v>0</v>
      </c>
      <c r="AC75" s="40"/>
    </row>
    <row r="76" spans="1:29" ht="12.75" customHeight="1" thickBot="1" x14ac:dyDescent="0.3">
      <c r="A76" s="496" t="str">
        <f>TEXT($B$76,"dddd")</f>
        <v>donderdag</v>
      </c>
      <c r="B76" s="663">
        <f>DATE($AC$3,4,15)</f>
        <v>42839</v>
      </c>
      <c r="C76" s="451"/>
      <c r="D76" s="493">
        <f>IF(LEFT($A76,2 )="ma",$D$171,IF(LEFT($A76,2)="di",$D$176,IF(LEFT($A76,2)="wo",$D$181,IF(LEFT($A76,2)="do",$D$186,IF(LEFT($A76,2)="vr",$D$191,IF(LEFT($A76,2)="za",$D$198,IF(LEFT($A76,2)="zo",$D$199)))))))</f>
        <v>0</v>
      </c>
      <c r="E76" s="495">
        <f>IF(LEFT($A76,2)="ma",$E$171,IF(LEFT($A76,2)="di",$E$176,IF(LEFT($A76,2)="wo",$E$181,IF(LEFT($A76,2)="do",$E$186,IF(LEFT($A76,2)="vr",$E$191,IF(LEFT($A76,2)="za",$E$198,IF(LEFT($A76,2)="zo",$E$199)))))))</f>
        <v>0</v>
      </c>
      <c r="F76" s="495">
        <f>IF(LEFT($A76,2)="ma",$C$171,IF(LEFT($A76,2)="di",$C$176,IF(LEFT($A76,2)="wo",$C$181,IF(LEFT($A76,2)="do",$C$186,IF(LEFT($A76,2)="vr",$C$191,IF(LEFT($A76,2)="za",$C$198,IF(LEFT($A76,2)="zo",$C$199)))))))</f>
        <v>0</v>
      </c>
      <c r="G76" s="42">
        <f t="shared" si="30"/>
        <v>0</v>
      </c>
      <c r="H76" s="264"/>
      <c r="I76" s="508"/>
      <c r="J76" s="276"/>
      <c r="K76" s="276"/>
      <c r="L76" s="309"/>
      <c r="M76" s="278"/>
      <c r="N76" s="464">
        <f>$B$76</f>
        <v>42839</v>
      </c>
      <c r="O76" s="389"/>
      <c r="P76" s="279"/>
      <c r="Q76" s="279"/>
      <c r="R76" s="79"/>
      <c r="S76" s="200">
        <f t="shared" si="31"/>
        <v>0</v>
      </c>
      <c r="T76" s="5" t="e">
        <f t="shared" si="32"/>
        <v>#REF!</v>
      </c>
      <c r="U76" s="34"/>
      <c r="V76" s="67">
        <f>IF(LEFT(M76,1)="R",IF(U76&lt;$Q$2,0,U76-$Q$2),IF(LEFT(M76,1)="S",IF(U76&lt;$Q$2,0,U76-$Q$2),U76))</f>
        <v>0</v>
      </c>
      <c r="W76" s="67">
        <f>U76</f>
        <v>0</v>
      </c>
      <c r="X76" s="74">
        <f>W76*($Y$3)</f>
        <v>0</v>
      </c>
      <c r="Y76" s="91" t="e">
        <f t="shared" si="33"/>
        <v>#REF!</v>
      </c>
      <c r="Z76" s="238"/>
      <c r="AA76" s="528">
        <v>0</v>
      </c>
      <c r="AB76" s="529">
        <v>0</v>
      </c>
      <c r="AC76" s="41"/>
    </row>
    <row r="77" spans="1:29" ht="12.75" customHeight="1" thickBot="1" x14ac:dyDescent="0.3">
      <c r="A77" s="497" t="str">
        <f>TEXT($B$76,"dddd")</f>
        <v>donderdag</v>
      </c>
      <c r="B77" s="664"/>
      <c r="C77" s="450"/>
      <c r="D77" s="494">
        <f>IF(LEFT($A77,2)="ma",$D$172,IF(LEFT($A77,2)="di",$D$177,IF(LEFT($A77,2)="wo",$D$182,IF(LEFT($A77,2)="do",$D$187,IF(LEFT($A77,2)="vr",$D$192,IF(LEFT($A77,2)="za",$D$198,IF(LEFT($A77,2)="zo",$D$199)))))))</f>
        <v>0</v>
      </c>
      <c r="E77" s="441">
        <f>IF(LEFT($A77,2)="ma",$E$172,IF(LEFT($A77,2)="di",$E$177,IF(LEFT($A77,2)="wo",$E$182,IF(LEFT($A77,2)="do",$E$187,IF(LEFT($A77,2)="vr",$E$192,IF(LEFT($A77,2)="za",$E$198,IF(LEFT($A77,2)="zo",$E$199)))))))</f>
        <v>0</v>
      </c>
      <c r="F77" s="441">
        <f>IF(LEFT($A77,2)="ma",$C$172,IF(LEFT($A77,2)="di",$C$177,IF(LEFT($A77,2)="wo",$C$182,IF(LEFT($A77,2)="do",$C$187,IF(LEFT($A77,2)="vr",$C$192,IF(LEFT($A77,2)="za",$C$198,IF(LEFT($A77,2)="zo",$C$199)))))))</f>
        <v>0</v>
      </c>
      <c r="G77" s="43">
        <f t="shared" si="30"/>
        <v>0</v>
      </c>
      <c r="H77" s="265"/>
      <c r="I77" s="265"/>
      <c r="J77" s="280"/>
      <c r="K77" s="280"/>
      <c r="L77" s="310"/>
      <c r="M77" s="282"/>
      <c r="N77" s="464">
        <f t="shared" ref="N77:N80" si="39">$B$76</f>
        <v>42839</v>
      </c>
      <c r="O77" s="390"/>
      <c r="P77" s="283"/>
      <c r="Q77" s="283"/>
      <c r="R77" s="80"/>
      <c r="S77" s="68">
        <f t="shared" si="31"/>
        <v>0</v>
      </c>
      <c r="T77" s="4" t="e">
        <f t="shared" si="32"/>
        <v>#REF!</v>
      </c>
      <c r="U77" s="35"/>
      <c r="V77" s="69">
        <f t="shared" si="35"/>
        <v>0</v>
      </c>
      <c r="W77" s="69">
        <f t="shared" si="36"/>
        <v>0</v>
      </c>
      <c r="X77" s="70">
        <f t="shared" si="37"/>
        <v>0</v>
      </c>
      <c r="Y77" s="92" t="e">
        <f t="shared" si="33"/>
        <v>#REF!</v>
      </c>
      <c r="Z77" s="234"/>
      <c r="AA77" s="530">
        <v>0</v>
      </c>
      <c r="AB77" s="531">
        <v>0</v>
      </c>
      <c r="AC77" s="37"/>
    </row>
    <row r="78" spans="1:29" ht="12.75" customHeight="1" thickBot="1" x14ac:dyDescent="0.3">
      <c r="A78" s="497" t="str">
        <f>TEXT($B$76,"dddd")</f>
        <v>donderdag</v>
      </c>
      <c r="B78" s="664"/>
      <c r="C78" s="452"/>
      <c r="D78" s="492">
        <f>IF(LEFT($A78,2)="ma",$D$173,IF(LEFT($A78,2)="di",$D$178,IF(LEFT($A78,2)="wo",$D$183,IF(LEFT($A78,2)="do",$D$188,IF(LEFT($A78,2)="vr",$D$193,IF(LEFT($A78,2)="za",$D$198,IF(LEFT($A78,2)="zo",$D$199)))))))</f>
        <v>0</v>
      </c>
      <c r="E78" s="441">
        <f>IF(LEFT($A78,2)="ma",$E$173,IF(LEFT($A78,2)="di",$E$178,IF(LEFT($A78,2)="wo",$E$183,IF(LEFT($A78,2)="do",$E$188,IF(LEFT($A78,2)="vr",$E$193,IF(LEFT($A78,2)="za",$E$198,IF(LEFT($A78,2)="zo",$E$199)))))))</f>
        <v>0</v>
      </c>
      <c r="F78" s="441">
        <f>IF(LEFT($A78,2)="ma",$C$173,IF(LEFT($A78,2)="di",$C$178,IF(LEFT($A78,2)="wo",$C$183,IF(LEFT($A78,2)="do",$C$188,IF(LEFT($A78,2)="vr",$C$193,IF(LEFT($A78,2)="za",$C$198,IF(LEFT($A78,2)="zo",$C$199)))))))</f>
        <v>0</v>
      </c>
      <c r="G78" s="43">
        <f t="shared" si="30"/>
        <v>0</v>
      </c>
      <c r="H78" s="265"/>
      <c r="I78" s="265"/>
      <c r="J78" s="280"/>
      <c r="K78" s="280"/>
      <c r="L78" s="310"/>
      <c r="M78" s="282"/>
      <c r="N78" s="464">
        <f t="shared" si="39"/>
        <v>42839</v>
      </c>
      <c r="O78" s="390"/>
      <c r="P78" s="283"/>
      <c r="Q78" s="283"/>
      <c r="R78" s="80"/>
      <c r="S78" s="68">
        <f t="shared" si="31"/>
        <v>0</v>
      </c>
      <c r="T78" s="4" t="e">
        <f t="shared" si="32"/>
        <v>#REF!</v>
      </c>
      <c r="U78" s="35"/>
      <c r="V78" s="69">
        <f t="shared" si="35"/>
        <v>0</v>
      </c>
      <c r="W78" s="69">
        <f t="shared" si="36"/>
        <v>0</v>
      </c>
      <c r="X78" s="70">
        <f t="shared" si="37"/>
        <v>0</v>
      </c>
      <c r="Y78" s="92" t="e">
        <f t="shared" si="33"/>
        <v>#REF!</v>
      </c>
      <c r="Z78" s="234"/>
      <c r="AA78" s="530">
        <v>0</v>
      </c>
      <c r="AB78" s="531">
        <v>0</v>
      </c>
      <c r="AC78" s="37"/>
    </row>
    <row r="79" spans="1:29" ht="12.75" customHeight="1" thickBot="1" x14ac:dyDescent="0.3">
      <c r="A79" s="497" t="str">
        <f>TEXT($B$76,"dddd")</f>
        <v>donderdag</v>
      </c>
      <c r="B79" s="664"/>
      <c r="C79" s="450"/>
      <c r="D79" s="441">
        <f>IF(LEFT($A79,2)="ma",$D$174,IF(LEFT($A79,2)="di",$D$179,IF(LEFT($A79,2)="wo",$D$184,IF(LEFT($A79,2)="do",$D$189,IF(LEFT($A79,2)="vr",$D$194,IF(LEFT($A79,2)="za",$D$198,IF(LEFT($A79,2)="zo",$D$199)))))))</f>
        <v>0</v>
      </c>
      <c r="E79" s="441">
        <f>IF(LEFT($A79,2)="ma",$E$174,IF(LEFT($A79,2)="di",$E$179,IF(LEFT($A79,2)="wo",$E$184,IF(LEFT($A79,2)="do",$E$189,IF(LEFT($A79,2)="vr",$E$194,IF(LEFT($A79,2)="za",$E$198,IF(LEFT($A79,2)="zo",$E$199)))))))</f>
        <v>0</v>
      </c>
      <c r="F79" s="441">
        <f>IF(LEFT($A79,2)="ma",$C$174,IF(LEFT($A79,2)="di",$C$179,IF(LEFT($A79,2)="wo",$C$184,IF(LEFT($A79,2)="do",$C$189,IF(LEFT($A79,2)="vr",$C$194,IF(LEFT($A79,2)="za",$C$198,IF(LEFT($A79,2)="zo",$C$199)))))))</f>
        <v>0</v>
      </c>
      <c r="G79" s="43">
        <f t="shared" si="30"/>
        <v>0</v>
      </c>
      <c r="H79" s="265"/>
      <c r="I79" s="265"/>
      <c r="J79" s="280"/>
      <c r="K79" s="280"/>
      <c r="L79" s="310"/>
      <c r="M79" s="282"/>
      <c r="N79" s="464">
        <f t="shared" si="39"/>
        <v>42839</v>
      </c>
      <c r="O79" s="390"/>
      <c r="P79" s="283"/>
      <c r="Q79" s="283"/>
      <c r="R79" s="80"/>
      <c r="S79" s="68">
        <f t="shared" si="31"/>
        <v>0</v>
      </c>
      <c r="T79" s="4" t="e">
        <f t="shared" si="32"/>
        <v>#REF!</v>
      </c>
      <c r="U79" s="35"/>
      <c r="V79" s="69">
        <f t="shared" si="35"/>
        <v>0</v>
      </c>
      <c r="W79" s="69">
        <f t="shared" si="36"/>
        <v>0</v>
      </c>
      <c r="X79" s="70">
        <f t="shared" si="37"/>
        <v>0</v>
      </c>
      <c r="Y79" s="92" t="e">
        <f t="shared" si="33"/>
        <v>#REF!</v>
      </c>
      <c r="Z79" s="234"/>
      <c r="AA79" s="530">
        <v>0</v>
      </c>
      <c r="AB79" s="531">
        <v>0</v>
      </c>
      <c r="AC79" s="37"/>
    </row>
    <row r="80" spans="1:29" ht="13.5" customHeight="1" thickBot="1" x14ac:dyDescent="0.3">
      <c r="A80" s="498" t="str">
        <f>TEXT($B$76,"dddd")</f>
        <v>donderdag</v>
      </c>
      <c r="B80" s="665"/>
      <c r="C80" s="449" t="e">
        <f t="shared" si="38"/>
        <v>#REF!</v>
      </c>
      <c r="D80" s="442">
        <f>IF(LEFT($A80,2)="ma",$D$175,IF(LEFT($A80,2)="di",$D$180,IF(LEFT($A80,2)="wo",$D$185,IF(LEFT($A80,2)="do",$D$190,IF(LEFT($A80,2)="vr",$D$195,IF(LEFT($A80,2)="za",$D$198,IF(LEFT($A80,2)="zo",$D$199)))))))</f>
        <v>0</v>
      </c>
      <c r="E80" s="442">
        <f>IF(LEFT($A80,2)="ma",$E$175,IF(LEFT($A80,2)="di",$E$180,IF(LEFT($A80,2)="wo",$E$185,IF(LEFT($A80,2)="do",$E$190,IF(LEFT($A80,2)="vr",$E$195,IF(LEFT($A80,2)="za",$E$198,IF(LEFT($A80,2)="zo",$E$199)))))))</f>
        <v>0</v>
      </c>
      <c r="F80" s="442">
        <f>IF(LEFT($A80,2)="ma",$C$175,IF(LEFT($A80,2)="di",$C$180,IF(LEFT($A80,2)="wo",$C$185,IF(LEFT($A80,2)="do",$C$190,IF(LEFT($A80,2)="vr",$C$195,IF(LEFT($A80,2)="za",$C$198,IF(LEFT($A80,2)="zo",$C$199)))))))</f>
        <v>0</v>
      </c>
      <c r="G80" s="44">
        <f t="shared" si="30"/>
        <v>0</v>
      </c>
      <c r="H80" s="266"/>
      <c r="I80" s="266"/>
      <c r="J80" s="284"/>
      <c r="K80" s="284"/>
      <c r="L80" s="311"/>
      <c r="M80" s="286"/>
      <c r="N80" s="464">
        <f t="shared" si="39"/>
        <v>42839</v>
      </c>
      <c r="O80" s="391"/>
      <c r="P80" s="287"/>
      <c r="Q80" s="287"/>
      <c r="R80" s="81"/>
      <c r="S80" s="71">
        <f t="shared" si="31"/>
        <v>0</v>
      </c>
      <c r="T80" s="6" t="e">
        <f t="shared" si="32"/>
        <v>#REF!</v>
      </c>
      <c r="U80" s="36"/>
      <c r="V80" s="72">
        <f t="shared" si="35"/>
        <v>0</v>
      </c>
      <c r="W80" s="72">
        <f t="shared" si="36"/>
        <v>0</v>
      </c>
      <c r="X80" s="73">
        <f t="shared" si="37"/>
        <v>0</v>
      </c>
      <c r="Y80" s="93" t="e">
        <f t="shared" si="33"/>
        <v>#REF!</v>
      </c>
      <c r="Z80" s="235"/>
      <c r="AA80" s="532">
        <v>0</v>
      </c>
      <c r="AB80" s="533">
        <v>0</v>
      </c>
      <c r="AC80" s="38"/>
    </row>
    <row r="81" spans="1:29" ht="12.75" customHeight="1" x14ac:dyDescent="0.25">
      <c r="A81" s="496" t="str">
        <f>TEXT($B$81,"dddd")</f>
        <v>vrijdag</v>
      </c>
      <c r="B81" s="688">
        <f>DATE($AC$3,4,16)</f>
        <v>42840</v>
      </c>
      <c r="C81" s="451"/>
      <c r="D81" s="493">
        <f>IF(LEFT($A81,2 )="ma",$D$171,IF(LEFT($A81,2)="di",$D$176,IF(LEFT($A81,2)="wo",$D$181,IF(LEFT($A81,2)="do",$D$186,IF(LEFT($A81,2)="vr",$D$191,IF(LEFT($A81,2)="za",$D$198,IF(LEFT($A81,2)="zo",$D$199)))))))</f>
        <v>0</v>
      </c>
      <c r="E81" s="495">
        <f>IF(LEFT($A81,2)="ma",$E$171,IF(LEFT($A81,2)="di",$E$176,IF(LEFT($A81,2)="wo",$E$181,IF(LEFT($A81,2)="do",$E$186,IF(LEFT($A81,2)="vr",$E$191,IF(LEFT($A81,2)="za",$E$198,IF(LEFT($A81,2)="zo",$E$199)))))))</f>
        <v>0</v>
      </c>
      <c r="F81" s="495">
        <f>IF(LEFT($A81,2)="ma",$C$171,IF(LEFT($A81,2)="di",$C$176,IF(LEFT($A81,2)="wo",$C$181,IF(LEFT($A81,2)="do",$C$186,IF(LEFT($A81,2)="vr",$C$191,IF(LEFT($A81,2)="za",$C$198,IF(LEFT($A81,2)="zo",$C$199)))))))</f>
        <v>0</v>
      </c>
      <c r="G81" s="45">
        <f t="shared" si="30"/>
        <v>0</v>
      </c>
      <c r="H81" s="267"/>
      <c r="I81" s="508"/>
      <c r="J81" s="288"/>
      <c r="K81" s="288"/>
      <c r="L81" s="312"/>
      <c r="M81" s="290"/>
      <c r="N81" s="463">
        <f>$B$81</f>
        <v>42840</v>
      </c>
      <c r="O81" s="392"/>
      <c r="P81" s="291"/>
      <c r="Q81" s="291"/>
      <c r="R81" s="79"/>
      <c r="S81" s="200">
        <f t="shared" si="31"/>
        <v>0</v>
      </c>
      <c r="T81" s="5" t="e">
        <f t="shared" si="32"/>
        <v>#REF!</v>
      </c>
      <c r="U81" s="34"/>
      <c r="V81" s="67">
        <f>IF(LEFT(M81,1)="R",IF(U81&lt;$Q$2,0,U81-$Q$2),IF(LEFT(M81,1)="S",IF(U81&lt;$Q$2,0,U81-$Q$2),U81))</f>
        <v>0</v>
      </c>
      <c r="W81" s="67">
        <f>U81</f>
        <v>0</v>
      </c>
      <c r="X81" s="74">
        <f>W81*($Y$3)</f>
        <v>0</v>
      </c>
      <c r="Y81" s="91" t="e">
        <f t="shared" si="33"/>
        <v>#REF!</v>
      </c>
      <c r="Z81" s="236"/>
      <c r="AA81" s="534">
        <v>0</v>
      </c>
      <c r="AB81" s="535">
        <v>0</v>
      </c>
      <c r="AC81" s="39"/>
    </row>
    <row r="82" spans="1:29" ht="12.75" customHeight="1" x14ac:dyDescent="0.25">
      <c r="A82" s="497" t="str">
        <f>TEXT($B$81,"dddd")</f>
        <v>vrijdag</v>
      </c>
      <c r="B82" s="664"/>
      <c r="C82" s="450"/>
      <c r="D82" s="494">
        <f>IF(LEFT($A82,2)="ma",$D$172,IF(LEFT($A82,2)="di",$D$177,IF(LEFT($A82,2)="wo",$D$182,IF(LEFT($A82,2)="do",$D$187,IF(LEFT($A82,2)="vr",$D$192,IF(LEFT($A82,2)="za",$D$198,IF(LEFT($A82,2)="zo",$D$199)))))))</f>
        <v>0</v>
      </c>
      <c r="E82" s="441">
        <f>IF(LEFT($A82,2)="ma",$E$172,IF(LEFT($A82,2)="di",$E$177,IF(LEFT($A82,2)="wo",$E$182,IF(LEFT($A82,2)="do",$E$187,IF(LEFT($A82,2)="vr",$E$192,IF(LEFT($A82,2)="za",$E$198,IF(LEFT($A82,2)="zo",$E$199)))))))</f>
        <v>0</v>
      </c>
      <c r="F82" s="441">
        <f>IF(LEFT($A82,2)="ma",$C$172,IF(LEFT($A82,2)="di",$C$177,IF(LEFT($A82,2)="wo",$C$182,IF(LEFT($A82,2)="do",$C$187,IF(LEFT($A82,2)="vr",$C$192,IF(LEFT($A82,2)="za",$C$198,IF(LEFT($A82,2)="zo",$C$199)))))))</f>
        <v>0</v>
      </c>
      <c r="G82" s="43">
        <f t="shared" si="30"/>
        <v>0</v>
      </c>
      <c r="H82" s="265"/>
      <c r="I82" s="265"/>
      <c r="J82" s="280"/>
      <c r="K82" s="280"/>
      <c r="L82" s="310"/>
      <c r="M82" s="282"/>
      <c r="N82" s="463">
        <f t="shared" ref="N82:N85" si="40">$B$81</f>
        <v>42840</v>
      </c>
      <c r="O82" s="390"/>
      <c r="P82" s="283"/>
      <c r="Q82" s="283"/>
      <c r="R82" s="80"/>
      <c r="S82" s="68">
        <f t="shared" si="31"/>
        <v>0</v>
      </c>
      <c r="T82" s="4" t="e">
        <f t="shared" si="32"/>
        <v>#REF!</v>
      </c>
      <c r="U82" s="35"/>
      <c r="V82" s="69">
        <f t="shared" si="35"/>
        <v>0</v>
      </c>
      <c r="W82" s="69">
        <f t="shared" si="36"/>
        <v>0</v>
      </c>
      <c r="X82" s="70">
        <f t="shared" si="37"/>
        <v>0</v>
      </c>
      <c r="Y82" s="92" t="e">
        <f t="shared" si="33"/>
        <v>#REF!</v>
      </c>
      <c r="Z82" s="234"/>
      <c r="AA82" s="530">
        <v>0</v>
      </c>
      <c r="AB82" s="531">
        <v>0</v>
      </c>
      <c r="AC82" s="37"/>
    </row>
    <row r="83" spans="1:29" ht="12.75" customHeight="1" x14ac:dyDescent="0.25">
      <c r="A83" s="497" t="str">
        <f>TEXT($B$81,"dddd")</f>
        <v>vrijdag</v>
      </c>
      <c r="B83" s="664"/>
      <c r="C83" s="452"/>
      <c r="D83" s="492">
        <f>IF(LEFT($A83,2)="ma",$D$173,IF(LEFT($A83,2)="di",$D$178,IF(LEFT($A83,2)="wo",$D$183,IF(LEFT($A83,2)="do",$D$188,IF(LEFT($A83,2)="vr",$D$193,IF(LEFT($A83,2)="za",$D$198,IF(LEFT($A83,2)="zo",$D$199)))))))</f>
        <v>0</v>
      </c>
      <c r="E83" s="441">
        <f>IF(LEFT($A83,2)="ma",$E$173,IF(LEFT($A83,2)="di",$E$178,IF(LEFT($A83,2)="wo",$E$183,IF(LEFT($A83,2)="do",$E$188,IF(LEFT($A83,2)="vr",$E$193,IF(LEFT($A83,2)="za",$E$198,IF(LEFT($A83,2)="zo",$E$199)))))))</f>
        <v>0</v>
      </c>
      <c r="F83" s="441">
        <f>IF(LEFT($A83,2)="ma",$C$173,IF(LEFT($A83,2)="di",$C$178,IF(LEFT($A83,2)="wo",$C$183,IF(LEFT($A83,2)="do",$C$188,IF(LEFT($A83,2)="vr",$C$193,IF(LEFT($A83,2)="za",$C$198,IF(LEFT($A83,2)="zo",$C$199)))))))</f>
        <v>0</v>
      </c>
      <c r="G83" s="43">
        <f t="shared" si="30"/>
        <v>0</v>
      </c>
      <c r="H83" s="265"/>
      <c r="I83" s="265"/>
      <c r="J83" s="280"/>
      <c r="K83" s="280"/>
      <c r="L83" s="310"/>
      <c r="M83" s="282"/>
      <c r="N83" s="463">
        <f t="shared" si="40"/>
        <v>42840</v>
      </c>
      <c r="O83" s="390"/>
      <c r="P83" s="283"/>
      <c r="Q83" s="283"/>
      <c r="R83" s="80"/>
      <c r="S83" s="68">
        <f t="shared" si="31"/>
        <v>0</v>
      </c>
      <c r="T83" s="4" t="e">
        <f t="shared" si="32"/>
        <v>#REF!</v>
      </c>
      <c r="U83" s="35"/>
      <c r="V83" s="69">
        <f t="shared" si="35"/>
        <v>0</v>
      </c>
      <c r="W83" s="69">
        <f t="shared" si="36"/>
        <v>0</v>
      </c>
      <c r="X83" s="70">
        <f t="shared" si="37"/>
        <v>0</v>
      </c>
      <c r="Y83" s="92" t="e">
        <f t="shared" si="33"/>
        <v>#REF!</v>
      </c>
      <c r="Z83" s="234"/>
      <c r="AA83" s="530">
        <v>0</v>
      </c>
      <c r="AB83" s="531">
        <v>0</v>
      </c>
      <c r="AC83" s="37"/>
    </row>
    <row r="84" spans="1:29" ht="12.75" customHeight="1" thickBot="1" x14ac:dyDescent="0.3">
      <c r="A84" s="497" t="str">
        <f>TEXT($B$81,"dddd")</f>
        <v>vrijdag</v>
      </c>
      <c r="B84" s="664"/>
      <c r="C84" s="450"/>
      <c r="D84" s="441">
        <f>IF(LEFT($A84,2)="ma",$D$174,IF(LEFT($A84,2)="di",$D$179,IF(LEFT($A84,2)="wo",$D$184,IF(LEFT($A84,2)="do",$D$189,IF(LEFT($A84,2)="vr",$D$194,IF(LEFT($A84,2)="za",$D$198,IF(LEFT($A84,2)="zo",$D$199)))))))</f>
        <v>0</v>
      </c>
      <c r="E84" s="441">
        <f>IF(LEFT($A84,2)="ma",$E$174,IF(LEFT($A84,2)="di",$E$179,IF(LEFT($A84,2)="wo",$E$184,IF(LEFT($A84,2)="do",$E$189,IF(LEFT($A84,2)="vr",$E$194,IF(LEFT($A84,2)="za",$E$198,IF(LEFT($A84,2)="zo",$E$199)))))))</f>
        <v>0</v>
      </c>
      <c r="F84" s="441">
        <f>IF(LEFT($A84,2)="ma",$C$174,IF(LEFT($A84,2)="di",$C$179,IF(LEFT($A84,2)="wo",$C$184,IF(LEFT($A84,2)="do",$C$189,IF(LEFT($A84,2)="vr",$C$194,IF(LEFT($A84,2)="za",$C$198,IF(LEFT($A84,2)="zo",$C$199)))))))</f>
        <v>0</v>
      </c>
      <c r="G84" s="43">
        <f t="shared" si="30"/>
        <v>0</v>
      </c>
      <c r="H84" s="265"/>
      <c r="I84" s="265"/>
      <c r="J84" s="280"/>
      <c r="K84" s="280"/>
      <c r="L84" s="310"/>
      <c r="M84" s="282"/>
      <c r="N84" s="463">
        <f t="shared" si="40"/>
        <v>42840</v>
      </c>
      <c r="O84" s="390"/>
      <c r="P84" s="283"/>
      <c r="Q84" s="283"/>
      <c r="R84" s="80"/>
      <c r="S84" s="68">
        <f t="shared" si="31"/>
        <v>0</v>
      </c>
      <c r="T84" s="4" t="e">
        <f t="shared" si="32"/>
        <v>#REF!</v>
      </c>
      <c r="U84" s="35"/>
      <c r="V84" s="69">
        <f t="shared" si="35"/>
        <v>0</v>
      </c>
      <c r="W84" s="69">
        <f t="shared" si="36"/>
        <v>0</v>
      </c>
      <c r="X84" s="70">
        <f t="shared" si="37"/>
        <v>0</v>
      </c>
      <c r="Y84" s="92" t="e">
        <f t="shared" si="33"/>
        <v>#REF!</v>
      </c>
      <c r="Z84" s="234"/>
      <c r="AA84" s="530">
        <v>0</v>
      </c>
      <c r="AB84" s="531">
        <v>0</v>
      </c>
      <c r="AC84" s="37"/>
    </row>
    <row r="85" spans="1:29" ht="13.5" customHeight="1" thickBot="1" x14ac:dyDescent="0.3">
      <c r="A85" s="498" t="str">
        <f>TEXT($B$81,"dddd")</f>
        <v>vrijdag</v>
      </c>
      <c r="B85" s="664"/>
      <c r="C85" s="449" t="e">
        <f t="shared" si="38"/>
        <v>#REF!</v>
      </c>
      <c r="D85" s="442">
        <f>IF(LEFT($A85,2)="ma",$D$175,IF(LEFT($A85,2)="di",$D$180,IF(LEFT($A85,2)="wo",$D$185,IF(LEFT($A85,2)="do",$D$190,IF(LEFT($A85,2)="vr",$D$195,IF(LEFT($A85,2)="za",$D$198,IF(LEFT($A85,2)="zo",$D$199)))))))</f>
        <v>0</v>
      </c>
      <c r="E85" s="442">
        <f>IF(LEFT($A85,2)="ma",$E$175,IF(LEFT($A85,2)="di",$E$180,IF(LEFT($A85,2)="wo",$E$185,IF(LEFT($A85,2)="do",$E$190,IF(LEFT($A85,2)="vr",$E$195,IF(LEFT($A85,2)="za",$E$198,IF(LEFT($A85,2)="zo",$E$199)))))))</f>
        <v>0</v>
      </c>
      <c r="F85" s="442">
        <f>IF(LEFT($A85,2)="ma",$C$175,IF(LEFT($A85,2)="di",$C$180,IF(LEFT($A85,2)="wo",$C$185,IF(LEFT($A85,2)="do",$C$190,IF(LEFT($A85,2)="vr",$C$195,IF(LEFT($A85,2)="za",$C$198,IF(LEFT($A85,2)="zo",$C$199)))))))</f>
        <v>0</v>
      </c>
      <c r="G85" s="46">
        <f t="shared" si="30"/>
        <v>0</v>
      </c>
      <c r="H85" s="268"/>
      <c r="I85" s="266"/>
      <c r="J85" s="292"/>
      <c r="K85" s="292"/>
      <c r="L85" s="313"/>
      <c r="M85" s="294"/>
      <c r="N85" s="463">
        <f t="shared" si="40"/>
        <v>42840</v>
      </c>
      <c r="O85" s="393"/>
      <c r="P85" s="295"/>
      <c r="Q85" s="295"/>
      <c r="R85" s="81"/>
      <c r="S85" s="71">
        <f t="shared" si="31"/>
        <v>0</v>
      </c>
      <c r="T85" s="6" t="e">
        <f t="shared" si="32"/>
        <v>#REF!</v>
      </c>
      <c r="U85" s="36"/>
      <c r="V85" s="72">
        <f t="shared" si="35"/>
        <v>0</v>
      </c>
      <c r="W85" s="72">
        <f t="shared" si="36"/>
        <v>0</v>
      </c>
      <c r="X85" s="73">
        <f t="shared" si="37"/>
        <v>0</v>
      </c>
      <c r="Y85" s="93" t="e">
        <f t="shared" si="33"/>
        <v>#REF!</v>
      </c>
      <c r="Z85" s="237"/>
      <c r="AA85" s="536">
        <v>0</v>
      </c>
      <c r="AB85" s="537">
        <v>0</v>
      </c>
      <c r="AC85" s="40"/>
    </row>
    <row r="86" spans="1:29" ht="12.75" customHeight="1" thickBot="1" x14ac:dyDescent="0.3">
      <c r="A86" s="499" t="str">
        <f>TEXT($B$86,"dddd")</f>
        <v>zaterdag</v>
      </c>
      <c r="B86" s="663">
        <f>DATE($AC$3,4,17)</f>
        <v>42841</v>
      </c>
      <c r="C86" s="451"/>
      <c r="D86" s="493">
        <f>IF(LEFT($A86,2 )="ma",$D$171,IF(LEFT($A86,2)="di",$D$176,IF(LEFT($A86,2)="wo",$D$181,IF(LEFT($A86,2)="do",$D$186,IF(LEFT($A86,2)="vr",$D$191,IF(LEFT($A86,2)="za",$D$198,IF(LEFT($A86,2)="zo",$D$199)))))))</f>
        <v>0</v>
      </c>
      <c r="E86" s="495">
        <f>IF(LEFT($A86,2)="ma",$E$171,IF(LEFT($A86,2)="di",$E$176,IF(LEFT($A86,2)="wo",$E$181,IF(LEFT($A86,2)="do",$E$186,IF(LEFT($A86,2)="vr",$E$191,IF(LEFT($A86,2)="za",$E$198,IF(LEFT($A86,2)="zo",$E$199)))))))</f>
        <v>0</v>
      </c>
      <c r="F86" s="495">
        <f>IF(LEFT($A86,2)="ma",$C$171,IF(LEFT($A86,2)="di",$C$176,IF(LEFT($A86,2)="wo",$C$181,IF(LEFT($A86,2)="do",$C$186,IF(LEFT($A86,2)="vr",$C$191,IF(LEFT($A86,2)="za",$C$198,IF(LEFT($A86,2)="zo",$C$199)))))))</f>
        <v>0</v>
      </c>
      <c r="G86" s="42">
        <f t="shared" si="30"/>
        <v>0</v>
      </c>
      <c r="H86" s="264"/>
      <c r="I86" s="508"/>
      <c r="J86" s="276"/>
      <c r="K86" s="276"/>
      <c r="L86" s="309"/>
      <c r="M86" s="278"/>
      <c r="N86" s="464">
        <f>$B$86</f>
        <v>42841</v>
      </c>
      <c r="O86" s="389"/>
      <c r="P86" s="279"/>
      <c r="Q86" s="279"/>
      <c r="R86" s="79"/>
      <c r="S86" s="200">
        <f t="shared" si="31"/>
        <v>0</v>
      </c>
      <c r="T86" s="5" t="e">
        <f t="shared" si="32"/>
        <v>#REF!</v>
      </c>
      <c r="U86" s="34"/>
      <c r="V86" s="67">
        <f>IF(LEFT(M86,1)="R",IF(U86&lt;$Q$2,0,U86-$Q$2),IF(LEFT(M86,1)="S",IF(U86&lt;$Q$2,0,U86-$Q$2),U86))</f>
        <v>0</v>
      </c>
      <c r="W86" s="67">
        <f>U86</f>
        <v>0</v>
      </c>
      <c r="X86" s="74">
        <f>W86*($Y$3)</f>
        <v>0</v>
      </c>
      <c r="Y86" s="91" t="e">
        <f t="shared" si="33"/>
        <v>#REF!</v>
      </c>
      <c r="Z86" s="238"/>
      <c r="AA86" s="528">
        <v>0</v>
      </c>
      <c r="AB86" s="529">
        <v>0</v>
      </c>
      <c r="AC86" s="41"/>
    </row>
    <row r="87" spans="1:29" ht="12.75" customHeight="1" thickBot="1" x14ac:dyDescent="0.3">
      <c r="A87" s="499" t="str">
        <f>TEXT($B$86,"dddd")</f>
        <v>zaterdag</v>
      </c>
      <c r="B87" s="664"/>
      <c r="C87" s="450"/>
      <c r="D87" s="494">
        <f>IF(LEFT($A87,2)="ma",$D$172,IF(LEFT($A87,2)="di",$D$177,IF(LEFT($A87,2)="wo",$D$182,IF(LEFT($A87,2)="do",$D$187,IF(LEFT($A87,2)="vr",$D$192,IF(LEFT($A87,2)="za",$D$198,IF(LEFT($A87,2)="zo",$D$199)))))))</f>
        <v>0</v>
      </c>
      <c r="E87" s="441">
        <f>IF(LEFT($A87,2)="ma",$E$172,IF(LEFT($A87,2)="di",$E$177,IF(LEFT($A87,2)="wo",$E$182,IF(LEFT($A87,2)="do",$E$187,IF(LEFT($A87,2)="vr",$E$192,IF(LEFT($A87,2)="za",$E$198,IF(LEFT($A87,2)="zo",$E$199)))))))</f>
        <v>0</v>
      </c>
      <c r="F87" s="441">
        <f>IF(LEFT($A87,2)="ma",$C$172,IF(LEFT($A87,2)="di",$C$177,IF(LEFT($A87,2)="wo",$C$182,IF(LEFT($A87,2)="do",$C$187,IF(LEFT($A87,2)="vr",$C$192,IF(LEFT($A87,2)="za",$C$198,IF(LEFT($A87,2)="zo",$C$199)))))))</f>
        <v>0</v>
      </c>
      <c r="G87" s="43">
        <f t="shared" si="30"/>
        <v>0</v>
      </c>
      <c r="H87" s="265"/>
      <c r="I87" s="265"/>
      <c r="J87" s="280"/>
      <c r="K87" s="280"/>
      <c r="L87" s="310"/>
      <c r="M87" s="282"/>
      <c r="N87" s="464">
        <f t="shared" ref="N87:N90" si="41">$B$86</f>
        <v>42841</v>
      </c>
      <c r="O87" s="390"/>
      <c r="P87" s="283"/>
      <c r="Q87" s="283"/>
      <c r="R87" s="80"/>
      <c r="S87" s="68">
        <f t="shared" si="31"/>
        <v>0</v>
      </c>
      <c r="T87" s="4" t="e">
        <f t="shared" si="32"/>
        <v>#REF!</v>
      </c>
      <c r="U87" s="35"/>
      <c r="V87" s="69">
        <f t="shared" si="35"/>
        <v>0</v>
      </c>
      <c r="W87" s="69">
        <f t="shared" si="36"/>
        <v>0</v>
      </c>
      <c r="X87" s="70">
        <f t="shared" si="37"/>
        <v>0</v>
      </c>
      <c r="Y87" s="92" t="e">
        <f t="shared" si="33"/>
        <v>#REF!</v>
      </c>
      <c r="Z87" s="234"/>
      <c r="AA87" s="530">
        <v>0</v>
      </c>
      <c r="AB87" s="531">
        <v>0</v>
      </c>
      <c r="AC87" s="37"/>
    </row>
    <row r="88" spans="1:29" ht="12.75" customHeight="1" thickBot="1" x14ac:dyDescent="0.3">
      <c r="A88" s="499" t="str">
        <f>TEXT($B$86,"dddd")</f>
        <v>zaterdag</v>
      </c>
      <c r="B88" s="664"/>
      <c r="C88" s="452"/>
      <c r="D88" s="492">
        <f>IF(LEFT($A88,2)="ma",$D$173,IF(LEFT($A88,2)="di",$D$178,IF(LEFT($A88,2)="wo",$D$183,IF(LEFT($A88,2)="do",$D$188,IF(LEFT($A88,2)="vr",$D$193,IF(LEFT($A88,2)="za",$D$198,IF(LEFT($A88,2)="zo",$D$199)))))))</f>
        <v>0</v>
      </c>
      <c r="E88" s="441">
        <f>IF(LEFT($A88,2)="ma",$E$173,IF(LEFT($A88,2)="di",$E$178,IF(LEFT($A88,2)="wo",$E$183,IF(LEFT($A88,2)="do",$E$188,IF(LEFT($A88,2)="vr",$E$193,IF(LEFT($A88,2)="za",$E$198,IF(LEFT($A88,2)="zo",$E$199)))))))</f>
        <v>0</v>
      </c>
      <c r="F88" s="441">
        <f>IF(LEFT($A88,2)="ma",$C$173,IF(LEFT($A88,2)="di",$C$178,IF(LEFT($A88,2)="wo",$C$183,IF(LEFT($A88,2)="do",$C$188,IF(LEFT($A88,2)="vr",$C$193,IF(LEFT($A88,2)="za",$C$198,IF(LEFT($A88,2)="zo",$C$199)))))))</f>
        <v>0</v>
      </c>
      <c r="G88" s="43">
        <f t="shared" si="30"/>
        <v>0</v>
      </c>
      <c r="H88" s="265"/>
      <c r="I88" s="265"/>
      <c r="J88" s="388"/>
      <c r="K88" s="280"/>
      <c r="L88" s="310"/>
      <c r="M88" s="282"/>
      <c r="N88" s="464">
        <f t="shared" si="41"/>
        <v>42841</v>
      </c>
      <c r="O88" s="390"/>
      <c r="P88" s="283"/>
      <c r="Q88" s="283"/>
      <c r="R88" s="80"/>
      <c r="S88" s="68">
        <f t="shared" si="31"/>
        <v>0</v>
      </c>
      <c r="T88" s="4" t="e">
        <f t="shared" si="32"/>
        <v>#REF!</v>
      </c>
      <c r="U88" s="35"/>
      <c r="V88" s="69">
        <f t="shared" si="35"/>
        <v>0</v>
      </c>
      <c r="W88" s="69">
        <f t="shared" si="36"/>
        <v>0</v>
      </c>
      <c r="X88" s="70">
        <f t="shared" si="37"/>
        <v>0</v>
      </c>
      <c r="Y88" s="92" t="e">
        <f t="shared" si="33"/>
        <v>#REF!</v>
      </c>
      <c r="Z88" s="234"/>
      <c r="AA88" s="530">
        <v>0</v>
      </c>
      <c r="AB88" s="531">
        <v>0</v>
      </c>
      <c r="AC88" s="37"/>
    </row>
    <row r="89" spans="1:29" ht="12.75" customHeight="1" thickBot="1" x14ac:dyDescent="0.3">
      <c r="A89" s="499" t="str">
        <f>TEXT($B$86,"dddd")</f>
        <v>zaterdag</v>
      </c>
      <c r="B89" s="664"/>
      <c r="C89" s="450"/>
      <c r="D89" s="441">
        <f>IF(LEFT($A89,2)="ma",$D$174,IF(LEFT($A89,2)="di",$D$179,IF(LEFT($A89,2)="wo",$D$184,IF(LEFT($A89,2)="do",$D$189,IF(LEFT($A89,2)="vr",$D$194,IF(LEFT($A89,2)="za",$D$198,IF(LEFT($A89,2)="zo",$D$199)))))))</f>
        <v>0</v>
      </c>
      <c r="E89" s="441">
        <f>IF(LEFT($A89,2)="ma",$E$174,IF(LEFT($A89,2)="di",$E$179,IF(LEFT($A89,2)="wo",$E$184,IF(LEFT($A89,2)="do",$E$189,IF(LEFT($A89,2)="vr",$E$194,IF(LEFT($A89,2)="za",$E$198,IF(LEFT($A89,2)="zo",$E$199)))))))</f>
        <v>0</v>
      </c>
      <c r="F89" s="441">
        <f>IF(LEFT($A89,2)="ma",$C$174,IF(LEFT($A89,2)="di",$C$179,IF(LEFT($A89,2)="wo",$C$184,IF(LEFT($A89,2)="do",$C$189,IF(LEFT($A89,2)="vr",$C$194,IF(LEFT($A89,2)="za",$C$198,IF(LEFT($A89,2)="zo",$C$199)))))))</f>
        <v>0</v>
      </c>
      <c r="G89" s="43">
        <f t="shared" si="30"/>
        <v>0</v>
      </c>
      <c r="H89" s="265"/>
      <c r="I89" s="265"/>
      <c r="J89" s="280"/>
      <c r="K89" s="280"/>
      <c r="L89" s="310"/>
      <c r="M89" s="282"/>
      <c r="N89" s="464">
        <f t="shared" si="41"/>
        <v>42841</v>
      </c>
      <c r="O89" s="390"/>
      <c r="P89" s="283"/>
      <c r="Q89" s="283"/>
      <c r="R89" s="80"/>
      <c r="S89" s="68">
        <f t="shared" si="31"/>
        <v>0</v>
      </c>
      <c r="T89" s="4" t="e">
        <f t="shared" si="32"/>
        <v>#REF!</v>
      </c>
      <c r="U89" s="35"/>
      <c r="V89" s="69">
        <f t="shared" si="35"/>
        <v>0</v>
      </c>
      <c r="W89" s="69">
        <f t="shared" si="36"/>
        <v>0</v>
      </c>
      <c r="X89" s="70">
        <f t="shared" si="37"/>
        <v>0</v>
      </c>
      <c r="Y89" s="92" t="e">
        <f t="shared" si="33"/>
        <v>#REF!</v>
      </c>
      <c r="Z89" s="234"/>
      <c r="AA89" s="530">
        <v>0</v>
      </c>
      <c r="AB89" s="531">
        <v>0</v>
      </c>
      <c r="AC89" s="37"/>
    </row>
    <row r="90" spans="1:29" ht="13.5" customHeight="1" thickBot="1" x14ac:dyDescent="0.3">
      <c r="A90" s="499" t="str">
        <f>TEXT($B$86,"dddd")</f>
        <v>zaterdag</v>
      </c>
      <c r="B90" s="665"/>
      <c r="C90" s="449" t="e">
        <f t="shared" si="38"/>
        <v>#REF!</v>
      </c>
      <c r="D90" s="442">
        <f>IF(LEFT($A90,2)="ma",$D$175,IF(LEFT($A90,2)="di",$D$180,IF(LEFT($A90,2)="wo",$D$185,IF(LEFT($A90,2)="do",$D$190,IF(LEFT($A90,2)="vr",$D$195,IF(LEFT($A90,2)="za",$D$198,IF(LEFT($A90,2)="zo",$D$199)))))))</f>
        <v>0</v>
      </c>
      <c r="E90" s="442">
        <f>IF(LEFT($A90,2)="ma",$E$175,IF(LEFT($A90,2)="di",$E$180,IF(LEFT($A90,2)="wo",$E$185,IF(LEFT($A90,2)="do",$E$190,IF(LEFT($A90,2)="vr",$E$195,IF(LEFT($A90,2)="za",$E$198,IF(LEFT($A90,2)="zo",$E$199)))))))</f>
        <v>0</v>
      </c>
      <c r="F90" s="442">
        <f>IF(LEFT($A90,2)="ma",$C$175,IF(LEFT($A90,2)="di",$C$180,IF(LEFT($A90,2)="wo",$C$185,IF(LEFT($A90,2)="do",$C$190,IF(LEFT($A90,2)="vr",$C$195,IF(LEFT($A90,2)="za",$C$198,IF(LEFT($A90,2)="zo",$C$199)))))))</f>
        <v>0</v>
      </c>
      <c r="G90" s="44">
        <f t="shared" si="30"/>
        <v>0</v>
      </c>
      <c r="H90" s="266"/>
      <c r="I90" s="266"/>
      <c r="J90" s="284"/>
      <c r="K90" s="284"/>
      <c r="L90" s="311"/>
      <c r="M90" s="286"/>
      <c r="N90" s="464">
        <f t="shared" si="41"/>
        <v>42841</v>
      </c>
      <c r="O90" s="391"/>
      <c r="P90" s="287"/>
      <c r="Q90" s="287"/>
      <c r="R90" s="81"/>
      <c r="S90" s="71">
        <f t="shared" si="31"/>
        <v>0</v>
      </c>
      <c r="T90" s="6" t="e">
        <f t="shared" si="32"/>
        <v>#REF!</v>
      </c>
      <c r="U90" s="36"/>
      <c r="V90" s="72">
        <f t="shared" si="35"/>
        <v>0</v>
      </c>
      <c r="W90" s="72">
        <f t="shared" si="36"/>
        <v>0</v>
      </c>
      <c r="X90" s="73">
        <f t="shared" si="37"/>
        <v>0</v>
      </c>
      <c r="Y90" s="93" t="e">
        <f t="shared" si="33"/>
        <v>#REF!</v>
      </c>
      <c r="Z90" s="235"/>
      <c r="AA90" s="532">
        <v>0</v>
      </c>
      <c r="AB90" s="533">
        <v>0</v>
      </c>
      <c r="AC90" s="38"/>
    </row>
    <row r="91" spans="1:29" ht="12.75" customHeight="1" x14ac:dyDescent="0.25">
      <c r="A91" s="496" t="str">
        <f>TEXT($B$91,"dddd")</f>
        <v>zondag</v>
      </c>
      <c r="B91" s="688">
        <f>DATE($AC$3,4,18)</f>
        <v>42842</v>
      </c>
      <c r="C91" s="451"/>
      <c r="D91" s="493">
        <f>IF(LEFT($A91,2 )="ma",$D$171,IF(LEFT($A91,2)="di",$D$176,IF(LEFT($A91,2)="wo",$D$181,IF(LEFT($A91,2)="do",$D$186,IF(LEFT($A91,2)="vr",$D$191,IF(LEFT($A91,2)="za",$D$198,IF(LEFT($A91,2)="zo",$D$199)))))))</f>
        <v>0</v>
      </c>
      <c r="E91" s="495">
        <f>IF(LEFT($A91,2)="ma",$E$171,IF(LEFT($A91,2)="di",$E$176,IF(LEFT($A91,2)="wo",$E$181,IF(LEFT($A91,2)="do",$E$186,IF(LEFT($A91,2)="vr",$E$191,IF(LEFT($A91,2)="za",$E$198,IF(LEFT($A91,2)="zo",$E$199)))))))</f>
        <v>0</v>
      </c>
      <c r="F91" s="495">
        <f>IF(LEFT($A91,2)="ma",$C$171,IF(LEFT($A91,2)="di",$C$176,IF(LEFT($A91,2)="wo",$C$181,IF(LEFT($A91,2)="do",$C$186,IF(LEFT($A91,2)="vr",$C$191,IF(LEFT($A91,2)="za",$C$198,IF(LEFT($A91,2)="zo",$C$199)))))))</f>
        <v>0</v>
      </c>
      <c r="G91" s="45">
        <f t="shared" si="30"/>
        <v>0</v>
      </c>
      <c r="H91" s="267"/>
      <c r="I91" s="508"/>
      <c r="J91" s="396"/>
      <c r="K91" s="288"/>
      <c r="L91" s="312"/>
      <c r="M91" s="290"/>
      <c r="N91" s="463">
        <f>$B$91</f>
        <v>42842</v>
      </c>
      <c r="O91" s="392"/>
      <c r="P91" s="283"/>
      <c r="Q91" s="291"/>
      <c r="R91" s="79"/>
      <c r="S91" s="200">
        <f t="shared" si="31"/>
        <v>0</v>
      </c>
      <c r="T91" s="5" t="e">
        <f t="shared" si="32"/>
        <v>#REF!</v>
      </c>
      <c r="U91" s="34"/>
      <c r="V91" s="67">
        <f>IF(LEFT(M91,1)="R",IF(U91&lt;$Q$2,0,U91-$Q$2),IF(LEFT(M91,1)="S",IF(U91&lt;$Q$2,0,U91-$Q$2),U91))</f>
        <v>0</v>
      </c>
      <c r="W91" s="67">
        <f>U91</f>
        <v>0</v>
      </c>
      <c r="X91" s="74">
        <f>W91*($Y$3)</f>
        <v>0</v>
      </c>
      <c r="Y91" s="91" t="e">
        <f t="shared" si="33"/>
        <v>#REF!</v>
      </c>
      <c r="Z91" s="236"/>
      <c r="AA91" s="534">
        <v>0</v>
      </c>
      <c r="AB91" s="535">
        <v>0</v>
      </c>
      <c r="AC91" s="39"/>
    </row>
    <row r="92" spans="1:29" ht="12.75" customHeight="1" x14ac:dyDescent="0.25">
      <c r="A92" s="497" t="str">
        <f>TEXT($B$91,"dddd")</f>
        <v>zondag</v>
      </c>
      <c r="B92" s="664"/>
      <c r="C92" s="450"/>
      <c r="D92" s="494">
        <f>IF(LEFT($A92,2)="ma",$D$172,IF(LEFT($A92,2)="di",$D$177,IF(LEFT($A92,2)="wo",$D$182,IF(LEFT($A92,2)="do",$D$187,IF(LEFT($A92,2)="vr",$D$192,IF(LEFT($A92,2)="za",$D$198,IF(LEFT($A92,2)="zo",$D$199)))))))</f>
        <v>0</v>
      </c>
      <c r="E92" s="441">
        <f>IF(LEFT($A92,2)="ma",$E$172,IF(LEFT($A92,2)="di",$E$177,IF(LEFT($A92,2)="wo",$E$182,IF(LEFT($A92,2)="do",$E$187,IF(LEFT($A92,2)="vr",$E$192,IF(LEFT($A92,2)="za",$E$198,IF(LEFT($A92,2)="zo",$E$199)))))))</f>
        <v>0</v>
      </c>
      <c r="F92" s="441">
        <f>IF(LEFT($A92,2)="ma",$C$172,IF(LEFT($A92,2)="di",$C$177,IF(LEFT($A92,2)="wo",$C$182,IF(LEFT($A92,2)="do",$C$187,IF(LEFT($A92,2)="vr",$C$192,IF(LEFT($A92,2)="za",$C$198,IF(LEFT($A92,2)="zo",$C$199)))))))</f>
        <v>0</v>
      </c>
      <c r="G92" s="43">
        <f t="shared" si="30"/>
        <v>0</v>
      </c>
      <c r="H92" s="265"/>
      <c r="I92" s="265"/>
      <c r="J92" s="280"/>
      <c r="K92" s="280"/>
      <c r="L92" s="310"/>
      <c r="M92" s="282"/>
      <c r="N92" s="463">
        <f t="shared" ref="N92:N95" si="42">$B$91</f>
        <v>42842</v>
      </c>
      <c r="O92" s="390"/>
      <c r="P92" s="283"/>
      <c r="Q92" s="283"/>
      <c r="R92" s="80"/>
      <c r="S92" s="68">
        <f t="shared" si="31"/>
        <v>0</v>
      </c>
      <c r="T92" s="4" t="e">
        <f t="shared" si="32"/>
        <v>#REF!</v>
      </c>
      <c r="U92" s="35"/>
      <c r="V92" s="69">
        <f t="shared" si="35"/>
        <v>0</v>
      </c>
      <c r="W92" s="69">
        <f t="shared" si="36"/>
        <v>0</v>
      </c>
      <c r="X92" s="70">
        <f t="shared" si="37"/>
        <v>0</v>
      </c>
      <c r="Y92" s="92" t="e">
        <f t="shared" si="33"/>
        <v>#REF!</v>
      </c>
      <c r="Z92" s="234"/>
      <c r="AA92" s="530">
        <v>0</v>
      </c>
      <c r="AB92" s="531">
        <v>0</v>
      </c>
      <c r="AC92" s="37"/>
    </row>
    <row r="93" spans="1:29" ht="12.75" customHeight="1" x14ac:dyDescent="0.25">
      <c r="A93" s="497" t="str">
        <f>TEXT($B$91,"dddd")</f>
        <v>zondag</v>
      </c>
      <c r="B93" s="664"/>
      <c r="C93" s="452"/>
      <c r="D93" s="492">
        <f>IF(LEFT($A93,2)="ma",$D$173,IF(LEFT($A93,2)="di",$D$178,IF(LEFT($A93,2)="wo",$D$183,IF(LEFT($A93,2)="do",$D$188,IF(LEFT($A93,2)="vr",$D$193,IF(LEFT($A93,2)="za",$D$198,IF(LEFT($A93,2)="zo",$D$199)))))))</f>
        <v>0</v>
      </c>
      <c r="E93" s="441">
        <f>IF(LEFT($A93,2)="ma",$E$173,IF(LEFT($A93,2)="di",$E$178,IF(LEFT($A93,2)="wo",$E$183,IF(LEFT($A93,2)="do",$E$188,IF(LEFT($A93,2)="vr",$E$193,IF(LEFT($A93,2)="za",$E$198,IF(LEFT($A93,2)="zo",$E$199)))))))</f>
        <v>0</v>
      </c>
      <c r="F93" s="441">
        <f>IF(LEFT($A93,2)="ma",$C$173,IF(LEFT($A93,2)="di",$C$178,IF(LEFT($A93,2)="wo",$C$183,IF(LEFT($A93,2)="do",$C$188,IF(LEFT($A93,2)="vr",$C$193,IF(LEFT($A93,2)="za",$C$198,IF(LEFT($A93,2)="zo",$C$199)))))))</f>
        <v>0</v>
      </c>
      <c r="G93" s="43">
        <f t="shared" si="30"/>
        <v>0</v>
      </c>
      <c r="H93" s="265"/>
      <c r="I93" s="265"/>
      <c r="J93" s="388"/>
      <c r="K93" s="280"/>
      <c r="L93" s="310"/>
      <c r="M93" s="282"/>
      <c r="N93" s="463">
        <f t="shared" si="42"/>
        <v>42842</v>
      </c>
      <c r="O93" s="390"/>
      <c r="P93" s="283"/>
      <c r="Q93" s="283"/>
      <c r="R93" s="80"/>
      <c r="S93" s="68">
        <f t="shared" si="31"/>
        <v>0</v>
      </c>
      <c r="T93" s="4" t="e">
        <f t="shared" si="32"/>
        <v>#REF!</v>
      </c>
      <c r="U93" s="35"/>
      <c r="V93" s="69">
        <f t="shared" si="35"/>
        <v>0</v>
      </c>
      <c r="W93" s="69">
        <f t="shared" si="36"/>
        <v>0</v>
      </c>
      <c r="X93" s="70">
        <f t="shared" si="37"/>
        <v>0</v>
      </c>
      <c r="Y93" s="92" t="e">
        <f t="shared" si="33"/>
        <v>#REF!</v>
      </c>
      <c r="Z93" s="234"/>
      <c r="AA93" s="530">
        <v>0</v>
      </c>
      <c r="AB93" s="531">
        <v>0</v>
      </c>
      <c r="AC93" s="37"/>
    </row>
    <row r="94" spans="1:29" ht="12.75" customHeight="1" thickBot="1" x14ac:dyDescent="0.3">
      <c r="A94" s="497" t="str">
        <f>TEXT($B$91,"dddd")</f>
        <v>zondag</v>
      </c>
      <c r="B94" s="664"/>
      <c r="C94" s="450"/>
      <c r="D94" s="441">
        <f>IF(LEFT($A94,2)="ma",$D$174,IF(LEFT($A94,2)="di",$D$179,IF(LEFT($A94,2)="wo",$D$184,IF(LEFT($A94,2)="do",$D$189,IF(LEFT($A94,2)="vr",$D$194,IF(LEFT($A94,2)="za",$D$198,IF(LEFT($A94,2)="zo",$D$199)))))))</f>
        <v>0</v>
      </c>
      <c r="E94" s="441">
        <f>IF(LEFT($A94,2)="ma",$E$174,IF(LEFT($A94,2)="di",$E$179,IF(LEFT($A94,2)="wo",$E$184,IF(LEFT($A94,2)="do",$E$189,IF(LEFT($A94,2)="vr",$E$194,IF(LEFT($A94,2)="za",$E$198,IF(LEFT($A94,2)="zo",$E$199)))))))</f>
        <v>0</v>
      </c>
      <c r="F94" s="441">
        <f>IF(LEFT($A94,2)="ma",$C$174,IF(LEFT($A94,2)="di",$C$179,IF(LEFT($A94,2)="wo",$C$184,IF(LEFT($A94,2)="do",$C$189,IF(LEFT($A94,2)="vr",$C$194,IF(LEFT($A94,2)="za",$C$198,IF(LEFT($A94,2)="zo",$C$199)))))))</f>
        <v>0</v>
      </c>
      <c r="G94" s="43">
        <f t="shared" si="30"/>
        <v>0</v>
      </c>
      <c r="H94" s="265"/>
      <c r="I94" s="265"/>
      <c r="J94" s="280"/>
      <c r="K94" s="280"/>
      <c r="L94" s="310"/>
      <c r="M94" s="282"/>
      <c r="N94" s="463">
        <f t="shared" si="42"/>
        <v>42842</v>
      </c>
      <c r="O94" s="390"/>
      <c r="P94" s="283"/>
      <c r="Q94" s="283"/>
      <c r="R94" s="80"/>
      <c r="S94" s="68">
        <f t="shared" si="31"/>
        <v>0</v>
      </c>
      <c r="T94" s="4" t="e">
        <f t="shared" si="32"/>
        <v>#REF!</v>
      </c>
      <c r="U94" s="35"/>
      <c r="V94" s="69">
        <f t="shared" si="35"/>
        <v>0</v>
      </c>
      <c r="W94" s="69">
        <f t="shared" si="36"/>
        <v>0</v>
      </c>
      <c r="X94" s="70">
        <f t="shared" si="37"/>
        <v>0</v>
      </c>
      <c r="Y94" s="92" t="e">
        <f t="shared" si="33"/>
        <v>#REF!</v>
      </c>
      <c r="Z94" s="234"/>
      <c r="AA94" s="530">
        <v>0</v>
      </c>
      <c r="AB94" s="531">
        <v>0</v>
      </c>
      <c r="AC94" s="37"/>
    </row>
    <row r="95" spans="1:29" ht="13.5" customHeight="1" thickBot="1" x14ac:dyDescent="0.3">
      <c r="A95" s="498" t="str">
        <f>TEXT($B$91,"dddd")</f>
        <v>zondag</v>
      </c>
      <c r="B95" s="664"/>
      <c r="C95" s="449" t="e">
        <f t="shared" si="38"/>
        <v>#REF!</v>
      </c>
      <c r="D95" s="442">
        <f>IF(LEFT($A95,2)="ma",$D$175,IF(LEFT($A95,2)="di",$D$180,IF(LEFT($A95,2)="wo",$D$185,IF(LEFT($A95,2)="do",$D$190,IF(LEFT($A95,2)="vr",$D$195,IF(LEFT($A95,2)="za",$D$198,IF(LEFT($A95,2)="zo",$D$199)))))))</f>
        <v>0</v>
      </c>
      <c r="E95" s="442">
        <f>IF(LEFT($A95,2)="ma",$E$175,IF(LEFT($A95,2)="di",$E$180,IF(LEFT($A95,2)="wo",$E$185,IF(LEFT($A95,2)="do",$E$190,IF(LEFT($A95,2)="vr",$E$195,IF(LEFT($A95,2)="za",$E$198,IF(LEFT($A95,2)="zo",$E$199)))))))</f>
        <v>0</v>
      </c>
      <c r="F95" s="442">
        <f>IF(LEFT($A95,2)="ma",$C$175,IF(LEFT($A95,2)="di",$C$180,IF(LEFT($A95,2)="wo",$C$185,IF(LEFT($A95,2)="do",$C$190,IF(LEFT($A95,2)="vr",$C$195,IF(LEFT($A95,2)="za",$C$198,IF(LEFT($A95,2)="zo",$C$199)))))))</f>
        <v>0</v>
      </c>
      <c r="G95" s="46">
        <f t="shared" si="30"/>
        <v>0</v>
      </c>
      <c r="H95" s="268"/>
      <c r="I95" s="266"/>
      <c r="J95" s="292"/>
      <c r="K95" s="292"/>
      <c r="L95" s="313"/>
      <c r="M95" s="294"/>
      <c r="N95" s="463">
        <f t="shared" si="42"/>
        <v>42842</v>
      </c>
      <c r="O95" s="393"/>
      <c r="P95" s="295"/>
      <c r="Q95" s="295"/>
      <c r="R95" s="81"/>
      <c r="S95" s="71">
        <f t="shared" si="31"/>
        <v>0</v>
      </c>
      <c r="T95" s="6" t="e">
        <f t="shared" si="32"/>
        <v>#REF!</v>
      </c>
      <c r="U95" s="36"/>
      <c r="V95" s="72">
        <f t="shared" si="35"/>
        <v>0</v>
      </c>
      <c r="W95" s="72">
        <f t="shared" si="36"/>
        <v>0</v>
      </c>
      <c r="X95" s="73">
        <f t="shared" si="37"/>
        <v>0</v>
      </c>
      <c r="Y95" s="93" t="e">
        <f t="shared" si="33"/>
        <v>#REF!</v>
      </c>
      <c r="Z95" s="237"/>
      <c r="AA95" s="536">
        <v>0</v>
      </c>
      <c r="AB95" s="537">
        <v>0</v>
      </c>
      <c r="AC95" s="40"/>
    </row>
    <row r="96" spans="1:29" ht="12.75" customHeight="1" thickBot="1" x14ac:dyDescent="0.3">
      <c r="A96" s="499" t="str">
        <f>TEXT($B$96,"dddd")</f>
        <v>maandag</v>
      </c>
      <c r="B96" s="663">
        <f>DATE($AC$3,4,19)</f>
        <v>42843</v>
      </c>
      <c r="C96" s="451"/>
      <c r="D96" s="493">
        <f>IF(LEFT($A96,2 )="ma",$D$171,IF(LEFT($A96,2)="di",$D$176,IF(LEFT($A96,2)="wo",$D$181,IF(LEFT($A96,2)="do",$D$186,IF(LEFT($A96,2)="vr",$D$191,IF(LEFT($A96,2)="za",$D$198,IF(LEFT($A96,2)="zo",$D$199)))))))</f>
        <v>0</v>
      </c>
      <c r="E96" s="495">
        <f>IF(LEFT($A96,2)="ma",$E$171,IF(LEFT($A96,2)="di",$E$176,IF(LEFT($A96,2)="wo",$E$181,IF(LEFT($A96,2)="do",$E$186,IF(LEFT($A96,2)="vr",$E$191,IF(LEFT($A96,2)="za",$E$198,IF(LEFT($A96,2)="zo",$E$199)))))))</f>
        <v>0</v>
      </c>
      <c r="F96" s="495">
        <f>IF(LEFT($A96,2)="ma",$C$171,IF(LEFT($A96,2)="di",$C$176,IF(LEFT($A96,2)="wo",$C$181,IF(LEFT($A96,2)="do",$C$186,IF(LEFT($A96,2)="vr",$C$191,IF(LEFT($A96,2)="za",$C$198,IF(LEFT($A96,2)="zo",$C$199)))))))</f>
        <v>0</v>
      </c>
      <c r="G96" s="42">
        <f t="shared" si="30"/>
        <v>0</v>
      </c>
      <c r="H96" s="264"/>
      <c r="I96" s="508"/>
      <c r="J96" s="276"/>
      <c r="K96" s="276"/>
      <c r="L96" s="309"/>
      <c r="M96" s="278"/>
      <c r="N96" s="464">
        <f>$B$96</f>
        <v>42843</v>
      </c>
      <c r="O96" s="389"/>
      <c r="P96" s="279"/>
      <c r="Q96" s="279"/>
      <c r="R96" s="79"/>
      <c r="S96" s="200">
        <f t="shared" si="31"/>
        <v>0</v>
      </c>
      <c r="T96" s="5" t="e">
        <f t="shared" si="32"/>
        <v>#REF!</v>
      </c>
      <c r="U96" s="34"/>
      <c r="V96" s="67">
        <f>IF(LEFT(M96,1)="R",IF(U96&lt;$Q$2,0,U96-$Q$2),IF(LEFT(M96,1)="S",IF(U96&lt;$Q$2,0,U96-$Q$2),U96))</f>
        <v>0</v>
      </c>
      <c r="W96" s="67">
        <f>U96</f>
        <v>0</v>
      </c>
      <c r="X96" s="74">
        <f>W96*($Y$3)</f>
        <v>0</v>
      </c>
      <c r="Y96" s="91" t="e">
        <f t="shared" si="33"/>
        <v>#REF!</v>
      </c>
      <c r="Z96" s="238"/>
      <c r="AA96" s="528">
        <v>0</v>
      </c>
      <c r="AB96" s="529">
        <v>0</v>
      </c>
      <c r="AC96" s="41"/>
    </row>
    <row r="97" spans="1:29" ht="12.75" customHeight="1" thickBot="1" x14ac:dyDescent="0.3">
      <c r="A97" s="499" t="str">
        <f>TEXT($B$96,"dddd")</f>
        <v>maandag</v>
      </c>
      <c r="B97" s="664"/>
      <c r="C97" s="450"/>
      <c r="D97" s="494">
        <f>IF(LEFT($A97,2)="ma",$D$172,IF(LEFT($A97,2)="di",$D$177,IF(LEFT($A97,2)="wo",$D$182,IF(LEFT($A97,2)="do",$D$187,IF(LEFT($A97,2)="vr",$D$192,IF(LEFT($A97,2)="za",$D$198,IF(LEFT($A97,2)="zo",$D$199)))))))</f>
        <v>0</v>
      </c>
      <c r="E97" s="441">
        <f>IF(LEFT($A97,2)="ma",$E$172,IF(LEFT($A97,2)="di",$E$177,IF(LEFT($A97,2)="wo",$E$182,IF(LEFT($A97,2)="do",$E$187,IF(LEFT($A97,2)="vr",$E$192,IF(LEFT($A97,2)="za",$E$198,IF(LEFT($A97,2)="zo",$E$199)))))))</f>
        <v>0</v>
      </c>
      <c r="F97" s="441">
        <f>IF(LEFT($A97,2)="ma",$C$172,IF(LEFT($A97,2)="di",$C$177,IF(LEFT($A97,2)="wo",$C$182,IF(LEFT($A97,2)="do",$C$187,IF(LEFT($A97,2)="vr",$C$192,IF(LEFT($A97,2)="za",$C$198,IF(LEFT($A97,2)="zo",$C$199)))))))</f>
        <v>0</v>
      </c>
      <c r="G97" s="43">
        <f t="shared" si="30"/>
        <v>0</v>
      </c>
      <c r="H97" s="265"/>
      <c r="I97" s="265"/>
      <c r="J97" s="280"/>
      <c r="K97" s="280"/>
      <c r="L97" s="310"/>
      <c r="M97" s="282"/>
      <c r="N97" s="464">
        <f t="shared" ref="N97:N100" si="43">$B$96</f>
        <v>42843</v>
      </c>
      <c r="O97" s="390"/>
      <c r="P97" s="283"/>
      <c r="Q97" s="283"/>
      <c r="R97" s="80"/>
      <c r="S97" s="68">
        <f t="shared" si="31"/>
        <v>0</v>
      </c>
      <c r="T97" s="4" t="e">
        <f t="shared" si="32"/>
        <v>#REF!</v>
      </c>
      <c r="U97" s="35"/>
      <c r="V97" s="69">
        <f t="shared" si="35"/>
        <v>0</v>
      </c>
      <c r="W97" s="69">
        <f t="shared" si="36"/>
        <v>0</v>
      </c>
      <c r="X97" s="70">
        <f t="shared" si="37"/>
        <v>0</v>
      </c>
      <c r="Y97" s="92" t="e">
        <f t="shared" si="33"/>
        <v>#REF!</v>
      </c>
      <c r="Z97" s="234"/>
      <c r="AA97" s="530">
        <v>0</v>
      </c>
      <c r="AB97" s="531">
        <v>0</v>
      </c>
      <c r="AC97" s="37"/>
    </row>
    <row r="98" spans="1:29" ht="12.75" customHeight="1" thickBot="1" x14ac:dyDescent="0.3">
      <c r="A98" s="499" t="str">
        <f>TEXT($B$96,"dddd")</f>
        <v>maandag</v>
      </c>
      <c r="B98" s="664"/>
      <c r="C98" s="452"/>
      <c r="D98" s="492">
        <f>IF(LEFT($A98,2)="ma",$D$173,IF(LEFT($A98,2)="di",$D$178,IF(LEFT($A98,2)="wo",$D$183,IF(LEFT($A98,2)="do",$D$188,IF(LEFT($A98,2)="vr",$D$193,IF(LEFT($A98,2)="za",$D$198,IF(LEFT($A98,2)="zo",$D$199)))))))</f>
        <v>0</v>
      </c>
      <c r="E98" s="441">
        <f>IF(LEFT($A98,2)="ma",$E$173,IF(LEFT($A98,2)="di",$E$178,IF(LEFT($A98,2)="wo",$E$183,IF(LEFT($A98,2)="do",$E$188,IF(LEFT($A98,2)="vr",$E$193,IF(LEFT($A98,2)="za",$E$198,IF(LEFT($A98,2)="zo",$E$199)))))))</f>
        <v>0</v>
      </c>
      <c r="F98" s="441">
        <f>IF(LEFT($A98,2)="ma",$C$173,IF(LEFT($A98,2)="di",$C$178,IF(LEFT($A98,2)="wo",$C$183,IF(LEFT($A98,2)="do",$C$188,IF(LEFT($A98,2)="vr",$C$193,IF(LEFT($A98,2)="za",$C$198,IF(LEFT($A98,2)="zo",$C$199)))))))</f>
        <v>0</v>
      </c>
      <c r="G98" s="43">
        <f t="shared" si="30"/>
        <v>0</v>
      </c>
      <c r="H98" s="265"/>
      <c r="I98" s="265"/>
      <c r="J98" s="280"/>
      <c r="K98" s="280"/>
      <c r="L98" s="310"/>
      <c r="M98" s="282"/>
      <c r="N98" s="464">
        <f t="shared" si="43"/>
        <v>42843</v>
      </c>
      <c r="O98" s="390"/>
      <c r="P98" s="283"/>
      <c r="Q98" s="283"/>
      <c r="R98" s="80"/>
      <c r="S98" s="68">
        <f t="shared" si="31"/>
        <v>0</v>
      </c>
      <c r="T98" s="4" t="e">
        <f t="shared" si="32"/>
        <v>#REF!</v>
      </c>
      <c r="U98" s="35"/>
      <c r="V98" s="69">
        <f t="shared" si="35"/>
        <v>0</v>
      </c>
      <c r="W98" s="69">
        <f t="shared" si="36"/>
        <v>0</v>
      </c>
      <c r="X98" s="70">
        <f t="shared" si="37"/>
        <v>0</v>
      </c>
      <c r="Y98" s="92" t="e">
        <f t="shared" si="33"/>
        <v>#REF!</v>
      </c>
      <c r="Z98" s="234"/>
      <c r="AA98" s="530">
        <v>0</v>
      </c>
      <c r="AB98" s="531">
        <v>0</v>
      </c>
      <c r="AC98" s="37"/>
    </row>
    <row r="99" spans="1:29" ht="12.75" customHeight="1" thickBot="1" x14ac:dyDescent="0.3">
      <c r="A99" s="499" t="str">
        <f>TEXT($B$96,"dddd")</f>
        <v>maandag</v>
      </c>
      <c r="B99" s="664"/>
      <c r="C99" s="450"/>
      <c r="D99" s="441">
        <f>IF(LEFT($A99,2)="ma",$D$174,IF(LEFT($A99,2)="di",$D$179,IF(LEFT($A99,2)="wo",$D$184,IF(LEFT($A99,2)="do",$D$189,IF(LEFT($A99,2)="vr",$D$194,IF(LEFT($A99,2)="za",$D$198,IF(LEFT($A99,2)="zo",$D$199)))))))</f>
        <v>0</v>
      </c>
      <c r="E99" s="441">
        <f>IF(LEFT($A99,2)="ma",$E$174,IF(LEFT($A99,2)="di",$E$179,IF(LEFT($A99,2)="wo",$E$184,IF(LEFT($A99,2)="do",$E$189,IF(LEFT($A99,2)="vr",$E$194,IF(LEFT($A99,2)="za",$E$198,IF(LEFT($A99,2)="zo",$E$199)))))))</f>
        <v>0</v>
      </c>
      <c r="F99" s="441">
        <f>IF(LEFT($A99,2)="ma",$C$174,IF(LEFT($A99,2)="di",$C$179,IF(LEFT($A99,2)="wo",$C$184,IF(LEFT($A99,2)="do",$C$189,IF(LEFT($A99,2)="vr",$C$194,IF(LEFT($A99,2)="za",$C$198,IF(LEFT($A99,2)="zo",$C$199)))))))</f>
        <v>0</v>
      </c>
      <c r="G99" s="43">
        <f t="shared" si="30"/>
        <v>0</v>
      </c>
      <c r="H99" s="265"/>
      <c r="I99" s="265"/>
      <c r="J99" s="280"/>
      <c r="K99" s="280"/>
      <c r="L99" s="310"/>
      <c r="M99" s="282"/>
      <c r="N99" s="464">
        <f t="shared" si="43"/>
        <v>42843</v>
      </c>
      <c r="O99" s="390"/>
      <c r="P99" s="283"/>
      <c r="Q99" s="283"/>
      <c r="R99" s="80"/>
      <c r="S99" s="68">
        <f t="shared" si="31"/>
        <v>0</v>
      </c>
      <c r="T99" s="4" t="e">
        <f t="shared" si="32"/>
        <v>#REF!</v>
      </c>
      <c r="U99" s="35"/>
      <c r="V99" s="69">
        <f t="shared" si="35"/>
        <v>0</v>
      </c>
      <c r="W99" s="69">
        <f t="shared" si="36"/>
        <v>0</v>
      </c>
      <c r="X99" s="70">
        <f t="shared" si="37"/>
        <v>0</v>
      </c>
      <c r="Y99" s="92" t="e">
        <f t="shared" si="33"/>
        <v>#REF!</v>
      </c>
      <c r="Z99" s="234"/>
      <c r="AA99" s="530">
        <v>0</v>
      </c>
      <c r="AB99" s="531">
        <v>0</v>
      </c>
      <c r="AC99" s="37"/>
    </row>
    <row r="100" spans="1:29" ht="13.5" customHeight="1" thickBot="1" x14ac:dyDescent="0.3">
      <c r="A100" s="499" t="str">
        <f>TEXT($B$96,"dddd")</f>
        <v>maandag</v>
      </c>
      <c r="B100" s="665"/>
      <c r="C100" s="449" t="e">
        <f t="shared" si="38"/>
        <v>#REF!</v>
      </c>
      <c r="D100" s="442">
        <f>IF(LEFT($A100,2)="ma",$D$175,IF(LEFT($A100,2)="di",$D$180,IF(LEFT($A100,2)="wo",$D$185,IF(LEFT($A100,2)="do",$D$190,IF(LEFT($A100,2)="vr",$D$195,IF(LEFT($A100,2)="za",$D$198,IF(LEFT($A100,2)="zo",$D$199)))))))</f>
        <v>0</v>
      </c>
      <c r="E100" s="442">
        <f>IF(LEFT($A100,2)="ma",$E$175,IF(LEFT($A100,2)="di",$E$180,IF(LEFT($A100,2)="wo",$E$185,IF(LEFT($A100,2)="do",$E$190,IF(LEFT($A100,2)="vr",$E$195,IF(LEFT($A100,2)="za",$E$198,IF(LEFT($A100,2)="zo",$E$199)))))))</f>
        <v>0</v>
      </c>
      <c r="F100" s="442">
        <f>IF(LEFT($A100,2)="ma",$C$175,IF(LEFT($A100,2)="di",$C$180,IF(LEFT($A100,2)="wo",$C$185,IF(LEFT($A100,2)="do",$C$190,IF(LEFT($A100,2)="vr",$C$195,IF(LEFT($A100,2)="za",$C$198,IF(LEFT($A100,2)="zo",$C$199)))))))</f>
        <v>0</v>
      </c>
      <c r="G100" s="44">
        <f t="shared" si="30"/>
        <v>0</v>
      </c>
      <c r="H100" s="266"/>
      <c r="I100" s="266"/>
      <c r="J100" s="284"/>
      <c r="K100" s="284"/>
      <c r="L100" s="311"/>
      <c r="M100" s="286"/>
      <c r="N100" s="464">
        <f t="shared" si="43"/>
        <v>42843</v>
      </c>
      <c r="O100" s="391"/>
      <c r="P100" s="287"/>
      <c r="Q100" s="287"/>
      <c r="R100" s="81"/>
      <c r="S100" s="71">
        <f t="shared" si="31"/>
        <v>0</v>
      </c>
      <c r="T100" s="6" t="e">
        <f t="shared" si="32"/>
        <v>#REF!</v>
      </c>
      <c r="U100" s="36"/>
      <c r="V100" s="72">
        <f t="shared" si="35"/>
        <v>0</v>
      </c>
      <c r="W100" s="72">
        <f t="shared" si="36"/>
        <v>0</v>
      </c>
      <c r="X100" s="73">
        <f t="shared" si="37"/>
        <v>0</v>
      </c>
      <c r="Y100" s="93" t="e">
        <f t="shared" si="33"/>
        <v>#REF!</v>
      </c>
      <c r="Z100" s="235"/>
      <c r="AA100" s="532">
        <v>0</v>
      </c>
      <c r="AB100" s="533">
        <v>0</v>
      </c>
      <c r="AC100" s="38"/>
    </row>
    <row r="101" spans="1:29" ht="12.75" customHeight="1" x14ac:dyDescent="0.25">
      <c r="A101" s="496" t="str">
        <f>TEXT($B$101,"dddd")</f>
        <v>dinsdag</v>
      </c>
      <c r="B101" s="688">
        <f>DATE($AC$3,4,20)</f>
        <v>42844</v>
      </c>
      <c r="C101" s="451"/>
      <c r="D101" s="493">
        <f>IF(LEFT($A101,2 )="ma",$D$171,IF(LEFT($A101,2)="di",$D$176,IF(LEFT($A101,2)="wo",$D$181,IF(LEFT($A101,2)="do",$D$186,IF(LEFT($A101,2)="vr",$D$191,IF(LEFT($A101,2)="za",$D$198,IF(LEFT($A101,2)="zo",$D$199)))))))</f>
        <v>0</v>
      </c>
      <c r="E101" s="495">
        <f>IF(LEFT($A101,2)="ma",$E$171,IF(LEFT($A101,2)="di",$E$176,IF(LEFT($A101,2)="wo",$E$181,IF(LEFT($A101,2)="do",$E$186,IF(LEFT($A101,2)="vr",$E$191,IF(LEFT($A101,2)="za",$E$198,IF(LEFT($A101,2)="zo",$E$199)))))))</f>
        <v>0</v>
      </c>
      <c r="F101" s="495">
        <f>IF(LEFT($A101,2)="ma",$C$171,IF(LEFT($A101,2)="di",$C$176,IF(LEFT($A101,2)="wo",$C$181,IF(LEFT($A101,2)="do",$C$186,IF(LEFT($A101,2)="vr",$C$191,IF(LEFT($A101,2)="za",$C$198,IF(LEFT($A101,2)="zo",$C$199)))))))</f>
        <v>0</v>
      </c>
      <c r="G101" s="45">
        <f t="shared" si="30"/>
        <v>0</v>
      </c>
      <c r="H101" s="267"/>
      <c r="I101" s="508"/>
      <c r="J101" s="288"/>
      <c r="K101" s="288"/>
      <c r="L101" s="312"/>
      <c r="M101" s="290"/>
      <c r="N101" s="463">
        <f>$B$101</f>
        <v>42844</v>
      </c>
      <c r="O101" s="392"/>
      <c r="P101" s="291"/>
      <c r="Q101" s="291"/>
      <c r="R101" s="79"/>
      <c r="S101" s="200">
        <f t="shared" si="31"/>
        <v>0</v>
      </c>
      <c r="T101" s="5" t="e">
        <f t="shared" si="32"/>
        <v>#REF!</v>
      </c>
      <c r="U101" s="34"/>
      <c r="V101" s="67">
        <f>IF(LEFT(M101,1)="R",IF(U101&lt;$Q$2,0,U101-$Q$2),IF(LEFT(M101,1)="S",IF(U101&lt;$Q$2,0,U101-$Q$2),U101))</f>
        <v>0</v>
      </c>
      <c r="W101" s="67">
        <f>U101</f>
        <v>0</v>
      </c>
      <c r="X101" s="74">
        <f>W101*($Y$3)</f>
        <v>0</v>
      </c>
      <c r="Y101" s="91" t="e">
        <f t="shared" si="33"/>
        <v>#REF!</v>
      </c>
      <c r="Z101" s="236"/>
      <c r="AA101" s="534">
        <v>0</v>
      </c>
      <c r="AB101" s="535">
        <v>0</v>
      </c>
      <c r="AC101" s="39"/>
    </row>
    <row r="102" spans="1:29" ht="12.75" customHeight="1" x14ac:dyDescent="0.25">
      <c r="A102" s="497" t="str">
        <f>TEXT($B$101,"dddd")</f>
        <v>dinsdag</v>
      </c>
      <c r="B102" s="664"/>
      <c r="C102" s="450"/>
      <c r="D102" s="494">
        <f>IF(LEFT($A102,2)="ma",$D$172,IF(LEFT($A102,2)="di",$D$177,IF(LEFT($A102,2)="wo",$D$182,IF(LEFT($A102,2)="do",$D$187,IF(LEFT($A102,2)="vr",$D$192,IF(LEFT($A102,2)="za",$D$198,IF(LEFT($A102,2)="zo",$D$199)))))))</f>
        <v>0</v>
      </c>
      <c r="E102" s="441">
        <f>IF(LEFT($A102,2)="ma",$E$172,IF(LEFT($A102,2)="di",$E$177,IF(LEFT($A102,2)="wo",$E$182,IF(LEFT($A102,2)="do",$E$187,IF(LEFT($A102,2)="vr",$E$192,IF(LEFT($A102,2)="za",$E$198,IF(LEFT($A102,2)="zo",$E$199)))))))</f>
        <v>0</v>
      </c>
      <c r="F102" s="441">
        <f>IF(LEFT($A102,2)="ma",$C$172,IF(LEFT($A102,2)="di",$C$177,IF(LEFT($A102,2)="wo",$C$182,IF(LEFT($A102,2)="do",$C$187,IF(LEFT($A102,2)="vr",$C$192,IF(LEFT($A102,2)="za",$C$198,IF(LEFT($A102,2)="zo",$C$199)))))))</f>
        <v>0</v>
      </c>
      <c r="G102" s="43">
        <f t="shared" si="30"/>
        <v>0</v>
      </c>
      <c r="H102" s="265"/>
      <c r="I102" s="265"/>
      <c r="J102" s="280"/>
      <c r="K102" s="280"/>
      <c r="L102" s="310"/>
      <c r="M102" s="282"/>
      <c r="N102" s="463">
        <f t="shared" ref="N102:N105" si="44">$B$101</f>
        <v>42844</v>
      </c>
      <c r="O102" s="390"/>
      <c r="P102" s="283"/>
      <c r="Q102" s="283"/>
      <c r="R102" s="80"/>
      <c r="S102" s="68">
        <f t="shared" si="31"/>
        <v>0</v>
      </c>
      <c r="T102" s="4" t="e">
        <f t="shared" ref="T102:T133" si="45">S102*$R$3</f>
        <v>#REF!</v>
      </c>
      <c r="U102" s="35"/>
      <c r="V102" s="69">
        <f t="shared" si="35"/>
        <v>0</v>
      </c>
      <c r="W102" s="69">
        <f t="shared" si="36"/>
        <v>0</v>
      </c>
      <c r="X102" s="70">
        <f t="shared" si="37"/>
        <v>0</v>
      </c>
      <c r="Y102" s="92" t="e">
        <f t="shared" ref="Y102:Y133" si="46">V102*($R$3)</f>
        <v>#REF!</v>
      </c>
      <c r="Z102" s="234"/>
      <c r="AA102" s="530">
        <v>0</v>
      </c>
      <c r="AB102" s="531">
        <v>0</v>
      </c>
      <c r="AC102" s="37"/>
    </row>
    <row r="103" spans="1:29" ht="12.75" customHeight="1" x14ac:dyDescent="0.25">
      <c r="A103" s="497" t="str">
        <f>TEXT($B$101,"dddd")</f>
        <v>dinsdag</v>
      </c>
      <c r="B103" s="664"/>
      <c r="C103" s="452"/>
      <c r="D103" s="492">
        <f>IF(LEFT($A103,2)="ma",$D$173,IF(LEFT($A103,2)="di",$D$178,IF(LEFT($A103,2)="wo",$D$183,IF(LEFT($A103,2)="do",$D$188,IF(LEFT($A103,2)="vr",$D$193,IF(LEFT($A103,2)="za",$D$198,IF(LEFT($A103,2)="zo",$D$199)))))))</f>
        <v>0</v>
      </c>
      <c r="E103" s="441">
        <f>IF(LEFT($A103,2)="ma",$E$173,IF(LEFT($A103,2)="di",$E$178,IF(LEFT($A103,2)="wo",$E$183,IF(LEFT($A103,2)="do",$E$188,IF(LEFT($A103,2)="vr",$E$193,IF(LEFT($A103,2)="za",$E$198,IF(LEFT($A103,2)="zo",$E$199)))))))</f>
        <v>0</v>
      </c>
      <c r="F103" s="441">
        <f>IF(LEFT($A103,2)="ma",$C$173,IF(LEFT($A103,2)="di",$C$178,IF(LEFT($A103,2)="wo",$C$183,IF(LEFT($A103,2)="do",$C$188,IF(LEFT($A103,2)="vr",$C$193,IF(LEFT($A103,2)="za",$C$198,IF(LEFT($A103,2)="zo",$C$199)))))))</f>
        <v>0</v>
      </c>
      <c r="G103" s="43">
        <f t="shared" si="30"/>
        <v>0</v>
      </c>
      <c r="H103" s="265"/>
      <c r="I103" s="265"/>
      <c r="J103" s="388"/>
      <c r="K103" s="280"/>
      <c r="L103" s="310"/>
      <c r="M103" s="282"/>
      <c r="N103" s="463">
        <f t="shared" si="44"/>
        <v>42844</v>
      </c>
      <c r="O103" s="390"/>
      <c r="P103" s="283"/>
      <c r="Q103" s="283"/>
      <c r="R103" s="80"/>
      <c r="S103" s="68">
        <f t="shared" si="31"/>
        <v>0</v>
      </c>
      <c r="T103" s="4" t="e">
        <f t="shared" si="45"/>
        <v>#REF!</v>
      </c>
      <c r="U103" s="35"/>
      <c r="V103" s="69">
        <f t="shared" si="35"/>
        <v>0</v>
      </c>
      <c r="W103" s="69">
        <f t="shared" si="36"/>
        <v>0</v>
      </c>
      <c r="X103" s="70">
        <f t="shared" si="37"/>
        <v>0</v>
      </c>
      <c r="Y103" s="92" t="e">
        <f t="shared" si="46"/>
        <v>#REF!</v>
      </c>
      <c r="Z103" s="234"/>
      <c r="AA103" s="530">
        <v>0</v>
      </c>
      <c r="AB103" s="531">
        <v>0</v>
      </c>
      <c r="AC103" s="37"/>
    </row>
    <row r="104" spans="1:29" ht="12.75" customHeight="1" thickBot="1" x14ac:dyDescent="0.3">
      <c r="A104" s="497" t="str">
        <f>TEXT($B$101,"dddd")</f>
        <v>dinsdag</v>
      </c>
      <c r="B104" s="664"/>
      <c r="C104" s="450"/>
      <c r="D104" s="441">
        <f>IF(LEFT($A104,2)="ma",$D$174,IF(LEFT($A104,2)="di",$D$179,IF(LEFT($A104,2)="wo",$D$184,IF(LEFT($A104,2)="do",$D$189,IF(LEFT($A104,2)="vr",$D$194,IF(LEFT($A104,2)="za",$D$198,IF(LEFT($A104,2)="zo",$D$199)))))))</f>
        <v>0</v>
      </c>
      <c r="E104" s="441">
        <f>IF(LEFT($A104,2)="ma",$E$174,IF(LEFT($A104,2)="di",$E$179,IF(LEFT($A104,2)="wo",$E$184,IF(LEFT($A104,2)="do",$E$189,IF(LEFT($A104,2)="vr",$E$194,IF(LEFT($A104,2)="za",$E$198,IF(LEFT($A104,2)="zo",$E$199)))))))</f>
        <v>0</v>
      </c>
      <c r="F104" s="441">
        <f>IF(LEFT($A104,2)="ma",$C$174,IF(LEFT($A104,2)="di",$C$179,IF(LEFT($A104,2)="wo",$C$184,IF(LEFT($A104,2)="do",$C$189,IF(LEFT($A104,2)="vr",$C$194,IF(LEFT($A104,2)="za",$C$198,IF(LEFT($A104,2)="zo",$C$199)))))))</f>
        <v>0</v>
      </c>
      <c r="G104" s="43">
        <f t="shared" si="30"/>
        <v>0</v>
      </c>
      <c r="H104" s="265"/>
      <c r="I104" s="265"/>
      <c r="J104" s="280"/>
      <c r="K104" s="280"/>
      <c r="L104" s="310"/>
      <c r="M104" s="282"/>
      <c r="N104" s="463">
        <f t="shared" si="44"/>
        <v>42844</v>
      </c>
      <c r="O104" s="390"/>
      <c r="P104" s="283"/>
      <c r="Q104" s="283"/>
      <c r="R104" s="80"/>
      <c r="S104" s="68">
        <f t="shared" si="31"/>
        <v>0</v>
      </c>
      <c r="T104" s="4" t="e">
        <f t="shared" si="45"/>
        <v>#REF!</v>
      </c>
      <c r="U104" s="35"/>
      <c r="V104" s="69">
        <f t="shared" si="35"/>
        <v>0</v>
      </c>
      <c r="W104" s="69">
        <f t="shared" si="36"/>
        <v>0</v>
      </c>
      <c r="X104" s="70">
        <f t="shared" si="37"/>
        <v>0</v>
      </c>
      <c r="Y104" s="92" t="e">
        <f t="shared" si="46"/>
        <v>#REF!</v>
      </c>
      <c r="Z104" s="234"/>
      <c r="AA104" s="530">
        <v>0</v>
      </c>
      <c r="AB104" s="531">
        <v>0</v>
      </c>
      <c r="AC104" s="37"/>
    </row>
    <row r="105" spans="1:29" ht="13.5" customHeight="1" thickBot="1" x14ac:dyDescent="0.3">
      <c r="A105" s="498" t="str">
        <f>TEXT($B$101,"dddd")</f>
        <v>dinsdag</v>
      </c>
      <c r="B105" s="664"/>
      <c r="C105" s="449" t="e">
        <f t="shared" si="38"/>
        <v>#REF!</v>
      </c>
      <c r="D105" s="442">
        <f>IF(LEFT($A105,2)="ma",$D$175,IF(LEFT($A105,2)="di",$D$180,IF(LEFT($A105,2)="wo",$D$185,IF(LEFT($A105,2)="do",$D$190,IF(LEFT($A105,2)="vr",$D$195,IF(LEFT($A105,2)="za",$D$198,IF(LEFT($A105,2)="zo",$D$199)))))))</f>
        <v>0</v>
      </c>
      <c r="E105" s="442">
        <f>IF(LEFT($A105,2)="ma",$E$175,IF(LEFT($A105,2)="di",$E$180,IF(LEFT($A105,2)="wo",$E$185,IF(LEFT($A105,2)="do",$E$190,IF(LEFT($A105,2)="vr",$E$195,IF(LEFT($A105,2)="za",$E$198,IF(LEFT($A105,2)="zo",$E$199)))))))</f>
        <v>0</v>
      </c>
      <c r="F105" s="442">
        <f>IF(LEFT($A105,2)="ma",$C$175,IF(LEFT($A105,2)="di",$C$180,IF(LEFT($A105,2)="wo",$C$185,IF(LEFT($A105,2)="do",$C$190,IF(LEFT($A105,2)="vr",$C$195,IF(LEFT($A105,2)="za",$C$198,IF(LEFT($A105,2)="zo",$C$199)))))))</f>
        <v>0</v>
      </c>
      <c r="G105" s="46">
        <f t="shared" si="30"/>
        <v>0</v>
      </c>
      <c r="H105" s="268"/>
      <c r="I105" s="266"/>
      <c r="J105" s="292"/>
      <c r="K105" s="292"/>
      <c r="L105" s="313"/>
      <c r="M105" s="294"/>
      <c r="N105" s="463">
        <f t="shared" si="44"/>
        <v>42844</v>
      </c>
      <c r="O105" s="393"/>
      <c r="P105" s="295"/>
      <c r="Q105" s="295"/>
      <c r="R105" s="81"/>
      <c r="S105" s="71">
        <f t="shared" si="31"/>
        <v>0</v>
      </c>
      <c r="T105" s="6" t="e">
        <f t="shared" si="45"/>
        <v>#REF!</v>
      </c>
      <c r="U105" s="36"/>
      <c r="V105" s="72">
        <f t="shared" si="35"/>
        <v>0</v>
      </c>
      <c r="W105" s="72">
        <f t="shared" si="36"/>
        <v>0</v>
      </c>
      <c r="X105" s="73">
        <f t="shared" si="37"/>
        <v>0</v>
      </c>
      <c r="Y105" s="93" t="e">
        <f t="shared" si="46"/>
        <v>#REF!</v>
      </c>
      <c r="Z105" s="237"/>
      <c r="AA105" s="536">
        <v>0</v>
      </c>
      <c r="AB105" s="537">
        <v>0</v>
      </c>
      <c r="AC105" s="40"/>
    </row>
    <row r="106" spans="1:29" ht="12.75" customHeight="1" thickBot="1" x14ac:dyDescent="0.3">
      <c r="A106" s="499" t="str">
        <f>TEXT($B$106,"dddd")</f>
        <v>woensdag</v>
      </c>
      <c r="B106" s="663">
        <f>DATE($AC$3,4,21)</f>
        <v>42845</v>
      </c>
      <c r="C106" s="451"/>
      <c r="D106" s="493">
        <f>IF(LEFT($A106,2 )="ma",$D$171,IF(LEFT($A106,2)="di",$D$176,IF(LEFT($A106,2)="wo",$D$181,IF(LEFT($A106,2)="do",$D$186,IF(LEFT($A106,2)="vr",$D$191,IF(LEFT($A106,2)="za",$D$198,IF(LEFT($A106,2)="zo",$D$199)))))))</f>
        <v>0</v>
      </c>
      <c r="E106" s="495">
        <f>IF(LEFT($A106,2)="ma",$E$171,IF(LEFT($A106,2)="di",$E$176,IF(LEFT($A106,2)="wo",$E$181,IF(LEFT($A106,2)="do",$E$186,IF(LEFT($A106,2)="vr",$E$191,IF(LEFT($A106,2)="za",$E$198,IF(LEFT($A106,2)="zo",$E$199)))))))</f>
        <v>0</v>
      </c>
      <c r="F106" s="495">
        <f>IF(LEFT($A106,2)="ma",$C$171,IF(LEFT($A106,2)="di",$C$176,IF(LEFT($A106,2)="wo",$C$181,IF(LEFT($A106,2)="do",$C$186,IF(LEFT($A106,2)="vr",$C$191,IF(LEFT($A106,2)="za",$C$198,IF(LEFT($A106,2)="zo",$C$199)))))))</f>
        <v>0</v>
      </c>
      <c r="G106" s="42">
        <f t="shared" si="30"/>
        <v>0</v>
      </c>
      <c r="H106" s="264"/>
      <c r="I106" s="508"/>
      <c r="J106" s="276"/>
      <c r="K106" s="276"/>
      <c r="L106" s="309"/>
      <c r="M106" s="278"/>
      <c r="N106" s="464">
        <f>$B$106</f>
        <v>42845</v>
      </c>
      <c r="O106" s="389"/>
      <c r="P106" s="279"/>
      <c r="Q106" s="279"/>
      <c r="R106" s="79"/>
      <c r="S106" s="200">
        <f t="shared" si="31"/>
        <v>0</v>
      </c>
      <c r="T106" s="5" t="e">
        <f t="shared" si="45"/>
        <v>#REF!</v>
      </c>
      <c r="U106" s="34"/>
      <c r="V106" s="67">
        <f>IF(LEFT(M106,1)="R",IF(U106&lt;$Q$2,0,U106-$Q$2),IF(LEFT(M106,1)="S",IF(U106&lt;$Q$2,0,U106-$Q$2),U106))</f>
        <v>0</v>
      </c>
      <c r="W106" s="67">
        <f>U106</f>
        <v>0</v>
      </c>
      <c r="X106" s="74">
        <f>W106*($Y$3)</f>
        <v>0</v>
      </c>
      <c r="Y106" s="91" t="e">
        <f t="shared" si="46"/>
        <v>#REF!</v>
      </c>
      <c r="Z106" s="238"/>
      <c r="AA106" s="528">
        <v>0</v>
      </c>
      <c r="AB106" s="529">
        <v>0</v>
      </c>
      <c r="AC106" s="41"/>
    </row>
    <row r="107" spans="1:29" ht="12.75" customHeight="1" thickBot="1" x14ac:dyDescent="0.3">
      <c r="A107" s="499" t="str">
        <f>TEXT($B$106,"dddd")</f>
        <v>woensdag</v>
      </c>
      <c r="B107" s="664"/>
      <c r="C107" s="450"/>
      <c r="D107" s="494">
        <f>IF(LEFT($A107,2)="ma",$D$172,IF(LEFT($A107,2)="di",$D$177,IF(LEFT($A107,2)="wo",$D$182,IF(LEFT($A107,2)="do",$D$187,IF(LEFT($A107,2)="vr",$D$192,IF(LEFT($A107,2)="za",$D$198,IF(LEFT($A107,2)="zo",$D$199)))))))</f>
        <v>0</v>
      </c>
      <c r="E107" s="441">
        <f>IF(LEFT($A107,2)="ma",$E$172,IF(LEFT($A107,2)="di",$E$177,IF(LEFT($A107,2)="wo",$E$182,IF(LEFT($A107,2)="do",$E$187,IF(LEFT($A107,2)="vr",$E$192,IF(LEFT($A107,2)="za",$E$198,IF(LEFT($A107,2)="zo",$E$199)))))))</f>
        <v>0</v>
      </c>
      <c r="F107" s="441">
        <f>IF(LEFT($A107,2)="ma",$C$172,IF(LEFT($A107,2)="di",$C$177,IF(LEFT($A107,2)="wo",$C$182,IF(LEFT($A107,2)="do",$C$187,IF(LEFT($A107,2)="vr",$C$192,IF(LEFT($A107,2)="za",$C$198,IF(LEFT($A107,2)="zo",$C$199)))))))</f>
        <v>0</v>
      </c>
      <c r="G107" s="43">
        <f t="shared" si="30"/>
        <v>0</v>
      </c>
      <c r="H107" s="265"/>
      <c r="I107" s="265"/>
      <c r="J107" s="280"/>
      <c r="K107" s="280"/>
      <c r="L107" s="310"/>
      <c r="M107" s="282"/>
      <c r="N107" s="464">
        <f t="shared" ref="N107:N110" si="47">$B$106</f>
        <v>42845</v>
      </c>
      <c r="O107" s="390"/>
      <c r="P107" s="283"/>
      <c r="Q107" s="283"/>
      <c r="R107" s="80"/>
      <c r="S107" s="68">
        <f t="shared" si="31"/>
        <v>0</v>
      </c>
      <c r="T107" s="4" t="e">
        <f t="shared" si="45"/>
        <v>#REF!</v>
      </c>
      <c r="U107" s="35"/>
      <c r="V107" s="69">
        <f t="shared" si="35"/>
        <v>0</v>
      </c>
      <c r="W107" s="69">
        <f t="shared" si="36"/>
        <v>0</v>
      </c>
      <c r="X107" s="70">
        <f t="shared" si="37"/>
        <v>0</v>
      </c>
      <c r="Y107" s="92" t="e">
        <f t="shared" si="46"/>
        <v>#REF!</v>
      </c>
      <c r="Z107" s="234"/>
      <c r="AA107" s="530">
        <v>0</v>
      </c>
      <c r="AB107" s="531">
        <v>0</v>
      </c>
      <c r="AC107" s="37"/>
    </row>
    <row r="108" spans="1:29" ht="12.75" customHeight="1" thickBot="1" x14ac:dyDescent="0.3">
      <c r="A108" s="499" t="str">
        <f>TEXT($B$106,"dddd")</f>
        <v>woensdag</v>
      </c>
      <c r="B108" s="664"/>
      <c r="C108" s="452"/>
      <c r="D108" s="492">
        <f>IF(LEFT($A108,2)="ma",$D$173,IF(LEFT($A108,2)="di",$D$178,IF(LEFT($A108,2)="wo",$D$183,IF(LEFT($A108,2)="do",$D$188,IF(LEFT($A108,2)="vr",$D$193,IF(LEFT($A108,2)="za",$D$198,IF(LEFT($A108,2)="zo",$D$199)))))))</f>
        <v>0</v>
      </c>
      <c r="E108" s="441">
        <f>IF(LEFT($A108,2)="ma",$E$173,IF(LEFT($A108,2)="di",$E$178,IF(LEFT($A108,2)="wo",$E$183,IF(LEFT($A108,2)="do",$E$188,IF(LEFT($A108,2)="vr",$E$193,IF(LEFT($A108,2)="za",$E$198,IF(LEFT($A108,2)="zo",$E$199)))))))</f>
        <v>0</v>
      </c>
      <c r="F108" s="441">
        <f>IF(LEFT($A108,2)="ma",$C$173,IF(LEFT($A108,2)="di",$C$178,IF(LEFT($A108,2)="wo",$C$183,IF(LEFT($A108,2)="do",$C$188,IF(LEFT($A108,2)="vr",$C$193,IF(LEFT($A108,2)="za",$C$198,IF(LEFT($A108,2)="zo",$C$199)))))))</f>
        <v>0</v>
      </c>
      <c r="G108" s="43">
        <f t="shared" si="30"/>
        <v>0</v>
      </c>
      <c r="H108" s="265"/>
      <c r="I108" s="265"/>
      <c r="J108" s="280"/>
      <c r="K108" s="280"/>
      <c r="L108" s="310"/>
      <c r="M108" s="282"/>
      <c r="N108" s="464">
        <f t="shared" si="47"/>
        <v>42845</v>
      </c>
      <c r="O108" s="390"/>
      <c r="P108" s="283"/>
      <c r="Q108" s="283"/>
      <c r="R108" s="80"/>
      <c r="S108" s="68">
        <f t="shared" si="31"/>
        <v>0</v>
      </c>
      <c r="T108" s="4" t="e">
        <f t="shared" si="45"/>
        <v>#REF!</v>
      </c>
      <c r="U108" s="35"/>
      <c r="V108" s="69">
        <f t="shared" si="35"/>
        <v>0</v>
      </c>
      <c r="W108" s="69">
        <f t="shared" si="36"/>
        <v>0</v>
      </c>
      <c r="X108" s="70">
        <f t="shared" si="37"/>
        <v>0</v>
      </c>
      <c r="Y108" s="92" t="e">
        <f t="shared" si="46"/>
        <v>#REF!</v>
      </c>
      <c r="Z108" s="234"/>
      <c r="AA108" s="530">
        <v>0</v>
      </c>
      <c r="AB108" s="531">
        <v>0</v>
      </c>
      <c r="AC108" s="37"/>
    </row>
    <row r="109" spans="1:29" ht="12.75" customHeight="1" thickBot="1" x14ac:dyDescent="0.3">
      <c r="A109" s="499" t="str">
        <f>TEXT($B$106,"dddd")</f>
        <v>woensdag</v>
      </c>
      <c r="B109" s="664"/>
      <c r="C109" s="450"/>
      <c r="D109" s="441">
        <f>IF(LEFT($A109,2)="ma",$D$174,IF(LEFT($A109,2)="di",$D$179,IF(LEFT($A109,2)="wo",$D$184,IF(LEFT($A109,2)="do",$D$189,IF(LEFT($A109,2)="vr",$D$194,IF(LEFT($A109,2)="za",$D$198,IF(LEFT($A109,2)="zo",$D$199)))))))</f>
        <v>0</v>
      </c>
      <c r="E109" s="441">
        <f>IF(LEFT($A109,2)="ma",$E$174,IF(LEFT($A109,2)="di",$E$179,IF(LEFT($A109,2)="wo",$E$184,IF(LEFT($A109,2)="do",$E$189,IF(LEFT($A109,2)="vr",$E$194,IF(LEFT($A109,2)="za",$E$198,IF(LEFT($A109,2)="zo",$E$199)))))))</f>
        <v>0</v>
      </c>
      <c r="F109" s="441">
        <f>IF(LEFT($A109,2)="ma",$C$174,IF(LEFT($A109,2)="di",$C$179,IF(LEFT($A109,2)="wo",$C$184,IF(LEFT($A109,2)="do",$C$189,IF(LEFT($A109,2)="vr",$C$194,IF(LEFT($A109,2)="za",$C$198,IF(LEFT($A109,2)="zo",$C$199)))))))</f>
        <v>0</v>
      </c>
      <c r="G109" s="43">
        <f t="shared" si="30"/>
        <v>0</v>
      </c>
      <c r="H109" s="265"/>
      <c r="I109" s="265"/>
      <c r="J109" s="280"/>
      <c r="K109" s="280"/>
      <c r="L109" s="310"/>
      <c r="M109" s="282"/>
      <c r="N109" s="464">
        <f t="shared" si="47"/>
        <v>42845</v>
      </c>
      <c r="O109" s="390"/>
      <c r="P109" s="283"/>
      <c r="Q109" s="283"/>
      <c r="R109" s="80"/>
      <c r="S109" s="68">
        <f t="shared" si="31"/>
        <v>0</v>
      </c>
      <c r="T109" s="4" t="e">
        <f t="shared" si="45"/>
        <v>#REF!</v>
      </c>
      <c r="U109" s="35"/>
      <c r="V109" s="69">
        <f t="shared" si="35"/>
        <v>0</v>
      </c>
      <c r="W109" s="69">
        <f t="shared" si="36"/>
        <v>0</v>
      </c>
      <c r="X109" s="70">
        <f t="shared" si="37"/>
        <v>0</v>
      </c>
      <c r="Y109" s="92" t="e">
        <f t="shared" si="46"/>
        <v>#REF!</v>
      </c>
      <c r="Z109" s="234"/>
      <c r="AA109" s="530">
        <v>0</v>
      </c>
      <c r="AB109" s="531">
        <v>0</v>
      </c>
      <c r="AC109" s="37"/>
    </row>
    <row r="110" spans="1:29" ht="13.5" customHeight="1" thickBot="1" x14ac:dyDescent="0.3">
      <c r="A110" s="499" t="str">
        <f>TEXT($B$106,"dddd")</f>
        <v>woensdag</v>
      </c>
      <c r="B110" s="665"/>
      <c r="C110" s="449" t="e">
        <f t="shared" si="38"/>
        <v>#REF!</v>
      </c>
      <c r="D110" s="442">
        <f>IF(LEFT($A110,2)="ma",$D$175,IF(LEFT($A110,2)="di",$D$180,IF(LEFT($A110,2)="wo",$D$185,IF(LEFT($A110,2)="do",$D$190,IF(LEFT($A110,2)="vr",$D$195,IF(LEFT($A110,2)="za",$D$198,IF(LEFT($A110,2)="zo",$D$199)))))))</f>
        <v>0</v>
      </c>
      <c r="E110" s="442">
        <f>IF(LEFT($A110,2)="ma",$E$175,IF(LEFT($A110,2)="di",$E$180,IF(LEFT($A110,2)="wo",$E$185,IF(LEFT($A110,2)="do",$E$190,IF(LEFT($A110,2)="vr",$E$195,IF(LEFT($A110,2)="za",$E$198,IF(LEFT($A110,2)="zo",$E$199)))))))</f>
        <v>0</v>
      </c>
      <c r="F110" s="442">
        <f>IF(LEFT($A110,2)="ma",$C$175,IF(LEFT($A110,2)="di",$C$180,IF(LEFT($A110,2)="wo",$C$185,IF(LEFT($A110,2)="do",$C$190,IF(LEFT($A110,2)="vr",$C$195,IF(LEFT($A110,2)="za",$C$198,IF(LEFT($A110,2)="zo",$C$199)))))))</f>
        <v>0</v>
      </c>
      <c r="G110" s="44">
        <f t="shared" si="30"/>
        <v>0</v>
      </c>
      <c r="H110" s="266"/>
      <c r="I110" s="266"/>
      <c r="J110" s="284"/>
      <c r="K110" s="284"/>
      <c r="L110" s="311"/>
      <c r="M110" s="286"/>
      <c r="N110" s="464">
        <f t="shared" si="47"/>
        <v>42845</v>
      </c>
      <c r="O110" s="391"/>
      <c r="P110" s="287"/>
      <c r="Q110" s="287"/>
      <c r="R110" s="81"/>
      <c r="S110" s="71">
        <f t="shared" si="31"/>
        <v>0</v>
      </c>
      <c r="T110" s="6" t="e">
        <f t="shared" si="45"/>
        <v>#REF!</v>
      </c>
      <c r="U110" s="36"/>
      <c r="V110" s="72">
        <f t="shared" si="35"/>
        <v>0</v>
      </c>
      <c r="W110" s="72">
        <f t="shared" si="36"/>
        <v>0</v>
      </c>
      <c r="X110" s="73">
        <f t="shared" si="37"/>
        <v>0</v>
      </c>
      <c r="Y110" s="93" t="e">
        <f t="shared" si="46"/>
        <v>#REF!</v>
      </c>
      <c r="Z110" s="235"/>
      <c r="AA110" s="532">
        <v>0</v>
      </c>
      <c r="AB110" s="533">
        <v>0</v>
      </c>
      <c r="AC110" s="38"/>
    </row>
    <row r="111" spans="1:29" ht="12.75" customHeight="1" x14ac:dyDescent="0.25">
      <c r="A111" s="496" t="str">
        <f>TEXT($B$111,"dddd")</f>
        <v>donderdag</v>
      </c>
      <c r="B111" s="688">
        <f>DATE($AC$3,4,22)</f>
        <v>42846</v>
      </c>
      <c r="C111" s="451"/>
      <c r="D111" s="493">
        <f>IF(LEFT($A111,2 )="ma",$D$171,IF(LEFT($A111,2)="di",$D$176,IF(LEFT($A111,2)="wo",$D$181,IF(LEFT($A111,2)="do",$D$186,IF(LEFT($A111,2)="vr",$D$191,IF(LEFT($A111,2)="za",$D$198,IF(LEFT($A111,2)="zo",$D$199)))))))</f>
        <v>0</v>
      </c>
      <c r="E111" s="495">
        <f>IF(LEFT($A111,2)="ma",$E$171,IF(LEFT($A111,2)="di",$E$176,IF(LEFT($A111,2)="wo",$E$181,IF(LEFT($A111,2)="do",$E$186,IF(LEFT($A111,2)="vr",$E$191,IF(LEFT($A111,2)="za",$E$198,IF(LEFT($A111,2)="zo",$E$199)))))))</f>
        <v>0</v>
      </c>
      <c r="F111" s="495">
        <f>IF(LEFT($A111,2)="ma",$C$171,IF(LEFT($A111,2)="di",$C$176,IF(LEFT($A111,2)="wo",$C$181,IF(LEFT($A111,2)="do",$C$186,IF(LEFT($A111,2)="vr",$C$191,IF(LEFT($A111,2)="za",$C$198,IF(LEFT($A111,2)="zo",$C$199)))))))</f>
        <v>0</v>
      </c>
      <c r="G111" s="45">
        <f t="shared" si="30"/>
        <v>0</v>
      </c>
      <c r="H111" s="267"/>
      <c r="I111" s="508"/>
      <c r="J111" s="288"/>
      <c r="K111" s="288"/>
      <c r="L111" s="312"/>
      <c r="M111" s="290"/>
      <c r="N111" s="463">
        <f>$B$111</f>
        <v>42846</v>
      </c>
      <c r="O111" s="392"/>
      <c r="P111" s="291"/>
      <c r="Q111" s="291"/>
      <c r="R111" s="79"/>
      <c r="S111" s="200">
        <f t="shared" si="31"/>
        <v>0</v>
      </c>
      <c r="T111" s="5" t="e">
        <f t="shared" si="45"/>
        <v>#REF!</v>
      </c>
      <c r="U111" s="34"/>
      <c r="V111" s="67">
        <f>IF(LEFT(M111,1)="R",IF(U111&lt;$Q$2,0,U111-$Q$2),IF(LEFT(M111,1)="S",IF(U111&lt;$Q$2,0,U111-$Q$2),U111))</f>
        <v>0</v>
      </c>
      <c r="W111" s="67">
        <f>U111</f>
        <v>0</v>
      </c>
      <c r="X111" s="74">
        <f>W111*($Y$3)</f>
        <v>0</v>
      </c>
      <c r="Y111" s="91" t="e">
        <f t="shared" si="46"/>
        <v>#REF!</v>
      </c>
      <c r="Z111" s="236"/>
      <c r="AA111" s="534">
        <v>0</v>
      </c>
      <c r="AB111" s="535">
        <v>0</v>
      </c>
      <c r="AC111" s="39"/>
    </row>
    <row r="112" spans="1:29" ht="12.75" customHeight="1" x14ac:dyDescent="0.25">
      <c r="A112" s="497" t="str">
        <f>TEXT($B$111,"dddd")</f>
        <v>donderdag</v>
      </c>
      <c r="B112" s="664"/>
      <c r="C112" s="450"/>
      <c r="D112" s="494">
        <f>IF(LEFT($A112,2)="ma",$D$172,IF(LEFT($A112,2)="di",$D$177,IF(LEFT($A112,2)="wo",$D$182,IF(LEFT($A112,2)="do",$D$187,IF(LEFT($A112,2)="vr",$D$192,IF(LEFT($A112,2)="za",$D$198,IF(LEFT($A112,2)="zo",$D$199)))))))</f>
        <v>0</v>
      </c>
      <c r="E112" s="441">
        <f>IF(LEFT($A112,2)="ma",$E$172,IF(LEFT($A112,2)="di",$E$177,IF(LEFT($A112,2)="wo",$E$182,IF(LEFT($A112,2)="do",$E$187,IF(LEFT($A112,2)="vr",$E$192,IF(LEFT($A112,2)="za",$E$198,IF(LEFT($A112,2)="zo",$E$199)))))))</f>
        <v>0</v>
      </c>
      <c r="F112" s="441">
        <f>IF(LEFT($A112,2)="ma",$C$172,IF(LEFT($A112,2)="di",$C$177,IF(LEFT($A112,2)="wo",$C$182,IF(LEFT($A112,2)="do",$C$187,IF(LEFT($A112,2)="vr",$C$192,IF(LEFT($A112,2)="za",$C$198,IF(LEFT($A112,2)="zo",$C$199)))))))</f>
        <v>0</v>
      </c>
      <c r="G112" s="43">
        <f t="shared" si="30"/>
        <v>0</v>
      </c>
      <c r="H112" s="265"/>
      <c r="I112" s="265"/>
      <c r="J112" s="280"/>
      <c r="K112" s="280"/>
      <c r="L112" s="310"/>
      <c r="M112" s="282"/>
      <c r="N112" s="463">
        <f t="shared" ref="N112:N115" si="48">$B$111</f>
        <v>42846</v>
      </c>
      <c r="O112" s="390"/>
      <c r="P112" s="283"/>
      <c r="Q112" s="283"/>
      <c r="R112" s="80"/>
      <c r="S112" s="68">
        <f t="shared" si="31"/>
        <v>0</v>
      </c>
      <c r="T112" s="4" t="e">
        <f t="shared" si="45"/>
        <v>#REF!</v>
      </c>
      <c r="U112" s="35"/>
      <c r="V112" s="69">
        <f t="shared" si="35"/>
        <v>0</v>
      </c>
      <c r="W112" s="69">
        <f t="shared" si="36"/>
        <v>0</v>
      </c>
      <c r="X112" s="70">
        <f t="shared" si="37"/>
        <v>0</v>
      </c>
      <c r="Y112" s="92" t="e">
        <f t="shared" si="46"/>
        <v>#REF!</v>
      </c>
      <c r="Z112" s="234"/>
      <c r="AA112" s="530">
        <v>0</v>
      </c>
      <c r="AB112" s="531">
        <v>0</v>
      </c>
      <c r="AC112" s="37"/>
    </row>
    <row r="113" spans="1:29" ht="12.75" customHeight="1" x14ac:dyDescent="0.25">
      <c r="A113" s="497" t="str">
        <f>TEXT($B$111,"dddd")</f>
        <v>donderdag</v>
      </c>
      <c r="B113" s="664"/>
      <c r="C113" s="452"/>
      <c r="D113" s="492">
        <f>IF(LEFT($A113,2)="ma",$D$173,IF(LEFT($A113,2)="di",$D$178,IF(LEFT($A113,2)="wo",$D$183,IF(LEFT($A113,2)="do",$D$188,IF(LEFT($A113,2)="vr",$D$193,IF(LEFT($A113,2)="za",$D$198,IF(LEFT($A113,2)="zo",$D$199)))))))</f>
        <v>0</v>
      </c>
      <c r="E113" s="441">
        <f>IF(LEFT($A113,2)="ma",$E$173,IF(LEFT($A113,2)="di",$E$178,IF(LEFT($A113,2)="wo",$E$183,IF(LEFT($A113,2)="do",$E$188,IF(LEFT($A113,2)="vr",$E$193,IF(LEFT($A113,2)="za",$E$198,IF(LEFT($A113,2)="zo",$E$199)))))))</f>
        <v>0</v>
      </c>
      <c r="F113" s="441">
        <f>IF(LEFT($A113,2)="ma",$C$173,IF(LEFT($A113,2)="di",$C$178,IF(LEFT($A113,2)="wo",$C$183,IF(LEFT($A113,2)="do",$C$188,IF(LEFT($A113,2)="vr",$C$193,IF(LEFT($A113,2)="za",$C$198,IF(LEFT($A113,2)="zo",$C$199)))))))</f>
        <v>0</v>
      </c>
      <c r="G113" s="43">
        <f t="shared" si="30"/>
        <v>0</v>
      </c>
      <c r="H113" s="265"/>
      <c r="I113" s="265"/>
      <c r="J113" s="280"/>
      <c r="K113" s="280"/>
      <c r="L113" s="310"/>
      <c r="M113" s="282"/>
      <c r="N113" s="463">
        <f t="shared" si="48"/>
        <v>42846</v>
      </c>
      <c r="O113" s="390"/>
      <c r="P113" s="283"/>
      <c r="Q113" s="283"/>
      <c r="R113" s="80"/>
      <c r="S113" s="68">
        <f t="shared" si="31"/>
        <v>0</v>
      </c>
      <c r="T113" s="4" t="e">
        <f t="shared" si="45"/>
        <v>#REF!</v>
      </c>
      <c r="U113" s="35"/>
      <c r="V113" s="69">
        <f t="shared" si="35"/>
        <v>0</v>
      </c>
      <c r="W113" s="69">
        <f t="shared" si="36"/>
        <v>0</v>
      </c>
      <c r="X113" s="70">
        <f t="shared" si="37"/>
        <v>0</v>
      </c>
      <c r="Y113" s="92" t="e">
        <f t="shared" si="46"/>
        <v>#REF!</v>
      </c>
      <c r="Z113" s="234"/>
      <c r="AA113" s="530">
        <v>0</v>
      </c>
      <c r="AB113" s="531">
        <v>0</v>
      </c>
      <c r="AC113" s="37"/>
    </row>
    <row r="114" spans="1:29" ht="12.75" customHeight="1" thickBot="1" x14ac:dyDescent="0.3">
      <c r="A114" s="497" t="str">
        <f>TEXT($B$111,"dddd")</f>
        <v>donderdag</v>
      </c>
      <c r="B114" s="664"/>
      <c r="C114" s="450"/>
      <c r="D114" s="441">
        <f>IF(LEFT($A114,2)="ma",$D$174,IF(LEFT($A114,2)="di",$D$179,IF(LEFT($A114,2)="wo",$D$184,IF(LEFT($A114,2)="do",$D$189,IF(LEFT($A114,2)="vr",$D$194,IF(LEFT($A114,2)="za",$D$198,IF(LEFT($A114,2)="zo",$D$199)))))))</f>
        <v>0</v>
      </c>
      <c r="E114" s="441">
        <f>IF(LEFT($A114,2)="ma",$E$174,IF(LEFT($A114,2)="di",$E$179,IF(LEFT($A114,2)="wo",$E$184,IF(LEFT($A114,2)="do",$E$189,IF(LEFT($A114,2)="vr",$E$194,IF(LEFT($A114,2)="za",$E$198,IF(LEFT($A114,2)="zo",$E$199)))))))</f>
        <v>0</v>
      </c>
      <c r="F114" s="441">
        <f>IF(LEFT($A114,2)="ma",$C$174,IF(LEFT($A114,2)="di",$C$179,IF(LEFT($A114,2)="wo",$C$184,IF(LEFT($A114,2)="do",$C$189,IF(LEFT($A114,2)="vr",$C$194,IF(LEFT($A114,2)="za",$C$198,IF(LEFT($A114,2)="zo",$C$199)))))))</f>
        <v>0</v>
      </c>
      <c r="G114" s="43">
        <f t="shared" si="30"/>
        <v>0</v>
      </c>
      <c r="H114" s="265"/>
      <c r="I114" s="265"/>
      <c r="J114" s="280"/>
      <c r="K114" s="280"/>
      <c r="L114" s="310"/>
      <c r="M114" s="282"/>
      <c r="N114" s="463">
        <f t="shared" si="48"/>
        <v>42846</v>
      </c>
      <c r="O114" s="390"/>
      <c r="P114" s="283"/>
      <c r="Q114" s="283"/>
      <c r="R114" s="80"/>
      <c r="S114" s="68">
        <f t="shared" si="31"/>
        <v>0</v>
      </c>
      <c r="T114" s="4" t="e">
        <f t="shared" si="45"/>
        <v>#REF!</v>
      </c>
      <c r="U114" s="35"/>
      <c r="V114" s="69">
        <f t="shared" si="35"/>
        <v>0</v>
      </c>
      <c r="W114" s="69">
        <f t="shared" si="36"/>
        <v>0</v>
      </c>
      <c r="X114" s="70">
        <f t="shared" si="37"/>
        <v>0</v>
      </c>
      <c r="Y114" s="92" t="e">
        <f t="shared" si="46"/>
        <v>#REF!</v>
      </c>
      <c r="Z114" s="234"/>
      <c r="AA114" s="530">
        <v>0</v>
      </c>
      <c r="AB114" s="531">
        <v>0</v>
      </c>
      <c r="AC114" s="37"/>
    </row>
    <row r="115" spans="1:29" ht="13.5" customHeight="1" thickBot="1" x14ac:dyDescent="0.3">
      <c r="A115" s="498" t="str">
        <f>TEXT($B$111,"dddd")</f>
        <v>donderdag</v>
      </c>
      <c r="B115" s="664"/>
      <c r="C115" s="449" t="e">
        <f t="shared" si="38"/>
        <v>#REF!</v>
      </c>
      <c r="D115" s="442">
        <f>IF(LEFT($A115,2)="ma",$D$175,IF(LEFT($A115,2)="di",$D$180,IF(LEFT($A115,2)="wo",$D$185,IF(LEFT($A115,2)="do",$D$190,IF(LEFT($A115,2)="vr",$D$195,IF(LEFT($A115,2)="za",$D$198,IF(LEFT($A115,2)="zo",$D$199)))))))</f>
        <v>0</v>
      </c>
      <c r="E115" s="442">
        <f>IF(LEFT($A115,2)="ma",$E$175,IF(LEFT($A115,2)="di",$E$180,IF(LEFT($A115,2)="wo",$E$185,IF(LEFT($A115,2)="do",$E$190,IF(LEFT($A115,2)="vr",$E$195,IF(LEFT($A115,2)="za",$E$198,IF(LEFT($A115,2)="zo",$E$199)))))))</f>
        <v>0</v>
      </c>
      <c r="F115" s="442">
        <f>IF(LEFT($A115,2)="ma",$C$175,IF(LEFT($A115,2)="di",$C$180,IF(LEFT($A115,2)="wo",$C$185,IF(LEFT($A115,2)="do",$C$190,IF(LEFT($A115,2)="vr",$C$195,IF(LEFT($A115,2)="za",$C$198,IF(LEFT($A115,2)="zo",$C$199)))))))</f>
        <v>0</v>
      </c>
      <c r="G115" s="46">
        <f t="shared" si="30"/>
        <v>0</v>
      </c>
      <c r="H115" s="268"/>
      <c r="I115" s="266"/>
      <c r="J115" s="292"/>
      <c r="K115" s="292"/>
      <c r="L115" s="313"/>
      <c r="M115" s="294"/>
      <c r="N115" s="463">
        <f t="shared" si="48"/>
        <v>42846</v>
      </c>
      <c r="O115" s="393"/>
      <c r="P115" s="295"/>
      <c r="Q115" s="295"/>
      <c r="R115" s="81"/>
      <c r="S115" s="71">
        <f t="shared" si="31"/>
        <v>0</v>
      </c>
      <c r="T115" s="6" t="e">
        <f t="shared" si="45"/>
        <v>#REF!</v>
      </c>
      <c r="U115" s="36"/>
      <c r="V115" s="72">
        <f t="shared" si="35"/>
        <v>0</v>
      </c>
      <c r="W115" s="72">
        <f t="shared" si="36"/>
        <v>0</v>
      </c>
      <c r="X115" s="73">
        <f t="shared" si="37"/>
        <v>0</v>
      </c>
      <c r="Y115" s="93" t="e">
        <f t="shared" si="46"/>
        <v>#REF!</v>
      </c>
      <c r="Z115" s="237"/>
      <c r="AA115" s="536">
        <v>0</v>
      </c>
      <c r="AB115" s="537">
        <v>0</v>
      </c>
      <c r="AC115" s="40"/>
    </row>
    <row r="116" spans="1:29" ht="12.75" customHeight="1" thickBot="1" x14ac:dyDescent="0.3">
      <c r="A116" s="499" t="str">
        <f>TEXT($B$116,"dddd")</f>
        <v>vrijdag</v>
      </c>
      <c r="B116" s="663">
        <f>DATE($AC$3,4,23)</f>
        <v>42847</v>
      </c>
      <c r="C116" s="451"/>
      <c r="D116" s="493">
        <f>IF(LEFT($A116,2 )="ma",$D$171,IF(LEFT($A116,2)="di",$D$176,IF(LEFT($A116,2)="wo",$D$181,IF(LEFT($A116,2)="do",$D$186,IF(LEFT($A116,2)="vr",$D$191,IF(LEFT($A116,2)="za",$D$198,IF(LEFT($A116,2)="zo",$D$199)))))))</f>
        <v>0</v>
      </c>
      <c r="E116" s="495">
        <f>IF(LEFT($A116,2)="ma",$E$171,IF(LEFT($A116,2)="di",$E$176,IF(LEFT($A116,2)="wo",$E$181,IF(LEFT($A116,2)="do",$E$186,IF(LEFT($A116,2)="vr",$E$191,IF(LEFT($A116,2)="za",$E$198,IF(LEFT($A116,2)="zo",$E$199)))))))</f>
        <v>0</v>
      </c>
      <c r="F116" s="495">
        <f>IF(LEFT($A116,2)="ma",$C$171,IF(LEFT($A116,2)="di",$C$176,IF(LEFT($A116,2)="wo",$C$181,IF(LEFT($A116,2)="do",$C$186,IF(LEFT($A116,2)="vr",$C$191,IF(LEFT($A116,2)="za",$C$198,IF(LEFT($A116,2)="zo",$C$199)))))))</f>
        <v>0</v>
      </c>
      <c r="G116" s="42">
        <f t="shared" si="30"/>
        <v>0</v>
      </c>
      <c r="H116" s="264"/>
      <c r="I116" s="508"/>
      <c r="J116" s="276"/>
      <c r="K116" s="276"/>
      <c r="L116" s="309"/>
      <c r="M116" s="278"/>
      <c r="N116" s="464">
        <f>$B$116</f>
        <v>42847</v>
      </c>
      <c r="O116" s="389"/>
      <c r="P116" s="279"/>
      <c r="Q116" s="279"/>
      <c r="R116" s="79"/>
      <c r="S116" s="200">
        <f t="shared" si="31"/>
        <v>0</v>
      </c>
      <c r="T116" s="5" t="e">
        <f t="shared" si="45"/>
        <v>#REF!</v>
      </c>
      <c r="U116" s="34"/>
      <c r="V116" s="67">
        <f>IF(LEFT(M116,1)="R",IF(U116&lt;$Q$2,0,U116-$Q$2),IF(LEFT(M116,1)="S",IF(U116&lt;$Q$2,0,U116-$Q$2),U116))</f>
        <v>0</v>
      </c>
      <c r="W116" s="67">
        <f>U116</f>
        <v>0</v>
      </c>
      <c r="X116" s="74">
        <f>W116*($Y$3)</f>
        <v>0</v>
      </c>
      <c r="Y116" s="91" t="e">
        <f t="shared" si="46"/>
        <v>#REF!</v>
      </c>
      <c r="Z116" s="238"/>
      <c r="AA116" s="528">
        <v>0</v>
      </c>
      <c r="AB116" s="529">
        <v>0</v>
      </c>
      <c r="AC116" s="41"/>
    </row>
    <row r="117" spans="1:29" ht="12.75" customHeight="1" thickBot="1" x14ac:dyDescent="0.3">
      <c r="A117" s="499" t="str">
        <f>TEXT($B$116,"dddd")</f>
        <v>vrijdag</v>
      </c>
      <c r="B117" s="664"/>
      <c r="C117" s="450"/>
      <c r="D117" s="494">
        <f>IF(LEFT($A117,2)="ma",$D$172,IF(LEFT($A117,2)="di",$D$177,IF(LEFT($A117,2)="wo",$D$182,IF(LEFT($A117,2)="do",$D$187,IF(LEFT($A117,2)="vr",$D$192,IF(LEFT($A117,2)="za",$D$198,IF(LEFT($A117,2)="zo",$D$199)))))))</f>
        <v>0</v>
      </c>
      <c r="E117" s="441">
        <f>IF(LEFT($A117,2)="ma",$E$172,IF(LEFT($A117,2)="di",$E$177,IF(LEFT($A117,2)="wo",$E$182,IF(LEFT($A117,2)="do",$E$187,IF(LEFT($A117,2)="vr",$E$192,IF(LEFT($A117,2)="za",$E$198,IF(LEFT($A117,2)="zo",$E$199)))))))</f>
        <v>0</v>
      </c>
      <c r="F117" s="441">
        <f>IF(LEFT($A117,2)="ma",$C$172,IF(LEFT($A117,2)="di",$C$177,IF(LEFT($A117,2)="wo",$C$182,IF(LEFT($A117,2)="do",$C$187,IF(LEFT($A117,2)="vr",$C$192,IF(LEFT($A117,2)="za",$C$198,IF(LEFT($A117,2)="zo",$C$199)))))))</f>
        <v>0</v>
      </c>
      <c r="G117" s="43">
        <f t="shared" si="30"/>
        <v>0</v>
      </c>
      <c r="H117" s="265"/>
      <c r="I117" s="265"/>
      <c r="J117" s="280"/>
      <c r="K117" s="280"/>
      <c r="L117" s="310"/>
      <c r="M117" s="282"/>
      <c r="N117" s="464">
        <f t="shared" ref="N117:N120" si="49">$B$116</f>
        <v>42847</v>
      </c>
      <c r="O117" s="390"/>
      <c r="P117" s="283"/>
      <c r="Q117" s="283"/>
      <c r="R117" s="80"/>
      <c r="S117" s="68">
        <f t="shared" si="31"/>
        <v>0</v>
      </c>
      <c r="T117" s="4" t="e">
        <f t="shared" si="45"/>
        <v>#REF!</v>
      </c>
      <c r="U117" s="35"/>
      <c r="V117" s="69">
        <f t="shared" si="35"/>
        <v>0</v>
      </c>
      <c r="W117" s="69">
        <f t="shared" si="36"/>
        <v>0</v>
      </c>
      <c r="X117" s="70">
        <f t="shared" si="37"/>
        <v>0</v>
      </c>
      <c r="Y117" s="92" t="e">
        <f t="shared" si="46"/>
        <v>#REF!</v>
      </c>
      <c r="Z117" s="234"/>
      <c r="AA117" s="530">
        <v>0</v>
      </c>
      <c r="AB117" s="531">
        <v>0</v>
      </c>
      <c r="AC117" s="37"/>
    </row>
    <row r="118" spans="1:29" ht="12.75" customHeight="1" thickBot="1" x14ac:dyDescent="0.3">
      <c r="A118" s="499" t="str">
        <f>TEXT($B$116,"dddd")</f>
        <v>vrijdag</v>
      </c>
      <c r="B118" s="664"/>
      <c r="C118" s="452"/>
      <c r="D118" s="492">
        <f>IF(LEFT($A118,2)="ma",$D$173,IF(LEFT($A118,2)="di",$D$178,IF(LEFT($A118,2)="wo",$D$183,IF(LEFT($A118,2)="do",$D$188,IF(LEFT($A118,2)="vr",$D$193,IF(LEFT($A118,2)="za",$D$198,IF(LEFT($A118,2)="zo",$D$199)))))))</f>
        <v>0</v>
      </c>
      <c r="E118" s="441">
        <f>IF(LEFT($A118,2)="ma",$E$173,IF(LEFT($A118,2)="di",$E$178,IF(LEFT($A118,2)="wo",$E$183,IF(LEFT($A118,2)="do",$E$188,IF(LEFT($A118,2)="vr",$E$193,IF(LEFT($A118,2)="za",$E$198,IF(LEFT($A118,2)="zo",$E$199)))))))</f>
        <v>0</v>
      </c>
      <c r="F118" s="441">
        <f>IF(LEFT($A118,2)="ma",$C$173,IF(LEFT($A118,2)="di",$C$178,IF(LEFT($A118,2)="wo",$C$183,IF(LEFT($A118,2)="do",$C$188,IF(LEFT($A118,2)="vr",$C$193,IF(LEFT($A118,2)="za",$C$198,IF(LEFT($A118,2)="zo",$C$199)))))))</f>
        <v>0</v>
      </c>
      <c r="G118" s="43">
        <f t="shared" si="30"/>
        <v>0</v>
      </c>
      <c r="H118" s="265"/>
      <c r="I118" s="265"/>
      <c r="J118" s="280"/>
      <c r="K118" s="280"/>
      <c r="L118" s="310"/>
      <c r="M118" s="282"/>
      <c r="N118" s="464">
        <f t="shared" si="49"/>
        <v>42847</v>
      </c>
      <c r="O118" s="390"/>
      <c r="P118" s="283"/>
      <c r="Q118" s="283"/>
      <c r="R118" s="80"/>
      <c r="S118" s="68">
        <f t="shared" si="31"/>
        <v>0</v>
      </c>
      <c r="T118" s="4" t="e">
        <f t="shared" si="45"/>
        <v>#REF!</v>
      </c>
      <c r="U118" s="35"/>
      <c r="V118" s="69">
        <f t="shared" si="35"/>
        <v>0</v>
      </c>
      <c r="W118" s="69">
        <f t="shared" si="36"/>
        <v>0</v>
      </c>
      <c r="X118" s="70">
        <f t="shared" si="37"/>
        <v>0</v>
      </c>
      <c r="Y118" s="92" t="e">
        <f t="shared" si="46"/>
        <v>#REF!</v>
      </c>
      <c r="Z118" s="234"/>
      <c r="AA118" s="530">
        <v>0</v>
      </c>
      <c r="AB118" s="531">
        <v>0</v>
      </c>
      <c r="AC118" s="37"/>
    </row>
    <row r="119" spans="1:29" ht="12.75" customHeight="1" thickBot="1" x14ac:dyDescent="0.3">
      <c r="A119" s="499" t="str">
        <f>TEXT($B$116,"dddd")</f>
        <v>vrijdag</v>
      </c>
      <c r="B119" s="664"/>
      <c r="C119" s="450"/>
      <c r="D119" s="441">
        <f>IF(LEFT($A119,2)="ma",$D$174,IF(LEFT($A119,2)="di",$D$179,IF(LEFT($A119,2)="wo",$D$184,IF(LEFT($A119,2)="do",$D$189,IF(LEFT($A119,2)="vr",$D$194,IF(LEFT($A119,2)="za",$D$198,IF(LEFT($A119,2)="zo",$D$199)))))))</f>
        <v>0</v>
      </c>
      <c r="E119" s="441">
        <f>IF(LEFT($A119,2)="ma",$E$174,IF(LEFT($A119,2)="di",$E$179,IF(LEFT($A119,2)="wo",$E$184,IF(LEFT($A119,2)="do",$E$189,IF(LEFT($A119,2)="vr",$E$194,IF(LEFT($A119,2)="za",$E$198,IF(LEFT($A119,2)="zo",$E$199)))))))</f>
        <v>0</v>
      </c>
      <c r="F119" s="441">
        <f>IF(LEFT($A119,2)="ma",$C$174,IF(LEFT($A119,2)="di",$C$179,IF(LEFT($A119,2)="wo",$C$184,IF(LEFT($A119,2)="do",$C$189,IF(LEFT($A119,2)="vr",$C$194,IF(LEFT($A119,2)="za",$C$198,IF(LEFT($A119,2)="zo",$C$199)))))))</f>
        <v>0</v>
      </c>
      <c r="G119" s="43">
        <f t="shared" si="30"/>
        <v>0</v>
      </c>
      <c r="H119" s="265"/>
      <c r="I119" s="265"/>
      <c r="J119" s="280"/>
      <c r="K119" s="280"/>
      <c r="L119" s="310"/>
      <c r="M119" s="282"/>
      <c r="N119" s="464">
        <f t="shared" si="49"/>
        <v>42847</v>
      </c>
      <c r="O119" s="390"/>
      <c r="P119" s="283"/>
      <c r="Q119" s="283"/>
      <c r="R119" s="80"/>
      <c r="S119" s="68">
        <f t="shared" si="31"/>
        <v>0</v>
      </c>
      <c r="T119" s="4" t="e">
        <f t="shared" si="45"/>
        <v>#REF!</v>
      </c>
      <c r="U119" s="35"/>
      <c r="V119" s="69">
        <f t="shared" si="35"/>
        <v>0</v>
      </c>
      <c r="W119" s="69">
        <f t="shared" si="36"/>
        <v>0</v>
      </c>
      <c r="X119" s="70">
        <f t="shared" si="37"/>
        <v>0</v>
      </c>
      <c r="Y119" s="92" t="e">
        <f t="shared" si="46"/>
        <v>#REF!</v>
      </c>
      <c r="Z119" s="234"/>
      <c r="AA119" s="530">
        <v>0</v>
      </c>
      <c r="AB119" s="531">
        <v>0</v>
      </c>
      <c r="AC119" s="37"/>
    </row>
    <row r="120" spans="1:29" ht="13.5" customHeight="1" thickBot="1" x14ac:dyDescent="0.3">
      <c r="A120" s="499" t="str">
        <f>TEXT($B$116,"dddd")</f>
        <v>vrijdag</v>
      </c>
      <c r="B120" s="665"/>
      <c r="C120" s="449" t="e">
        <f t="shared" si="38"/>
        <v>#REF!</v>
      </c>
      <c r="D120" s="442">
        <f>IF(LEFT($A120,2)="ma",$D$175,IF(LEFT($A120,2)="di",$D$180,IF(LEFT($A120,2)="wo",$D$185,IF(LEFT($A120,2)="do",$D$190,IF(LEFT($A120,2)="vr",$D$195,IF(LEFT($A120,2)="za",$D$198,IF(LEFT($A120,2)="zo",$D$199)))))))</f>
        <v>0</v>
      </c>
      <c r="E120" s="442">
        <f>IF(LEFT($A120,2)="ma",$E$175,IF(LEFT($A120,2)="di",$E$180,IF(LEFT($A120,2)="wo",$E$185,IF(LEFT($A120,2)="do",$E$190,IF(LEFT($A120,2)="vr",$E$195,IF(LEFT($A120,2)="za",$E$198,IF(LEFT($A120,2)="zo",$E$199)))))))</f>
        <v>0</v>
      </c>
      <c r="F120" s="442">
        <f>IF(LEFT($A120,2)="ma",$C$175,IF(LEFT($A120,2)="di",$C$180,IF(LEFT($A120,2)="wo",$C$185,IF(LEFT($A120,2)="do",$C$190,IF(LEFT($A120,2)="vr",$C$195,IF(LEFT($A120,2)="za",$C$198,IF(LEFT($A120,2)="zo",$C$199)))))))</f>
        <v>0</v>
      </c>
      <c r="G120" s="44">
        <f t="shared" si="30"/>
        <v>0</v>
      </c>
      <c r="H120" s="266"/>
      <c r="I120" s="266"/>
      <c r="J120" s="284"/>
      <c r="K120" s="284"/>
      <c r="L120" s="311"/>
      <c r="M120" s="286"/>
      <c r="N120" s="464">
        <f t="shared" si="49"/>
        <v>42847</v>
      </c>
      <c r="O120" s="391"/>
      <c r="P120" s="287"/>
      <c r="Q120" s="287"/>
      <c r="R120" s="81"/>
      <c r="S120" s="71">
        <f t="shared" si="31"/>
        <v>0</v>
      </c>
      <c r="T120" s="6" t="e">
        <f t="shared" si="45"/>
        <v>#REF!</v>
      </c>
      <c r="U120" s="36"/>
      <c r="V120" s="72">
        <f t="shared" si="35"/>
        <v>0</v>
      </c>
      <c r="W120" s="72">
        <f t="shared" si="36"/>
        <v>0</v>
      </c>
      <c r="X120" s="73">
        <f t="shared" si="37"/>
        <v>0</v>
      </c>
      <c r="Y120" s="93" t="e">
        <f t="shared" si="46"/>
        <v>#REF!</v>
      </c>
      <c r="Z120" s="235"/>
      <c r="AA120" s="532">
        <v>0</v>
      </c>
      <c r="AB120" s="533">
        <v>0</v>
      </c>
      <c r="AC120" s="38"/>
    </row>
    <row r="121" spans="1:29" ht="12.75" customHeight="1" x14ac:dyDescent="0.25">
      <c r="A121" s="496" t="str">
        <f>TEXT($B$121,"dddd")</f>
        <v>zaterdag</v>
      </c>
      <c r="B121" s="688">
        <f>DATE($AC$3,4,24)</f>
        <v>42848</v>
      </c>
      <c r="C121" s="451"/>
      <c r="D121" s="493">
        <f>IF(LEFT($A121,2 )="ma",$D$171,IF(LEFT($A121,2)="di",$D$176,IF(LEFT($A121,2)="wo",$D$181,IF(LEFT($A121,2)="do",$D$186,IF(LEFT($A121,2)="vr",$D$191,IF(LEFT($A121,2)="za",$D$198,IF(LEFT($A121,2)="zo",$D$199)))))))</f>
        <v>0</v>
      </c>
      <c r="E121" s="495">
        <f>IF(LEFT($A121,2)="ma",$E$171,IF(LEFT($A121,2)="di",$E$176,IF(LEFT($A121,2)="wo",$E$181,IF(LEFT($A121,2)="do",$E$186,IF(LEFT($A121,2)="vr",$E$191,IF(LEFT($A121,2)="za",$E$198,IF(LEFT($A121,2)="zo",$E$199)))))))</f>
        <v>0</v>
      </c>
      <c r="F121" s="495">
        <f>IF(LEFT($A121,2)="ma",$C$171,IF(LEFT($A121,2)="di",$C$176,IF(LEFT($A121,2)="wo",$C$181,IF(LEFT($A121,2)="do",$C$186,IF(LEFT($A121,2)="vr",$C$191,IF(LEFT($A121,2)="za",$C$198,IF(LEFT($A121,2)="zo",$C$199)))))))</f>
        <v>0</v>
      </c>
      <c r="G121" s="45">
        <f t="shared" si="30"/>
        <v>0</v>
      </c>
      <c r="H121" s="267"/>
      <c r="I121" s="508"/>
      <c r="J121" s="288"/>
      <c r="K121" s="288"/>
      <c r="L121" s="312"/>
      <c r="M121" s="290"/>
      <c r="N121" s="463">
        <f>$B$121</f>
        <v>42848</v>
      </c>
      <c r="O121" s="392"/>
      <c r="P121" s="291"/>
      <c r="Q121" s="291"/>
      <c r="R121" s="79"/>
      <c r="S121" s="200">
        <f t="shared" si="31"/>
        <v>0</v>
      </c>
      <c r="T121" s="5" t="e">
        <f t="shared" si="45"/>
        <v>#REF!</v>
      </c>
      <c r="U121" s="34"/>
      <c r="V121" s="67">
        <f>IF(LEFT(M121,1)="R",IF(U121&lt;$Q$2,0,U121-$Q$2),IF(LEFT(M121,1)="S",IF(U121&lt;$Q$2,0,U121-$Q$2),U121))</f>
        <v>0</v>
      </c>
      <c r="W121" s="67">
        <f>U121</f>
        <v>0</v>
      </c>
      <c r="X121" s="74">
        <f>W121*($Y$3)</f>
        <v>0</v>
      </c>
      <c r="Y121" s="91" t="e">
        <f t="shared" si="46"/>
        <v>#REF!</v>
      </c>
      <c r="Z121" s="236"/>
      <c r="AA121" s="534">
        <v>0</v>
      </c>
      <c r="AB121" s="535">
        <v>0</v>
      </c>
      <c r="AC121" s="39"/>
    </row>
    <row r="122" spans="1:29" ht="12.75" customHeight="1" x14ac:dyDescent="0.25">
      <c r="A122" s="497" t="str">
        <f>TEXT($B$121,"dddd")</f>
        <v>zaterdag</v>
      </c>
      <c r="B122" s="664"/>
      <c r="C122" s="450"/>
      <c r="D122" s="494">
        <f>IF(LEFT($A122,2)="ma",$D$172,IF(LEFT($A122,2)="di",$D$177,IF(LEFT($A122,2)="wo",$D$182,IF(LEFT($A122,2)="do",$D$187,IF(LEFT($A122,2)="vr",$D$192,IF(LEFT($A122,2)="za",$D$198,IF(LEFT($A122,2)="zo",$D$199)))))))</f>
        <v>0</v>
      </c>
      <c r="E122" s="441">
        <f>IF(LEFT($A122,2)="ma",$E$172,IF(LEFT($A122,2)="di",$E$177,IF(LEFT($A122,2)="wo",$E$182,IF(LEFT($A122,2)="do",$E$187,IF(LEFT($A122,2)="vr",$E$192,IF(LEFT($A122,2)="za",$E$198,IF(LEFT($A122,2)="zo",$E$199)))))))</f>
        <v>0</v>
      </c>
      <c r="F122" s="441">
        <f>IF(LEFT($A122,2)="ma",$C$172,IF(LEFT($A122,2)="di",$C$177,IF(LEFT($A122,2)="wo",$C$182,IF(LEFT($A122,2)="do",$C$187,IF(LEFT($A122,2)="vr",$C$192,IF(LEFT($A122,2)="za",$C$198,IF(LEFT($A122,2)="zo",$C$199)))))))</f>
        <v>0</v>
      </c>
      <c r="G122" s="43">
        <f t="shared" si="30"/>
        <v>0</v>
      </c>
      <c r="H122" s="265"/>
      <c r="I122" s="265"/>
      <c r="J122" s="280"/>
      <c r="K122" s="280"/>
      <c r="L122" s="310"/>
      <c r="M122" s="282"/>
      <c r="N122" s="463">
        <f t="shared" ref="N122:N125" si="50">$B$121</f>
        <v>42848</v>
      </c>
      <c r="O122" s="390"/>
      <c r="P122" s="283"/>
      <c r="Q122" s="283"/>
      <c r="R122" s="80"/>
      <c r="S122" s="68">
        <f t="shared" si="31"/>
        <v>0</v>
      </c>
      <c r="T122" s="4" t="e">
        <f t="shared" si="45"/>
        <v>#REF!</v>
      </c>
      <c r="U122" s="35"/>
      <c r="V122" s="69">
        <f t="shared" si="35"/>
        <v>0</v>
      </c>
      <c r="W122" s="69">
        <f t="shared" si="36"/>
        <v>0</v>
      </c>
      <c r="X122" s="70">
        <f t="shared" si="37"/>
        <v>0</v>
      </c>
      <c r="Y122" s="92" t="e">
        <f t="shared" si="46"/>
        <v>#REF!</v>
      </c>
      <c r="Z122" s="234"/>
      <c r="AA122" s="530">
        <v>0</v>
      </c>
      <c r="AB122" s="531">
        <v>0</v>
      </c>
      <c r="AC122" s="37"/>
    </row>
    <row r="123" spans="1:29" ht="12.75" customHeight="1" x14ac:dyDescent="0.25">
      <c r="A123" s="497" t="str">
        <f>TEXT($B$121,"dddd")</f>
        <v>zaterdag</v>
      </c>
      <c r="B123" s="664"/>
      <c r="C123" s="452"/>
      <c r="D123" s="492">
        <f>IF(LEFT($A123,2)="ma",$D$173,IF(LEFT($A123,2)="di",$D$178,IF(LEFT($A123,2)="wo",$D$183,IF(LEFT($A123,2)="do",$D$188,IF(LEFT($A123,2)="vr",$D$193,IF(LEFT($A123,2)="za",$D$198,IF(LEFT($A123,2)="zo",$D$199)))))))</f>
        <v>0</v>
      </c>
      <c r="E123" s="441">
        <f>IF(LEFT($A123,2)="ma",$E$173,IF(LEFT($A123,2)="di",$E$178,IF(LEFT($A123,2)="wo",$E$183,IF(LEFT($A123,2)="do",$E$188,IF(LEFT($A123,2)="vr",$E$193,IF(LEFT($A123,2)="za",$E$198,IF(LEFT($A123,2)="zo",$E$199)))))))</f>
        <v>0</v>
      </c>
      <c r="F123" s="441">
        <f>IF(LEFT($A123,2)="ma",$C$173,IF(LEFT($A123,2)="di",$C$178,IF(LEFT($A123,2)="wo",$C$183,IF(LEFT($A123,2)="do",$C$188,IF(LEFT($A123,2)="vr",$C$193,IF(LEFT($A123,2)="za",$C$198,IF(LEFT($A123,2)="zo",$C$199)))))))</f>
        <v>0</v>
      </c>
      <c r="G123" s="43">
        <f t="shared" si="30"/>
        <v>0</v>
      </c>
      <c r="H123" s="265"/>
      <c r="I123" s="265"/>
      <c r="J123" s="292"/>
      <c r="K123" s="280"/>
      <c r="L123" s="310"/>
      <c r="M123" s="282"/>
      <c r="N123" s="463">
        <f t="shared" si="50"/>
        <v>42848</v>
      </c>
      <c r="O123" s="390"/>
      <c r="P123" s="283"/>
      <c r="Q123" s="283"/>
      <c r="R123" s="80"/>
      <c r="S123" s="68">
        <f t="shared" si="31"/>
        <v>0</v>
      </c>
      <c r="T123" s="4" t="e">
        <f t="shared" si="45"/>
        <v>#REF!</v>
      </c>
      <c r="U123" s="35"/>
      <c r="V123" s="69">
        <f t="shared" si="35"/>
        <v>0</v>
      </c>
      <c r="W123" s="69">
        <f t="shared" si="36"/>
        <v>0</v>
      </c>
      <c r="X123" s="70">
        <f t="shared" si="37"/>
        <v>0</v>
      </c>
      <c r="Y123" s="92" t="e">
        <f t="shared" si="46"/>
        <v>#REF!</v>
      </c>
      <c r="Z123" s="234"/>
      <c r="AA123" s="530">
        <v>0</v>
      </c>
      <c r="AB123" s="531">
        <v>0</v>
      </c>
      <c r="AC123" s="37"/>
    </row>
    <row r="124" spans="1:29" ht="12.75" customHeight="1" thickBot="1" x14ac:dyDescent="0.3">
      <c r="A124" s="497" t="str">
        <f>TEXT($B$121,"dddd")</f>
        <v>zaterdag</v>
      </c>
      <c r="B124" s="664"/>
      <c r="C124" s="450"/>
      <c r="D124" s="441">
        <f>IF(LEFT($A124,2)="ma",$D$174,IF(LEFT($A124,2)="di",$D$179,IF(LEFT($A124,2)="wo",$D$184,IF(LEFT($A124,2)="do",$D$189,IF(LEFT($A124,2)="vr",$D$194,IF(LEFT($A124,2)="za",$D$198,IF(LEFT($A124,2)="zo",$D$199)))))))</f>
        <v>0</v>
      </c>
      <c r="E124" s="441">
        <f>IF(LEFT($A124,2)="ma",$E$174,IF(LEFT($A124,2)="di",$E$179,IF(LEFT($A124,2)="wo",$E$184,IF(LEFT($A124,2)="do",$E$189,IF(LEFT($A124,2)="vr",$E$194,IF(LEFT($A124,2)="za",$E$198,IF(LEFT($A124,2)="zo",$E$199)))))))</f>
        <v>0</v>
      </c>
      <c r="F124" s="441">
        <f>IF(LEFT($A124,2)="ma",$C$174,IF(LEFT($A124,2)="di",$C$179,IF(LEFT($A124,2)="wo",$C$184,IF(LEFT($A124,2)="do",$C$189,IF(LEFT($A124,2)="vr",$C$194,IF(LEFT($A124,2)="za",$C$198,IF(LEFT($A124,2)="zo",$C$199)))))))</f>
        <v>0</v>
      </c>
      <c r="G124" s="43">
        <f t="shared" si="30"/>
        <v>0</v>
      </c>
      <c r="H124" s="265"/>
      <c r="I124" s="265"/>
      <c r="J124" s="292"/>
      <c r="K124" s="280"/>
      <c r="L124" s="310"/>
      <c r="M124" s="282"/>
      <c r="N124" s="463">
        <f t="shared" si="50"/>
        <v>42848</v>
      </c>
      <c r="O124" s="390"/>
      <c r="P124" s="283"/>
      <c r="Q124" s="283"/>
      <c r="R124" s="80"/>
      <c r="S124" s="68">
        <f t="shared" si="31"/>
        <v>0</v>
      </c>
      <c r="T124" s="4" t="e">
        <f t="shared" si="45"/>
        <v>#REF!</v>
      </c>
      <c r="U124" s="35"/>
      <c r="V124" s="69">
        <f t="shared" si="35"/>
        <v>0</v>
      </c>
      <c r="W124" s="69">
        <f t="shared" si="36"/>
        <v>0</v>
      </c>
      <c r="X124" s="70">
        <f t="shared" si="37"/>
        <v>0</v>
      </c>
      <c r="Y124" s="92" t="e">
        <f t="shared" si="46"/>
        <v>#REF!</v>
      </c>
      <c r="Z124" s="234"/>
      <c r="AA124" s="530">
        <v>0</v>
      </c>
      <c r="AB124" s="531">
        <v>0</v>
      </c>
      <c r="AC124" s="37"/>
    </row>
    <row r="125" spans="1:29" ht="13.5" customHeight="1" thickBot="1" x14ac:dyDescent="0.3">
      <c r="A125" s="498" t="str">
        <f>TEXT($B$121,"dddd")</f>
        <v>zaterdag</v>
      </c>
      <c r="B125" s="664"/>
      <c r="C125" s="449" t="e">
        <f t="shared" si="38"/>
        <v>#REF!</v>
      </c>
      <c r="D125" s="442">
        <f>IF(LEFT($A125,2)="ma",$D$175,IF(LEFT($A125,2)="di",$D$180,IF(LEFT($A125,2)="wo",$D$185,IF(LEFT($A125,2)="do",$D$190,IF(LEFT($A125,2)="vr",$D$195,IF(LEFT($A125,2)="za",$D$198,IF(LEFT($A125,2)="zo",$D$199)))))))</f>
        <v>0</v>
      </c>
      <c r="E125" s="442">
        <f>IF(LEFT($A125,2)="ma",$E$175,IF(LEFT($A125,2)="di",$E$180,IF(LEFT($A125,2)="wo",$E$185,IF(LEFT($A125,2)="do",$E$190,IF(LEFT($A125,2)="vr",$E$195,IF(LEFT($A125,2)="za",$E$198,IF(LEFT($A125,2)="zo",$E$199)))))))</f>
        <v>0</v>
      </c>
      <c r="F125" s="442">
        <f>IF(LEFT($A125,2)="ma",$C$175,IF(LEFT($A125,2)="di",$C$180,IF(LEFT($A125,2)="wo",$C$185,IF(LEFT($A125,2)="do",$C$190,IF(LEFT($A125,2)="vr",$C$195,IF(LEFT($A125,2)="za",$C$198,IF(LEFT($A125,2)="zo",$C$199)))))))</f>
        <v>0</v>
      </c>
      <c r="G125" s="46">
        <f t="shared" si="30"/>
        <v>0</v>
      </c>
      <c r="H125" s="268"/>
      <c r="I125" s="266"/>
      <c r="J125" s="292"/>
      <c r="K125" s="280"/>
      <c r="L125" s="313"/>
      <c r="M125" s="294"/>
      <c r="N125" s="463">
        <f t="shared" si="50"/>
        <v>42848</v>
      </c>
      <c r="O125" s="393"/>
      <c r="P125" s="295"/>
      <c r="Q125" s="295"/>
      <c r="R125" s="81"/>
      <c r="S125" s="71">
        <f t="shared" si="31"/>
        <v>0</v>
      </c>
      <c r="T125" s="6" t="e">
        <f t="shared" si="45"/>
        <v>#REF!</v>
      </c>
      <c r="U125" s="36"/>
      <c r="V125" s="72">
        <f t="shared" si="35"/>
        <v>0</v>
      </c>
      <c r="W125" s="72">
        <f t="shared" si="36"/>
        <v>0</v>
      </c>
      <c r="X125" s="73">
        <f t="shared" si="37"/>
        <v>0</v>
      </c>
      <c r="Y125" s="93" t="e">
        <f t="shared" si="46"/>
        <v>#REF!</v>
      </c>
      <c r="Z125" s="237"/>
      <c r="AA125" s="536">
        <v>0</v>
      </c>
      <c r="AB125" s="537">
        <v>0</v>
      </c>
      <c r="AC125" s="40"/>
    </row>
    <row r="126" spans="1:29" ht="12.75" customHeight="1" thickBot="1" x14ac:dyDescent="0.3">
      <c r="A126" s="499" t="str">
        <f>TEXT($B$126,"dddd")</f>
        <v>zondag</v>
      </c>
      <c r="B126" s="663">
        <f>DATE($AC$3,4,25)</f>
        <v>42849</v>
      </c>
      <c r="C126" s="451"/>
      <c r="D126" s="493">
        <f>IF(LEFT($A126,2 )="ma",$D$171,IF(LEFT($A126,2)="di",$D$176,IF(LEFT($A126,2)="wo",$D$181,IF(LEFT($A126,2)="do",$D$186,IF(LEFT($A126,2)="vr",$D$191,IF(LEFT($A126,2)="za",$D$198,IF(LEFT($A126,2)="zo",$D$199)))))))</f>
        <v>0</v>
      </c>
      <c r="E126" s="495">
        <f>IF(LEFT($A126,2)="ma",$E$171,IF(LEFT($A126,2)="di",$E$176,IF(LEFT($A126,2)="wo",$E$181,IF(LEFT($A126,2)="do",$E$186,IF(LEFT($A126,2)="vr",$E$191,IF(LEFT($A126,2)="za",$E$198,IF(LEFT($A126,2)="zo",$E$199)))))))</f>
        <v>0</v>
      </c>
      <c r="F126" s="495">
        <f>IF(LEFT($A126,2)="ma",$C$171,IF(LEFT($A126,2)="di",$C$176,IF(LEFT($A126,2)="wo",$C$181,IF(LEFT($A126,2)="do",$C$186,IF(LEFT($A126,2)="vr",$C$191,IF(LEFT($A126,2)="za",$C$198,IF(LEFT($A126,2)="zo",$C$199)))))))</f>
        <v>0</v>
      </c>
      <c r="G126" s="42">
        <f t="shared" si="30"/>
        <v>0</v>
      </c>
      <c r="H126" s="264"/>
      <c r="I126" s="508"/>
      <c r="J126" s="276"/>
      <c r="K126" s="276"/>
      <c r="L126" s="309"/>
      <c r="M126" s="278"/>
      <c r="N126" s="464">
        <f>$B$126</f>
        <v>42849</v>
      </c>
      <c r="O126" s="389"/>
      <c r="P126" s="279"/>
      <c r="Q126" s="279"/>
      <c r="R126" s="79"/>
      <c r="S126" s="200">
        <f t="shared" si="31"/>
        <v>0</v>
      </c>
      <c r="T126" s="5" t="e">
        <f t="shared" si="45"/>
        <v>#REF!</v>
      </c>
      <c r="U126" s="34"/>
      <c r="V126" s="67">
        <f>IF(LEFT(M126,1)="R",IF(U126&lt;$Q$2,0,U126-$Q$2),IF(LEFT(M126,1)="S",IF(U126&lt;$Q$2,0,U126-$Q$2),U126))</f>
        <v>0</v>
      </c>
      <c r="W126" s="67">
        <f>U126</f>
        <v>0</v>
      </c>
      <c r="X126" s="74">
        <f>W126*($Y$3)</f>
        <v>0</v>
      </c>
      <c r="Y126" s="91" t="e">
        <f t="shared" si="46"/>
        <v>#REF!</v>
      </c>
      <c r="Z126" s="238"/>
      <c r="AA126" s="528">
        <v>0</v>
      </c>
      <c r="AB126" s="529">
        <v>0</v>
      </c>
      <c r="AC126" s="41"/>
    </row>
    <row r="127" spans="1:29" ht="12.75" customHeight="1" thickBot="1" x14ac:dyDescent="0.3">
      <c r="A127" s="499" t="str">
        <f>TEXT($B$126,"dddd")</f>
        <v>zondag</v>
      </c>
      <c r="B127" s="664"/>
      <c r="C127" s="450"/>
      <c r="D127" s="494">
        <f>IF(LEFT($A127,2)="ma",$D$172,IF(LEFT($A127,2)="di",$D$177,IF(LEFT($A127,2)="wo",$D$182,IF(LEFT($A127,2)="do",$D$187,IF(LEFT($A127,2)="vr",$D$192,IF(LEFT($A127,2)="za",$D$198,IF(LEFT($A127,2)="zo",$D$199)))))))</f>
        <v>0</v>
      </c>
      <c r="E127" s="441">
        <f>IF(LEFT($A127,2)="ma",$E$172,IF(LEFT($A127,2)="di",$E$177,IF(LEFT($A127,2)="wo",$E$182,IF(LEFT($A127,2)="do",$E$187,IF(LEFT($A127,2)="vr",$E$192,IF(LEFT($A127,2)="za",$E$198,IF(LEFT($A127,2)="zo",$E$199)))))))</f>
        <v>0</v>
      </c>
      <c r="F127" s="441">
        <f>IF(LEFT($A127,2)="ma",$C$172,IF(LEFT($A127,2)="di",$C$177,IF(LEFT($A127,2)="wo",$C$182,IF(LEFT($A127,2)="do",$C$187,IF(LEFT($A127,2)="vr",$C$192,IF(LEFT($A127,2)="za",$C$198,IF(LEFT($A127,2)="zo",$C$199)))))))</f>
        <v>0</v>
      </c>
      <c r="G127" s="43">
        <f t="shared" si="30"/>
        <v>0</v>
      </c>
      <c r="H127" s="265"/>
      <c r="I127" s="265"/>
      <c r="J127" s="280"/>
      <c r="K127" s="280"/>
      <c r="L127" s="310"/>
      <c r="M127" s="282"/>
      <c r="N127" s="464">
        <f t="shared" ref="N127:N130" si="51">$B$126</f>
        <v>42849</v>
      </c>
      <c r="O127" s="390"/>
      <c r="P127" s="283"/>
      <c r="Q127" s="283"/>
      <c r="R127" s="80"/>
      <c r="S127" s="68">
        <f t="shared" si="31"/>
        <v>0</v>
      </c>
      <c r="T127" s="4" t="e">
        <f t="shared" si="45"/>
        <v>#REF!</v>
      </c>
      <c r="U127" s="35"/>
      <c r="V127" s="69">
        <f t="shared" si="35"/>
        <v>0</v>
      </c>
      <c r="W127" s="69">
        <f t="shared" si="36"/>
        <v>0</v>
      </c>
      <c r="X127" s="70">
        <f t="shared" si="37"/>
        <v>0</v>
      </c>
      <c r="Y127" s="92" t="e">
        <f t="shared" si="46"/>
        <v>#REF!</v>
      </c>
      <c r="Z127" s="234"/>
      <c r="AA127" s="530">
        <v>0</v>
      </c>
      <c r="AB127" s="531">
        <v>0</v>
      </c>
      <c r="AC127" s="37"/>
    </row>
    <row r="128" spans="1:29" ht="12.75" customHeight="1" thickBot="1" x14ac:dyDescent="0.3">
      <c r="A128" s="499" t="str">
        <f>TEXT($B$126,"dddd")</f>
        <v>zondag</v>
      </c>
      <c r="B128" s="664"/>
      <c r="C128" s="452"/>
      <c r="D128" s="492">
        <f>IF(LEFT($A128,2)="ma",$D$173,IF(LEFT($A128,2)="di",$D$178,IF(LEFT($A128,2)="wo",$D$183,IF(LEFT($A128,2)="do",$D$188,IF(LEFT($A128,2)="vr",$D$193,IF(LEFT($A128,2)="za",$D$198,IF(LEFT($A128,2)="zo",$D$199)))))))</f>
        <v>0</v>
      </c>
      <c r="E128" s="441">
        <f>IF(LEFT($A128,2)="ma",$E$173,IF(LEFT($A128,2)="di",$E$178,IF(LEFT($A128,2)="wo",$E$183,IF(LEFT($A128,2)="do",$E$188,IF(LEFT($A128,2)="vr",$E$193,IF(LEFT($A128,2)="za",$E$198,IF(LEFT($A128,2)="zo",$E$199)))))))</f>
        <v>0</v>
      </c>
      <c r="F128" s="441">
        <f>IF(LEFT($A128,2)="ma",$C$173,IF(LEFT($A128,2)="di",$C$178,IF(LEFT($A128,2)="wo",$C$183,IF(LEFT($A128,2)="do",$C$188,IF(LEFT($A128,2)="vr",$C$193,IF(LEFT($A128,2)="za",$C$198,IF(LEFT($A128,2)="zo",$C$199)))))))</f>
        <v>0</v>
      </c>
      <c r="G128" s="43">
        <f t="shared" si="30"/>
        <v>0</v>
      </c>
      <c r="H128" s="265"/>
      <c r="I128" s="265"/>
      <c r="J128" s="388"/>
      <c r="K128" s="280"/>
      <c r="L128" s="310"/>
      <c r="M128" s="282"/>
      <c r="N128" s="464">
        <f t="shared" si="51"/>
        <v>42849</v>
      </c>
      <c r="O128" s="390"/>
      <c r="P128" s="283"/>
      <c r="Q128" s="283"/>
      <c r="R128" s="80"/>
      <c r="S128" s="68">
        <f t="shared" si="31"/>
        <v>0</v>
      </c>
      <c r="T128" s="4" t="e">
        <f t="shared" si="45"/>
        <v>#REF!</v>
      </c>
      <c r="U128" s="35"/>
      <c r="V128" s="69">
        <f t="shared" si="35"/>
        <v>0</v>
      </c>
      <c r="W128" s="69">
        <f t="shared" si="36"/>
        <v>0</v>
      </c>
      <c r="X128" s="70">
        <f t="shared" si="37"/>
        <v>0</v>
      </c>
      <c r="Y128" s="92" t="e">
        <f t="shared" si="46"/>
        <v>#REF!</v>
      </c>
      <c r="Z128" s="234"/>
      <c r="AA128" s="530">
        <v>0</v>
      </c>
      <c r="AB128" s="531">
        <v>0</v>
      </c>
      <c r="AC128" s="37"/>
    </row>
    <row r="129" spans="1:29" ht="12.75" customHeight="1" thickBot="1" x14ac:dyDescent="0.3">
      <c r="A129" s="499" t="str">
        <f>TEXT($B$126,"dddd")</f>
        <v>zondag</v>
      </c>
      <c r="B129" s="664"/>
      <c r="C129" s="450"/>
      <c r="D129" s="441">
        <f>IF(LEFT($A129,2)="ma",$D$174,IF(LEFT($A129,2)="di",$D$179,IF(LEFT($A129,2)="wo",$D$184,IF(LEFT($A129,2)="do",$D$189,IF(LEFT($A129,2)="vr",$D$194,IF(LEFT($A129,2)="za",$D$198,IF(LEFT($A129,2)="zo",$D$199)))))))</f>
        <v>0</v>
      </c>
      <c r="E129" s="441">
        <f>IF(LEFT($A129,2)="ma",$E$174,IF(LEFT($A129,2)="di",$E$179,IF(LEFT($A129,2)="wo",$E$184,IF(LEFT($A129,2)="do",$E$189,IF(LEFT($A129,2)="vr",$E$194,IF(LEFT($A129,2)="za",$E$198,IF(LEFT($A129,2)="zo",$E$199)))))))</f>
        <v>0</v>
      </c>
      <c r="F129" s="441">
        <f>IF(LEFT($A129,2)="ma",$C$174,IF(LEFT($A129,2)="di",$C$179,IF(LEFT($A129,2)="wo",$C$184,IF(LEFT($A129,2)="do",$C$189,IF(LEFT($A129,2)="vr",$C$194,IF(LEFT($A129,2)="za",$C$198,IF(LEFT($A129,2)="zo",$C$199)))))))</f>
        <v>0</v>
      </c>
      <c r="G129" s="43">
        <f t="shared" si="30"/>
        <v>0</v>
      </c>
      <c r="H129" s="265"/>
      <c r="I129" s="265"/>
      <c r="J129" s="388"/>
      <c r="K129" s="280"/>
      <c r="L129" s="310"/>
      <c r="M129" s="282"/>
      <c r="N129" s="464">
        <f t="shared" si="51"/>
        <v>42849</v>
      </c>
      <c r="O129" s="390"/>
      <c r="P129" s="283"/>
      <c r="Q129" s="283"/>
      <c r="R129" s="80"/>
      <c r="S129" s="68">
        <f t="shared" si="31"/>
        <v>0</v>
      </c>
      <c r="T129" s="4" t="e">
        <f t="shared" si="45"/>
        <v>#REF!</v>
      </c>
      <c r="U129" s="35"/>
      <c r="V129" s="69">
        <f t="shared" si="35"/>
        <v>0</v>
      </c>
      <c r="W129" s="69">
        <f t="shared" si="36"/>
        <v>0</v>
      </c>
      <c r="X129" s="70">
        <f t="shared" si="37"/>
        <v>0</v>
      </c>
      <c r="Y129" s="92" t="e">
        <f t="shared" si="46"/>
        <v>#REF!</v>
      </c>
      <c r="Z129" s="234"/>
      <c r="AA129" s="530">
        <v>0</v>
      </c>
      <c r="AB129" s="531">
        <v>0</v>
      </c>
      <c r="AC129" s="37"/>
    </row>
    <row r="130" spans="1:29" ht="13.5" customHeight="1" thickBot="1" x14ac:dyDescent="0.3">
      <c r="A130" s="499" t="str">
        <f>TEXT($B$126,"dddd")</f>
        <v>zondag</v>
      </c>
      <c r="B130" s="665"/>
      <c r="C130" s="449" t="e">
        <f t="shared" si="38"/>
        <v>#REF!</v>
      </c>
      <c r="D130" s="442">
        <f>IF(LEFT($A130,2)="ma",$D$175,IF(LEFT($A130,2)="di",$D$180,IF(LEFT($A130,2)="wo",$D$185,IF(LEFT($A130,2)="do",$D$190,IF(LEFT($A130,2)="vr",$D$195,IF(LEFT($A130,2)="za",$D$198,IF(LEFT($A130,2)="zo",$D$199)))))))</f>
        <v>0</v>
      </c>
      <c r="E130" s="442">
        <f>IF(LEFT($A130,2)="ma",$E$175,IF(LEFT($A130,2)="di",$E$180,IF(LEFT($A130,2)="wo",$E$185,IF(LEFT($A130,2)="do",$E$190,IF(LEFT($A130,2)="vr",$E$195,IF(LEFT($A130,2)="za",$E$198,IF(LEFT($A130,2)="zo",$E$199)))))))</f>
        <v>0</v>
      </c>
      <c r="F130" s="442">
        <f>IF(LEFT($A130,2)="ma",$C$175,IF(LEFT($A130,2)="di",$C$180,IF(LEFT($A130,2)="wo",$C$185,IF(LEFT($A130,2)="do",$C$190,IF(LEFT($A130,2)="vr",$C$195,IF(LEFT($A130,2)="za",$C$198,IF(LEFT($A130,2)="zo",$C$199)))))))</f>
        <v>0</v>
      </c>
      <c r="G130" s="44">
        <f t="shared" si="30"/>
        <v>0</v>
      </c>
      <c r="H130" s="266"/>
      <c r="I130" s="266"/>
      <c r="J130" s="284"/>
      <c r="K130" s="284"/>
      <c r="L130" s="311"/>
      <c r="M130" s="286"/>
      <c r="N130" s="464">
        <f t="shared" si="51"/>
        <v>42849</v>
      </c>
      <c r="O130" s="391"/>
      <c r="P130" s="287"/>
      <c r="Q130" s="287"/>
      <c r="R130" s="81"/>
      <c r="S130" s="71">
        <f t="shared" si="31"/>
        <v>0</v>
      </c>
      <c r="T130" s="6" t="e">
        <f t="shared" si="45"/>
        <v>#REF!</v>
      </c>
      <c r="U130" s="36"/>
      <c r="V130" s="72">
        <f t="shared" si="35"/>
        <v>0</v>
      </c>
      <c r="W130" s="72">
        <f t="shared" si="36"/>
        <v>0</v>
      </c>
      <c r="X130" s="73">
        <f t="shared" si="37"/>
        <v>0</v>
      </c>
      <c r="Y130" s="93" t="e">
        <f t="shared" si="46"/>
        <v>#REF!</v>
      </c>
      <c r="Z130" s="235"/>
      <c r="AA130" s="532">
        <v>0</v>
      </c>
      <c r="AB130" s="533">
        <v>0</v>
      </c>
      <c r="AC130" s="38"/>
    </row>
    <row r="131" spans="1:29" ht="12.75" customHeight="1" x14ac:dyDescent="0.25">
      <c r="A131" s="496" t="str">
        <f>TEXT($B$131,"dddd")</f>
        <v>maandag</v>
      </c>
      <c r="B131" s="688">
        <f>DATE($AC$3,4,26)</f>
        <v>42850</v>
      </c>
      <c r="C131" s="451"/>
      <c r="D131" s="493">
        <f>IF(LEFT($A131,2 )="ma",$D$171,IF(LEFT($A131,2)="di",$D$176,IF(LEFT($A131,2)="wo",$D$181,IF(LEFT($A131,2)="do",$D$186,IF(LEFT($A131,2)="vr",$D$191,IF(LEFT($A131,2)="za",$D$198,IF(LEFT($A131,2)="zo",$D$199)))))))</f>
        <v>0</v>
      </c>
      <c r="E131" s="495">
        <f>IF(LEFT($A131,2)="ma",$E$171,IF(LEFT($A131,2)="di",$E$176,IF(LEFT($A131,2)="wo",$E$181,IF(LEFT($A131,2)="do",$E$186,IF(LEFT($A131,2)="vr",$E$191,IF(LEFT($A131,2)="za",$E$198,IF(LEFT($A131,2)="zo",$E$199)))))))</f>
        <v>0</v>
      </c>
      <c r="F131" s="495">
        <f>IF(LEFT($A131,2)="ma",$C$171,IF(LEFT($A131,2)="di",$C$176,IF(LEFT($A131,2)="wo",$C$181,IF(LEFT($A131,2)="do",$C$186,IF(LEFT($A131,2)="vr",$C$191,IF(LEFT($A131,2)="za",$C$198,IF(LEFT($A131,2)="zo",$C$199)))))))</f>
        <v>0</v>
      </c>
      <c r="G131" s="45">
        <f t="shared" si="30"/>
        <v>0</v>
      </c>
      <c r="H131" s="267"/>
      <c r="I131" s="508"/>
      <c r="J131" s="288"/>
      <c r="K131" s="288"/>
      <c r="L131" s="312"/>
      <c r="M131" s="290"/>
      <c r="N131" s="463">
        <f>$B$131</f>
        <v>42850</v>
      </c>
      <c r="O131" s="392"/>
      <c r="P131" s="291"/>
      <c r="Q131" s="291"/>
      <c r="R131" s="79"/>
      <c r="S131" s="200">
        <f t="shared" si="31"/>
        <v>0</v>
      </c>
      <c r="T131" s="5" t="e">
        <f t="shared" si="45"/>
        <v>#REF!</v>
      </c>
      <c r="U131" s="34"/>
      <c r="V131" s="67">
        <f>IF(LEFT(M131,1)="R",IF(U131&lt;$Q$2,0,U131-$Q$2),IF(LEFT(M131,1)="S",IF(U131&lt;$Q$2,0,U131-$Q$2),U131))</f>
        <v>0</v>
      </c>
      <c r="W131" s="67">
        <f>U131</f>
        <v>0</v>
      </c>
      <c r="X131" s="74">
        <f>W131*($Y$3)</f>
        <v>0</v>
      </c>
      <c r="Y131" s="91" t="e">
        <f t="shared" si="46"/>
        <v>#REF!</v>
      </c>
      <c r="Z131" s="236"/>
      <c r="AA131" s="534">
        <v>0</v>
      </c>
      <c r="AB131" s="535">
        <v>0</v>
      </c>
      <c r="AC131" s="39"/>
    </row>
    <row r="132" spans="1:29" ht="12.75" customHeight="1" x14ac:dyDescent="0.25">
      <c r="A132" s="497" t="str">
        <f>TEXT($B$131,"dddd")</f>
        <v>maandag</v>
      </c>
      <c r="B132" s="664"/>
      <c r="C132" s="450"/>
      <c r="D132" s="494">
        <f>IF(LEFT($A132,2)="ma",$D$172,IF(LEFT($A132,2)="di",$D$177,IF(LEFT($A132,2)="wo",$D$182,IF(LEFT($A132,2)="do",$D$187,IF(LEFT($A132,2)="vr",$D$192,IF(LEFT($A132,2)="za",$D$198,IF(LEFT($A132,2)="zo",$D$199)))))))</f>
        <v>0</v>
      </c>
      <c r="E132" s="441">
        <f>IF(LEFT($A132,2)="ma",$E$172,IF(LEFT($A132,2)="di",$E$177,IF(LEFT($A132,2)="wo",$E$182,IF(LEFT($A132,2)="do",$E$187,IF(LEFT($A132,2)="vr",$E$192,IF(LEFT($A132,2)="za",$E$198,IF(LEFT($A132,2)="zo",$E$199)))))))</f>
        <v>0</v>
      </c>
      <c r="F132" s="441">
        <f>IF(LEFT($A132,2)="ma",$C$172,IF(LEFT($A132,2)="di",$C$177,IF(LEFT($A132,2)="wo",$C$182,IF(LEFT($A132,2)="do",$C$187,IF(LEFT($A132,2)="vr",$C$192,IF(LEFT($A132,2)="za",$C$198,IF(LEFT($A132,2)="zo",$C$199)))))))</f>
        <v>0</v>
      </c>
      <c r="G132" s="43">
        <f t="shared" si="30"/>
        <v>0</v>
      </c>
      <c r="H132" s="265"/>
      <c r="I132" s="265"/>
      <c r="J132" s="280"/>
      <c r="K132" s="280"/>
      <c r="L132" s="310"/>
      <c r="M132" s="282"/>
      <c r="N132" s="463">
        <f t="shared" ref="N132:N135" si="52">$B$131</f>
        <v>42850</v>
      </c>
      <c r="O132" s="390"/>
      <c r="P132" s="283"/>
      <c r="Q132" s="283"/>
      <c r="R132" s="80"/>
      <c r="S132" s="68">
        <f t="shared" si="31"/>
        <v>0</v>
      </c>
      <c r="T132" s="4" t="e">
        <f t="shared" si="45"/>
        <v>#REF!</v>
      </c>
      <c r="U132" s="35"/>
      <c r="V132" s="69">
        <f t="shared" si="35"/>
        <v>0</v>
      </c>
      <c r="W132" s="69">
        <f t="shared" si="36"/>
        <v>0</v>
      </c>
      <c r="X132" s="70">
        <f t="shared" si="37"/>
        <v>0</v>
      </c>
      <c r="Y132" s="92" t="e">
        <f t="shared" si="46"/>
        <v>#REF!</v>
      </c>
      <c r="Z132" s="234"/>
      <c r="AA132" s="530">
        <v>0</v>
      </c>
      <c r="AB132" s="531">
        <v>0</v>
      </c>
      <c r="AC132" s="37"/>
    </row>
    <row r="133" spans="1:29" ht="12.75" customHeight="1" x14ac:dyDescent="0.25">
      <c r="A133" s="497" t="str">
        <f>TEXT($B$131,"dddd")</f>
        <v>maandag</v>
      </c>
      <c r="B133" s="664"/>
      <c r="C133" s="452"/>
      <c r="D133" s="492">
        <f>IF(LEFT($A133,2)="ma",$D$173,IF(LEFT($A133,2)="di",$D$178,IF(LEFT($A133,2)="wo",$D$183,IF(LEFT($A133,2)="do",$D$188,IF(LEFT($A133,2)="vr",$D$193,IF(LEFT($A133,2)="za",$D$198,IF(LEFT($A133,2)="zo",$D$199)))))))</f>
        <v>0</v>
      </c>
      <c r="E133" s="441">
        <f>IF(LEFT($A133,2)="ma",$E$173,IF(LEFT($A133,2)="di",$E$178,IF(LEFT($A133,2)="wo",$E$183,IF(LEFT($A133,2)="do",$E$188,IF(LEFT($A133,2)="vr",$E$193,IF(LEFT($A133,2)="za",$E$198,IF(LEFT($A133,2)="zo",$E$199)))))))</f>
        <v>0</v>
      </c>
      <c r="F133" s="441">
        <f>IF(LEFT($A133,2)="ma",$C$173,IF(LEFT($A133,2)="di",$C$178,IF(LEFT($A133,2)="wo",$C$183,IF(LEFT($A133,2)="do",$C$188,IF(LEFT($A133,2)="vr",$C$193,IF(LEFT($A133,2)="za",$C$198,IF(LEFT($A133,2)="zo",$C$199)))))))</f>
        <v>0</v>
      </c>
      <c r="G133" s="43">
        <f t="shared" si="30"/>
        <v>0</v>
      </c>
      <c r="H133" s="265"/>
      <c r="I133" s="265"/>
      <c r="J133" s="280"/>
      <c r="K133" s="280"/>
      <c r="L133" s="310"/>
      <c r="M133" s="282"/>
      <c r="N133" s="463">
        <f t="shared" si="52"/>
        <v>42850</v>
      </c>
      <c r="O133" s="390"/>
      <c r="P133" s="283"/>
      <c r="Q133" s="283"/>
      <c r="R133" s="80"/>
      <c r="S133" s="68">
        <f t="shared" si="31"/>
        <v>0</v>
      </c>
      <c r="T133" s="4" t="e">
        <f t="shared" si="45"/>
        <v>#REF!</v>
      </c>
      <c r="U133" s="35"/>
      <c r="V133" s="69">
        <f t="shared" si="35"/>
        <v>0</v>
      </c>
      <c r="W133" s="69">
        <f t="shared" si="36"/>
        <v>0</v>
      </c>
      <c r="X133" s="70">
        <f t="shared" si="37"/>
        <v>0</v>
      </c>
      <c r="Y133" s="92" t="e">
        <f t="shared" si="46"/>
        <v>#REF!</v>
      </c>
      <c r="Z133" s="234"/>
      <c r="AA133" s="530">
        <v>0</v>
      </c>
      <c r="AB133" s="531">
        <v>0</v>
      </c>
      <c r="AC133" s="37"/>
    </row>
    <row r="134" spans="1:29" ht="12.75" customHeight="1" thickBot="1" x14ac:dyDescent="0.3">
      <c r="A134" s="497" t="str">
        <f>TEXT($B$131,"dddd")</f>
        <v>maandag</v>
      </c>
      <c r="B134" s="664"/>
      <c r="C134" s="450"/>
      <c r="D134" s="441">
        <f>IF(LEFT($A134,2)="ma",$D$174,IF(LEFT($A134,2)="di",$D$179,IF(LEFT($A134,2)="wo",$D$184,IF(LEFT($A134,2)="do",$D$189,IF(LEFT($A134,2)="vr",$D$194,IF(LEFT($A134,2)="za",$D$198,IF(LEFT($A134,2)="zo",$D$199)))))))</f>
        <v>0</v>
      </c>
      <c r="E134" s="441">
        <f>IF(LEFT($A134,2)="ma",$E$174,IF(LEFT($A134,2)="di",$E$179,IF(LEFT($A134,2)="wo",$E$184,IF(LEFT($A134,2)="do",$E$189,IF(LEFT($A134,2)="vr",$E$194,IF(LEFT($A134,2)="za",$E$198,IF(LEFT($A134,2)="zo",$E$199)))))))</f>
        <v>0</v>
      </c>
      <c r="F134" s="441">
        <f>IF(LEFT($A134,2)="ma",$C$174,IF(LEFT($A134,2)="di",$C$179,IF(LEFT($A134,2)="wo",$C$184,IF(LEFT($A134,2)="do",$C$189,IF(LEFT($A134,2)="vr",$C$194,IF(LEFT($A134,2)="za",$C$198,IF(LEFT($A134,2)="zo",$C$199)))))))</f>
        <v>0</v>
      </c>
      <c r="G134" s="43">
        <f t="shared" ref="G134:G155" si="53">E134-D134-F134</f>
        <v>0</v>
      </c>
      <c r="H134" s="265"/>
      <c r="I134" s="265"/>
      <c r="J134" s="280"/>
      <c r="K134" s="280"/>
      <c r="L134" s="310"/>
      <c r="M134" s="282"/>
      <c r="N134" s="463">
        <f t="shared" si="52"/>
        <v>42850</v>
      </c>
      <c r="O134" s="390"/>
      <c r="P134" s="283"/>
      <c r="Q134" s="283"/>
      <c r="R134" s="80"/>
      <c r="S134" s="68">
        <f t="shared" ref="S134:S155" si="54">IF(LEFT(M134,1)="R",IF(R134&lt;$Q$2,0,R134-$Q$2),IF(LEFT(M134,1)="S",IF(R134&lt;$Q$2,0,R134-$Q$2),R134))</f>
        <v>0</v>
      </c>
      <c r="T134" s="4" t="e">
        <f t="shared" ref="T134:T155" si="55">S134*$R$3</f>
        <v>#REF!</v>
      </c>
      <c r="U134" s="35"/>
      <c r="V134" s="69">
        <f t="shared" si="35"/>
        <v>0</v>
      </c>
      <c r="W134" s="69">
        <f t="shared" si="36"/>
        <v>0</v>
      </c>
      <c r="X134" s="70">
        <f t="shared" si="37"/>
        <v>0</v>
      </c>
      <c r="Y134" s="92" t="e">
        <f t="shared" ref="Y134:Y155" si="56">V134*($R$3)</f>
        <v>#REF!</v>
      </c>
      <c r="Z134" s="234"/>
      <c r="AA134" s="530">
        <v>0</v>
      </c>
      <c r="AB134" s="531">
        <v>0</v>
      </c>
      <c r="AC134" s="37"/>
    </row>
    <row r="135" spans="1:29" ht="13.5" customHeight="1" thickBot="1" x14ac:dyDescent="0.3">
      <c r="A135" s="498" t="str">
        <f>TEXT($B$131,"dddd")</f>
        <v>maandag</v>
      </c>
      <c r="B135" s="664"/>
      <c r="C135" s="449" t="e">
        <f t="shared" si="38"/>
        <v>#REF!</v>
      </c>
      <c r="D135" s="442">
        <f>IF(LEFT($A135,2)="ma",$D$175,IF(LEFT($A135,2)="di",$D$180,IF(LEFT($A135,2)="wo",$D$185,IF(LEFT($A135,2)="do",$D$190,IF(LEFT($A135,2)="vr",$D$195,IF(LEFT($A135,2)="za",$D$198,IF(LEFT($A135,2)="zo",$D$199)))))))</f>
        <v>0</v>
      </c>
      <c r="E135" s="442">
        <f>IF(LEFT($A135,2)="ma",$E$175,IF(LEFT($A135,2)="di",$E$180,IF(LEFT($A135,2)="wo",$E$185,IF(LEFT($A135,2)="do",$E$190,IF(LEFT($A135,2)="vr",$E$195,IF(LEFT($A135,2)="za",$E$198,IF(LEFT($A135,2)="zo",$E$199)))))))</f>
        <v>0</v>
      </c>
      <c r="F135" s="442">
        <f>IF(LEFT($A135,2)="ma",$C$175,IF(LEFT($A135,2)="di",$C$180,IF(LEFT($A135,2)="wo",$C$185,IF(LEFT($A135,2)="do",$C$190,IF(LEFT($A135,2)="vr",$C$195,IF(LEFT($A135,2)="za",$C$198,IF(LEFT($A135,2)="zo",$C$199)))))))</f>
        <v>0</v>
      </c>
      <c r="G135" s="46">
        <f t="shared" si="53"/>
        <v>0</v>
      </c>
      <c r="H135" s="268"/>
      <c r="I135" s="266"/>
      <c r="J135" s="292"/>
      <c r="K135" s="292"/>
      <c r="L135" s="313"/>
      <c r="M135" s="294"/>
      <c r="N135" s="463">
        <f t="shared" si="52"/>
        <v>42850</v>
      </c>
      <c r="O135" s="393"/>
      <c r="P135" s="295"/>
      <c r="Q135" s="295"/>
      <c r="R135" s="81"/>
      <c r="S135" s="71">
        <f t="shared" si="54"/>
        <v>0</v>
      </c>
      <c r="T135" s="6" t="e">
        <f t="shared" si="55"/>
        <v>#REF!</v>
      </c>
      <c r="U135" s="36"/>
      <c r="V135" s="72">
        <f t="shared" si="35"/>
        <v>0</v>
      </c>
      <c r="W135" s="72">
        <f t="shared" si="36"/>
        <v>0</v>
      </c>
      <c r="X135" s="73">
        <f t="shared" si="37"/>
        <v>0</v>
      </c>
      <c r="Y135" s="93" t="e">
        <f t="shared" si="56"/>
        <v>#REF!</v>
      </c>
      <c r="Z135" s="237"/>
      <c r="AA135" s="536">
        <v>0</v>
      </c>
      <c r="AB135" s="537">
        <v>0</v>
      </c>
      <c r="AC135" s="40"/>
    </row>
    <row r="136" spans="1:29" ht="12.75" customHeight="1" thickBot="1" x14ac:dyDescent="0.3">
      <c r="A136" s="499" t="str">
        <f>TEXT($B$136,"dddd")</f>
        <v>dinsdag</v>
      </c>
      <c r="B136" s="663">
        <f>DATE($AC$3,4,27)</f>
        <v>42851</v>
      </c>
      <c r="C136" s="451"/>
      <c r="D136" s="493">
        <f>IF(LEFT($A136,2 )="ma",$D$171,IF(LEFT($A136,2)="di",$D$176,IF(LEFT($A136,2)="wo",$D$181,IF(LEFT($A136,2)="do",$D$186,IF(LEFT($A136,2)="vr",$D$191,IF(LEFT($A136,2)="za",$D$198,IF(LEFT($A136,2)="zo",$D$199)))))))</f>
        <v>0</v>
      </c>
      <c r="E136" s="495">
        <f>IF(LEFT($A136,2)="ma",$E$171,IF(LEFT($A136,2)="di",$E$176,IF(LEFT($A136,2)="wo",$E$181,IF(LEFT($A136,2)="do",$E$186,IF(LEFT($A136,2)="vr",$E$191,IF(LEFT($A136,2)="za",$E$198,IF(LEFT($A136,2)="zo",$E$199)))))))</f>
        <v>0</v>
      </c>
      <c r="F136" s="495">
        <f>IF(LEFT($A136,2)="ma",$C$171,IF(LEFT($A136,2)="di",$C$176,IF(LEFT($A136,2)="wo",$C$181,IF(LEFT($A136,2)="do",$C$186,IF(LEFT($A136,2)="vr",$C$191,IF(LEFT($A136,2)="za",$C$198,IF(LEFT($A136,2)="zo",$C$199)))))))</f>
        <v>0</v>
      </c>
      <c r="G136" s="42">
        <f t="shared" si="53"/>
        <v>0</v>
      </c>
      <c r="H136" s="264"/>
      <c r="I136" s="508"/>
      <c r="J136" s="276"/>
      <c r="K136" s="276"/>
      <c r="L136" s="309"/>
      <c r="M136" s="278"/>
      <c r="N136" s="464">
        <f>$B$136</f>
        <v>42851</v>
      </c>
      <c r="O136" s="389"/>
      <c r="P136" s="279"/>
      <c r="Q136" s="279"/>
      <c r="R136" s="79"/>
      <c r="S136" s="200">
        <f t="shared" si="54"/>
        <v>0</v>
      </c>
      <c r="T136" s="5" t="e">
        <f t="shared" si="55"/>
        <v>#REF!</v>
      </c>
      <c r="U136" s="34"/>
      <c r="V136" s="67">
        <f>IF(LEFT(M136,1)="R",IF(U136&lt;$Q$2,0,U136-$Q$2),IF(LEFT(M136,1)="S",IF(U136&lt;$Q$2,0,U136-$Q$2),U136))</f>
        <v>0</v>
      </c>
      <c r="W136" s="67">
        <f>U136</f>
        <v>0</v>
      </c>
      <c r="X136" s="74">
        <f>W136*($Y$3)</f>
        <v>0</v>
      </c>
      <c r="Y136" s="91" t="e">
        <f t="shared" si="56"/>
        <v>#REF!</v>
      </c>
      <c r="Z136" s="238"/>
      <c r="AA136" s="528">
        <v>0</v>
      </c>
      <c r="AB136" s="529">
        <v>0</v>
      </c>
      <c r="AC136" s="41"/>
    </row>
    <row r="137" spans="1:29" ht="12.75" customHeight="1" thickBot="1" x14ac:dyDescent="0.3">
      <c r="A137" s="499" t="str">
        <f>TEXT($B$136,"dddd")</f>
        <v>dinsdag</v>
      </c>
      <c r="B137" s="664"/>
      <c r="C137" s="450"/>
      <c r="D137" s="494">
        <f>IF(LEFT($A137,2)="ma",$D$172,IF(LEFT($A137,2)="di",$D$177,IF(LEFT($A137,2)="wo",$D$182,IF(LEFT($A137,2)="do",$D$187,IF(LEFT($A137,2)="vr",$D$192,IF(LEFT($A137,2)="za",$D$198,IF(LEFT($A137,2)="zo",$D$199)))))))</f>
        <v>0</v>
      </c>
      <c r="E137" s="441">
        <f>IF(LEFT($A137,2)="ma",$E$172,IF(LEFT($A137,2)="di",$E$177,IF(LEFT($A137,2)="wo",$E$182,IF(LEFT($A137,2)="do",$E$187,IF(LEFT($A137,2)="vr",$E$192,IF(LEFT($A137,2)="za",$E$198,IF(LEFT($A137,2)="zo",$E$199)))))))</f>
        <v>0</v>
      </c>
      <c r="F137" s="441">
        <f>IF(LEFT($A137,2)="ma",$C$172,IF(LEFT($A137,2)="di",$C$177,IF(LEFT($A137,2)="wo",$C$182,IF(LEFT($A137,2)="do",$C$187,IF(LEFT($A137,2)="vr",$C$192,IF(LEFT($A137,2)="za",$C$198,IF(LEFT($A137,2)="zo",$C$199)))))))</f>
        <v>0</v>
      </c>
      <c r="G137" s="43">
        <f t="shared" si="53"/>
        <v>0</v>
      </c>
      <c r="H137" s="265"/>
      <c r="I137" s="265"/>
      <c r="J137" s="280"/>
      <c r="K137" s="280"/>
      <c r="L137" s="310"/>
      <c r="M137" s="282"/>
      <c r="N137" s="464">
        <f t="shared" ref="N137:N140" si="57">$B$136</f>
        <v>42851</v>
      </c>
      <c r="O137" s="390"/>
      <c r="P137" s="283"/>
      <c r="Q137" s="283"/>
      <c r="R137" s="80"/>
      <c r="S137" s="68">
        <f t="shared" si="54"/>
        <v>0</v>
      </c>
      <c r="T137" s="4" t="e">
        <f t="shared" si="55"/>
        <v>#REF!</v>
      </c>
      <c r="U137" s="35"/>
      <c r="V137" s="69">
        <f t="shared" ref="V137:V155" si="58">IF(LEFT(M137,1)="R",IF(U137&lt;$Q$2,0,U137-$Q$2),IF(LEFT(M137,1)="S",IF(U137&lt;$Q$2,0,U137-$Q$2),U137))</f>
        <v>0</v>
      </c>
      <c r="W137" s="69">
        <f t="shared" ref="W137:W155" si="59">U137</f>
        <v>0</v>
      </c>
      <c r="X137" s="70">
        <f t="shared" ref="X137:X155" si="60">W137*($Y$3)</f>
        <v>0</v>
      </c>
      <c r="Y137" s="92" t="e">
        <f t="shared" si="56"/>
        <v>#REF!</v>
      </c>
      <c r="Z137" s="234"/>
      <c r="AA137" s="530">
        <v>0</v>
      </c>
      <c r="AB137" s="531">
        <v>0</v>
      </c>
      <c r="AC137" s="37"/>
    </row>
    <row r="138" spans="1:29" ht="12.75" customHeight="1" thickBot="1" x14ac:dyDescent="0.3">
      <c r="A138" s="499" t="str">
        <f>TEXT($B$136,"dddd")</f>
        <v>dinsdag</v>
      </c>
      <c r="B138" s="664"/>
      <c r="C138" s="452"/>
      <c r="D138" s="492">
        <f>IF(LEFT($A138,2)="ma",$D$173,IF(LEFT($A138,2)="di",$D$178,IF(LEFT($A138,2)="wo",$D$183,IF(LEFT($A138,2)="do",$D$188,IF(LEFT($A138,2)="vr",$D$193,IF(LEFT($A138,2)="za",$D$198,IF(LEFT($A138,2)="zo",$D$199)))))))</f>
        <v>0</v>
      </c>
      <c r="E138" s="441">
        <f>IF(LEFT($A138,2)="ma",$E$173,IF(LEFT($A138,2)="di",$E$178,IF(LEFT($A138,2)="wo",$E$183,IF(LEFT($A138,2)="do",$E$188,IF(LEFT($A138,2)="vr",$E$193,IF(LEFT($A138,2)="za",$E$198,IF(LEFT($A138,2)="zo",$E$199)))))))</f>
        <v>0</v>
      </c>
      <c r="F138" s="441">
        <f>IF(LEFT($A138,2)="ma",$C$173,IF(LEFT($A138,2)="di",$C$178,IF(LEFT($A138,2)="wo",$C$183,IF(LEFT($A138,2)="do",$C$188,IF(LEFT($A138,2)="vr",$C$193,IF(LEFT($A138,2)="za",$C$198,IF(LEFT($A138,2)="zo",$C$199)))))))</f>
        <v>0</v>
      </c>
      <c r="G138" s="43">
        <f t="shared" si="53"/>
        <v>0</v>
      </c>
      <c r="H138" s="265"/>
      <c r="I138" s="265"/>
      <c r="J138" s="280"/>
      <c r="K138" s="280"/>
      <c r="L138" s="310"/>
      <c r="M138" s="282"/>
      <c r="N138" s="464">
        <f t="shared" si="57"/>
        <v>42851</v>
      </c>
      <c r="O138" s="390"/>
      <c r="P138" s="283"/>
      <c r="Q138" s="283"/>
      <c r="R138" s="80"/>
      <c r="S138" s="68">
        <f t="shared" si="54"/>
        <v>0</v>
      </c>
      <c r="T138" s="4" t="e">
        <f t="shared" si="55"/>
        <v>#REF!</v>
      </c>
      <c r="U138" s="35"/>
      <c r="V138" s="69">
        <f t="shared" si="58"/>
        <v>0</v>
      </c>
      <c r="W138" s="69">
        <f t="shared" si="59"/>
        <v>0</v>
      </c>
      <c r="X138" s="70">
        <f t="shared" si="60"/>
        <v>0</v>
      </c>
      <c r="Y138" s="92" t="e">
        <f t="shared" si="56"/>
        <v>#REF!</v>
      </c>
      <c r="Z138" s="234"/>
      <c r="AA138" s="530">
        <v>0</v>
      </c>
      <c r="AB138" s="531">
        <v>0</v>
      </c>
      <c r="AC138" s="37"/>
    </row>
    <row r="139" spans="1:29" ht="12.75" customHeight="1" thickBot="1" x14ac:dyDescent="0.3">
      <c r="A139" s="499" t="str">
        <f>TEXT($B$136,"dddd")</f>
        <v>dinsdag</v>
      </c>
      <c r="B139" s="664"/>
      <c r="C139" s="450"/>
      <c r="D139" s="441">
        <f>IF(LEFT($A139,2)="ma",$D$174,IF(LEFT($A139,2)="di",$D$179,IF(LEFT($A139,2)="wo",$D$184,IF(LEFT($A139,2)="do",$D$189,IF(LEFT($A139,2)="vr",$D$194,IF(LEFT($A139,2)="za",$D$198,IF(LEFT($A139,2)="zo",$D$199)))))))</f>
        <v>0</v>
      </c>
      <c r="E139" s="441">
        <f>IF(LEFT($A139,2)="ma",$E$174,IF(LEFT($A139,2)="di",$E$179,IF(LEFT($A139,2)="wo",$E$184,IF(LEFT($A139,2)="do",$E$189,IF(LEFT($A139,2)="vr",$E$194,IF(LEFT($A139,2)="za",$E$198,IF(LEFT($A139,2)="zo",$E$199)))))))</f>
        <v>0</v>
      </c>
      <c r="F139" s="441">
        <f>IF(LEFT($A139,2)="ma",$C$174,IF(LEFT($A139,2)="di",$C$179,IF(LEFT($A139,2)="wo",$C$184,IF(LEFT($A139,2)="do",$C$189,IF(LEFT($A139,2)="vr",$C$194,IF(LEFT($A139,2)="za",$C$198,IF(LEFT($A139,2)="zo",$C$199)))))))</f>
        <v>0</v>
      </c>
      <c r="G139" s="43">
        <f t="shared" si="53"/>
        <v>0</v>
      </c>
      <c r="H139" s="265"/>
      <c r="I139" s="265"/>
      <c r="J139" s="280"/>
      <c r="K139" s="280"/>
      <c r="L139" s="310"/>
      <c r="M139" s="282"/>
      <c r="N139" s="464">
        <f t="shared" si="57"/>
        <v>42851</v>
      </c>
      <c r="O139" s="390"/>
      <c r="P139" s="283"/>
      <c r="Q139" s="283"/>
      <c r="R139" s="80"/>
      <c r="S139" s="68">
        <f t="shared" si="54"/>
        <v>0</v>
      </c>
      <c r="T139" s="4" t="e">
        <f t="shared" si="55"/>
        <v>#REF!</v>
      </c>
      <c r="U139" s="35"/>
      <c r="V139" s="69">
        <f t="shared" si="58"/>
        <v>0</v>
      </c>
      <c r="W139" s="69">
        <f t="shared" si="59"/>
        <v>0</v>
      </c>
      <c r="X139" s="70">
        <f t="shared" si="60"/>
        <v>0</v>
      </c>
      <c r="Y139" s="92" t="e">
        <f t="shared" si="56"/>
        <v>#REF!</v>
      </c>
      <c r="Z139" s="234"/>
      <c r="AA139" s="530">
        <v>0</v>
      </c>
      <c r="AB139" s="531">
        <v>0</v>
      </c>
      <c r="AC139" s="37"/>
    </row>
    <row r="140" spans="1:29" ht="13.5" customHeight="1" thickBot="1" x14ac:dyDescent="0.3">
      <c r="A140" s="499" t="str">
        <f>TEXT($B$136,"dddd")</f>
        <v>dinsdag</v>
      </c>
      <c r="B140" s="665"/>
      <c r="C140" s="449" t="e">
        <f t="shared" ref="C140:C150" si="61">IF(LEFT($A136,2)="ma",SUM(G136:G140)-SUM($H$171:$H$175)+C135,IF(LEFT($A136,2)="di",SUM(G136:G140)-SUM($H$176:$H$180)+C135, IF(LEFT($A136,2)="wo",SUM(G136:G140)-SUM($H$181:$H$185)+C135, IF(LEFT($A136,2)="do",SUM(G136:G140)-SUM($H$186:$H$190)+C135, IF(LEFT($A136,2)="vr",SUM(G136:G140)-SUM($H$191:$H$195)+C135, IF(LEFT($A136,2)="za",SUM(G136:G140)-$H$198+C135, IF(LEFT($A136,2)="zo",SUM(G136:G140)-$H$199+C135)))))))</f>
        <v>#REF!</v>
      </c>
      <c r="D140" s="442">
        <f>IF(LEFT($A140,2)="ma",$D$175,IF(LEFT($A140,2)="di",$D$180,IF(LEFT($A140,2)="wo",$D$185,IF(LEFT($A140,2)="do",$D$190,IF(LEFT($A140,2)="vr",$D$195,IF(LEFT($A140,2)="za",$D$198,IF(LEFT($A140,2)="zo",$D$199)))))))</f>
        <v>0</v>
      </c>
      <c r="E140" s="442">
        <f>IF(LEFT($A140,2)="ma",$E$175,IF(LEFT($A140,2)="di",$E$180,IF(LEFT($A140,2)="wo",$E$185,IF(LEFT($A140,2)="do",$E$190,IF(LEFT($A140,2)="vr",$E$195,IF(LEFT($A140,2)="za",$E$198,IF(LEFT($A140,2)="zo",$E$199)))))))</f>
        <v>0</v>
      </c>
      <c r="F140" s="442">
        <f>IF(LEFT($A140,2)="ma",$C$175,IF(LEFT($A140,2)="di",$C$180,IF(LEFT($A140,2)="wo",$C$185,IF(LEFT($A140,2)="do",$C$190,IF(LEFT($A140,2)="vr",$C$195,IF(LEFT($A140,2)="za",$C$198,IF(LEFT($A140,2)="zo",$C$199)))))))</f>
        <v>0</v>
      </c>
      <c r="G140" s="44">
        <f t="shared" si="53"/>
        <v>0</v>
      </c>
      <c r="H140" s="266"/>
      <c r="I140" s="266"/>
      <c r="J140" s="284"/>
      <c r="K140" s="284"/>
      <c r="L140" s="311"/>
      <c r="M140" s="286"/>
      <c r="N140" s="464">
        <f t="shared" si="57"/>
        <v>42851</v>
      </c>
      <c r="O140" s="391"/>
      <c r="P140" s="287"/>
      <c r="Q140" s="287"/>
      <c r="R140" s="81"/>
      <c r="S140" s="71">
        <f t="shared" si="54"/>
        <v>0</v>
      </c>
      <c r="T140" s="6" t="e">
        <f t="shared" si="55"/>
        <v>#REF!</v>
      </c>
      <c r="U140" s="36"/>
      <c r="V140" s="72">
        <f t="shared" si="58"/>
        <v>0</v>
      </c>
      <c r="W140" s="72">
        <f t="shared" si="59"/>
        <v>0</v>
      </c>
      <c r="X140" s="73">
        <f t="shared" si="60"/>
        <v>0</v>
      </c>
      <c r="Y140" s="93" t="e">
        <f t="shared" si="56"/>
        <v>#REF!</v>
      </c>
      <c r="Z140" s="235"/>
      <c r="AA140" s="532">
        <v>0</v>
      </c>
      <c r="AB140" s="533">
        <v>0</v>
      </c>
      <c r="AC140" s="38"/>
    </row>
    <row r="141" spans="1:29" ht="12.75" customHeight="1" x14ac:dyDescent="0.25">
      <c r="A141" s="496" t="str">
        <f>TEXT($B$141,"dddd")</f>
        <v>woensdag</v>
      </c>
      <c r="B141" s="688">
        <f>DATE($AC$3,4,28)</f>
        <v>42852</v>
      </c>
      <c r="C141" s="451"/>
      <c r="D141" s="493">
        <f>IF(LEFT($A141,2 )="ma",$D$171,IF(LEFT($A141,2)="di",$D$176,IF(LEFT($A141,2)="wo",$D$181,IF(LEFT($A141,2)="do",$D$186,IF(LEFT($A141,2)="vr",$D$191,IF(LEFT($A141,2)="za",$D$198,IF(LEFT($A141,2)="zo",$D$199)))))))</f>
        <v>0</v>
      </c>
      <c r="E141" s="495">
        <f>IF(LEFT($A141,2)="ma",$E$171,IF(LEFT($A141,2)="di",$E$176,IF(LEFT($A141,2)="wo",$E$181,IF(LEFT($A141,2)="do",$E$186,IF(LEFT($A141,2)="vr",$E$191,IF(LEFT($A141,2)="za",$E$198,IF(LEFT($A141,2)="zo",$E$199)))))))</f>
        <v>0</v>
      </c>
      <c r="F141" s="495">
        <f>IF(LEFT($A141,2)="ma",$C$171,IF(LEFT($A141,2)="di",$C$176,IF(LEFT($A141,2)="wo",$C$181,IF(LEFT($A141,2)="do",$C$186,IF(LEFT($A141,2)="vr",$C$191,IF(LEFT($A141,2)="za",$C$198,IF(LEFT($A141,2)="zo",$C$199)))))))</f>
        <v>0</v>
      </c>
      <c r="G141" s="45">
        <f t="shared" si="53"/>
        <v>0</v>
      </c>
      <c r="H141" s="267"/>
      <c r="I141" s="508"/>
      <c r="J141" s="288"/>
      <c r="K141" s="288"/>
      <c r="L141" s="312"/>
      <c r="M141" s="290"/>
      <c r="N141" s="463">
        <f>$B$141</f>
        <v>42852</v>
      </c>
      <c r="O141" s="392"/>
      <c r="P141" s="291"/>
      <c r="Q141" s="291"/>
      <c r="R141" s="79"/>
      <c r="S141" s="200">
        <f t="shared" si="54"/>
        <v>0</v>
      </c>
      <c r="T141" s="5" t="e">
        <f t="shared" si="55"/>
        <v>#REF!</v>
      </c>
      <c r="U141" s="34"/>
      <c r="V141" s="67">
        <f>IF(LEFT(M141,1)="R",IF(U141&lt;$Q$2,0,U141-$Q$2),IF(LEFT(M141,1)="S",IF(U141&lt;$Q$2,0,U141-$Q$2),U141))</f>
        <v>0</v>
      </c>
      <c r="W141" s="67">
        <f>U141</f>
        <v>0</v>
      </c>
      <c r="X141" s="74">
        <f>W141*($Y$3)</f>
        <v>0</v>
      </c>
      <c r="Y141" s="91" t="e">
        <f t="shared" si="56"/>
        <v>#REF!</v>
      </c>
      <c r="Z141" s="236"/>
      <c r="AA141" s="534">
        <v>0</v>
      </c>
      <c r="AB141" s="535">
        <v>0</v>
      </c>
      <c r="AC141" s="39"/>
    </row>
    <row r="142" spans="1:29" ht="12.75" customHeight="1" x14ac:dyDescent="0.25">
      <c r="A142" s="497" t="str">
        <f>TEXT($B$141,"dddd")</f>
        <v>woensdag</v>
      </c>
      <c r="B142" s="664"/>
      <c r="C142" s="450"/>
      <c r="D142" s="494">
        <f>IF(LEFT($A142,2)="ma",$D$172,IF(LEFT($A142,2)="di",$D$177,IF(LEFT($A142,2)="wo",$D$182,IF(LEFT($A142,2)="do",$D$187,IF(LEFT($A142,2)="vr",$D$192,IF(LEFT($A142,2)="za",$D$198,IF(LEFT($A142,2)="zo",$D$199)))))))</f>
        <v>0</v>
      </c>
      <c r="E142" s="441">
        <f>IF(LEFT($A142,2)="ma",$E$172,IF(LEFT($A142,2)="di",$E$177,IF(LEFT($A142,2)="wo",$E$182,IF(LEFT($A142,2)="do",$E$187,IF(LEFT($A142,2)="vr",$E$192,IF(LEFT($A142,2)="za",$E$198,IF(LEFT($A142,2)="zo",$E$199)))))))</f>
        <v>0</v>
      </c>
      <c r="F142" s="441">
        <f>IF(LEFT($A142,2)="ma",$C$172,IF(LEFT($A142,2)="di",$C$177,IF(LEFT($A142,2)="wo",$C$182,IF(LEFT($A142,2)="do",$C$187,IF(LEFT($A142,2)="vr",$C$192,IF(LEFT($A142,2)="za",$C$198,IF(LEFT($A142,2)="zo",$C$199)))))))</f>
        <v>0</v>
      </c>
      <c r="G142" s="43">
        <f t="shared" si="53"/>
        <v>0</v>
      </c>
      <c r="H142" s="265"/>
      <c r="I142" s="265"/>
      <c r="J142" s="280"/>
      <c r="K142" s="280"/>
      <c r="L142" s="310"/>
      <c r="M142" s="282"/>
      <c r="N142" s="463">
        <f t="shared" ref="N142:N145" si="62">$B$141</f>
        <v>42852</v>
      </c>
      <c r="O142" s="390"/>
      <c r="P142" s="283"/>
      <c r="Q142" s="283"/>
      <c r="R142" s="80"/>
      <c r="S142" s="68">
        <f t="shared" si="54"/>
        <v>0</v>
      </c>
      <c r="T142" s="4" t="e">
        <f t="shared" si="55"/>
        <v>#REF!</v>
      </c>
      <c r="U142" s="35"/>
      <c r="V142" s="69">
        <f t="shared" si="58"/>
        <v>0</v>
      </c>
      <c r="W142" s="69">
        <f t="shared" si="59"/>
        <v>0</v>
      </c>
      <c r="X142" s="70">
        <f t="shared" si="60"/>
        <v>0</v>
      </c>
      <c r="Y142" s="92" t="e">
        <f t="shared" si="56"/>
        <v>#REF!</v>
      </c>
      <c r="Z142" s="234"/>
      <c r="AA142" s="530">
        <v>0</v>
      </c>
      <c r="AB142" s="531">
        <v>0</v>
      </c>
      <c r="AC142" s="37"/>
    </row>
    <row r="143" spans="1:29" ht="12.75" customHeight="1" x14ac:dyDescent="0.25">
      <c r="A143" s="497" t="str">
        <f>TEXT($B$141,"dddd")</f>
        <v>woensdag</v>
      </c>
      <c r="B143" s="664"/>
      <c r="C143" s="452"/>
      <c r="D143" s="492">
        <f>IF(LEFT($A143,2)="ma",$D$173,IF(LEFT($A143,2)="di",$D$178,IF(LEFT($A143,2)="wo",$D$183,IF(LEFT($A143,2)="do",$D$188,IF(LEFT($A143,2)="vr",$D$193,IF(LEFT($A143,2)="za",$D$198,IF(LEFT($A143,2)="zo",$D$199)))))))</f>
        <v>0</v>
      </c>
      <c r="E143" s="441">
        <f>IF(LEFT($A143,2)="ma",$E$173,IF(LEFT($A143,2)="di",$E$178,IF(LEFT($A143,2)="wo",$E$183,IF(LEFT($A143,2)="do",$E$188,IF(LEFT($A143,2)="vr",$E$193,IF(LEFT($A143,2)="za",$E$198,IF(LEFT($A143,2)="zo",$E$199)))))))</f>
        <v>0</v>
      </c>
      <c r="F143" s="441">
        <f>IF(LEFT($A143,2)="ma",$C$173,IF(LEFT($A143,2)="di",$C$178,IF(LEFT($A143,2)="wo",$C$183,IF(LEFT($A143,2)="do",$C$188,IF(LEFT($A143,2)="vr",$C$193,IF(LEFT($A143,2)="za",$C$198,IF(LEFT($A143,2)="zo",$C$199)))))))</f>
        <v>0</v>
      </c>
      <c r="G143" s="43">
        <f t="shared" si="53"/>
        <v>0</v>
      </c>
      <c r="H143" s="265"/>
      <c r="I143" s="265"/>
      <c r="J143" s="280"/>
      <c r="K143" s="280"/>
      <c r="L143" s="310"/>
      <c r="M143" s="282"/>
      <c r="N143" s="463">
        <f t="shared" si="62"/>
        <v>42852</v>
      </c>
      <c r="O143" s="390"/>
      <c r="P143" s="283"/>
      <c r="Q143" s="283"/>
      <c r="R143" s="80"/>
      <c r="S143" s="68">
        <f t="shared" si="54"/>
        <v>0</v>
      </c>
      <c r="T143" s="4" t="e">
        <f t="shared" si="55"/>
        <v>#REF!</v>
      </c>
      <c r="U143" s="35"/>
      <c r="V143" s="69">
        <f t="shared" si="58"/>
        <v>0</v>
      </c>
      <c r="W143" s="69">
        <f t="shared" si="59"/>
        <v>0</v>
      </c>
      <c r="X143" s="70">
        <f t="shared" si="60"/>
        <v>0</v>
      </c>
      <c r="Y143" s="92" t="e">
        <f t="shared" si="56"/>
        <v>#REF!</v>
      </c>
      <c r="Z143" s="234"/>
      <c r="AA143" s="530">
        <v>0</v>
      </c>
      <c r="AB143" s="531">
        <v>0</v>
      </c>
      <c r="AC143" s="37"/>
    </row>
    <row r="144" spans="1:29" ht="12.75" customHeight="1" thickBot="1" x14ac:dyDescent="0.3">
      <c r="A144" s="497" t="str">
        <f>TEXT($B$141,"dddd")</f>
        <v>woensdag</v>
      </c>
      <c r="B144" s="664"/>
      <c r="C144" s="450"/>
      <c r="D144" s="441">
        <f>IF(LEFT($A144,2)="ma",$D$174,IF(LEFT($A144,2)="di",$D$179,IF(LEFT($A144,2)="wo",$D$184,IF(LEFT($A144,2)="do",$D$189,IF(LEFT($A144,2)="vr",$D$194,IF(LEFT($A144,2)="za",$D$198,IF(LEFT($A144,2)="zo",$D$199)))))))</f>
        <v>0</v>
      </c>
      <c r="E144" s="441">
        <f>IF(LEFT($A144,2)="ma",$E$174,IF(LEFT($A144,2)="di",$E$179,IF(LEFT($A144,2)="wo",$E$184,IF(LEFT($A144,2)="do",$E$189,IF(LEFT($A144,2)="vr",$E$194,IF(LEFT($A144,2)="za",$E$198,IF(LEFT($A144,2)="zo",$E$199)))))))</f>
        <v>0</v>
      </c>
      <c r="F144" s="441">
        <f>IF(LEFT($A144,2)="ma",$C$174,IF(LEFT($A144,2)="di",$C$179,IF(LEFT($A144,2)="wo",$C$184,IF(LEFT($A144,2)="do",$C$189,IF(LEFT($A144,2)="vr",$C$194,IF(LEFT($A144,2)="za",$C$198,IF(LEFT($A144,2)="zo",$C$199)))))))</f>
        <v>0</v>
      </c>
      <c r="G144" s="43">
        <f t="shared" si="53"/>
        <v>0</v>
      </c>
      <c r="H144" s="265"/>
      <c r="I144" s="265"/>
      <c r="J144" s="280"/>
      <c r="K144" s="280"/>
      <c r="L144" s="310"/>
      <c r="M144" s="282"/>
      <c r="N144" s="463">
        <f t="shared" si="62"/>
        <v>42852</v>
      </c>
      <c r="O144" s="390"/>
      <c r="P144" s="283"/>
      <c r="Q144" s="283"/>
      <c r="R144" s="80"/>
      <c r="S144" s="68">
        <f t="shared" si="54"/>
        <v>0</v>
      </c>
      <c r="T144" s="4" t="e">
        <f t="shared" si="55"/>
        <v>#REF!</v>
      </c>
      <c r="U144" s="35"/>
      <c r="V144" s="69">
        <f t="shared" si="58"/>
        <v>0</v>
      </c>
      <c r="W144" s="69">
        <f t="shared" si="59"/>
        <v>0</v>
      </c>
      <c r="X144" s="70">
        <f t="shared" si="60"/>
        <v>0</v>
      </c>
      <c r="Y144" s="92" t="e">
        <f t="shared" si="56"/>
        <v>#REF!</v>
      </c>
      <c r="Z144" s="234"/>
      <c r="AA144" s="530">
        <v>0</v>
      </c>
      <c r="AB144" s="531">
        <v>0</v>
      </c>
      <c r="AC144" s="37"/>
    </row>
    <row r="145" spans="1:29" ht="13.5" customHeight="1" thickBot="1" x14ac:dyDescent="0.3">
      <c r="A145" s="498" t="str">
        <f>TEXT($B$141,"dddd")</f>
        <v>woensdag</v>
      </c>
      <c r="B145" s="664"/>
      <c r="C145" s="449" t="e">
        <f t="shared" si="61"/>
        <v>#REF!</v>
      </c>
      <c r="D145" s="442">
        <f>IF(LEFT($A145,2)="ma",$D$175,IF(LEFT($A145,2)="di",$D$180,IF(LEFT($A145,2)="wo",$D$185,IF(LEFT($A145,2)="do",$D$190,IF(LEFT($A145,2)="vr",$D$195,IF(LEFT($A145,2)="za",$D$198,IF(LEFT($A145,2)="zo",$D$199)))))))</f>
        <v>0</v>
      </c>
      <c r="E145" s="442">
        <f>IF(LEFT($A145,2)="ma",$E$175,IF(LEFT($A145,2)="di",$E$180,IF(LEFT($A145,2)="wo",$E$185,IF(LEFT($A145,2)="do",$E$190,IF(LEFT($A145,2)="vr",$E$195,IF(LEFT($A145,2)="za",$E$198,IF(LEFT($A145,2)="zo",$E$199)))))))</f>
        <v>0</v>
      </c>
      <c r="F145" s="442">
        <f>IF(LEFT($A145,2)="ma",$C$175,IF(LEFT($A145,2)="di",$C$180,IF(LEFT($A145,2)="wo",$C$185,IF(LEFT($A145,2)="do",$C$190,IF(LEFT($A145,2)="vr",$C$195,IF(LEFT($A145,2)="za",$C$198,IF(LEFT($A145,2)="zo",$C$199)))))))</f>
        <v>0</v>
      </c>
      <c r="G145" s="46">
        <f t="shared" si="53"/>
        <v>0</v>
      </c>
      <c r="H145" s="268"/>
      <c r="I145" s="266"/>
      <c r="J145" s="292"/>
      <c r="K145" s="292"/>
      <c r="L145" s="313"/>
      <c r="M145" s="294"/>
      <c r="N145" s="463">
        <f t="shared" si="62"/>
        <v>42852</v>
      </c>
      <c r="O145" s="393"/>
      <c r="P145" s="295"/>
      <c r="Q145" s="295"/>
      <c r="R145" s="81"/>
      <c r="S145" s="71">
        <f t="shared" si="54"/>
        <v>0</v>
      </c>
      <c r="T145" s="6" t="e">
        <f t="shared" si="55"/>
        <v>#REF!</v>
      </c>
      <c r="U145" s="36"/>
      <c r="V145" s="72">
        <f t="shared" si="58"/>
        <v>0</v>
      </c>
      <c r="W145" s="72">
        <f t="shared" si="59"/>
        <v>0</v>
      </c>
      <c r="X145" s="73">
        <f t="shared" si="60"/>
        <v>0</v>
      </c>
      <c r="Y145" s="93" t="e">
        <f t="shared" si="56"/>
        <v>#REF!</v>
      </c>
      <c r="Z145" s="237"/>
      <c r="AA145" s="536">
        <v>0</v>
      </c>
      <c r="AB145" s="537">
        <v>0</v>
      </c>
      <c r="AC145" s="40"/>
    </row>
    <row r="146" spans="1:29" ht="12.75" customHeight="1" thickBot="1" x14ac:dyDescent="0.3">
      <c r="A146" s="499" t="str">
        <f>TEXT($B$146,"dddd")</f>
        <v>donderdag</v>
      </c>
      <c r="B146" s="663">
        <f>DATE($AC$3,4,29)</f>
        <v>42853</v>
      </c>
      <c r="C146" s="451"/>
      <c r="D146" s="493">
        <f>IF(LEFT($A146,2 )="ma",$D$171,IF(LEFT($A146,2)="di",$D$176,IF(LEFT($A146,2)="wo",$D$181,IF(LEFT($A146,2)="do",$D$186,IF(LEFT($A146,2)="vr",$D$191,IF(LEFT($A146,2)="za",$D$198,IF(LEFT($A146,2)="zo",$D$199)))))))</f>
        <v>0</v>
      </c>
      <c r="E146" s="495">
        <f>IF(LEFT($A146,2)="ma",$E$171,IF(LEFT($A146,2)="di",$E$176,IF(LEFT($A146,2)="wo",$E$181,IF(LEFT($A146,2)="do",$E$186,IF(LEFT($A146,2)="vr",$E$191,IF(LEFT($A146,2)="za",$E$198,IF(LEFT($A146,2)="zo",$E$199)))))))</f>
        <v>0</v>
      </c>
      <c r="F146" s="495">
        <f>IF(LEFT($A146,2)="ma",$C$171,IF(LEFT($A146,2)="di",$C$176,IF(LEFT($A146,2)="wo",$C$181,IF(LEFT($A146,2)="do",$C$186,IF(LEFT($A146,2)="vr",$C$191,IF(LEFT($A146,2)="za",$C$198,IF(LEFT($A146,2)="zo",$C$199)))))))</f>
        <v>0</v>
      </c>
      <c r="G146" s="42">
        <f t="shared" si="53"/>
        <v>0</v>
      </c>
      <c r="H146" s="264"/>
      <c r="I146" s="508"/>
      <c r="J146" s="276"/>
      <c r="K146" s="276"/>
      <c r="L146" s="309"/>
      <c r="M146" s="278"/>
      <c r="N146" s="464">
        <f>$B$146</f>
        <v>42853</v>
      </c>
      <c r="O146" s="389"/>
      <c r="P146" s="279"/>
      <c r="Q146" s="279"/>
      <c r="R146" s="79"/>
      <c r="S146" s="200">
        <f t="shared" si="54"/>
        <v>0</v>
      </c>
      <c r="T146" s="5" t="e">
        <f t="shared" si="55"/>
        <v>#REF!</v>
      </c>
      <c r="U146" s="34"/>
      <c r="V146" s="67">
        <f>IF(LEFT(M146,1)="R",IF(U146&lt;$Q$2,0,U146-$Q$2),IF(LEFT(M146,1)="S",IF(U146&lt;$Q$2,0,U146-$Q$2),U146))</f>
        <v>0</v>
      </c>
      <c r="W146" s="67">
        <f>U146</f>
        <v>0</v>
      </c>
      <c r="X146" s="74">
        <f>W146*($Y$3)</f>
        <v>0</v>
      </c>
      <c r="Y146" s="91" t="e">
        <f t="shared" si="56"/>
        <v>#REF!</v>
      </c>
      <c r="Z146" s="238"/>
      <c r="AA146" s="528">
        <v>0</v>
      </c>
      <c r="AB146" s="529">
        <v>0</v>
      </c>
      <c r="AC146" s="41"/>
    </row>
    <row r="147" spans="1:29" ht="12.75" customHeight="1" thickBot="1" x14ac:dyDescent="0.3">
      <c r="A147" s="499" t="str">
        <f>TEXT($B$146,"dddd")</f>
        <v>donderdag</v>
      </c>
      <c r="B147" s="664"/>
      <c r="C147" s="450"/>
      <c r="D147" s="494">
        <f>IF(LEFT($A147,2)="ma",$D$172,IF(LEFT($A147,2)="di",$D$177,IF(LEFT($A147,2)="wo",$D$182,IF(LEFT($A147,2)="do",$D$187,IF(LEFT($A147,2)="vr",$D$192,IF(LEFT($A147,2)="za",$D$198,IF(LEFT($A147,2)="zo",$D$199)))))))</f>
        <v>0</v>
      </c>
      <c r="E147" s="441">
        <f>IF(LEFT($A147,2)="ma",$E$172,IF(LEFT($A147,2)="di",$E$177,IF(LEFT($A147,2)="wo",$E$182,IF(LEFT($A147,2)="do",$E$187,IF(LEFT($A147,2)="vr",$E$192,IF(LEFT($A147,2)="za",$E$198,IF(LEFT($A147,2)="zo",$E$199)))))))</f>
        <v>0</v>
      </c>
      <c r="F147" s="441">
        <f>IF(LEFT($A147,2)="ma",$C$172,IF(LEFT($A147,2)="di",$C$177,IF(LEFT($A147,2)="wo",$C$182,IF(LEFT($A147,2)="do",$C$187,IF(LEFT($A147,2)="vr",$C$192,IF(LEFT($A147,2)="za",$C$198,IF(LEFT($A147,2)="zo",$C$199)))))))</f>
        <v>0</v>
      </c>
      <c r="G147" s="43">
        <f t="shared" si="53"/>
        <v>0</v>
      </c>
      <c r="H147" s="265"/>
      <c r="I147" s="265"/>
      <c r="J147" s="280"/>
      <c r="K147" s="280"/>
      <c r="L147" s="310"/>
      <c r="M147" s="282"/>
      <c r="N147" s="464">
        <f t="shared" ref="N147:N150" si="63">$B$146</f>
        <v>42853</v>
      </c>
      <c r="O147" s="390"/>
      <c r="P147" s="283"/>
      <c r="Q147" s="283"/>
      <c r="R147" s="80"/>
      <c r="S147" s="68">
        <f t="shared" si="54"/>
        <v>0</v>
      </c>
      <c r="T147" s="4" t="e">
        <f t="shared" si="55"/>
        <v>#REF!</v>
      </c>
      <c r="U147" s="35"/>
      <c r="V147" s="69">
        <f t="shared" si="58"/>
        <v>0</v>
      </c>
      <c r="W147" s="69">
        <f t="shared" si="59"/>
        <v>0</v>
      </c>
      <c r="X147" s="70">
        <f t="shared" si="60"/>
        <v>0</v>
      </c>
      <c r="Y147" s="92" t="e">
        <f t="shared" si="56"/>
        <v>#REF!</v>
      </c>
      <c r="Z147" s="234"/>
      <c r="AA147" s="530">
        <v>0</v>
      </c>
      <c r="AB147" s="531">
        <v>0</v>
      </c>
      <c r="AC147" s="37"/>
    </row>
    <row r="148" spans="1:29" ht="12.75" customHeight="1" thickBot="1" x14ac:dyDescent="0.3">
      <c r="A148" s="499" t="str">
        <f>TEXT($B$146,"dddd")</f>
        <v>donderdag</v>
      </c>
      <c r="B148" s="664"/>
      <c r="C148" s="452"/>
      <c r="D148" s="492">
        <f>IF(LEFT($A148,2)="ma",$D$173,IF(LEFT($A148,2)="di",$D$178,IF(LEFT($A148,2)="wo",$D$183,IF(LEFT($A148,2)="do",$D$188,IF(LEFT($A148,2)="vr",$D$193,IF(LEFT($A148,2)="za",$D$198,IF(LEFT($A148,2)="zo",$D$199)))))))</f>
        <v>0</v>
      </c>
      <c r="E148" s="441">
        <f>IF(LEFT($A148,2)="ma",$E$173,IF(LEFT($A148,2)="di",$E$178,IF(LEFT($A148,2)="wo",$E$183,IF(LEFT($A148,2)="do",$E$188,IF(LEFT($A148,2)="vr",$E$193,IF(LEFT($A148,2)="za",$E$198,IF(LEFT($A148,2)="zo",$E$199)))))))</f>
        <v>0</v>
      </c>
      <c r="F148" s="441">
        <f>IF(LEFT($A148,2)="ma",$C$173,IF(LEFT($A148,2)="di",$C$178,IF(LEFT($A148,2)="wo",$C$183,IF(LEFT($A148,2)="do",$C$188,IF(LEFT($A148,2)="vr",$C$193,IF(LEFT($A148,2)="za",$C$198,IF(LEFT($A148,2)="zo",$C$199)))))))</f>
        <v>0</v>
      </c>
      <c r="G148" s="43">
        <f t="shared" si="53"/>
        <v>0</v>
      </c>
      <c r="H148" s="265"/>
      <c r="I148" s="265"/>
      <c r="J148" s="280"/>
      <c r="K148" s="280"/>
      <c r="L148" s="310"/>
      <c r="M148" s="282"/>
      <c r="N148" s="464">
        <f t="shared" si="63"/>
        <v>42853</v>
      </c>
      <c r="O148" s="390"/>
      <c r="P148" s="283"/>
      <c r="Q148" s="283"/>
      <c r="R148" s="80"/>
      <c r="S148" s="68">
        <f t="shared" si="54"/>
        <v>0</v>
      </c>
      <c r="T148" s="4" t="e">
        <f t="shared" si="55"/>
        <v>#REF!</v>
      </c>
      <c r="U148" s="35"/>
      <c r="V148" s="69">
        <f t="shared" si="58"/>
        <v>0</v>
      </c>
      <c r="W148" s="69">
        <f t="shared" si="59"/>
        <v>0</v>
      </c>
      <c r="X148" s="70">
        <f t="shared" si="60"/>
        <v>0</v>
      </c>
      <c r="Y148" s="92" t="e">
        <f t="shared" si="56"/>
        <v>#REF!</v>
      </c>
      <c r="Z148" s="234"/>
      <c r="AA148" s="530">
        <v>0</v>
      </c>
      <c r="AB148" s="531">
        <v>0</v>
      </c>
      <c r="AC148" s="37"/>
    </row>
    <row r="149" spans="1:29" ht="12.75" customHeight="1" thickBot="1" x14ac:dyDescent="0.3">
      <c r="A149" s="499" t="str">
        <f>TEXT($B$146,"dddd")</f>
        <v>donderdag</v>
      </c>
      <c r="B149" s="664"/>
      <c r="C149" s="450"/>
      <c r="D149" s="441">
        <f>IF(LEFT($A149,2)="ma",$D$174,IF(LEFT($A149,2)="di",$D$179,IF(LEFT($A149,2)="wo",$D$184,IF(LEFT($A149,2)="do",$D$189,IF(LEFT($A149,2)="vr",$D$194,IF(LEFT($A149,2)="za",$D$198,IF(LEFT($A149,2)="zo",$D$199)))))))</f>
        <v>0</v>
      </c>
      <c r="E149" s="441">
        <f>IF(LEFT($A149,2)="ma",$E$174,IF(LEFT($A149,2)="di",$E$179,IF(LEFT($A149,2)="wo",$E$184,IF(LEFT($A149,2)="do",$E$189,IF(LEFT($A149,2)="vr",$E$194,IF(LEFT($A149,2)="za",$E$198,IF(LEFT($A149,2)="zo",$E$199)))))))</f>
        <v>0</v>
      </c>
      <c r="F149" s="441">
        <f>IF(LEFT($A149,2)="ma",$C$174,IF(LEFT($A149,2)="di",$C$179,IF(LEFT($A149,2)="wo",$C$184,IF(LEFT($A149,2)="do",$C$189,IF(LEFT($A149,2)="vr",$C$194,IF(LEFT($A149,2)="za",$C$198,IF(LEFT($A149,2)="zo",$C$199)))))))</f>
        <v>0</v>
      </c>
      <c r="G149" s="43">
        <f t="shared" si="53"/>
        <v>0</v>
      </c>
      <c r="H149" s="265"/>
      <c r="I149" s="265"/>
      <c r="J149" s="280"/>
      <c r="K149" s="280"/>
      <c r="L149" s="310"/>
      <c r="M149" s="282"/>
      <c r="N149" s="464">
        <f t="shared" si="63"/>
        <v>42853</v>
      </c>
      <c r="O149" s="390"/>
      <c r="P149" s="283"/>
      <c r="Q149" s="283"/>
      <c r="R149" s="80"/>
      <c r="S149" s="68">
        <f t="shared" si="54"/>
        <v>0</v>
      </c>
      <c r="T149" s="4" t="e">
        <f t="shared" si="55"/>
        <v>#REF!</v>
      </c>
      <c r="U149" s="35"/>
      <c r="V149" s="69">
        <f t="shared" si="58"/>
        <v>0</v>
      </c>
      <c r="W149" s="69">
        <f t="shared" si="59"/>
        <v>0</v>
      </c>
      <c r="X149" s="70">
        <f t="shared" si="60"/>
        <v>0</v>
      </c>
      <c r="Y149" s="92" t="e">
        <f t="shared" si="56"/>
        <v>#REF!</v>
      </c>
      <c r="Z149" s="234"/>
      <c r="AA149" s="530">
        <v>0</v>
      </c>
      <c r="AB149" s="531">
        <v>0</v>
      </c>
      <c r="AC149" s="37"/>
    </row>
    <row r="150" spans="1:29" ht="13.5" customHeight="1" thickBot="1" x14ac:dyDescent="0.3">
      <c r="A150" s="499" t="str">
        <f>TEXT($B$146,"dddd")</f>
        <v>donderdag</v>
      </c>
      <c r="B150" s="665"/>
      <c r="C150" s="449" t="e">
        <f t="shared" si="61"/>
        <v>#REF!</v>
      </c>
      <c r="D150" s="442">
        <f>IF(LEFT($A150,2)="ma",$D$175,IF(LEFT($A150,2)="di",$D$180,IF(LEFT($A150,2)="wo",$D$185,IF(LEFT($A150,2)="do",$D$190,IF(LEFT($A150,2)="vr",$D$195,IF(LEFT($A150,2)="za",$D$198,IF(LEFT($A150,2)="zo",$D$199)))))))</f>
        <v>0</v>
      </c>
      <c r="E150" s="442">
        <f>IF(LEFT($A150,2)="ma",$E$175,IF(LEFT($A150,2)="di",$E$180,IF(LEFT($A150,2)="wo",$E$185,IF(LEFT($A150,2)="do",$E$190,IF(LEFT($A150,2)="vr",$E$195,IF(LEFT($A150,2)="za",$E$198,IF(LEFT($A150,2)="zo",$E$199)))))))</f>
        <v>0</v>
      </c>
      <c r="F150" s="442">
        <f>IF(LEFT($A150,2)="ma",$C$175,IF(LEFT($A150,2)="di",$C$180,IF(LEFT($A150,2)="wo",$C$185,IF(LEFT($A150,2)="do",$C$190,IF(LEFT($A150,2)="vr",$C$195,IF(LEFT($A150,2)="za",$C$198,IF(LEFT($A150,2)="zo",$C$199)))))))</f>
        <v>0</v>
      </c>
      <c r="G150" s="44">
        <f t="shared" si="53"/>
        <v>0</v>
      </c>
      <c r="H150" s="266"/>
      <c r="I150" s="266"/>
      <c r="J150" s="284"/>
      <c r="K150" s="284"/>
      <c r="L150" s="311"/>
      <c r="M150" s="286"/>
      <c r="N150" s="464">
        <f t="shared" si="63"/>
        <v>42853</v>
      </c>
      <c r="O150" s="391"/>
      <c r="P150" s="287"/>
      <c r="Q150" s="287"/>
      <c r="R150" s="81"/>
      <c r="S150" s="71">
        <f t="shared" si="54"/>
        <v>0</v>
      </c>
      <c r="T150" s="6" t="e">
        <f t="shared" si="55"/>
        <v>#REF!</v>
      </c>
      <c r="U150" s="36"/>
      <c r="V150" s="72">
        <f t="shared" si="58"/>
        <v>0</v>
      </c>
      <c r="W150" s="72">
        <f t="shared" si="59"/>
        <v>0</v>
      </c>
      <c r="X150" s="73">
        <f t="shared" si="60"/>
        <v>0</v>
      </c>
      <c r="Y150" s="93" t="e">
        <f t="shared" si="56"/>
        <v>#REF!</v>
      </c>
      <c r="Z150" s="235"/>
      <c r="AA150" s="532">
        <v>0</v>
      </c>
      <c r="AB150" s="533">
        <v>0</v>
      </c>
      <c r="AC150" s="38"/>
    </row>
    <row r="151" spans="1:29" ht="12.75" customHeight="1" thickBot="1" x14ac:dyDescent="0.3">
      <c r="A151" s="496" t="str">
        <f>TEXT($B$151,"dddd")</f>
        <v>vrijdag</v>
      </c>
      <c r="B151" s="688">
        <f>DATE($AC$3,4,30)</f>
        <v>42854</v>
      </c>
      <c r="C151" s="451"/>
      <c r="D151" s="493">
        <f>IF(LEFT($A151,2 )="ma",$D$171,IF(LEFT($A151,2)="di",$D$176,IF(LEFT($A151,2)="wo",$D$181,IF(LEFT($A151,2)="do",$D$186,IF(LEFT($A151,2)="vr",$D$191,IF(LEFT($A151,2)="za",$D$198,IF(LEFT($A151,2)="zo",$D$199)))))))</f>
        <v>0</v>
      </c>
      <c r="E151" s="495">
        <f>IF(LEFT($A151,2)="ma",$E$171,IF(LEFT($A151,2)="di",$E$176,IF(LEFT($A151,2)="wo",$E$181,IF(LEFT($A151,2)="do",$E$186,IF(LEFT($A151,2)="vr",$E$191,IF(LEFT($A151,2)="za",$E$198,IF(LEFT($A151,2)="zo",$E$199)))))))</f>
        <v>0</v>
      </c>
      <c r="F151" s="495">
        <f>IF(LEFT($A151,2)="ma",$C$171,IF(LEFT($A151,2)="di",$C$176,IF(LEFT($A151,2)="wo",$C$181,IF(LEFT($A151,2)="do",$C$186,IF(LEFT($A151,2)="vr",$C$191,IF(LEFT($A151,2)="za",$C$198,IF(LEFT($A151,2)="zo",$C$199)))))))</f>
        <v>0</v>
      </c>
      <c r="G151" s="42">
        <f t="shared" si="53"/>
        <v>0</v>
      </c>
      <c r="H151" s="264"/>
      <c r="I151" s="508"/>
      <c r="J151" s="276"/>
      <c r="K151" s="276"/>
      <c r="L151" s="309"/>
      <c r="M151" s="278"/>
      <c r="N151" s="464">
        <f>$B$151</f>
        <v>42854</v>
      </c>
      <c r="O151" s="389"/>
      <c r="P151" s="279"/>
      <c r="Q151" s="279"/>
      <c r="R151" s="79"/>
      <c r="S151" s="200">
        <f t="shared" si="54"/>
        <v>0</v>
      </c>
      <c r="T151" s="5" t="e">
        <f t="shared" si="55"/>
        <v>#REF!</v>
      </c>
      <c r="U151" s="34"/>
      <c r="V151" s="67">
        <f>IF(LEFT(M151,1)="R",IF(U151&lt;$Q$2,0,U151-$Q$2),IF(LEFT(M151,1)="S",IF(U151&lt;$Q$2,0,U151-$Q$2),U151))</f>
        <v>0</v>
      </c>
      <c r="W151" s="67">
        <f>U151</f>
        <v>0</v>
      </c>
      <c r="X151" s="74">
        <f>W151*($Y$3)</f>
        <v>0</v>
      </c>
      <c r="Y151" s="91" t="e">
        <f t="shared" si="56"/>
        <v>#REF!</v>
      </c>
      <c r="Z151" s="238"/>
      <c r="AA151" s="528">
        <v>0</v>
      </c>
      <c r="AB151" s="529">
        <v>0</v>
      </c>
      <c r="AC151" s="41"/>
    </row>
    <row r="152" spans="1:29" ht="12.75" customHeight="1" thickBot="1" x14ac:dyDescent="0.3">
      <c r="A152" s="497" t="str">
        <f>TEXT($B$151,"dddd")</f>
        <v>vrijdag</v>
      </c>
      <c r="B152" s="664"/>
      <c r="C152" s="450"/>
      <c r="D152" s="494">
        <f>IF(LEFT($A152,2)="ma",$D$172,IF(LEFT($A152,2)="di",$D$177,IF(LEFT($A152,2)="wo",$D$182,IF(LEFT($A152,2)="do",$D$187,IF(LEFT($A152,2)="vr",$D$192,IF(LEFT($A152,2)="za",$D$198,IF(LEFT($A152,2)="zo",$D$199)))))))</f>
        <v>0</v>
      </c>
      <c r="E152" s="441">
        <f>IF(LEFT($A152,2)="ma",$E$172,IF(LEFT($A152,2)="di",$E$177,IF(LEFT($A152,2)="wo",$E$182,IF(LEFT($A152,2)="do",$E$187,IF(LEFT($A152,2)="vr",$E$192,IF(LEFT($A152,2)="za",$E$198,IF(LEFT($A152,2)="zo",$E$199)))))))</f>
        <v>0</v>
      </c>
      <c r="F152" s="441">
        <f>IF(LEFT($A152,2)="ma",$C$172,IF(LEFT($A152,2)="di",$C$177,IF(LEFT($A152,2)="wo",$C$182,IF(LEFT($A152,2)="do",$C$187,IF(LEFT($A152,2)="vr",$C$192,IF(LEFT($A152,2)="za",$C$198,IF(LEFT($A152,2)="zo",$C$199)))))))</f>
        <v>0</v>
      </c>
      <c r="G152" s="43">
        <f t="shared" si="53"/>
        <v>0</v>
      </c>
      <c r="H152" s="265"/>
      <c r="I152" s="265"/>
      <c r="J152" s="280"/>
      <c r="K152" s="280"/>
      <c r="L152" s="310"/>
      <c r="M152" s="282"/>
      <c r="N152" s="464">
        <f t="shared" ref="N152:N155" si="64">$B$151</f>
        <v>42854</v>
      </c>
      <c r="O152" s="390"/>
      <c r="P152" s="283"/>
      <c r="Q152" s="283"/>
      <c r="R152" s="80"/>
      <c r="S152" s="68">
        <f t="shared" si="54"/>
        <v>0</v>
      </c>
      <c r="T152" s="4" t="e">
        <f t="shared" si="55"/>
        <v>#REF!</v>
      </c>
      <c r="U152" s="35"/>
      <c r="V152" s="69">
        <f t="shared" si="58"/>
        <v>0</v>
      </c>
      <c r="W152" s="69">
        <f t="shared" si="59"/>
        <v>0</v>
      </c>
      <c r="X152" s="70">
        <f t="shared" si="60"/>
        <v>0</v>
      </c>
      <c r="Y152" s="92" t="e">
        <f t="shared" si="56"/>
        <v>#REF!</v>
      </c>
      <c r="Z152" s="234"/>
      <c r="AA152" s="530">
        <v>0</v>
      </c>
      <c r="AB152" s="531">
        <v>0</v>
      </c>
      <c r="AC152" s="37"/>
    </row>
    <row r="153" spans="1:29" ht="12.75" customHeight="1" thickBot="1" x14ac:dyDescent="0.3">
      <c r="A153" s="497" t="str">
        <f>TEXT($B$151,"dddd")</f>
        <v>vrijdag</v>
      </c>
      <c r="B153" s="664"/>
      <c r="C153" s="452"/>
      <c r="D153" s="492">
        <f>IF(LEFT($A153,2)="ma",$D$173,IF(LEFT($A153,2)="di",$D$178,IF(LEFT($A153,2)="wo",$D$183,IF(LEFT($A153,2)="do",$D$188,IF(LEFT($A153,2)="vr",$D$193,IF(LEFT($A153,2)="za",$D$198,IF(LEFT($A153,2)="zo",$D$199)))))))</f>
        <v>0</v>
      </c>
      <c r="E153" s="441">
        <f>IF(LEFT($A153,2)="ma",$E$173,IF(LEFT($A153,2)="di",$E$178,IF(LEFT($A153,2)="wo",$E$183,IF(LEFT($A153,2)="do",$E$188,IF(LEFT($A153,2)="vr",$E$193,IF(LEFT($A153,2)="za",$E$198,IF(LEFT($A153,2)="zo",$E$199)))))))</f>
        <v>0</v>
      </c>
      <c r="F153" s="441">
        <f>IF(LEFT($A153,2)="ma",$C$173,IF(LEFT($A153,2)="di",$C$178,IF(LEFT($A153,2)="wo",$C$183,IF(LEFT($A153,2)="do",$C$188,IF(LEFT($A153,2)="vr",$C$193,IF(LEFT($A153,2)="za",$C$198,IF(LEFT($A153,2)="zo",$C$199)))))))</f>
        <v>0</v>
      </c>
      <c r="G153" s="43">
        <f t="shared" si="53"/>
        <v>0</v>
      </c>
      <c r="H153" s="265"/>
      <c r="I153" s="265"/>
      <c r="J153" s="280"/>
      <c r="K153" s="280"/>
      <c r="L153" s="310"/>
      <c r="M153" s="282"/>
      <c r="N153" s="464">
        <f t="shared" si="64"/>
        <v>42854</v>
      </c>
      <c r="O153" s="390"/>
      <c r="P153" s="283"/>
      <c r="Q153" s="283"/>
      <c r="R153" s="80"/>
      <c r="S153" s="68">
        <f t="shared" si="54"/>
        <v>0</v>
      </c>
      <c r="T153" s="4" t="e">
        <f t="shared" si="55"/>
        <v>#REF!</v>
      </c>
      <c r="U153" s="35"/>
      <c r="V153" s="69">
        <f t="shared" si="58"/>
        <v>0</v>
      </c>
      <c r="W153" s="69">
        <f t="shared" si="59"/>
        <v>0</v>
      </c>
      <c r="X153" s="70">
        <f t="shared" si="60"/>
        <v>0</v>
      </c>
      <c r="Y153" s="92" t="e">
        <f t="shared" si="56"/>
        <v>#REF!</v>
      </c>
      <c r="Z153" s="234"/>
      <c r="AA153" s="530">
        <v>0</v>
      </c>
      <c r="AB153" s="531">
        <v>0</v>
      </c>
      <c r="AC153" s="37"/>
    </row>
    <row r="154" spans="1:29" ht="12.75" customHeight="1" thickBot="1" x14ac:dyDescent="0.3">
      <c r="A154" s="497" t="str">
        <f>TEXT($B$151,"dddd")</f>
        <v>vrijdag</v>
      </c>
      <c r="B154" s="664"/>
      <c r="C154" s="450"/>
      <c r="D154" s="441">
        <f>IF(LEFT($A154,2)="ma",$D$174,IF(LEFT($A154,2)="di",$D$179,IF(LEFT($A154,2)="wo",$D$184,IF(LEFT($A154,2)="do",$D$189,IF(LEFT($A154,2)="vr",$D$194,IF(LEFT($A154,2)="za",$D$198,IF(LEFT($A154,2)="zo",$D$199)))))))</f>
        <v>0</v>
      </c>
      <c r="E154" s="441">
        <f>IF(LEFT($A154,2)="ma",$E$174,IF(LEFT($A154,2)="di",$E$179,IF(LEFT($A154,2)="wo",$E$184,IF(LEFT($A154,2)="do",$E$189,IF(LEFT($A154,2)="vr",$E$194,IF(LEFT($A154,2)="za",$E$198,IF(LEFT($A154,2)="zo",$E$199)))))))</f>
        <v>0</v>
      </c>
      <c r="F154" s="441">
        <f>IF(LEFT($A154,2)="ma",$C$174,IF(LEFT($A154,2)="di",$C$179,IF(LEFT($A154,2)="wo",$C$184,IF(LEFT($A154,2)="do",$C$189,IF(LEFT($A154,2)="vr",$C$194,IF(LEFT($A154,2)="za",$C$198,IF(LEFT($A154,2)="zo",$C$199)))))))</f>
        <v>0</v>
      </c>
      <c r="G154" s="43">
        <f t="shared" si="53"/>
        <v>0</v>
      </c>
      <c r="H154" s="265"/>
      <c r="I154" s="265"/>
      <c r="J154" s="280"/>
      <c r="K154" s="280"/>
      <c r="L154" s="310"/>
      <c r="M154" s="282"/>
      <c r="N154" s="464">
        <f t="shared" si="64"/>
        <v>42854</v>
      </c>
      <c r="O154" s="390"/>
      <c r="P154" s="283"/>
      <c r="Q154" s="283"/>
      <c r="R154" s="80"/>
      <c r="S154" s="68">
        <f t="shared" si="54"/>
        <v>0</v>
      </c>
      <c r="T154" s="4" t="e">
        <f t="shared" si="55"/>
        <v>#REF!</v>
      </c>
      <c r="U154" s="35"/>
      <c r="V154" s="69">
        <f t="shared" si="58"/>
        <v>0</v>
      </c>
      <c r="W154" s="69">
        <f t="shared" si="59"/>
        <v>0</v>
      </c>
      <c r="X154" s="70">
        <f t="shared" si="60"/>
        <v>0</v>
      </c>
      <c r="Y154" s="92" t="e">
        <f t="shared" si="56"/>
        <v>#REF!</v>
      </c>
      <c r="Z154" s="234"/>
      <c r="AA154" s="530">
        <v>0</v>
      </c>
      <c r="AB154" s="531">
        <v>0</v>
      </c>
      <c r="AC154" s="37"/>
    </row>
    <row r="155" spans="1:29" ht="13.5" customHeight="1" thickBot="1" x14ac:dyDescent="0.3">
      <c r="A155" s="498" t="str">
        <f>TEXT($B$151,"dddd")</f>
        <v>vrijdag</v>
      </c>
      <c r="B155" s="665"/>
      <c r="C155" s="449" t="e">
        <f>IF(LEFT($A151,2)="ma",SUM(G151:G155)-SUM($H$171:$H$175)+C150,IF(LEFT($A151,2)="di",SUM(G151:G155)-SUM($H$176:$H$180)+C150, IF(LEFT($A151,2)="wo",SUM(G151:G155)-SUM($H$181:$H$185)+C150, IF(LEFT($A151,2)="do",SUM(G151:G155)-SUM($H$186:$H$190)+C150, IF(LEFT($A151,2)="vr",SUM(G151:G155)-SUM($H$191:$H$195)+C150, IF(LEFT($A151,2)="za",SUM(G151:G155)-$H$198+C150, IF(LEFT($A151,2)="zo",SUM(G151:G155)-$H$199+C150)))))))</f>
        <v>#REF!</v>
      </c>
      <c r="D155" s="442">
        <f>IF(LEFT($A155,2)="ma",$D$175,IF(LEFT($A155,2)="di",$D$180,IF(LEFT($A155,2)="wo",$D$185,IF(LEFT($A155,2)="do",$D$190,IF(LEFT($A155,2)="vr",$D$195,IF(LEFT($A155,2)="za",$D$198,IF(LEFT($A155,2)="zo",$D$199)))))))</f>
        <v>0</v>
      </c>
      <c r="E155" s="442">
        <f>IF(LEFT($A155,2)="ma",$E$175,IF(LEFT($A155,2)="di",$E$180,IF(LEFT($A155,2)="wo",$E$185,IF(LEFT($A155,2)="do",$E$190,IF(LEFT($A155,2)="vr",$E$195,IF(LEFT($A155,2)="za",$E$198,IF(LEFT($A155,2)="zo",$E$199)))))))</f>
        <v>0</v>
      </c>
      <c r="F155" s="442">
        <f>IF(LEFT($A155,2)="ma",$C$175,IF(LEFT($A155,2)="di",$C$180,IF(LEFT($A155,2)="wo",$C$185,IF(LEFT($A155,2)="do",$C$190,IF(LEFT($A155,2)="vr",$C$195,IF(LEFT($A155,2)="za",$C$198,IF(LEFT($A155,2)="zo",$C$199)))))))</f>
        <v>0</v>
      </c>
      <c r="G155" s="44">
        <f t="shared" si="53"/>
        <v>0</v>
      </c>
      <c r="H155" s="266"/>
      <c r="I155" s="266"/>
      <c r="J155" s="284"/>
      <c r="K155" s="284"/>
      <c r="L155" s="311"/>
      <c r="M155" s="286"/>
      <c r="N155" s="464">
        <f t="shared" si="64"/>
        <v>42854</v>
      </c>
      <c r="O155" s="391"/>
      <c r="P155" s="287"/>
      <c r="Q155" s="287"/>
      <c r="R155" s="81"/>
      <c r="S155" s="71">
        <f t="shared" si="54"/>
        <v>0</v>
      </c>
      <c r="T155" s="6" t="e">
        <f t="shared" si="55"/>
        <v>#REF!</v>
      </c>
      <c r="U155" s="36"/>
      <c r="V155" s="72">
        <f t="shared" si="58"/>
        <v>0</v>
      </c>
      <c r="W155" s="72">
        <f t="shared" si="59"/>
        <v>0</v>
      </c>
      <c r="X155" s="73">
        <f t="shared" si="60"/>
        <v>0</v>
      </c>
      <c r="Y155" s="93" t="e">
        <f t="shared" si="56"/>
        <v>#REF!</v>
      </c>
      <c r="Z155" s="235"/>
      <c r="AA155" s="532">
        <v>0</v>
      </c>
      <c r="AB155" s="533">
        <v>0</v>
      </c>
      <c r="AC155" s="38"/>
    </row>
    <row r="156" spans="1:29" s="368" customFormat="1" x14ac:dyDescent="0.2">
      <c r="A156" s="496" t="str">
        <f>TEXT($B$156,"dddd")</f>
        <v>vrijdag</v>
      </c>
      <c r="B156" s="367"/>
      <c r="G156" s="369">
        <f>SUM(G1:G155)</f>
        <v>0</v>
      </c>
      <c r="H156" s="676" t="s">
        <v>38</v>
      </c>
      <c r="I156" s="677"/>
      <c r="J156" s="370"/>
      <c r="K156" s="370"/>
      <c r="L156" s="370"/>
      <c r="M156" s="203"/>
      <c r="N156" s="454"/>
      <c r="R156" s="384">
        <f>SUM(R6:R155)</f>
        <v>0</v>
      </c>
      <c r="S156" s="384">
        <f>SUM(S6:S155)</f>
        <v>0</v>
      </c>
      <c r="T156" s="372" t="e">
        <f>SUM(T6:T155)</f>
        <v>#REF!</v>
      </c>
      <c r="U156" s="384">
        <f>SUM(U$6:U$155)</f>
        <v>0</v>
      </c>
      <c r="V156" s="384">
        <f>SUM(V$6:V$155)</f>
        <v>0</v>
      </c>
      <c r="W156" s="384">
        <f>SUM(W$6:W$155)</f>
        <v>0</v>
      </c>
      <c r="X156" s="372">
        <f>SUM(X$6:X$155)</f>
        <v>0</v>
      </c>
      <c r="Y156" s="385" t="e">
        <f>SUM(Y$6:Y$155)</f>
        <v>#REF!</v>
      </c>
      <c r="Z156" s="541"/>
      <c r="AA156" s="538">
        <f>SUM(AA1:AA155)</f>
        <v>0</v>
      </c>
      <c r="AB156" s="539">
        <f>SUM(AB1:AB155)</f>
        <v>0</v>
      </c>
    </row>
    <row r="157" spans="1:29" x14ac:dyDescent="0.2">
      <c r="A157" s="497" t="str">
        <f>TEXT($B$156,"dddd")</f>
        <v>vrijdag</v>
      </c>
      <c r="B157" s="75"/>
      <c r="G157" s="103"/>
      <c r="H157" s="104"/>
      <c r="I157" s="105"/>
      <c r="T157" s="78" t="s">
        <v>37</v>
      </c>
      <c r="Y157" s="78" t="s">
        <v>37</v>
      </c>
      <c r="Z157" s="542"/>
      <c r="AA157" s="540" t="s">
        <v>143</v>
      </c>
      <c r="AB157" s="540" t="s">
        <v>37</v>
      </c>
    </row>
    <row r="158" spans="1:29" ht="13.5" thickBot="1" x14ac:dyDescent="0.25">
      <c r="A158" s="497" t="str">
        <f>TEXT($B$156,"dddd")</f>
        <v>vrijdag</v>
      </c>
      <c r="B158" s="75"/>
      <c r="G158" s="103"/>
      <c r="H158" s="104"/>
      <c r="I158" s="105"/>
    </row>
    <row r="159" spans="1:29" ht="13.5" thickBot="1" x14ac:dyDescent="0.25">
      <c r="A159" s="497" t="str">
        <f>TEXT($B$156,"dddd")</f>
        <v>vrijdag</v>
      </c>
      <c r="B159" s="75"/>
      <c r="G159" s="103"/>
      <c r="H159" s="104"/>
      <c r="I159" s="105"/>
      <c r="AA159" s="659" t="s">
        <v>144</v>
      </c>
      <c r="AB159" s="660"/>
    </row>
    <row r="160" spans="1:29" ht="13.5" thickBot="1" x14ac:dyDescent="0.25">
      <c r="A160" s="498" t="str">
        <f>TEXT($B$156,"dddd")</f>
        <v>vrijdag</v>
      </c>
      <c r="B160" s="75"/>
      <c r="AA160" s="661">
        <f>AA156+AB156</f>
        <v>0</v>
      </c>
      <c r="AB160" s="662"/>
    </row>
    <row r="161" spans="2:34" x14ac:dyDescent="0.2">
      <c r="B161" s="75"/>
    </row>
    <row r="162" spans="2:34" x14ac:dyDescent="0.2">
      <c r="B162" s="75"/>
    </row>
    <row r="167" spans="2:34" ht="13.5" thickBot="1" x14ac:dyDescent="0.25"/>
    <row r="168" spans="2:34" x14ac:dyDescent="0.2">
      <c r="B168" s="631" t="s">
        <v>36</v>
      </c>
      <c r="C168" s="632"/>
      <c r="D168" s="632"/>
      <c r="E168" s="632"/>
      <c r="F168" s="632"/>
      <c r="G168" s="632"/>
      <c r="H168" s="632"/>
      <c r="I168" s="633"/>
      <c r="J168" s="94"/>
      <c r="L168" s="47"/>
    </row>
    <row r="169" spans="2:34" ht="15.75" thickBot="1" x14ac:dyDescent="0.3">
      <c r="B169" s="634"/>
      <c r="C169" s="635"/>
      <c r="D169" s="635"/>
      <c r="E169" s="635"/>
      <c r="F169" s="635"/>
      <c r="G169" s="635"/>
      <c r="H169" s="635"/>
      <c r="I169" s="636"/>
      <c r="J169" s="27"/>
      <c r="L169" s="47"/>
      <c r="AG169" s="47" t="s">
        <v>39</v>
      </c>
      <c r="AH169" s="47" t="s">
        <v>40</v>
      </c>
    </row>
    <row r="170" spans="2:34" ht="13.5" thickBot="1" x14ac:dyDescent="0.25">
      <c r="B170" s="194" t="s">
        <v>21</v>
      </c>
      <c r="C170" s="9" t="s">
        <v>22</v>
      </c>
      <c r="D170" s="10" t="s">
        <v>23</v>
      </c>
      <c r="E170" s="10" t="s">
        <v>24</v>
      </c>
      <c r="F170" s="10" t="s">
        <v>25</v>
      </c>
      <c r="G170" s="198" t="s">
        <v>26</v>
      </c>
      <c r="H170" s="194" t="s">
        <v>27</v>
      </c>
      <c r="I170" s="10"/>
      <c r="L170" s="47"/>
      <c r="AG170" s="47" t="s">
        <v>41</v>
      </c>
      <c r="AH170" s="47">
        <v>11</v>
      </c>
    </row>
    <row r="171" spans="2:34" x14ac:dyDescent="0.2">
      <c r="B171" s="17" t="s">
        <v>28</v>
      </c>
      <c r="C171" s="408">
        <f>NULROOSTER!B4</f>
        <v>0</v>
      </c>
      <c r="D171" s="409">
        <f>NULROOSTER!C4</f>
        <v>0</v>
      </c>
      <c r="E171" s="410">
        <f>NULROOSTER!D4</f>
        <v>0</v>
      </c>
      <c r="F171" s="411"/>
      <c r="G171" s="412"/>
      <c r="H171" s="413">
        <f>E171-D171-C171</f>
        <v>0</v>
      </c>
      <c r="I171" s="414"/>
      <c r="L171" s="47"/>
      <c r="AG171" s="47" t="s">
        <v>42</v>
      </c>
      <c r="AH171" s="47">
        <v>35</v>
      </c>
    </row>
    <row r="172" spans="2:34" x14ac:dyDescent="0.2">
      <c r="B172" s="429" t="s">
        <v>28</v>
      </c>
      <c r="C172" s="415">
        <f>NULROOSTER!B5</f>
        <v>0</v>
      </c>
      <c r="D172" s="424">
        <f>NULROOSTER!C5</f>
        <v>0</v>
      </c>
      <c r="E172" s="501">
        <f>NULROOSTER!D5</f>
        <v>0</v>
      </c>
      <c r="F172" s="416"/>
      <c r="G172" s="416"/>
      <c r="H172" s="196">
        <f>E172-D172-C172</f>
        <v>0</v>
      </c>
      <c r="I172" s="417"/>
      <c r="L172" s="47"/>
      <c r="AG172" s="47" t="s">
        <v>43</v>
      </c>
      <c r="AH172" s="47">
        <v>45</v>
      </c>
    </row>
    <row r="173" spans="2:34" x14ac:dyDescent="0.2">
      <c r="B173" s="429" t="s">
        <v>28</v>
      </c>
      <c r="C173" s="415">
        <f>NULROOSTER!B6</f>
        <v>0</v>
      </c>
      <c r="D173" s="424">
        <f>NULROOSTER!C6</f>
        <v>0</v>
      </c>
      <c r="E173" s="501">
        <f>NULROOSTER!D6</f>
        <v>0</v>
      </c>
      <c r="F173" s="416"/>
      <c r="G173" s="416"/>
      <c r="H173" s="196">
        <f>E173-D173-C173</f>
        <v>0</v>
      </c>
      <c r="I173" s="417"/>
      <c r="L173" s="47"/>
      <c r="AG173" s="47" t="s">
        <v>44</v>
      </c>
      <c r="AH173" s="47">
        <v>50</v>
      </c>
    </row>
    <row r="174" spans="2:34" x14ac:dyDescent="0.2">
      <c r="B174" s="429" t="s">
        <v>28</v>
      </c>
      <c r="C174" s="415">
        <f>NULROOSTER!B7</f>
        <v>0</v>
      </c>
      <c r="D174" s="424">
        <f>NULROOSTER!C7</f>
        <v>0</v>
      </c>
      <c r="E174" s="501">
        <f>NULROOSTER!D7</f>
        <v>0</v>
      </c>
      <c r="F174" s="416"/>
      <c r="G174" s="416"/>
      <c r="H174" s="196">
        <f>E174-D174-C174</f>
        <v>0</v>
      </c>
      <c r="I174" s="417"/>
      <c r="L174" s="47"/>
      <c r="AG174" s="47" t="s">
        <v>45</v>
      </c>
      <c r="AH174" s="47">
        <v>55</v>
      </c>
    </row>
    <row r="175" spans="2:34" ht="13.5" thickBot="1" x14ac:dyDescent="0.25">
      <c r="B175" s="19" t="s">
        <v>28</v>
      </c>
      <c r="C175" s="426">
        <f>NULROOSTER!B8</f>
        <v>0</v>
      </c>
      <c r="D175" s="428">
        <f>NULROOSTER!C8</f>
        <v>0</v>
      </c>
      <c r="E175" s="505">
        <f>NULROOSTER!D8</f>
        <v>0</v>
      </c>
      <c r="F175" s="422"/>
      <c r="G175" s="422"/>
      <c r="H175" s="199">
        <f t="shared" ref="H175:H195" si="65">E175-D175-C175</f>
        <v>0</v>
      </c>
      <c r="I175" s="29"/>
      <c r="L175" s="47"/>
      <c r="AG175" s="47" t="s">
        <v>46</v>
      </c>
      <c r="AH175" s="95" t="s">
        <v>53</v>
      </c>
    </row>
    <row r="176" spans="2:34" x14ac:dyDescent="0.2">
      <c r="B176" s="17" t="s">
        <v>29</v>
      </c>
      <c r="C176" s="434">
        <f>NULROOSTER!B9</f>
        <v>0</v>
      </c>
      <c r="D176" s="435">
        <f>NULROOSTER!C9</f>
        <v>0</v>
      </c>
      <c r="E176" s="500">
        <f>NULROOSTER!D9</f>
        <v>0</v>
      </c>
      <c r="F176" s="437"/>
      <c r="G176" s="437"/>
      <c r="H176" s="413">
        <f t="shared" si="65"/>
        <v>0</v>
      </c>
      <c r="I176" s="414"/>
      <c r="L176" s="47"/>
      <c r="AG176" s="47" t="s">
        <v>47</v>
      </c>
      <c r="AH176" s="95" t="s">
        <v>54</v>
      </c>
    </row>
    <row r="177" spans="2:34" x14ac:dyDescent="0.2">
      <c r="B177" s="429" t="s">
        <v>29</v>
      </c>
      <c r="C177" s="415">
        <f>NULROOSTER!B10</f>
        <v>0</v>
      </c>
      <c r="D177" s="424">
        <f>NULROOSTER!C10</f>
        <v>0</v>
      </c>
      <c r="E177" s="501">
        <f>NULROOSTER!D10</f>
        <v>0</v>
      </c>
      <c r="F177" s="416"/>
      <c r="G177" s="416"/>
      <c r="H177" s="196">
        <f>E177-D177-C177</f>
        <v>0</v>
      </c>
      <c r="I177" s="417"/>
      <c r="L177" s="47"/>
      <c r="AG177" s="47" t="s">
        <v>48</v>
      </c>
      <c r="AH177" s="95" t="s">
        <v>55</v>
      </c>
    </row>
    <row r="178" spans="2:34" x14ac:dyDescent="0.2">
      <c r="B178" s="429" t="s">
        <v>29</v>
      </c>
      <c r="C178" s="415">
        <f>NULROOSTER!B11</f>
        <v>0</v>
      </c>
      <c r="D178" s="424">
        <f>NULROOSTER!C11</f>
        <v>0</v>
      </c>
      <c r="E178" s="501">
        <f>NULROOSTER!D11</f>
        <v>0</v>
      </c>
      <c r="F178" s="416"/>
      <c r="G178" s="416"/>
      <c r="H178" s="196">
        <f>E178-D178-C178</f>
        <v>0</v>
      </c>
      <c r="I178" s="417"/>
      <c r="L178" s="47"/>
      <c r="AG178" s="47" t="s">
        <v>49</v>
      </c>
      <c r="AH178" s="95" t="s">
        <v>56</v>
      </c>
    </row>
    <row r="179" spans="2:34" x14ac:dyDescent="0.2">
      <c r="B179" s="429" t="s">
        <v>29</v>
      </c>
      <c r="C179" s="415">
        <f>NULROOSTER!B12</f>
        <v>0</v>
      </c>
      <c r="D179" s="424">
        <f>NULROOSTER!C12</f>
        <v>0</v>
      </c>
      <c r="E179" s="501">
        <f>NULROOSTER!D12</f>
        <v>0</v>
      </c>
      <c r="F179" s="416"/>
      <c r="G179" s="416"/>
      <c r="H179" s="196">
        <f>E179-D179-C179</f>
        <v>0</v>
      </c>
      <c r="I179" s="417"/>
      <c r="L179" s="47"/>
      <c r="AG179" s="47" t="s">
        <v>50</v>
      </c>
      <c r="AH179" s="95" t="s">
        <v>57</v>
      </c>
    </row>
    <row r="180" spans="2:34" ht="13.5" thickBot="1" x14ac:dyDescent="0.25">
      <c r="B180" s="18" t="s">
        <v>29</v>
      </c>
      <c r="C180" s="502">
        <f>NULROOSTER!B13</f>
        <v>0</v>
      </c>
      <c r="D180" s="503">
        <f>NULROOSTER!C13</f>
        <v>0</v>
      </c>
      <c r="E180" s="504">
        <f>NULROOSTER!D13</f>
        <v>0</v>
      </c>
      <c r="F180" s="418"/>
      <c r="G180" s="418"/>
      <c r="H180" s="197">
        <f>E180-D180-C180</f>
        <v>0</v>
      </c>
      <c r="I180" s="26"/>
      <c r="L180" s="47"/>
      <c r="AG180" s="47" t="s">
        <v>51</v>
      </c>
      <c r="AH180" s="95" t="s">
        <v>58</v>
      </c>
    </row>
    <row r="181" spans="2:34" x14ac:dyDescent="0.2">
      <c r="B181" s="21" t="s">
        <v>30</v>
      </c>
      <c r="C181" s="430">
        <f>NULROOSTER!B14</f>
        <v>0</v>
      </c>
      <c r="D181" s="431">
        <f>NULROOSTER!C14</f>
        <v>0</v>
      </c>
      <c r="E181" s="506">
        <f>NULROOSTER!D14</f>
        <v>0</v>
      </c>
      <c r="F181" s="433"/>
      <c r="G181" s="433"/>
      <c r="H181" s="419">
        <f t="shared" si="65"/>
        <v>0</v>
      </c>
      <c r="I181" s="420"/>
      <c r="L181" s="47"/>
      <c r="AG181" s="47" t="s">
        <v>52</v>
      </c>
      <c r="AH181" s="95" t="s">
        <v>59</v>
      </c>
    </row>
    <row r="182" spans="2:34" x14ac:dyDescent="0.2">
      <c r="B182" s="429" t="s">
        <v>30</v>
      </c>
      <c r="C182" s="415">
        <f>NULROOSTER!B15</f>
        <v>0</v>
      </c>
      <c r="D182" s="424">
        <f>NULROOSTER!C15</f>
        <v>0</v>
      </c>
      <c r="E182" s="501">
        <f>NULROOSTER!D15</f>
        <v>0</v>
      </c>
      <c r="F182" s="416"/>
      <c r="G182" s="416"/>
      <c r="H182" s="196">
        <f>E182-D182-C182</f>
        <v>0</v>
      </c>
      <c r="I182" s="417"/>
      <c r="L182" s="47"/>
      <c r="AH182" s="95" t="s">
        <v>60</v>
      </c>
    </row>
    <row r="183" spans="2:34" x14ac:dyDescent="0.2">
      <c r="B183" s="429" t="s">
        <v>30</v>
      </c>
      <c r="C183" s="415">
        <f>NULROOSTER!B16</f>
        <v>0</v>
      </c>
      <c r="D183" s="424">
        <f>NULROOSTER!C16</f>
        <v>0</v>
      </c>
      <c r="E183" s="501">
        <f>NULROOSTER!D16</f>
        <v>0</v>
      </c>
      <c r="F183" s="416"/>
      <c r="G183" s="416"/>
      <c r="H183" s="196">
        <f>E183-D183-C183</f>
        <v>0</v>
      </c>
      <c r="I183" s="417"/>
      <c r="L183" s="47"/>
      <c r="AH183" s="95" t="s">
        <v>61</v>
      </c>
    </row>
    <row r="184" spans="2:34" x14ac:dyDescent="0.2">
      <c r="B184" s="429" t="s">
        <v>30</v>
      </c>
      <c r="C184" s="415">
        <f>NULROOSTER!B17</f>
        <v>0</v>
      </c>
      <c r="D184" s="424">
        <f>NULROOSTER!C17</f>
        <v>0</v>
      </c>
      <c r="E184" s="501">
        <f>NULROOSTER!D17</f>
        <v>0</v>
      </c>
      <c r="F184" s="416"/>
      <c r="G184" s="416"/>
      <c r="H184" s="196">
        <f>E184-D184-C184</f>
        <v>0</v>
      </c>
      <c r="I184" s="417"/>
      <c r="L184" s="47"/>
      <c r="AH184" s="95" t="s">
        <v>62</v>
      </c>
    </row>
    <row r="185" spans="2:34" ht="13.5" thickBot="1" x14ac:dyDescent="0.25">
      <c r="B185" s="19" t="s">
        <v>30</v>
      </c>
      <c r="C185" s="426">
        <f>NULROOSTER!B18</f>
        <v>0</v>
      </c>
      <c r="D185" s="428">
        <f>NULROOSTER!C18</f>
        <v>0</v>
      </c>
      <c r="E185" s="505">
        <f>NULROOSTER!D18</f>
        <v>0</v>
      </c>
      <c r="F185" s="422"/>
      <c r="G185" s="422"/>
      <c r="H185" s="199">
        <f t="shared" si="65"/>
        <v>0</v>
      </c>
      <c r="I185" s="29"/>
      <c r="L185" s="47"/>
      <c r="AH185" s="95" t="s">
        <v>63</v>
      </c>
    </row>
    <row r="186" spans="2:34" x14ac:dyDescent="0.2">
      <c r="B186" s="17" t="s">
        <v>31</v>
      </c>
      <c r="C186" s="434">
        <f>NULROOSTER!B19</f>
        <v>0</v>
      </c>
      <c r="D186" s="435">
        <f>NULROOSTER!C19</f>
        <v>0</v>
      </c>
      <c r="E186" s="500">
        <f>NULROOSTER!D19</f>
        <v>0</v>
      </c>
      <c r="F186" s="437"/>
      <c r="G186" s="437"/>
      <c r="H186" s="413">
        <f>E186-D186-C186</f>
        <v>0</v>
      </c>
      <c r="I186" s="414"/>
      <c r="L186" s="47"/>
      <c r="AH186" s="95" t="s">
        <v>64</v>
      </c>
    </row>
    <row r="187" spans="2:34" x14ac:dyDescent="0.2">
      <c r="B187" s="429" t="s">
        <v>31</v>
      </c>
      <c r="C187" s="415">
        <f>NULROOSTER!B20</f>
        <v>0</v>
      </c>
      <c r="D187" s="424">
        <f>NULROOSTER!C20</f>
        <v>0</v>
      </c>
      <c r="E187" s="501">
        <f>NULROOSTER!D20</f>
        <v>0</v>
      </c>
      <c r="F187" s="416"/>
      <c r="G187" s="416"/>
      <c r="H187" s="196">
        <f t="shared" si="65"/>
        <v>0</v>
      </c>
      <c r="I187" s="417"/>
      <c r="L187" s="47"/>
    </row>
    <row r="188" spans="2:34" x14ac:dyDescent="0.2">
      <c r="B188" s="429" t="s">
        <v>31</v>
      </c>
      <c r="C188" s="415">
        <f>NULROOSTER!B21</f>
        <v>0</v>
      </c>
      <c r="D188" s="424">
        <f>NULROOSTER!C21</f>
        <v>0</v>
      </c>
      <c r="E188" s="501">
        <f>NULROOSTER!D21</f>
        <v>0</v>
      </c>
      <c r="F188" s="416"/>
      <c r="G188" s="416"/>
      <c r="H188" s="196">
        <f t="shared" si="65"/>
        <v>0</v>
      </c>
      <c r="I188" s="417"/>
      <c r="L188" s="47"/>
    </row>
    <row r="189" spans="2:34" x14ac:dyDescent="0.2">
      <c r="B189" s="429" t="s">
        <v>31</v>
      </c>
      <c r="C189" s="415">
        <f>NULROOSTER!B22</f>
        <v>0</v>
      </c>
      <c r="D189" s="424">
        <f>NULROOSTER!C22</f>
        <v>0</v>
      </c>
      <c r="E189" s="501">
        <f>NULROOSTER!D22</f>
        <v>0</v>
      </c>
      <c r="F189" s="416"/>
      <c r="G189" s="416"/>
      <c r="H189" s="196">
        <f t="shared" si="65"/>
        <v>0</v>
      </c>
      <c r="I189" s="417"/>
      <c r="L189" s="47"/>
    </row>
    <row r="190" spans="2:34" ht="13.5" thickBot="1" x14ac:dyDescent="0.25">
      <c r="B190" s="18" t="s">
        <v>31</v>
      </c>
      <c r="C190" s="502">
        <f>NULROOSTER!B23</f>
        <v>0</v>
      </c>
      <c r="D190" s="503">
        <f>NULROOSTER!C23</f>
        <v>0</v>
      </c>
      <c r="E190" s="504">
        <f>NULROOSTER!D23</f>
        <v>0</v>
      </c>
      <c r="F190" s="418"/>
      <c r="G190" s="418"/>
      <c r="H190" s="197">
        <f t="shared" si="65"/>
        <v>0</v>
      </c>
      <c r="I190" s="26"/>
      <c r="L190" s="47"/>
    </row>
    <row r="191" spans="2:34" x14ac:dyDescent="0.2">
      <c r="B191" s="21" t="s">
        <v>32</v>
      </c>
      <c r="C191" s="430">
        <f>NULROOSTER!B24</f>
        <v>0</v>
      </c>
      <c r="D191" s="431">
        <f>NULROOSTER!C24</f>
        <v>0</v>
      </c>
      <c r="E191" s="506">
        <f>NULROOSTER!D24</f>
        <v>0</v>
      </c>
      <c r="F191" s="433"/>
      <c r="G191" s="433"/>
      <c r="H191" s="419">
        <f t="shared" si="65"/>
        <v>0</v>
      </c>
      <c r="I191" s="420"/>
      <c r="L191" s="47"/>
    </row>
    <row r="192" spans="2:34" x14ac:dyDescent="0.2">
      <c r="B192" s="429" t="s">
        <v>32</v>
      </c>
      <c r="C192" s="415">
        <f>NULROOSTER!B25</f>
        <v>0</v>
      </c>
      <c r="D192" s="424">
        <f>NULROOSTER!C25</f>
        <v>0</v>
      </c>
      <c r="E192" s="501">
        <f>NULROOSTER!D25</f>
        <v>0</v>
      </c>
      <c r="F192" s="416"/>
      <c r="G192" s="416"/>
      <c r="H192" s="196">
        <f>E192-D192-C192</f>
        <v>0</v>
      </c>
      <c r="I192" s="417"/>
      <c r="L192" s="47"/>
    </row>
    <row r="193" spans="2:15" x14ac:dyDescent="0.2">
      <c r="B193" s="429" t="s">
        <v>32</v>
      </c>
      <c r="C193" s="415">
        <f>NULROOSTER!B26</f>
        <v>0</v>
      </c>
      <c r="D193" s="424">
        <f>NULROOSTER!C26</f>
        <v>0</v>
      </c>
      <c r="E193" s="501">
        <f>NULROOSTER!D26</f>
        <v>0</v>
      </c>
      <c r="F193" s="416"/>
      <c r="G193" s="416"/>
      <c r="H193" s="196">
        <f>E193-D193-C193</f>
        <v>0</v>
      </c>
      <c r="I193" s="417"/>
      <c r="L193" s="47"/>
    </row>
    <row r="194" spans="2:15" x14ac:dyDescent="0.2">
      <c r="B194" s="429" t="s">
        <v>32</v>
      </c>
      <c r="C194" s="415">
        <f>NULROOSTER!B27</f>
        <v>0</v>
      </c>
      <c r="D194" s="424">
        <f>NULROOSTER!C27</f>
        <v>0</v>
      </c>
      <c r="E194" s="501">
        <f>NULROOSTER!D27</f>
        <v>0</v>
      </c>
      <c r="F194" s="416"/>
      <c r="G194" s="416"/>
      <c r="H194" s="196">
        <f>E194-D194-C194</f>
        <v>0</v>
      </c>
      <c r="I194" s="417"/>
      <c r="L194" s="47"/>
    </row>
    <row r="195" spans="2:15" ht="13.5" thickBot="1" x14ac:dyDescent="0.25">
      <c r="B195" s="18" t="s">
        <v>32</v>
      </c>
      <c r="C195" s="502">
        <f>NULROOSTER!B28</f>
        <v>0</v>
      </c>
      <c r="D195" s="503">
        <f>NULROOSTER!C28</f>
        <v>0</v>
      </c>
      <c r="E195" s="504">
        <f>NULROOSTER!D28</f>
        <v>0</v>
      </c>
      <c r="F195" s="418"/>
      <c r="G195" s="190"/>
      <c r="H195" s="197">
        <f t="shared" si="65"/>
        <v>0</v>
      </c>
      <c r="I195" s="26"/>
      <c r="L195" s="47"/>
    </row>
    <row r="196" spans="2:15" ht="13.5" thickBot="1" x14ac:dyDescent="0.25">
      <c r="B196" s="75"/>
      <c r="H196" s="165"/>
      <c r="L196" s="47"/>
    </row>
    <row r="197" spans="2:15" ht="13.5" thickBot="1" x14ac:dyDescent="0.25">
      <c r="B197" s="487" t="s">
        <v>21</v>
      </c>
      <c r="C197" s="9" t="s">
        <v>22</v>
      </c>
      <c r="D197" s="10" t="s">
        <v>23</v>
      </c>
      <c r="E197" s="10" t="s">
        <v>24</v>
      </c>
      <c r="F197" s="11" t="s">
        <v>25</v>
      </c>
      <c r="G197" s="191" t="s">
        <v>26</v>
      </c>
      <c r="H197" s="195" t="s">
        <v>27</v>
      </c>
      <c r="I197" s="11"/>
      <c r="J197"/>
      <c r="K197"/>
      <c r="L197"/>
      <c r="M197"/>
      <c r="O197"/>
    </row>
    <row r="198" spans="2:15" x14ac:dyDescent="0.2">
      <c r="B198" s="484" t="s">
        <v>33</v>
      </c>
      <c r="C198" s="12">
        <v>0</v>
      </c>
      <c r="D198" s="12">
        <v>0</v>
      </c>
      <c r="E198" s="12">
        <v>0</v>
      </c>
      <c r="F198" s="15"/>
      <c r="G198" s="189"/>
      <c r="H198" s="196">
        <f>E198-D198-C198</f>
        <v>0</v>
      </c>
      <c r="I198" s="25"/>
      <c r="J198"/>
      <c r="K198"/>
      <c r="L198"/>
      <c r="M198"/>
      <c r="O198"/>
    </row>
    <row r="199" spans="2:15" ht="13.5" thickBot="1" x14ac:dyDescent="0.25">
      <c r="B199" s="485" t="s">
        <v>34</v>
      </c>
      <c r="C199" s="32">
        <v>0</v>
      </c>
      <c r="D199" s="32">
        <v>0</v>
      </c>
      <c r="E199" s="32">
        <v>0</v>
      </c>
      <c r="F199" s="16"/>
      <c r="G199" s="190"/>
      <c r="H199" s="196">
        <f>E199-D199-C199</f>
        <v>0</v>
      </c>
      <c r="I199" s="26"/>
      <c r="J199"/>
      <c r="K199"/>
      <c r="L199" s="425" t="s">
        <v>111</v>
      </c>
      <c r="M199"/>
      <c r="O199"/>
    </row>
    <row r="200" spans="2:15" ht="13.5" thickBot="1" x14ac:dyDescent="0.25">
      <c r="B200" s="488"/>
      <c r="C200" s="33">
        <v>0</v>
      </c>
      <c r="D200" s="33"/>
      <c r="E200" s="33">
        <v>1</v>
      </c>
      <c r="F200" s="23"/>
      <c r="G200" s="192"/>
      <c r="H200" s="24"/>
      <c r="I200" s="193"/>
      <c r="J200"/>
      <c r="K200"/>
      <c r="L200"/>
      <c r="M200"/>
      <c r="O200"/>
    </row>
    <row r="201" spans="2:15" ht="13.5" thickBot="1" x14ac:dyDescent="0.25">
      <c r="B201" s="489" t="s">
        <v>35</v>
      </c>
      <c r="C201" s="31">
        <v>0</v>
      </c>
      <c r="D201" s="31">
        <v>0</v>
      </c>
      <c r="E201" s="31">
        <v>0</v>
      </c>
      <c r="F201" s="16"/>
      <c r="G201" s="190"/>
      <c r="H201" s="197">
        <f>E201-D201-C201</f>
        <v>0</v>
      </c>
      <c r="I201" s="26"/>
      <c r="J201"/>
      <c r="K201"/>
      <c r="L201"/>
      <c r="M201"/>
      <c r="O201"/>
    </row>
    <row r="202" spans="2:15" x14ac:dyDescent="0.2">
      <c r="B202"/>
      <c r="C202"/>
      <c r="D202"/>
      <c r="E202"/>
      <c r="F202"/>
      <c r="G202"/>
      <c r="H202"/>
      <c r="I202"/>
      <c r="J202"/>
      <c r="K202"/>
      <c r="L202"/>
      <c r="M202"/>
    </row>
    <row r="203" spans="2:15" ht="13.5" thickBot="1" x14ac:dyDescent="0.25">
      <c r="B203"/>
      <c r="C203"/>
      <c r="D203"/>
      <c r="E203"/>
      <c r="F203"/>
      <c r="G203"/>
      <c r="H203"/>
      <c r="I203"/>
      <c r="J203"/>
      <c r="K203"/>
      <c r="L203"/>
      <c r="M203"/>
    </row>
    <row r="204" spans="2:15" ht="13.5" thickBot="1" x14ac:dyDescent="0.25">
      <c r="B204" s="487" t="s">
        <v>21</v>
      </c>
      <c r="C204" s="9" t="s">
        <v>22</v>
      </c>
      <c r="D204" s="10" t="s">
        <v>23</v>
      </c>
      <c r="E204" s="10" t="s">
        <v>24</v>
      </c>
      <c r="F204" s="11" t="s">
        <v>25</v>
      </c>
      <c r="G204" s="191" t="s">
        <v>26</v>
      </c>
      <c r="H204" s="195" t="s">
        <v>27</v>
      </c>
      <c r="I204" s="11"/>
      <c r="J204"/>
      <c r="K204"/>
      <c r="L204"/>
      <c r="M204"/>
    </row>
    <row r="205" spans="2:15" x14ac:dyDescent="0.2">
      <c r="B205" s="484" t="s">
        <v>33</v>
      </c>
      <c r="C205" s="12">
        <v>0</v>
      </c>
      <c r="D205" s="12">
        <v>0</v>
      </c>
      <c r="E205" s="12">
        <v>0</v>
      </c>
      <c r="F205" s="15"/>
      <c r="G205" s="189"/>
      <c r="H205" s="196">
        <f>E205-D205-C205</f>
        <v>0</v>
      </c>
      <c r="I205" s="25"/>
      <c r="J205"/>
      <c r="K205"/>
      <c r="L205"/>
      <c r="M205"/>
    </row>
    <row r="206" spans="2:15" ht="13.5" thickBot="1" x14ac:dyDescent="0.25">
      <c r="B206" s="486" t="s">
        <v>34</v>
      </c>
      <c r="C206" s="13">
        <v>0</v>
      </c>
      <c r="D206" s="13">
        <v>0.375</v>
      </c>
      <c r="E206" s="13">
        <v>0.625</v>
      </c>
      <c r="F206" s="16"/>
      <c r="G206" s="190"/>
      <c r="H206" s="197">
        <f>E206-D206-C206</f>
        <v>0.25</v>
      </c>
      <c r="I206" s="26"/>
      <c r="J206"/>
      <c r="K206"/>
      <c r="L206" s="425" t="s">
        <v>112</v>
      </c>
      <c r="M206"/>
    </row>
  </sheetData>
  <mergeCells count="42">
    <mergeCell ref="R4:T4"/>
    <mergeCell ref="J4:K4"/>
    <mergeCell ref="X4:Y4"/>
    <mergeCell ref="Z4:AB4"/>
    <mergeCell ref="B168:I169"/>
    <mergeCell ref="B6:B10"/>
    <mergeCell ref="B11:B15"/>
    <mergeCell ref="B16:B20"/>
    <mergeCell ref="B21:B25"/>
    <mergeCell ref="B26:B30"/>
    <mergeCell ref="B31:B35"/>
    <mergeCell ref="B36:B40"/>
    <mergeCell ref="B41:B45"/>
    <mergeCell ref="B46:B50"/>
    <mergeCell ref="B51:B55"/>
    <mergeCell ref="B56:B60"/>
    <mergeCell ref="J2:L2"/>
    <mergeCell ref="J3:L3"/>
    <mergeCell ref="O4:P4"/>
    <mergeCell ref="D4:F4"/>
    <mergeCell ref="H156:I156"/>
    <mergeCell ref="B61:B65"/>
    <mergeCell ref="B66:B70"/>
    <mergeCell ref="B71:B75"/>
    <mergeCell ref="B76:B80"/>
    <mergeCell ref="B81:B85"/>
    <mergeCell ref="B86:B90"/>
    <mergeCell ref="B91:B95"/>
    <mergeCell ref="B96:B100"/>
    <mergeCell ref="B101:B105"/>
    <mergeCell ref="B106:B110"/>
    <mergeCell ref="B111:B115"/>
    <mergeCell ref="B116:B120"/>
    <mergeCell ref="B121:B125"/>
    <mergeCell ref="B126:B130"/>
    <mergeCell ref="B131:B135"/>
    <mergeCell ref="AA159:AB159"/>
    <mergeCell ref="AA160:AB160"/>
    <mergeCell ref="B136:B140"/>
    <mergeCell ref="B141:B145"/>
    <mergeCell ref="B146:B150"/>
    <mergeCell ref="B151:B155"/>
  </mergeCells>
  <phoneticPr fontId="11" type="noConversion"/>
  <conditionalFormatting sqref="D6 D11 D16 D21 D26 D31 D36 D41 D46 D51 D56 D61 D66 D71 D76 D81 D86 D91 D96 D101 D106 D111 D116 D121 D126 D131 D136 D141 D146 D151">
    <cfRule type="cellIs" dxfId="143" priority="15" operator="notEqual">
      <formula>IF(LEFT($A6,2)="ma",$D$171,IF(LEFT($A6,2)="di",$D$176,IF(LEFT($A6,2)="wo",$D$181,IF(LEFT($A6,2)="do",$D$186,IF(LEFT($A6,2)="vr",$D$191,IF(LEFT($A6,2)="za",$D$198,IF(LEFT($A6,2)="zo",$D$199)))))))</formula>
    </cfRule>
    <cfRule type="cellIs" dxfId="142" priority="16" operator="notEqual">
      <formula>IF(LEFT($A6,2)="ma",$D$171,IF(LEFT($A6,2)="di",$D$176,IF(LEFT($A6,2)="wo",$D$181,IF(LEFT($A6,2)="do",$D$186,IF(LEFT($A6,2)="vr",$D$191,IF(LEFT($A6,2)="za",$D$198,IF(LEFT($A6,2)="zo",$D$199)))))))</formula>
    </cfRule>
  </conditionalFormatting>
  <conditionalFormatting sqref="D8 D13 D18 D23 D28 D33 D38 D43 D48 D53 D58 D63 D68 D73 D78 D83 D88 D93 D98 D103 D108 D113 D118 D123 D128 D133 D138 D143 D148 D153">
    <cfRule type="cellIs" dxfId="141" priority="14" operator="notEqual">
      <formula>IF(LEFT($A8,2)="ma",$D$173,IF(LEFT($A8,2)="di",$D$178,IF(LEFT($A8,2)="wo",$D$183,IF(LEFT($A8,2)="do",$D$188,IF(LEFT($A8,2)="vr",$D$193,IF(LEFT($A8,2)="za",$D$198,IF(LEFT($A8,2)="zo",$D$199)))))))</formula>
    </cfRule>
  </conditionalFormatting>
  <conditionalFormatting sqref="D7 D12 D17 D22 D27 D32 D37 D42 D47 D52 D57 D62 D67 D72 D77 D82 D87 D92 D97 D102 D107 D112 D117 D122 D127 D132 D137 D142 D147 D152">
    <cfRule type="cellIs" dxfId="140" priority="13" operator="notEqual">
      <formula>IF(LEFT($A7,2)="ma",$D$172,IF(LEFT($A7,2)="di",$D$177,IF(LEFT($A7,2)="wo",$D$182,IF(LEFT($A7,2)="do",$D$187,IF(LEFT($A7,2)="vr",$D$192,IF(LEFT($A7,2)="za",$D$198,IF(LEFT($A7,2)="zo",$D$199)))))))</formula>
    </cfRule>
  </conditionalFormatting>
  <conditionalFormatting sqref="D9 D14 D19 D24 D29 D34 D39 D44 D49 D54 D59 D64 D69 D74 D79 D84 D89 D94 D99 D104 D109 D114 D119 D124 D129 D134 D139 D144 D149 D154">
    <cfRule type="cellIs" dxfId="139" priority="12" operator="notEqual">
      <formula>IF(LEFT($A9,2)="ma",$D$174,IF(LEFT($A9,2)="di",$D$179,IF(LEFT($A9,2)="wo",$D$184,IF(LEFT($A9,2)="do",$D$189,IF(LEFT($A9,2)="vr",$D$194,IF(LEFT($A9,2)="za",$D$198,IF(LEFT($A9,2)="zo",$D$199)))))))</formula>
    </cfRule>
  </conditionalFormatting>
  <conditionalFormatting sqref="D10 D15 D20 D25 D30 D35 D40 D45 D50 D55 D60 D65 D70 D75 D80 D85 D90 D95 D100 D105 D110 D115 D120 D125 D130 D135 D140 D145 D150 D155">
    <cfRule type="cellIs" dxfId="138" priority="11" operator="notEqual">
      <formula>IF(LEFT($A10,2)="ma",$D$175,IF(LEFT($A10,2)="di",$D$180,IF(LEFT($A10,2)="wo",$D$185,IF(LEFT($A10,2)="do",$D$190,IF(LEFT($A10,2)="vr",$D$195,IF(LEFT($A10,2)="za",$D$198,IF(LEFT($A10,2)="zo",$D$199)))))))</formula>
    </cfRule>
  </conditionalFormatting>
  <conditionalFormatting sqref="E6 E11 E16 E21 E26 E31 E36 E41 E46 E51 E56 E61 E66 E71 E76 E81 E86 E91 E96 E101 E106 E111 E116 E121 E126 E131 E136 E141 E146 E151">
    <cfRule type="cellIs" dxfId="137" priority="10" operator="notEqual">
      <formula>IF(LEFT($A6,2)="ma",$E$171,IF(LEFT($A6,2)="di",$E$176,IF(LEFT($A6,2)="wo",$E$181,IF(LEFT($A6,2)="do",$E$186,IF(LEFT($A6,2)="vr",$E$191,IF(LEFT($A6,2)="za",$E$198,IF(LEFT($A6,2)="zo",$E$199)))))))</formula>
    </cfRule>
  </conditionalFormatting>
  <conditionalFormatting sqref="E7 E12 E17 E22 E27 E32 E37 E42 E47 E52 E57 E62 E67 E72 E77 E82 E87 E92 E97 E102 E107 E112 E117 E122 E127 E132 E137 E142 E147 E152">
    <cfRule type="cellIs" dxfId="136" priority="9" operator="notEqual">
      <formula>IF(LEFT($A7,2)="ma",$E$172,IF(LEFT($A7,2)="di",$E$177,IF(LEFT($A7,2)="wo",$E$182,IF(LEFT($A7,2)="do",$E$187,IF(LEFT($A7,2)="vr",$E$192,IF(LEFT($A7,2)="za",$E$198,IF(LEFT($A7,2)="zo",$E$199)))))))</formula>
    </cfRule>
  </conditionalFormatting>
  <conditionalFormatting sqref="E8 E13 E18 E23 E28 E33 E38 E43 E48 E53 E58 E63 E68 E73 E78 E83 E88 E93 E98 E103 E108 E113 E118 E123 E128 E133 E138 E143 E148 E153">
    <cfRule type="cellIs" dxfId="135" priority="8" operator="notEqual">
      <formula>IF(LEFT($A8,2)="ma",$E$173,IF(LEFT($A8,2)="di",$E$178,IF(LEFT($A8,2)="wo",$E$183,IF(LEFT($A8,2)="do",$E$188,IF(LEFT($A8,2)="vr",$E$193,IF(LEFT($A8,2)="za",$E$198,IF(LEFT($A8,2)="zo",$E$199)))))))</formula>
    </cfRule>
  </conditionalFormatting>
  <conditionalFormatting sqref="E9 E14 E19 E24 E29 E34 E39 E44 E49 E54 E59 E64 E69 E74 E79 E84 E89 E94 E99 E104 E109 E114 E119 E124 E129 E134 E139 E144 E149 E154">
    <cfRule type="cellIs" dxfId="134" priority="7" operator="notEqual">
      <formula>IF(LEFT($A9,2)="ma",$E$174,IF(LEFT($A9,2)="di",$E$179,IF(LEFT($A9,2)="wo",$E$184,IF(LEFT($A9,2)="do",$E$189,IF(LEFT($A9,2)="vr",$E$194,IF(LEFT($A9,2)="za",$E$198,IF(LEFT($A9,2)="zo",$E$199)))))))</formula>
    </cfRule>
  </conditionalFormatting>
  <conditionalFormatting sqref="E10 E15 E20 E25 E30 E35 E40 E45 E50 E55 E60 E65 E70 E75 E80 E85 E90 E95 E100 E105 E110 E115 E120 E125 E130 E135 E140 E145 E150 E155">
    <cfRule type="cellIs" dxfId="133" priority="6" operator="notEqual">
      <formula>IF(LEFT($A10,2)="ma",$E$175,IF(LEFT($A10,2)="di",$E$180,IF(LEFT($A10,2)="wo",$E$185,IF(LEFT($A10,2)="do",$E$190,IF(LEFT($A10,2)="vr",$E$195,IF(LEFT($A10,2)="za",$E$198,IF(LEFT($A10,2)="zo",$E$199)))))))</formula>
    </cfRule>
  </conditionalFormatting>
  <conditionalFormatting sqref="F6 F11 F16 F21 F26 F31 F36 F41 F46 F51 F56 F61 F66 F71 F76 F81 F86 F91 F96 F101 F106 F111 F116 F121 F126 F131 F136 F141 F146 F151">
    <cfRule type="cellIs" dxfId="132" priority="5" operator="notEqual">
      <formula>IF(LEFT($A6,2)="ma",$C$171,IF(LEFT($A6,2)="di",$C$176,IF(LEFT($A6,2)="wo",$C$181,IF(LEFT($A6,2)="do",$C$186,IF(LEFT($A6,2)="vr",$C$191,IF(LEFT($A6,2)="za",$C$198,IF(LEFT($A6,2)="zo",$C$199)))))))</formula>
    </cfRule>
  </conditionalFormatting>
  <conditionalFormatting sqref="F7 F12 F17 F22 F27 F32 F37 F42 F47 F52 F57 F62 F67 F72 F77 F82 F87 F92 F97 F102 F107 F112 F117 F122 F127 F132 F137 F142 F147 F152">
    <cfRule type="cellIs" dxfId="131" priority="4" operator="notEqual">
      <formula>IF(LEFT($A7,2)="ma",$C$172,IF(LEFT($A7,2)="di",$C$177,IF(LEFT($A7,2)="wo",$C$182,IF(LEFT($A7,2)="do",$C$187,IF(LEFT($A7,2)="vr",$C$192,IF(LEFT($A7,2)="za",$C$198,IF(LEFT($A7,2)="zo",$C$199)))))))</formula>
    </cfRule>
  </conditionalFormatting>
  <conditionalFormatting sqref="F8 F13 F18 F23 F28 F33 F38 F43 F48 F53 F58 F63 F68 F73 F78 F83 F88 F93 F98 F103 F108 F113 F118 F123 F128 F133 F138 F143 F148 F153">
    <cfRule type="cellIs" dxfId="130" priority="3" operator="notEqual">
      <formula>IF(LEFT($A8,2)="ma",$C$173,IF(LEFT($A8,2)="di",$C$178,IF(LEFT($A8,2)="wo",$C$183,IF(LEFT($A8,2)="do",$C$188,IF(LEFT($A8,2)="vr",$C$193,IF(LEFT($A8,2)="za",$C$198,IF(LEFT($A8,2)="zo",$C$199)))))))</formula>
    </cfRule>
  </conditionalFormatting>
  <conditionalFormatting sqref="F9 F14 F19 F24 F29 F34 F39 F44 F49 F54 F59 F64 F69 F74 F79 F84 F89 F94 F99 F104 F109 F114 F119 F124 F129 F134 F139 F144 F149 F154">
    <cfRule type="cellIs" dxfId="129" priority="2" operator="notEqual">
      <formula>IF(LEFT($A9,2)="ma",$C$174,IF(LEFT($A9,2)="di",$C$179,IF(LEFT($A9,2)="wo",$C$184,IF(LEFT($A9,2)="do",$C$189,IF(LEFT($A9,2)="vr",$C$194,IF(LEFT($A9,2)="za",$C$198,IF(LEFT($A9,2)="zo",$C$199)))))))</formula>
    </cfRule>
  </conditionalFormatting>
  <conditionalFormatting sqref="F10 F15 F20 F25 F30 F35 F40 F45 F50 F55 F60 F65 F70 F75 F80 F85 F90 F95 F100 F105 F110 F115 F120 F125 F130 F135 F140 F145 F150 F155">
    <cfRule type="cellIs" dxfId="128" priority="1" operator="notEqual">
      <formula>IF(LEFT($A10,2)="ma",$C$175,IF(LEFT($A10,2)="di",$C$180,IF(LEFT($A10,2)="wo",$C$185,IF(LEFT($A10,2)="do",$C$190,IF(LEFT($A10,2)="vr",$C$195,IF(LEFT($A10,2)="za",$C$198,IF(LEFT($A10,2)="zo",$C$199)))))))</formula>
    </cfRule>
  </conditionalFormatting>
  <dataValidations count="4">
    <dataValidation type="list" allowBlank="1" showInputMessage="1" showErrorMessage="1" sqref="G198:G199 I205:I206 G205:G206 I198:I199 I201 G201 I171:I195 G171:G195" xr:uid="{00000000-0002-0000-1000-000000000000}">
      <formula1>VER</formula1>
    </dataValidation>
    <dataValidation type="list" allowBlank="1" showInputMessage="1" showErrorMessage="1" sqref="H6:H155 F205:F206 F198:F201 F171:F195" xr:uid="{00000000-0002-0000-1000-000001000000}">
      <formula1>BIJZ</formula1>
    </dataValidation>
    <dataValidation type="list" allowBlank="1" showInputMessage="1" showErrorMessage="1" sqref="G200 I200" xr:uid="{00000000-0002-0000-1000-000002000000}">
      <formula1>$P$9:$P$35</formula1>
    </dataValidation>
    <dataValidation type="list" allowBlank="1" showInputMessage="1" showErrorMessage="1" sqref="I6:I155" xr:uid="{00000000-0002-0000-1000-000003000000}">
      <formula1>AFWEZIG</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Spinner 1">
              <controlPr defaultSize="0" autoPict="0">
                <anchor moveWithCells="1" sizeWithCells="1">
                  <from>
                    <xdr:col>28</xdr:col>
                    <xdr:colOff>28575</xdr:colOff>
                    <xdr:row>2</xdr:row>
                    <xdr:rowOff>9525</xdr:rowOff>
                  </from>
                  <to>
                    <xdr:col>28</xdr:col>
                    <xdr:colOff>923925</xdr:colOff>
                    <xdr:row>3</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
  <dimension ref="A1:AH206"/>
  <sheetViews>
    <sheetView workbookViewId="0">
      <pane xSplit="2" ySplit="5" topLeftCell="O138" activePane="bottomRight" state="frozen"/>
      <selection activeCell="E205" sqref="E205"/>
      <selection pane="topRight" activeCell="E205" sqref="E205"/>
      <selection pane="bottomLeft" activeCell="E205" sqref="E205"/>
      <selection pane="bottomRight" activeCell="C160" sqref="C160"/>
    </sheetView>
  </sheetViews>
  <sheetFormatPr defaultColWidth="9.140625" defaultRowHeight="12.75" x14ac:dyDescent="0.2"/>
  <cols>
    <col min="1" max="1" width="23.140625" style="490" hidden="1" customWidth="1"/>
    <col min="2" max="2" width="23.42578125" style="47" customWidth="1"/>
    <col min="3" max="3" width="10.7109375" style="47" bestFit="1" customWidth="1"/>
    <col min="4" max="9" width="9.140625" style="47"/>
    <col min="10" max="12" width="9.140625" style="82"/>
    <col min="13" max="13" width="13.42578125" style="47" customWidth="1"/>
    <col min="14" max="14" width="13.42578125" style="47" hidden="1" customWidth="1"/>
    <col min="15" max="15" width="9.140625" style="47"/>
    <col min="16" max="16" width="39.7109375" style="47" customWidth="1"/>
    <col min="17" max="17" width="14.42578125" style="47" customWidth="1"/>
    <col min="18" max="18" width="8" style="47" customWidth="1"/>
    <col min="19" max="19" width="6.140625" style="47" customWidth="1"/>
    <col min="20" max="20" width="7.7109375" style="47" customWidth="1"/>
    <col min="21" max="24" width="7" style="47" hidden="1" customWidth="1"/>
    <col min="25" max="25" width="8.140625" style="47" hidden="1" customWidth="1"/>
    <col min="26" max="27" width="8.140625" style="523" customWidth="1"/>
    <col min="28" max="28" width="11.28515625" style="523" customWidth="1"/>
    <col min="29" max="29" width="35.140625" style="47" customWidth="1"/>
    <col min="30" max="32" width="9.140625" style="47"/>
    <col min="33" max="34" width="0" style="47" hidden="1" customWidth="1"/>
    <col min="35" max="16384" width="9.140625" style="47"/>
  </cols>
  <sheetData>
    <row r="1" spans="1:29" ht="13.5" thickBot="1" x14ac:dyDescent="0.25"/>
    <row r="2" spans="1:29" ht="13.5" thickBot="1" x14ac:dyDescent="0.25">
      <c r="E2" s="48"/>
      <c r="F2" s="48"/>
      <c r="G2" s="48"/>
      <c r="H2" s="48"/>
      <c r="I2" s="48"/>
      <c r="J2" s="669" t="s">
        <v>0</v>
      </c>
      <c r="K2" s="669"/>
      <c r="L2" s="669"/>
      <c r="M2" s="48"/>
      <c r="N2" s="48"/>
      <c r="O2" s="83"/>
      <c r="P2" s="50" t="s">
        <v>15</v>
      </c>
      <c r="Q2" s="201" t="e">
        <f>JANUARI!#REF!</f>
        <v>#REF!</v>
      </c>
      <c r="R2" s="52"/>
      <c r="S2" s="52"/>
      <c r="T2" s="52"/>
      <c r="U2" s="53"/>
      <c r="V2" s="53"/>
      <c r="W2" s="53"/>
      <c r="X2" s="53"/>
      <c r="Y2" s="53"/>
      <c r="Z2" s="524"/>
      <c r="AA2" s="524"/>
      <c r="AB2" s="524"/>
      <c r="AC2" s="53"/>
    </row>
    <row r="3" spans="1:29" ht="36.75" customHeight="1" x14ac:dyDescent="0.25">
      <c r="E3" s="54"/>
      <c r="F3" s="54"/>
      <c r="G3" s="54"/>
      <c r="H3" s="54"/>
      <c r="I3" s="54"/>
      <c r="J3" s="670" t="e">
        <f>JANUARI!#REF!</f>
        <v>#REF!</v>
      </c>
      <c r="K3" s="670"/>
      <c r="L3" s="670"/>
      <c r="M3" s="54"/>
      <c r="N3" s="54"/>
      <c r="O3" s="359"/>
      <c r="P3" s="359"/>
      <c r="Q3" s="359"/>
      <c r="R3" s="56" t="e">
        <f>JANUARI!#REF!</f>
        <v>#REF!</v>
      </c>
      <c r="S3" s="360"/>
      <c r="T3" s="359"/>
      <c r="V3" s="56"/>
      <c r="W3" s="56"/>
      <c r="X3" s="56"/>
      <c r="Y3" s="57">
        <v>2.4799999999999999E-2</v>
      </c>
      <c r="Z3" s="525"/>
      <c r="AA3" s="525"/>
      <c r="AB3" s="524"/>
      <c r="AC3" s="479">
        <v>2021</v>
      </c>
    </row>
    <row r="4" spans="1:29" x14ac:dyDescent="0.2">
      <c r="B4" s="480"/>
      <c r="C4" s="59"/>
      <c r="D4" s="673" t="s">
        <v>1</v>
      </c>
      <c r="E4" s="674"/>
      <c r="F4" s="675"/>
      <c r="G4" s="60"/>
      <c r="H4" s="60"/>
      <c r="I4" s="60"/>
      <c r="J4" s="681" t="s">
        <v>20</v>
      </c>
      <c r="K4" s="682"/>
      <c r="L4" s="84"/>
      <c r="M4" s="84" t="s">
        <v>74</v>
      </c>
      <c r="N4" s="457"/>
      <c r="O4" s="671" t="s">
        <v>12</v>
      </c>
      <c r="P4" s="672"/>
      <c r="Q4" s="85" t="s">
        <v>13</v>
      </c>
      <c r="R4" s="678" t="s">
        <v>16</v>
      </c>
      <c r="S4" s="679"/>
      <c r="T4" s="680"/>
      <c r="U4" s="101"/>
      <c r="V4" s="102"/>
      <c r="W4" s="61"/>
      <c r="X4" s="683" t="s">
        <v>17</v>
      </c>
      <c r="Y4" s="684"/>
      <c r="Z4" s="685" t="s">
        <v>2</v>
      </c>
      <c r="AA4" s="686"/>
      <c r="AB4" s="687"/>
      <c r="AC4" s="53"/>
    </row>
    <row r="5" spans="1:29" ht="76.5" customHeight="1" thickBot="1" x14ac:dyDescent="0.25">
      <c r="A5" s="491"/>
      <c r="B5" s="481" t="s">
        <v>3</v>
      </c>
      <c r="C5" s="361" t="s">
        <v>91</v>
      </c>
      <c r="D5" s="275" t="s">
        <v>5</v>
      </c>
      <c r="E5" s="275" t="s">
        <v>6</v>
      </c>
      <c r="F5" s="275" t="s">
        <v>7</v>
      </c>
      <c r="G5" s="64" t="s">
        <v>8</v>
      </c>
      <c r="H5" s="63" t="s">
        <v>69</v>
      </c>
      <c r="I5" s="63" t="s">
        <v>68</v>
      </c>
      <c r="J5" s="86" t="s">
        <v>19</v>
      </c>
      <c r="K5" s="86" t="s">
        <v>18</v>
      </c>
      <c r="L5" s="87" t="s">
        <v>88</v>
      </c>
      <c r="M5" s="87" t="s">
        <v>79</v>
      </c>
      <c r="N5" s="458" t="s">
        <v>21</v>
      </c>
      <c r="O5" s="88" t="s">
        <v>126</v>
      </c>
      <c r="P5" s="89" t="s">
        <v>125</v>
      </c>
      <c r="Q5" s="89" t="s">
        <v>14</v>
      </c>
      <c r="R5" s="65" t="s">
        <v>9</v>
      </c>
      <c r="S5" s="386" t="s">
        <v>98</v>
      </c>
      <c r="T5" s="65" t="s">
        <v>10</v>
      </c>
      <c r="U5" s="66" t="s">
        <v>9</v>
      </c>
      <c r="V5" s="66" t="s">
        <v>98</v>
      </c>
      <c r="W5" s="269" t="s">
        <v>99</v>
      </c>
      <c r="X5" s="269" t="s">
        <v>100</v>
      </c>
      <c r="Y5" s="66" t="s">
        <v>10</v>
      </c>
      <c r="Z5" s="526" t="s">
        <v>138</v>
      </c>
      <c r="AA5" s="526" t="s">
        <v>136</v>
      </c>
      <c r="AB5" s="527" t="s">
        <v>137</v>
      </c>
      <c r="AC5" s="90" t="s">
        <v>11</v>
      </c>
    </row>
    <row r="6" spans="1:29" ht="12.75" customHeight="1" thickBot="1" x14ac:dyDescent="0.3">
      <c r="A6" s="496" t="str">
        <f>TEXT($B$6,"dddd")</f>
        <v>zaterdag</v>
      </c>
      <c r="B6" s="663">
        <f>DATE($AC$3,5,1)</f>
        <v>42855</v>
      </c>
      <c r="C6" s="451"/>
      <c r="D6" s="493">
        <f>IF(LEFT($A6,2 )="ma",$D$171,IF(LEFT($A6,2)="di",$D$176,IF(LEFT($A6,2)="wo",$D$181,IF(LEFT($A6,2)="do",$D$186,IF(LEFT($A6,2)="vr",$D$191,IF(LEFT($A6,2)="za",$D$198,IF(LEFT($A6,2)="zo",$D$199)))))))</f>
        <v>0</v>
      </c>
      <c r="E6" s="495">
        <f>IF(LEFT($A6,2)="ma",$E$171,IF(LEFT($A6,2)="di",$E$176,IF(LEFT($A6,2)="wo",$E$181,IF(LEFT($A6,2)="do",$E$186,IF(LEFT($A6,2)="vr",$E$191,IF(LEFT($A6,2)="za",$E$198,IF(LEFT($A6,2)="zo",$E$199)))))))</f>
        <v>0</v>
      </c>
      <c r="F6" s="495">
        <f>IF(LEFT($A6,2)="ma",$C$171,IF(LEFT($A6,2)="di",$C$176,IF(LEFT($A6,2)="wo",$C$181,IF(LEFT($A6,2)="do",$C$186,IF(LEFT($A6,2)="vr",$C$191,IF(LEFT($A6,2)="za",$C$198,IF(LEFT($A6,2)="zo",$C$199)))))))</f>
        <v>0</v>
      </c>
      <c r="G6" s="270">
        <f t="shared" ref="G6:G12" si="0">E6-D6-F6</f>
        <v>0</v>
      </c>
      <c r="H6" s="264"/>
      <c r="I6" s="508"/>
      <c r="J6" s="276"/>
      <c r="K6" s="276"/>
      <c r="L6" s="309"/>
      <c r="M6" s="278"/>
      <c r="N6" s="460">
        <f>$B$6</f>
        <v>42855</v>
      </c>
      <c r="O6" s="389"/>
      <c r="P6" s="279"/>
      <c r="Q6" s="401"/>
      <c r="R6" s="79"/>
      <c r="S6" s="200">
        <f t="shared" ref="S6:S69" si="1">IF(LEFT(M6,1)="R",IF(R6&lt;$Q$2,0,R6-$Q$2),IF(LEFT(M6,1)="S",IF(R6&lt;$Q$2,0,R6-$Q$2),R6))</f>
        <v>0</v>
      </c>
      <c r="T6" s="5" t="e">
        <f t="shared" ref="T6:T37" si="2">S6*$R$3</f>
        <v>#REF!</v>
      </c>
      <c r="U6" s="34"/>
      <c r="V6" s="67">
        <f>IF(LEFT(M6,1)="R",IF(U6&lt;$Q$2,0,U6-$Q$2),IF(LEFT(M6,1)="S",IF(U6&lt;$Q$2,0,U6-$Q$2),U6))</f>
        <v>0</v>
      </c>
      <c r="W6" s="67">
        <f>U6</f>
        <v>0</v>
      </c>
      <c r="X6" s="74">
        <f>W6*($Y$3)</f>
        <v>0</v>
      </c>
      <c r="Y6" s="91" t="e">
        <f t="shared" ref="Y6:Y37" si="3">V6*($R$3)</f>
        <v>#REF!</v>
      </c>
      <c r="Z6" s="238"/>
      <c r="AA6" s="528">
        <v>0</v>
      </c>
      <c r="AB6" s="529">
        <v>0</v>
      </c>
      <c r="AC6" s="41"/>
    </row>
    <row r="7" spans="1:29" ht="12.75" customHeight="1" thickBot="1" x14ac:dyDescent="0.3">
      <c r="A7" s="497" t="str">
        <f t="shared" ref="A7:A10" si="4">TEXT($B$6,"dddd")</f>
        <v>zaterdag</v>
      </c>
      <c r="B7" s="664"/>
      <c r="C7" s="450"/>
      <c r="D7" s="494">
        <f>IF(LEFT($A7,2)="ma",$D$172,IF(LEFT($A7,2)="di",$D$177,IF(LEFT($A7,2)="wo",$D$182,IF(LEFT($A7,2)="do",$D$187,IF(LEFT($A7,2)="vr",$D$192,IF(LEFT($A7,2)="za",$D$198,IF(LEFT($A7,2)="zo",$D$199)))))))</f>
        <v>0</v>
      </c>
      <c r="E7" s="441">
        <f>IF(LEFT($A7,2)="ma",$E$172,IF(LEFT($A7,2)="di",$E$177,IF(LEFT($A7,2)="wo",$E$182,IF(LEFT($A7,2)="do",$E$187,IF(LEFT($A7,2)="vr",$E$192,IF(LEFT($A7,2)="za",$E$198,IF(LEFT($A7,2)="zo",$E$199)))))))</f>
        <v>0</v>
      </c>
      <c r="F7" s="441">
        <f>IF(LEFT($A7,2)="ma",$C$172,IF(LEFT($A7,2)="di",$C$177,IF(LEFT($A7,2)="wo",$C$182,IF(LEFT($A7,2)="do",$C$187,IF(LEFT($A7,2)="vr",$C$192,IF(LEFT($A7,2)="za",$C$198,IF(LEFT($A7,2)="zo",$C$199)))))))</f>
        <v>0</v>
      </c>
      <c r="G7" s="271">
        <f t="shared" si="0"/>
        <v>0</v>
      </c>
      <c r="H7" s="265"/>
      <c r="I7" s="265"/>
      <c r="J7" s="280"/>
      <c r="K7" s="280"/>
      <c r="L7" s="310"/>
      <c r="M7" s="282"/>
      <c r="N7" s="460">
        <f t="shared" ref="N7:N10" si="5">$B$6</f>
        <v>42855</v>
      </c>
      <c r="O7" s="390"/>
      <c r="P7" s="283"/>
      <c r="Q7" s="283"/>
      <c r="R7" s="80"/>
      <c r="S7" s="68">
        <f t="shared" si="1"/>
        <v>0</v>
      </c>
      <c r="T7" s="4" t="e">
        <f t="shared" si="2"/>
        <v>#REF!</v>
      </c>
      <c r="U7" s="35"/>
      <c r="V7" s="69">
        <f t="shared" ref="V7:V70" si="6">IF(LEFT(M7,1)="R",IF(U7&lt;$Q$2,0,U7-$Q$2),IF(LEFT(M7,1)="S",IF(U7&lt;$Q$2,0,U7-$Q$2),U7))</f>
        <v>0</v>
      </c>
      <c r="W7" s="69">
        <f t="shared" ref="W7:W70" si="7">U7</f>
        <v>0</v>
      </c>
      <c r="X7" s="70">
        <f t="shared" ref="X7:X70" si="8">W7*($Y$3)</f>
        <v>0</v>
      </c>
      <c r="Y7" s="92" t="e">
        <f t="shared" si="3"/>
        <v>#REF!</v>
      </c>
      <c r="Z7" s="234"/>
      <c r="AA7" s="530">
        <v>0</v>
      </c>
      <c r="AB7" s="531">
        <v>0</v>
      </c>
      <c r="AC7" s="37"/>
    </row>
    <row r="8" spans="1:29" ht="12.75" customHeight="1" thickBot="1" x14ac:dyDescent="0.3">
      <c r="A8" s="497" t="str">
        <f t="shared" si="4"/>
        <v>zaterdag</v>
      </c>
      <c r="B8" s="664"/>
      <c r="C8" s="452"/>
      <c r="D8" s="492">
        <f>IF(LEFT($A8,2)="ma",$D$173,IF(LEFT($A8,2)="di",$D$178,IF(LEFT($A8,2)="wo",$D$183,IF(LEFT($A8,2)="do",$D$188,IF(LEFT($A8,2)="vr",$D$193,IF(LEFT($A8,2)="za",$D$198,IF(LEFT($A8,2)="zo",$D$199)))))))</f>
        <v>0</v>
      </c>
      <c r="E8" s="441">
        <f>IF(LEFT($A8,2)="ma",$E$173,IF(LEFT($A8,2)="di",$E$178,IF(LEFT($A8,2)="wo",$E$183,IF(LEFT($A8,2)="do",$E$188,IF(LEFT($A8,2)="vr",$E$193,IF(LEFT($A8,2)="za",$E$198,IF(LEFT($A8,2)="zo",$E$199)))))))</f>
        <v>0</v>
      </c>
      <c r="F8" s="441">
        <f>IF(LEFT($A8,2)="ma",$C$173,IF(LEFT($A8,2)="di",$C$178,IF(LEFT($A8,2)="wo",$C$183,IF(LEFT($A8,2)="do",$C$188,IF(LEFT($A8,2)="vr",$C$193,IF(LEFT($A8,2)="za",$C$198,IF(LEFT($A8,2)="zo",$C$199)))))))</f>
        <v>0</v>
      </c>
      <c r="G8" s="271">
        <f t="shared" si="0"/>
        <v>0</v>
      </c>
      <c r="H8" s="265"/>
      <c r="I8" s="265"/>
      <c r="J8" s="280"/>
      <c r="K8" s="280"/>
      <c r="L8" s="310"/>
      <c r="M8" s="282"/>
      <c r="N8" s="460">
        <f t="shared" si="5"/>
        <v>42855</v>
      </c>
      <c r="O8" s="390"/>
      <c r="P8" s="283"/>
      <c r="Q8" s="283"/>
      <c r="R8" s="80"/>
      <c r="S8" s="68">
        <f t="shared" si="1"/>
        <v>0</v>
      </c>
      <c r="T8" s="4" t="e">
        <f t="shared" si="2"/>
        <v>#REF!</v>
      </c>
      <c r="U8" s="35"/>
      <c r="V8" s="69">
        <f t="shared" si="6"/>
        <v>0</v>
      </c>
      <c r="W8" s="69">
        <f t="shared" si="7"/>
        <v>0</v>
      </c>
      <c r="X8" s="70">
        <f t="shared" si="8"/>
        <v>0</v>
      </c>
      <c r="Y8" s="92" t="e">
        <f t="shared" si="3"/>
        <v>#REF!</v>
      </c>
      <c r="Z8" s="234"/>
      <c r="AA8" s="530">
        <v>0</v>
      </c>
      <c r="AB8" s="531">
        <v>0</v>
      </c>
      <c r="AC8" s="37"/>
    </row>
    <row r="9" spans="1:29" ht="12.75" customHeight="1" thickBot="1" x14ac:dyDescent="0.3">
      <c r="A9" s="497" t="str">
        <f t="shared" si="4"/>
        <v>zaterdag</v>
      </c>
      <c r="B9" s="664"/>
      <c r="C9" s="450"/>
      <c r="D9" s="441">
        <f>IF(LEFT($A9,2)="ma",$D$174,IF(LEFT($A9,2)="di",$D$179,IF(LEFT($A9,2)="wo",$D$184,IF(LEFT($A9,2)="do",$D$189,IF(LEFT($A9,2)="vr",$D$194,IF(LEFT($A9,2)="za",$D$198,IF(LEFT($A9,2)="zo",$D$199)))))))</f>
        <v>0</v>
      </c>
      <c r="E9" s="441">
        <f>IF(LEFT($A9,2)="ma",$E$174,IF(LEFT($A9,2)="di",$E$179,IF(LEFT($A9,2)="wo",$E$184,IF(LEFT($A9,2)="do",$E$189,IF(LEFT($A9,2)="vr",$E$194,IF(LEFT($A9,2)="za",$E$198,IF(LEFT($A9,2)="zo",$E$199)))))))</f>
        <v>0</v>
      </c>
      <c r="F9" s="441">
        <f>IF(LEFT($A9,2)="ma",$C$174,IF(LEFT($A9,2)="di",$C$179,IF(LEFT($A9,2)="wo",$C$184,IF(LEFT($A9,2)="do",$C$189,IF(LEFT($A9,2)="vr",$C$194,IF(LEFT($A9,2)="za",$C$198,IF(LEFT($A9,2)="zo",$C$199)))))))</f>
        <v>0</v>
      </c>
      <c r="G9" s="271">
        <f t="shared" si="0"/>
        <v>0</v>
      </c>
      <c r="H9" s="265"/>
      <c r="I9" s="265"/>
      <c r="J9" s="280"/>
      <c r="K9" s="280"/>
      <c r="L9" s="310"/>
      <c r="M9" s="282"/>
      <c r="N9" s="460">
        <f t="shared" si="5"/>
        <v>42855</v>
      </c>
      <c r="O9" s="390"/>
      <c r="P9" s="283"/>
      <c r="Q9" s="283"/>
      <c r="R9" s="80"/>
      <c r="S9" s="68">
        <f t="shared" si="1"/>
        <v>0</v>
      </c>
      <c r="T9" s="4" t="e">
        <f t="shared" si="2"/>
        <v>#REF!</v>
      </c>
      <c r="U9" s="35"/>
      <c r="V9" s="69">
        <f t="shared" si="6"/>
        <v>0</v>
      </c>
      <c r="W9" s="69">
        <f t="shared" si="7"/>
        <v>0</v>
      </c>
      <c r="X9" s="70">
        <f t="shared" si="8"/>
        <v>0</v>
      </c>
      <c r="Y9" s="92" t="e">
        <f t="shared" si="3"/>
        <v>#REF!</v>
      </c>
      <c r="Z9" s="234"/>
      <c r="AA9" s="530">
        <v>0</v>
      </c>
      <c r="AB9" s="531">
        <v>0</v>
      </c>
      <c r="AC9" s="37"/>
    </row>
    <row r="10" spans="1:29" ht="13.5" customHeight="1" thickBot="1" x14ac:dyDescent="0.3">
      <c r="A10" s="498" t="str">
        <f t="shared" si="4"/>
        <v>zaterdag</v>
      </c>
      <c r="B10" s="665"/>
      <c r="C10" s="449" t="e">
        <f>IF(LEFT($A6,2)="ma",SUM(G6:G10)-SUM($H$171:$H$175)+APRIL!C155,IF(LEFT($A6,2)="di",SUM(G6:G10)-SUM($H$176:$H$180)+APRIL!C155, IF(LEFT($A6,2)="wo",SUM(G6:G10)-SUM($H$181:$H$185)+APRIL!C155, IF(LEFT($A6,2)="do",SUM(G6:G10)-SUM($H$186:$H$190)+APRIL!C155, IF(LEFT($A6,2)="vr",SUM(G6:G10)-SUM($H$191:$H$195)+APRIL!C155, IF(LEFT($A6,2)="za",SUM(G6:G10)-$H$198+APRIL!C155, IF(LEFT($A6,2)="zo",SUM(G6:G10)-$H$199+APRIL!C155)))))))</f>
        <v>#REF!</v>
      </c>
      <c r="D10" s="442">
        <f>IF(LEFT($A10,2)="ma",$D$175,IF(LEFT($A10,2)="di",$D$180,IF(LEFT($A10,2)="wo",$D$185,IF(LEFT($A10,2)="do",$D$190,IF(LEFT($A10,2)="vr",$D$195,IF(LEFT($A10,2)="za",$D$198,IF(LEFT($A10,2)="zo",$D$199)))))))</f>
        <v>0</v>
      </c>
      <c r="E10" s="442">
        <f>IF(LEFT($A10,2)="ma",$E$175,IF(LEFT($A10,2)="di",$E$180,IF(LEFT($A10,2)="wo",$E$185,IF(LEFT($A10,2)="do",$E$190,IF(LEFT($A10,2)="vr",$E$195,IF(LEFT($A10,2)="za",$E$198,IF(LEFT($A10,2)="zo",$E$199)))))))</f>
        <v>0</v>
      </c>
      <c r="F10" s="442">
        <f>IF(LEFT($A10,2)="ma",$C$175,IF(LEFT($A10,2)="di",$C$180,IF(LEFT($A10,2)="wo",$C$185,IF(LEFT($A10,2)="do",$C$190,IF(LEFT($A10,2)="vr",$C$195,IF(LEFT($A10,2)="za",$C$198,IF(LEFT($A10,2)="zo",$C$199)))))))</f>
        <v>0</v>
      </c>
      <c r="G10" s="272">
        <f t="shared" si="0"/>
        <v>0</v>
      </c>
      <c r="H10" s="266"/>
      <c r="I10" s="266"/>
      <c r="J10" s="284"/>
      <c r="K10" s="284"/>
      <c r="L10" s="311"/>
      <c r="M10" s="286"/>
      <c r="N10" s="460">
        <f t="shared" si="5"/>
        <v>42855</v>
      </c>
      <c r="O10" s="391"/>
      <c r="P10" s="287"/>
      <c r="Q10" s="287"/>
      <c r="R10" s="81"/>
      <c r="S10" s="71">
        <f t="shared" si="1"/>
        <v>0</v>
      </c>
      <c r="T10" s="6" t="e">
        <f t="shared" si="2"/>
        <v>#REF!</v>
      </c>
      <c r="U10" s="36"/>
      <c r="V10" s="72">
        <f t="shared" si="6"/>
        <v>0</v>
      </c>
      <c r="W10" s="72">
        <f t="shared" si="7"/>
        <v>0</v>
      </c>
      <c r="X10" s="73">
        <f t="shared" si="8"/>
        <v>0</v>
      </c>
      <c r="Y10" s="93" t="e">
        <f t="shared" si="3"/>
        <v>#REF!</v>
      </c>
      <c r="Z10" s="235"/>
      <c r="AA10" s="532">
        <v>0</v>
      </c>
      <c r="AB10" s="533">
        <v>0</v>
      </c>
      <c r="AC10" s="38"/>
    </row>
    <row r="11" spans="1:29" ht="12.75" customHeight="1" thickBot="1" x14ac:dyDescent="0.3">
      <c r="A11" s="496" t="str">
        <f>TEXT($B$11,"dddd")</f>
        <v>zondag</v>
      </c>
      <c r="B11" s="663">
        <f>DATE($AC$3,5,2)</f>
        <v>42856</v>
      </c>
      <c r="C11" s="451"/>
      <c r="D11" s="493">
        <f>IF(LEFT($A11,2 )="ma",$D$171,IF(LEFT($A11,2)="di",$D$176,IF(LEFT($A11,2)="wo",$D$181,IF(LEFT($A11,2)="do",$D$186,IF(LEFT($A11,2)="vr",$D$191,IF(LEFT($A11,2)="za",$D$198,IF(LEFT($A11,2)="zo",$D$199)))))))</f>
        <v>0</v>
      </c>
      <c r="E11" s="495">
        <f>IF(LEFT($A11,2)="ma",$E$171,IF(LEFT($A11,2)="di",$E$176,IF(LEFT($A11,2)="wo",$E$181,IF(LEFT($A11,2)="do",$E$186,IF(LEFT($A11,2)="vr",$E$191,IF(LEFT($A11,2)="za",$E$198,IF(LEFT($A11,2)="zo",$E$199)))))))</f>
        <v>0</v>
      </c>
      <c r="F11" s="495">
        <f>IF(LEFT($A11,2)="ma",$C$171,IF(LEFT($A11,2)="di",$C$176,IF(LEFT($A11,2)="wo",$C$181,IF(LEFT($A11,2)="do",$C$186,IF(LEFT($A11,2)="vr",$C$191,IF(LEFT($A11,2)="za",$C$198,IF(LEFT($A11,2)="zo",$C$199)))))))</f>
        <v>0</v>
      </c>
      <c r="G11" s="273">
        <f t="shared" si="0"/>
        <v>0</v>
      </c>
      <c r="H11" s="267"/>
      <c r="I11" s="508"/>
      <c r="J11" s="288"/>
      <c r="K11" s="288"/>
      <c r="L11" s="312"/>
      <c r="M11" s="290"/>
      <c r="N11" s="460">
        <f>$B$11</f>
        <v>42856</v>
      </c>
      <c r="O11" s="392"/>
      <c r="P11" s="291"/>
      <c r="Q11" s="291"/>
      <c r="R11" s="79"/>
      <c r="S11" s="200">
        <f t="shared" si="1"/>
        <v>0</v>
      </c>
      <c r="T11" s="5" t="e">
        <f t="shared" si="2"/>
        <v>#REF!</v>
      </c>
      <c r="U11" s="34"/>
      <c r="V11" s="67">
        <f>IF(LEFT(M11,1)="R",IF(U11&lt;$Q$2,0,U11-$Q$2),IF(LEFT(M11,1)="S",IF(U11&lt;$Q$2,0,U11-$Q$2),U11))</f>
        <v>0</v>
      </c>
      <c r="W11" s="67">
        <f>U11</f>
        <v>0</v>
      </c>
      <c r="X11" s="74">
        <f>W11*($Y$3)</f>
        <v>0</v>
      </c>
      <c r="Y11" s="91" t="e">
        <f t="shared" si="3"/>
        <v>#REF!</v>
      </c>
      <c r="Z11" s="236"/>
      <c r="AA11" s="534">
        <v>0</v>
      </c>
      <c r="AB11" s="535">
        <v>0</v>
      </c>
      <c r="AC11" s="39"/>
    </row>
    <row r="12" spans="1:29" ht="12.75" customHeight="1" thickBot="1" x14ac:dyDescent="0.3">
      <c r="A12" s="497" t="str">
        <f t="shared" ref="A12:A15" si="9">TEXT($B$11,"dddd")</f>
        <v>zondag</v>
      </c>
      <c r="B12" s="664"/>
      <c r="C12" s="450"/>
      <c r="D12" s="494">
        <f>IF(LEFT($A12,2)="ma",$D$172,IF(LEFT($A12,2)="di",$D$177,IF(LEFT($A12,2)="wo",$D$182,IF(LEFT($A12,2)="do",$D$187,IF(LEFT($A12,2)="vr",$D$192,IF(LEFT($A12,2)="za",$D$198,IF(LEFT($A12,2)="zo",$D$199)))))))</f>
        <v>0</v>
      </c>
      <c r="E12" s="441">
        <f>IF(LEFT($A12,2)="ma",$E$172,IF(LEFT($A12,2)="di",$E$177,IF(LEFT($A12,2)="wo",$E$182,IF(LEFT($A12,2)="do",$E$187,IF(LEFT($A12,2)="vr",$E$192,IF(LEFT($A12,2)="za",$E$198,IF(LEFT($A12,2)="zo",$E$199)))))))</f>
        <v>0</v>
      </c>
      <c r="F12" s="441">
        <f>IF(LEFT($A12,2)="ma",$C$172,IF(LEFT($A12,2)="di",$C$177,IF(LEFT($A12,2)="wo",$C$182,IF(LEFT($A12,2)="do",$C$187,IF(LEFT($A12,2)="vr",$C$192,IF(LEFT($A12,2)="za",$C$198,IF(LEFT($A12,2)="zo",$C$199)))))))</f>
        <v>0</v>
      </c>
      <c r="G12" s="271">
        <f t="shared" si="0"/>
        <v>0</v>
      </c>
      <c r="H12" s="265"/>
      <c r="I12" s="265"/>
      <c r="J12" s="388"/>
      <c r="K12" s="280"/>
      <c r="L12" s="310"/>
      <c r="M12" s="282"/>
      <c r="N12" s="460">
        <f t="shared" ref="N12:N15" si="10">$B$11</f>
        <v>42856</v>
      </c>
      <c r="O12" s="390"/>
      <c r="P12" s="283"/>
      <c r="Q12" s="283"/>
      <c r="R12" s="80"/>
      <c r="S12" s="68">
        <f t="shared" si="1"/>
        <v>0</v>
      </c>
      <c r="T12" s="4" t="e">
        <f t="shared" si="2"/>
        <v>#REF!</v>
      </c>
      <c r="U12" s="35"/>
      <c r="V12" s="69">
        <f t="shared" si="6"/>
        <v>0</v>
      </c>
      <c r="W12" s="69">
        <f t="shared" si="7"/>
        <v>0</v>
      </c>
      <c r="X12" s="70">
        <f t="shared" si="8"/>
        <v>0</v>
      </c>
      <c r="Y12" s="92" t="e">
        <f t="shared" si="3"/>
        <v>#REF!</v>
      </c>
      <c r="Z12" s="234"/>
      <c r="AA12" s="530">
        <v>0</v>
      </c>
      <c r="AB12" s="531">
        <v>0</v>
      </c>
      <c r="AC12" s="37"/>
    </row>
    <row r="13" spans="1:29" ht="12.75" customHeight="1" thickBot="1" x14ac:dyDescent="0.3">
      <c r="A13" s="497" t="str">
        <f t="shared" si="9"/>
        <v>zondag</v>
      </c>
      <c r="B13" s="664"/>
      <c r="C13" s="452"/>
      <c r="D13" s="492">
        <f>IF(LEFT($A13,2)="ma",$D$173,IF(LEFT($A13,2)="di",$D$178,IF(LEFT($A13,2)="wo",$D$183,IF(LEFT($A13,2)="do",$D$188,IF(LEFT($A13,2)="vr",$D$193,IF(LEFT($A13,2)="za",$D$198,IF(LEFT($A13,2)="zo",$D$199)))))))</f>
        <v>0</v>
      </c>
      <c r="E13" s="441">
        <f>IF(LEFT($A13,2)="ma",$E$173,IF(LEFT($A13,2)="di",$E$178,IF(LEFT($A13,2)="wo",$E$183,IF(LEFT($A13,2)="do",$E$188,IF(LEFT($A13,2)="vr",$E$193,IF(LEFT($A13,2)="za",$E$198,IF(LEFT($A13,2)="zo",$E$199)))))))</f>
        <v>0</v>
      </c>
      <c r="F13" s="441">
        <f>IF(LEFT($A13,2)="ma",$C$173,IF(LEFT($A13,2)="di",$C$178,IF(LEFT($A13,2)="wo",$C$183,IF(LEFT($A13,2)="do",$C$188,IF(LEFT($A13,2)="vr",$C$193,IF(LEFT($A13,2)="za",$C$198,IF(LEFT($A13,2)="zo",$C$199)))))))</f>
        <v>0</v>
      </c>
      <c r="G13" s="271">
        <f t="shared" ref="G13:G76" si="11">E13-D13-F13</f>
        <v>0</v>
      </c>
      <c r="H13" s="265"/>
      <c r="I13" s="265"/>
      <c r="J13" s="388"/>
      <c r="K13" s="280"/>
      <c r="L13" s="310"/>
      <c r="M13" s="282"/>
      <c r="N13" s="460">
        <f t="shared" si="10"/>
        <v>42856</v>
      </c>
      <c r="O13" s="390"/>
      <c r="P13" s="283"/>
      <c r="Q13" s="283"/>
      <c r="R13" s="80"/>
      <c r="S13" s="68">
        <f t="shared" si="1"/>
        <v>0</v>
      </c>
      <c r="T13" s="4" t="e">
        <f t="shared" si="2"/>
        <v>#REF!</v>
      </c>
      <c r="U13" s="35"/>
      <c r="V13" s="69">
        <f t="shared" si="6"/>
        <v>0</v>
      </c>
      <c r="W13" s="69">
        <f t="shared" si="7"/>
        <v>0</v>
      </c>
      <c r="X13" s="70">
        <f t="shared" si="8"/>
        <v>0</v>
      </c>
      <c r="Y13" s="92" t="e">
        <f t="shared" si="3"/>
        <v>#REF!</v>
      </c>
      <c r="Z13" s="234"/>
      <c r="AA13" s="530">
        <v>0</v>
      </c>
      <c r="AB13" s="531">
        <v>0</v>
      </c>
      <c r="AC13" s="37"/>
    </row>
    <row r="14" spans="1:29" ht="12.75" customHeight="1" thickBot="1" x14ac:dyDescent="0.3">
      <c r="A14" s="497" t="str">
        <f t="shared" si="9"/>
        <v>zondag</v>
      </c>
      <c r="B14" s="664"/>
      <c r="C14" s="450"/>
      <c r="D14" s="441">
        <f>IF(LEFT($A14,2)="ma",$D$174,IF(LEFT($A14,2)="di",$D$179,IF(LEFT($A14,2)="wo",$D$184,IF(LEFT($A14,2)="do",$D$189,IF(LEFT($A14,2)="vr",$D$194,IF(LEFT($A14,2)="za",$D$198,IF(LEFT($A14,2)="zo",$D$199)))))))</f>
        <v>0</v>
      </c>
      <c r="E14" s="441">
        <f>IF(LEFT($A14,2)="ma",$E$174,IF(LEFT($A14,2)="di",$E$179,IF(LEFT($A14,2)="wo",$E$184,IF(LEFT($A14,2)="do",$E$189,IF(LEFT($A14,2)="vr",$E$194,IF(LEFT($A14,2)="za",$E$198,IF(LEFT($A14,2)="zo",$E$199)))))))</f>
        <v>0</v>
      </c>
      <c r="F14" s="441">
        <f>IF(LEFT($A14,2)="ma",$C$174,IF(LEFT($A14,2)="di",$C$179,IF(LEFT($A14,2)="wo",$C$184,IF(LEFT($A14,2)="do",$C$189,IF(LEFT($A14,2)="vr",$C$194,IF(LEFT($A14,2)="za",$C$198,IF(LEFT($A14,2)="zo",$C$199)))))))</f>
        <v>0</v>
      </c>
      <c r="G14" s="271">
        <f t="shared" si="11"/>
        <v>0</v>
      </c>
      <c r="H14" s="265"/>
      <c r="I14" s="265"/>
      <c r="J14" s="280"/>
      <c r="K14" s="280"/>
      <c r="L14" s="310"/>
      <c r="M14" s="282"/>
      <c r="N14" s="460">
        <f t="shared" si="10"/>
        <v>42856</v>
      </c>
      <c r="O14" s="390"/>
      <c r="P14" s="283"/>
      <c r="Q14" s="283"/>
      <c r="R14" s="80"/>
      <c r="S14" s="68">
        <f t="shared" si="1"/>
        <v>0</v>
      </c>
      <c r="T14" s="4" t="e">
        <f t="shared" si="2"/>
        <v>#REF!</v>
      </c>
      <c r="U14" s="35"/>
      <c r="V14" s="69">
        <f t="shared" si="6"/>
        <v>0</v>
      </c>
      <c r="W14" s="69">
        <f t="shared" si="7"/>
        <v>0</v>
      </c>
      <c r="X14" s="70">
        <f t="shared" si="8"/>
        <v>0</v>
      </c>
      <c r="Y14" s="92" t="e">
        <f t="shared" si="3"/>
        <v>#REF!</v>
      </c>
      <c r="Z14" s="234"/>
      <c r="AA14" s="530">
        <v>0</v>
      </c>
      <c r="AB14" s="531">
        <v>0</v>
      </c>
      <c r="AC14" s="37"/>
    </row>
    <row r="15" spans="1:29" ht="13.5" customHeight="1" thickBot="1" x14ac:dyDescent="0.3">
      <c r="A15" s="498" t="str">
        <f t="shared" si="9"/>
        <v>zondag</v>
      </c>
      <c r="B15" s="665"/>
      <c r="C15" s="449" t="e">
        <f t="shared" ref="C15:C70" si="12">IF(LEFT($A11,2)="ma",SUM(G11:G15)-SUM($H$171:$H$175)+C10,IF(LEFT($A11,2)="di",SUM(G11:G15)-SUM($H$176:$H$180)+C10, IF(LEFT($A11,2)="wo",SUM(G11:G15)-SUM($H$181:$H$185)+C10, IF(LEFT($A11,2)="do",SUM(G11:G15)-SUM($H$186:$H$190)+C10, IF(LEFT($A11,2)="vr",SUM(G11:G15)-SUM($H$191:$H$195)+C10, IF(LEFT($A11,2)="za",SUM(G11:G15)-$H$198+C10, IF(LEFT($A11,2)="zo",SUM(G11:G15)-$H$199+C10)))))))</f>
        <v>#REF!</v>
      </c>
      <c r="D15" s="442">
        <f>IF(LEFT($A15,2)="ma",$D$175,IF(LEFT($A15,2)="di",$D$180,IF(LEFT($A15,2)="wo",$D$185,IF(LEFT($A15,2)="do",$D$190,IF(LEFT($A15,2)="vr",$D$195,IF(LEFT($A15,2)="za",$D$198,IF(LEFT($A15,2)="zo",$D$199)))))))</f>
        <v>0</v>
      </c>
      <c r="E15" s="442">
        <f>IF(LEFT($A15,2)="ma",$E$175,IF(LEFT($A15,2)="di",$E$180,IF(LEFT($A15,2)="wo",$E$185,IF(LEFT($A15,2)="do",$E$190,IF(LEFT($A15,2)="vr",$E$195,IF(LEFT($A15,2)="za",$E$198,IF(LEFT($A15,2)="zo",$E$199)))))))</f>
        <v>0</v>
      </c>
      <c r="F15" s="442">
        <f>IF(LEFT($A15,2)="ma",$C$175,IF(LEFT($A15,2)="di",$C$180,IF(LEFT($A15,2)="wo",$C$185,IF(LEFT($A15,2)="do",$C$190,IF(LEFT($A15,2)="vr",$C$195,IF(LEFT($A15,2)="za",$C$198,IF(LEFT($A15,2)="zo",$C$199)))))))</f>
        <v>0</v>
      </c>
      <c r="G15" s="274">
        <f t="shared" si="11"/>
        <v>0</v>
      </c>
      <c r="H15" s="268"/>
      <c r="I15" s="266"/>
      <c r="J15" s="292"/>
      <c r="K15" s="292"/>
      <c r="L15" s="313"/>
      <c r="M15" s="294"/>
      <c r="N15" s="460">
        <f t="shared" si="10"/>
        <v>42856</v>
      </c>
      <c r="O15" s="393"/>
      <c r="P15" s="295"/>
      <c r="Q15" s="295"/>
      <c r="R15" s="81"/>
      <c r="S15" s="71">
        <f t="shared" si="1"/>
        <v>0</v>
      </c>
      <c r="T15" s="6" t="e">
        <f t="shared" si="2"/>
        <v>#REF!</v>
      </c>
      <c r="U15" s="36"/>
      <c r="V15" s="72">
        <f t="shared" si="6"/>
        <v>0</v>
      </c>
      <c r="W15" s="72">
        <f t="shared" si="7"/>
        <v>0</v>
      </c>
      <c r="X15" s="73">
        <f t="shared" si="8"/>
        <v>0</v>
      </c>
      <c r="Y15" s="93" t="e">
        <f t="shared" si="3"/>
        <v>#REF!</v>
      </c>
      <c r="Z15" s="237"/>
      <c r="AA15" s="536">
        <v>0</v>
      </c>
      <c r="AB15" s="537">
        <v>0</v>
      </c>
      <c r="AC15" s="40"/>
    </row>
    <row r="16" spans="1:29" ht="12.75" customHeight="1" thickBot="1" x14ac:dyDescent="0.3">
      <c r="A16" s="496" t="str">
        <f>TEXT($B$16,"dddd")</f>
        <v>maandag</v>
      </c>
      <c r="B16" s="663">
        <f>DATE($AC$3,5,3)</f>
        <v>42857</v>
      </c>
      <c r="C16" s="451"/>
      <c r="D16" s="493">
        <f>IF(LEFT($A16,2 )="ma",$D$171,IF(LEFT($A16,2)="di",$D$176,IF(LEFT($A16,2)="wo",$D$181,IF(LEFT($A16,2)="do",$D$186,IF(LEFT($A16,2)="vr",$D$191,IF(LEFT($A16,2)="za",$D$198,IF(LEFT($A16,2)="zo",$D$199)))))))</f>
        <v>0</v>
      </c>
      <c r="E16" s="495">
        <f>IF(LEFT($A16,2)="ma",$E$171,IF(LEFT($A16,2)="di",$E$176,IF(LEFT($A16,2)="wo",$E$181,IF(LEFT($A16,2)="do",$E$186,IF(LEFT($A16,2)="vr",$E$191,IF(LEFT($A16,2)="za",$E$198,IF(LEFT($A16,2)="zo",$E$199)))))))</f>
        <v>0</v>
      </c>
      <c r="F16" s="495">
        <f>IF(LEFT($A16,2)="ma",$C$171,IF(LEFT($A16,2)="di",$C$176,IF(LEFT($A16,2)="wo",$C$181,IF(LEFT($A16,2)="do",$C$186,IF(LEFT($A16,2)="vr",$C$191,IF(LEFT($A16,2)="za",$C$198,IF(LEFT($A16,2)="zo",$C$199)))))))</f>
        <v>0</v>
      </c>
      <c r="G16" s="270">
        <f t="shared" si="11"/>
        <v>0</v>
      </c>
      <c r="H16" s="264"/>
      <c r="I16" s="508"/>
      <c r="J16" s="395"/>
      <c r="K16" s="276"/>
      <c r="L16" s="309"/>
      <c r="M16" s="278"/>
      <c r="N16" s="461">
        <f>$B$16</f>
        <v>42857</v>
      </c>
      <c r="O16" s="389"/>
      <c r="P16" s="279"/>
      <c r="Q16" s="279"/>
      <c r="R16" s="79"/>
      <c r="S16" s="200">
        <f t="shared" si="1"/>
        <v>0</v>
      </c>
      <c r="T16" s="5" t="e">
        <f t="shared" si="2"/>
        <v>#REF!</v>
      </c>
      <c r="U16" s="34"/>
      <c r="V16" s="67">
        <f>IF(LEFT(M16,1)="R",IF(U16&lt;$Q$2,0,U16-$Q$2),IF(LEFT(M16,1)="S",IF(U16&lt;$Q$2,0,U16-$Q$2),U16))</f>
        <v>0</v>
      </c>
      <c r="W16" s="67">
        <f>U16</f>
        <v>0</v>
      </c>
      <c r="X16" s="74">
        <f>W16*($Y$3)</f>
        <v>0</v>
      </c>
      <c r="Y16" s="91" t="e">
        <f t="shared" si="3"/>
        <v>#REF!</v>
      </c>
      <c r="Z16" s="238"/>
      <c r="AA16" s="528">
        <v>0</v>
      </c>
      <c r="AB16" s="529">
        <v>0</v>
      </c>
      <c r="AC16" s="41"/>
    </row>
    <row r="17" spans="1:29" ht="12.75" customHeight="1" thickBot="1" x14ac:dyDescent="0.3">
      <c r="A17" s="497" t="str">
        <f t="shared" ref="A17:A20" si="13">TEXT($B$16,"dddd")</f>
        <v>maandag</v>
      </c>
      <c r="B17" s="664"/>
      <c r="C17" s="450"/>
      <c r="D17" s="494">
        <f>IF(LEFT($A17,2)="ma",$D$172,IF(LEFT($A17,2)="di",$D$177,IF(LEFT($A17,2)="wo",$D$182,IF(LEFT($A17,2)="do",$D$187,IF(LEFT($A17,2)="vr",$D$192,IF(LEFT($A17,2)="za",$D$198,IF(LEFT($A17,2)="zo",$D$199)))))))</f>
        <v>0</v>
      </c>
      <c r="E17" s="441">
        <f>IF(LEFT($A17,2)="ma",$E$172,IF(LEFT($A17,2)="di",$E$177,IF(LEFT($A17,2)="wo",$E$182,IF(LEFT($A17,2)="do",$E$187,IF(LEFT($A17,2)="vr",$E$192,IF(LEFT($A17,2)="za",$E$198,IF(LEFT($A17,2)="zo",$E$199)))))))</f>
        <v>0</v>
      </c>
      <c r="F17" s="441">
        <f>IF(LEFT($A17,2)="ma",$C$172,IF(LEFT($A17,2)="di",$C$177,IF(LEFT($A17,2)="wo",$C$182,IF(LEFT($A17,2)="do",$C$187,IF(LEFT($A17,2)="vr",$C$192,IF(LEFT($A17,2)="za",$C$198,IF(LEFT($A17,2)="zo",$C$199)))))))</f>
        <v>0</v>
      </c>
      <c r="G17" s="271">
        <f t="shared" si="11"/>
        <v>0</v>
      </c>
      <c r="H17" s="265"/>
      <c r="I17" s="265"/>
      <c r="J17" s="280"/>
      <c r="K17" s="280"/>
      <c r="L17" s="310"/>
      <c r="M17" s="282"/>
      <c r="N17" s="461">
        <f t="shared" ref="N17:N20" si="14">$B$16</f>
        <v>42857</v>
      </c>
      <c r="O17" s="390"/>
      <c r="P17" s="283"/>
      <c r="Q17" s="283"/>
      <c r="R17" s="80"/>
      <c r="S17" s="68">
        <f t="shared" si="1"/>
        <v>0</v>
      </c>
      <c r="T17" s="4" t="e">
        <f t="shared" si="2"/>
        <v>#REF!</v>
      </c>
      <c r="U17" s="35"/>
      <c r="V17" s="69">
        <f t="shared" si="6"/>
        <v>0</v>
      </c>
      <c r="W17" s="69">
        <f t="shared" si="7"/>
        <v>0</v>
      </c>
      <c r="X17" s="70">
        <f t="shared" si="8"/>
        <v>0</v>
      </c>
      <c r="Y17" s="92" t="e">
        <f t="shared" si="3"/>
        <v>#REF!</v>
      </c>
      <c r="Z17" s="234"/>
      <c r="AA17" s="530">
        <v>0</v>
      </c>
      <c r="AB17" s="531">
        <v>0</v>
      </c>
      <c r="AC17" s="37"/>
    </row>
    <row r="18" spans="1:29" ht="12.75" customHeight="1" thickBot="1" x14ac:dyDescent="0.3">
      <c r="A18" s="497" t="str">
        <f t="shared" si="13"/>
        <v>maandag</v>
      </c>
      <c r="B18" s="664"/>
      <c r="C18" s="452"/>
      <c r="D18" s="492">
        <f>IF(LEFT($A18,2)="ma",$D$173,IF(LEFT($A18,2)="di",$D$178,IF(LEFT($A18,2)="wo",$D$183,IF(LEFT($A18,2)="do",$D$188,IF(LEFT($A18,2)="vr",$D$193,IF(LEFT($A18,2)="za",$D$198,IF(LEFT($A18,2)="zo",$D$199)))))))</f>
        <v>0</v>
      </c>
      <c r="E18" s="441">
        <f>IF(LEFT($A18,2)="ma",$E$173,IF(LEFT($A18,2)="di",$E$178,IF(LEFT($A18,2)="wo",$E$183,IF(LEFT($A18,2)="do",$E$188,IF(LEFT($A18,2)="vr",$E$193,IF(LEFT($A18,2)="za",$E$198,IF(LEFT($A18,2)="zo",$E$199)))))))</f>
        <v>0</v>
      </c>
      <c r="F18" s="441">
        <f>IF(LEFT($A18,2)="ma",$C$173,IF(LEFT($A18,2)="di",$C$178,IF(LEFT($A18,2)="wo",$C$183,IF(LEFT($A18,2)="do",$C$188,IF(LEFT($A18,2)="vr",$C$193,IF(LEFT($A18,2)="za",$C$198,IF(LEFT($A18,2)="zo",$C$199)))))))</f>
        <v>0</v>
      </c>
      <c r="G18" s="271">
        <f t="shared" si="11"/>
        <v>0</v>
      </c>
      <c r="H18" s="265"/>
      <c r="I18" s="265"/>
      <c r="J18" s="280"/>
      <c r="K18" s="280"/>
      <c r="L18" s="310"/>
      <c r="M18" s="282"/>
      <c r="N18" s="461">
        <f t="shared" si="14"/>
        <v>42857</v>
      </c>
      <c r="O18" s="390"/>
      <c r="P18" s="283"/>
      <c r="Q18" s="283"/>
      <c r="R18" s="80"/>
      <c r="S18" s="68">
        <f t="shared" si="1"/>
        <v>0</v>
      </c>
      <c r="T18" s="4" t="e">
        <f t="shared" si="2"/>
        <v>#REF!</v>
      </c>
      <c r="U18" s="35"/>
      <c r="V18" s="69">
        <f t="shared" si="6"/>
        <v>0</v>
      </c>
      <c r="W18" s="69">
        <f t="shared" si="7"/>
        <v>0</v>
      </c>
      <c r="X18" s="70">
        <f t="shared" si="8"/>
        <v>0</v>
      </c>
      <c r="Y18" s="92" t="e">
        <f t="shared" si="3"/>
        <v>#REF!</v>
      </c>
      <c r="Z18" s="234"/>
      <c r="AA18" s="530">
        <v>0</v>
      </c>
      <c r="AB18" s="531">
        <v>0</v>
      </c>
      <c r="AC18" s="37"/>
    </row>
    <row r="19" spans="1:29" ht="12.75" customHeight="1" thickBot="1" x14ac:dyDescent="0.3">
      <c r="A19" s="497" t="str">
        <f t="shared" si="13"/>
        <v>maandag</v>
      </c>
      <c r="B19" s="664"/>
      <c r="C19" s="450"/>
      <c r="D19" s="441">
        <f>IF(LEFT($A19,2)="ma",$D$174,IF(LEFT($A19,2)="di",$D$179,IF(LEFT($A19,2)="wo",$D$184,IF(LEFT($A19,2)="do",$D$189,IF(LEFT($A19,2)="vr",$D$194,IF(LEFT($A19,2)="za",$D$198,IF(LEFT($A19,2)="zo",$D$199)))))))</f>
        <v>0</v>
      </c>
      <c r="E19" s="441">
        <f>IF(LEFT($A19,2)="ma",$E$174,IF(LEFT($A19,2)="di",$E$179,IF(LEFT($A19,2)="wo",$E$184,IF(LEFT($A19,2)="do",$E$189,IF(LEFT($A19,2)="vr",$E$194,IF(LEFT($A19,2)="za",$E$198,IF(LEFT($A19,2)="zo",$E$199)))))))</f>
        <v>0</v>
      </c>
      <c r="F19" s="441">
        <f>IF(LEFT($A19,2)="ma",$C$174,IF(LEFT($A19,2)="di",$C$179,IF(LEFT($A19,2)="wo",$C$184,IF(LEFT($A19,2)="do",$C$189,IF(LEFT($A19,2)="vr",$C$194,IF(LEFT($A19,2)="za",$C$198,IF(LEFT($A19,2)="zo",$C$199)))))))</f>
        <v>0</v>
      </c>
      <c r="G19" s="271">
        <f t="shared" si="11"/>
        <v>0</v>
      </c>
      <c r="H19" s="265"/>
      <c r="I19" s="265"/>
      <c r="J19" s="280"/>
      <c r="K19" s="280"/>
      <c r="L19" s="310"/>
      <c r="M19" s="282"/>
      <c r="N19" s="461">
        <f t="shared" si="14"/>
        <v>42857</v>
      </c>
      <c r="O19" s="390"/>
      <c r="P19" s="283"/>
      <c r="Q19" s="283"/>
      <c r="R19" s="80"/>
      <c r="S19" s="68">
        <f t="shared" si="1"/>
        <v>0</v>
      </c>
      <c r="T19" s="4" t="e">
        <f t="shared" si="2"/>
        <v>#REF!</v>
      </c>
      <c r="U19" s="35"/>
      <c r="V19" s="69">
        <f t="shared" si="6"/>
        <v>0</v>
      </c>
      <c r="W19" s="69">
        <f t="shared" si="7"/>
        <v>0</v>
      </c>
      <c r="X19" s="70">
        <f t="shared" si="8"/>
        <v>0</v>
      </c>
      <c r="Y19" s="92" t="e">
        <f t="shared" si="3"/>
        <v>#REF!</v>
      </c>
      <c r="Z19" s="234"/>
      <c r="AA19" s="530">
        <v>0</v>
      </c>
      <c r="AB19" s="531">
        <v>0</v>
      </c>
      <c r="AC19" s="37"/>
    </row>
    <row r="20" spans="1:29" ht="13.5" customHeight="1" thickBot="1" x14ac:dyDescent="0.3">
      <c r="A20" s="498" t="str">
        <f t="shared" si="13"/>
        <v>maandag</v>
      </c>
      <c r="B20" s="665"/>
      <c r="C20" s="449" t="e">
        <f t="shared" si="12"/>
        <v>#REF!</v>
      </c>
      <c r="D20" s="442">
        <f>IF(LEFT($A20,2)="ma",$D$175,IF(LEFT($A20,2)="di",$D$180,IF(LEFT($A20,2)="wo",$D$185,IF(LEFT($A20,2)="do",$D$190,IF(LEFT($A20,2)="vr",$D$195,IF(LEFT($A20,2)="za",$D$198,IF(LEFT($A20,2)="zo",$D$199)))))))</f>
        <v>0</v>
      </c>
      <c r="E20" s="442">
        <f>IF(LEFT($A20,2)="ma",$E$175,IF(LEFT($A20,2)="di",$E$180,IF(LEFT($A20,2)="wo",$E$185,IF(LEFT($A20,2)="do",$E$190,IF(LEFT($A20,2)="vr",$E$195,IF(LEFT($A20,2)="za",$E$198,IF(LEFT($A20,2)="zo",$E$199)))))))</f>
        <v>0</v>
      </c>
      <c r="F20" s="442">
        <f>IF(LEFT($A20,2)="ma",$C$175,IF(LEFT($A20,2)="di",$C$180,IF(LEFT($A20,2)="wo",$C$185,IF(LEFT($A20,2)="do",$C$190,IF(LEFT($A20,2)="vr",$C$195,IF(LEFT($A20,2)="za",$C$198,IF(LEFT($A20,2)="zo",$C$199)))))))</f>
        <v>0</v>
      </c>
      <c r="G20" s="272">
        <f t="shared" si="11"/>
        <v>0</v>
      </c>
      <c r="H20" s="266"/>
      <c r="I20" s="266"/>
      <c r="J20" s="284"/>
      <c r="K20" s="284"/>
      <c r="L20" s="311"/>
      <c r="M20" s="286"/>
      <c r="N20" s="461">
        <f t="shared" si="14"/>
        <v>42857</v>
      </c>
      <c r="O20" s="391"/>
      <c r="P20" s="287"/>
      <c r="Q20" s="287"/>
      <c r="R20" s="81"/>
      <c r="S20" s="71">
        <f t="shared" si="1"/>
        <v>0</v>
      </c>
      <c r="T20" s="6" t="e">
        <f t="shared" si="2"/>
        <v>#REF!</v>
      </c>
      <c r="U20" s="36"/>
      <c r="V20" s="72">
        <f t="shared" si="6"/>
        <v>0</v>
      </c>
      <c r="W20" s="72">
        <f t="shared" si="7"/>
        <v>0</v>
      </c>
      <c r="X20" s="73">
        <f t="shared" si="8"/>
        <v>0</v>
      </c>
      <c r="Y20" s="93" t="e">
        <f t="shared" si="3"/>
        <v>#REF!</v>
      </c>
      <c r="Z20" s="235"/>
      <c r="AA20" s="532">
        <v>0</v>
      </c>
      <c r="AB20" s="533">
        <v>0</v>
      </c>
      <c r="AC20" s="38"/>
    </row>
    <row r="21" spans="1:29" ht="12.75" customHeight="1" x14ac:dyDescent="0.25">
      <c r="A21" s="496" t="str">
        <f>TEXT($B$21,"dddd")</f>
        <v>dinsdag</v>
      </c>
      <c r="B21" s="663">
        <f>DATE($AC$3,5,4)</f>
        <v>42858</v>
      </c>
      <c r="C21" s="451"/>
      <c r="D21" s="493">
        <f>IF(LEFT($A21,2 )="ma",$D$171,IF(LEFT($A21,2)="di",$D$176,IF(LEFT($A21,2)="wo",$D$181,IF(LEFT($A21,2)="do",$D$186,IF(LEFT($A21,2)="vr",$D$191,IF(LEFT($A21,2)="za",$D$198,IF(LEFT($A21,2)="zo",$D$199)))))))</f>
        <v>0</v>
      </c>
      <c r="E21" s="495">
        <f>IF(LEFT($A21,2)="ma",$E$171,IF(LEFT($A21,2)="di",$E$176,IF(LEFT($A21,2)="wo",$E$181,IF(LEFT($A21,2)="do",$E$186,IF(LEFT($A21,2)="vr",$E$191,IF(LEFT($A21,2)="za",$E$198,IF(LEFT($A21,2)="zo",$E$199)))))))</f>
        <v>0</v>
      </c>
      <c r="F21" s="495">
        <f>IF(LEFT($A21,2)="ma",$C$171,IF(LEFT($A21,2)="di",$C$176,IF(LEFT($A21,2)="wo",$C$181,IF(LEFT($A21,2)="do",$C$186,IF(LEFT($A21,2)="vr",$C$191,IF(LEFT($A21,2)="za",$C$198,IF(LEFT($A21,2)="zo",$C$199)))))))</f>
        <v>0</v>
      </c>
      <c r="G21" s="273">
        <f t="shared" si="11"/>
        <v>0</v>
      </c>
      <c r="H21" s="267"/>
      <c r="I21" s="508"/>
      <c r="J21" s="396"/>
      <c r="K21" s="288"/>
      <c r="L21" s="312"/>
      <c r="M21" s="290"/>
      <c r="N21" s="462">
        <f>$B$21</f>
        <v>42858</v>
      </c>
      <c r="O21" s="392"/>
      <c r="P21" s="291"/>
      <c r="Q21" s="291"/>
      <c r="R21" s="79"/>
      <c r="S21" s="200">
        <f t="shared" si="1"/>
        <v>0</v>
      </c>
      <c r="T21" s="5" t="e">
        <f t="shared" si="2"/>
        <v>#REF!</v>
      </c>
      <c r="U21" s="34"/>
      <c r="V21" s="67">
        <f>IF(LEFT(M21,1)="R",IF(U21&lt;$Q$2,0,U21-$Q$2),IF(LEFT(M21,1)="S",IF(U21&lt;$Q$2,0,U21-$Q$2),U21))</f>
        <v>0</v>
      </c>
      <c r="W21" s="67">
        <f>U21</f>
        <v>0</v>
      </c>
      <c r="X21" s="74">
        <f>W21*($Y$3)</f>
        <v>0</v>
      </c>
      <c r="Y21" s="91" t="e">
        <f t="shared" si="3"/>
        <v>#REF!</v>
      </c>
      <c r="Z21" s="236"/>
      <c r="AA21" s="534">
        <v>0</v>
      </c>
      <c r="AB21" s="535">
        <v>0</v>
      </c>
      <c r="AC21" s="39"/>
    </row>
    <row r="22" spans="1:29" ht="12.75" customHeight="1" x14ac:dyDescent="0.25">
      <c r="A22" s="497" t="str">
        <f t="shared" ref="A22:A25" si="15">TEXT($B$21,"dddd")</f>
        <v>dinsdag</v>
      </c>
      <c r="B22" s="664"/>
      <c r="C22" s="450"/>
      <c r="D22" s="494">
        <f>IF(LEFT($A22,2)="ma",$D$172,IF(LEFT($A22,2)="di",$D$177,IF(LEFT($A22,2)="wo",$D$182,IF(LEFT($A22,2)="do",$D$187,IF(LEFT($A22,2)="vr",$D$192,IF(LEFT($A22,2)="za",$D$198,IF(LEFT($A22,2)="zo",$D$199)))))))</f>
        <v>0</v>
      </c>
      <c r="E22" s="441">
        <f>IF(LEFT($A22,2)="ma",$E$172,IF(LEFT($A22,2)="di",$E$177,IF(LEFT($A22,2)="wo",$E$182,IF(LEFT($A22,2)="do",$E$187,IF(LEFT($A22,2)="vr",$E$192,IF(LEFT($A22,2)="za",$E$198,IF(LEFT($A22,2)="zo",$E$199)))))))</f>
        <v>0</v>
      </c>
      <c r="F22" s="441">
        <f>IF(LEFT($A22,2)="ma",$C$172,IF(LEFT($A22,2)="di",$C$177,IF(LEFT($A22,2)="wo",$C$182,IF(LEFT($A22,2)="do",$C$187,IF(LEFT($A22,2)="vr",$C$192,IF(LEFT($A22,2)="za",$C$198,IF(LEFT($A22,2)="zo",$C$199)))))))</f>
        <v>0</v>
      </c>
      <c r="G22" s="271">
        <f t="shared" si="11"/>
        <v>0</v>
      </c>
      <c r="H22" s="265"/>
      <c r="I22" s="265"/>
      <c r="J22" s="280"/>
      <c r="K22" s="280"/>
      <c r="L22" s="310"/>
      <c r="M22" s="282"/>
      <c r="N22" s="462">
        <f t="shared" ref="N22:N25" si="16">$B$21</f>
        <v>42858</v>
      </c>
      <c r="O22" s="390"/>
      <c r="P22" s="283"/>
      <c r="Q22" s="283"/>
      <c r="R22" s="80"/>
      <c r="S22" s="68">
        <f t="shared" si="1"/>
        <v>0</v>
      </c>
      <c r="T22" s="4" t="e">
        <f t="shared" si="2"/>
        <v>#REF!</v>
      </c>
      <c r="U22" s="35"/>
      <c r="V22" s="69">
        <f t="shared" si="6"/>
        <v>0</v>
      </c>
      <c r="W22" s="69">
        <f t="shared" si="7"/>
        <v>0</v>
      </c>
      <c r="X22" s="70">
        <f t="shared" si="8"/>
        <v>0</v>
      </c>
      <c r="Y22" s="92" t="e">
        <f t="shared" si="3"/>
        <v>#REF!</v>
      </c>
      <c r="Z22" s="234"/>
      <c r="AA22" s="530">
        <v>0</v>
      </c>
      <c r="AB22" s="531">
        <v>0</v>
      </c>
      <c r="AC22" s="37"/>
    </row>
    <row r="23" spans="1:29" ht="12.75" customHeight="1" x14ac:dyDescent="0.25">
      <c r="A23" s="497" t="str">
        <f t="shared" si="15"/>
        <v>dinsdag</v>
      </c>
      <c r="B23" s="664"/>
      <c r="C23" s="452"/>
      <c r="D23" s="492">
        <f>IF(LEFT($A23,2)="ma",$D$173,IF(LEFT($A23,2)="di",$D$178,IF(LEFT($A23,2)="wo",$D$183,IF(LEFT($A23,2)="do",$D$188,IF(LEFT($A23,2)="vr",$D$193,IF(LEFT($A23,2)="za",$D$198,IF(LEFT($A23,2)="zo",$D$199)))))))</f>
        <v>0</v>
      </c>
      <c r="E23" s="441">
        <f>IF(LEFT($A23,2)="ma",$E$173,IF(LEFT($A23,2)="di",$E$178,IF(LEFT($A23,2)="wo",$E$183,IF(LEFT($A23,2)="do",$E$188,IF(LEFT($A23,2)="vr",$E$193,IF(LEFT($A23,2)="za",$E$198,IF(LEFT($A23,2)="zo",$E$199)))))))</f>
        <v>0</v>
      </c>
      <c r="F23" s="441">
        <f>IF(LEFT($A23,2)="ma",$C$173,IF(LEFT($A23,2)="di",$C$178,IF(LEFT($A23,2)="wo",$C$183,IF(LEFT($A23,2)="do",$C$188,IF(LEFT($A23,2)="vr",$C$193,IF(LEFT($A23,2)="za",$C$198,IF(LEFT($A23,2)="zo",$C$199)))))))</f>
        <v>0</v>
      </c>
      <c r="G23" s="271">
        <f t="shared" si="11"/>
        <v>0</v>
      </c>
      <c r="H23" s="265"/>
      <c r="I23" s="265"/>
      <c r="J23" s="280"/>
      <c r="K23" s="280"/>
      <c r="L23" s="310"/>
      <c r="M23" s="282"/>
      <c r="N23" s="462">
        <f t="shared" si="16"/>
        <v>42858</v>
      </c>
      <c r="O23" s="390"/>
      <c r="P23" s="283"/>
      <c r="Q23" s="283"/>
      <c r="R23" s="80"/>
      <c r="S23" s="68">
        <f t="shared" si="1"/>
        <v>0</v>
      </c>
      <c r="T23" s="4" t="e">
        <f t="shared" si="2"/>
        <v>#REF!</v>
      </c>
      <c r="U23" s="35"/>
      <c r="V23" s="69">
        <f t="shared" si="6"/>
        <v>0</v>
      </c>
      <c r="W23" s="69">
        <f t="shared" si="7"/>
        <v>0</v>
      </c>
      <c r="X23" s="70">
        <f t="shared" si="8"/>
        <v>0</v>
      </c>
      <c r="Y23" s="92" t="e">
        <f t="shared" si="3"/>
        <v>#REF!</v>
      </c>
      <c r="Z23" s="234"/>
      <c r="AA23" s="530">
        <v>0</v>
      </c>
      <c r="AB23" s="531">
        <v>0</v>
      </c>
      <c r="AC23" s="37"/>
    </row>
    <row r="24" spans="1:29" ht="12.75" customHeight="1" thickBot="1" x14ac:dyDescent="0.3">
      <c r="A24" s="497" t="str">
        <f t="shared" si="15"/>
        <v>dinsdag</v>
      </c>
      <c r="B24" s="664"/>
      <c r="C24" s="450"/>
      <c r="D24" s="441">
        <f>IF(LEFT($A24,2)="ma",$D$174,IF(LEFT($A24,2)="di",$D$179,IF(LEFT($A24,2)="wo",$D$184,IF(LEFT($A24,2)="do",$D$189,IF(LEFT($A24,2)="vr",$D$194,IF(LEFT($A24,2)="za",$D$198,IF(LEFT($A24,2)="zo",$D$199)))))))</f>
        <v>0</v>
      </c>
      <c r="E24" s="441">
        <f>IF(LEFT($A24,2)="ma",$E$174,IF(LEFT($A24,2)="di",$E$179,IF(LEFT($A24,2)="wo",$E$184,IF(LEFT($A24,2)="do",$E$189,IF(LEFT($A24,2)="vr",$E$194,IF(LEFT($A24,2)="za",$E$198,IF(LEFT($A24,2)="zo",$E$199)))))))</f>
        <v>0</v>
      </c>
      <c r="F24" s="441">
        <f>IF(LEFT($A24,2)="ma",$C$174,IF(LEFT($A24,2)="di",$C$179,IF(LEFT($A24,2)="wo",$C$184,IF(LEFT($A24,2)="do",$C$189,IF(LEFT($A24,2)="vr",$C$194,IF(LEFT($A24,2)="za",$C$198,IF(LEFT($A24,2)="zo",$C$199)))))))</f>
        <v>0</v>
      </c>
      <c r="G24" s="271">
        <f t="shared" si="11"/>
        <v>0</v>
      </c>
      <c r="H24" s="265"/>
      <c r="I24" s="265"/>
      <c r="J24" s="280"/>
      <c r="K24" s="280"/>
      <c r="L24" s="310"/>
      <c r="M24" s="282"/>
      <c r="N24" s="462">
        <f t="shared" si="16"/>
        <v>42858</v>
      </c>
      <c r="O24" s="390"/>
      <c r="P24" s="283"/>
      <c r="Q24" s="283"/>
      <c r="R24" s="80"/>
      <c r="S24" s="68">
        <f t="shared" si="1"/>
        <v>0</v>
      </c>
      <c r="T24" s="4" t="e">
        <f t="shared" si="2"/>
        <v>#REF!</v>
      </c>
      <c r="U24" s="35"/>
      <c r="V24" s="69">
        <f t="shared" si="6"/>
        <v>0</v>
      </c>
      <c r="W24" s="69">
        <f t="shared" si="7"/>
        <v>0</v>
      </c>
      <c r="X24" s="70">
        <f t="shared" si="8"/>
        <v>0</v>
      </c>
      <c r="Y24" s="92" t="e">
        <f t="shared" si="3"/>
        <v>#REF!</v>
      </c>
      <c r="Z24" s="234"/>
      <c r="AA24" s="530">
        <v>0</v>
      </c>
      <c r="AB24" s="531">
        <v>0</v>
      </c>
      <c r="AC24" s="37"/>
    </row>
    <row r="25" spans="1:29" ht="13.5" customHeight="1" thickBot="1" x14ac:dyDescent="0.3">
      <c r="A25" s="498" t="str">
        <f t="shared" si="15"/>
        <v>dinsdag</v>
      </c>
      <c r="B25" s="665"/>
      <c r="C25" s="449" t="e">
        <f t="shared" si="12"/>
        <v>#REF!</v>
      </c>
      <c r="D25" s="442">
        <f>IF(LEFT($A25,2)="ma",$D$175,IF(LEFT($A25,2)="di",$D$180,IF(LEFT($A25,2)="wo",$D$185,IF(LEFT($A25,2)="do",$D$190,IF(LEFT($A25,2)="vr",$D$195,IF(LEFT($A25,2)="za",$D$198,IF(LEFT($A25,2)="zo",$D$199)))))))</f>
        <v>0</v>
      </c>
      <c r="E25" s="442">
        <f>IF(LEFT($A25,2)="ma",$E$175,IF(LEFT($A25,2)="di",$E$180,IF(LEFT($A25,2)="wo",$E$185,IF(LEFT($A25,2)="do",$E$190,IF(LEFT($A25,2)="vr",$E$195,IF(LEFT($A25,2)="za",$E$198,IF(LEFT($A25,2)="zo",$E$199)))))))</f>
        <v>0</v>
      </c>
      <c r="F25" s="442">
        <f>IF(LEFT($A25,2)="ma",$C$175,IF(LEFT($A25,2)="di",$C$180,IF(LEFT($A25,2)="wo",$C$185,IF(LEFT($A25,2)="do",$C$190,IF(LEFT($A25,2)="vr",$C$195,IF(LEFT($A25,2)="za",$C$198,IF(LEFT($A25,2)="zo",$C$199)))))))</f>
        <v>0</v>
      </c>
      <c r="G25" s="274">
        <f t="shared" si="11"/>
        <v>0</v>
      </c>
      <c r="H25" s="268"/>
      <c r="I25" s="266"/>
      <c r="J25" s="292"/>
      <c r="K25" s="292"/>
      <c r="L25" s="313"/>
      <c r="M25" s="294"/>
      <c r="N25" s="462">
        <f t="shared" si="16"/>
        <v>42858</v>
      </c>
      <c r="O25" s="393"/>
      <c r="P25" s="295"/>
      <c r="Q25" s="295"/>
      <c r="R25" s="81"/>
      <c r="S25" s="71">
        <f t="shared" si="1"/>
        <v>0</v>
      </c>
      <c r="T25" s="6" t="e">
        <f t="shared" si="2"/>
        <v>#REF!</v>
      </c>
      <c r="U25" s="36"/>
      <c r="V25" s="72">
        <f t="shared" si="6"/>
        <v>0</v>
      </c>
      <c r="W25" s="72">
        <f t="shared" si="7"/>
        <v>0</v>
      </c>
      <c r="X25" s="73">
        <f t="shared" si="8"/>
        <v>0</v>
      </c>
      <c r="Y25" s="93" t="e">
        <f t="shared" si="3"/>
        <v>#REF!</v>
      </c>
      <c r="Z25" s="237"/>
      <c r="AA25" s="536">
        <v>0</v>
      </c>
      <c r="AB25" s="537">
        <v>0</v>
      </c>
      <c r="AC25" s="40"/>
    </row>
    <row r="26" spans="1:29" ht="12.75" customHeight="1" thickBot="1" x14ac:dyDescent="0.3">
      <c r="A26" s="496" t="str">
        <f>TEXT($B$26,"dddd")</f>
        <v>woensdag</v>
      </c>
      <c r="B26" s="663">
        <f>DATE($AC$3,5,5)</f>
        <v>42859</v>
      </c>
      <c r="C26" s="451"/>
      <c r="D26" s="493">
        <f>IF(LEFT($A26,2 )="ma",$D$171,IF(LEFT($A26,2)="di",$D$176,IF(LEFT($A26,2)="wo",$D$181,IF(LEFT($A26,2)="do",$D$186,IF(LEFT($A26,2)="vr",$D$191,IF(LEFT($A26,2)="za",$D$198,IF(LEFT($A26,2)="zo",$D$199)))))))</f>
        <v>0</v>
      </c>
      <c r="E26" s="495">
        <f>IF(LEFT($A26,2)="ma",$E$171,IF(LEFT($A26,2)="di",$E$176,IF(LEFT($A26,2)="wo",$E$181,IF(LEFT($A26,2)="do",$E$186,IF(LEFT($A26,2)="vr",$E$191,IF(LEFT($A26,2)="za",$E$198,IF(LEFT($A26,2)="zo",$E$199)))))))</f>
        <v>0</v>
      </c>
      <c r="F26" s="495">
        <f>IF(LEFT($A26,2)="ma",$C$171,IF(LEFT($A26,2)="di",$C$176,IF(LEFT($A26,2)="wo",$C$181,IF(LEFT($A26,2)="do",$C$186,IF(LEFT($A26,2)="vr",$C$191,IF(LEFT($A26,2)="za",$C$198,IF(LEFT($A26,2)="zo",$C$199)))))))</f>
        <v>0</v>
      </c>
      <c r="G26" s="270">
        <f t="shared" si="11"/>
        <v>0</v>
      </c>
      <c r="H26" s="264"/>
      <c r="I26" s="508"/>
      <c r="J26" s="276"/>
      <c r="K26" s="276"/>
      <c r="L26" s="309"/>
      <c r="M26" s="278"/>
      <c r="N26" s="461">
        <f>$B$26</f>
        <v>42859</v>
      </c>
      <c r="O26" s="389"/>
      <c r="P26" s="279"/>
      <c r="Q26" s="279"/>
      <c r="R26" s="79"/>
      <c r="S26" s="200">
        <f t="shared" si="1"/>
        <v>0</v>
      </c>
      <c r="T26" s="5" t="e">
        <f t="shared" si="2"/>
        <v>#REF!</v>
      </c>
      <c r="U26" s="34"/>
      <c r="V26" s="67">
        <f>IF(LEFT(M26,1)="R",IF(U26&lt;$Q$2,0,U26-$Q$2),IF(LEFT(M26,1)="S",IF(U26&lt;$Q$2,0,U26-$Q$2),U26))</f>
        <v>0</v>
      </c>
      <c r="W26" s="67">
        <f>U26</f>
        <v>0</v>
      </c>
      <c r="X26" s="74">
        <f>W26*($Y$3)</f>
        <v>0</v>
      </c>
      <c r="Y26" s="91" t="e">
        <f t="shared" si="3"/>
        <v>#REF!</v>
      </c>
      <c r="Z26" s="238"/>
      <c r="AA26" s="528">
        <v>0</v>
      </c>
      <c r="AB26" s="529">
        <v>0</v>
      </c>
      <c r="AC26" s="41"/>
    </row>
    <row r="27" spans="1:29" ht="12.75" customHeight="1" thickBot="1" x14ac:dyDescent="0.3">
      <c r="A27" s="497" t="str">
        <f t="shared" ref="A27:A30" si="17">TEXT($B$26,"dddd")</f>
        <v>woensdag</v>
      </c>
      <c r="B27" s="664"/>
      <c r="C27" s="450"/>
      <c r="D27" s="494">
        <f>IF(LEFT($A27,2)="ma",$D$172,IF(LEFT($A27,2)="di",$D$177,IF(LEFT($A27,2)="wo",$D$182,IF(LEFT($A27,2)="do",$D$187,IF(LEFT($A27,2)="vr",$D$192,IF(LEFT($A27,2)="za",$D$198,IF(LEFT($A27,2)="zo",$D$199)))))))</f>
        <v>0</v>
      </c>
      <c r="E27" s="441">
        <f>IF(LEFT($A27,2)="ma",$E$172,IF(LEFT($A27,2)="di",$E$177,IF(LEFT($A27,2)="wo",$E$182,IF(LEFT($A27,2)="do",$E$187,IF(LEFT($A27,2)="vr",$E$192,IF(LEFT($A27,2)="za",$E$198,IF(LEFT($A27,2)="zo",$E$199)))))))</f>
        <v>0</v>
      </c>
      <c r="F27" s="441">
        <f>IF(LEFT($A27,2)="ma",$C$172,IF(LEFT($A27,2)="di",$C$177,IF(LEFT($A27,2)="wo",$C$182,IF(LEFT($A27,2)="do",$C$187,IF(LEFT($A27,2)="vr",$C$192,IF(LEFT($A27,2)="za",$C$198,IF(LEFT($A27,2)="zo",$C$199)))))))</f>
        <v>0</v>
      </c>
      <c r="G27" s="271">
        <f t="shared" si="11"/>
        <v>0</v>
      </c>
      <c r="H27" s="265"/>
      <c r="I27" s="265"/>
      <c r="J27" s="280"/>
      <c r="K27" s="280"/>
      <c r="L27" s="310"/>
      <c r="M27" s="282"/>
      <c r="N27" s="461">
        <f t="shared" ref="N27:N30" si="18">$B$26</f>
        <v>42859</v>
      </c>
      <c r="O27" s="390"/>
      <c r="P27" s="283"/>
      <c r="Q27" s="283"/>
      <c r="R27" s="80"/>
      <c r="S27" s="68">
        <f t="shared" si="1"/>
        <v>0</v>
      </c>
      <c r="T27" s="4" t="e">
        <f t="shared" si="2"/>
        <v>#REF!</v>
      </c>
      <c r="U27" s="35"/>
      <c r="V27" s="69">
        <f t="shared" si="6"/>
        <v>0</v>
      </c>
      <c r="W27" s="69">
        <f t="shared" si="7"/>
        <v>0</v>
      </c>
      <c r="X27" s="70">
        <f t="shared" si="8"/>
        <v>0</v>
      </c>
      <c r="Y27" s="92" t="e">
        <f t="shared" si="3"/>
        <v>#REF!</v>
      </c>
      <c r="Z27" s="234"/>
      <c r="AA27" s="530">
        <v>0</v>
      </c>
      <c r="AB27" s="531">
        <v>0</v>
      </c>
      <c r="AC27" s="37"/>
    </row>
    <row r="28" spans="1:29" ht="12.75" customHeight="1" thickBot="1" x14ac:dyDescent="0.3">
      <c r="A28" s="497" t="str">
        <f t="shared" si="17"/>
        <v>woensdag</v>
      </c>
      <c r="B28" s="664"/>
      <c r="C28" s="452"/>
      <c r="D28" s="492">
        <f>IF(LEFT($A28,2)="ma",$D$173,IF(LEFT($A28,2)="di",$D$178,IF(LEFT($A28,2)="wo",$D$183,IF(LEFT($A28,2)="do",$D$188,IF(LEFT($A28,2)="vr",$D$193,IF(LEFT($A28,2)="za",$D$198,IF(LEFT($A28,2)="zo",$D$199)))))))</f>
        <v>0</v>
      </c>
      <c r="E28" s="441">
        <f>IF(LEFT($A28,2)="ma",$E$173,IF(LEFT($A28,2)="di",$E$178,IF(LEFT($A28,2)="wo",$E$183,IF(LEFT($A28,2)="do",$E$188,IF(LEFT($A28,2)="vr",$E$193,IF(LEFT($A28,2)="za",$E$198,IF(LEFT($A28,2)="zo",$E$199)))))))</f>
        <v>0</v>
      </c>
      <c r="F28" s="441">
        <f>IF(LEFT($A28,2)="ma",$C$173,IF(LEFT($A28,2)="di",$C$178,IF(LEFT($A28,2)="wo",$C$183,IF(LEFT($A28,2)="do",$C$188,IF(LEFT($A28,2)="vr",$C$193,IF(LEFT($A28,2)="za",$C$198,IF(LEFT($A28,2)="zo",$C$199)))))))</f>
        <v>0</v>
      </c>
      <c r="G28" s="271">
        <f t="shared" si="11"/>
        <v>0</v>
      </c>
      <c r="H28" s="265"/>
      <c r="I28" s="265"/>
      <c r="J28" s="280"/>
      <c r="K28" s="280"/>
      <c r="L28" s="310"/>
      <c r="M28" s="282"/>
      <c r="N28" s="461">
        <f t="shared" si="18"/>
        <v>42859</v>
      </c>
      <c r="O28" s="390"/>
      <c r="P28" s="283"/>
      <c r="Q28" s="283"/>
      <c r="R28" s="80"/>
      <c r="S28" s="68">
        <f t="shared" si="1"/>
        <v>0</v>
      </c>
      <c r="T28" s="4" t="e">
        <f t="shared" si="2"/>
        <v>#REF!</v>
      </c>
      <c r="U28" s="35"/>
      <c r="V28" s="69">
        <f t="shared" si="6"/>
        <v>0</v>
      </c>
      <c r="W28" s="69">
        <f t="shared" si="7"/>
        <v>0</v>
      </c>
      <c r="X28" s="70">
        <f t="shared" si="8"/>
        <v>0</v>
      </c>
      <c r="Y28" s="92" t="e">
        <f t="shared" si="3"/>
        <v>#REF!</v>
      </c>
      <c r="Z28" s="234"/>
      <c r="AA28" s="530">
        <v>0</v>
      </c>
      <c r="AB28" s="531">
        <v>0</v>
      </c>
      <c r="AC28" s="37"/>
    </row>
    <row r="29" spans="1:29" ht="12.75" customHeight="1" thickBot="1" x14ac:dyDescent="0.3">
      <c r="A29" s="497" t="str">
        <f t="shared" si="17"/>
        <v>woensdag</v>
      </c>
      <c r="B29" s="664"/>
      <c r="C29" s="450"/>
      <c r="D29" s="441">
        <f>IF(LEFT($A29,2)="ma",$D$174,IF(LEFT($A29,2)="di",$D$179,IF(LEFT($A29,2)="wo",$D$184,IF(LEFT($A29,2)="do",$D$189,IF(LEFT($A29,2)="vr",$D$194,IF(LEFT($A29,2)="za",$D$198,IF(LEFT($A29,2)="zo",$D$199)))))))</f>
        <v>0</v>
      </c>
      <c r="E29" s="441">
        <f>IF(LEFT($A29,2)="ma",$E$174,IF(LEFT($A29,2)="di",$E$179,IF(LEFT($A29,2)="wo",$E$184,IF(LEFT($A29,2)="do",$E$189,IF(LEFT($A29,2)="vr",$E$194,IF(LEFT($A29,2)="za",$E$198,IF(LEFT($A29,2)="zo",$E$199)))))))</f>
        <v>0</v>
      </c>
      <c r="F29" s="441">
        <f>IF(LEFT($A29,2)="ma",$C$174,IF(LEFT($A29,2)="di",$C$179,IF(LEFT($A29,2)="wo",$C$184,IF(LEFT($A29,2)="do",$C$189,IF(LEFT($A29,2)="vr",$C$194,IF(LEFT($A29,2)="za",$C$198,IF(LEFT($A29,2)="zo",$C$199)))))))</f>
        <v>0</v>
      </c>
      <c r="G29" s="271">
        <f t="shared" si="11"/>
        <v>0</v>
      </c>
      <c r="H29" s="265"/>
      <c r="I29" s="265"/>
      <c r="J29" s="280"/>
      <c r="K29" s="280"/>
      <c r="L29" s="310"/>
      <c r="M29" s="282"/>
      <c r="N29" s="461">
        <f t="shared" si="18"/>
        <v>42859</v>
      </c>
      <c r="O29" s="390"/>
      <c r="P29" s="283"/>
      <c r="Q29" s="283"/>
      <c r="R29" s="80"/>
      <c r="S29" s="68">
        <f t="shared" si="1"/>
        <v>0</v>
      </c>
      <c r="T29" s="4" t="e">
        <f t="shared" si="2"/>
        <v>#REF!</v>
      </c>
      <c r="U29" s="35"/>
      <c r="V29" s="69">
        <f t="shared" si="6"/>
        <v>0</v>
      </c>
      <c r="W29" s="69">
        <f t="shared" si="7"/>
        <v>0</v>
      </c>
      <c r="X29" s="70">
        <f t="shared" si="8"/>
        <v>0</v>
      </c>
      <c r="Y29" s="92" t="e">
        <f t="shared" si="3"/>
        <v>#REF!</v>
      </c>
      <c r="Z29" s="234"/>
      <c r="AA29" s="530">
        <v>0</v>
      </c>
      <c r="AB29" s="531">
        <v>0</v>
      </c>
      <c r="AC29" s="37"/>
    </row>
    <row r="30" spans="1:29" ht="13.5" customHeight="1" thickBot="1" x14ac:dyDescent="0.3">
      <c r="A30" s="498" t="str">
        <f t="shared" si="17"/>
        <v>woensdag</v>
      </c>
      <c r="B30" s="665"/>
      <c r="C30" s="449" t="e">
        <f t="shared" si="12"/>
        <v>#REF!</v>
      </c>
      <c r="D30" s="442">
        <f>IF(LEFT($A30,2)="ma",$D$175,IF(LEFT($A30,2)="di",$D$180,IF(LEFT($A30,2)="wo",$D$185,IF(LEFT($A30,2)="do",$D$190,IF(LEFT($A30,2)="vr",$D$195,IF(LEFT($A30,2)="za",$D$198,IF(LEFT($A30,2)="zo",$D$199)))))))</f>
        <v>0</v>
      </c>
      <c r="E30" s="442">
        <f>IF(LEFT($A30,2)="ma",$E$175,IF(LEFT($A30,2)="di",$E$180,IF(LEFT($A30,2)="wo",$E$185,IF(LEFT($A30,2)="do",$E$190,IF(LEFT($A30,2)="vr",$E$195,IF(LEFT($A30,2)="za",$E$198,IF(LEFT($A30,2)="zo",$E$199)))))))</f>
        <v>0</v>
      </c>
      <c r="F30" s="442">
        <f>IF(LEFT($A30,2)="ma",$C$175,IF(LEFT($A30,2)="di",$C$180,IF(LEFT($A30,2)="wo",$C$185,IF(LEFT($A30,2)="do",$C$190,IF(LEFT($A30,2)="vr",$C$195,IF(LEFT($A30,2)="za",$C$198,IF(LEFT($A30,2)="zo",$C$199)))))))</f>
        <v>0</v>
      </c>
      <c r="G30" s="272">
        <f t="shared" si="11"/>
        <v>0</v>
      </c>
      <c r="H30" s="266"/>
      <c r="I30" s="266"/>
      <c r="J30" s="284"/>
      <c r="K30" s="284"/>
      <c r="L30" s="311"/>
      <c r="M30" s="286"/>
      <c r="N30" s="461">
        <f t="shared" si="18"/>
        <v>42859</v>
      </c>
      <c r="O30" s="391"/>
      <c r="P30" s="287"/>
      <c r="Q30" s="287"/>
      <c r="R30" s="81"/>
      <c r="S30" s="71">
        <f t="shared" si="1"/>
        <v>0</v>
      </c>
      <c r="T30" s="6" t="e">
        <f t="shared" si="2"/>
        <v>#REF!</v>
      </c>
      <c r="U30" s="36"/>
      <c r="V30" s="72">
        <f t="shared" si="6"/>
        <v>0</v>
      </c>
      <c r="W30" s="72">
        <f t="shared" si="7"/>
        <v>0</v>
      </c>
      <c r="X30" s="73">
        <f t="shared" si="8"/>
        <v>0</v>
      </c>
      <c r="Y30" s="93" t="e">
        <f t="shared" si="3"/>
        <v>#REF!</v>
      </c>
      <c r="Z30" s="235"/>
      <c r="AA30" s="532">
        <v>0</v>
      </c>
      <c r="AB30" s="533">
        <v>0</v>
      </c>
      <c r="AC30" s="38"/>
    </row>
    <row r="31" spans="1:29" ht="12.75" customHeight="1" x14ac:dyDescent="0.25">
      <c r="A31" s="496" t="str">
        <f>TEXT($B$31,"dddd")</f>
        <v>donderdag</v>
      </c>
      <c r="B31" s="663">
        <f>DATE($AC$3,5,6)</f>
        <v>42860</v>
      </c>
      <c r="C31" s="451"/>
      <c r="D31" s="493">
        <f>IF(LEFT($A31,2 )="ma",$D$171,IF(LEFT($A31,2)="di",$D$176,IF(LEFT($A31,2)="wo",$D$181,IF(LEFT($A31,2)="do",$D$186,IF(LEFT($A31,2)="vr",$D$191,IF(LEFT($A31,2)="za",$D$198,IF(LEFT($A31,2)="zo",$D$199)))))))</f>
        <v>0</v>
      </c>
      <c r="E31" s="495">
        <f>IF(LEFT($A31,2)="ma",$E$171,IF(LEFT($A31,2)="di",$E$176,IF(LEFT($A31,2)="wo",$E$181,IF(LEFT($A31,2)="do",$E$186,IF(LEFT($A31,2)="vr",$E$191,IF(LEFT($A31,2)="za",$E$198,IF(LEFT($A31,2)="zo",$E$199)))))))</f>
        <v>0</v>
      </c>
      <c r="F31" s="495">
        <f>IF(LEFT($A31,2)="ma",$C$171,IF(LEFT($A31,2)="di",$C$176,IF(LEFT($A31,2)="wo",$C$181,IF(LEFT($A31,2)="do",$C$186,IF(LEFT($A31,2)="vr",$C$191,IF(LEFT($A31,2)="za",$C$198,IF(LEFT($A31,2)="zo",$C$199)))))))</f>
        <v>0</v>
      </c>
      <c r="G31" s="273">
        <f t="shared" si="11"/>
        <v>0</v>
      </c>
      <c r="H31" s="267"/>
      <c r="I31" s="508"/>
      <c r="J31" s="296"/>
      <c r="K31" s="288"/>
      <c r="L31" s="312"/>
      <c r="M31" s="290"/>
      <c r="N31" s="462">
        <f>$B$31</f>
        <v>42860</v>
      </c>
      <c r="O31" s="392"/>
      <c r="P31" s="291"/>
      <c r="Q31" s="291"/>
      <c r="R31" s="79"/>
      <c r="S31" s="200">
        <f t="shared" si="1"/>
        <v>0</v>
      </c>
      <c r="T31" s="5" t="e">
        <f t="shared" si="2"/>
        <v>#REF!</v>
      </c>
      <c r="U31" s="34"/>
      <c r="V31" s="67">
        <f>IF(LEFT(M31,1)="R",IF(U31&lt;$Q$2,0,U31-$Q$2),IF(LEFT(M31,1)="S",IF(U31&lt;$Q$2,0,U31-$Q$2),U31))</f>
        <v>0</v>
      </c>
      <c r="W31" s="67">
        <f>U31</f>
        <v>0</v>
      </c>
      <c r="X31" s="74">
        <f>W31*($Y$3)</f>
        <v>0</v>
      </c>
      <c r="Y31" s="91" t="e">
        <f t="shared" si="3"/>
        <v>#REF!</v>
      </c>
      <c r="Z31" s="236"/>
      <c r="AA31" s="534">
        <v>0</v>
      </c>
      <c r="AB31" s="535">
        <v>0</v>
      </c>
      <c r="AC31" s="39"/>
    </row>
    <row r="32" spans="1:29" ht="12.75" customHeight="1" x14ac:dyDescent="0.25">
      <c r="A32" s="497" t="str">
        <f t="shared" ref="A32:A35" si="19">TEXT($B$31,"dddd")</f>
        <v>donderdag</v>
      </c>
      <c r="B32" s="664"/>
      <c r="C32" s="450"/>
      <c r="D32" s="494">
        <f>IF(LEFT($A32,2)="ma",$D$172,IF(LEFT($A32,2)="di",$D$177,IF(LEFT($A32,2)="wo",$D$182,IF(LEFT($A32,2)="do",$D$187,IF(LEFT($A32,2)="vr",$D$192,IF(LEFT($A32,2)="za",$D$198,IF(LEFT($A32,2)="zo",$D$199)))))))</f>
        <v>0</v>
      </c>
      <c r="E32" s="441">
        <f>IF(LEFT($A32,2)="ma",$E$172,IF(LEFT($A32,2)="di",$E$177,IF(LEFT($A32,2)="wo",$E$182,IF(LEFT($A32,2)="do",$E$187,IF(LEFT($A32,2)="vr",$E$192,IF(LEFT($A32,2)="za",$E$198,IF(LEFT($A32,2)="zo",$E$199)))))))</f>
        <v>0</v>
      </c>
      <c r="F32" s="441">
        <f>IF(LEFT($A32,2)="ma",$C$172,IF(LEFT($A32,2)="di",$C$177,IF(LEFT($A32,2)="wo",$C$182,IF(LEFT($A32,2)="do",$C$187,IF(LEFT($A32,2)="vr",$C$192,IF(LEFT($A32,2)="za",$C$198,IF(LEFT($A32,2)="zo",$C$199)))))))</f>
        <v>0</v>
      </c>
      <c r="G32" s="271">
        <f t="shared" si="11"/>
        <v>0</v>
      </c>
      <c r="H32" s="265"/>
      <c r="I32" s="265"/>
      <c r="J32" s="297"/>
      <c r="K32" s="280"/>
      <c r="L32" s="310"/>
      <c r="M32" s="282"/>
      <c r="N32" s="462">
        <f t="shared" ref="N32:N35" si="20">$B$31</f>
        <v>42860</v>
      </c>
      <c r="O32" s="390"/>
      <c r="P32" s="283"/>
      <c r="Q32" s="283"/>
      <c r="R32" s="80"/>
      <c r="S32" s="68">
        <f t="shared" si="1"/>
        <v>0</v>
      </c>
      <c r="T32" s="4" t="e">
        <f t="shared" si="2"/>
        <v>#REF!</v>
      </c>
      <c r="U32" s="35"/>
      <c r="V32" s="69">
        <f t="shared" si="6"/>
        <v>0</v>
      </c>
      <c r="W32" s="69">
        <f t="shared" si="7"/>
        <v>0</v>
      </c>
      <c r="X32" s="70">
        <f t="shared" si="8"/>
        <v>0</v>
      </c>
      <c r="Y32" s="92" t="e">
        <f t="shared" si="3"/>
        <v>#REF!</v>
      </c>
      <c r="Z32" s="234"/>
      <c r="AA32" s="530">
        <v>0</v>
      </c>
      <c r="AB32" s="531">
        <v>0</v>
      </c>
      <c r="AC32" s="37"/>
    </row>
    <row r="33" spans="1:29" ht="12.75" customHeight="1" x14ac:dyDescent="0.25">
      <c r="A33" s="497" t="str">
        <f t="shared" si="19"/>
        <v>donderdag</v>
      </c>
      <c r="B33" s="664"/>
      <c r="C33" s="452"/>
      <c r="D33" s="492">
        <f>IF(LEFT($A33,2)="ma",$D$173,IF(LEFT($A33,2)="di",$D$178,IF(LEFT($A33,2)="wo",$D$183,IF(LEFT($A33,2)="do",$D$188,IF(LEFT($A33,2)="vr",$D$193,IF(LEFT($A33,2)="za",$D$198,IF(LEFT($A33,2)="zo",$D$199)))))))</f>
        <v>0</v>
      </c>
      <c r="E33" s="441">
        <f>IF(LEFT($A33,2)="ma",$E$173,IF(LEFT($A33,2)="di",$E$178,IF(LEFT($A33,2)="wo",$E$183,IF(LEFT($A33,2)="do",$E$188,IF(LEFT($A33,2)="vr",$E$193,IF(LEFT($A33,2)="za",$E$198,IF(LEFT($A33,2)="zo",$E$199)))))))</f>
        <v>0</v>
      </c>
      <c r="F33" s="441">
        <f>IF(LEFT($A33,2)="ma",$C$173,IF(LEFT($A33,2)="di",$C$178,IF(LEFT($A33,2)="wo",$C$183,IF(LEFT($A33,2)="do",$C$188,IF(LEFT($A33,2)="vr",$C$193,IF(LEFT($A33,2)="za",$C$198,IF(LEFT($A33,2)="zo",$C$199)))))))</f>
        <v>0</v>
      </c>
      <c r="G33" s="271">
        <f t="shared" si="11"/>
        <v>0</v>
      </c>
      <c r="H33" s="265"/>
      <c r="I33" s="265"/>
      <c r="J33" s="297"/>
      <c r="K33" s="280"/>
      <c r="L33" s="310"/>
      <c r="M33" s="282"/>
      <c r="N33" s="462">
        <f t="shared" si="20"/>
        <v>42860</v>
      </c>
      <c r="O33" s="390"/>
      <c r="P33" s="283"/>
      <c r="Q33" s="283"/>
      <c r="R33" s="80"/>
      <c r="S33" s="68">
        <f t="shared" si="1"/>
        <v>0</v>
      </c>
      <c r="T33" s="4" t="e">
        <f t="shared" si="2"/>
        <v>#REF!</v>
      </c>
      <c r="U33" s="35"/>
      <c r="V33" s="69">
        <f t="shared" si="6"/>
        <v>0</v>
      </c>
      <c r="W33" s="69">
        <f t="shared" si="7"/>
        <v>0</v>
      </c>
      <c r="X33" s="70">
        <f t="shared" si="8"/>
        <v>0</v>
      </c>
      <c r="Y33" s="92" t="e">
        <f t="shared" si="3"/>
        <v>#REF!</v>
      </c>
      <c r="Z33" s="234"/>
      <c r="AA33" s="530">
        <v>0</v>
      </c>
      <c r="AB33" s="531">
        <v>0</v>
      </c>
      <c r="AC33" s="37"/>
    </row>
    <row r="34" spans="1:29" ht="12.75" customHeight="1" thickBot="1" x14ac:dyDescent="0.3">
      <c r="A34" s="497" t="str">
        <f t="shared" si="19"/>
        <v>donderdag</v>
      </c>
      <c r="B34" s="664"/>
      <c r="C34" s="450"/>
      <c r="D34" s="441">
        <f>IF(LEFT($A34,2)="ma",$D$174,IF(LEFT($A34,2)="di",$D$179,IF(LEFT($A34,2)="wo",$D$184,IF(LEFT($A34,2)="do",$D$189,IF(LEFT($A34,2)="vr",$D$194,IF(LEFT($A34,2)="za",$D$198,IF(LEFT($A34,2)="zo",$D$199)))))))</f>
        <v>0</v>
      </c>
      <c r="E34" s="441">
        <f>IF(LEFT($A34,2)="ma",$E$174,IF(LEFT($A34,2)="di",$E$179,IF(LEFT($A34,2)="wo",$E$184,IF(LEFT($A34,2)="do",$E$189,IF(LEFT($A34,2)="vr",$E$194,IF(LEFT($A34,2)="za",$E$198,IF(LEFT($A34,2)="zo",$E$199)))))))</f>
        <v>0</v>
      </c>
      <c r="F34" s="441">
        <f>IF(LEFT($A34,2)="ma",$C$174,IF(LEFT($A34,2)="di",$C$179,IF(LEFT($A34,2)="wo",$C$184,IF(LEFT($A34,2)="do",$C$189,IF(LEFT($A34,2)="vr",$C$194,IF(LEFT($A34,2)="za",$C$198,IF(LEFT($A34,2)="zo",$C$199)))))))</f>
        <v>0</v>
      </c>
      <c r="G34" s="271">
        <f t="shared" si="11"/>
        <v>0</v>
      </c>
      <c r="H34" s="265"/>
      <c r="I34" s="265"/>
      <c r="J34" s="297"/>
      <c r="K34" s="280"/>
      <c r="L34" s="310"/>
      <c r="M34" s="282"/>
      <c r="N34" s="462">
        <f t="shared" si="20"/>
        <v>42860</v>
      </c>
      <c r="O34" s="390"/>
      <c r="P34" s="283"/>
      <c r="Q34" s="283"/>
      <c r="R34" s="80"/>
      <c r="S34" s="68">
        <f t="shared" si="1"/>
        <v>0</v>
      </c>
      <c r="T34" s="4" t="e">
        <f t="shared" si="2"/>
        <v>#REF!</v>
      </c>
      <c r="U34" s="35"/>
      <c r="V34" s="69">
        <f t="shared" si="6"/>
        <v>0</v>
      </c>
      <c r="W34" s="69">
        <f t="shared" si="7"/>
        <v>0</v>
      </c>
      <c r="X34" s="70">
        <f t="shared" si="8"/>
        <v>0</v>
      </c>
      <c r="Y34" s="92" t="e">
        <f t="shared" si="3"/>
        <v>#REF!</v>
      </c>
      <c r="Z34" s="234"/>
      <c r="AA34" s="530">
        <v>0</v>
      </c>
      <c r="AB34" s="531">
        <v>0</v>
      </c>
      <c r="AC34" s="37"/>
    </row>
    <row r="35" spans="1:29" ht="13.5" customHeight="1" thickBot="1" x14ac:dyDescent="0.3">
      <c r="A35" s="498" t="str">
        <f t="shared" si="19"/>
        <v>donderdag</v>
      </c>
      <c r="B35" s="665"/>
      <c r="C35" s="449" t="e">
        <f t="shared" si="12"/>
        <v>#REF!</v>
      </c>
      <c r="D35" s="442">
        <f>IF(LEFT($A35,2)="ma",$D$175,IF(LEFT($A35,2)="di",$D$180,IF(LEFT($A35,2)="wo",$D$185,IF(LEFT($A35,2)="do",$D$190,IF(LEFT($A35,2)="vr",$D$195,IF(LEFT($A35,2)="za",$D$198,IF(LEFT($A35,2)="zo",$D$199)))))))</f>
        <v>0</v>
      </c>
      <c r="E35" s="442">
        <f>IF(LEFT($A35,2)="ma",$E$175,IF(LEFT($A35,2)="di",$E$180,IF(LEFT($A35,2)="wo",$E$185,IF(LEFT($A35,2)="do",$E$190,IF(LEFT($A35,2)="vr",$E$195,IF(LEFT($A35,2)="za",$E$198,IF(LEFT($A35,2)="zo",$E$199)))))))</f>
        <v>0</v>
      </c>
      <c r="F35" s="442">
        <f>IF(LEFT($A35,2)="ma",$C$175,IF(LEFT($A35,2)="di",$C$180,IF(LEFT($A35,2)="wo",$C$185,IF(LEFT($A35,2)="do",$C$190,IF(LEFT($A35,2)="vr",$C$195,IF(LEFT($A35,2)="za",$C$198,IF(LEFT($A35,2)="zo",$C$199)))))))</f>
        <v>0</v>
      </c>
      <c r="G35" s="274">
        <f t="shared" si="11"/>
        <v>0</v>
      </c>
      <c r="H35" s="268"/>
      <c r="I35" s="266"/>
      <c r="J35" s="298"/>
      <c r="K35" s="292"/>
      <c r="L35" s="313"/>
      <c r="M35" s="294"/>
      <c r="N35" s="462">
        <f t="shared" si="20"/>
        <v>42860</v>
      </c>
      <c r="O35" s="393"/>
      <c r="P35" s="295"/>
      <c r="Q35" s="295"/>
      <c r="R35" s="81"/>
      <c r="S35" s="71">
        <f t="shared" si="1"/>
        <v>0</v>
      </c>
      <c r="T35" s="6" t="e">
        <f t="shared" si="2"/>
        <v>#REF!</v>
      </c>
      <c r="U35" s="36"/>
      <c r="V35" s="72">
        <f t="shared" si="6"/>
        <v>0</v>
      </c>
      <c r="W35" s="72">
        <f t="shared" si="7"/>
        <v>0</v>
      </c>
      <c r="X35" s="73">
        <f t="shared" si="8"/>
        <v>0</v>
      </c>
      <c r="Y35" s="93" t="e">
        <f t="shared" si="3"/>
        <v>#REF!</v>
      </c>
      <c r="Z35" s="237"/>
      <c r="AA35" s="536">
        <v>0</v>
      </c>
      <c r="AB35" s="537">
        <v>0</v>
      </c>
      <c r="AC35" s="40"/>
    </row>
    <row r="36" spans="1:29" ht="12.75" customHeight="1" thickBot="1" x14ac:dyDescent="0.3">
      <c r="A36" s="496" t="str">
        <f>TEXT($B$36,"dddd")</f>
        <v>vrijdag</v>
      </c>
      <c r="B36" s="663">
        <f>DATE($AC$3,5,7)</f>
        <v>42861</v>
      </c>
      <c r="C36" s="451"/>
      <c r="D36" s="493">
        <f>IF(LEFT($A36,2 )="ma",$D$171,IF(LEFT($A36,2)="di",$D$176,IF(LEFT($A36,2)="wo",$D$181,IF(LEFT($A36,2)="do",$D$186,IF(LEFT($A36,2)="vr",$D$191,IF(LEFT($A36,2)="za",$D$198,IF(LEFT($A36,2)="zo",$D$199)))))))</f>
        <v>0</v>
      </c>
      <c r="E36" s="495">
        <f>IF(LEFT($A36,2)="ma",$E$171,IF(LEFT($A36,2)="di",$E$176,IF(LEFT($A36,2)="wo",$E$181,IF(LEFT($A36,2)="do",$E$186,IF(LEFT($A36,2)="vr",$E$191,IF(LEFT($A36,2)="za",$E$198,IF(LEFT($A36,2)="zo",$E$199)))))))</f>
        <v>0</v>
      </c>
      <c r="F36" s="495">
        <f>IF(LEFT($A36,2)="ma",$C$171,IF(LEFT($A36,2)="di",$C$176,IF(LEFT($A36,2)="wo",$C$181,IF(LEFT($A36,2)="do",$C$186,IF(LEFT($A36,2)="vr",$C$191,IF(LEFT($A36,2)="za",$C$198,IF(LEFT($A36,2)="zo",$C$199)))))))</f>
        <v>0</v>
      </c>
      <c r="G36" s="270">
        <f t="shared" si="11"/>
        <v>0</v>
      </c>
      <c r="H36" s="264"/>
      <c r="I36" s="508"/>
      <c r="J36" s="395"/>
      <c r="K36" s="276"/>
      <c r="L36" s="309"/>
      <c r="M36" s="278"/>
      <c r="N36" s="461">
        <f>$B$36</f>
        <v>42861</v>
      </c>
      <c r="O36" s="389"/>
      <c r="P36" s="279"/>
      <c r="Q36" s="279"/>
      <c r="R36" s="79"/>
      <c r="S36" s="200">
        <f t="shared" si="1"/>
        <v>0</v>
      </c>
      <c r="T36" s="5" t="e">
        <f t="shared" si="2"/>
        <v>#REF!</v>
      </c>
      <c r="U36" s="34"/>
      <c r="V36" s="67">
        <f>IF(LEFT(M36,1)="R",IF(U36&lt;$Q$2,0,U36-$Q$2),IF(LEFT(M36,1)="S",IF(U36&lt;$Q$2,0,U36-$Q$2),U36))</f>
        <v>0</v>
      </c>
      <c r="W36" s="67">
        <f>U36</f>
        <v>0</v>
      </c>
      <c r="X36" s="74">
        <f>W36*($Y$3)</f>
        <v>0</v>
      </c>
      <c r="Y36" s="91" t="e">
        <f t="shared" si="3"/>
        <v>#REF!</v>
      </c>
      <c r="Z36" s="238"/>
      <c r="AA36" s="528">
        <v>0</v>
      </c>
      <c r="AB36" s="529">
        <v>0</v>
      </c>
      <c r="AC36" s="41"/>
    </row>
    <row r="37" spans="1:29" ht="12.75" customHeight="1" thickBot="1" x14ac:dyDescent="0.3">
      <c r="A37" s="497" t="str">
        <f t="shared" ref="A37:A40" si="21">TEXT($B$36,"dddd")</f>
        <v>vrijdag</v>
      </c>
      <c r="B37" s="664"/>
      <c r="C37" s="450"/>
      <c r="D37" s="494">
        <f>IF(LEFT($A37,2)="ma",$D$172,IF(LEFT($A37,2)="di",$D$177,IF(LEFT($A37,2)="wo",$D$182,IF(LEFT($A37,2)="do",$D$187,IF(LEFT($A37,2)="vr",$D$192,IF(LEFT($A37,2)="za",$D$198,IF(LEFT($A37,2)="zo",$D$199)))))))</f>
        <v>0</v>
      </c>
      <c r="E37" s="441">
        <f>IF(LEFT($A37,2)="ma",$E$172,IF(LEFT($A37,2)="di",$E$177,IF(LEFT($A37,2)="wo",$E$182,IF(LEFT($A37,2)="do",$E$187,IF(LEFT($A37,2)="vr",$E$192,IF(LEFT($A37,2)="za",$E$198,IF(LEFT($A37,2)="zo",$E$199)))))))</f>
        <v>0</v>
      </c>
      <c r="F37" s="441">
        <f>IF(LEFT($A37,2)="ma",$C$172,IF(LEFT($A37,2)="di",$C$177,IF(LEFT($A37,2)="wo",$C$182,IF(LEFT($A37,2)="do",$C$187,IF(LEFT($A37,2)="vr",$C$192,IF(LEFT($A37,2)="za",$C$198,IF(LEFT($A37,2)="zo",$C$199)))))))</f>
        <v>0</v>
      </c>
      <c r="G37" s="271">
        <f t="shared" si="11"/>
        <v>0</v>
      </c>
      <c r="H37" s="265"/>
      <c r="I37" s="265"/>
      <c r="J37" s="280"/>
      <c r="K37" s="280"/>
      <c r="L37" s="310"/>
      <c r="M37" s="282"/>
      <c r="N37" s="461">
        <f t="shared" ref="N37:N40" si="22">$B$36</f>
        <v>42861</v>
      </c>
      <c r="O37" s="390"/>
      <c r="P37" s="283"/>
      <c r="Q37" s="283"/>
      <c r="R37" s="80"/>
      <c r="S37" s="68">
        <f t="shared" si="1"/>
        <v>0</v>
      </c>
      <c r="T37" s="4" t="e">
        <f t="shared" si="2"/>
        <v>#REF!</v>
      </c>
      <c r="U37" s="35"/>
      <c r="V37" s="69">
        <f t="shared" si="6"/>
        <v>0</v>
      </c>
      <c r="W37" s="69">
        <f t="shared" si="7"/>
        <v>0</v>
      </c>
      <c r="X37" s="70">
        <f t="shared" si="8"/>
        <v>0</v>
      </c>
      <c r="Y37" s="92" t="e">
        <f t="shared" si="3"/>
        <v>#REF!</v>
      </c>
      <c r="Z37" s="234"/>
      <c r="AA37" s="530">
        <v>0</v>
      </c>
      <c r="AB37" s="531">
        <v>0</v>
      </c>
      <c r="AC37" s="37"/>
    </row>
    <row r="38" spans="1:29" ht="12.75" customHeight="1" thickBot="1" x14ac:dyDescent="0.3">
      <c r="A38" s="497" t="str">
        <f t="shared" si="21"/>
        <v>vrijdag</v>
      </c>
      <c r="B38" s="664"/>
      <c r="C38" s="452"/>
      <c r="D38" s="492">
        <f>IF(LEFT($A38,2)="ma",$D$173,IF(LEFT($A38,2)="di",$D$178,IF(LEFT($A38,2)="wo",$D$183,IF(LEFT($A38,2)="do",$D$188,IF(LEFT($A38,2)="vr",$D$193,IF(LEFT($A38,2)="za",$D$198,IF(LEFT($A38,2)="zo",$D$199)))))))</f>
        <v>0</v>
      </c>
      <c r="E38" s="441">
        <f>IF(LEFT($A38,2)="ma",$E$173,IF(LEFT($A38,2)="di",$E$178,IF(LEFT($A38,2)="wo",$E$183,IF(LEFT($A38,2)="do",$E$188,IF(LEFT($A38,2)="vr",$E$193,IF(LEFT($A38,2)="za",$E$198,IF(LEFT($A38,2)="zo",$E$199)))))))</f>
        <v>0</v>
      </c>
      <c r="F38" s="441">
        <f>IF(LEFT($A38,2)="ma",$C$173,IF(LEFT($A38,2)="di",$C$178,IF(LEFT($A38,2)="wo",$C$183,IF(LEFT($A38,2)="do",$C$188,IF(LEFT($A38,2)="vr",$C$193,IF(LEFT($A38,2)="za",$C$198,IF(LEFT($A38,2)="zo",$C$199)))))))</f>
        <v>0</v>
      </c>
      <c r="G38" s="271">
        <f t="shared" si="11"/>
        <v>0</v>
      </c>
      <c r="H38" s="265"/>
      <c r="I38" s="265"/>
      <c r="J38" s="280"/>
      <c r="K38" s="280"/>
      <c r="L38" s="310"/>
      <c r="M38" s="282"/>
      <c r="N38" s="461">
        <f t="shared" si="22"/>
        <v>42861</v>
      </c>
      <c r="O38" s="390"/>
      <c r="P38" s="283"/>
      <c r="Q38" s="283"/>
      <c r="R38" s="80"/>
      <c r="S38" s="68">
        <f t="shared" si="1"/>
        <v>0</v>
      </c>
      <c r="T38" s="4" t="e">
        <f t="shared" ref="T38:T69" si="23">S38*$R$3</f>
        <v>#REF!</v>
      </c>
      <c r="U38" s="35"/>
      <c r="V38" s="69">
        <f t="shared" si="6"/>
        <v>0</v>
      </c>
      <c r="W38" s="69">
        <f t="shared" si="7"/>
        <v>0</v>
      </c>
      <c r="X38" s="70">
        <f t="shared" si="8"/>
        <v>0</v>
      </c>
      <c r="Y38" s="92" t="e">
        <f t="shared" ref="Y38:Y69" si="24">V38*($R$3)</f>
        <v>#REF!</v>
      </c>
      <c r="Z38" s="234"/>
      <c r="AA38" s="530">
        <v>0</v>
      </c>
      <c r="AB38" s="531">
        <v>0</v>
      </c>
      <c r="AC38" s="37"/>
    </row>
    <row r="39" spans="1:29" ht="12.75" customHeight="1" thickBot="1" x14ac:dyDescent="0.3">
      <c r="A39" s="497" t="str">
        <f t="shared" si="21"/>
        <v>vrijdag</v>
      </c>
      <c r="B39" s="664"/>
      <c r="C39" s="450"/>
      <c r="D39" s="441">
        <f>IF(LEFT($A39,2)="ma",$D$174,IF(LEFT($A39,2)="di",$D$179,IF(LEFT($A39,2)="wo",$D$184,IF(LEFT($A39,2)="do",$D$189,IF(LEFT($A39,2)="vr",$D$194,IF(LEFT($A39,2)="za",$D$198,IF(LEFT($A39,2)="zo",$D$199)))))))</f>
        <v>0</v>
      </c>
      <c r="E39" s="441">
        <f>IF(LEFT($A39,2)="ma",$E$174,IF(LEFT($A39,2)="di",$E$179,IF(LEFT($A39,2)="wo",$E$184,IF(LEFT($A39,2)="do",$E$189,IF(LEFT($A39,2)="vr",$E$194,IF(LEFT($A39,2)="za",$E$198,IF(LEFT($A39,2)="zo",$E$199)))))))</f>
        <v>0</v>
      </c>
      <c r="F39" s="441">
        <f>IF(LEFT($A39,2)="ma",$C$174,IF(LEFT($A39,2)="di",$C$179,IF(LEFT($A39,2)="wo",$C$184,IF(LEFT($A39,2)="do",$C$189,IF(LEFT($A39,2)="vr",$C$194,IF(LEFT($A39,2)="za",$C$198,IF(LEFT($A39,2)="zo",$C$199)))))))</f>
        <v>0</v>
      </c>
      <c r="G39" s="271">
        <f t="shared" si="11"/>
        <v>0</v>
      </c>
      <c r="H39" s="265"/>
      <c r="I39" s="265"/>
      <c r="J39" s="280"/>
      <c r="K39" s="280"/>
      <c r="L39" s="310"/>
      <c r="M39" s="282"/>
      <c r="N39" s="461">
        <f t="shared" si="22"/>
        <v>42861</v>
      </c>
      <c r="O39" s="390"/>
      <c r="P39" s="283"/>
      <c r="Q39" s="283"/>
      <c r="R39" s="80"/>
      <c r="S39" s="68">
        <f t="shared" si="1"/>
        <v>0</v>
      </c>
      <c r="T39" s="4" t="e">
        <f t="shared" si="23"/>
        <v>#REF!</v>
      </c>
      <c r="U39" s="35"/>
      <c r="V39" s="69">
        <f t="shared" si="6"/>
        <v>0</v>
      </c>
      <c r="W39" s="69">
        <f t="shared" si="7"/>
        <v>0</v>
      </c>
      <c r="X39" s="70">
        <f t="shared" si="8"/>
        <v>0</v>
      </c>
      <c r="Y39" s="92" t="e">
        <f t="shared" si="24"/>
        <v>#REF!</v>
      </c>
      <c r="Z39" s="234"/>
      <c r="AA39" s="530">
        <v>0</v>
      </c>
      <c r="AB39" s="531">
        <v>0</v>
      </c>
      <c r="AC39" s="37"/>
    </row>
    <row r="40" spans="1:29" ht="13.5" customHeight="1" thickBot="1" x14ac:dyDescent="0.3">
      <c r="A40" s="498" t="str">
        <f t="shared" si="21"/>
        <v>vrijdag</v>
      </c>
      <c r="B40" s="665"/>
      <c r="C40" s="449" t="e">
        <f t="shared" si="12"/>
        <v>#REF!</v>
      </c>
      <c r="D40" s="442">
        <f>IF(LEFT($A40,2)="ma",$D$175,IF(LEFT($A40,2)="di",$D$180,IF(LEFT($A40,2)="wo",$D$185,IF(LEFT($A40,2)="do",$D$190,IF(LEFT($A40,2)="vr",$D$195,IF(LEFT($A40,2)="za",$D$198,IF(LEFT($A40,2)="zo",$D$199)))))))</f>
        <v>0</v>
      </c>
      <c r="E40" s="442">
        <f>IF(LEFT($A40,2)="ma",$E$175,IF(LEFT($A40,2)="di",$E$180,IF(LEFT($A40,2)="wo",$E$185,IF(LEFT($A40,2)="do",$E$190,IF(LEFT($A40,2)="vr",$E$195,IF(LEFT($A40,2)="za",$E$198,IF(LEFT($A40,2)="zo",$E$199)))))))</f>
        <v>0</v>
      </c>
      <c r="F40" s="442">
        <f>IF(LEFT($A40,2)="ma",$C$175,IF(LEFT($A40,2)="di",$C$180,IF(LEFT($A40,2)="wo",$C$185,IF(LEFT($A40,2)="do",$C$190,IF(LEFT($A40,2)="vr",$C$195,IF(LEFT($A40,2)="za",$C$198,IF(LEFT($A40,2)="zo",$C$199)))))))</f>
        <v>0</v>
      </c>
      <c r="G40" s="272">
        <f t="shared" si="11"/>
        <v>0</v>
      </c>
      <c r="H40" s="266"/>
      <c r="I40" s="266"/>
      <c r="J40" s="284"/>
      <c r="K40" s="284"/>
      <c r="L40" s="311"/>
      <c r="M40" s="286"/>
      <c r="N40" s="461">
        <f t="shared" si="22"/>
        <v>42861</v>
      </c>
      <c r="O40" s="391"/>
      <c r="P40" s="287"/>
      <c r="Q40" s="287"/>
      <c r="R40" s="81"/>
      <c r="S40" s="71">
        <f t="shared" si="1"/>
        <v>0</v>
      </c>
      <c r="T40" s="6" t="e">
        <f t="shared" si="23"/>
        <v>#REF!</v>
      </c>
      <c r="U40" s="36"/>
      <c r="V40" s="72">
        <f t="shared" si="6"/>
        <v>0</v>
      </c>
      <c r="W40" s="72">
        <f t="shared" si="7"/>
        <v>0</v>
      </c>
      <c r="X40" s="73">
        <f t="shared" si="8"/>
        <v>0</v>
      </c>
      <c r="Y40" s="93" t="e">
        <f t="shared" si="24"/>
        <v>#REF!</v>
      </c>
      <c r="Z40" s="235"/>
      <c r="AA40" s="532">
        <v>0</v>
      </c>
      <c r="AB40" s="533">
        <v>0</v>
      </c>
      <c r="AC40" s="38"/>
    </row>
    <row r="41" spans="1:29" ht="12.75" customHeight="1" x14ac:dyDescent="0.25">
      <c r="A41" s="496" t="str">
        <f>TEXT($B$41,"dddd")</f>
        <v>zaterdag</v>
      </c>
      <c r="B41" s="663">
        <f>DATE($AC$3,5,8)</f>
        <v>42862</v>
      </c>
      <c r="C41" s="451"/>
      <c r="D41" s="493">
        <f>IF(LEFT($A41,2 )="ma",$D$171,IF(LEFT($A41,2)="di",$D$176,IF(LEFT($A41,2)="wo",$D$181,IF(LEFT($A41,2)="do",$D$186,IF(LEFT($A41,2)="vr",$D$191,IF(LEFT($A41,2)="za",$D$198,IF(LEFT($A41,2)="zo",$D$199)))))))</f>
        <v>0</v>
      </c>
      <c r="E41" s="495">
        <f>IF(LEFT($A41,2)="ma",$E$171,IF(LEFT($A41,2)="di",$E$176,IF(LEFT($A41,2)="wo",$E$181,IF(LEFT($A41,2)="do",$E$186,IF(LEFT($A41,2)="vr",$E$191,IF(LEFT($A41,2)="za",$E$198,IF(LEFT($A41,2)="zo",$E$199)))))))</f>
        <v>0</v>
      </c>
      <c r="F41" s="495">
        <f>IF(LEFT($A41,2)="ma",$C$171,IF(LEFT($A41,2)="di",$C$176,IF(LEFT($A41,2)="wo",$C$181,IF(LEFT($A41,2)="do",$C$186,IF(LEFT($A41,2)="vr",$C$191,IF(LEFT($A41,2)="za",$C$198,IF(LEFT($A41,2)="zo",$C$199)))))))</f>
        <v>0</v>
      </c>
      <c r="G41" s="273">
        <f t="shared" si="11"/>
        <v>0</v>
      </c>
      <c r="H41" s="267"/>
      <c r="I41" s="508"/>
      <c r="J41" s="396"/>
      <c r="K41" s="288"/>
      <c r="L41" s="312"/>
      <c r="M41" s="290"/>
      <c r="N41" s="463">
        <f>$B$41</f>
        <v>42862</v>
      </c>
      <c r="O41" s="392"/>
      <c r="P41" s="291"/>
      <c r="Q41" s="291"/>
      <c r="R41" s="79"/>
      <c r="S41" s="200">
        <f t="shared" si="1"/>
        <v>0</v>
      </c>
      <c r="T41" s="5" t="e">
        <f t="shared" si="23"/>
        <v>#REF!</v>
      </c>
      <c r="U41" s="34"/>
      <c r="V41" s="67">
        <f>IF(LEFT(M41,1)="R",IF(U41&lt;$Q$2,0,U41-$Q$2),IF(LEFT(M41,1)="S",IF(U41&lt;$Q$2,0,U41-$Q$2),U41))</f>
        <v>0</v>
      </c>
      <c r="W41" s="67">
        <f>U41</f>
        <v>0</v>
      </c>
      <c r="X41" s="74">
        <f>W41*($Y$3)</f>
        <v>0</v>
      </c>
      <c r="Y41" s="91" t="e">
        <f t="shared" si="24"/>
        <v>#REF!</v>
      </c>
      <c r="Z41" s="236"/>
      <c r="AA41" s="534">
        <v>0</v>
      </c>
      <c r="AB41" s="535">
        <v>0</v>
      </c>
      <c r="AC41" s="39"/>
    </row>
    <row r="42" spans="1:29" ht="12.75" customHeight="1" x14ac:dyDescent="0.25">
      <c r="A42" s="497" t="str">
        <f>TEXT($B$41,"dddd")</f>
        <v>zaterdag</v>
      </c>
      <c r="B42" s="664"/>
      <c r="C42" s="450"/>
      <c r="D42" s="494">
        <f>IF(LEFT($A42,2)="ma",$D$172,IF(LEFT($A42,2)="di",$D$177,IF(LEFT($A42,2)="wo",$D$182,IF(LEFT($A42,2)="do",$D$187,IF(LEFT($A42,2)="vr",$D$192,IF(LEFT($A42,2)="za",$D$198,IF(LEFT($A42,2)="zo",$D$199)))))))</f>
        <v>0</v>
      </c>
      <c r="E42" s="441">
        <f>IF(LEFT($A42,2)="ma",$E$172,IF(LEFT($A42,2)="di",$E$177,IF(LEFT($A42,2)="wo",$E$182,IF(LEFT($A42,2)="do",$E$187,IF(LEFT($A42,2)="vr",$E$192,IF(LEFT($A42,2)="za",$E$198,IF(LEFT($A42,2)="zo",$E$199)))))))</f>
        <v>0</v>
      </c>
      <c r="F42" s="441">
        <f>IF(LEFT($A42,2)="ma",$C$172,IF(LEFT($A42,2)="di",$C$177,IF(LEFT($A42,2)="wo",$C$182,IF(LEFT($A42,2)="do",$C$187,IF(LEFT($A42,2)="vr",$C$192,IF(LEFT($A42,2)="za",$C$198,IF(LEFT($A42,2)="zo",$C$199)))))))</f>
        <v>0</v>
      </c>
      <c r="G42" s="271">
        <f t="shared" si="11"/>
        <v>0</v>
      </c>
      <c r="H42" s="265"/>
      <c r="I42" s="265"/>
      <c r="J42" s="280"/>
      <c r="K42" s="280"/>
      <c r="L42" s="310"/>
      <c r="M42" s="282"/>
      <c r="N42" s="463">
        <f t="shared" ref="N42:N45" si="25">$B$41</f>
        <v>42862</v>
      </c>
      <c r="O42" s="390"/>
      <c r="P42" s="283"/>
      <c r="Q42" s="283"/>
      <c r="R42" s="80"/>
      <c r="S42" s="68">
        <f t="shared" si="1"/>
        <v>0</v>
      </c>
      <c r="T42" s="4" t="e">
        <f t="shared" si="23"/>
        <v>#REF!</v>
      </c>
      <c r="U42" s="35"/>
      <c r="V42" s="69">
        <f t="shared" si="6"/>
        <v>0</v>
      </c>
      <c r="W42" s="69">
        <f t="shared" si="7"/>
        <v>0</v>
      </c>
      <c r="X42" s="70">
        <f t="shared" si="8"/>
        <v>0</v>
      </c>
      <c r="Y42" s="92" t="e">
        <f t="shared" si="24"/>
        <v>#REF!</v>
      </c>
      <c r="Z42" s="234"/>
      <c r="AA42" s="530">
        <v>0</v>
      </c>
      <c r="AB42" s="531">
        <v>0</v>
      </c>
      <c r="AC42" s="37"/>
    </row>
    <row r="43" spans="1:29" ht="12.75" customHeight="1" x14ac:dyDescent="0.25">
      <c r="A43" s="497" t="str">
        <f>TEXT($B$41,"dddd")</f>
        <v>zaterdag</v>
      </c>
      <c r="B43" s="664"/>
      <c r="C43" s="452"/>
      <c r="D43" s="492">
        <f>IF(LEFT($A43,2)="ma",$D$173,IF(LEFT($A43,2)="di",$D$178,IF(LEFT($A43,2)="wo",$D$183,IF(LEFT($A43,2)="do",$D$188,IF(LEFT($A43,2)="vr",$D$193,IF(LEFT($A43,2)="za",$D$198,IF(LEFT($A43,2)="zo",$D$199)))))))</f>
        <v>0</v>
      </c>
      <c r="E43" s="441">
        <f>IF(LEFT($A43,2)="ma",$E$173,IF(LEFT($A43,2)="di",$E$178,IF(LEFT($A43,2)="wo",$E$183,IF(LEFT($A43,2)="do",$E$188,IF(LEFT($A43,2)="vr",$E$193,IF(LEFT($A43,2)="za",$E$198,IF(LEFT($A43,2)="zo",$E$199)))))))</f>
        <v>0</v>
      </c>
      <c r="F43" s="441">
        <f>IF(LEFT($A43,2)="ma",$C$173,IF(LEFT($A43,2)="di",$C$178,IF(LEFT($A43,2)="wo",$C$183,IF(LEFT($A43,2)="do",$C$188,IF(LEFT($A43,2)="vr",$C$193,IF(LEFT($A43,2)="za",$C$198,IF(LEFT($A43,2)="zo",$C$199)))))))</f>
        <v>0</v>
      </c>
      <c r="G43" s="271">
        <f t="shared" si="11"/>
        <v>0</v>
      </c>
      <c r="H43" s="265"/>
      <c r="I43" s="265"/>
      <c r="J43" s="280"/>
      <c r="K43" s="280"/>
      <c r="L43" s="310"/>
      <c r="M43" s="282"/>
      <c r="N43" s="463">
        <f t="shared" si="25"/>
        <v>42862</v>
      </c>
      <c r="O43" s="390"/>
      <c r="P43" s="283"/>
      <c r="Q43" s="283"/>
      <c r="R43" s="80"/>
      <c r="S43" s="68">
        <f t="shared" si="1"/>
        <v>0</v>
      </c>
      <c r="T43" s="4" t="e">
        <f t="shared" si="23"/>
        <v>#REF!</v>
      </c>
      <c r="U43" s="35"/>
      <c r="V43" s="69">
        <f t="shared" si="6"/>
        <v>0</v>
      </c>
      <c r="W43" s="69">
        <f t="shared" si="7"/>
        <v>0</v>
      </c>
      <c r="X43" s="70">
        <f t="shared" si="8"/>
        <v>0</v>
      </c>
      <c r="Y43" s="92" t="e">
        <f t="shared" si="24"/>
        <v>#REF!</v>
      </c>
      <c r="Z43" s="234"/>
      <c r="AA43" s="530">
        <v>0</v>
      </c>
      <c r="AB43" s="531">
        <v>0</v>
      </c>
      <c r="AC43" s="37"/>
    </row>
    <row r="44" spans="1:29" ht="12.75" customHeight="1" thickBot="1" x14ac:dyDescent="0.3">
      <c r="A44" s="497" t="str">
        <f>TEXT($B$41,"dddd")</f>
        <v>zaterdag</v>
      </c>
      <c r="B44" s="664"/>
      <c r="C44" s="450"/>
      <c r="D44" s="441">
        <f>IF(LEFT($A44,2)="ma",$D$174,IF(LEFT($A44,2)="di",$D$179,IF(LEFT($A44,2)="wo",$D$184,IF(LEFT($A44,2)="do",$D$189,IF(LEFT($A44,2)="vr",$D$194,IF(LEFT($A44,2)="za",$D$198,IF(LEFT($A44,2)="zo",$D$199)))))))</f>
        <v>0</v>
      </c>
      <c r="E44" s="441">
        <f>IF(LEFT($A44,2)="ma",$E$174,IF(LEFT($A44,2)="di",$E$179,IF(LEFT($A44,2)="wo",$E$184,IF(LEFT($A44,2)="do",$E$189,IF(LEFT($A44,2)="vr",$E$194,IF(LEFT($A44,2)="za",$E$198,IF(LEFT($A44,2)="zo",$E$199)))))))</f>
        <v>0</v>
      </c>
      <c r="F44" s="441">
        <f>IF(LEFT($A44,2)="ma",$C$174,IF(LEFT($A44,2)="di",$C$179,IF(LEFT($A44,2)="wo",$C$184,IF(LEFT($A44,2)="do",$C$189,IF(LEFT($A44,2)="vr",$C$194,IF(LEFT($A44,2)="za",$C$198,IF(LEFT($A44,2)="zo",$C$199)))))))</f>
        <v>0</v>
      </c>
      <c r="G44" s="271">
        <f t="shared" si="11"/>
        <v>0</v>
      </c>
      <c r="H44" s="265"/>
      <c r="I44" s="265"/>
      <c r="J44" s="280"/>
      <c r="K44" s="280"/>
      <c r="L44" s="310"/>
      <c r="M44" s="282"/>
      <c r="N44" s="463">
        <f t="shared" si="25"/>
        <v>42862</v>
      </c>
      <c r="O44" s="390"/>
      <c r="P44" s="283"/>
      <c r="Q44" s="283"/>
      <c r="R44" s="80"/>
      <c r="S44" s="68">
        <f t="shared" si="1"/>
        <v>0</v>
      </c>
      <c r="T44" s="4" t="e">
        <f t="shared" si="23"/>
        <v>#REF!</v>
      </c>
      <c r="U44" s="35"/>
      <c r="V44" s="69">
        <f t="shared" si="6"/>
        <v>0</v>
      </c>
      <c r="W44" s="69">
        <f t="shared" si="7"/>
        <v>0</v>
      </c>
      <c r="X44" s="70">
        <f t="shared" si="8"/>
        <v>0</v>
      </c>
      <c r="Y44" s="92" t="e">
        <f t="shared" si="24"/>
        <v>#REF!</v>
      </c>
      <c r="Z44" s="234"/>
      <c r="AA44" s="530">
        <v>0</v>
      </c>
      <c r="AB44" s="531">
        <v>0</v>
      </c>
      <c r="AC44" s="37"/>
    </row>
    <row r="45" spans="1:29" ht="13.5" customHeight="1" thickBot="1" x14ac:dyDescent="0.3">
      <c r="A45" s="498" t="str">
        <f>TEXT($B$41,"dddd")</f>
        <v>zaterdag</v>
      </c>
      <c r="B45" s="665"/>
      <c r="C45" s="449" t="e">
        <f t="shared" si="12"/>
        <v>#REF!</v>
      </c>
      <c r="D45" s="442">
        <f>IF(LEFT($A45,2)="ma",$D$175,IF(LEFT($A45,2)="di",$D$180,IF(LEFT($A45,2)="wo",$D$185,IF(LEFT($A45,2)="do",$D$190,IF(LEFT($A45,2)="vr",$D$195,IF(LEFT($A45,2)="za",$D$198,IF(LEFT($A45,2)="zo",$D$199)))))))</f>
        <v>0</v>
      </c>
      <c r="E45" s="442">
        <f>IF(LEFT($A45,2)="ma",$E$175,IF(LEFT($A45,2)="di",$E$180,IF(LEFT($A45,2)="wo",$E$185,IF(LEFT($A45,2)="do",$E$190,IF(LEFT($A45,2)="vr",$E$195,IF(LEFT($A45,2)="za",$E$198,IF(LEFT($A45,2)="zo",$E$199)))))))</f>
        <v>0</v>
      </c>
      <c r="F45" s="442">
        <f>IF(LEFT($A45,2)="ma",$C$175,IF(LEFT($A45,2)="di",$C$180,IF(LEFT($A45,2)="wo",$C$185,IF(LEFT($A45,2)="do",$C$190,IF(LEFT($A45,2)="vr",$C$195,IF(LEFT($A45,2)="za",$C$198,IF(LEFT($A45,2)="zo",$C$199)))))))</f>
        <v>0</v>
      </c>
      <c r="G45" s="274">
        <f t="shared" si="11"/>
        <v>0</v>
      </c>
      <c r="H45" s="268"/>
      <c r="I45" s="266"/>
      <c r="J45" s="292"/>
      <c r="K45" s="292"/>
      <c r="L45" s="313"/>
      <c r="M45" s="294"/>
      <c r="N45" s="463">
        <f t="shared" si="25"/>
        <v>42862</v>
      </c>
      <c r="O45" s="393"/>
      <c r="P45" s="295"/>
      <c r="Q45" s="295"/>
      <c r="R45" s="81"/>
      <c r="S45" s="71">
        <f t="shared" si="1"/>
        <v>0</v>
      </c>
      <c r="T45" s="6" t="e">
        <f t="shared" si="23"/>
        <v>#REF!</v>
      </c>
      <c r="U45" s="36"/>
      <c r="V45" s="72">
        <f t="shared" si="6"/>
        <v>0</v>
      </c>
      <c r="W45" s="72">
        <f t="shared" si="7"/>
        <v>0</v>
      </c>
      <c r="X45" s="73">
        <f t="shared" si="8"/>
        <v>0</v>
      </c>
      <c r="Y45" s="93" t="e">
        <f t="shared" si="24"/>
        <v>#REF!</v>
      </c>
      <c r="Z45" s="237"/>
      <c r="AA45" s="536">
        <v>0</v>
      </c>
      <c r="AB45" s="537">
        <v>0</v>
      </c>
      <c r="AC45" s="40"/>
    </row>
    <row r="46" spans="1:29" ht="12.75" customHeight="1" thickBot="1" x14ac:dyDescent="0.3">
      <c r="A46" s="496" t="str">
        <f>TEXT($B$46,"dddd")</f>
        <v>zondag</v>
      </c>
      <c r="B46" s="663">
        <f>DATE($AC$3,5,9)</f>
        <v>42863</v>
      </c>
      <c r="C46" s="451"/>
      <c r="D46" s="493">
        <f>IF(LEFT($A46,2 )="ma",$D$171,IF(LEFT($A46,2)="di",$D$176,IF(LEFT($A46,2)="wo",$D$181,IF(LEFT($A46,2)="do",$D$186,IF(LEFT($A46,2)="vr",$D$191,IF(LEFT($A46,2)="za",$D$198,IF(LEFT($A46,2)="zo",$D$199)))))))</f>
        <v>0</v>
      </c>
      <c r="E46" s="495">
        <f>IF(LEFT($A46,2)="ma",$E$171,IF(LEFT($A46,2)="di",$E$176,IF(LEFT($A46,2)="wo",$E$181,IF(LEFT($A46,2)="do",$E$186,IF(LEFT($A46,2)="vr",$E$191,IF(LEFT($A46,2)="za",$E$198,IF(LEFT($A46,2)="zo",$E$199)))))))</f>
        <v>0</v>
      </c>
      <c r="F46" s="495">
        <f>IF(LEFT($A46,2)="ma",$C$171,IF(LEFT($A46,2)="di",$C$176,IF(LEFT($A46,2)="wo",$C$181,IF(LEFT($A46,2)="do",$C$186,IF(LEFT($A46,2)="vr",$C$191,IF(LEFT($A46,2)="za",$C$198,IF(LEFT($A46,2)="zo",$C$199)))))))</f>
        <v>0</v>
      </c>
      <c r="G46" s="270">
        <f t="shared" si="11"/>
        <v>0</v>
      </c>
      <c r="H46" s="264"/>
      <c r="I46" s="508"/>
      <c r="J46" s="395"/>
      <c r="K46" s="276"/>
      <c r="L46" s="309"/>
      <c r="M46" s="278"/>
      <c r="N46" s="464">
        <f>$B$46</f>
        <v>42863</v>
      </c>
      <c r="O46" s="389"/>
      <c r="P46" s="279"/>
      <c r="Q46" s="279"/>
      <c r="R46" s="79"/>
      <c r="S46" s="200">
        <f t="shared" si="1"/>
        <v>0</v>
      </c>
      <c r="T46" s="5" t="e">
        <f t="shared" si="23"/>
        <v>#REF!</v>
      </c>
      <c r="U46" s="34"/>
      <c r="V46" s="67">
        <f>IF(LEFT(M46,1)="R",IF(U46&lt;$Q$2,0,U46-$Q$2),IF(LEFT(M46,1)="S",IF(U46&lt;$Q$2,0,U46-$Q$2),U46))</f>
        <v>0</v>
      </c>
      <c r="W46" s="67">
        <f>U46</f>
        <v>0</v>
      </c>
      <c r="X46" s="74">
        <f>W46*($Y$3)</f>
        <v>0</v>
      </c>
      <c r="Y46" s="91" t="e">
        <f t="shared" si="24"/>
        <v>#REF!</v>
      </c>
      <c r="Z46" s="238"/>
      <c r="AA46" s="528">
        <v>0</v>
      </c>
      <c r="AB46" s="529">
        <v>0</v>
      </c>
      <c r="AC46" s="41"/>
    </row>
    <row r="47" spans="1:29" ht="12.75" customHeight="1" thickBot="1" x14ac:dyDescent="0.3">
      <c r="A47" s="497" t="str">
        <f>TEXT($B$46,"dddd")</f>
        <v>zondag</v>
      </c>
      <c r="B47" s="664"/>
      <c r="C47" s="450"/>
      <c r="D47" s="494">
        <f>IF(LEFT($A47,2)="ma",$D$172,IF(LEFT($A47,2)="di",$D$177,IF(LEFT($A47,2)="wo",$D$182,IF(LEFT($A47,2)="do",$D$187,IF(LEFT($A47,2)="vr",$D$192,IF(LEFT($A47,2)="za",$D$198,IF(LEFT($A47,2)="zo",$D$199)))))))</f>
        <v>0</v>
      </c>
      <c r="E47" s="441">
        <f>IF(LEFT($A47,2)="ma",$E$172,IF(LEFT($A47,2)="di",$E$177,IF(LEFT($A47,2)="wo",$E$182,IF(LEFT($A47,2)="do",$E$187,IF(LEFT($A47,2)="vr",$E$192,IF(LEFT($A47,2)="za",$E$198,IF(LEFT($A47,2)="zo",$E$199)))))))</f>
        <v>0</v>
      </c>
      <c r="F47" s="441">
        <f>IF(LEFT($A47,2)="ma",$C$172,IF(LEFT($A47,2)="di",$C$177,IF(LEFT($A47,2)="wo",$C$182,IF(LEFT($A47,2)="do",$C$187,IF(LEFT($A47,2)="vr",$C$192,IF(LEFT($A47,2)="za",$C$198,IF(LEFT($A47,2)="zo",$C$199)))))))</f>
        <v>0</v>
      </c>
      <c r="G47" s="271">
        <f t="shared" si="11"/>
        <v>0</v>
      </c>
      <c r="H47" s="265"/>
      <c r="I47" s="265"/>
      <c r="J47" s="280"/>
      <c r="K47" s="280"/>
      <c r="L47" s="310"/>
      <c r="M47" s="282"/>
      <c r="N47" s="464">
        <f t="shared" ref="N47:N50" si="26">$B$46</f>
        <v>42863</v>
      </c>
      <c r="O47" s="390"/>
      <c r="P47" s="283"/>
      <c r="Q47" s="283"/>
      <c r="R47" s="80"/>
      <c r="S47" s="68">
        <f t="shared" si="1"/>
        <v>0</v>
      </c>
      <c r="T47" s="4" t="e">
        <f t="shared" si="23"/>
        <v>#REF!</v>
      </c>
      <c r="U47" s="35"/>
      <c r="V47" s="69">
        <f t="shared" si="6"/>
        <v>0</v>
      </c>
      <c r="W47" s="69">
        <f t="shared" si="7"/>
        <v>0</v>
      </c>
      <c r="X47" s="70">
        <f t="shared" si="8"/>
        <v>0</v>
      </c>
      <c r="Y47" s="92" t="e">
        <f t="shared" si="24"/>
        <v>#REF!</v>
      </c>
      <c r="Z47" s="234"/>
      <c r="AA47" s="530">
        <v>0</v>
      </c>
      <c r="AB47" s="531">
        <v>0</v>
      </c>
      <c r="AC47" s="37"/>
    </row>
    <row r="48" spans="1:29" ht="12.75" customHeight="1" thickBot="1" x14ac:dyDescent="0.3">
      <c r="A48" s="497" t="str">
        <f>TEXT($B$46,"dddd")</f>
        <v>zondag</v>
      </c>
      <c r="B48" s="664"/>
      <c r="C48" s="452"/>
      <c r="D48" s="492">
        <f>IF(LEFT($A48,2)="ma",$D$173,IF(LEFT($A48,2)="di",$D$178,IF(LEFT($A48,2)="wo",$D$183,IF(LEFT($A48,2)="do",$D$188,IF(LEFT($A48,2)="vr",$D$193,IF(LEFT($A48,2)="za",$D$198,IF(LEFT($A48,2)="zo",$D$199)))))))</f>
        <v>0</v>
      </c>
      <c r="E48" s="441">
        <f>IF(LEFT($A48,2)="ma",$E$173,IF(LEFT($A48,2)="di",$E$178,IF(LEFT($A48,2)="wo",$E$183,IF(LEFT($A48,2)="do",$E$188,IF(LEFT($A48,2)="vr",$E$193,IF(LEFT($A48,2)="za",$E$198,IF(LEFT($A48,2)="zo",$E$199)))))))</f>
        <v>0</v>
      </c>
      <c r="F48" s="441">
        <f>IF(LEFT($A48,2)="ma",$C$173,IF(LEFT($A48,2)="di",$C$178,IF(LEFT($A48,2)="wo",$C$183,IF(LEFT($A48,2)="do",$C$188,IF(LEFT($A48,2)="vr",$C$193,IF(LEFT($A48,2)="za",$C$198,IF(LEFT($A48,2)="zo",$C$199)))))))</f>
        <v>0</v>
      </c>
      <c r="G48" s="271">
        <f t="shared" si="11"/>
        <v>0</v>
      </c>
      <c r="H48" s="265"/>
      <c r="I48" s="265"/>
      <c r="J48" s="280"/>
      <c r="K48" s="280"/>
      <c r="L48" s="310"/>
      <c r="M48" s="282"/>
      <c r="N48" s="464">
        <f t="shared" si="26"/>
        <v>42863</v>
      </c>
      <c r="O48" s="390"/>
      <c r="P48" s="283"/>
      <c r="Q48" s="283"/>
      <c r="R48" s="80"/>
      <c r="S48" s="68">
        <f t="shared" si="1"/>
        <v>0</v>
      </c>
      <c r="T48" s="4" t="e">
        <f t="shared" si="23"/>
        <v>#REF!</v>
      </c>
      <c r="U48" s="35"/>
      <c r="V48" s="69">
        <f t="shared" si="6"/>
        <v>0</v>
      </c>
      <c r="W48" s="69">
        <f t="shared" si="7"/>
        <v>0</v>
      </c>
      <c r="X48" s="70">
        <f t="shared" si="8"/>
        <v>0</v>
      </c>
      <c r="Y48" s="92" t="e">
        <f t="shared" si="24"/>
        <v>#REF!</v>
      </c>
      <c r="Z48" s="234"/>
      <c r="AA48" s="530">
        <v>0</v>
      </c>
      <c r="AB48" s="531">
        <v>0</v>
      </c>
      <c r="AC48" s="37"/>
    </row>
    <row r="49" spans="1:29" ht="12.75" customHeight="1" thickBot="1" x14ac:dyDescent="0.3">
      <c r="A49" s="497" t="str">
        <f>TEXT($B$46,"dddd")</f>
        <v>zondag</v>
      </c>
      <c r="B49" s="664"/>
      <c r="C49" s="450"/>
      <c r="D49" s="441">
        <f>IF(LEFT($A49,2)="ma",$D$174,IF(LEFT($A49,2)="di",$D$179,IF(LEFT($A49,2)="wo",$D$184,IF(LEFT($A49,2)="do",$D$189,IF(LEFT($A49,2)="vr",$D$194,IF(LEFT($A49,2)="za",$D$198,IF(LEFT($A49,2)="zo",$D$199)))))))</f>
        <v>0</v>
      </c>
      <c r="E49" s="441">
        <f>IF(LEFT($A49,2)="ma",$E$174,IF(LEFT($A49,2)="di",$E$179,IF(LEFT($A49,2)="wo",$E$184,IF(LEFT($A49,2)="do",$E$189,IF(LEFT($A49,2)="vr",$E$194,IF(LEFT($A49,2)="za",$E$198,IF(LEFT($A49,2)="zo",$E$199)))))))</f>
        <v>0</v>
      </c>
      <c r="F49" s="441">
        <f>IF(LEFT($A49,2)="ma",$C$174,IF(LEFT($A49,2)="di",$C$179,IF(LEFT($A49,2)="wo",$C$184,IF(LEFT($A49,2)="do",$C$189,IF(LEFT($A49,2)="vr",$C$194,IF(LEFT($A49,2)="za",$C$198,IF(LEFT($A49,2)="zo",$C$199)))))))</f>
        <v>0</v>
      </c>
      <c r="G49" s="271">
        <f t="shared" si="11"/>
        <v>0</v>
      </c>
      <c r="H49" s="265"/>
      <c r="I49" s="265"/>
      <c r="J49" s="280"/>
      <c r="K49" s="280"/>
      <c r="L49" s="310"/>
      <c r="M49" s="282"/>
      <c r="N49" s="464">
        <f t="shared" si="26"/>
        <v>42863</v>
      </c>
      <c r="O49" s="390"/>
      <c r="P49" s="283"/>
      <c r="Q49" s="283"/>
      <c r="R49" s="80"/>
      <c r="S49" s="68">
        <f t="shared" si="1"/>
        <v>0</v>
      </c>
      <c r="T49" s="4" t="e">
        <f t="shared" si="23"/>
        <v>#REF!</v>
      </c>
      <c r="U49" s="35"/>
      <c r="V49" s="69">
        <f t="shared" si="6"/>
        <v>0</v>
      </c>
      <c r="W49" s="69">
        <f t="shared" si="7"/>
        <v>0</v>
      </c>
      <c r="X49" s="70">
        <f t="shared" si="8"/>
        <v>0</v>
      </c>
      <c r="Y49" s="92" t="e">
        <f t="shared" si="24"/>
        <v>#REF!</v>
      </c>
      <c r="Z49" s="234"/>
      <c r="AA49" s="530">
        <v>0</v>
      </c>
      <c r="AB49" s="531">
        <v>0</v>
      </c>
      <c r="AC49" s="37"/>
    </row>
    <row r="50" spans="1:29" ht="13.5" customHeight="1" thickBot="1" x14ac:dyDescent="0.3">
      <c r="A50" s="498" t="str">
        <f>TEXT($B$46,"dddd")</f>
        <v>zondag</v>
      </c>
      <c r="B50" s="665"/>
      <c r="C50" s="449" t="e">
        <f t="shared" si="12"/>
        <v>#REF!</v>
      </c>
      <c r="D50" s="442">
        <f>IF(LEFT($A50,2)="ma",$D$175,IF(LEFT($A50,2)="di",$D$180,IF(LEFT($A50,2)="wo",$D$185,IF(LEFT($A50,2)="do",$D$190,IF(LEFT($A50,2)="vr",$D$195,IF(LEFT($A50,2)="za",$D$198,IF(LEFT($A50,2)="zo",$D$199)))))))</f>
        <v>0</v>
      </c>
      <c r="E50" s="442">
        <f>IF(LEFT($A50,2)="ma",$E$175,IF(LEFT($A50,2)="di",$E$180,IF(LEFT($A50,2)="wo",$E$185,IF(LEFT($A50,2)="do",$E$190,IF(LEFT($A50,2)="vr",$E$195,IF(LEFT($A50,2)="za",$E$198,IF(LEFT($A50,2)="zo",$E$199)))))))</f>
        <v>0</v>
      </c>
      <c r="F50" s="442">
        <f>IF(LEFT($A50,2)="ma",$C$175,IF(LEFT($A50,2)="di",$C$180,IF(LEFT($A50,2)="wo",$C$185,IF(LEFT($A50,2)="do",$C$190,IF(LEFT($A50,2)="vr",$C$195,IF(LEFT($A50,2)="za",$C$198,IF(LEFT($A50,2)="zo",$C$199)))))))</f>
        <v>0</v>
      </c>
      <c r="G50" s="272">
        <f t="shared" si="11"/>
        <v>0</v>
      </c>
      <c r="H50" s="266"/>
      <c r="I50" s="266"/>
      <c r="J50" s="284"/>
      <c r="K50" s="284"/>
      <c r="L50" s="311"/>
      <c r="M50" s="286"/>
      <c r="N50" s="464">
        <f t="shared" si="26"/>
        <v>42863</v>
      </c>
      <c r="O50" s="391"/>
      <c r="P50" s="287"/>
      <c r="Q50" s="287"/>
      <c r="R50" s="81"/>
      <c r="S50" s="71">
        <f t="shared" si="1"/>
        <v>0</v>
      </c>
      <c r="T50" s="6" t="e">
        <f t="shared" si="23"/>
        <v>#REF!</v>
      </c>
      <c r="U50" s="36"/>
      <c r="V50" s="72">
        <f t="shared" si="6"/>
        <v>0</v>
      </c>
      <c r="W50" s="72">
        <f t="shared" si="7"/>
        <v>0</v>
      </c>
      <c r="X50" s="73">
        <f t="shared" si="8"/>
        <v>0</v>
      </c>
      <c r="Y50" s="93" t="e">
        <f t="shared" si="24"/>
        <v>#REF!</v>
      </c>
      <c r="Z50" s="235"/>
      <c r="AA50" s="532">
        <v>0</v>
      </c>
      <c r="AB50" s="533">
        <v>0</v>
      </c>
      <c r="AC50" s="38"/>
    </row>
    <row r="51" spans="1:29" ht="12.75" customHeight="1" x14ac:dyDescent="0.25">
      <c r="A51" s="496" t="str">
        <f>TEXT($B$51,"dddd")</f>
        <v>maandag</v>
      </c>
      <c r="B51" s="663">
        <f>DATE($AC$3,5,10)</f>
        <v>42864</v>
      </c>
      <c r="C51" s="451"/>
      <c r="D51" s="493">
        <f>IF(LEFT($A51,2 )="ma",$D$171,IF(LEFT($A51,2)="di",$D$176,IF(LEFT($A51,2)="wo",$D$181,IF(LEFT($A51,2)="do",$D$186,IF(LEFT($A51,2)="vr",$D$191,IF(LEFT($A51,2)="za",$D$198,IF(LEFT($A51,2)="zo",$D$199)))))))</f>
        <v>0</v>
      </c>
      <c r="E51" s="495">
        <f>IF(LEFT($A51,2)="ma",$E$171,IF(LEFT($A51,2)="di",$E$176,IF(LEFT($A51,2)="wo",$E$181,IF(LEFT($A51,2)="do",$E$186,IF(LEFT($A51,2)="vr",$E$191,IF(LEFT($A51,2)="za",$E$198,IF(LEFT($A51,2)="zo",$E$199)))))))</f>
        <v>0</v>
      </c>
      <c r="F51" s="495">
        <f>IF(LEFT($A51,2)="ma",$C$171,IF(LEFT($A51,2)="di",$C$176,IF(LEFT($A51,2)="wo",$C$181,IF(LEFT($A51,2)="do",$C$186,IF(LEFT($A51,2)="vr",$C$191,IF(LEFT($A51,2)="za",$C$198,IF(LEFT($A51,2)="zo",$C$199)))))))</f>
        <v>0</v>
      </c>
      <c r="G51" s="273">
        <f t="shared" si="11"/>
        <v>0</v>
      </c>
      <c r="H51" s="267"/>
      <c r="I51" s="508"/>
      <c r="J51" s="396"/>
      <c r="K51" s="288"/>
      <c r="L51" s="312"/>
      <c r="M51" s="290"/>
      <c r="N51" s="463">
        <f>$B$51</f>
        <v>42864</v>
      </c>
      <c r="O51" s="392"/>
      <c r="P51" s="291"/>
      <c r="Q51" s="291"/>
      <c r="R51" s="79"/>
      <c r="S51" s="200">
        <f t="shared" si="1"/>
        <v>0</v>
      </c>
      <c r="T51" s="5" t="e">
        <f t="shared" si="23"/>
        <v>#REF!</v>
      </c>
      <c r="U51" s="34"/>
      <c r="V51" s="67">
        <f>IF(LEFT(M51,1)="R",IF(U51&lt;$Q$2,0,U51-$Q$2),IF(LEFT(M51,1)="S",IF(U51&lt;$Q$2,0,U51-$Q$2),U51))</f>
        <v>0</v>
      </c>
      <c r="W51" s="67">
        <f>U51</f>
        <v>0</v>
      </c>
      <c r="X51" s="74">
        <f>W51*($Y$3)</f>
        <v>0</v>
      </c>
      <c r="Y51" s="91" t="e">
        <f t="shared" si="24"/>
        <v>#REF!</v>
      </c>
      <c r="Z51" s="236"/>
      <c r="AA51" s="534">
        <v>0</v>
      </c>
      <c r="AB51" s="535">
        <v>0</v>
      </c>
      <c r="AC51" s="39"/>
    </row>
    <row r="52" spans="1:29" ht="12.75" customHeight="1" x14ac:dyDescent="0.25">
      <c r="A52" s="497" t="str">
        <f>TEXT($B$51,"dddd")</f>
        <v>maandag</v>
      </c>
      <c r="B52" s="664"/>
      <c r="C52" s="450"/>
      <c r="D52" s="494">
        <f>IF(LEFT($A52,2)="ma",$D$172,IF(LEFT($A52,2)="di",$D$177,IF(LEFT($A52,2)="wo",$D$182,IF(LEFT($A52,2)="do",$D$187,IF(LEFT($A52,2)="vr",$D$192,IF(LEFT($A52,2)="za",$D$198,IF(LEFT($A52,2)="zo",$D$199)))))))</f>
        <v>0</v>
      </c>
      <c r="E52" s="441">
        <f>IF(LEFT($A52,2)="ma",$E$172,IF(LEFT($A52,2)="di",$E$177,IF(LEFT($A52,2)="wo",$E$182,IF(LEFT($A52,2)="do",$E$187,IF(LEFT($A52,2)="vr",$E$192,IF(LEFT($A52,2)="za",$E$198,IF(LEFT($A52,2)="zo",$E$199)))))))</f>
        <v>0</v>
      </c>
      <c r="F52" s="441">
        <f>IF(LEFT($A52,2)="ma",$C$172,IF(LEFT($A52,2)="di",$C$177,IF(LEFT($A52,2)="wo",$C$182,IF(LEFT($A52,2)="do",$C$187,IF(LEFT($A52,2)="vr",$C$192,IF(LEFT($A52,2)="za",$C$198,IF(LEFT($A52,2)="zo",$C$199)))))))</f>
        <v>0</v>
      </c>
      <c r="G52" s="271">
        <f t="shared" si="11"/>
        <v>0</v>
      </c>
      <c r="H52" s="265"/>
      <c r="I52" s="265"/>
      <c r="J52" s="280"/>
      <c r="K52" s="280"/>
      <c r="L52" s="310"/>
      <c r="M52" s="282"/>
      <c r="N52" s="463">
        <f t="shared" ref="N52:N55" si="27">$B$51</f>
        <v>42864</v>
      </c>
      <c r="O52" s="390"/>
      <c r="P52" s="283"/>
      <c r="Q52" s="283"/>
      <c r="R52" s="80"/>
      <c r="S52" s="68">
        <f t="shared" si="1"/>
        <v>0</v>
      </c>
      <c r="T52" s="4" t="e">
        <f t="shared" si="23"/>
        <v>#REF!</v>
      </c>
      <c r="U52" s="35"/>
      <c r="V52" s="69">
        <f t="shared" si="6"/>
        <v>0</v>
      </c>
      <c r="W52" s="69">
        <f t="shared" si="7"/>
        <v>0</v>
      </c>
      <c r="X52" s="70">
        <f t="shared" si="8"/>
        <v>0</v>
      </c>
      <c r="Y52" s="92" t="e">
        <f t="shared" si="24"/>
        <v>#REF!</v>
      </c>
      <c r="Z52" s="234"/>
      <c r="AA52" s="530">
        <v>0</v>
      </c>
      <c r="AB52" s="531">
        <v>0</v>
      </c>
      <c r="AC52" s="37"/>
    </row>
    <row r="53" spans="1:29" ht="12.75" customHeight="1" x14ac:dyDescent="0.25">
      <c r="A53" s="497" t="str">
        <f>TEXT($B$51,"dddd")</f>
        <v>maandag</v>
      </c>
      <c r="B53" s="664"/>
      <c r="C53" s="452"/>
      <c r="D53" s="492">
        <f>IF(LEFT($A53,2)="ma",$D$173,IF(LEFT($A53,2)="di",$D$178,IF(LEFT($A53,2)="wo",$D$183,IF(LEFT($A53,2)="do",$D$188,IF(LEFT($A53,2)="vr",$D$193,IF(LEFT($A53,2)="za",$D$198,IF(LEFT($A53,2)="zo",$D$199)))))))</f>
        <v>0</v>
      </c>
      <c r="E53" s="441">
        <f>IF(LEFT($A53,2)="ma",$E$173,IF(LEFT($A53,2)="di",$E$178,IF(LEFT($A53,2)="wo",$E$183,IF(LEFT($A53,2)="do",$E$188,IF(LEFT($A53,2)="vr",$E$193,IF(LEFT($A53,2)="za",$E$198,IF(LEFT($A53,2)="zo",$E$199)))))))</f>
        <v>0</v>
      </c>
      <c r="F53" s="441">
        <f>IF(LEFT($A53,2)="ma",$C$173,IF(LEFT($A53,2)="di",$C$178,IF(LEFT($A53,2)="wo",$C$183,IF(LEFT($A53,2)="do",$C$188,IF(LEFT($A53,2)="vr",$C$193,IF(LEFT($A53,2)="za",$C$198,IF(LEFT($A53,2)="zo",$C$199)))))))</f>
        <v>0</v>
      </c>
      <c r="G53" s="271">
        <f t="shared" si="11"/>
        <v>0</v>
      </c>
      <c r="H53" s="265"/>
      <c r="I53" s="265"/>
      <c r="J53" s="280"/>
      <c r="K53" s="280"/>
      <c r="L53" s="310"/>
      <c r="M53" s="282"/>
      <c r="N53" s="463">
        <f t="shared" si="27"/>
        <v>42864</v>
      </c>
      <c r="O53" s="390"/>
      <c r="P53" s="283"/>
      <c r="Q53" s="283"/>
      <c r="R53" s="80"/>
      <c r="S53" s="68">
        <f t="shared" si="1"/>
        <v>0</v>
      </c>
      <c r="T53" s="4" t="e">
        <f t="shared" si="23"/>
        <v>#REF!</v>
      </c>
      <c r="U53" s="35"/>
      <c r="V53" s="69">
        <f t="shared" si="6"/>
        <v>0</v>
      </c>
      <c r="W53" s="69">
        <f t="shared" si="7"/>
        <v>0</v>
      </c>
      <c r="X53" s="70">
        <f t="shared" si="8"/>
        <v>0</v>
      </c>
      <c r="Y53" s="92" t="e">
        <f t="shared" si="24"/>
        <v>#REF!</v>
      </c>
      <c r="Z53" s="234"/>
      <c r="AA53" s="530">
        <v>0</v>
      </c>
      <c r="AB53" s="531">
        <v>0</v>
      </c>
      <c r="AC53" s="37"/>
    </row>
    <row r="54" spans="1:29" ht="12.75" customHeight="1" thickBot="1" x14ac:dyDescent="0.3">
      <c r="A54" s="497" t="str">
        <f>TEXT($B$51,"dddd")</f>
        <v>maandag</v>
      </c>
      <c r="B54" s="664"/>
      <c r="C54" s="450"/>
      <c r="D54" s="441">
        <f>IF(LEFT($A54,2)="ma",$D$174,IF(LEFT($A54,2)="di",$D$179,IF(LEFT($A54,2)="wo",$D$184,IF(LEFT($A54,2)="do",$D$189,IF(LEFT($A54,2)="vr",$D$194,IF(LEFT($A54,2)="za",$D$198,IF(LEFT($A54,2)="zo",$D$199)))))))</f>
        <v>0</v>
      </c>
      <c r="E54" s="441">
        <f>IF(LEFT($A54,2)="ma",$E$174,IF(LEFT($A54,2)="di",$E$179,IF(LEFT($A54,2)="wo",$E$184,IF(LEFT($A54,2)="do",$E$189,IF(LEFT($A54,2)="vr",$E$194,IF(LEFT($A54,2)="za",$E$198,IF(LEFT($A54,2)="zo",$E$199)))))))</f>
        <v>0</v>
      </c>
      <c r="F54" s="441">
        <f>IF(LEFT($A54,2)="ma",$C$174,IF(LEFT($A54,2)="di",$C$179,IF(LEFT($A54,2)="wo",$C$184,IF(LEFT($A54,2)="do",$C$189,IF(LEFT($A54,2)="vr",$C$194,IF(LEFT($A54,2)="za",$C$198,IF(LEFT($A54,2)="zo",$C$199)))))))</f>
        <v>0</v>
      </c>
      <c r="G54" s="271">
        <f t="shared" si="11"/>
        <v>0</v>
      </c>
      <c r="H54" s="265"/>
      <c r="I54" s="265"/>
      <c r="J54" s="280"/>
      <c r="K54" s="280"/>
      <c r="L54" s="310"/>
      <c r="M54" s="282"/>
      <c r="N54" s="463">
        <f t="shared" si="27"/>
        <v>42864</v>
      </c>
      <c r="O54" s="390"/>
      <c r="P54" s="283"/>
      <c r="Q54" s="283"/>
      <c r="R54" s="80"/>
      <c r="S54" s="68">
        <f t="shared" si="1"/>
        <v>0</v>
      </c>
      <c r="T54" s="4" t="e">
        <f t="shared" si="23"/>
        <v>#REF!</v>
      </c>
      <c r="U54" s="35"/>
      <c r="V54" s="69">
        <f t="shared" si="6"/>
        <v>0</v>
      </c>
      <c r="W54" s="69">
        <f t="shared" si="7"/>
        <v>0</v>
      </c>
      <c r="X54" s="70">
        <f t="shared" si="8"/>
        <v>0</v>
      </c>
      <c r="Y54" s="92" t="e">
        <f t="shared" si="24"/>
        <v>#REF!</v>
      </c>
      <c r="Z54" s="234"/>
      <c r="AA54" s="530">
        <v>0</v>
      </c>
      <c r="AB54" s="531">
        <v>0</v>
      </c>
      <c r="AC54" s="37"/>
    </row>
    <row r="55" spans="1:29" ht="13.5" customHeight="1" thickBot="1" x14ac:dyDescent="0.3">
      <c r="A55" s="498" t="str">
        <f>TEXT($B$51,"dddd")</f>
        <v>maandag</v>
      </c>
      <c r="B55" s="665"/>
      <c r="C55" s="449" t="e">
        <f t="shared" si="12"/>
        <v>#REF!</v>
      </c>
      <c r="D55" s="442">
        <f>IF(LEFT($A55,2)="ma",$D$175,IF(LEFT($A55,2)="di",$D$180,IF(LEFT($A55,2)="wo",$D$185,IF(LEFT($A55,2)="do",$D$190,IF(LEFT($A55,2)="vr",$D$195,IF(LEFT($A55,2)="za",$D$198,IF(LEFT($A55,2)="zo",$D$199)))))))</f>
        <v>0</v>
      </c>
      <c r="E55" s="442">
        <f>IF(LEFT($A55,2)="ma",$E$175,IF(LEFT($A55,2)="di",$E$180,IF(LEFT($A55,2)="wo",$E$185,IF(LEFT($A55,2)="do",$E$190,IF(LEFT($A55,2)="vr",$E$195,IF(LEFT($A55,2)="za",$E$198,IF(LEFT($A55,2)="zo",$E$199)))))))</f>
        <v>0</v>
      </c>
      <c r="F55" s="442">
        <f>IF(LEFT($A55,2)="ma",$C$175,IF(LEFT($A55,2)="di",$C$180,IF(LEFT($A55,2)="wo",$C$185,IF(LEFT($A55,2)="do",$C$190,IF(LEFT($A55,2)="vr",$C$195,IF(LEFT($A55,2)="za",$C$198,IF(LEFT($A55,2)="zo",$C$199)))))))</f>
        <v>0</v>
      </c>
      <c r="G55" s="274">
        <f t="shared" si="11"/>
        <v>0</v>
      </c>
      <c r="H55" s="268"/>
      <c r="I55" s="266"/>
      <c r="J55" s="292"/>
      <c r="K55" s="292"/>
      <c r="L55" s="313"/>
      <c r="M55" s="294"/>
      <c r="N55" s="463">
        <f t="shared" si="27"/>
        <v>42864</v>
      </c>
      <c r="O55" s="393"/>
      <c r="P55" s="295"/>
      <c r="Q55" s="295"/>
      <c r="R55" s="81"/>
      <c r="S55" s="71">
        <f t="shared" si="1"/>
        <v>0</v>
      </c>
      <c r="T55" s="6" t="e">
        <f t="shared" si="23"/>
        <v>#REF!</v>
      </c>
      <c r="U55" s="36"/>
      <c r="V55" s="72">
        <f t="shared" si="6"/>
        <v>0</v>
      </c>
      <c r="W55" s="72">
        <f t="shared" si="7"/>
        <v>0</v>
      </c>
      <c r="X55" s="73">
        <f t="shared" si="8"/>
        <v>0</v>
      </c>
      <c r="Y55" s="93" t="e">
        <f t="shared" si="24"/>
        <v>#REF!</v>
      </c>
      <c r="Z55" s="237"/>
      <c r="AA55" s="536">
        <v>0</v>
      </c>
      <c r="AB55" s="537">
        <v>0</v>
      </c>
      <c r="AC55" s="40"/>
    </row>
    <row r="56" spans="1:29" ht="12.75" customHeight="1" thickBot="1" x14ac:dyDescent="0.3">
      <c r="A56" s="496" t="str">
        <f>TEXT($B$56,"dddd")</f>
        <v>dinsdag</v>
      </c>
      <c r="B56" s="663">
        <f>DATE($AC$3,5,11)</f>
        <v>42865</v>
      </c>
      <c r="C56" s="451"/>
      <c r="D56" s="493">
        <f>IF(LEFT($A56,2 )="ma",$D$171,IF(LEFT($A56,2)="di",$D$176,IF(LEFT($A56,2)="wo",$D$181,IF(LEFT($A56,2)="do",$D$186,IF(LEFT($A56,2)="vr",$D$191,IF(LEFT($A56,2)="za",$D$198,IF(LEFT($A56,2)="zo",$D$199)))))))</f>
        <v>0</v>
      </c>
      <c r="E56" s="495">
        <f>IF(LEFT($A56,2)="ma",$E$171,IF(LEFT($A56,2)="di",$E$176,IF(LEFT($A56,2)="wo",$E$181,IF(LEFT($A56,2)="do",$E$186,IF(LEFT($A56,2)="vr",$E$191,IF(LEFT($A56,2)="za",$E$198,IF(LEFT($A56,2)="zo",$E$199)))))))</f>
        <v>0</v>
      </c>
      <c r="F56" s="495">
        <f>IF(LEFT($A56,2)="ma",$C$171,IF(LEFT($A56,2)="di",$C$176,IF(LEFT($A56,2)="wo",$C$181,IF(LEFT($A56,2)="do",$C$186,IF(LEFT($A56,2)="vr",$C$191,IF(LEFT($A56,2)="za",$C$198,IF(LEFT($A56,2)="zo",$C$199)))))))</f>
        <v>0</v>
      </c>
      <c r="G56" s="270">
        <f t="shared" si="11"/>
        <v>0</v>
      </c>
      <c r="H56" s="264"/>
      <c r="I56" s="508"/>
      <c r="J56" s="395"/>
      <c r="K56" s="276"/>
      <c r="L56" s="309"/>
      <c r="M56" s="278"/>
      <c r="N56" s="464">
        <f>$B$56</f>
        <v>42865</v>
      </c>
      <c r="O56" s="389"/>
      <c r="P56" s="279"/>
      <c r="Q56" s="279"/>
      <c r="R56" s="79"/>
      <c r="S56" s="200">
        <f t="shared" si="1"/>
        <v>0</v>
      </c>
      <c r="T56" s="5" t="e">
        <f t="shared" si="23"/>
        <v>#REF!</v>
      </c>
      <c r="U56" s="34"/>
      <c r="V56" s="67">
        <f>IF(LEFT(M56,1)="R",IF(U56&lt;$Q$2,0,U56-$Q$2),IF(LEFT(M56,1)="S",IF(U56&lt;$Q$2,0,U56-$Q$2),U56))</f>
        <v>0</v>
      </c>
      <c r="W56" s="67">
        <f>U56</f>
        <v>0</v>
      </c>
      <c r="X56" s="74">
        <f>W56*($Y$3)</f>
        <v>0</v>
      </c>
      <c r="Y56" s="91" t="e">
        <f t="shared" si="24"/>
        <v>#REF!</v>
      </c>
      <c r="Z56" s="238"/>
      <c r="AA56" s="528">
        <v>0</v>
      </c>
      <c r="AB56" s="529">
        <v>0</v>
      </c>
      <c r="AC56" s="41"/>
    </row>
    <row r="57" spans="1:29" ht="12.75" customHeight="1" thickBot="1" x14ac:dyDescent="0.3">
      <c r="A57" s="497" t="str">
        <f>TEXT($B$56,"dddd")</f>
        <v>dinsdag</v>
      </c>
      <c r="B57" s="664"/>
      <c r="C57" s="450"/>
      <c r="D57" s="494">
        <f>IF(LEFT($A57,2)="ma",$D$172,IF(LEFT($A57,2)="di",$D$177,IF(LEFT($A57,2)="wo",$D$182,IF(LEFT($A57,2)="do",$D$187,IF(LEFT($A57,2)="vr",$D$192,IF(LEFT($A57,2)="za",$D$198,IF(LEFT($A57,2)="zo",$D$199)))))))</f>
        <v>0</v>
      </c>
      <c r="E57" s="441">
        <f>IF(LEFT($A57,2)="ma",$E$172,IF(LEFT($A57,2)="di",$E$177,IF(LEFT($A57,2)="wo",$E$182,IF(LEFT($A57,2)="do",$E$187,IF(LEFT($A57,2)="vr",$E$192,IF(LEFT($A57,2)="za",$E$198,IF(LEFT($A57,2)="zo",$E$199)))))))</f>
        <v>0</v>
      </c>
      <c r="F57" s="441">
        <f>IF(LEFT($A57,2)="ma",$C$172,IF(LEFT($A57,2)="di",$C$177,IF(LEFT($A57,2)="wo",$C$182,IF(LEFT($A57,2)="do",$C$187,IF(LEFT($A57,2)="vr",$C$192,IF(LEFT($A57,2)="za",$C$198,IF(LEFT($A57,2)="zo",$C$199)))))))</f>
        <v>0</v>
      </c>
      <c r="G57" s="271">
        <f t="shared" si="11"/>
        <v>0</v>
      </c>
      <c r="H57" s="265"/>
      <c r="I57" s="265"/>
      <c r="J57" s="280"/>
      <c r="K57" s="280"/>
      <c r="L57" s="310"/>
      <c r="M57" s="282"/>
      <c r="N57" s="464">
        <f t="shared" ref="N57:N60" si="28">$B$56</f>
        <v>42865</v>
      </c>
      <c r="O57" s="390"/>
      <c r="P57" s="283"/>
      <c r="Q57" s="283"/>
      <c r="R57" s="80"/>
      <c r="S57" s="68">
        <f t="shared" si="1"/>
        <v>0</v>
      </c>
      <c r="T57" s="4" t="e">
        <f t="shared" si="23"/>
        <v>#REF!</v>
      </c>
      <c r="U57" s="35"/>
      <c r="V57" s="69">
        <f t="shared" si="6"/>
        <v>0</v>
      </c>
      <c r="W57" s="69">
        <f t="shared" si="7"/>
        <v>0</v>
      </c>
      <c r="X57" s="70">
        <f t="shared" si="8"/>
        <v>0</v>
      </c>
      <c r="Y57" s="92" t="e">
        <f t="shared" si="24"/>
        <v>#REF!</v>
      </c>
      <c r="Z57" s="234"/>
      <c r="AA57" s="530">
        <v>0</v>
      </c>
      <c r="AB57" s="531">
        <v>0</v>
      </c>
      <c r="AC57" s="37"/>
    </row>
    <row r="58" spans="1:29" ht="12.75" customHeight="1" thickBot="1" x14ac:dyDescent="0.3">
      <c r="A58" s="497" t="str">
        <f>TEXT($B$56,"dddd")</f>
        <v>dinsdag</v>
      </c>
      <c r="B58" s="664"/>
      <c r="C58" s="452"/>
      <c r="D58" s="492">
        <f>IF(LEFT($A58,2)="ma",$D$173,IF(LEFT($A58,2)="di",$D$178,IF(LEFT($A58,2)="wo",$D$183,IF(LEFT($A58,2)="do",$D$188,IF(LEFT($A58,2)="vr",$D$193,IF(LEFT($A58,2)="za",$D$198,IF(LEFT($A58,2)="zo",$D$199)))))))</f>
        <v>0</v>
      </c>
      <c r="E58" s="441">
        <f>IF(LEFT($A58,2)="ma",$E$173,IF(LEFT($A58,2)="di",$E$178,IF(LEFT($A58,2)="wo",$E$183,IF(LEFT($A58,2)="do",$E$188,IF(LEFT($A58,2)="vr",$E$193,IF(LEFT($A58,2)="za",$E$198,IF(LEFT($A58,2)="zo",$E$199)))))))</f>
        <v>0</v>
      </c>
      <c r="F58" s="441">
        <f>IF(LEFT($A58,2)="ma",$C$173,IF(LEFT($A58,2)="di",$C$178,IF(LEFT($A58,2)="wo",$C$183,IF(LEFT($A58,2)="do",$C$188,IF(LEFT($A58,2)="vr",$C$193,IF(LEFT($A58,2)="za",$C$198,IF(LEFT($A58,2)="zo",$C$199)))))))</f>
        <v>0</v>
      </c>
      <c r="G58" s="271">
        <f t="shared" si="11"/>
        <v>0</v>
      </c>
      <c r="H58" s="265"/>
      <c r="I58" s="265"/>
      <c r="J58" s="280"/>
      <c r="K58" s="280"/>
      <c r="L58" s="310"/>
      <c r="M58" s="282"/>
      <c r="N58" s="464">
        <f t="shared" si="28"/>
        <v>42865</v>
      </c>
      <c r="O58" s="390"/>
      <c r="P58" s="283"/>
      <c r="Q58" s="283"/>
      <c r="R58" s="80"/>
      <c r="S58" s="68">
        <f t="shared" si="1"/>
        <v>0</v>
      </c>
      <c r="T58" s="4" t="e">
        <f t="shared" si="23"/>
        <v>#REF!</v>
      </c>
      <c r="U58" s="35"/>
      <c r="V58" s="69">
        <f t="shared" si="6"/>
        <v>0</v>
      </c>
      <c r="W58" s="69">
        <f t="shared" si="7"/>
        <v>0</v>
      </c>
      <c r="X58" s="70">
        <f t="shared" si="8"/>
        <v>0</v>
      </c>
      <c r="Y58" s="92" t="e">
        <f t="shared" si="24"/>
        <v>#REF!</v>
      </c>
      <c r="Z58" s="234"/>
      <c r="AA58" s="530">
        <v>0</v>
      </c>
      <c r="AB58" s="531">
        <v>0</v>
      </c>
      <c r="AC58" s="37"/>
    </row>
    <row r="59" spans="1:29" ht="12.75" customHeight="1" thickBot="1" x14ac:dyDescent="0.3">
      <c r="A59" s="497" t="str">
        <f>TEXT($B$56,"dddd")</f>
        <v>dinsdag</v>
      </c>
      <c r="B59" s="664"/>
      <c r="C59" s="450"/>
      <c r="D59" s="441">
        <f>IF(LEFT($A59,2)="ma",$D$174,IF(LEFT($A59,2)="di",$D$179,IF(LEFT($A59,2)="wo",$D$184,IF(LEFT($A59,2)="do",$D$189,IF(LEFT($A59,2)="vr",$D$194,IF(LEFT($A59,2)="za",$D$198,IF(LEFT($A59,2)="zo",$D$199)))))))</f>
        <v>0</v>
      </c>
      <c r="E59" s="441">
        <f>IF(LEFT($A59,2)="ma",$E$174,IF(LEFT($A59,2)="di",$E$179,IF(LEFT($A59,2)="wo",$E$184,IF(LEFT($A59,2)="do",$E$189,IF(LEFT($A59,2)="vr",$E$194,IF(LEFT($A59,2)="za",$E$198,IF(LEFT($A59,2)="zo",$E$199)))))))</f>
        <v>0</v>
      </c>
      <c r="F59" s="441">
        <f>IF(LEFT($A59,2)="ma",$C$174,IF(LEFT($A59,2)="di",$C$179,IF(LEFT($A59,2)="wo",$C$184,IF(LEFT($A59,2)="do",$C$189,IF(LEFT($A59,2)="vr",$C$194,IF(LEFT($A59,2)="za",$C$198,IF(LEFT($A59,2)="zo",$C$199)))))))</f>
        <v>0</v>
      </c>
      <c r="G59" s="271">
        <f t="shared" si="11"/>
        <v>0</v>
      </c>
      <c r="H59" s="265"/>
      <c r="I59" s="265"/>
      <c r="J59" s="280"/>
      <c r="K59" s="280"/>
      <c r="L59" s="310"/>
      <c r="M59" s="282"/>
      <c r="N59" s="464">
        <f t="shared" si="28"/>
        <v>42865</v>
      </c>
      <c r="O59" s="390"/>
      <c r="P59" s="283"/>
      <c r="Q59" s="283"/>
      <c r="R59" s="80"/>
      <c r="S59" s="68">
        <f t="shared" si="1"/>
        <v>0</v>
      </c>
      <c r="T59" s="4" t="e">
        <f t="shared" si="23"/>
        <v>#REF!</v>
      </c>
      <c r="U59" s="35"/>
      <c r="V59" s="69">
        <f t="shared" si="6"/>
        <v>0</v>
      </c>
      <c r="W59" s="69">
        <f t="shared" si="7"/>
        <v>0</v>
      </c>
      <c r="X59" s="70">
        <f t="shared" si="8"/>
        <v>0</v>
      </c>
      <c r="Y59" s="92" t="e">
        <f t="shared" si="24"/>
        <v>#REF!</v>
      </c>
      <c r="Z59" s="234"/>
      <c r="AA59" s="530">
        <v>0</v>
      </c>
      <c r="AB59" s="531">
        <v>0</v>
      </c>
      <c r="AC59" s="37"/>
    </row>
    <row r="60" spans="1:29" ht="13.5" customHeight="1" thickBot="1" x14ac:dyDescent="0.3">
      <c r="A60" s="498" t="str">
        <f>TEXT($B$56,"dddd")</f>
        <v>dinsdag</v>
      </c>
      <c r="B60" s="665"/>
      <c r="C60" s="449" t="e">
        <f t="shared" si="12"/>
        <v>#REF!</v>
      </c>
      <c r="D60" s="442">
        <f>IF(LEFT($A60,2)="ma",$D$175,IF(LEFT($A60,2)="di",$D$180,IF(LEFT($A60,2)="wo",$D$185,IF(LEFT($A60,2)="do",$D$190,IF(LEFT($A60,2)="vr",$D$195,IF(LEFT($A60,2)="za",$D$198,IF(LEFT($A60,2)="zo",$D$199)))))))</f>
        <v>0</v>
      </c>
      <c r="E60" s="442">
        <f>IF(LEFT($A60,2)="ma",$E$175,IF(LEFT($A60,2)="di",$E$180,IF(LEFT($A60,2)="wo",$E$185,IF(LEFT($A60,2)="do",$E$190,IF(LEFT($A60,2)="vr",$E$195,IF(LEFT($A60,2)="za",$E$198,IF(LEFT($A60,2)="zo",$E$199)))))))</f>
        <v>0</v>
      </c>
      <c r="F60" s="442">
        <f>IF(LEFT($A60,2)="ma",$C$175,IF(LEFT($A60,2)="di",$C$180,IF(LEFT($A60,2)="wo",$C$185,IF(LEFT($A60,2)="do",$C$190,IF(LEFT($A60,2)="vr",$C$195,IF(LEFT($A60,2)="za",$C$198,IF(LEFT($A60,2)="zo",$C$199)))))))</f>
        <v>0</v>
      </c>
      <c r="G60" s="272">
        <f t="shared" si="11"/>
        <v>0</v>
      </c>
      <c r="H60" s="266"/>
      <c r="I60" s="266"/>
      <c r="J60" s="284"/>
      <c r="K60" s="284"/>
      <c r="L60" s="311"/>
      <c r="M60" s="286"/>
      <c r="N60" s="464">
        <f t="shared" si="28"/>
        <v>42865</v>
      </c>
      <c r="O60" s="391"/>
      <c r="P60" s="287"/>
      <c r="Q60" s="287"/>
      <c r="R60" s="81"/>
      <c r="S60" s="71">
        <f t="shared" si="1"/>
        <v>0</v>
      </c>
      <c r="T60" s="6" t="e">
        <f t="shared" si="23"/>
        <v>#REF!</v>
      </c>
      <c r="U60" s="36"/>
      <c r="V60" s="72">
        <f t="shared" si="6"/>
        <v>0</v>
      </c>
      <c r="W60" s="72">
        <f t="shared" si="7"/>
        <v>0</v>
      </c>
      <c r="X60" s="73">
        <f t="shared" si="8"/>
        <v>0</v>
      </c>
      <c r="Y60" s="93" t="e">
        <f t="shared" si="24"/>
        <v>#REF!</v>
      </c>
      <c r="Z60" s="235"/>
      <c r="AA60" s="532">
        <v>0</v>
      </c>
      <c r="AB60" s="533">
        <v>0</v>
      </c>
      <c r="AC60" s="38"/>
    </row>
    <row r="61" spans="1:29" ht="12.75" customHeight="1" x14ac:dyDescent="0.25">
      <c r="A61" s="496" t="str">
        <f>TEXT($B$61,"dddd")</f>
        <v>woensdag</v>
      </c>
      <c r="B61" s="663">
        <f>DATE($AC$3,5,12)</f>
        <v>42866</v>
      </c>
      <c r="C61" s="451"/>
      <c r="D61" s="493">
        <f>IF(LEFT($A61,2 )="ma",$D$171,IF(LEFT($A61,2)="di",$D$176,IF(LEFT($A61,2)="wo",$D$181,IF(LEFT($A61,2)="do",$D$186,IF(LEFT($A61,2)="vr",$D$191,IF(LEFT($A61,2)="za",$D$198,IF(LEFT($A61,2)="zo",$D$199)))))))</f>
        <v>0</v>
      </c>
      <c r="E61" s="495">
        <f>IF(LEFT($A61,2)="ma",$E$171,IF(LEFT($A61,2)="di",$E$176,IF(LEFT($A61,2)="wo",$E$181,IF(LEFT($A61,2)="do",$E$186,IF(LEFT($A61,2)="vr",$E$191,IF(LEFT($A61,2)="za",$E$198,IF(LEFT($A61,2)="zo",$E$199)))))))</f>
        <v>0</v>
      </c>
      <c r="F61" s="495">
        <f>IF(LEFT($A61,2)="ma",$C$171,IF(LEFT($A61,2)="di",$C$176,IF(LEFT($A61,2)="wo",$C$181,IF(LEFT($A61,2)="do",$C$186,IF(LEFT($A61,2)="vr",$C$191,IF(LEFT($A61,2)="za",$C$198,IF(LEFT($A61,2)="zo",$C$199)))))))</f>
        <v>0</v>
      </c>
      <c r="G61" s="273">
        <f t="shared" si="11"/>
        <v>0</v>
      </c>
      <c r="H61" s="267"/>
      <c r="I61" s="508"/>
      <c r="J61" s="288"/>
      <c r="K61" s="288"/>
      <c r="L61" s="312"/>
      <c r="M61" s="290"/>
      <c r="N61" s="463">
        <f>$B$61</f>
        <v>42866</v>
      </c>
      <c r="O61" s="392"/>
      <c r="P61" s="291"/>
      <c r="Q61" s="291"/>
      <c r="R61" s="79"/>
      <c r="S61" s="200">
        <f t="shared" si="1"/>
        <v>0</v>
      </c>
      <c r="T61" s="5" t="e">
        <f t="shared" si="23"/>
        <v>#REF!</v>
      </c>
      <c r="U61" s="34"/>
      <c r="V61" s="67">
        <f>IF(LEFT(M61,1)="R",IF(U61&lt;$Q$2,0,U61-$Q$2),IF(LEFT(M61,1)="S",IF(U61&lt;$Q$2,0,U61-$Q$2),U61))</f>
        <v>0</v>
      </c>
      <c r="W61" s="67">
        <f>U61</f>
        <v>0</v>
      </c>
      <c r="X61" s="74">
        <f>W61*($Y$3)</f>
        <v>0</v>
      </c>
      <c r="Y61" s="91" t="e">
        <f t="shared" si="24"/>
        <v>#REF!</v>
      </c>
      <c r="Z61" s="236"/>
      <c r="AA61" s="534">
        <v>0</v>
      </c>
      <c r="AB61" s="535">
        <v>0</v>
      </c>
      <c r="AC61" s="39"/>
    </row>
    <row r="62" spans="1:29" ht="12.75" customHeight="1" x14ac:dyDescent="0.25">
      <c r="A62" s="497" t="str">
        <f>TEXT($B$61,"dddd")</f>
        <v>woensdag</v>
      </c>
      <c r="B62" s="664"/>
      <c r="C62" s="450"/>
      <c r="D62" s="494">
        <f>IF(LEFT($A62,2)="ma",$D$172,IF(LEFT($A62,2)="di",$D$177,IF(LEFT($A62,2)="wo",$D$182,IF(LEFT($A62,2)="do",$D$187,IF(LEFT($A62,2)="vr",$D$192,IF(LEFT($A62,2)="za",$D$198,IF(LEFT($A62,2)="zo",$D$199)))))))</f>
        <v>0</v>
      </c>
      <c r="E62" s="441">
        <f>IF(LEFT($A62,2)="ma",$E$172,IF(LEFT($A62,2)="di",$E$177,IF(LEFT($A62,2)="wo",$E$182,IF(LEFT($A62,2)="do",$E$187,IF(LEFT($A62,2)="vr",$E$192,IF(LEFT($A62,2)="za",$E$198,IF(LEFT($A62,2)="zo",$E$199)))))))</f>
        <v>0</v>
      </c>
      <c r="F62" s="441">
        <f>IF(LEFT($A62,2)="ma",$C$172,IF(LEFT($A62,2)="di",$C$177,IF(LEFT($A62,2)="wo",$C$182,IF(LEFT($A62,2)="do",$C$187,IF(LEFT($A62,2)="vr",$C$192,IF(LEFT($A62,2)="za",$C$198,IF(LEFT($A62,2)="zo",$C$199)))))))</f>
        <v>0</v>
      </c>
      <c r="G62" s="271">
        <f t="shared" si="11"/>
        <v>0</v>
      </c>
      <c r="H62" s="265"/>
      <c r="I62" s="265"/>
      <c r="J62" s="280"/>
      <c r="K62" s="280"/>
      <c r="L62" s="310"/>
      <c r="M62" s="282"/>
      <c r="N62" s="463">
        <f t="shared" ref="N62:N65" si="29">$B$61</f>
        <v>42866</v>
      </c>
      <c r="O62" s="390"/>
      <c r="P62" s="283"/>
      <c r="Q62" s="283"/>
      <c r="R62" s="80"/>
      <c r="S62" s="68">
        <f t="shared" si="1"/>
        <v>0</v>
      </c>
      <c r="T62" s="4" t="e">
        <f t="shared" si="23"/>
        <v>#REF!</v>
      </c>
      <c r="U62" s="35"/>
      <c r="V62" s="69">
        <f t="shared" si="6"/>
        <v>0</v>
      </c>
      <c r="W62" s="69">
        <f t="shared" si="7"/>
        <v>0</v>
      </c>
      <c r="X62" s="70">
        <f t="shared" si="8"/>
        <v>0</v>
      </c>
      <c r="Y62" s="92" t="e">
        <f t="shared" si="24"/>
        <v>#REF!</v>
      </c>
      <c r="Z62" s="234"/>
      <c r="AA62" s="530">
        <v>0</v>
      </c>
      <c r="AB62" s="531">
        <v>0</v>
      </c>
      <c r="AC62" s="37"/>
    </row>
    <row r="63" spans="1:29" ht="12.75" customHeight="1" x14ac:dyDescent="0.25">
      <c r="A63" s="497" t="str">
        <f>TEXT($B$61,"dddd")</f>
        <v>woensdag</v>
      </c>
      <c r="B63" s="664"/>
      <c r="C63" s="452"/>
      <c r="D63" s="492">
        <f>IF(LEFT($A63,2)="ma",$D$173,IF(LEFT($A63,2)="di",$D$178,IF(LEFT($A63,2)="wo",$D$183,IF(LEFT($A63,2)="do",$D$188,IF(LEFT($A63,2)="vr",$D$193,IF(LEFT($A63,2)="za",$D$198,IF(LEFT($A63,2)="zo",$D$199)))))))</f>
        <v>0</v>
      </c>
      <c r="E63" s="441">
        <f>IF(LEFT($A63,2)="ma",$E$173,IF(LEFT($A63,2)="di",$E$178,IF(LEFT($A63,2)="wo",$E$183,IF(LEFT($A63,2)="do",$E$188,IF(LEFT($A63,2)="vr",$E$193,IF(LEFT($A63,2)="za",$E$198,IF(LEFT($A63,2)="zo",$E$199)))))))</f>
        <v>0</v>
      </c>
      <c r="F63" s="441">
        <f>IF(LEFT($A63,2)="ma",$C$173,IF(LEFT($A63,2)="di",$C$178,IF(LEFT($A63,2)="wo",$C$183,IF(LEFT($A63,2)="do",$C$188,IF(LEFT($A63,2)="vr",$C$193,IF(LEFT($A63,2)="za",$C$198,IF(LEFT($A63,2)="zo",$C$199)))))))</f>
        <v>0</v>
      </c>
      <c r="G63" s="271">
        <f t="shared" si="11"/>
        <v>0</v>
      </c>
      <c r="H63" s="265"/>
      <c r="I63" s="265"/>
      <c r="J63" s="280"/>
      <c r="K63" s="280"/>
      <c r="L63" s="310"/>
      <c r="M63" s="282"/>
      <c r="N63" s="463">
        <f t="shared" si="29"/>
        <v>42866</v>
      </c>
      <c r="O63" s="390"/>
      <c r="P63" s="283"/>
      <c r="Q63" s="283"/>
      <c r="R63" s="80"/>
      <c r="S63" s="68">
        <f t="shared" si="1"/>
        <v>0</v>
      </c>
      <c r="T63" s="4" t="e">
        <f t="shared" si="23"/>
        <v>#REF!</v>
      </c>
      <c r="U63" s="35"/>
      <c r="V63" s="69">
        <f t="shared" si="6"/>
        <v>0</v>
      </c>
      <c r="W63" s="69">
        <f t="shared" si="7"/>
        <v>0</v>
      </c>
      <c r="X63" s="70">
        <f t="shared" si="8"/>
        <v>0</v>
      </c>
      <c r="Y63" s="92" t="e">
        <f t="shared" si="24"/>
        <v>#REF!</v>
      </c>
      <c r="Z63" s="234"/>
      <c r="AA63" s="530">
        <v>0</v>
      </c>
      <c r="AB63" s="531">
        <v>0</v>
      </c>
      <c r="AC63" s="37"/>
    </row>
    <row r="64" spans="1:29" ht="12.75" customHeight="1" thickBot="1" x14ac:dyDescent="0.3">
      <c r="A64" s="497" t="str">
        <f>TEXT($B$61,"dddd")</f>
        <v>woensdag</v>
      </c>
      <c r="B64" s="664"/>
      <c r="C64" s="450"/>
      <c r="D64" s="441">
        <f>IF(LEFT($A64,2)="ma",$D$174,IF(LEFT($A64,2)="di",$D$179,IF(LEFT($A64,2)="wo",$D$184,IF(LEFT($A64,2)="do",$D$189,IF(LEFT($A64,2)="vr",$D$194,IF(LEFT($A64,2)="za",$D$198,IF(LEFT($A64,2)="zo",$D$199)))))))</f>
        <v>0</v>
      </c>
      <c r="E64" s="441">
        <f>IF(LEFT($A64,2)="ma",$E$174,IF(LEFT($A64,2)="di",$E$179,IF(LEFT($A64,2)="wo",$E$184,IF(LEFT($A64,2)="do",$E$189,IF(LEFT($A64,2)="vr",$E$194,IF(LEFT($A64,2)="za",$E$198,IF(LEFT($A64,2)="zo",$E$199)))))))</f>
        <v>0</v>
      </c>
      <c r="F64" s="441">
        <f>IF(LEFT($A64,2)="ma",$C$174,IF(LEFT($A64,2)="di",$C$179,IF(LEFT($A64,2)="wo",$C$184,IF(LEFT($A64,2)="do",$C$189,IF(LEFT($A64,2)="vr",$C$194,IF(LEFT($A64,2)="za",$C$198,IF(LEFT($A64,2)="zo",$C$199)))))))</f>
        <v>0</v>
      </c>
      <c r="G64" s="271">
        <f t="shared" si="11"/>
        <v>0</v>
      </c>
      <c r="H64" s="265"/>
      <c r="I64" s="265"/>
      <c r="J64" s="280"/>
      <c r="K64" s="280"/>
      <c r="L64" s="310"/>
      <c r="M64" s="282"/>
      <c r="N64" s="463">
        <f t="shared" si="29"/>
        <v>42866</v>
      </c>
      <c r="O64" s="390"/>
      <c r="P64" s="283"/>
      <c r="Q64" s="283"/>
      <c r="R64" s="80"/>
      <c r="S64" s="68">
        <f t="shared" si="1"/>
        <v>0</v>
      </c>
      <c r="T64" s="4" t="e">
        <f t="shared" si="23"/>
        <v>#REF!</v>
      </c>
      <c r="U64" s="35"/>
      <c r="V64" s="69">
        <f t="shared" si="6"/>
        <v>0</v>
      </c>
      <c r="W64" s="69">
        <f t="shared" si="7"/>
        <v>0</v>
      </c>
      <c r="X64" s="70">
        <f t="shared" si="8"/>
        <v>0</v>
      </c>
      <c r="Y64" s="92" t="e">
        <f t="shared" si="24"/>
        <v>#REF!</v>
      </c>
      <c r="Z64" s="234"/>
      <c r="AA64" s="530">
        <v>0</v>
      </c>
      <c r="AB64" s="531">
        <v>0</v>
      </c>
      <c r="AC64" s="37"/>
    </row>
    <row r="65" spans="1:29" ht="13.5" customHeight="1" thickBot="1" x14ac:dyDescent="0.3">
      <c r="A65" s="498" t="str">
        <f>TEXT($B$61,"dddd")</f>
        <v>woensdag</v>
      </c>
      <c r="B65" s="665"/>
      <c r="C65" s="449" t="e">
        <f t="shared" si="12"/>
        <v>#REF!</v>
      </c>
      <c r="D65" s="442">
        <f>IF(LEFT($A65,2)="ma",$D$175,IF(LEFT($A65,2)="di",$D$180,IF(LEFT($A65,2)="wo",$D$185,IF(LEFT($A65,2)="do",$D$190,IF(LEFT($A65,2)="vr",$D$195,IF(LEFT($A65,2)="za",$D$198,IF(LEFT($A65,2)="zo",$D$199)))))))</f>
        <v>0</v>
      </c>
      <c r="E65" s="442">
        <f>IF(LEFT($A65,2)="ma",$E$175,IF(LEFT($A65,2)="di",$E$180,IF(LEFT($A65,2)="wo",$E$185,IF(LEFT($A65,2)="do",$E$190,IF(LEFT($A65,2)="vr",$E$195,IF(LEFT($A65,2)="za",$E$198,IF(LEFT($A65,2)="zo",$E$199)))))))</f>
        <v>0</v>
      </c>
      <c r="F65" s="442">
        <f>IF(LEFT($A65,2)="ma",$C$175,IF(LEFT($A65,2)="di",$C$180,IF(LEFT($A65,2)="wo",$C$185,IF(LEFT($A65,2)="do",$C$190,IF(LEFT($A65,2)="vr",$C$195,IF(LEFT($A65,2)="za",$C$198,IF(LEFT($A65,2)="zo",$C$199)))))))</f>
        <v>0</v>
      </c>
      <c r="G65" s="274">
        <f t="shared" si="11"/>
        <v>0</v>
      </c>
      <c r="H65" s="268"/>
      <c r="I65" s="266"/>
      <c r="J65" s="292"/>
      <c r="K65" s="292"/>
      <c r="L65" s="313"/>
      <c r="M65" s="294"/>
      <c r="N65" s="463">
        <f t="shared" si="29"/>
        <v>42866</v>
      </c>
      <c r="O65" s="393"/>
      <c r="P65" s="295"/>
      <c r="Q65" s="295"/>
      <c r="R65" s="81"/>
      <c r="S65" s="71">
        <f t="shared" si="1"/>
        <v>0</v>
      </c>
      <c r="T65" s="6" t="e">
        <f t="shared" si="23"/>
        <v>#REF!</v>
      </c>
      <c r="U65" s="36"/>
      <c r="V65" s="72">
        <f t="shared" si="6"/>
        <v>0</v>
      </c>
      <c r="W65" s="72">
        <f t="shared" si="7"/>
        <v>0</v>
      </c>
      <c r="X65" s="73">
        <f t="shared" si="8"/>
        <v>0</v>
      </c>
      <c r="Y65" s="93" t="e">
        <f t="shared" si="24"/>
        <v>#REF!</v>
      </c>
      <c r="Z65" s="237"/>
      <c r="AA65" s="536">
        <v>0</v>
      </c>
      <c r="AB65" s="537">
        <v>0</v>
      </c>
      <c r="AC65" s="40"/>
    </row>
    <row r="66" spans="1:29" ht="12.75" customHeight="1" thickBot="1" x14ac:dyDescent="0.3">
      <c r="A66" s="496" t="str">
        <f>TEXT($B$66,"dddd")</f>
        <v>donderdag</v>
      </c>
      <c r="B66" s="663">
        <f>DATE($AC$3,5,13)</f>
        <v>42867</v>
      </c>
      <c r="C66" s="451"/>
      <c r="D66" s="493">
        <f>IF(LEFT($A66,2 )="ma",$D$171,IF(LEFT($A66,2)="di",$D$176,IF(LEFT($A66,2)="wo",$D$181,IF(LEFT($A66,2)="do",$D$186,IF(LEFT($A66,2)="vr",$D$191,IF(LEFT($A66,2)="za",$D$198,IF(LEFT($A66,2)="zo",$D$199)))))))</f>
        <v>0</v>
      </c>
      <c r="E66" s="495">
        <f>IF(LEFT($A66,2)="ma",$E$171,IF(LEFT($A66,2)="di",$E$176,IF(LEFT($A66,2)="wo",$E$181,IF(LEFT($A66,2)="do",$E$186,IF(LEFT($A66,2)="vr",$E$191,IF(LEFT($A66,2)="za",$E$198,IF(LEFT($A66,2)="zo",$E$199)))))))</f>
        <v>0</v>
      </c>
      <c r="F66" s="495">
        <f>IF(LEFT($A66,2)="ma",$C$171,IF(LEFT($A66,2)="di",$C$176,IF(LEFT($A66,2)="wo",$C$181,IF(LEFT($A66,2)="do",$C$186,IF(LEFT($A66,2)="vr",$C$191,IF(LEFT($A66,2)="za",$C$198,IF(LEFT($A66,2)="zo",$C$199)))))))</f>
        <v>0</v>
      </c>
      <c r="G66" s="270">
        <f t="shared" si="11"/>
        <v>0</v>
      </c>
      <c r="H66" s="264"/>
      <c r="I66" s="508"/>
      <c r="J66" s="276"/>
      <c r="K66" s="276"/>
      <c r="L66" s="309"/>
      <c r="M66" s="278"/>
      <c r="N66" s="464">
        <f>$B$66</f>
        <v>42867</v>
      </c>
      <c r="O66" s="389"/>
      <c r="P66" s="279"/>
      <c r="Q66" s="279"/>
      <c r="R66" s="79"/>
      <c r="S66" s="200">
        <f t="shared" si="1"/>
        <v>0</v>
      </c>
      <c r="T66" s="5" t="e">
        <f t="shared" si="23"/>
        <v>#REF!</v>
      </c>
      <c r="U66" s="34"/>
      <c r="V66" s="67">
        <f>IF(LEFT(M66,1)="R",IF(U66&lt;$Q$2,0,U66-$Q$2),IF(LEFT(M66,1)="S",IF(U66&lt;$Q$2,0,U66-$Q$2),U66))</f>
        <v>0</v>
      </c>
      <c r="W66" s="67">
        <f>U66</f>
        <v>0</v>
      </c>
      <c r="X66" s="74">
        <f>W66*($Y$3)</f>
        <v>0</v>
      </c>
      <c r="Y66" s="91" t="e">
        <f t="shared" si="24"/>
        <v>#REF!</v>
      </c>
      <c r="Z66" s="238"/>
      <c r="AA66" s="528">
        <v>0</v>
      </c>
      <c r="AB66" s="529">
        <v>0</v>
      </c>
      <c r="AC66" s="41"/>
    </row>
    <row r="67" spans="1:29" ht="12.75" customHeight="1" thickBot="1" x14ac:dyDescent="0.3">
      <c r="A67" s="497" t="str">
        <f>TEXT($B$66,"dddd")</f>
        <v>donderdag</v>
      </c>
      <c r="B67" s="664"/>
      <c r="C67" s="450"/>
      <c r="D67" s="494">
        <f>IF(LEFT($A67,2)="ma",$D$172,IF(LEFT($A67,2)="di",$D$177,IF(LEFT($A67,2)="wo",$D$182,IF(LEFT($A67,2)="do",$D$187,IF(LEFT($A67,2)="vr",$D$192,IF(LEFT($A67,2)="za",$D$198,IF(LEFT($A67,2)="zo",$D$199)))))))</f>
        <v>0</v>
      </c>
      <c r="E67" s="441">
        <f>IF(LEFT($A67,2)="ma",$E$172,IF(LEFT($A67,2)="di",$E$177,IF(LEFT($A67,2)="wo",$E$182,IF(LEFT($A67,2)="do",$E$187,IF(LEFT($A67,2)="vr",$E$192,IF(LEFT($A67,2)="za",$E$198,IF(LEFT($A67,2)="zo",$E$199)))))))</f>
        <v>0</v>
      </c>
      <c r="F67" s="441">
        <f>IF(LEFT($A67,2)="ma",$C$172,IF(LEFT($A67,2)="di",$C$177,IF(LEFT($A67,2)="wo",$C$182,IF(LEFT($A67,2)="do",$C$187,IF(LEFT($A67,2)="vr",$C$192,IF(LEFT($A67,2)="za",$C$198,IF(LEFT($A67,2)="zo",$C$199)))))))</f>
        <v>0</v>
      </c>
      <c r="G67" s="271">
        <f t="shared" si="11"/>
        <v>0</v>
      </c>
      <c r="H67" s="265"/>
      <c r="I67" s="265"/>
      <c r="J67" s="280"/>
      <c r="K67" s="280"/>
      <c r="L67" s="310"/>
      <c r="M67" s="282"/>
      <c r="N67" s="464">
        <f t="shared" ref="N67:N70" si="30">$B$66</f>
        <v>42867</v>
      </c>
      <c r="O67" s="390"/>
      <c r="P67" s="283"/>
      <c r="Q67" s="283"/>
      <c r="R67" s="80"/>
      <c r="S67" s="68">
        <f t="shared" si="1"/>
        <v>0</v>
      </c>
      <c r="T67" s="4" t="e">
        <f t="shared" si="23"/>
        <v>#REF!</v>
      </c>
      <c r="U67" s="35"/>
      <c r="V67" s="69">
        <f t="shared" si="6"/>
        <v>0</v>
      </c>
      <c r="W67" s="69">
        <f t="shared" si="7"/>
        <v>0</v>
      </c>
      <c r="X67" s="70">
        <f t="shared" si="8"/>
        <v>0</v>
      </c>
      <c r="Y67" s="92" t="e">
        <f t="shared" si="24"/>
        <v>#REF!</v>
      </c>
      <c r="Z67" s="234"/>
      <c r="AA67" s="530">
        <v>0</v>
      </c>
      <c r="AB67" s="531">
        <v>0</v>
      </c>
      <c r="AC67" s="37"/>
    </row>
    <row r="68" spans="1:29" ht="12.75" customHeight="1" thickBot="1" x14ac:dyDescent="0.3">
      <c r="A68" s="497" t="str">
        <f>TEXT($B$66,"dddd")</f>
        <v>donderdag</v>
      </c>
      <c r="B68" s="664"/>
      <c r="C68" s="452"/>
      <c r="D68" s="492">
        <f>IF(LEFT($A68,2)="ma",$D$173,IF(LEFT($A68,2)="di",$D$178,IF(LEFT($A68,2)="wo",$D$183,IF(LEFT($A68,2)="do",$D$188,IF(LEFT($A68,2)="vr",$D$193,IF(LEFT($A68,2)="za",$D$198,IF(LEFT($A68,2)="zo",$D$199)))))))</f>
        <v>0</v>
      </c>
      <c r="E68" s="441">
        <f>IF(LEFT($A68,2)="ma",$E$173,IF(LEFT($A68,2)="di",$E$178,IF(LEFT($A68,2)="wo",$E$183,IF(LEFT($A68,2)="do",$E$188,IF(LEFT($A68,2)="vr",$E$193,IF(LEFT($A68,2)="za",$E$198,IF(LEFT($A68,2)="zo",$E$199)))))))</f>
        <v>0</v>
      </c>
      <c r="F68" s="441">
        <f>IF(LEFT($A68,2)="ma",$C$173,IF(LEFT($A68,2)="di",$C$178,IF(LEFT($A68,2)="wo",$C$183,IF(LEFT($A68,2)="do",$C$188,IF(LEFT($A68,2)="vr",$C$193,IF(LEFT($A68,2)="za",$C$198,IF(LEFT($A68,2)="zo",$C$199)))))))</f>
        <v>0</v>
      </c>
      <c r="G68" s="271">
        <f t="shared" si="11"/>
        <v>0</v>
      </c>
      <c r="H68" s="265"/>
      <c r="I68" s="265"/>
      <c r="J68" s="280"/>
      <c r="K68" s="280"/>
      <c r="L68" s="310"/>
      <c r="M68" s="282"/>
      <c r="N68" s="464">
        <f t="shared" si="30"/>
        <v>42867</v>
      </c>
      <c r="O68" s="390"/>
      <c r="P68" s="283"/>
      <c r="Q68" s="283"/>
      <c r="R68" s="80"/>
      <c r="S68" s="68">
        <f t="shared" si="1"/>
        <v>0</v>
      </c>
      <c r="T68" s="4" t="e">
        <f t="shared" si="23"/>
        <v>#REF!</v>
      </c>
      <c r="U68" s="35"/>
      <c r="V68" s="69">
        <f t="shared" si="6"/>
        <v>0</v>
      </c>
      <c r="W68" s="69">
        <f t="shared" si="7"/>
        <v>0</v>
      </c>
      <c r="X68" s="70">
        <f t="shared" si="8"/>
        <v>0</v>
      </c>
      <c r="Y68" s="92" t="e">
        <f t="shared" si="24"/>
        <v>#REF!</v>
      </c>
      <c r="Z68" s="234"/>
      <c r="AA68" s="530">
        <v>0</v>
      </c>
      <c r="AB68" s="531">
        <v>0</v>
      </c>
      <c r="AC68" s="37"/>
    </row>
    <row r="69" spans="1:29" ht="12.75" customHeight="1" thickBot="1" x14ac:dyDescent="0.3">
      <c r="A69" s="497" t="str">
        <f>TEXT($B$66,"dddd")</f>
        <v>donderdag</v>
      </c>
      <c r="B69" s="664"/>
      <c r="C69" s="450"/>
      <c r="D69" s="441">
        <f>IF(LEFT($A69,2)="ma",$D$174,IF(LEFT($A69,2)="di",$D$179,IF(LEFT($A69,2)="wo",$D$184,IF(LEFT($A69,2)="do",$D$189,IF(LEFT($A69,2)="vr",$D$194,IF(LEFT($A69,2)="za",$D$198,IF(LEFT($A69,2)="zo",$D$199)))))))</f>
        <v>0</v>
      </c>
      <c r="E69" s="441">
        <f>IF(LEFT($A69,2)="ma",$E$174,IF(LEFT($A69,2)="di",$E$179,IF(LEFT($A69,2)="wo",$E$184,IF(LEFT($A69,2)="do",$E$189,IF(LEFT($A69,2)="vr",$E$194,IF(LEFT($A69,2)="za",$E$198,IF(LEFT($A69,2)="zo",$E$199)))))))</f>
        <v>0</v>
      </c>
      <c r="F69" s="441">
        <f>IF(LEFT($A69,2)="ma",$C$174,IF(LEFT($A69,2)="di",$C$179,IF(LEFT($A69,2)="wo",$C$184,IF(LEFT($A69,2)="do",$C$189,IF(LEFT($A69,2)="vr",$C$194,IF(LEFT($A69,2)="za",$C$198,IF(LEFT($A69,2)="zo",$C$199)))))))</f>
        <v>0</v>
      </c>
      <c r="G69" s="271">
        <f t="shared" si="11"/>
        <v>0</v>
      </c>
      <c r="H69" s="265"/>
      <c r="I69" s="265"/>
      <c r="J69" s="280"/>
      <c r="K69" s="280"/>
      <c r="L69" s="310"/>
      <c r="M69" s="282"/>
      <c r="N69" s="464">
        <f t="shared" si="30"/>
        <v>42867</v>
      </c>
      <c r="O69" s="390"/>
      <c r="P69" s="283"/>
      <c r="Q69" s="283"/>
      <c r="R69" s="80"/>
      <c r="S69" s="68">
        <f t="shared" si="1"/>
        <v>0</v>
      </c>
      <c r="T69" s="4" t="e">
        <f t="shared" si="23"/>
        <v>#REF!</v>
      </c>
      <c r="U69" s="35"/>
      <c r="V69" s="69">
        <f t="shared" si="6"/>
        <v>0</v>
      </c>
      <c r="W69" s="69">
        <f t="shared" si="7"/>
        <v>0</v>
      </c>
      <c r="X69" s="70">
        <f t="shared" si="8"/>
        <v>0</v>
      </c>
      <c r="Y69" s="92" t="e">
        <f t="shared" si="24"/>
        <v>#REF!</v>
      </c>
      <c r="Z69" s="234"/>
      <c r="AA69" s="530">
        <v>0</v>
      </c>
      <c r="AB69" s="531">
        <v>0</v>
      </c>
      <c r="AC69" s="37"/>
    </row>
    <row r="70" spans="1:29" ht="13.5" customHeight="1" thickBot="1" x14ac:dyDescent="0.3">
      <c r="A70" s="498" t="str">
        <f>TEXT($B$66,"dddd")</f>
        <v>donderdag</v>
      </c>
      <c r="B70" s="665"/>
      <c r="C70" s="449" t="e">
        <f t="shared" si="12"/>
        <v>#REF!</v>
      </c>
      <c r="D70" s="442">
        <f>IF(LEFT($A70,2)="ma",$D$175,IF(LEFT($A70,2)="di",$D$180,IF(LEFT($A70,2)="wo",$D$185,IF(LEFT($A70,2)="do",$D$190,IF(LEFT($A70,2)="vr",$D$195,IF(LEFT($A70,2)="za",$D$198,IF(LEFT($A70,2)="zo",$D$199)))))))</f>
        <v>0</v>
      </c>
      <c r="E70" s="442">
        <f>IF(LEFT($A70,2)="ma",$E$175,IF(LEFT($A70,2)="di",$E$180,IF(LEFT($A70,2)="wo",$E$185,IF(LEFT($A70,2)="do",$E$190,IF(LEFT($A70,2)="vr",$E$195,IF(LEFT($A70,2)="za",$E$198,IF(LEFT($A70,2)="zo",$E$199)))))))</f>
        <v>0</v>
      </c>
      <c r="F70" s="442">
        <f>IF(LEFT($A70,2)="ma",$C$175,IF(LEFT($A70,2)="di",$C$180,IF(LEFT($A70,2)="wo",$C$185,IF(LEFT($A70,2)="do",$C$190,IF(LEFT($A70,2)="vr",$C$195,IF(LEFT($A70,2)="za",$C$198,IF(LEFT($A70,2)="zo",$C$199)))))))</f>
        <v>0</v>
      </c>
      <c r="G70" s="272">
        <f t="shared" si="11"/>
        <v>0</v>
      </c>
      <c r="H70" s="266"/>
      <c r="I70" s="266"/>
      <c r="J70" s="284"/>
      <c r="K70" s="284"/>
      <c r="L70" s="311"/>
      <c r="M70" s="286"/>
      <c r="N70" s="464">
        <f t="shared" si="30"/>
        <v>42867</v>
      </c>
      <c r="O70" s="391"/>
      <c r="P70" s="287"/>
      <c r="Q70" s="287"/>
      <c r="R70" s="81"/>
      <c r="S70" s="71">
        <f t="shared" ref="S70:S133" si="31">IF(LEFT(M70,1)="R",IF(R70&lt;$Q$2,0,R70-$Q$2),IF(LEFT(M70,1)="S",IF(R70&lt;$Q$2,0,R70-$Q$2),R70))</f>
        <v>0</v>
      </c>
      <c r="T70" s="6" t="e">
        <f t="shared" ref="T70:T101" si="32">S70*$R$3</f>
        <v>#REF!</v>
      </c>
      <c r="U70" s="36"/>
      <c r="V70" s="72">
        <f t="shared" si="6"/>
        <v>0</v>
      </c>
      <c r="W70" s="72">
        <f t="shared" si="7"/>
        <v>0</v>
      </c>
      <c r="X70" s="73">
        <f t="shared" si="8"/>
        <v>0</v>
      </c>
      <c r="Y70" s="93" t="e">
        <f t="shared" ref="Y70:Y101" si="33">V70*($R$3)</f>
        <v>#REF!</v>
      </c>
      <c r="Z70" s="235"/>
      <c r="AA70" s="532">
        <v>0</v>
      </c>
      <c r="AB70" s="533">
        <v>0</v>
      </c>
      <c r="AC70" s="38"/>
    </row>
    <row r="71" spans="1:29" ht="12.75" customHeight="1" x14ac:dyDescent="0.25">
      <c r="A71" s="496" t="str">
        <f>TEXT($B$71,"dddd")</f>
        <v>vrijdag</v>
      </c>
      <c r="B71" s="663">
        <f>DATE($AC$3,5,14)</f>
        <v>42868</v>
      </c>
      <c r="C71" s="451"/>
      <c r="D71" s="493">
        <f>IF(LEFT($A71,2 )="ma",$D$171,IF(LEFT($A71,2)="di",$D$176,IF(LEFT($A71,2)="wo",$D$181,IF(LEFT($A71,2)="do",$D$186,IF(LEFT($A71,2)="vr",$D$191,IF(LEFT($A71,2)="za",$D$198,IF(LEFT($A71,2)="zo",$D$199)))))))</f>
        <v>0</v>
      </c>
      <c r="E71" s="495">
        <f>IF(LEFT($A71,2)="ma",$E$171,IF(LEFT($A71,2)="di",$E$176,IF(LEFT($A71,2)="wo",$E$181,IF(LEFT($A71,2)="do",$E$186,IF(LEFT($A71,2)="vr",$E$191,IF(LEFT($A71,2)="za",$E$198,IF(LEFT($A71,2)="zo",$E$199)))))))</f>
        <v>0</v>
      </c>
      <c r="F71" s="495">
        <f>IF(LEFT($A71,2)="ma",$C$171,IF(LEFT($A71,2)="di",$C$176,IF(LEFT($A71,2)="wo",$C$181,IF(LEFT($A71,2)="do",$C$186,IF(LEFT($A71,2)="vr",$C$191,IF(LEFT($A71,2)="za",$C$198,IF(LEFT($A71,2)="zo",$C$199)))))))</f>
        <v>0</v>
      </c>
      <c r="G71" s="273">
        <f t="shared" si="11"/>
        <v>0</v>
      </c>
      <c r="H71" s="267"/>
      <c r="I71" s="508"/>
      <c r="J71" s="280"/>
      <c r="K71" s="280"/>
      <c r="L71" s="312"/>
      <c r="M71" s="290"/>
      <c r="N71" s="463">
        <f>$B$71</f>
        <v>42868</v>
      </c>
      <c r="O71" s="392"/>
      <c r="P71" s="291"/>
      <c r="Q71" s="291"/>
      <c r="R71" s="79"/>
      <c r="S71" s="200">
        <f t="shared" si="31"/>
        <v>0</v>
      </c>
      <c r="T71" s="5" t="e">
        <f t="shared" si="32"/>
        <v>#REF!</v>
      </c>
      <c r="U71" s="34"/>
      <c r="V71" s="67">
        <f>IF(LEFT(M71,1)="R",IF(U71&lt;$Q$2,0,U71-$Q$2),IF(LEFT(M71,1)="S",IF(U71&lt;$Q$2,0,U71-$Q$2),U71))</f>
        <v>0</v>
      </c>
      <c r="W71" s="67">
        <f>U71</f>
        <v>0</v>
      </c>
      <c r="X71" s="74">
        <f>W71*($Y$3)</f>
        <v>0</v>
      </c>
      <c r="Y71" s="91" t="e">
        <f t="shared" si="33"/>
        <v>#REF!</v>
      </c>
      <c r="Z71" s="236"/>
      <c r="AA71" s="534">
        <v>0</v>
      </c>
      <c r="AB71" s="535">
        <v>0</v>
      </c>
      <c r="AC71" s="39"/>
    </row>
    <row r="72" spans="1:29" ht="12.75" customHeight="1" x14ac:dyDescent="0.25">
      <c r="A72" s="497" t="str">
        <f>TEXT($B$71,"dddd")</f>
        <v>vrijdag</v>
      </c>
      <c r="B72" s="664"/>
      <c r="C72" s="450"/>
      <c r="D72" s="494">
        <f>IF(LEFT($A72,2)="ma",$D$172,IF(LEFT($A72,2)="di",$D$177,IF(LEFT($A72,2)="wo",$D$182,IF(LEFT($A72,2)="do",$D$187,IF(LEFT($A72,2)="vr",$D$192,IF(LEFT($A72,2)="za",$D$198,IF(LEFT($A72,2)="zo",$D$199)))))))</f>
        <v>0</v>
      </c>
      <c r="E72" s="441">
        <f>IF(LEFT($A72,2)="ma",$E$172,IF(LEFT($A72,2)="di",$E$177,IF(LEFT($A72,2)="wo",$E$182,IF(LEFT($A72,2)="do",$E$187,IF(LEFT($A72,2)="vr",$E$192,IF(LEFT($A72,2)="za",$E$198,IF(LEFT($A72,2)="zo",$E$199)))))))</f>
        <v>0</v>
      </c>
      <c r="F72" s="441">
        <f>IF(LEFT($A72,2)="ma",$C$172,IF(LEFT($A72,2)="di",$C$177,IF(LEFT($A72,2)="wo",$C$182,IF(LEFT($A72,2)="do",$C$187,IF(LEFT($A72,2)="vr",$C$192,IF(LEFT($A72,2)="za",$C$198,IF(LEFT($A72,2)="zo",$C$199)))))))</f>
        <v>0</v>
      </c>
      <c r="G72" s="271">
        <f t="shared" si="11"/>
        <v>0</v>
      </c>
      <c r="H72" s="265"/>
      <c r="I72" s="265"/>
      <c r="J72" s="280"/>
      <c r="K72" s="280"/>
      <c r="L72" s="310"/>
      <c r="M72" s="282"/>
      <c r="N72" s="463">
        <f t="shared" ref="N72:N75" si="34">$B$71</f>
        <v>42868</v>
      </c>
      <c r="O72" s="390"/>
      <c r="P72" s="283"/>
      <c r="Q72" s="283"/>
      <c r="R72" s="80"/>
      <c r="S72" s="68">
        <f t="shared" si="31"/>
        <v>0</v>
      </c>
      <c r="T72" s="4" t="e">
        <f t="shared" si="32"/>
        <v>#REF!</v>
      </c>
      <c r="U72" s="35"/>
      <c r="V72" s="69">
        <f t="shared" ref="V72:V135" si="35">IF(LEFT(M72,1)="R",IF(U72&lt;$Q$2,0,U72-$Q$2),IF(LEFT(M72,1)="S",IF(U72&lt;$Q$2,0,U72-$Q$2),U72))</f>
        <v>0</v>
      </c>
      <c r="W72" s="69">
        <f t="shared" ref="W72:W135" si="36">U72</f>
        <v>0</v>
      </c>
      <c r="X72" s="70">
        <f t="shared" ref="X72:X135" si="37">W72*($Y$3)</f>
        <v>0</v>
      </c>
      <c r="Y72" s="92" t="e">
        <f t="shared" si="33"/>
        <v>#REF!</v>
      </c>
      <c r="Z72" s="234"/>
      <c r="AA72" s="530">
        <v>0</v>
      </c>
      <c r="AB72" s="531">
        <v>0</v>
      </c>
      <c r="AC72" s="37"/>
    </row>
    <row r="73" spans="1:29" ht="12.75" customHeight="1" x14ac:dyDescent="0.25">
      <c r="A73" s="497" t="str">
        <f>TEXT($B$71,"dddd")</f>
        <v>vrijdag</v>
      </c>
      <c r="B73" s="664"/>
      <c r="C73" s="452"/>
      <c r="D73" s="492">
        <f>IF(LEFT($A73,2)="ma",$D$173,IF(LEFT($A73,2)="di",$D$178,IF(LEFT($A73,2)="wo",$D$183,IF(LEFT($A73,2)="do",$D$188,IF(LEFT($A73,2)="vr",$D$193,IF(LEFT($A73,2)="za",$D$198,IF(LEFT($A73,2)="zo",$D$199)))))))</f>
        <v>0</v>
      </c>
      <c r="E73" s="441">
        <f>IF(LEFT($A73,2)="ma",$E$173,IF(LEFT($A73,2)="di",$E$178,IF(LEFT($A73,2)="wo",$E$183,IF(LEFT($A73,2)="do",$E$188,IF(LEFT($A73,2)="vr",$E$193,IF(LEFT($A73,2)="za",$E$198,IF(LEFT($A73,2)="zo",$E$199)))))))</f>
        <v>0</v>
      </c>
      <c r="F73" s="441">
        <f>IF(LEFT($A73,2)="ma",$C$173,IF(LEFT($A73,2)="di",$C$178,IF(LEFT($A73,2)="wo",$C$183,IF(LEFT($A73,2)="do",$C$188,IF(LEFT($A73,2)="vr",$C$193,IF(LEFT($A73,2)="za",$C$198,IF(LEFT($A73,2)="zo",$C$199)))))))</f>
        <v>0</v>
      </c>
      <c r="G73" s="271">
        <f t="shared" si="11"/>
        <v>0</v>
      </c>
      <c r="H73" s="265"/>
      <c r="I73" s="265"/>
      <c r="J73" s="280"/>
      <c r="K73" s="280"/>
      <c r="L73" s="310"/>
      <c r="M73" s="282"/>
      <c r="N73" s="463">
        <f t="shared" si="34"/>
        <v>42868</v>
      </c>
      <c r="O73" s="390"/>
      <c r="P73" s="283"/>
      <c r="Q73" s="283"/>
      <c r="R73" s="80"/>
      <c r="S73" s="68">
        <f t="shared" si="31"/>
        <v>0</v>
      </c>
      <c r="T73" s="4" t="e">
        <f t="shared" si="32"/>
        <v>#REF!</v>
      </c>
      <c r="U73" s="35"/>
      <c r="V73" s="69">
        <f t="shared" si="35"/>
        <v>0</v>
      </c>
      <c r="W73" s="69">
        <f t="shared" si="36"/>
        <v>0</v>
      </c>
      <c r="X73" s="70">
        <f t="shared" si="37"/>
        <v>0</v>
      </c>
      <c r="Y73" s="92" t="e">
        <f t="shared" si="33"/>
        <v>#REF!</v>
      </c>
      <c r="Z73" s="234"/>
      <c r="AA73" s="530">
        <v>0</v>
      </c>
      <c r="AB73" s="531">
        <v>0</v>
      </c>
      <c r="AC73" s="37"/>
    </row>
    <row r="74" spans="1:29" ht="12.75" customHeight="1" thickBot="1" x14ac:dyDescent="0.3">
      <c r="A74" s="497" t="str">
        <f>TEXT($B$71,"dddd")</f>
        <v>vrijdag</v>
      </c>
      <c r="B74" s="664"/>
      <c r="C74" s="450"/>
      <c r="D74" s="441">
        <f>IF(LEFT($A74,2)="ma",$D$174,IF(LEFT($A74,2)="di",$D$179,IF(LEFT($A74,2)="wo",$D$184,IF(LEFT($A74,2)="do",$D$189,IF(LEFT($A74,2)="vr",$D$194,IF(LEFT($A74,2)="za",$D$198,IF(LEFT($A74,2)="zo",$D$199)))))))</f>
        <v>0</v>
      </c>
      <c r="E74" s="441">
        <f>IF(LEFT($A74,2)="ma",$E$174,IF(LEFT($A74,2)="di",$E$179,IF(LEFT($A74,2)="wo",$E$184,IF(LEFT($A74,2)="do",$E$189,IF(LEFT($A74,2)="vr",$E$194,IF(LEFT($A74,2)="za",$E$198,IF(LEFT($A74,2)="zo",$E$199)))))))</f>
        <v>0</v>
      </c>
      <c r="F74" s="441">
        <f>IF(LEFT($A74,2)="ma",$C$174,IF(LEFT($A74,2)="di",$C$179,IF(LEFT($A74,2)="wo",$C$184,IF(LEFT($A74,2)="do",$C$189,IF(LEFT($A74,2)="vr",$C$194,IF(LEFT($A74,2)="za",$C$198,IF(LEFT($A74,2)="zo",$C$199)))))))</f>
        <v>0</v>
      </c>
      <c r="G74" s="271">
        <f t="shared" si="11"/>
        <v>0</v>
      </c>
      <c r="H74" s="265"/>
      <c r="I74" s="265"/>
      <c r="J74" s="280"/>
      <c r="K74" s="280"/>
      <c r="L74" s="310"/>
      <c r="M74" s="282"/>
      <c r="N74" s="463">
        <f t="shared" si="34"/>
        <v>42868</v>
      </c>
      <c r="O74" s="390"/>
      <c r="P74" s="283"/>
      <c r="Q74" s="283"/>
      <c r="R74" s="80"/>
      <c r="S74" s="68">
        <f t="shared" si="31"/>
        <v>0</v>
      </c>
      <c r="T74" s="4" t="e">
        <f t="shared" si="32"/>
        <v>#REF!</v>
      </c>
      <c r="U74" s="35"/>
      <c r="V74" s="69">
        <f t="shared" si="35"/>
        <v>0</v>
      </c>
      <c r="W74" s="69">
        <f t="shared" si="36"/>
        <v>0</v>
      </c>
      <c r="X74" s="70">
        <f t="shared" si="37"/>
        <v>0</v>
      </c>
      <c r="Y74" s="92" t="e">
        <f t="shared" si="33"/>
        <v>#REF!</v>
      </c>
      <c r="Z74" s="234"/>
      <c r="AA74" s="530">
        <v>0</v>
      </c>
      <c r="AB74" s="531">
        <v>0</v>
      </c>
      <c r="AC74" s="37"/>
    </row>
    <row r="75" spans="1:29" ht="13.5" customHeight="1" thickBot="1" x14ac:dyDescent="0.3">
      <c r="A75" s="498" t="str">
        <f>TEXT($B$71,"dddd")</f>
        <v>vrijdag</v>
      </c>
      <c r="B75" s="665"/>
      <c r="C75" s="449" t="e">
        <f t="shared" ref="C75:C135" si="38">IF(LEFT($A71,2)="ma",SUM(G71:G75)-SUM($H$171:$H$175)+C70,IF(LEFT($A71,2)="di",SUM(G71:G75)-SUM($H$176:$H$180)+C70, IF(LEFT($A71,2)="wo",SUM(G71:G75)-SUM($H$181:$H$185)+C70, IF(LEFT($A71,2)="do",SUM(G71:G75)-SUM($H$186:$H$190)+C70, IF(LEFT($A71,2)="vr",SUM(G71:G75)-SUM($H$191:$H$195)+C70, IF(LEFT($A71,2)="za",SUM(G71:G75)-$H$198+C70, IF(LEFT($A71,2)="zo",SUM(G71:G75)-$H$199+C70)))))))</f>
        <v>#REF!</v>
      </c>
      <c r="D75" s="442">
        <f>IF(LEFT($A75,2)="ma",$D$175,IF(LEFT($A75,2)="di",$D$180,IF(LEFT($A75,2)="wo",$D$185,IF(LEFT($A75,2)="do",$D$190,IF(LEFT($A75,2)="vr",$D$195,IF(LEFT($A75,2)="za",$D$198,IF(LEFT($A75,2)="zo",$D$199)))))))</f>
        <v>0</v>
      </c>
      <c r="E75" s="442">
        <f>IF(LEFT($A75,2)="ma",$E$175,IF(LEFT($A75,2)="di",$E$180,IF(LEFT($A75,2)="wo",$E$185,IF(LEFT($A75,2)="do",$E$190,IF(LEFT($A75,2)="vr",$E$195,IF(LEFT($A75,2)="za",$E$198,IF(LEFT($A75,2)="zo",$E$199)))))))</f>
        <v>0</v>
      </c>
      <c r="F75" s="442">
        <f>IF(LEFT($A75,2)="ma",$C$175,IF(LEFT($A75,2)="di",$C$180,IF(LEFT($A75,2)="wo",$C$185,IF(LEFT($A75,2)="do",$C$190,IF(LEFT($A75,2)="vr",$C$195,IF(LEFT($A75,2)="za",$C$198,IF(LEFT($A75,2)="zo",$C$199)))))))</f>
        <v>0</v>
      </c>
      <c r="G75" s="274">
        <f t="shared" si="11"/>
        <v>0</v>
      </c>
      <c r="H75" s="268"/>
      <c r="I75" s="266"/>
      <c r="J75" s="292"/>
      <c r="K75" s="292"/>
      <c r="L75" s="313"/>
      <c r="M75" s="294"/>
      <c r="N75" s="463">
        <f t="shared" si="34"/>
        <v>42868</v>
      </c>
      <c r="O75" s="393"/>
      <c r="P75" s="295"/>
      <c r="Q75" s="295"/>
      <c r="R75" s="81"/>
      <c r="S75" s="71">
        <f t="shared" si="31"/>
        <v>0</v>
      </c>
      <c r="T75" s="6" t="e">
        <f t="shared" si="32"/>
        <v>#REF!</v>
      </c>
      <c r="U75" s="36"/>
      <c r="V75" s="72">
        <f t="shared" si="35"/>
        <v>0</v>
      </c>
      <c r="W75" s="72">
        <f t="shared" si="36"/>
        <v>0</v>
      </c>
      <c r="X75" s="73">
        <f t="shared" si="37"/>
        <v>0</v>
      </c>
      <c r="Y75" s="93" t="e">
        <f t="shared" si="33"/>
        <v>#REF!</v>
      </c>
      <c r="Z75" s="237"/>
      <c r="AA75" s="536">
        <v>0</v>
      </c>
      <c r="AB75" s="537">
        <v>0</v>
      </c>
      <c r="AC75" s="40"/>
    </row>
    <row r="76" spans="1:29" ht="12.75" customHeight="1" thickBot="1" x14ac:dyDescent="0.3">
      <c r="A76" s="496" t="str">
        <f>TEXT($B$76,"dddd")</f>
        <v>zaterdag</v>
      </c>
      <c r="B76" s="663">
        <f>DATE($AC$3,5,15)</f>
        <v>42869</v>
      </c>
      <c r="C76" s="451"/>
      <c r="D76" s="493">
        <f>IF(LEFT($A76,2 )="ma",$D$171,IF(LEFT($A76,2)="di",$D$176,IF(LEFT($A76,2)="wo",$D$181,IF(LEFT($A76,2)="do",$D$186,IF(LEFT($A76,2)="vr",$D$191,IF(LEFT($A76,2)="za",$D$198,IF(LEFT($A76,2)="zo",$D$199)))))))</f>
        <v>0</v>
      </c>
      <c r="E76" s="495">
        <f>IF(LEFT($A76,2)="ma",$E$171,IF(LEFT($A76,2)="di",$E$176,IF(LEFT($A76,2)="wo",$E$181,IF(LEFT($A76,2)="do",$E$186,IF(LEFT($A76,2)="vr",$E$191,IF(LEFT($A76,2)="za",$E$198,IF(LEFT($A76,2)="zo",$E$199)))))))</f>
        <v>0</v>
      </c>
      <c r="F76" s="495">
        <f>IF(LEFT($A76,2)="ma",$C$171,IF(LEFT($A76,2)="di",$C$176,IF(LEFT($A76,2)="wo",$C$181,IF(LEFT($A76,2)="do",$C$186,IF(LEFT($A76,2)="vr",$C$191,IF(LEFT($A76,2)="za",$C$198,IF(LEFT($A76,2)="zo",$C$199)))))))</f>
        <v>0</v>
      </c>
      <c r="G76" s="270">
        <f t="shared" si="11"/>
        <v>0</v>
      </c>
      <c r="H76" s="264"/>
      <c r="I76" s="508"/>
      <c r="J76" s="397"/>
      <c r="K76" s="276"/>
      <c r="L76" s="309"/>
      <c r="M76" s="278"/>
      <c r="N76" s="464">
        <f>$B$76</f>
        <v>42869</v>
      </c>
      <c r="O76" s="389"/>
      <c r="P76" s="279"/>
      <c r="Q76" s="279"/>
      <c r="R76" s="79"/>
      <c r="S76" s="200">
        <f t="shared" si="31"/>
        <v>0</v>
      </c>
      <c r="T76" s="5" t="e">
        <f t="shared" si="32"/>
        <v>#REF!</v>
      </c>
      <c r="U76" s="34"/>
      <c r="V76" s="67">
        <f>IF(LEFT(M76,1)="R",IF(U76&lt;$Q$2,0,U76-$Q$2),IF(LEFT(M76,1)="S",IF(U76&lt;$Q$2,0,U76-$Q$2),U76))</f>
        <v>0</v>
      </c>
      <c r="W76" s="67">
        <f>U76</f>
        <v>0</v>
      </c>
      <c r="X76" s="74">
        <f>W76*($Y$3)</f>
        <v>0</v>
      </c>
      <c r="Y76" s="91" t="e">
        <f t="shared" si="33"/>
        <v>#REF!</v>
      </c>
      <c r="Z76" s="238"/>
      <c r="AA76" s="528">
        <v>0</v>
      </c>
      <c r="AB76" s="529">
        <v>0</v>
      </c>
      <c r="AC76" s="41"/>
    </row>
    <row r="77" spans="1:29" ht="12.75" customHeight="1" thickBot="1" x14ac:dyDescent="0.3">
      <c r="A77" s="497" t="str">
        <f>TEXT($B$76,"dddd")</f>
        <v>zaterdag</v>
      </c>
      <c r="B77" s="664"/>
      <c r="C77" s="450"/>
      <c r="D77" s="494">
        <f>IF(LEFT($A77,2)="ma",$D$172,IF(LEFT($A77,2)="di",$D$177,IF(LEFT($A77,2)="wo",$D$182,IF(LEFT($A77,2)="do",$D$187,IF(LEFT($A77,2)="vr",$D$192,IF(LEFT($A77,2)="za",$D$198,IF(LEFT($A77,2)="zo",$D$199)))))))</f>
        <v>0</v>
      </c>
      <c r="E77" s="441">
        <f>IF(LEFT($A77,2)="ma",$E$172,IF(LEFT($A77,2)="di",$E$177,IF(LEFT($A77,2)="wo",$E$182,IF(LEFT($A77,2)="do",$E$187,IF(LEFT($A77,2)="vr",$E$192,IF(LEFT($A77,2)="za",$E$198,IF(LEFT($A77,2)="zo",$E$199)))))))</f>
        <v>0</v>
      </c>
      <c r="F77" s="441">
        <f>IF(LEFT($A77,2)="ma",$C$172,IF(LEFT($A77,2)="di",$C$177,IF(LEFT($A77,2)="wo",$C$182,IF(LEFT($A77,2)="do",$C$187,IF(LEFT($A77,2)="vr",$C$192,IF(LEFT($A77,2)="za",$C$198,IF(LEFT($A77,2)="zo",$C$199)))))))</f>
        <v>0</v>
      </c>
      <c r="G77" s="271">
        <f t="shared" ref="G77:G140" si="39">E77-D77-F77</f>
        <v>0</v>
      </c>
      <c r="H77" s="265"/>
      <c r="I77" s="265"/>
      <c r="J77" s="388"/>
      <c r="K77" s="280"/>
      <c r="L77" s="310"/>
      <c r="M77" s="282"/>
      <c r="N77" s="464">
        <f t="shared" ref="N77:N80" si="40">$B$76</f>
        <v>42869</v>
      </c>
      <c r="O77" s="390"/>
      <c r="P77" s="291"/>
      <c r="Q77" s="283"/>
      <c r="R77" s="80"/>
      <c r="S77" s="68">
        <f t="shared" si="31"/>
        <v>0</v>
      </c>
      <c r="T77" s="4" t="e">
        <f t="shared" si="32"/>
        <v>#REF!</v>
      </c>
      <c r="U77" s="394"/>
      <c r="V77" s="69">
        <f t="shared" si="35"/>
        <v>0</v>
      </c>
      <c r="W77" s="69">
        <f t="shared" si="36"/>
        <v>0</v>
      </c>
      <c r="X77" s="70">
        <f t="shared" si="37"/>
        <v>0</v>
      </c>
      <c r="Y77" s="92" t="e">
        <f t="shared" si="33"/>
        <v>#REF!</v>
      </c>
      <c r="Z77" s="234"/>
      <c r="AA77" s="530">
        <v>0</v>
      </c>
      <c r="AB77" s="531">
        <v>0</v>
      </c>
      <c r="AC77" s="37"/>
    </row>
    <row r="78" spans="1:29" ht="12.75" customHeight="1" thickBot="1" x14ac:dyDescent="0.3">
      <c r="A78" s="497" t="str">
        <f>TEXT($B$76,"dddd")</f>
        <v>zaterdag</v>
      </c>
      <c r="B78" s="664"/>
      <c r="C78" s="452"/>
      <c r="D78" s="492">
        <f>IF(LEFT($A78,2)="ma",$D$173,IF(LEFT($A78,2)="di",$D$178,IF(LEFT($A78,2)="wo",$D$183,IF(LEFT($A78,2)="do",$D$188,IF(LEFT($A78,2)="vr",$D$193,IF(LEFT($A78,2)="za",$D$198,IF(LEFT($A78,2)="zo",$D$199)))))))</f>
        <v>0</v>
      </c>
      <c r="E78" s="441">
        <f>IF(LEFT($A78,2)="ma",$E$173,IF(LEFT($A78,2)="di",$E$178,IF(LEFT($A78,2)="wo",$E$183,IF(LEFT($A78,2)="do",$E$188,IF(LEFT($A78,2)="vr",$E$193,IF(LEFT($A78,2)="za",$E$198,IF(LEFT($A78,2)="zo",$E$199)))))))</f>
        <v>0</v>
      </c>
      <c r="F78" s="441">
        <f>IF(LEFT($A78,2)="ma",$C$173,IF(LEFT($A78,2)="di",$C$178,IF(LEFT($A78,2)="wo",$C$183,IF(LEFT($A78,2)="do",$C$188,IF(LEFT($A78,2)="vr",$C$193,IF(LEFT($A78,2)="za",$C$198,IF(LEFT($A78,2)="zo",$C$199)))))))</f>
        <v>0</v>
      </c>
      <c r="G78" s="271">
        <f t="shared" si="39"/>
        <v>0</v>
      </c>
      <c r="H78" s="265"/>
      <c r="I78" s="265"/>
      <c r="J78" s="388"/>
      <c r="K78" s="280"/>
      <c r="L78" s="310"/>
      <c r="M78" s="282"/>
      <c r="N78" s="464">
        <f t="shared" si="40"/>
        <v>42869</v>
      </c>
      <c r="O78" s="390"/>
      <c r="P78" s="283"/>
      <c r="Q78" s="283"/>
      <c r="R78" s="80"/>
      <c r="S78" s="68">
        <f t="shared" si="31"/>
        <v>0</v>
      </c>
      <c r="T78" s="4" t="e">
        <f t="shared" si="32"/>
        <v>#REF!</v>
      </c>
      <c r="U78" s="35"/>
      <c r="V78" s="69">
        <f t="shared" si="35"/>
        <v>0</v>
      </c>
      <c r="W78" s="69">
        <f t="shared" si="36"/>
        <v>0</v>
      </c>
      <c r="X78" s="70">
        <f t="shared" si="37"/>
        <v>0</v>
      </c>
      <c r="Y78" s="92" t="e">
        <f t="shared" si="33"/>
        <v>#REF!</v>
      </c>
      <c r="Z78" s="234"/>
      <c r="AA78" s="530">
        <v>0</v>
      </c>
      <c r="AB78" s="531">
        <v>0</v>
      </c>
      <c r="AC78" s="37"/>
    </row>
    <row r="79" spans="1:29" ht="12.75" customHeight="1" thickBot="1" x14ac:dyDescent="0.3">
      <c r="A79" s="497" t="str">
        <f>TEXT($B$76,"dddd")</f>
        <v>zaterdag</v>
      </c>
      <c r="B79" s="664"/>
      <c r="C79" s="450"/>
      <c r="D79" s="441">
        <f>IF(LEFT($A79,2)="ma",$D$174,IF(LEFT($A79,2)="di",$D$179,IF(LEFT($A79,2)="wo",$D$184,IF(LEFT($A79,2)="do",$D$189,IF(LEFT($A79,2)="vr",$D$194,IF(LEFT($A79,2)="za",$D$198,IF(LEFT($A79,2)="zo",$D$199)))))))</f>
        <v>0</v>
      </c>
      <c r="E79" s="441">
        <f>IF(LEFT($A79,2)="ma",$E$174,IF(LEFT($A79,2)="di",$E$179,IF(LEFT($A79,2)="wo",$E$184,IF(LEFT($A79,2)="do",$E$189,IF(LEFT($A79,2)="vr",$E$194,IF(LEFT($A79,2)="za",$E$198,IF(LEFT($A79,2)="zo",$E$199)))))))</f>
        <v>0</v>
      </c>
      <c r="F79" s="441">
        <f>IF(LEFT($A79,2)="ma",$C$174,IF(LEFT($A79,2)="di",$C$179,IF(LEFT($A79,2)="wo",$C$184,IF(LEFT($A79,2)="do",$C$189,IF(LEFT($A79,2)="vr",$C$194,IF(LEFT($A79,2)="za",$C$198,IF(LEFT($A79,2)="zo",$C$199)))))))</f>
        <v>0</v>
      </c>
      <c r="G79" s="271">
        <f t="shared" si="39"/>
        <v>0</v>
      </c>
      <c r="H79" s="265"/>
      <c r="I79" s="265"/>
      <c r="J79" s="280"/>
      <c r="K79" s="280"/>
      <c r="L79" s="310"/>
      <c r="M79" s="282"/>
      <c r="N79" s="464">
        <f t="shared" si="40"/>
        <v>42869</v>
      </c>
      <c r="O79" s="390"/>
      <c r="P79" s="283"/>
      <c r="Q79" s="283"/>
      <c r="R79" s="80"/>
      <c r="S79" s="68">
        <f t="shared" si="31"/>
        <v>0</v>
      </c>
      <c r="T79" s="4" t="e">
        <f t="shared" si="32"/>
        <v>#REF!</v>
      </c>
      <c r="U79" s="35"/>
      <c r="V79" s="69">
        <f t="shared" si="35"/>
        <v>0</v>
      </c>
      <c r="W79" s="69">
        <f t="shared" si="36"/>
        <v>0</v>
      </c>
      <c r="X79" s="70">
        <f t="shared" si="37"/>
        <v>0</v>
      </c>
      <c r="Y79" s="92" t="e">
        <f t="shared" si="33"/>
        <v>#REF!</v>
      </c>
      <c r="Z79" s="234"/>
      <c r="AA79" s="530">
        <v>0</v>
      </c>
      <c r="AB79" s="531">
        <v>0</v>
      </c>
      <c r="AC79" s="37"/>
    </row>
    <row r="80" spans="1:29" ht="13.5" customHeight="1" thickBot="1" x14ac:dyDescent="0.3">
      <c r="A80" s="498" t="str">
        <f>TEXT($B$76,"dddd")</f>
        <v>zaterdag</v>
      </c>
      <c r="B80" s="665"/>
      <c r="C80" s="449" t="e">
        <f t="shared" si="38"/>
        <v>#REF!</v>
      </c>
      <c r="D80" s="442">
        <f>IF(LEFT($A80,2)="ma",$D$175,IF(LEFT($A80,2)="di",$D$180,IF(LEFT($A80,2)="wo",$D$185,IF(LEFT($A80,2)="do",$D$190,IF(LEFT($A80,2)="vr",$D$195,IF(LEFT($A80,2)="za",$D$198,IF(LEFT($A80,2)="zo",$D$199)))))))</f>
        <v>0</v>
      </c>
      <c r="E80" s="442">
        <f>IF(LEFT($A80,2)="ma",$E$175,IF(LEFT($A80,2)="di",$E$180,IF(LEFT($A80,2)="wo",$E$185,IF(LEFT($A80,2)="do",$E$190,IF(LEFT($A80,2)="vr",$E$195,IF(LEFT($A80,2)="za",$E$198,IF(LEFT($A80,2)="zo",$E$199)))))))</f>
        <v>0</v>
      </c>
      <c r="F80" s="442">
        <f>IF(LEFT($A80,2)="ma",$C$175,IF(LEFT($A80,2)="di",$C$180,IF(LEFT($A80,2)="wo",$C$185,IF(LEFT($A80,2)="do",$C$190,IF(LEFT($A80,2)="vr",$C$195,IF(LEFT($A80,2)="za",$C$198,IF(LEFT($A80,2)="zo",$C$199)))))))</f>
        <v>0</v>
      </c>
      <c r="G80" s="272">
        <f t="shared" si="39"/>
        <v>0</v>
      </c>
      <c r="H80" s="266"/>
      <c r="I80" s="266"/>
      <c r="J80" s="284"/>
      <c r="K80" s="284"/>
      <c r="L80" s="311"/>
      <c r="M80" s="286"/>
      <c r="N80" s="464">
        <f t="shared" si="40"/>
        <v>42869</v>
      </c>
      <c r="O80" s="391"/>
      <c r="P80" s="287"/>
      <c r="Q80" s="287"/>
      <c r="R80" s="81"/>
      <c r="S80" s="71">
        <f t="shared" si="31"/>
        <v>0</v>
      </c>
      <c r="T80" s="6" t="e">
        <f t="shared" si="32"/>
        <v>#REF!</v>
      </c>
      <c r="U80" s="35"/>
      <c r="V80" s="72">
        <f t="shared" si="35"/>
        <v>0</v>
      </c>
      <c r="W80" s="72">
        <f t="shared" si="36"/>
        <v>0</v>
      </c>
      <c r="X80" s="73">
        <f t="shared" si="37"/>
        <v>0</v>
      </c>
      <c r="Y80" s="93" t="e">
        <f t="shared" si="33"/>
        <v>#REF!</v>
      </c>
      <c r="Z80" s="235"/>
      <c r="AA80" s="532">
        <v>0</v>
      </c>
      <c r="AB80" s="533">
        <v>0</v>
      </c>
      <c r="AC80" s="38"/>
    </row>
    <row r="81" spans="1:29" ht="12.75" customHeight="1" x14ac:dyDescent="0.25">
      <c r="A81" s="496" t="str">
        <f>TEXT($B$81,"dddd")</f>
        <v>zondag</v>
      </c>
      <c r="B81" s="663">
        <f>DATE($AC$3,5,16)</f>
        <v>42870</v>
      </c>
      <c r="C81" s="451"/>
      <c r="D81" s="493">
        <f>IF(LEFT($A81,2 )="ma",$D$171,IF(LEFT($A81,2)="di",$D$176,IF(LEFT($A81,2)="wo",$D$181,IF(LEFT($A81,2)="do",$D$186,IF(LEFT($A81,2)="vr",$D$191,IF(LEFT($A81,2)="za",$D$198,IF(LEFT($A81,2)="zo",$D$199)))))))</f>
        <v>0</v>
      </c>
      <c r="E81" s="495">
        <f>IF(LEFT($A81,2)="ma",$E$171,IF(LEFT($A81,2)="di",$E$176,IF(LEFT($A81,2)="wo",$E$181,IF(LEFT($A81,2)="do",$E$186,IF(LEFT($A81,2)="vr",$E$191,IF(LEFT($A81,2)="za",$E$198,IF(LEFT($A81,2)="zo",$E$199)))))))</f>
        <v>0</v>
      </c>
      <c r="F81" s="495">
        <f>IF(LEFT($A81,2)="ma",$C$171,IF(LEFT($A81,2)="di",$C$176,IF(LEFT($A81,2)="wo",$C$181,IF(LEFT($A81,2)="do",$C$186,IF(LEFT($A81,2)="vr",$C$191,IF(LEFT($A81,2)="za",$C$198,IF(LEFT($A81,2)="zo",$C$199)))))))</f>
        <v>0</v>
      </c>
      <c r="G81" s="273">
        <f t="shared" si="39"/>
        <v>0</v>
      </c>
      <c r="H81" s="267"/>
      <c r="I81" s="508"/>
      <c r="J81" s="288"/>
      <c r="K81" s="288"/>
      <c r="L81" s="312"/>
      <c r="M81" s="290"/>
      <c r="N81" s="463">
        <f>$B$81</f>
        <v>42870</v>
      </c>
      <c r="O81" s="392"/>
      <c r="P81" s="291"/>
      <c r="Q81" s="291"/>
      <c r="R81" s="79"/>
      <c r="S81" s="200">
        <f t="shared" si="31"/>
        <v>0</v>
      </c>
      <c r="T81" s="5" t="e">
        <f t="shared" si="32"/>
        <v>#REF!</v>
      </c>
      <c r="U81" s="34"/>
      <c r="V81" s="67">
        <f>IF(LEFT(M81,1)="R",IF(U81&lt;$Q$2,0,U81-$Q$2),IF(LEFT(M81,1)="S",IF(U81&lt;$Q$2,0,U81-$Q$2),U81))</f>
        <v>0</v>
      </c>
      <c r="W81" s="67">
        <f>U81</f>
        <v>0</v>
      </c>
      <c r="X81" s="74">
        <f>W81*($Y$3)</f>
        <v>0</v>
      </c>
      <c r="Y81" s="91" t="e">
        <f t="shared" si="33"/>
        <v>#REF!</v>
      </c>
      <c r="Z81" s="236"/>
      <c r="AA81" s="534">
        <v>0</v>
      </c>
      <c r="AB81" s="535">
        <v>0</v>
      </c>
      <c r="AC81" s="39"/>
    </row>
    <row r="82" spans="1:29" ht="12.75" customHeight="1" x14ac:dyDescent="0.25">
      <c r="A82" s="497" t="str">
        <f>TEXT($B$81,"dddd")</f>
        <v>zondag</v>
      </c>
      <c r="B82" s="664"/>
      <c r="C82" s="450"/>
      <c r="D82" s="494">
        <f>IF(LEFT($A82,2)="ma",$D$172,IF(LEFT($A82,2)="di",$D$177,IF(LEFT($A82,2)="wo",$D$182,IF(LEFT($A82,2)="do",$D$187,IF(LEFT($A82,2)="vr",$D$192,IF(LEFT($A82,2)="za",$D$198,IF(LEFT($A82,2)="zo",$D$199)))))))</f>
        <v>0</v>
      </c>
      <c r="E82" s="441">
        <f>IF(LEFT($A82,2)="ma",$E$172,IF(LEFT($A82,2)="di",$E$177,IF(LEFT($A82,2)="wo",$E$182,IF(LEFT($A82,2)="do",$E$187,IF(LEFT($A82,2)="vr",$E$192,IF(LEFT($A82,2)="za",$E$198,IF(LEFT($A82,2)="zo",$E$199)))))))</f>
        <v>0</v>
      </c>
      <c r="F82" s="441">
        <f>IF(LEFT($A82,2)="ma",$C$172,IF(LEFT($A82,2)="di",$C$177,IF(LEFT($A82,2)="wo",$C$182,IF(LEFT($A82,2)="do",$C$187,IF(LEFT($A82,2)="vr",$C$192,IF(LEFT($A82,2)="za",$C$198,IF(LEFT($A82,2)="zo",$C$199)))))))</f>
        <v>0</v>
      </c>
      <c r="G82" s="271">
        <f>E82-D82-F82</f>
        <v>0</v>
      </c>
      <c r="H82" s="265"/>
      <c r="I82" s="265"/>
      <c r="J82" s="280"/>
      <c r="K82" s="280"/>
      <c r="L82" s="310"/>
      <c r="M82" s="282"/>
      <c r="N82" s="463">
        <f t="shared" ref="N82:N85" si="41">$B$81</f>
        <v>42870</v>
      </c>
      <c r="O82" s="390"/>
      <c r="P82" s="283"/>
      <c r="Q82" s="283"/>
      <c r="R82" s="80"/>
      <c r="S82" s="68">
        <f t="shared" si="31"/>
        <v>0</v>
      </c>
      <c r="T82" s="4" t="e">
        <f t="shared" si="32"/>
        <v>#REF!</v>
      </c>
      <c r="U82" s="35"/>
      <c r="V82" s="69">
        <f t="shared" si="35"/>
        <v>0</v>
      </c>
      <c r="W82" s="69">
        <f t="shared" si="36"/>
        <v>0</v>
      </c>
      <c r="X82" s="70">
        <f t="shared" si="37"/>
        <v>0</v>
      </c>
      <c r="Y82" s="92" t="e">
        <f t="shared" si="33"/>
        <v>#REF!</v>
      </c>
      <c r="Z82" s="234"/>
      <c r="AA82" s="530">
        <v>0</v>
      </c>
      <c r="AB82" s="531">
        <v>0</v>
      </c>
      <c r="AC82" s="37"/>
    </row>
    <row r="83" spans="1:29" ht="12.75" customHeight="1" x14ac:dyDescent="0.25">
      <c r="A83" s="497" t="str">
        <f>TEXT($B$81,"dddd")</f>
        <v>zondag</v>
      </c>
      <c r="B83" s="664"/>
      <c r="C83" s="452"/>
      <c r="D83" s="492">
        <f>IF(LEFT($A83,2)="ma",$D$173,IF(LEFT($A83,2)="di",$D$178,IF(LEFT($A83,2)="wo",$D$183,IF(LEFT($A83,2)="do",$D$188,IF(LEFT($A83,2)="vr",$D$193,IF(LEFT($A83,2)="za",$D$198,IF(LEFT($A83,2)="zo",$D$199)))))))</f>
        <v>0</v>
      </c>
      <c r="E83" s="441">
        <f>IF(LEFT($A83,2)="ma",$E$173,IF(LEFT($A83,2)="di",$E$178,IF(LEFT($A83,2)="wo",$E$183,IF(LEFT($A83,2)="do",$E$188,IF(LEFT($A83,2)="vr",$E$193,IF(LEFT($A83,2)="za",$E$198,IF(LEFT($A83,2)="zo",$E$199)))))))</f>
        <v>0</v>
      </c>
      <c r="F83" s="441">
        <f>IF(LEFT($A83,2)="ma",$C$173,IF(LEFT($A83,2)="di",$C$178,IF(LEFT($A83,2)="wo",$C$183,IF(LEFT($A83,2)="do",$C$188,IF(LEFT($A83,2)="vr",$C$193,IF(LEFT($A83,2)="za",$C$198,IF(LEFT($A83,2)="zo",$C$199)))))))</f>
        <v>0</v>
      </c>
      <c r="G83" s="271">
        <f t="shared" si="39"/>
        <v>0</v>
      </c>
      <c r="H83" s="265"/>
      <c r="I83" s="265"/>
      <c r="J83" s="280"/>
      <c r="K83" s="280"/>
      <c r="L83" s="310"/>
      <c r="M83" s="282"/>
      <c r="N83" s="463">
        <f t="shared" si="41"/>
        <v>42870</v>
      </c>
      <c r="O83" s="390"/>
      <c r="P83" s="283"/>
      <c r="Q83" s="283"/>
      <c r="R83" s="80"/>
      <c r="S83" s="68">
        <f t="shared" si="31"/>
        <v>0</v>
      </c>
      <c r="T83" s="4" t="e">
        <f t="shared" si="32"/>
        <v>#REF!</v>
      </c>
      <c r="U83" s="35"/>
      <c r="V83" s="69">
        <f t="shared" si="35"/>
        <v>0</v>
      </c>
      <c r="W83" s="69">
        <f t="shared" si="36"/>
        <v>0</v>
      </c>
      <c r="X83" s="70">
        <f t="shared" si="37"/>
        <v>0</v>
      </c>
      <c r="Y83" s="92" t="e">
        <f t="shared" si="33"/>
        <v>#REF!</v>
      </c>
      <c r="Z83" s="234"/>
      <c r="AA83" s="530">
        <v>0</v>
      </c>
      <c r="AB83" s="531">
        <v>0</v>
      </c>
      <c r="AC83" s="37"/>
    </row>
    <row r="84" spans="1:29" ht="12.75" customHeight="1" thickBot="1" x14ac:dyDescent="0.3">
      <c r="A84" s="497" t="str">
        <f>TEXT($B$81,"dddd")</f>
        <v>zondag</v>
      </c>
      <c r="B84" s="664"/>
      <c r="C84" s="450"/>
      <c r="D84" s="441">
        <f>IF(LEFT($A84,2)="ma",$D$174,IF(LEFT($A84,2)="di",$D$179,IF(LEFT($A84,2)="wo",$D$184,IF(LEFT($A84,2)="do",$D$189,IF(LEFT($A84,2)="vr",$D$194,IF(LEFT($A84,2)="za",$D$198,IF(LEFT($A84,2)="zo",$D$199)))))))</f>
        <v>0</v>
      </c>
      <c r="E84" s="441">
        <f>IF(LEFT($A84,2)="ma",$E$174,IF(LEFT($A84,2)="di",$E$179,IF(LEFT($A84,2)="wo",$E$184,IF(LEFT($A84,2)="do",$E$189,IF(LEFT($A84,2)="vr",$E$194,IF(LEFT($A84,2)="za",$E$198,IF(LEFT($A84,2)="zo",$E$199)))))))</f>
        <v>0</v>
      </c>
      <c r="F84" s="441">
        <f>IF(LEFT($A84,2)="ma",$C$174,IF(LEFT($A84,2)="di",$C$179,IF(LEFT($A84,2)="wo",$C$184,IF(LEFT($A84,2)="do",$C$189,IF(LEFT($A84,2)="vr",$C$194,IF(LEFT($A84,2)="za",$C$198,IF(LEFT($A84,2)="zo",$C$199)))))))</f>
        <v>0</v>
      </c>
      <c r="G84" s="271">
        <f t="shared" si="39"/>
        <v>0</v>
      </c>
      <c r="H84" s="265"/>
      <c r="I84" s="265"/>
      <c r="J84" s="280"/>
      <c r="K84" s="280"/>
      <c r="L84" s="310"/>
      <c r="M84" s="282"/>
      <c r="N84" s="463">
        <f t="shared" si="41"/>
        <v>42870</v>
      </c>
      <c r="O84" s="390"/>
      <c r="P84" s="283"/>
      <c r="Q84" s="283"/>
      <c r="R84" s="80"/>
      <c r="S84" s="68">
        <f t="shared" si="31"/>
        <v>0</v>
      </c>
      <c r="T84" s="4" t="e">
        <f t="shared" si="32"/>
        <v>#REF!</v>
      </c>
      <c r="U84" s="35"/>
      <c r="V84" s="69">
        <f t="shared" si="35"/>
        <v>0</v>
      </c>
      <c r="W84" s="69">
        <f t="shared" si="36"/>
        <v>0</v>
      </c>
      <c r="X84" s="70">
        <f t="shared" si="37"/>
        <v>0</v>
      </c>
      <c r="Y84" s="92" t="e">
        <f t="shared" si="33"/>
        <v>#REF!</v>
      </c>
      <c r="Z84" s="234"/>
      <c r="AA84" s="530">
        <v>0</v>
      </c>
      <c r="AB84" s="531">
        <v>0</v>
      </c>
      <c r="AC84" s="37"/>
    </row>
    <row r="85" spans="1:29" ht="13.5" customHeight="1" thickBot="1" x14ac:dyDescent="0.3">
      <c r="A85" s="498" t="str">
        <f>TEXT($B$81,"dddd")</f>
        <v>zondag</v>
      </c>
      <c r="B85" s="665"/>
      <c r="C85" s="449" t="e">
        <f t="shared" si="38"/>
        <v>#REF!</v>
      </c>
      <c r="D85" s="442">
        <f>IF(LEFT($A85,2)="ma",$D$175,IF(LEFT($A85,2)="di",$D$180,IF(LEFT($A85,2)="wo",$D$185,IF(LEFT($A85,2)="do",$D$190,IF(LEFT($A85,2)="vr",$D$195,IF(LEFT($A85,2)="za",$D$198,IF(LEFT($A85,2)="zo",$D$199)))))))</f>
        <v>0</v>
      </c>
      <c r="E85" s="442">
        <f>IF(LEFT($A85,2)="ma",$E$175,IF(LEFT($A85,2)="di",$E$180,IF(LEFT($A85,2)="wo",$E$185,IF(LEFT($A85,2)="do",$E$190,IF(LEFT($A85,2)="vr",$E$195,IF(LEFT($A85,2)="za",$E$198,IF(LEFT($A85,2)="zo",$E$199)))))))</f>
        <v>0</v>
      </c>
      <c r="F85" s="442">
        <f>IF(LEFT($A85,2)="ma",$C$175,IF(LEFT($A85,2)="di",$C$180,IF(LEFT($A85,2)="wo",$C$185,IF(LEFT($A85,2)="do",$C$190,IF(LEFT($A85,2)="vr",$C$195,IF(LEFT($A85,2)="za",$C$198,IF(LEFT($A85,2)="zo",$C$199)))))))</f>
        <v>0</v>
      </c>
      <c r="G85" s="274">
        <f t="shared" si="39"/>
        <v>0</v>
      </c>
      <c r="H85" s="268"/>
      <c r="I85" s="266"/>
      <c r="J85" s="292"/>
      <c r="K85" s="292"/>
      <c r="L85" s="313"/>
      <c r="M85" s="294"/>
      <c r="N85" s="463">
        <f t="shared" si="41"/>
        <v>42870</v>
      </c>
      <c r="O85" s="393"/>
      <c r="P85" s="295"/>
      <c r="Q85" s="295"/>
      <c r="R85" s="81"/>
      <c r="S85" s="71">
        <f t="shared" si="31"/>
        <v>0</v>
      </c>
      <c r="T85" s="6" t="e">
        <f t="shared" si="32"/>
        <v>#REF!</v>
      </c>
      <c r="U85" s="36"/>
      <c r="V85" s="72">
        <f t="shared" si="35"/>
        <v>0</v>
      </c>
      <c r="W85" s="72">
        <f t="shared" si="36"/>
        <v>0</v>
      </c>
      <c r="X85" s="73">
        <f t="shared" si="37"/>
        <v>0</v>
      </c>
      <c r="Y85" s="93" t="e">
        <f t="shared" si="33"/>
        <v>#REF!</v>
      </c>
      <c r="Z85" s="237"/>
      <c r="AA85" s="536">
        <v>0</v>
      </c>
      <c r="AB85" s="537">
        <v>0</v>
      </c>
      <c r="AC85" s="40"/>
    </row>
    <row r="86" spans="1:29" ht="12.75" customHeight="1" thickBot="1" x14ac:dyDescent="0.3">
      <c r="A86" s="499" t="str">
        <f>TEXT($B$86,"dddd")</f>
        <v>maandag</v>
      </c>
      <c r="B86" s="663">
        <f>DATE($AC$3,5,17)</f>
        <v>42871</v>
      </c>
      <c r="C86" s="451"/>
      <c r="D86" s="493">
        <f>IF(LEFT($A86,2 )="ma",$D$171,IF(LEFT($A86,2)="di",$D$176,IF(LEFT($A86,2)="wo",$D$181,IF(LEFT($A86,2)="do",$D$186,IF(LEFT($A86,2)="vr",$D$191,IF(LEFT($A86,2)="za",$D$198,IF(LEFT($A86,2)="zo",$D$199)))))))</f>
        <v>0</v>
      </c>
      <c r="E86" s="495">
        <f>IF(LEFT($A86,2)="ma",$E$171,IF(LEFT($A86,2)="di",$E$176,IF(LEFT($A86,2)="wo",$E$181,IF(LEFT($A86,2)="do",$E$186,IF(LEFT($A86,2)="vr",$E$191,IF(LEFT($A86,2)="za",$E$198,IF(LEFT($A86,2)="zo",$E$199)))))))</f>
        <v>0</v>
      </c>
      <c r="F86" s="495">
        <f>IF(LEFT($A86,2)="ma",$C$171,IF(LEFT($A86,2)="di",$C$176,IF(LEFT($A86,2)="wo",$C$181,IF(LEFT($A86,2)="do",$C$186,IF(LEFT($A86,2)="vr",$C$191,IF(LEFT($A86,2)="za",$C$198,IF(LEFT($A86,2)="zo",$C$199)))))))</f>
        <v>0</v>
      </c>
      <c r="G86" s="270">
        <f t="shared" si="39"/>
        <v>0</v>
      </c>
      <c r="H86" s="264"/>
      <c r="I86" s="508"/>
      <c r="J86" s="276"/>
      <c r="K86" s="276"/>
      <c r="L86" s="309"/>
      <c r="M86" s="278"/>
      <c r="N86" s="464">
        <f>$B$86</f>
        <v>42871</v>
      </c>
      <c r="O86" s="389"/>
      <c r="P86" s="279"/>
      <c r="Q86" s="279"/>
      <c r="R86" s="79"/>
      <c r="S86" s="200">
        <f t="shared" si="31"/>
        <v>0</v>
      </c>
      <c r="T86" s="5" t="e">
        <f t="shared" si="32"/>
        <v>#REF!</v>
      </c>
      <c r="U86" s="34"/>
      <c r="V86" s="67">
        <f>IF(LEFT(M86,1)="R",IF(U86&lt;$Q$2,0,U86-$Q$2),IF(LEFT(M86,1)="S",IF(U86&lt;$Q$2,0,U86-$Q$2),U86))</f>
        <v>0</v>
      </c>
      <c r="W86" s="67">
        <f>U86</f>
        <v>0</v>
      </c>
      <c r="X86" s="74">
        <f>W86*($Y$3)</f>
        <v>0</v>
      </c>
      <c r="Y86" s="91" t="e">
        <f t="shared" si="33"/>
        <v>#REF!</v>
      </c>
      <c r="Z86" s="238"/>
      <c r="AA86" s="528">
        <v>0</v>
      </c>
      <c r="AB86" s="529">
        <v>0</v>
      </c>
      <c r="AC86" s="41"/>
    </row>
    <row r="87" spans="1:29" ht="12.75" customHeight="1" thickBot="1" x14ac:dyDescent="0.3">
      <c r="A87" s="499" t="str">
        <f>TEXT($B$86,"dddd")</f>
        <v>maandag</v>
      </c>
      <c r="B87" s="664"/>
      <c r="C87" s="450"/>
      <c r="D87" s="494">
        <f>IF(LEFT($A87,2)="ma",$D$172,IF(LEFT($A87,2)="di",$D$177,IF(LEFT($A87,2)="wo",$D$182,IF(LEFT($A87,2)="do",$D$187,IF(LEFT($A87,2)="vr",$D$192,IF(LEFT($A87,2)="za",$D$198,IF(LEFT($A87,2)="zo",$D$199)))))))</f>
        <v>0</v>
      </c>
      <c r="E87" s="441">
        <f>IF(LEFT($A87,2)="ma",$E$172,IF(LEFT($A87,2)="di",$E$177,IF(LEFT($A87,2)="wo",$E$182,IF(LEFT($A87,2)="do",$E$187,IF(LEFT($A87,2)="vr",$E$192,IF(LEFT($A87,2)="za",$E$198,IF(LEFT($A87,2)="zo",$E$199)))))))</f>
        <v>0</v>
      </c>
      <c r="F87" s="441">
        <f>IF(LEFT($A87,2)="ma",$C$172,IF(LEFT($A87,2)="di",$C$177,IF(LEFT($A87,2)="wo",$C$182,IF(LEFT($A87,2)="do",$C$187,IF(LEFT($A87,2)="vr",$C$192,IF(LEFT($A87,2)="za",$C$198,IF(LEFT($A87,2)="zo",$C$199)))))))</f>
        <v>0</v>
      </c>
      <c r="G87" s="271">
        <f t="shared" si="39"/>
        <v>0</v>
      </c>
      <c r="H87" s="265"/>
      <c r="I87" s="265"/>
      <c r="J87" s="280"/>
      <c r="K87" s="280"/>
      <c r="L87" s="310"/>
      <c r="M87" s="282"/>
      <c r="N87" s="464">
        <f t="shared" ref="N87:N90" si="42">$B$86</f>
        <v>42871</v>
      </c>
      <c r="O87" s="390"/>
      <c r="P87" s="283"/>
      <c r="Q87" s="283"/>
      <c r="R87" s="80"/>
      <c r="S87" s="68">
        <f t="shared" si="31"/>
        <v>0</v>
      </c>
      <c r="T87" s="4" t="e">
        <f t="shared" si="32"/>
        <v>#REF!</v>
      </c>
      <c r="U87" s="35"/>
      <c r="V87" s="69">
        <f t="shared" si="35"/>
        <v>0</v>
      </c>
      <c r="W87" s="69">
        <f t="shared" si="36"/>
        <v>0</v>
      </c>
      <c r="X87" s="70">
        <f t="shared" si="37"/>
        <v>0</v>
      </c>
      <c r="Y87" s="92" t="e">
        <f t="shared" si="33"/>
        <v>#REF!</v>
      </c>
      <c r="Z87" s="234"/>
      <c r="AA87" s="530">
        <v>0</v>
      </c>
      <c r="AB87" s="531">
        <v>0</v>
      </c>
      <c r="AC87" s="37"/>
    </row>
    <row r="88" spans="1:29" ht="12.75" customHeight="1" thickBot="1" x14ac:dyDescent="0.3">
      <c r="A88" s="499" t="str">
        <f>TEXT($B$86,"dddd")</f>
        <v>maandag</v>
      </c>
      <c r="B88" s="664"/>
      <c r="C88" s="452"/>
      <c r="D88" s="492">
        <f>IF(LEFT($A88,2)="ma",$D$173,IF(LEFT($A88,2)="di",$D$178,IF(LEFT($A88,2)="wo",$D$183,IF(LEFT($A88,2)="do",$D$188,IF(LEFT($A88,2)="vr",$D$193,IF(LEFT($A88,2)="za",$D$198,IF(LEFT($A88,2)="zo",$D$199)))))))</f>
        <v>0</v>
      </c>
      <c r="E88" s="441">
        <f>IF(LEFT($A88,2)="ma",$E$173,IF(LEFT($A88,2)="di",$E$178,IF(LEFT($A88,2)="wo",$E$183,IF(LEFT($A88,2)="do",$E$188,IF(LEFT($A88,2)="vr",$E$193,IF(LEFT($A88,2)="za",$E$198,IF(LEFT($A88,2)="zo",$E$199)))))))</f>
        <v>0</v>
      </c>
      <c r="F88" s="441">
        <f>IF(LEFT($A88,2)="ma",$C$173,IF(LEFT($A88,2)="di",$C$178,IF(LEFT($A88,2)="wo",$C$183,IF(LEFT($A88,2)="do",$C$188,IF(LEFT($A88,2)="vr",$C$193,IF(LEFT($A88,2)="za",$C$198,IF(LEFT($A88,2)="zo",$C$199)))))))</f>
        <v>0</v>
      </c>
      <c r="G88" s="271">
        <f t="shared" si="39"/>
        <v>0</v>
      </c>
      <c r="H88" s="265"/>
      <c r="I88" s="265"/>
      <c r="J88" s="280"/>
      <c r="K88" s="280"/>
      <c r="L88" s="310"/>
      <c r="M88" s="282"/>
      <c r="N88" s="464">
        <f t="shared" si="42"/>
        <v>42871</v>
      </c>
      <c r="O88" s="390"/>
      <c r="P88" s="283"/>
      <c r="Q88" s="283"/>
      <c r="R88" s="80"/>
      <c r="S88" s="68">
        <f t="shared" si="31"/>
        <v>0</v>
      </c>
      <c r="T88" s="4" t="e">
        <f t="shared" si="32"/>
        <v>#REF!</v>
      </c>
      <c r="U88" s="35"/>
      <c r="V88" s="69">
        <f t="shared" si="35"/>
        <v>0</v>
      </c>
      <c r="W88" s="69">
        <f t="shared" si="36"/>
        <v>0</v>
      </c>
      <c r="X88" s="70">
        <f t="shared" si="37"/>
        <v>0</v>
      </c>
      <c r="Y88" s="92" t="e">
        <f t="shared" si="33"/>
        <v>#REF!</v>
      </c>
      <c r="Z88" s="234"/>
      <c r="AA88" s="530">
        <v>0</v>
      </c>
      <c r="AB88" s="531">
        <v>0</v>
      </c>
      <c r="AC88" s="37"/>
    </row>
    <row r="89" spans="1:29" ht="12.75" customHeight="1" thickBot="1" x14ac:dyDescent="0.3">
      <c r="A89" s="499" t="str">
        <f>TEXT($B$86,"dddd")</f>
        <v>maandag</v>
      </c>
      <c r="B89" s="664"/>
      <c r="C89" s="450"/>
      <c r="D89" s="441">
        <f>IF(LEFT($A89,2)="ma",$D$174,IF(LEFT($A89,2)="di",$D$179,IF(LEFT($A89,2)="wo",$D$184,IF(LEFT($A89,2)="do",$D$189,IF(LEFT($A89,2)="vr",$D$194,IF(LEFT($A89,2)="za",$D$198,IF(LEFT($A89,2)="zo",$D$199)))))))</f>
        <v>0</v>
      </c>
      <c r="E89" s="441">
        <f>IF(LEFT($A89,2)="ma",$E$174,IF(LEFT($A89,2)="di",$E$179,IF(LEFT($A89,2)="wo",$E$184,IF(LEFT($A89,2)="do",$E$189,IF(LEFT($A89,2)="vr",$E$194,IF(LEFT($A89,2)="za",$E$198,IF(LEFT($A89,2)="zo",$E$199)))))))</f>
        <v>0</v>
      </c>
      <c r="F89" s="441">
        <f>IF(LEFT($A89,2)="ma",$C$174,IF(LEFT($A89,2)="di",$C$179,IF(LEFT($A89,2)="wo",$C$184,IF(LEFT($A89,2)="do",$C$189,IF(LEFT($A89,2)="vr",$C$194,IF(LEFT($A89,2)="za",$C$198,IF(LEFT($A89,2)="zo",$C$199)))))))</f>
        <v>0</v>
      </c>
      <c r="G89" s="271">
        <f t="shared" si="39"/>
        <v>0</v>
      </c>
      <c r="H89" s="265"/>
      <c r="I89" s="265"/>
      <c r="J89" s="280"/>
      <c r="K89" s="280"/>
      <c r="L89" s="310"/>
      <c r="M89" s="282"/>
      <c r="N89" s="464">
        <f t="shared" si="42"/>
        <v>42871</v>
      </c>
      <c r="O89" s="390"/>
      <c r="P89" s="283"/>
      <c r="Q89" s="283"/>
      <c r="R89" s="80"/>
      <c r="S89" s="68">
        <f t="shared" si="31"/>
        <v>0</v>
      </c>
      <c r="T89" s="4" t="e">
        <f t="shared" si="32"/>
        <v>#REF!</v>
      </c>
      <c r="U89" s="35"/>
      <c r="V89" s="69">
        <f t="shared" si="35"/>
        <v>0</v>
      </c>
      <c r="W89" s="69">
        <f t="shared" si="36"/>
        <v>0</v>
      </c>
      <c r="X89" s="70">
        <f t="shared" si="37"/>
        <v>0</v>
      </c>
      <c r="Y89" s="92" t="e">
        <f t="shared" si="33"/>
        <v>#REF!</v>
      </c>
      <c r="Z89" s="234"/>
      <c r="AA89" s="530">
        <v>0</v>
      </c>
      <c r="AB89" s="531">
        <v>0</v>
      </c>
      <c r="AC89" s="37"/>
    </row>
    <row r="90" spans="1:29" ht="13.5" customHeight="1" thickBot="1" x14ac:dyDescent="0.3">
      <c r="A90" s="499" t="str">
        <f>TEXT($B$86,"dddd")</f>
        <v>maandag</v>
      </c>
      <c r="B90" s="665"/>
      <c r="C90" s="449" t="e">
        <f t="shared" si="38"/>
        <v>#REF!</v>
      </c>
      <c r="D90" s="442">
        <f>IF(LEFT($A90,2)="ma",$D$175,IF(LEFT($A90,2)="di",$D$180,IF(LEFT($A90,2)="wo",$D$185,IF(LEFT($A90,2)="do",$D$190,IF(LEFT($A90,2)="vr",$D$195,IF(LEFT($A90,2)="za",$D$198,IF(LEFT($A90,2)="zo",$D$199)))))))</f>
        <v>0</v>
      </c>
      <c r="E90" s="442">
        <f>IF(LEFT($A90,2)="ma",$E$175,IF(LEFT($A90,2)="di",$E$180,IF(LEFT($A90,2)="wo",$E$185,IF(LEFT($A90,2)="do",$E$190,IF(LEFT($A90,2)="vr",$E$195,IF(LEFT($A90,2)="za",$E$198,IF(LEFT($A90,2)="zo",$E$199)))))))</f>
        <v>0</v>
      </c>
      <c r="F90" s="442">
        <f>IF(LEFT($A90,2)="ma",$C$175,IF(LEFT($A90,2)="di",$C$180,IF(LEFT($A90,2)="wo",$C$185,IF(LEFT($A90,2)="do",$C$190,IF(LEFT($A90,2)="vr",$C$195,IF(LEFT($A90,2)="za",$C$198,IF(LEFT($A90,2)="zo",$C$199)))))))</f>
        <v>0</v>
      </c>
      <c r="G90" s="272">
        <f t="shared" si="39"/>
        <v>0</v>
      </c>
      <c r="H90" s="266"/>
      <c r="I90" s="266"/>
      <c r="J90" s="284"/>
      <c r="K90" s="284"/>
      <c r="L90" s="311"/>
      <c r="M90" s="286"/>
      <c r="N90" s="464">
        <f t="shared" si="42"/>
        <v>42871</v>
      </c>
      <c r="O90" s="391"/>
      <c r="P90" s="287"/>
      <c r="Q90" s="287"/>
      <c r="R90" s="81"/>
      <c r="S90" s="71">
        <f t="shared" si="31"/>
        <v>0</v>
      </c>
      <c r="T90" s="6" t="e">
        <f t="shared" si="32"/>
        <v>#REF!</v>
      </c>
      <c r="U90" s="36"/>
      <c r="V90" s="72">
        <f t="shared" si="35"/>
        <v>0</v>
      </c>
      <c r="W90" s="72">
        <f t="shared" si="36"/>
        <v>0</v>
      </c>
      <c r="X90" s="73">
        <f t="shared" si="37"/>
        <v>0</v>
      </c>
      <c r="Y90" s="93" t="e">
        <f t="shared" si="33"/>
        <v>#REF!</v>
      </c>
      <c r="Z90" s="235"/>
      <c r="AA90" s="532">
        <v>0</v>
      </c>
      <c r="AB90" s="533">
        <v>0</v>
      </c>
      <c r="AC90" s="38"/>
    </row>
    <row r="91" spans="1:29" ht="12.75" customHeight="1" x14ac:dyDescent="0.25">
      <c r="A91" s="496" t="str">
        <f>TEXT($B$91,"dddd")</f>
        <v>dinsdag</v>
      </c>
      <c r="B91" s="663">
        <f>DATE($AC$3,5,18)</f>
        <v>42872</v>
      </c>
      <c r="C91" s="451"/>
      <c r="D91" s="493">
        <f>IF(LEFT($A91,2 )="ma",$D$171,IF(LEFT($A91,2)="di",$D$176,IF(LEFT($A91,2)="wo",$D$181,IF(LEFT($A91,2)="do",$D$186,IF(LEFT($A91,2)="vr",$D$191,IF(LEFT($A91,2)="za",$D$198,IF(LEFT($A91,2)="zo",$D$199)))))))</f>
        <v>0</v>
      </c>
      <c r="E91" s="495">
        <f>IF(LEFT($A91,2)="ma",$E$171,IF(LEFT($A91,2)="di",$E$176,IF(LEFT($A91,2)="wo",$E$181,IF(LEFT($A91,2)="do",$E$186,IF(LEFT($A91,2)="vr",$E$191,IF(LEFT($A91,2)="za",$E$198,IF(LEFT($A91,2)="zo",$E$199)))))))</f>
        <v>0</v>
      </c>
      <c r="F91" s="495">
        <f>IF(LEFT($A91,2)="ma",$C$171,IF(LEFT($A91,2)="di",$C$176,IF(LEFT($A91,2)="wo",$C$181,IF(LEFT($A91,2)="do",$C$186,IF(LEFT($A91,2)="vr",$C$191,IF(LEFT($A91,2)="za",$C$198,IF(LEFT($A91,2)="zo",$C$199)))))))</f>
        <v>0</v>
      </c>
      <c r="G91" s="273">
        <f t="shared" si="39"/>
        <v>0</v>
      </c>
      <c r="H91" s="267"/>
      <c r="I91" s="508"/>
      <c r="J91" s="288"/>
      <c r="K91" s="288"/>
      <c r="L91" s="312"/>
      <c r="M91" s="290"/>
      <c r="N91" s="463">
        <f>$B$91</f>
        <v>42872</v>
      </c>
      <c r="O91" s="392"/>
      <c r="P91" s="291"/>
      <c r="Q91" s="291"/>
      <c r="R91" s="79"/>
      <c r="S91" s="200">
        <f t="shared" si="31"/>
        <v>0</v>
      </c>
      <c r="T91" s="5" t="e">
        <f t="shared" si="32"/>
        <v>#REF!</v>
      </c>
      <c r="U91" s="34"/>
      <c r="V91" s="67">
        <f>IF(LEFT(M91,1)="R",IF(U91&lt;$Q$2,0,U91-$Q$2),IF(LEFT(M91,1)="S",IF(U91&lt;$Q$2,0,U91-$Q$2),U91))</f>
        <v>0</v>
      </c>
      <c r="W91" s="67">
        <f>U91</f>
        <v>0</v>
      </c>
      <c r="X91" s="74">
        <f>W91*($Y$3)</f>
        <v>0</v>
      </c>
      <c r="Y91" s="91" t="e">
        <f t="shared" si="33"/>
        <v>#REF!</v>
      </c>
      <c r="Z91" s="236"/>
      <c r="AA91" s="534">
        <v>0</v>
      </c>
      <c r="AB91" s="535">
        <v>0</v>
      </c>
      <c r="AC91" s="39"/>
    </row>
    <row r="92" spans="1:29" ht="12.75" customHeight="1" x14ac:dyDescent="0.25">
      <c r="A92" s="497" t="str">
        <f>TEXT($B$91,"dddd")</f>
        <v>dinsdag</v>
      </c>
      <c r="B92" s="664"/>
      <c r="C92" s="450"/>
      <c r="D92" s="494">
        <f>IF(LEFT($A92,2)="ma",$D$172,IF(LEFT($A92,2)="di",$D$177,IF(LEFT($A92,2)="wo",$D$182,IF(LEFT($A92,2)="do",$D$187,IF(LEFT($A92,2)="vr",$D$192,IF(LEFT($A92,2)="za",$D$198,IF(LEFT($A92,2)="zo",$D$199)))))))</f>
        <v>0</v>
      </c>
      <c r="E92" s="441">
        <f>IF(LEFT($A92,2)="ma",$E$172,IF(LEFT($A92,2)="di",$E$177,IF(LEFT($A92,2)="wo",$E$182,IF(LEFT($A92,2)="do",$E$187,IF(LEFT($A92,2)="vr",$E$192,IF(LEFT($A92,2)="za",$E$198,IF(LEFT($A92,2)="zo",$E$199)))))))</f>
        <v>0</v>
      </c>
      <c r="F92" s="441">
        <f>IF(LEFT($A92,2)="ma",$C$172,IF(LEFT($A92,2)="di",$C$177,IF(LEFT($A92,2)="wo",$C$182,IF(LEFT($A92,2)="do",$C$187,IF(LEFT($A92,2)="vr",$C$192,IF(LEFT($A92,2)="za",$C$198,IF(LEFT($A92,2)="zo",$C$199)))))))</f>
        <v>0</v>
      </c>
      <c r="G92" s="271">
        <f t="shared" si="39"/>
        <v>0</v>
      </c>
      <c r="H92" s="265"/>
      <c r="I92" s="265"/>
      <c r="J92" s="280"/>
      <c r="K92" s="280"/>
      <c r="L92" s="310"/>
      <c r="M92" s="282"/>
      <c r="N92" s="463">
        <f t="shared" ref="N92:N95" si="43">$B$91</f>
        <v>42872</v>
      </c>
      <c r="O92" s="390"/>
      <c r="P92" s="283"/>
      <c r="Q92" s="283"/>
      <c r="R92" s="80"/>
      <c r="S92" s="68">
        <f t="shared" si="31"/>
        <v>0</v>
      </c>
      <c r="T92" s="4" t="e">
        <f t="shared" si="32"/>
        <v>#REF!</v>
      </c>
      <c r="U92" s="35"/>
      <c r="V92" s="69">
        <f t="shared" si="35"/>
        <v>0</v>
      </c>
      <c r="W92" s="69">
        <f t="shared" si="36"/>
        <v>0</v>
      </c>
      <c r="X92" s="70">
        <f t="shared" si="37"/>
        <v>0</v>
      </c>
      <c r="Y92" s="92" t="e">
        <f t="shared" si="33"/>
        <v>#REF!</v>
      </c>
      <c r="Z92" s="234"/>
      <c r="AA92" s="530">
        <v>0</v>
      </c>
      <c r="AB92" s="531">
        <v>0</v>
      </c>
      <c r="AC92" s="37"/>
    </row>
    <row r="93" spans="1:29" ht="12.75" customHeight="1" x14ac:dyDescent="0.25">
      <c r="A93" s="497" t="str">
        <f>TEXT($B$91,"dddd")</f>
        <v>dinsdag</v>
      </c>
      <c r="B93" s="664"/>
      <c r="C93" s="452"/>
      <c r="D93" s="492">
        <f>IF(LEFT($A93,2)="ma",$D$173,IF(LEFT($A93,2)="di",$D$178,IF(LEFT($A93,2)="wo",$D$183,IF(LEFT($A93,2)="do",$D$188,IF(LEFT($A93,2)="vr",$D$193,IF(LEFT($A93,2)="za",$D$198,IF(LEFT($A93,2)="zo",$D$199)))))))</f>
        <v>0</v>
      </c>
      <c r="E93" s="441">
        <f>IF(LEFT($A93,2)="ma",$E$173,IF(LEFT($A93,2)="di",$E$178,IF(LEFT($A93,2)="wo",$E$183,IF(LEFT($A93,2)="do",$E$188,IF(LEFT($A93,2)="vr",$E$193,IF(LEFT($A93,2)="za",$E$198,IF(LEFT($A93,2)="zo",$E$199)))))))</f>
        <v>0</v>
      </c>
      <c r="F93" s="441">
        <f>IF(LEFT($A93,2)="ma",$C$173,IF(LEFT($A93,2)="di",$C$178,IF(LEFT($A93,2)="wo",$C$183,IF(LEFT($A93,2)="do",$C$188,IF(LEFT($A93,2)="vr",$C$193,IF(LEFT($A93,2)="za",$C$198,IF(LEFT($A93,2)="zo",$C$199)))))))</f>
        <v>0</v>
      </c>
      <c r="G93" s="271">
        <f t="shared" si="39"/>
        <v>0</v>
      </c>
      <c r="H93" s="265"/>
      <c r="I93" s="265"/>
      <c r="J93" s="280"/>
      <c r="K93" s="280"/>
      <c r="L93" s="310"/>
      <c r="M93" s="282"/>
      <c r="N93" s="463">
        <f t="shared" si="43"/>
        <v>42872</v>
      </c>
      <c r="O93" s="390"/>
      <c r="P93" s="283"/>
      <c r="Q93" s="283"/>
      <c r="R93" s="80"/>
      <c r="S93" s="68">
        <f t="shared" si="31"/>
        <v>0</v>
      </c>
      <c r="T93" s="4" t="e">
        <f t="shared" si="32"/>
        <v>#REF!</v>
      </c>
      <c r="U93" s="35"/>
      <c r="V93" s="69">
        <f t="shared" si="35"/>
        <v>0</v>
      </c>
      <c r="W93" s="69">
        <f t="shared" si="36"/>
        <v>0</v>
      </c>
      <c r="X93" s="70">
        <f t="shared" si="37"/>
        <v>0</v>
      </c>
      <c r="Y93" s="92" t="e">
        <f t="shared" si="33"/>
        <v>#REF!</v>
      </c>
      <c r="Z93" s="234"/>
      <c r="AA93" s="530">
        <v>0</v>
      </c>
      <c r="AB93" s="531">
        <v>0</v>
      </c>
      <c r="AC93" s="37"/>
    </row>
    <row r="94" spans="1:29" ht="12.75" customHeight="1" thickBot="1" x14ac:dyDescent="0.3">
      <c r="A94" s="497" t="str">
        <f>TEXT($B$91,"dddd")</f>
        <v>dinsdag</v>
      </c>
      <c r="B94" s="664"/>
      <c r="C94" s="450"/>
      <c r="D94" s="441">
        <f>IF(LEFT($A94,2)="ma",$D$174,IF(LEFT($A94,2)="di",$D$179,IF(LEFT($A94,2)="wo",$D$184,IF(LEFT($A94,2)="do",$D$189,IF(LEFT($A94,2)="vr",$D$194,IF(LEFT($A94,2)="za",$D$198,IF(LEFT($A94,2)="zo",$D$199)))))))</f>
        <v>0</v>
      </c>
      <c r="E94" s="441">
        <f>IF(LEFT($A94,2)="ma",$E$174,IF(LEFT($A94,2)="di",$E$179,IF(LEFT($A94,2)="wo",$E$184,IF(LEFT($A94,2)="do",$E$189,IF(LEFT($A94,2)="vr",$E$194,IF(LEFT($A94,2)="za",$E$198,IF(LEFT($A94,2)="zo",$E$199)))))))</f>
        <v>0</v>
      </c>
      <c r="F94" s="441">
        <f>IF(LEFT($A94,2)="ma",$C$174,IF(LEFT($A94,2)="di",$C$179,IF(LEFT($A94,2)="wo",$C$184,IF(LEFT($A94,2)="do",$C$189,IF(LEFT($A94,2)="vr",$C$194,IF(LEFT($A94,2)="za",$C$198,IF(LEFT($A94,2)="zo",$C$199)))))))</f>
        <v>0</v>
      </c>
      <c r="G94" s="271">
        <f t="shared" si="39"/>
        <v>0</v>
      </c>
      <c r="H94" s="265"/>
      <c r="I94" s="265"/>
      <c r="J94" s="280"/>
      <c r="K94" s="280"/>
      <c r="L94" s="310"/>
      <c r="M94" s="282"/>
      <c r="N94" s="463">
        <f t="shared" si="43"/>
        <v>42872</v>
      </c>
      <c r="O94" s="390"/>
      <c r="P94" s="283"/>
      <c r="Q94" s="283"/>
      <c r="R94" s="80"/>
      <c r="S94" s="68">
        <f t="shared" si="31"/>
        <v>0</v>
      </c>
      <c r="T94" s="4" t="e">
        <f t="shared" si="32"/>
        <v>#REF!</v>
      </c>
      <c r="U94" s="35"/>
      <c r="V94" s="69">
        <f t="shared" si="35"/>
        <v>0</v>
      </c>
      <c r="W94" s="69">
        <f t="shared" si="36"/>
        <v>0</v>
      </c>
      <c r="X94" s="70">
        <f t="shared" si="37"/>
        <v>0</v>
      </c>
      <c r="Y94" s="92" t="e">
        <f t="shared" si="33"/>
        <v>#REF!</v>
      </c>
      <c r="Z94" s="234"/>
      <c r="AA94" s="530">
        <v>0</v>
      </c>
      <c r="AB94" s="531">
        <v>0</v>
      </c>
      <c r="AC94" s="37"/>
    </row>
    <row r="95" spans="1:29" ht="13.5" customHeight="1" thickBot="1" x14ac:dyDescent="0.3">
      <c r="A95" s="498" t="str">
        <f>TEXT($B$91,"dddd")</f>
        <v>dinsdag</v>
      </c>
      <c r="B95" s="665"/>
      <c r="C95" s="449" t="e">
        <f t="shared" si="38"/>
        <v>#REF!</v>
      </c>
      <c r="D95" s="442">
        <f>IF(LEFT($A95,2)="ma",$D$175,IF(LEFT($A95,2)="di",$D$180,IF(LEFT($A95,2)="wo",$D$185,IF(LEFT($A95,2)="do",$D$190,IF(LEFT($A95,2)="vr",$D$195,IF(LEFT($A95,2)="za",$D$198,IF(LEFT($A95,2)="zo",$D$199)))))))</f>
        <v>0</v>
      </c>
      <c r="E95" s="442">
        <f>IF(LEFT($A95,2)="ma",$E$175,IF(LEFT($A95,2)="di",$E$180,IF(LEFT($A95,2)="wo",$E$185,IF(LEFT($A95,2)="do",$E$190,IF(LEFT($A95,2)="vr",$E$195,IF(LEFT($A95,2)="za",$E$198,IF(LEFT($A95,2)="zo",$E$199)))))))</f>
        <v>0</v>
      </c>
      <c r="F95" s="442">
        <f>IF(LEFT($A95,2)="ma",$C$175,IF(LEFT($A95,2)="di",$C$180,IF(LEFT($A95,2)="wo",$C$185,IF(LEFT($A95,2)="do",$C$190,IF(LEFT($A95,2)="vr",$C$195,IF(LEFT($A95,2)="za",$C$198,IF(LEFT($A95,2)="zo",$C$199)))))))</f>
        <v>0</v>
      </c>
      <c r="G95" s="274">
        <f t="shared" si="39"/>
        <v>0</v>
      </c>
      <c r="H95" s="268"/>
      <c r="I95" s="266"/>
      <c r="J95" s="292"/>
      <c r="K95" s="292"/>
      <c r="L95" s="313"/>
      <c r="M95" s="294"/>
      <c r="N95" s="463">
        <f t="shared" si="43"/>
        <v>42872</v>
      </c>
      <c r="O95" s="393"/>
      <c r="P95" s="295"/>
      <c r="Q95" s="295"/>
      <c r="R95" s="81"/>
      <c r="S95" s="71">
        <f t="shared" si="31"/>
        <v>0</v>
      </c>
      <c r="T95" s="6" t="e">
        <f t="shared" si="32"/>
        <v>#REF!</v>
      </c>
      <c r="U95" s="36"/>
      <c r="V95" s="72">
        <f t="shared" si="35"/>
        <v>0</v>
      </c>
      <c r="W95" s="72">
        <f t="shared" si="36"/>
        <v>0</v>
      </c>
      <c r="X95" s="73">
        <f t="shared" si="37"/>
        <v>0</v>
      </c>
      <c r="Y95" s="93" t="e">
        <f t="shared" si="33"/>
        <v>#REF!</v>
      </c>
      <c r="Z95" s="237"/>
      <c r="AA95" s="536">
        <v>0</v>
      </c>
      <c r="AB95" s="537">
        <v>0</v>
      </c>
      <c r="AC95" s="40"/>
    </row>
    <row r="96" spans="1:29" ht="12.75" customHeight="1" thickBot="1" x14ac:dyDescent="0.3">
      <c r="A96" s="499" t="str">
        <f>TEXT($B$96,"dddd")</f>
        <v>woensdag</v>
      </c>
      <c r="B96" s="663">
        <f>DATE($AC$3,5,19)</f>
        <v>42873</v>
      </c>
      <c r="C96" s="451"/>
      <c r="D96" s="493">
        <f>IF(LEFT($A96,2 )="ma",$D$171,IF(LEFT($A96,2)="di",$D$176,IF(LEFT($A96,2)="wo",$D$181,IF(LEFT($A96,2)="do",$D$186,IF(LEFT($A96,2)="vr",$D$191,IF(LEFT($A96,2)="za",$D$198,IF(LEFT($A96,2)="zo",$D$199)))))))</f>
        <v>0</v>
      </c>
      <c r="E96" s="495">
        <f>IF(LEFT($A96,2)="ma",$E$171,IF(LEFT($A96,2)="di",$E$176,IF(LEFT($A96,2)="wo",$E$181,IF(LEFT($A96,2)="do",$E$186,IF(LEFT($A96,2)="vr",$E$191,IF(LEFT($A96,2)="za",$E$198,IF(LEFT($A96,2)="zo",$E$199)))))))</f>
        <v>0</v>
      </c>
      <c r="F96" s="495">
        <f>IF(LEFT($A96,2)="ma",$C$171,IF(LEFT($A96,2)="di",$C$176,IF(LEFT($A96,2)="wo",$C$181,IF(LEFT($A96,2)="do",$C$186,IF(LEFT($A96,2)="vr",$C$191,IF(LEFT($A96,2)="za",$C$198,IF(LEFT($A96,2)="zo",$C$199)))))))</f>
        <v>0</v>
      </c>
      <c r="G96" s="270">
        <f t="shared" si="39"/>
        <v>0</v>
      </c>
      <c r="H96" s="264"/>
      <c r="I96" s="508"/>
      <c r="J96" s="276"/>
      <c r="K96" s="276"/>
      <c r="L96" s="309"/>
      <c r="M96" s="278"/>
      <c r="N96" s="464">
        <f>$B$96</f>
        <v>42873</v>
      </c>
      <c r="O96" s="389"/>
      <c r="P96" s="279"/>
      <c r="Q96" s="279"/>
      <c r="R96" s="79"/>
      <c r="S96" s="200">
        <f t="shared" si="31"/>
        <v>0</v>
      </c>
      <c r="T96" s="5" t="e">
        <f t="shared" si="32"/>
        <v>#REF!</v>
      </c>
      <c r="U96" s="34"/>
      <c r="V96" s="67">
        <f>IF(LEFT(M96,1)="R",IF(U96&lt;$Q$2,0,U96-$Q$2),IF(LEFT(M96,1)="S",IF(U96&lt;$Q$2,0,U96-$Q$2),U96))</f>
        <v>0</v>
      </c>
      <c r="W96" s="67">
        <f>U96</f>
        <v>0</v>
      </c>
      <c r="X96" s="74">
        <f>W96*($Y$3)</f>
        <v>0</v>
      </c>
      <c r="Y96" s="91" t="e">
        <f t="shared" si="33"/>
        <v>#REF!</v>
      </c>
      <c r="Z96" s="238"/>
      <c r="AA96" s="528">
        <v>0</v>
      </c>
      <c r="AB96" s="529">
        <v>0</v>
      </c>
      <c r="AC96" s="41"/>
    </row>
    <row r="97" spans="1:29" ht="12.75" customHeight="1" thickBot="1" x14ac:dyDescent="0.3">
      <c r="A97" s="499" t="str">
        <f>TEXT($B$96,"dddd")</f>
        <v>woensdag</v>
      </c>
      <c r="B97" s="664"/>
      <c r="C97" s="450"/>
      <c r="D97" s="494">
        <f>IF(LEFT($A97,2)="ma",$D$172,IF(LEFT($A97,2)="di",$D$177,IF(LEFT($A97,2)="wo",$D$182,IF(LEFT($A97,2)="do",$D$187,IF(LEFT($A97,2)="vr",$D$192,IF(LEFT($A97,2)="za",$D$198,IF(LEFT($A97,2)="zo",$D$199)))))))</f>
        <v>0</v>
      </c>
      <c r="E97" s="441">
        <f>IF(LEFT($A97,2)="ma",$E$172,IF(LEFT($A97,2)="di",$E$177,IF(LEFT($A97,2)="wo",$E$182,IF(LEFT($A97,2)="do",$E$187,IF(LEFT($A97,2)="vr",$E$192,IF(LEFT($A97,2)="za",$E$198,IF(LEFT($A97,2)="zo",$E$199)))))))</f>
        <v>0</v>
      </c>
      <c r="F97" s="441">
        <f>IF(LEFT($A97,2)="ma",$C$172,IF(LEFT($A97,2)="di",$C$177,IF(LEFT($A97,2)="wo",$C$182,IF(LEFT($A97,2)="do",$C$187,IF(LEFT($A97,2)="vr",$C$192,IF(LEFT($A97,2)="za",$C$198,IF(LEFT($A97,2)="zo",$C$199)))))))</f>
        <v>0</v>
      </c>
      <c r="G97" s="271">
        <f t="shared" si="39"/>
        <v>0</v>
      </c>
      <c r="H97" s="265"/>
      <c r="I97" s="265"/>
      <c r="J97" s="280"/>
      <c r="K97" s="280"/>
      <c r="L97" s="310"/>
      <c r="M97" s="282"/>
      <c r="N97" s="464">
        <f t="shared" ref="N97:N100" si="44">$B$96</f>
        <v>42873</v>
      </c>
      <c r="O97" s="390"/>
      <c r="P97" s="283"/>
      <c r="Q97" s="283"/>
      <c r="R97" s="80"/>
      <c r="S97" s="68">
        <f t="shared" si="31"/>
        <v>0</v>
      </c>
      <c r="T97" s="4" t="e">
        <f t="shared" si="32"/>
        <v>#REF!</v>
      </c>
      <c r="U97" s="35"/>
      <c r="V97" s="69">
        <f t="shared" si="35"/>
        <v>0</v>
      </c>
      <c r="W97" s="69">
        <f t="shared" si="36"/>
        <v>0</v>
      </c>
      <c r="X97" s="70">
        <f t="shared" si="37"/>
        <v>0</v>
      </c>
      <c r="Y97" s="92" t="e">
        <f t="shared" si="33"/>
        <v>#REF!</v>
      </c>
      <c r="Z97" s="234"/>
      <c r="AA97" s="530">
        <v>0</v>
      </c>
      <c r="AB97" s="531">
        <v>0</v>
      </c>
      <c r="AC97" s="37"/>
    </row>
    <row r="98" spans="1:29" ht="12.75" customHeight="1" thickBot="1" x14ac:dyDescent="0.3">
      <c r="A98" s="499" t="str">
        <f>TEXT($B$96,"dddd")</f>
        <v>woensdag</v>
      </c>
      <c r="B98" s="664"/>
      <c r="C98" s="452"/>
      <c r="D98" s="492">
        <f>IF(LEFT($A98,2)="ma",$D$173,IF(LEFT($A98,2)="di",$D$178,IF(LEFT($A98,2)="wo",$D$183,IF(LEFT($A98,2)="do",$D$188,IF(LEFT($A98,2)="vr",$D$193,IF(LEFT($A98,2)="za",$D$198,IF(LEFT($A98,2)="zo",$D$199)))))))</f>
        <v>0</v>
      </c>
      <c r="E98" s="441">
        <f>IF(LEFT($A98,2)="ma",$E$173,IF(LEFT($A98,2)="di",$E$178,IF(LEFT($A98,2)="wo",$E$183,IF(LEFT($A98,2)="do",$E$188,IF(LEFT($A98,2)="vr",$E$193,IF(LEFT($A98,2)="za",$E$198,IF(LEFT($A98,2)="zo",$E$199)))))))</f>
        <v>0</v>
      </c>
      <c r="F98" s="441">
        <f>IF(LEFT($A98,2)="ma",$C$173,IF(LEFT($A98,2)="di",$C$178,IF(LEFT($A98,2)="wo",$C$183,IF(LEFT($A98,2)="do",$C$188,IF(LEFT($A98,2)="vr",$C$193,IF(LEFT($A98,2)="za",$C$198,IF(LEFT($A98,2)="zo",$C$199)))))))</f>
        <v>0</v>
      </c>
      <c r="G98" s="271">
        <f t="shared" si="39"/>
        <v>0</v>
      </c>
      <c r="H98" s="265"/>
      <c r="I98" s="265"/>
      <c r="J98" s="280"/>
      <c r="K98" s="280"/>
      <c r="L98" s="310"/>
      <c r="M98" s="282"/>
      <c r="N98" s="464">
        <f t="shared" si="44"/>
        <v>42873</v>
      </c>
      <c r="O98" s="390"/>
      <c r="P98" s="283"/>
      <c r="Q98" s="283"/>
      <c r="R98" s="80"/>
      <c r="S98" s="68">
        <f t="shared" si="31"/>
        <v>0</v>
      </c>
      <c r="T98" s="4" t="e">
        <f t="shared" si="32"/>
        <v>#REF!</v>
      </c>
      <c r="U98" s="35"/>
      <c r="V98" s="69">
        <f t="shared" si="35"/>
        <v>0</v>
      </c>
      <c r="W98" s="69">
        <f t="shared" si="36"/>
        <v>0</v>
      </c>
      <c r="X98" s="70">
        <f t="shared" si="37"/>
        <v>0</v>
      </c>
      <c r="Y98" s="92" t="e">
        <f t="shared" si="33"/>
        <v>#REF!</v>
      </c>
      <c r="Z98" s="234"/>
      <c r="AA98" s="530">
        <v>0</v>
      </c>
      <c r="AB98" s="531">
        <v>0</v>
      </c>
      <c r="AC98" s="37"/>
    </row>
    <row r="99" spans="1:29" ht="12.75" customHeight="1" thickBot="1" x14ac:dyDescent="0.3">
      <c r="A99" s="499" t="str">
        <f>TEXT($B$96,"dddd")</f>
        <v>woensdag</v>
      </c>
      <c r="B99" s="664"/>
      <c r="C99" s="450"/>
      <c r="D99" s="441">
        <f>IF(LEFT($A99,2)="ma",$D$174,IF(LEFT($A99,2)="di",$D$179,IF(LEFT($A99,2)="wo",$D$184,IF(LEFT($A99,2)="do",$D$189,IF(LEFT($A99,2)="vr",$D$194,IF(LEFT($A99,2)="za",$D$198,IF(LEFT($A99,2)="zo",$D$199)))))))</f>
        <v>0</v>
      </c>
      <c r="E99" s="441">
        <f>IF(LEFT($A99,2)="ma",$E$174,IF(LEFT($A99,2)="di",$E$179,IF(LEFT($A99,2)="wo",$E$184,IF(LEFT($A99,2)="do",$E$189,IF(LEFT($A99,2)="vr",$E$194,IF(LEFT($A99,2)="za",$E$198,IF(LEFT($A99,2)="zo",$E$199)))))))</f>
        <v>0</v>
      </c>
      <c r="F99" s="441">
        <f>IF(LEFT($A99,2)="ma",$C$174,IF(LEFT($A99,2)="di",$C$179,IF(LEFT($A99,2)="wo",$C$184,IF(LEFT($A99,2)="do",$C$189,IF(LEFT($A99,2)="vr",$C$194,IF(LEFT($A99,2)="za",$C$198,IF(LEFT($A99,2)="zo",$C$199)))))))</f>
        <v>0</v>
      </c>
      <c r="G99" s="271">
        <f t="shared" si="39"/>
        <v>0</v>
      </c>
      <c r="H99" s="265"/>
      <c r="I99" s="265"/>
      <c r="J99" s="280"/>
      <c r="K99" s="280"/>
      <c r="L99" s="310"/>
      <c r="M99" s="282"/>
      <c r="N99" s="464">
        <f t="shared" si="44"/>
        <v>42873</v>
      </c>
      <c r="O99" s="390"/>
      <c r="P99" s="283"/>
      <c r="Q99" s="283"/>
      <c r="R99" s="80"/>
      <c r="S99" s="68">
        <f t="shared" si="31"/>
        <v>0</v>
      </c>
      <c r="T99" s="4" t="e">
        <f t="shared" si="32"/>
        <v>#REF!</v>
      </c>
      <c r="U99" s="35"/>
      <c r="V99" s="69">
        <f t="shared" si="35"/>
        <v>0</v>
      </c>
      <c r="W99" s="69">
        <f t="shared" si="36"/>
        <v>0</v>
      </c>
      <c r="X99" s="70">
        <f t="shared" si="37"/>
        <v>0</v>
      </c>
      <c r="Y99" s="92" t="e">
        <f t="shared" si="33"/>
        <v>#REF!</v>
      </c>
      <c r="Z99" s="234"/>
      <c r="AA99" s="530">
        <v>0</v>
      </c>
      <c r="AB99" s="531">
        <v>0</v>
      </c>
      <c r="AC99" s="37"/>
    </row>
    <row r="100" spans="1:29" ht="13.5" customHeight="1" thickBot="1" x14ac:dyDescent="0.3">
      <c r="A100" s="499" t="str">
        <f>TEXT($B$96,"dddd")</f>
        <v>woensdag</v>
      </c>
      <c r="B100" s="665"/>
      <c r="C100" s="449" t="e">
        <f t="shared" si="38"/>
        <v>#REF!</v>
      </c>
      <c r="D100" s="442">
        <f>IF(LEFT($A100,2)="ma",$D$175,IF(LEFT($A100,2)="di",$D$180,IF(LEFT($A100,2)="wo",$D$185,IF(LEFT($A100,2)="do",$D$190,IF(LEFT($A100,2)="vr",$D$195,IF(LEFT($A100,2)="za",$D$198,IF(LEFT($A100,2)="zo",$D$199)))))))</f>
        <v>0</v>
      </c>
      <c r="E100" s="442">
        <f>IF(LEFT($A100,2)="ma",$E$175,IF(LEFT($A100,2)="di",$E$180,IF(LEFT($A100,2)="wo",$E$185,IF(LEFT($A100,2)="do",$E$190,IF(LEFT($A100,2)="vr",$E$195,IF(LEFT($A100,2)="za",$E$198,IF(LEFT($A100,2)="zo",$E$199)))))))</f>
        <v>0</v>
      </c>
      <c r="F100" s="442">
        <f>IF(LEFT($A100,2)="ma",$C$175,IF(LEFT($A100,2)="di",$C$180,IF(LEFT($A100,2)="wo",$C$185,IF(LEFT($A100,2)="do",$C$190,IF(LEFT($A100,2)="vr",$C$195,IF(LEFT($A100,2)="za",$C$198,IF(LEFT($A100,2)="zo",$C$199)))))))</f>
        <v>0</v>
      </c>
      <c r="G100" s="272">
        <f t="shared" si="39"/>
        <v>0</v>
      </c>
      <c r="H100" s="266"/>
      <c r="I100" s="266"/>
      <c r="J100" s="284"/>
      <c r="K100" s="284"/>
      <c r="L100" s="311"/>
      <c r="M100" s="286"/>
      <c r="N100" s="464">
        <f t="shared" si="44"/>
        <v>42873</v>
      </c>
      <c r="O100" s="391"/>
      <c r="P100" s="287"/>
      <c r="Q100" s="287"/>
      <c r="R100" s="81"/>
      <c r="S100" s="71">
        <f t="shared" si="31"/>
        <v>0</v>
      </c>
      <c r="T100" s="6" t="e">
        <f t="shared" si="32"/>
        <v>#REF!</v>
      </c>
      <c r="U100" s="36"/>
      <c r="V100" s="72">
        <f t="shared" si="35"/>
        <v>0</v>
      </c>
      <c r="W100" s="72">
        <f t="shared" si="36"/>
        <v>0</v>
      </c>
      <c r="X100" s="73">
        <f t="shared" si="37"/>
        <v>0</v>
      </c>
      <c r="Y100" s="93" t="e">
        <f t="shared" si="33"/>
        <v>#REF!</v>
      </c>
      <c r="Z100" s="235"/>
      <c r="AA100" s="532">
        <v>0</v>
      </c>
      <c r="AB100" s="533">
        <v>0</v>
      </c>
      <c r="AC100" s="38"/>
    </row>
    <row r="101" spans="1:29" ht="12.75" customHeight="1" x14ac:dyDescent="0.25">
      <c r="A101" s="496" t="str">
        <f>TEXT($B$101,"dddd")</f>
        <v>donderdag</v>
      </c>
      <c r="B101" s="663">
        <f>DATE($AC$3,5,20)</f>
        <v>42874</v>
      </c>
      <c r="C101" s="451"/>
      <c r="D101" s="493">
        <f>IF(LEFT($A101,2 )="ma",$D$171,IF(LEFT($A101,2)="di",$D$176,IF(LEFT($A101,2)="wo",$D$181,IF(LEFT($A101,2)="do",$D$186,IF(LEFT($A101,2)="vr",$D$191,IF(LEFT($A101,2)="za",$D$198,IF(LEFT($A101,2)="zo",$D$199)))))))</f>
        <v>0</v>
      </c>
      <c r="E101" s="495">
        <f>IF(LEFT($A101,2)="ma",$E$171,IF(LEFT($A101,2)="di",$E$176,IF(LEFT($A101,2)="wo",$E$181,IF(LEFT($A101,2)="do",$E$186,IF(LEFT($A101,2)="vr",$E$191,IF(LEFT($A101,2)="za",$E$198,IF(LEFT($A101,2)="zo",$E$199)))))))</f>
        <v>0</v>
      </c>
      <c r="F101" s="495">
        <f>IF(LEFT($A101,2)="ma",$C$171,IF(LEFT($A101,2)="di",$C$176,IF(LEFT($A101,2)="wo",$C$181,IF(LEFT($A101,2)="do",$C$186,IF(LEFT($A101,2)="vr",$C$191,IF(LEFT($A101,2)="za",$C$198,IF(LEFT($A101,2)="zo",$C$199)))))))</f>
        <v>0</v>
      </c>
      <c r="G101" s="273">
        <f t="shared" si="39"/>
        <v>0</v>
      </c>
      <c r="H101" s="267"/>
      <c r="I101" s="508"/>
      <c r="J101" s="288"/>
      <c r="K101" s="288"/>
      <c r="L101" s="312"/>
      <c r="M101" s="290"/>
      <c r="N101" s="463">
        <f>$B$101</f>
        <v>42874</v>
      </c>
      <c r="O101" s="392"/>
      <c r="P101" s="291"/>
      <c r="Q101" s="291"/>
      <c r="R101" s="79"/>
      <c r="S101" s="200">
        <f t="shared" si="31"/>
        <v>0</v>
      </c>
      <c r="T101" s="5" t="e">
        <f t="shared" si="32"/>
        <v>#REF!</v>
      </c>
      <c r="U101" s="34"/>
      <c r="V101" s="67">
        <f>IF(LEFT(M101,1)="R",IF(U101&lt;$Q$2,0,U101-$Q$2),IF(LEFT(M101,1)="S",IF(U101&lt;$Q$2,0,U101-$Q$2),U101))</f>
        <v>0</v>
      </c>
      <c r="W101" s="67">
        <f>U101</f>
        <v>0</v>
      </c>
      <c r="X101" s="74">
        <f>W101*($Y$3)</f>
        <v>0</v>
      </c>
      <c r="Y101" s="91" t="e">
        <f t="shared" si="33"/>
        <v>#REF!</v>
      </c>
      <c r="Z101" s="236"/>
      <c r="AA101" s="534">
        <v>0</v>
      </c>
      <c r="AB101" s="535">
        <v>0</v>
      </c>
      <c r="AC101" s="39"/>
    </row>
    <row r="102" spans="1:29" ht="12.75" customHeight="1" x14ac:dyDescent="0.25">
      <c r="A102" s="497" t="str">
        <f>TEXT($B$101,"dddd")</f>
        <v>donderdag</v>
      </c>
      <c r="B102" s="664"/>
      <c r="C102" s="450"/>
      <c r="D102" s="494">
        <f>IF(LEFT($A102,2)="ma",$D$172,IF(LEFT($A102,2)="di",$D$177,IF(LEFT($A102,2)="wo",$D$182,IF(LEFT($A102,2)="do",$D$187,IF(LEFT($A102,2)="vr",$D$192,IF(LEFT($A102,2)="za",$D$198,IF(LEFT($A102,2)="zo",$D$199)))))))</f>
        <v>0</v>
      </c>
      <c r="E102" s="441">
        <f>IF(LEFT($A102,2)="ma",$E$172,IF(LEFT($A102,2)="di",$E$177,IF(LEFT($A102,2)="wo",$E$182,IF(LEFT($A102,2)="do",$E$187,IF(LEFT($A102,2)="vr",$E$192,IF(LEFT($A102,2)="za",$E$198,IF(LEFT($A102,2)="zo",$E$199)))))))</f>
        <v>0</v>
      </c>
      <c r="F102" s="441">
        <f>IF(LEFT($A102,2)="ma",$C$172,IF(LEFT($A102,2)="di",$C$177,IF(LEFT($A102,2)="wo",$C$182,IF(LEFT($A102,2)="do",$C$187,IF(LEFT($A102,2)="vr",$C$192,IF(LEFT($A102,2)="za",$C$198,IF(LEFT($A102,2)="zo",$C$199)))))))</f>
        <v>0</v>
      </c>
      <c r="G102" s="271">
        <f t="shared" si="39"/>
        <v>0</v>
      </c>
      <c r="H102" s="265"/>
      <c r="I102" s="265"/>
      <c r="J102" s="280"/>
      <c r="K102" s="280"/>
      <c r="L102" s="310"/>
      <c r="M102" s="282"/>
      <c r="N102" s="463">
        <f t="shared" ref="N102:N105" si="45">$B$101</f>
        <v>42874</v>
      </c>
      <c r="O102" s="390"/>
      <c r="P102" s="283"/>
      <c r="Q102" s="283"/>
      <c r="R102" s="80"/>
      <c r="S102" s="68">
        <f t="shared" si="31"/>
        <v>0</v>
      </c>
      <c r="T102" s="4" t="e">
        <f t="shared" ref="T102:T133" si="46">S102*$R$3</f>
        <v>#REF!</v>
      </c>
      <c r="U102" s="35"/>
      <c r="V102" s="69">
        <f t="shared" si="35"/>
        <v>0</v>
      </c>
      <c r="W102" s="69">
        <f t="shared" si="36"/>
        <v>0</v>
      </c>
      <c r="X102" s="70">
        <f t="shared" si="37"/>
        <v>0</v>
      </c>
      <c r="Y102" s="92" t="e">
        <f t="shared" ref="Y102:Y133" si="47">V102*($R$3)</f>
        <v>#REF!</v>
      </c>
      <c r="Z102" s="234"/>
      <c r="AA102" s="530">
        <v>0</v>
      </c>
      <c r="AB102" s="531">
        <v>0</v>
      </c>
      <c r="AC102" s="37"/>
    </row>
    <row r="103" spans="1:29" ht="12.75" customHeight="1" x14ac:dyDescent="0.25">
      <c r="A103" s="497" t="str">
        <f>TEXT($B$101,"dddd")</f>
        <v>donderdag</v>
      </c>
      <c r="B103" s="664"/>
      <c r="C103" s="452"/>
      <c r="D103" s="492">
        <f>IF(LEFT($A103,2)="ma",$D$173,IF(LEFT($A103,2)="di",$D$178,IF(LEFT($A103,2)="wo",$D$183,IF(LEFT($A103,2)="do",$D$188,IF(LEFT($A103,2)="vr",$D$193,IF(LEFT($A103,2)="za",$D$198,IF(LEFT($A103,2)="zo",$D$199)))))))</f>
        <v>0</v>
      </c>
      <c r="E103" s="441">
        <f>IF(LEFT($A103,2)="ma",$E$173,IF(LEFT($A103,2)="di",$E$178,IF(LEFT($A103,2)="wo",$E$183,IF(LEFT($A103,2)="do",$E$188,IF(LEFT($A103,2)="vr",$E$193,IF(LEFT($A103,2)="za",$E$198,IF(LEFT($A103,2)="zo",$E$199)))))))</f>
        <v>0</v>
      </c>
      <c r="F103" s="441">
        <f>IF(LEFT($A103,2)="ma",$C$173,IF(LEFT($A103,2)="di",$C$178,IF(LEFT($A103,2)="wo",$C$183,IF(LEFT($A103,2)="do",$C$188,IF(LEFT($A103,2)="vr",$C$193,IF(LEFT($A103,2)="za",$C$198,IF(LEFT($A103,2)="zo",$C$199)))))))</f>
        <v>0</v>
      </c>
      <c r="G103" s="271">
        <f t="shared" si="39"/>
        <v>0</v>
      </c>
      <c r="H103" s="265"/>
      <c r="I103" s="265"/>
      <c r="J103" s="280"/>
      <c r="K103" s="280"/>
      <c r="L103" s="310"/>
      <c r="M103" s="282"/>
      <c r="N103" s="463">
        <f t="shared" si="45"/>
        <v>42874</v>
      </c>
      <c r="O103" s="390"/>
      <c r="P103" s="283"/>
      <c r="Q103" s="283"/>
      <c r="R103" s="80"/>
      <c r="S103" s="68">
        <f t="shared" si="31"/>
        <v>0</v>
      </c>
      <c r="T103" s="4" t="e">
        <f t="shared" si="46"/>
        <v>#REF!</v>
      </c>
      <c r="U103" s="35"/>
      <c r="V103" s="69">
        <f t="shared" si="35"/>
        <v>0</v>
      </c>
      <c r="W103" s="69">
        <f t="shared" si="36"/>
        <v>0</v>
      </c>
      <c r="X103" s="70">
        <f t="shared" si="37"/>
        <v>0</v>
      </c>
      <c r="Y103" s="92" t="e">
        <f t="shared" si="47"/>
        <v>#REF!</v>
      </c>
      <c r="Z103" s="234"/>
      <c r="AA103" s="530">
        <v>0</v>
      </c>
      <c r="AB103" s="531">
        <v>0</v>
      </c>
      <c r="AC103" s="37"/>
    </row>
    <row r="104" spans="1:29" ht="12.75" customHeight="1" thickBot="1" x14ac:dyDescent="0.3">
      <c r="A104" s="497" t="str">
        <f>TEXT($B$101,"dddd")</f>
        <v>donderdag</v>
      </c>
      <c r="B104" s="664"/>
      <c r="C104" s="450"/>
      <c r="D104" s="441">
        <f>IF(LEFT($A104,2)="ma",$D$174,IF(LEFT($A104,2)="di",$D$179,IF(LEFT($A104,2)="wo",$D$184,IF(LEFT($A104,2)="do",$D$189,IF(LEFT($A104,2)="vr",$D$194,IF(LEFT($A104,2)="za",$D$198,IF(LEFT($A104,2)="zo",$D$199)))))))</f>
        <v>0</v>
      </c>
      <c r="E104" s="441">
        <f>IF(LEFT($A104,2)="ma",$E$174,IF(LEFT($A104,2)="di",$E$179,IF(LEFT($A104,2)="wo",$E$184,IF(LEFT($A104,2)="do",$E$189,IF(LEFT($A104,2)="vr",$E$194,IF(LEFT($A104,2)="za",$E$198,IF(LEFT($A104,2)="zo",$E$199)))))))</f>
        <v>0</v>
      </c>
      <c r="F104" s="441">
        <f>IF(LEFT($A104,2)="ma",$C$174,IF(LEFT($A104,2)="di",$C$179,IF(LEFT($A104,2)="wo",$C$184,IF(LEFT($A104,2)="do",$C$189,IF(LEFT($A104,2)="vr",$C$194,IF(LEFT($A104,2)="za",$C$198,IF(LEFT($A104,2)="zo",$C$199)))))))</f>
        <v>0</v>
      </c>
      <c r="G104" s="271">
        <f t="shared" si="39"/>
        <v>0</v>
      </c>
      <c r="H104" s="265"/>
      <c r="I104" s="265"/>
      <c r="J104" s="280"/>
      <c r="K104" s="280"/>
      <c r="L104" s="310"/>
      <c r="M104" s="282"/>
      <c r="N104" s="463">
        <f t="shared" si="45"/>
        <v>42874</v>
      </c>
      <c r="O104" s="390"/>
      <c r="P104" s="283"/>
      <c r="Q104" s="283"/>
      <c r="R104" s="80"/>
      <c r="S104" s="68">
        <f t="shared" si="31"/>
        <v>0</v>
      </c>
      <c r="T104" s="4" t="e">
        <f t="shared" si="46"/>
        <v>#REF!</v>
      </c>
      <c r="U104" s="35"/>
      <c r="V104" s="69">
        <f t="shared" si="35"/>
        <v>0</v>
      </c>
      <c r="W104" s="69">
        <f t="shared" si="36"/>
        <v>0</v>
      </c>
      <c r="X104" s="70">
        <f t="shared" si="37"/>
        <v>0</v>
      </c>
      <c r="Y104" s="92" t="e">
        <f t="shared" si="47"/>
        <v>#REF!</v>
      </c>
      <c r="Z104" s="234"/>
      <c r="AA104" s="530">
        <v>0</v>
      </c>
      <c r="AB104" s="531">
        <v>0</v>
      </c>
      <c r="AC104" s="37"/>
    </row>
    <row r="105" spans="1:29" ht="13.5" customHeight="1" thickBot="1" x14ac:dyDescent="0.3">
      <c r="A105" s="498" t="str">
        <f>TEXT($B$101,"dddd")</f>
        <v>donderdag</v>
      </c>
      <c r="B105" s="665"/>
      <c r="C105" s="449" t="e">
        <f t="shared" si="38"/>
        <v>#REF!</v>
      </c>
      <c r="D105" s="442">
        <f>IF(LEFT($A105,2)="ma",$D$175,IF(LEFT($A105,2)="di",$D$180,IF(LEFT($A105,2)="wo",$D$185,IF(LEFT($A105,2)="do",$D$190,IF(LEFT($A105,2)="vr",$D$195,IF(LEFT($A105,2)="za",$D$198,IF(LEFT($A105,2)="zo",$D$199)))))))</f>
        <v>0</v>
      </c>
      <c r="E105" s="442">
        <f>IF(LEFT($A105,2)="ma",$E$175,IF(LEFT($A105,2)="di",$E$180,IF(LEFT($A105,2)="wo",$E$185,IF(LEFT($A105,2)="do",$E$190,IF(LEFT($A105,2)="vr",$E$195,IF(LEFT($A105,2)="za",$E$198,IF(LEFT($A105,2)="zo",$E$199)))))))</f>
        <v>0</v>
      </c>
      <c r="F105" s="442">
        <f>IF(LEFT($A105,2)="ma",$C$175,IF(LEFT($A105,2)="di",$C$180,IF(LEFT($A105,2)="wo",$C$185,IF(LEFT($A105,2)="do",$C$190,IF(LEFT($A105,2)="vr",$C$195,IF(LEFT($A105,2)="za",$C$198,IF(LEFT($A105,2)="zo",$C$199)))))))</f>
        <v>0</v>
      </c>
      <c r="G105" s="274">
        <f t="shared" si="39"/>
        <v>0</v>
      </c>
      <c r="H105" s="268"/>
      <c r="I105" s="266"/>
      <c r="J105" s="292"/>
      <c r="K105" s="292"/>
      <c r="L105" s="313"/>
      <c r="M105" s="294"/>
      <c r="N105" s="463">
        <f t="shared" si="45"/>
        <v>42874</v>
      </c>
      <c r="O105" s="393"/>
      <c r="P105" s="295"/>
      <c r="Q105" s="295"/>
      <c r="R105" s="81"/>
      <c r="S105" s="71">
        <f t="shared" si="31"/>
        <v>0</v>
      </c>
      <c r="T105" s="6" t="e">
        <f t="shared" si="46"/>
        <v>#REF!</v>
      </c>
      <c r="U105" s="36"/>
      <c r="V105" s="72">
        <f t="shared" si="35"/>
        <v>0</v>
      </c>
      <c r="W105" s="72">
        <f t="shared" si="36"/>
        <v>0</v>
      </c>
      <c r="X105" s="73">
        <f t="shared" si="37"/>
        <v>0</v>
      </c>
      <c r="Y105" s="93" t="e">
        <f t="shared" si="47"/>
        <v>#REF!</v>
      </c>
      <c r="Z105" s="237"/>
      <c r="AA105" s="536">
        <v>0</v>
      </c>
      <c r="AB105" s="537">
        <v>0</v>
      </c>
      <c r="AC105" s="40"/>
    </row>
    <row r="106" spans="1:29" ht="12.75" customHeight="1" thickBot="1" x14ac:dyDescent="0.3">
      <c r="A106" s="499" t="str">
        <f>TEXT($B$106,"dddd")</f>
        <v>vrijdag</v>
      </c>
      <c r="B106" s="663">
        <f>DATE($AC$3,5,21)</f>
        <v>42875</v>
      </c>
      <c r="C106" s="451"/>
      <c r="D106" s="493">
        <f>IF(LEFT($A106,2 )="ma",$D$171,IF(LEFT($A106,2)="di",$D$176,IF(LEFT($A106,2)="wo",$D$181,IF(LEFT($A106,2)="do",$D$186,IF(LEFT($A106,2)="vr",$D$191,IF(LEFT($A106,2)="za",$D$198,IF(LEFT($A106,2)="zo",$D$199)))))))</f>
        <v>0</v>
      </c>
      <c r="E106" s="495">
        <f>IF(LEFT($A106,2)="ma",$E$171,IF(LEFT($A106,2)="di",$E$176,IF(LEFT($A106,2)="wo",$E$181,IF(LEFT($A106,2)="do",$E$186,IF(LEFT($A106,2)="vr",$E$191,IF(LEFT($A106,2)="za",$E$198,IF(LEFT($A106,2)="zo",$E$199)))))))</f>
        <v>0</v>
      </c>
      <c r="F106" s="495">
        <f>IF(LEFT($A106,2)="ma",$C$171,IF(LEFT($A106,2)="di",$C$176,IF(LEFT($A106,2)="wo",$C$181,IF(LEFT($A106,2)="do",$C$186,IF(LEFT($A106,2)="vr",$C$191,IF(LEFT($A106,2)="za",$C$198,IF(LEFT($A106,2)="zo",$C$199)))))))</f>
        <v>0</v>
      </c>
      <c r="G106" s="270">
        <f t="shared" si="39"/>
        <v>0</v>
      </c>
      <c r="H106" s="264"/>
      <c r="I106" s="508"/>
      <c r="J106" s="276"/>
      <c r="K106" s="276"/>
      <c r="L106" s="309"/>
      <c r="M106" s="278"/>
      <c r="N106" s="464">
        <f>$B$106</f>
        <v>42875</v>
      </c>
      <c r="O106" s="389"/>
      <c r="P106" s="279"/>
      <c r="Q106" s="279"/>
      <c r="R106" s="79"/>
      <c r="S106" s="200">
        <f t="shared" si="31"/>
        <v>0</v>
      </c>
      <c r="T106" s="5" t="e">
        <f t="shared" si="46"/>
        <v>#REF!</v>
      </c>
      <c r="U106" s="34"/>
      <c r="V106" s="67">
        <f>IF(LEFT(M106,1)="R",IF(U106&lt;$Q$2,0,U106-$Q$2),IF(LEFT(M106,1)="S",IF(U106&lt;$Q$2,0,U106-$Q$2),U106))</f>
        <v>0</v>
      </c>
      <c r="W106" s="67">
        <f>U106</f>
        <v>0</v>
      </c>
      <c r="X106" s="74">
        <f>W106*($Y$3)</f>
        <v>0</v>
      </c>
      <c r="Y106" s="91" t="e">
        <f t="shared" si="47"/>
        <v>#REF!</v>
      </c>
      <c r="Z106" s="238"/>
      <c r="AA106" s="528">
        <v>0</v>
      </c>
      <c r="AB106" s="529">
        <v>0</v>
      </c>
      <c r="AC106" s="41"/>
    </row>
    <row r="107" spans="1:29" ht="12.75" customHeight="1" thickBot="1" x14ac:dyDescent="0.3">
      <c r="A107" s="499" t="str">
        <f>TEXT($B$106,"dddd")</f>
        <v>vrijdag</v>
      </c>
      <c r="B107" s="664"/>
      <c r="C107" s="450"/>
      <c r="D107" s="494">
        <f>IF(LEFT($A107,2)="ma",$D$172,IF(LEFT($A107,2)="di",$D$177,IF(LEFT($A107,2)="wo",$D$182,IF(LEFT($A107,2)="do",$D$187,IF(LEFT($A107,2)="vr",$D$192,IF(LEFT($A107,2)="za",$D$198,IF(LEFT($A107,2)="zo",$D$199)))))))</f>
        <v>0</v>
      </c>
      <c r="E107" s="441">
        <f>IF(LEFT($A107,2)="ma",$E$172,IF(LEFT($A107,2)="di",$E$177,IF(LEFT($A107,2)="wo",$E$182,IF(LEFT($A107,2)="do",$E$187,IF(LEFT($A107,2)="vr",$E$192,IF(LEFT($A107,2)="za",$E$198,IF(LEFT($A107,2)="zo",$E$199)))))))</f>
        <v>0</v>
      </c>
      <c r="F107" s="441">
        <f>IF(LEFT($A107,2)="ma",$C$172,IF(LEFT($A107,2)="di",$C$177,IF(LEFT($A107,2)="wo",$C$182,IF(LEFT($A107,2)="do",$C$187,IF(LEFT($A107,2)="vr",$C$192,IF(LEFT($A107,2)="za",$C$198,IF(LEFT($A107,2)="zo",$C$199)))))))</f>
        <v>0</v>
      </c>
      <c r="G107" s="271">
        <f t="shared" si="39"/>
        <v>0</v>
      </c>
      <c r="H107" s="265"/>
      <c r="I107" s="265"/>
      <c r="J107" s="388"/>
      <c r="K107" s="280"/>
      <c r="L107" s="310"/>
      <c r="M107" s="282"/>
      <c r="N107" s="464">
        <f t="shared" ref="N107:N110" si="48">$B$106</f>
        <v>42875</v>
      </c>
      <c r="O107" s="390"/>
      <c r="P107" s="283"/>
      <c r="Q107" s="283"/>
      <c r="R107" s="80"/>
      <c r="S107" s="68">
        <f t="shared" si="31"/>
        <v>0</v>
      </c>
      <c r="T107" s="4" t="e">
        <f t="shared" si="46"/>
        <v>#REF!</v>
      </c>
      <c r="U107" s="35"/>
      <c r="V107" s="69">
        <f t="shared" si="35"/>
        <v>0</v>
      </c>
      <c r="W107" s="69">
        <f t="shared" si="36"/>
        <v>0</v>
      </c>
      <c r="X107" s="70">
        <f t="shared" si="37"/>
        <v>0</v>
      </c>
      <c r="Y107" s="92" t="e">
        <f t="shared" si="47"/>
        <v>#REF!</v>
      </c>
      <c r="Z107" s="234"/>
      <c r="AA107" s="530">
        <v>0</v>
      </c>
      <c r="AB107" s="531">
        <v>0</v>
      </c>
      <c r="AC107" s="37"/>
    </row>
    <row r="108" spans="1:29" ht="12.75" customHeight="1" thickBot="1" x14ac:dyDescent="0.3">
      <c r="A108" s="499" t="str">
        <f>TEXT($B$106,"dddd")</f>
        <v>vrijdag</v>
      </c>
      <c r="B108" s="664"/>
      <c r="C108" s="452"/>
      <c r="D108" s="492">
        <f>IF(LEFT($A108,2)="ma",$D$173,IF(LEFT($A108,2)="di",$D$178,IF(LEFT($A108,2)="wo",$D$183,IF(LEFT($A108,2)="do",$D$188,IF(LEFT($A108,2)="vr",$D$193,IF(LEFT($A108,2)="za",$D$198,IF(LEFT($A108,2)="zo",$D$199)))))))</f>
        <v>0</v>
      </c>
      <c r="E108" s="441">
        <f>IF(LEFT($A108,2)="ma",$E$173,IF(LEFT($A108,2)="di",$E$178,IF(LEFT($A108,2)="wo",$E$183,IF(LEFT($A108,2)="do",$E$188,IF(LEFT($A108,2)="vr",$E$193,IF(LEFT($A108,2)="za",$E$198,IF(LEFT($A108,2)="zo",$E$199)))))))</f>
        <v>0</v>
      </c>
      <c r="F108" s="441">
        <f>IF(LEFT($A108,2)="ma",$C$173,IF(LEFT($A108,2)="di",$C$178,IF(LEFT($A108,2)="wo",$C$183,IF(LEFT($A108,2)="do",$C$188,IF(LEFT($A108,2)="vr",$C$193,IF(LEFT($A108,2)="za",$C$198,IF(LEFT($A108,2)="zo",$C$199)))))))</f>
        <v>0</v>
      </c>
      <c r="G108" s="271">
        <f t="shared" si="39"/>
        <v>0</v>
      </c>
      <c r="H108" s="265"/>
      <c r="I108" s="265"/>
      <c r="J108" s="280"/>
      <c r="K108" s="280"/>
      <c r="L108" s="310"/>
      <c r="M108" s="282"/>
      <c r="N108" s="464">
        <f t="shared" si="48"/>
        <v>42875</v>
      </c>
      <c r="O108" s="390"/>
      <c r="P108" s="283"/>
      <c r="Q108" s="283"/>
      <c r="R108" s="80"/>
      <c r="S108" s="68">
        <f t="shared" si="31"/>
        <v>0</v>
      </c>
      <c r="T108" s="4" t="e">
        <f t="shared" si="46"/>
        <v>#REF!</v>
      </c>
      <c r="U108" s="35"/>
      <c r="V108" s="69">
        <f t="shared" si="35"/>
        <v>0</v>
      </c>
      <c r="W108" s="69">
        <f t="shared" si="36"/>
        <v>0</v>
      </c>
      <c r="X108" s="70">
        <f t="shared" si="37"/>
        <v>0</v>
      </c>
      <c r="Y108" s="92" t="e">
        <f t="shared" si="47"/>
        <v>#REF!</v>
      </c>
      <c r="Z108" s="234"/>
      <c r="AA108" s="530">
        <v>0</v>
      </c>
      <c r="AB108" s="531">
        <v>0</v>
      </c>
      <c r="AC108" s="37"/>
    </row>
    <row r="109" spans="1:29" ht="12.75" customHeight="1" thickBot="1" x14ac:dyDescent="0.3">
      <c r="A109" s="499" t="str">
        <f>TEXT($B$106,"dddd")</f>
        <v>vrijdag</v>
      </c>
      <c r="B109" s="664"/>
      <c r="C109" s="450"/>
      <c r="D109" s="441">
        <f>IF(LEFT($A109,2)="ma",$D$174,IF(LEFT($A109,2)="di",$D$179,IF(LEFT($A109,2)="wo",$D$184,IF(LEFT($A109,2)="do",$D$189,IF(LEFT($A109,2)="vr",$D$194,IF(LEFT($A109,2)="za",$D$198,IF(LEFT($A109,2)="zo",$D$199)))))))</f>
        <v>0</v>
      </c>
      <c r="E109" s="441">
        <f>IF(LEFT($A109,2)="ma",$E$174,IF(LEFT($A109,2)="di",$E$179,IF(LEFT($A109,2)="wo",$E$184,IF(LEFT($A109,2)="do",$E$189,IF(LEFT($A109,2)="vr",$E$194,IF(LEFT($A109,2)="za",$E$198,IF(LEFT($A109,2)="zo",$E$199)))))))</f>
        <v>0</v>
      </c>
      <c r="F109" s="441">
        <f>IF(LEFT($A109,2)="ma",$C$174,IF(LEFT($A109,2)="di",$C$179,IF(LEFT($A109,2)="wo",$C$184,IF(LEFT($A109,2)="do",$C$189,IF(LEFT($A109,2)="vr",$C$194,IF(LEFT($A109,2)="za",$C$198,IF(LEFT($A109,2)="zo",$C$199)))))))</f>
        <v>0</v>
      </c>
      <c r="G109" s="271">
        <f t="shared" si="39"/>
        <v>0</v>
      </c>
      <c r="H109" s="265"/>
      <c r="I109" s="265"/>
      <c r="J109" s="280"/>
      <c r="K109" s="280"/>
      <c r="L109" s="310"/>
      <c r="M109" s="282"/>
      <c r="N109" s="464">
        <f t="shared" si="48"/>
        <v>42875</v>
      </c>
      <c r="O109" s="390"/>
      <c r="P109" s="283"/>
      <c r="Q109" s="283"/>
      <c r="R109" s="80"/>
      <c r="S109" s="68">
        <f t="shared" si="31"/>
        <v>0</v>
      </c>
      <c r="T109" s="4" t="e">
        <f t="shared" si="46"/>
        <v>#REF!</v>
      </c>
      <c r="U109" s="35"/>
      <c r="V109" s="69">
        <f t="shared" si="35"/>
        <v>0</v>
      </c>
      <c r="W109" s="69">
        <f t="shared" si="36"/>
        <v>0</v>
      </c>
      <c r="X109" s="70">
        <f t="shared" si="37"/>
        <v>0</v>
      </c>
      <c r="Y109" s="92" t="e">
        <f t="shared" si="47"/>
        <v>#REF!</v>
      </c>
      <c r="Z109" s="234"/>
      <c r="AA109" s="530">
        <v>0</v>
      </c>
      <c r="AB109" s="531">
        <v>0</v>
      </c>
      <c r="AC109" s="37"/>
    </row>
    <row r="110" spans="1:29" ht="13.5" customHeight="1" thickBot="1" x14ac:dyDescent="0.3">
      <c r="A110" s="499" t="str">
        <f>TEXT($B$106,"dddd")</f>
        <v>vrijdag</v>
      </c>
      <c r="B110" s="665"/>
      <c r="C110" s="449" t="e">
        <f t="shared" si="38"/>
        <v>#REF!</v>
      </c>
      <c r="D110" s="442">
        <f>IF(LEFT($A110,2)="ma",$D$175,IF(LEFT($A110,2)="di",$D$180,IF(LEFT($A110,2)="wo",$D$185,IF(LEFT($A110,2)="do",$D$190,IF(LEFT($A110,2)="vr",$D$195,IF(LEFT($A110,2)="za",$D$198,IF(LEFT($A110,2)="zo",$D$199)))))))</f>
        <v>0</v>
      </c>
      <c r="E110" s="442">
        <f>IF(LEFT($A110,2)="ma",$E$175,IF(LEFT($A110,2)="di",$E$180,IF(LEFT($A110,2)="wo",$E$185,IF(LEFT($A110,2)="do",$E$190,IF(LEFT($A110,2)="vr",$E$195,IF(LEFT($A110,2)="za",$E$198,IF(LEFT($A110,2)="zo",$E$199)))))))</f>
        <v>0</v>
      </c>
      <c r="F110" s="442">
        <f>IF(LEFT($A110,2)="ma",$C$175,IF(LEFT($A110,2)="di",$C$180,IF(LEFT($A110,2)="wo",$C$185,IF(LEFT($A110,2)="do",$C$190,IF(LEFT($A110,2)="vr",$C$195,IF(LEFT($A110,2)="za",$C$198,IF(LEFT($A110,2)="zo",$C$199)))))))</f>
        <v>0</v>
      </c>
      <c r="G110" s="272">
        <f t="shared" si="39"/>
        <v>0</v>
      </c>
      <c r="H110" s="266"/>
      <c r="I110" s="266"/>
      <c r="J110" s="284"/>
      <c r="K110" s="284"/>
      <c r="L110" s="311"/>
      <c r="M110" s="286"/>
      <c r="N110" s="464">
        <f t="shared" si="48"/>
        <v>42875</v>
      </c>
      <c r="O110" s="391"/>
      <c r="P110" s="287"/>
      <c r="Q110" s="287"/>
      <c r="R110" s="81"/>
      <c r="S110" s="71">
        <f t="shared" si="31"/>
        <v>0</v>
      </c>
      <c r="T110" s="6" t="e">
        <f t="shared" si="46"/>
        <v>#REF!</v>
      </c>
      <c r="U110" s="36"/>
      <c r="V110" s="72">
        <f t="shared" si="35"/>
        <v>0</v>
      </c>
      <c r="W110" s="72">
        <f t="shared" si="36"/>
        <v>0</v>
      </c>
      <c r="X110" s="73">
        <f t="shared" si="37"/>
        <v>0</v>
      </c>
      <c r="Y110" s="93" t="e">
        <f t="shared" si="47"/>
        <v>#REF!</v>
      </c>
      <c r="Z110" s="235"/>
      <c r="AA110" s="532">
        <v>0</v>
      </c>
      <c r="AB110" s="533">
        <v>0</v>
      </c>
      <c r="AC110" s="38"/>
    </row>
    <row r="111" spans="1:29" ht="12.75" customHeight="1" x14ac:dyDescent="0.25">
      <c r="A111" s="496" t="str">
        <f>TEXT($B$111,"dddd")</f>
        <v>zaterdag</v>
      </c>
      <c r="B111" s="663">
        <f>DATE($AC$3,5,22)</f>
        <v>42876</v>
      </c>
      <c r="C111" s="451"/>
      <c r="D111" s="493">
        <f>IF(LEFT($A111,2 )="ma",$D$171,IF(LEFT($A111,2)="di",$D$176,IF(LEFT($A111,2)="wo",$D$181,IF(LEFT($A111,2)="do",$D$186,IF(LEFT($A111,2)="vr",$D$191,IF(LEFT($A111,2)="za",$D$198,IF(LEFT($A111,2)="zo",$D$199)))))))</f>
        <v>0</v>
      </c>
      <c r="E111" s="495">
        <f>IF(LEFT($A111,2)="ma",$E$171,IF(LEFT($A111,2)="di",$E$176,IF(LEFT($A111,2)="wo",$E$181,IF(LEFT($A111,2)="do",$E$186,IF(LEFT($A111,2)="vr",$E$191,IF(LEFT($A111,2)="za",$E$198,IF(LEFT($A111,2)="zo",$E$199)))))))</f>
        <v>0</v>
      </c>
      <c r="F111" s="495">
        <f>IF(LEFT($A111,2)="ma",$C$171,IF(LEFT($A111,2)="di",$C$176,IF(LEFT($A111,2)="wo",$C$181,IF(LEFT($A111,2)="do",$C$186,IF(LEFT($A111,2)="vr",$C$191,IF(LEFT($A111,2)="za",$C$198,IF(LEFT($A111,2)="zo",$C$199)))))))</f>
        <v>0</v>
      </c>
      <c r="G111" s="273">
        <f t="shared" si="39"/>
        <v>0</v>
      </c>
      <c r="H111" s="267"/>
      <c r="I111" s="508"/>
      <c r="J111" s="288"/>
      <c r="K111" s="288"/>
      <c r="L111" s="312"/>
      <c r="M111" s="290"/>
      <c r="N111" s="463">
        <f>$B$111</f>
        <v>42876</v>
      </c>
      <c r="O111" s="392"/>
      <c r="P111" s="291"/>
      <c r="Q111" s="291"/>
      <c r="R111" s="79"/>
      <c r="S111" s="200">
        <f t="shared" si="31"/>
        <v>0</v>
      </c>
      <c r="T111" s="5" t="e">
        <f t="shared" si="46"/>
        <v>#REF!</v>
      </c>
      <c r="U111" s="34"/>
      <c r="V111" s="67">
        <f>IF(LEFT(M111,1)="R",IF(U111&lt;$Q$2,0,U111-$Q$2),IF(LEFT(M111,1)="S",IF(U111&lt;$Q$2,0,U111-$Q$2),U111))</f>
        <v>0</v>
      </c>
      <c r="W111" s="67">
        <f>U111</f>
        <v>0</v>
      </c>
      <c r="X111" s="74">
        <f>W111*($Y$3)</f>
        <v>0</v>
      </c>
      <c r="Y111" s="91" t="e">
        <f t="shared" si="47"/>
        <v>#REF!</v>
      </c>
      <c r="Z111" s="236"/>
      <c r="AA111" s="534">
        <v>0</v>
      </c>
      <c r="AB111" s="535">
        <v>0</v>
      </c>
      <c r="AC111" s="39"/>
    </row>
    <row r="112" spans="1:29" ht="12.75" customHeight="1" x14ac:dyDescent="0.25">
      <c r="A112" s="497" t="str">
        <f>TEXT($B$111,"dddd")</f>
        <v>zaterdag</v>
      </c>
      <c r="B112" s="664"/>
      <c r="C112" s="450"/>
      <c r="D112" s="494">
        <f>IF(LEFT($A112,2)="ma",$D$172,IF(LEFT($A112,2)="di",$D$177,IF(LEFT($A112,2)="wo",$D$182,IF(LEFT($A112,2)="do",$D$187,IF(LEFT($A112,2)="vr",$D$192,IF(LEFT($A112,2)="za",$D$198,IF(LEFT($A112,2)="zo",$D$199)))))))</f>
        <v>0</v>
      </c>
      <c r="E112" s="441">
        <f>IF(LEFT($A112,2)="ma",$E$172,IF(LEFT($A112,2)="di",$E$177,IF(LEFT($A112,2)="wo",$E$182,IF(LEFT($A112,2)="do",$E$187,IF(LEFT($A112,2)="vr",$E$192,IF(LEFT($A112,2)="za",$E$198,IF(LEFT($A112,2)="zo",$E$199)))))))</f>
        <v>0</v>
      </c>
      <c r="F112" s="441">
        <f>IF(LEFT($A112,2)="ma",$C$172,IF(LEFT($A112,2)="di",$C$177,IF(LEFT($A112,2)="wo",$C$182,IF(LEFT($A112,2)="do",$C$187,IF(LEFT($A112,2)="vr",$C$192,IF(LEFT($A112,2)="za",$C$198,IF(LEFT($A112,2)="zo",$C$199)))))))</f>
        <v>0</v>
      </c>
      <c r="G112" s="271">
        <f t="shared" si="39"/>
        <v>0</v>
      </c>
      <c r="H112" s="265"/>
      <c r="I112" s="265"/>
      <c r="J112" s="280"/>
      <c r="K112" s="280"/>
      <c r="L112" s="310"/>
      <c r="M112" s="282"/>
      <c r="N112" s="463">
        <f t="shared" ref="N112:N115" si="49">$B$111</f>
        <v>42876</v>
      </c>
      <c r="O112" s="390"/>
      <c r="P112" s="283"/>
      <c r="Q112" s="283"/>
      <c r="R112" s="80"/>
      <c r="S112" s="68">
        <f t="shared" si="31"/>
        <v>0</v>
      </c>
      <c r="T112" s="4" t="e">
        <f t="shared" si="46"/>
        <v>#REF!</v>
      </c>
      <c r="U112" s="35"/>
      <c r="V112" s="69">
        <f t="shared" si="35"/>
        <v>0</v>
      </c>
      <c r="W112" s="69">
        <f t="shared" si="36"/>
        <v>0</v>
      </c>
      <c r="X112" s="70">
        <f t="shared" si="37"/>
        <v>0</v>
      </c>
      <c r="Y112" s="92" t="e">
        <f t="shared" si="47"/>
        <v>#REF!</v>
      </c>
      <c r="Z112" s="234"/>
      <c r="AA112" s="530">
        <v>0</v>
      </c>
      <c r="AB112" s="531">
        <v>0</v>
      </c>
      <c r="AC112" s="37"/>
    </row>
    <row r="113" spans="1:29" ht="12.75" customHeight="1" x14ac:dyDescent="0.25">
      <c r="A113" s="497" t="str">
        <f>TEXT($B$111,"dddd")</f>
        <v>zaterdag</v>
      </c>
      <c r="B113" s="664"/>
      <c r="C113" s="452"/>
      <c r="D113" s="492">
        <f>IF(LEFT($A113,2)="ma",$D$173,IF(LEFT($A113,2)="di",$D$178,IF(LEFT($A113,2)="wo",$D$183,IF(LEFT($A113,2)="do",$D$188,IF(LEFT($A113,2)="vr",$D$193,IF(LEFT($A113,2)="za",$D$198,IF(LEFT($A113,2)="zo",$D$199)))))))</f>
        <v>0</v>
      </c>
      <c r="E113" s="441">
        <f>IF(LEFT($A113,2)="ma",$E$173,IF(LEFT($A113,2)="di",$E$178,IF(LEFT($A113,2)="wo",$E$183,IF(LEFT($A113,2)="do",$E$188,IF(LEFT($A113,2)="vr",$E$193,IF(LEFT($A113,2)="za",$E$198,IF(LEFT($A113,2)="zo",$E$199)))))))</f>
        <v>0</v>
      </c>
      <c r="F113" s="441">
        <f>IF(LEFT($A113,2)="ma",$C$173,IF(LEFT($A113,2)="di",$C$178,IF(LEFT($A113,2)="wo",$C$183,IF(LEFT($A113,2)="do",$C$188,IF(LEFT($A113,2)="vr",$C$193,IF(LEFT($A113,2)="za",$C$198,IF(LEFT($A113,2)="zo",$C$199)))))))</f>
        <v>0</v>
      </c>
      <c r="G113" s="271">
        <f t="shared" si="39"/>
        <v>0</v>
      </c>
      <c r="H113" s="265"/>
      <c r="I113" s="265"/>
      <c r="J113" s="280"/>
      <c r="K113" s="280"/>
      <c r="L113" s="310"/>
      <c r="M113" s="282"/>
      <c r="N113" s="463">
        <f t="shared" si="49"/>
        <v>42876</v>
      </c>
      <c r="O113" s="390"/>
      <c r="P113" s="283"/>
      <c r="Q113" s="283"/>
      <c r="R113" s="80"/>
      <c r="S113" s="68">
        <f t="shared" si="31"/>
        <v>0</v>
      </c>
      <c r="T113" s="4" t="e">
        <f t="shared" si="46"/>
        <v>#REF!</v>
      </c>
      <c r="U113" s="35"/>
      <c r="V113" s="69">
        <f t="shared" si="35"/>
        <v>0</v>
      </c>
      <c r="W113" s="69">
        <f t="shared" si="36"/>
        <v>0</v>
      </c>
      <c r="X113" s="70">
        <f t="shared" si="37"/>
        <v>0</v>
      </c>
      <c r="Y113" s="92" t="e">
        <f t="shared" si="47"/>
        <v>#REF!</v>
      </c>
      <c r="Z113" s="234"/>
      <c r="AA113" s="530">
        <v>0</v>
      </c>
      <c r="AB113" s="531">
        <v>0</v>
      </c>
      <c r="AC113" s="37"/>
    </row>
    <row r="114" spans="1:29" ht="12.75" customHeight="1" thickBot="1" x14ac:dyDescent="0.3">
      <c r="A114" s="497" t="str">
        <f>TEXT($B$111,"dddd")</f>
        <v>zaterdag</v>
      </c>
      <c r="B114" s="664"/>
      <c r="C114" s="450"/>
      <c r="D114" s="441">
        <f>IF(LEFT($A114,2)="ma",$D$174,IF(LEFT($A114,2)="di",$D$179,IF(LEFT($A114,2)="wo",$D$184,IF(LEFT($A114,2)="do",$D$189,IF(LEFT($A114,2)="vr",$D$194,IF(LEFT($A114,2)="za",$D$198,IF(LEFT($A114,2)="zo",$D$199)))))))</f>
        <v>0</v>
      </c>
      <c r="E114" s="441">
        <f>IF(LEFT($A114,2)="ma",$E$174,IF(LEFT($A114,2)="di",$E$179,IF(LEFT($A114,2)="wo",$E$184,IF(LEFT($A114,2)="do",$E$189,IF(LEFT($A114,2)="vr",$E$194,IF(LEFT($A114,2)="za",$E$198,IF(LEFT($A114,2)="zo",$E$199)))))))</f>
        <v>0</v>
      </c>
      <c r="F114" s="441">
        <f>IF(LEFT($A114,2)="ma",$C$174,IF(LEFT($A114,2)="di",$C$179,IF(LEFT($A114,2)="wo",$C$184,IF(LEFT($A114,2)="do",$C$189,IF(LEFT($A114,2)="vr",$C$194,IF(LEFT($A114,2)="za",$C$198,IF(LEFT($A114,2)="zo",$C$199)))))))</f>
        <v>0</v>
      </c>
      <c r="G114" s="271">
        <f t="shared" si="39"/>
        <v>0</v>
      </c>
      <c r="H114" s="265"/>
      <c r="I114" s="265"/>
      <c r="J114" s="280"/>
      <c r="K114" s="280"/>
      <c r="L114" s="310"/>
      <c r="M114" s="282"/>
      <c r="N114" s="463">
        <f t="shared" si="49"/>
        <v>42876</v>
      </c>
      <c r="O114" s="390"/>
      <c r="P114" s="283"/>
      <c r="Q114" s="283"/>
      <c r="R114" s="80"/>
      <c r="S114" s="68">
        <f t="shared" si="31"/>
        <v>0</v>
      </c>
      <c r="T114" s="4" t="e">
        <f t="shared" si="46"/>
        <v>#REF!</v>
      </c>
      <c r="U114" s="35"/>
      <c r="V114" s="69">
        <f t="shared" si="35"/>
        <v>0</v>
      </c>
      <c r="W114" s="69">
        <f t="shared" si="36"/>
        <v>0</v>
      </c>
      <c r="X114" s="70">
        <f t="shared" si="37"/>
        <v>0</v>
      </c>
      <c r="Y114" s="92" t="e">
        <f t="shared" si="47"/>
        <v>#REF!</v>
      </c>
      <c r="Z114" s="234"/>
      <c r="AA114" s="530">
        <v>0</v>
      </c>
      <c r="AB114" s="531">
        <v>0</v>
      </c>
      <c r="AC114" s="37"/>
    </row>
    <row r="115" spans="1:29" ht="13.5" customHeight="1" thickBot="1" x14ac:dyDescent="0.3">
      <c r="A115" s="498" t="str">
        <f>TEXT($B$111,"dddd")</f>
        <v>zaterdag</v>
      </c>
      <c r="B115" s="665"/>
      <c r="C115" s="449" t="e">
        <f t="shared" si="38"/>
        <v>#REF!</v>
      </c>
      <c r="D115" s="442">
        <f>IF(LEFT($A115,2)="ma",$D$175,IF(LEFT($A115,2)="di",$D$180,IF(LEFT($A115,2)="wo",$D$185,IF(LEFT($A115,2)="do",$D$190,IF(LEFT($A115,2)="vr",$D$195,IF(LEFT($A115,2)="za",$D$198,IF(LEFT($A115,2)="zo",$D$199)))))))</f>
        <v>0</v>
      </c>
      <c r="E115" s="442">
        <f>IF(LEFT($A115,2)="ma",$E$175,IF(LEFT($A115,2)="di",$E$180,IF(LEFT($A115,2)="wo",$E$185,IF(LEFT($A115,2)="do",$E$190,IF(LEFT($A115,2)="vr",$E$195,IF(LEFT($A115,2)="za",$E$198,IF(LEFT($A115,2)="zo",$E$199)))))))</f>
        <v>0</v>
      </c>
      <c r="F115" s="442">
        <f>IF(LEFT($A115,2)="ma",$C$175,IF(LEFT($A115,2)="di",$C$180,IF(LEFT($A115,2)="wo",$C$185,IF(LEFT($A115,2)="do",$C$190,IF(LEFT($A115,2)="vr",$C$195,IF(LEFT($A115,2)="za",$C$198,IF(LEFT($A115,2)="zo",$C$199)))))))</f>
        <v>0</v>
      </c>
      <c r="G115" s="274">
        <f t="shared" si="39"/>
        <v>0</v>
      </c>
      <c r="H115" s="268"/>
      <c r="I115" s="266"/>
      <c r="J115" s="292"/>
      <c r="K115" s="292"/>
      <c r="L115" s="313"/>
      <c r="M115" s="294"/>
      <c r="N115" s="463">
        <f t="shared" si="49"/>
        <v>42876</v>
      </c>
      <c r="O115" s="393"/>
      <c r="P115" s="295"/>
      <c r="Q115" s="295"/>
      <c r="R115" s="81"/>
      <c r="S115" s="71">
        <f t="shared" si="31"/>
        <v>0</v>
      </c>
      <c r="T115" s="6" t="e">
        <f t="shared" si="46"/>
        <v>#REF!</v>
      </c>
      <c r="U115" s="36"/>
      <c r="V115" s="72">
        <f t="shared" si="35"/>
        <v>0</v>
      </c>
      <c r="W115" s="72">
        <f t="shared" si="36"/>
        <v>0</v>
      </c>
      <c r="X115" s="73">
        <f t="shared" si="37"/>
        <v>0</v>
      </c>
      <c r="Y115" s="93" t="e">
        <f t="shared" si="47"/>
        <v>#REF!</v>
      </c>
      <c r="Z115" s="237"/>
      <c r="AA115" s="536">
        <v>0</v>
      </c>
      <c r="AB115" s="537">
        <v>0</v>
      </c>
      <c r="AC115" s="40"/>
    </row>
    <row r="116" spans="1:29" ht="12.75" customHeight="1" thickBot="1" x14ac:dyDescent="0.3">
      <c r="A116" s="499" t="str">
        <f>TEXT($B$116,"dddd")</f>
        <v>zondag</v>
      </c>
      <c r="B116" s="663">
        <f>DATE($AC$3,5,23)</f>
        <v>42877</v>
      </c>
      <c r="C116" s="451"/>
      <c r="D116" s="493">
        <f>IF(LEFT($A116,2 )="ma",$D$171,IF(LEFT($A116,2)="di",$D$176,IF(LEFT($A116,2)="wo",$D$181,IF(LEFT($A116,2)="do",$D$186,IF(LEFT($A116,2)="vr",$D$191,IF(LEFT($A116,2)="za",$D$198,IF(LEFT($A116,2)="zo",$D$199)))))))</f>
        <v>0</v>
      </c>
      <c r="E116" s="495">
        <f>IF(LEFT($A116,2)="ma",$E$171,IF(LEFT($A116,2)="di",$E$176,IF(LEFT($A116,2)="wo",$E$181,IF(LEFT($A116,2)="do",$E$186,IF(LEFT($A116,2)="vr",$E$191,IF(LEFT($A116,2)="za",$E$198,IF(LEFT($A116,2)="zo",$E$199)))))))</f>
        <v>0</v>
      </c>
      <c r="F116" s="495">
        <f>IF(LEFT($A116,2)="ma",$C$171,IF(LEFT($A116,2)="di",$C$176,IF(LEFT($A116,2)="wo",$C$181,IF(LEFT($A116,2)="do",$C$186,IF(LEFT($A116,2)="vr",$C$191,IF(LEFT($A116,2)="za",$C$198,IF(LEFT($A116,2)="zo",$C$199)))))))</f>
        <v>0</v>
      </c>
      <c r="G116" s="270">
        <f t="shared" si="39"/>
        <v>0</v>
      </c>
      <c r="H116" s="264"/>
      <c r="I116" s="508"/>
      <c r="J116" s="398"/>
      <c r="K116" s="398"/>
      <c r="L116" s="309"/>
      <c r="M116" s="278"/>
      <c r="N116" s="464">
        <f>$B$116</f>
        <v>42877</v>
      </c>
      <c r="O116" s="389"/>
      <c r="P116" s="279"/>
      <c r="Q116" s="279"/>
      <c r="R116" s="79"/>
      <c r="S116" s="200">
        <f t="shared" si="31"/>
        <v>0</v>
      </c>
      <c r="T116" s="5" t="e">
        <f t="shared" si="46"/>
        <v>#REF!</v>
      </c>
      <c r="U116" s="34"/>
      <c r="V116" s="67">
        <f>IF(LEFT(M116,1)="R",IF(U116&lt;$Q$2,0,U116-$Q$2),IF(LEFT(M116,1)="S",IF(U116&lt;$Q$2,0,U116-$Q$2),U116))</f>
        <v>0</v>
      </c>
      <c r="W116" s="67">
        <f>U116</f>
        <v>0</v>
      </c>
      <c r="X116" s="74">
        <f>W116*($Y$3)</f>
        <v>0</v>
      </c>
      <c r="Y116" s="91" t="e">
        <f t="shared" si="47"/>
        <v>#REF!</v>
      </c>
      <c r="Z116" s="238"/>
      <c r="AA116" s="528">
        <v>0</v>
      </c>
      <c r="AB116" s="529">
        <v>0</v>
      </c>
      <c r="AC116" s="41"/>
    </row>
    <row r="117" spans="1:29" ht="12.75" customHeight="1" thickBot="1" x14ac:dyDescent="0.3">
      <c r="A117" s="499" t="str">
        <f>TEXT($B$116,"dddd")</f>
        <v>zondag</v>
      </c>
      <c r="B117" s="664"/>
      <c r="C117" s="450"/>
      <c r="D117" s="494">
        <f>IF(LEFT($A117,2)="ma",$D$172,IF(LEFT($A117,2)="di",$D$177,IF(LEFT($A117,2)="wo",$D$182,IF(LEFT($A117,2)="do",$D$187,IF(LEFT($A117,2)="vr",$D$192,IF(LEFT($A117,2)="za",$D$198,IF(LEFT($A117,2)="zo",$D$199)))))))</f>
        <v>0</v>
      </c>
      <c r="E117" s="441">
        <f>IF(LEFT($A117,2)="ma",$E$172,IF(LEFT($A117,2)="di",$E$177,IF(LEFT($A117,2)="wo",$E$182,IF(LEFT($A117,2)="do",$E$187,IF(LEFT($A117,2)="vr",$E$192,IF(LEFT($A117,2)="za",$E$198,IF(LEFT($A117,2)="zo",$E$199)))))))</f>
        <v>0</v>
      </c>
      <c r="F117" s="441">
        <f>IF(LEFT($A117,2)="ma",$C$172,IF(LEFT($A117,2)="di",$C$177,IF(LEFT($A117,2)="wo",$C$182,IF(LEFT($A117,2)="do",$C$187,IF(LEFT($A117,2)="vr",$C$192,IF(LEFT($A117,2)="za",$C$198,IF(LEFT($A117,2)="zo",$C$199)))))))</f>
        <v>0</v>
      </c>
      <c r="G117" s="271">
        <f t="shared" si="39"/>
        <v>0</v>
      </c>
      <c r="H117" s="265"/>
      <c r="I117" s="265"/>
      <c r="J117" s="399"/>
      <c r="K117" s="400"/>
      <c r="L117" s="310"/>
      <c r="M117" s="282"/>
      <c r="N117" s="464">
        <f t="shared" ref="N117:N120" si="50">$B$116</f>
        <v>42877</v>
      </c>
      <c r="O117" s="390"/>
      <c r="P117" s="283"/>
      <c r="Q117" s="283"/>
      <c r="R117" s="80"/>
      <c r="S117" s="68">
        <f t="shared" si="31"/>
        <v>0</v>
      </c>
      <c r="T117" s="4" t="e">
        <f t="shared" si="46"/>
        <v>#REF!</v>
      </c>
      <c r="U117" s="35"/>
      <c r="V117" s="69">
        <f t="shared" si="35"/>
        <v>0</v>
      </c>
      <c r="W117" s="69">
        <f t="shared" si="36"/>
        <v>0</v>
      </c>
      <c r="X117" s="70">
        <f t="shared" si="37"/>
        <v>0</v>
      </c>
      <c r="Y117" s="92" t="e">
        <f t="shared" si="47"/>
        <v>#REF!</v>
      </c>
      <c r="Z117" s="234"/>
      <c r="AA117" s="530">
        <v>0</v>
      </c>
      <c r="AB117" s="531">
        <v>0</v>
      </c>
      <c r="AC117" s="37"/>
    </row>
    <row r="118" spans="1:29" ht="12.75" customHeight="1" thickBot="1" x14ac:dyDescent="0.3">
      <c r="A118" s="499" t="str">
        <f>TEXT($B$116,"dddd")</f>
        <v>zondag</v>
      </c>
      <c r="B118" s="664"/>
      <c r="C118" s="452"/>
      <c r="D118" s="492">
        <f>IF(LEFT($A118,2)="ma",$D$173,IF(LEFT($A118,2)="di",$D$178,IF(LEFT($A118,2)="wo",$D$183,IF(LEFT($A118,2)="do",$D$188,IF(LEFT($A118,2)="vr",$D$193,IF(LEFT($A118,2)="za",$D$198,IF(LEFT($A118,2)="zo",$D$199)))))))</f>
        <v>0</v>
      </c>
      <c r="E118" s="441">
        <f>IF(LEFT($A118,2)="ma",$E$173,IF(LEFT($A118,2)="di",$E$178,IF(LEFT($A118,2)="wo",$E$183,IF(LEFT($A118,2)="do",$E$188,IF(LEFT($A118,2)="vr",$E$193,IF(LEFT($A118,2)="za",$E$198,IF(LEFT($A118,2)="zo",$E$199)))))))</f>
        <v>0</v>
      </c>
      <c r="F118" s="441">
        <f>IF(LEFT($A118,2)="ma",$C$173,IF(LEFT($A118,2)="di",$C$178,IF(LEFT($A118,2)="wo",$C$183,IF(LEFT($A118,2)="do",$C$188,IF(LEFT($A118,2)="vr",$C$193,IF(LEFT($A118,2)="za",$C$198,IF(LEFT($A118,2)="zo",$C$199)))))))</f>
        <v>0</v>
      </c>
      <c r="G118" s="271">
        <f t="shared" si="39"/>
        <v>0</v>
      </c>
      <c r="H118" s="265"/>
      <c r="I118" s="265"/>
      <c r="J118" s="388"/>
      <c r="K118" s="280"/>
      <c r="L118" s="310"/>
      <c r="M118" s="282"/>
      <c r="N118" s="464">
        <f t="shared" si="50"/>
        <v>42877</v>
      </c>
      <c r="O118" s="390"/>
      <c r="P118" s="283"/>
      <c r="Q118" s="283"/>
      <c r="R118" s="80"/>
      <c r="S118" s="68">
        <f t="shared" si="31"/>
        <v>0</v>
      </c>
      <c r="T118" s="4" t="e">
        <f t="shared" si="46"/>
        <v>#REF!</v>
      </c>
      <c r="U118" s="35"/>
      <c r="V118" s="69">
        <f t="shared" si="35"/>
        <v>0</v>
      </c>
      <c r="W118" s="69">
        <f t="shared" si="36"/>
        <v>0</v>
      </c>
      <c r="X118" s="70">
        <f t="shared" si="37"/>
        <v>0</v>
      </c>
      <c r="Y118" s="92" t="e">
        <f t="shared" si="47"/>
        <v>#REF!</v>
      </c>
      <c r="Z118" s="234"/>
      <c r="AA118" s="530">
        <v>0</v>
      </c>
      <c r="AB118" s="531">
        <v>0</v>
      </c>
      <c r="AC118" s="37"/>
    </row>
    <row r="119" spans="1:29" ht="12.75" customHeight="1" thickBot="1" x14ac:dyDescent="0.3">
      <c r="A119" s="499" t="str">
        <f>TEXT($B$116,"dddd")</f>
        <v>zondag</v>
      </c>
      <c r="B119" s="664"/>
      <c r="C119" s="450"/>
      <c r="D119" s="441">
        <f>IF(LEFT($A119,2)="ma",$D$174,IF(LEFT($A119,2)="di",$D$179,IF(LEFT($A119,2)="wo",$D$184,IF(LEFT($A119,2)="do",$D$189,IF(LEFT($A119,2)="vr",$D$194,IF(LEFT($A119,2)="za",$D$198,IF(LEFT($A119,2)="zo",$D$199)))))))</f>
        <v>0</v>
      </c>
      <c r="E119" s="441">
        <f>IF(LEFT($A119,2)="ma",$E$174,IF(LEFT($A119,2)="di",$E$179,IF(LEFT($A119,2)="wo",$E$184,IF(LEFT($A119,2)="do",$E$189,IF(LEFT($A119,2)="vr",$E$194,IF(LEFT($A119,2)="za",$E$198,IF(LEFT($A119,2)="zo",$E$199)))))))</f>
        <v>0</v>
      </c>
      <c r="F119" s="441">
        <f>IF(LEFT($A119,2)="ma",$C$174,IF(LEFT($A119,2)="di",$C$179,IF(LEFT($A119,2)="wo",$C$184,IF(LEFT($A119,2)="do",$C$189,IF(LEFT($A119,2)="vr",$C$194,IF(LEFT($A119,2)="za",$C$198,IF(LEFT($A119,2)="zo",$C$199)))))))</f>
        <v>0</v>
      </c>
      <c r="G119" s="271">
        <f t="shared" si="39"/>
        <v>0</v>
      </c>
      <c r="H119" s="265"/>
      <c r="I119" s="265"/>
      <c r="J119" s="388"/>
      <c r="K119" s="280"/>
      <c r="L119" s="310"/>
      <c r="M119" s="282"/>
      <c r="N119" s="464">
        <f t="shared" si="50"/>
        <v>42877</v>
      </c>
      <c r="O119" s="390"/>
      <c r="P119" s="283"/>
      <c r="Q119" s="283"/>
      <c r="R119" s="80"/>
      <c r="S119" s="68">
        <f t="shared" si="31"/>
        <v>0</v>
      </c>
      <c r="T119" s="4" t="e">
        <f t="shared" si="46"/>
        <v>#REF!</v>
      </c>
      <c r="U119" s="35"/>
      <c r="V119" s="69">
        <f t="shared" si="35"/>
        <v>0</v>
      </c>
      <c r="W119" s="69">
        <f t="shared" si="36"/>
        <v>0</v>
      </c>
      <c r="X119" s="70">
        <f t="shared" si="37"/>
        <v>0</v>
      </c>
      <c r="Y119" s="92" t="e">
        <f t="shared" si="47"/>
        <v>#REF!</v>
      </c>
      <c r="Z119" s="234"/>
      <c r="AA119" s="530">
        <v>0</v>
      </c>
      <c r="AB119" s="531">
        <v>0</v>
      </c>
      <c r="AC119" s="37"/>
    </row>
    <row r="120" spans="1:29" ht="13.5" customHeight="1" thickBot="1" x14ac:dyDescent="0.3">
      <c r="A120" s="499" t="str">
        <f>TEXT($B$116,"dddd")</f>
        <v>zondag</v>
      </c>
      <c r="B120" s="665"/>
      <c r="C120" s="449" t="e">
        <f t="shared" si="38"/>
        <v>#REF!</v>
      </c>
      <c r="D120" s="442">
        <f>IF(LEFT($A120,2)="ma",$D$175,IF(LEFT($A120,2)="di",$D$180,IF(LEFT($A120,2)="wo",$D$185,IF(LEFT($A120,2)="do",$D$190,IF(LEFT($A120,2)="vr",$D$195,IF(LEFT($A120,2)="za",$D$198,IF(LEFT($A120,2)="zo",$D$199)))))))</f>
        <v>0</v>
      </c>
      <c r="E120" s="442">
        <f>IF(LEFT($A120,2)="ma",$E$175,IF(LEFT($A120,2)="di",$E$180,IF(LEFT($A120,2)="wo",$E$185,IF(LEFT($A120,2)="do",$E$190,IF(LEFT($A120,2)="vr",$E$195,IF(LEFT($A120,2)="za",$E$198,IF(LEFT($A120,2)="zo",$E$199)))))))</f>
        <v>0</v>
      </c>
      <c r="F120" s="442">
        <f>IF(LEFT($A120,2)="ma",$C$175,IF(LEFT($A120,2)="di",$C$180,IF(LEFT($A120,2)="wo",$C$185,IF(LEFT($A120,2)="do",$C$190,IF(LEFT($A120,2)="vr",$C$195,IF(LEFT($A120,2)="za",$C$198,IF(LEFT($A120,2)="zo",$C$199)))))))</f>
        <v>0</v>
      </c>
      <c r="G120" s="272">
        <f t="shared" si="39"/>
        <v>0</v>
      </c>
      <c r="H120" s="266"/>
      <c r="I120" s="266"/>
      <c r="J120" s="284"/>
      <c r="K120" s="284"/>
      <c r="L120" s="311"/>
      <c r="M120" s="286"/>
      <c r="N120" s="464">
        <f t="shared" si="50"/>
        <v>42877</v>
      </c>
      <c r="O120" s="391"/>
      <c r="P120" s="287"/>
      <c r="Q120" s="287"/>
      <c r="R120" s="81"/>
      <c r="S120" s="71">
        <f t="shared" si="31"/>
        <v>0</v>
      </c>
      <c r="T120" s="6" t="e">
        <f t="shared" si="46"/>
        <v>#REF!</v>
      </c>
      <c r="U120" s="36"/>
      <c r="V120" s="72">
        <f t="shared" si="35"/>
        <v>0</v>
      </c>
      <c r="W120" s="72">
        <f t="shared" si="36"/>
        <v>0</v>
      </c>
      <c r="X120" s="73">
        <f t="shared" si="37"/>
        <v>0</v>
      </c>
      <c r="Y120" s="93" t="e">
        <f t="shared" si="47"/>
        <v>#REF!</v>
      </c>
      <c r="Z120" s="235"/>
      <c r="AA120" s="532">
        <v>0</v>
      </c>
      <c r="AB120" s="533">
        <v>0</v>
      </c>
      <c r="AC120" s="38"/>
    </row>
    <row r="121" spans="1:29" ht="12.75" customHeight="1" x14ac:dyDescent="0.25">
      <c r="A121" s="496" t="str">
        <f>TEXT($B$121,"dddd")</f>
        <v>maandag</v>
      </c>
      <c r="B121" s="663">
        <f>DATE($AC$3,5,24)</f>
        <v>42878</v>
      </c>
      <c r="C121" s="451"/>
      <c r="D121" s="493">
        <f>IF(LEFT($A121,2 )="ma",$D$171,IF(LEFT($A121,2)="di",$D$176,IF(LEFT($A121,2)="wo",$D$181,IF(LEFT($A121,2)="do",$D$186,IF(LEFT($A121,2)="vr",$D$191,IF(LEFT($A121,2)="za",$D$198,IF(LEFT($A121,2)="zo",$D$199)))))))</f>
        <v>0</v>
      </c>
      <c r="E121" s="495">
        <f>IF(LEFT($A121,2)="ma",$E$171,IF(LEFT($A121,2)="di",$E$176,IF(LEFT($A121,2)="wo",$E$181,IF(LEFT($A121,2)="do",$E$186,IF(LEFT($A121,2)="vr",$E$191,IF(LEFT($A121,2)="za",$E$198,IF(LEFT($A121,2)="zo",$E$199)))))))</f>
        <v>0</v>
      </c>
      <c r="F121" s="495">
        <f>IF(LEFT($A121,2)="ma",$C$171,IF(LEFT($A121,2)="di",$C$176,IF(LEFT($A121,2)="wo",$C$181,IF(LEFT($A121,2)="do",$C$186,IF(LEFT($A121,2)="vr",$C$191,IF(LEFT($A121,2)="za",$C$198,IF(LEFT($A121,2)="zo",$C$199)))))))</f>
        <v>0</v>
      </c>
      <c r="G121" s="273">
        <f t="shared" si="39"/>
        <v>0</v>
      </c>
      <c r="H121" s="267"/>
      <c r="I121" s="508"/>
      <c r="J121" s="288"/>
      <c r="K121" s="288"/>
      <c r="L121" s="312"/>
      <c r="M121" s="290"/>
      <c r="N121" s="463">
        <f>$B$121</f>
        <v>42878</v>
      </c>
      <c r="O121" s="392"/>
      <c r="P121" s="291"/>
      <c r="Q121" s="291"/>
      <c r="R121" s="79"/>
      <c r="S121" s="200">
        <f t="shared" si="31"/>
        <v>0</v>
      </c>
      <c r="T121" s="5" t="e">
        <f t="shared" si="46"/>
        <v>#REF!</v>
      </c>
      <c r="U121" s="34"/>
      <c r="V121" s="67">
        <f>IF(LEFT(M121,1)="R",IF(U121&lt;$Q$2,0,U121-$Q$2),IF(LEFT(M121,1)="S",IF(U121&lt;$Q$2,0,U121-$Q$2),U121))</f>
        <v>0</v>
      </c>
      <c r="W121" s="67">
        <f>U121</f>
        <v>0</v>
      </c>
      <c r="X121" s="74">
        <f>W121*($Y$3)</f>
        <v>0</v>
      </c>
      <c r="Y121" s="91" t="e">
        <f t="shared" si="47"/>
        <v>#REF!</v>
      </c>
      <c r="Z121" s="236"/>
      <c r="AA121" s="534">
        <v>0</v>
      </c>
      <c r="AB121" s="535">
        <v>0</v>
      </c>
      <c r="AC121" s="39"/>
    </row>
    <row r="122" spans="1:29" ht="12.75" customHeight="1" x14ac:dyDescent="0.25">
      <c r="A122" s="497" t="str">
        <f>TEXT($B$121,"dddd")</f>
        <v>maandag</v>
      </c>
      <c r="B122" s="664"/>
      <c r="C122" s="450"/>
      <c r="D122" s="494">
        <f>IF(LEFT($A122,2)="ma",$D$172,IF(LEFT($A122,2)="di",$D$177,IF(LEFT($A122,2)="wo",$D$182,IF(LEFT($A122,2)="do",$D$187,IF(LEFT($A122,2)="vr",$D$192,IF(LEFT($A122,2)="za",$D$198,IF(LEFT($A122,2)="zo",$D$199)))))))</f>
        <v>0</v>
      </c>
      <c r="E122" s="441">
        <f>IF(LEFT($A122,2)="ma",$E$172,IF(LEFT($A122,2)="di",$E$177,IF(LEFT($A122,2)="wo",$E$182,IF(LEFT($A122,2)="do",$E$187,IF(LEFT($A122,2)="vr",$E$192,IF(LEFT($A122,2)="za",$E$198,IF(LEFT($A122,2)="zo",$E$199)))))))</f>
        <v>0</v>
      </c>
      <c r="F122" s="441">
        <f>IF(LEFT($A122,2)="ma",$C$172,IF(LEFT($A122,2)="di",$C$177,IF(LEFT($A122,2)="wo",$C$182,IF(LEFT($A122,2)="do",$C$187,IF(LEFT($A122,2)="vr",$C$192,IF(LEFT($A122,2)="za",$C$198,IF(LEFT($A122,2)="zo",$C$199)))))))</f>
        <v>0</v>
      </c>
      <c r="G122" s="271">
        <f t="shared" si="39"/>
        <v>0</v>
      </c>
      <c r="H122" s="265"/>
      <c r="I122" s="265"/>
      <c r="J122" s="280"/>
      <c r="K122" s="280"/>
      <c r="L122" s="310"/>
      <c r="M122" s="282"/>
      <c r="N122" s="463">
        <f t="shared" ref="N122:N125" si="51">$B$121</f>
        <v>42878</v>
      </c>
      <c r="O122" s="390"/>
      <c r="P122" s="283"/>
      <c r="Q122" s="283"/>
      <c r="R122" s="80"/>
      <c r="S122" s="68">
        <f t="shared" si="31"/>
        <v>0</v>
      </c>
      <c r="T122" s="4" t="e">
        <f t="shared" si="46"/>
        <v>#REF!</v>
      </c>
      <c r="U122" s="35"/>
      <c r="V122" s="69">
        <f t="shared" si="35"/>
        <v>0</v>
      </c>
      <c r="W122" s="69">
        <f t="shared" si="36"/>
        <v>0</v>
      </c>
      <c r="X122" s="70">
        <f t="shared" si="37"/>
        <v>0</v>
      </c>
      <c r="Y122" s="92" t="e">
        <f t="shared" si="47"/>
        <v>#REF!</v>
      </c>
      <c r="Z122" s="234"/>
      <c r="AA122" s="530">
        <v>0</v>
      </c>
      <c r="AB122" s="531">
        <v>0</v>
      </c>
      <c r="AC122" s="37"/>
    </row>
    <row r="123" spans="1:29" ht="12.75" customHeight="1" x14ac:dyDescent="0.25">
      <c r="A123" s="497" t="str">
        <f>TEXT($B$121,"dddd")</f>
        <v>maandag</v>
      </c>
      <c r="B123" s="664"/>
      <c r="C123" s="452"/>
      <c r="D123" s="492">
        <f>IF(LEFT($A123,2)="ma",$D$173,IF(LEFT($A123,2)="di",$D$178,IF(LEFT($A123,2)="wo",$D$183,IF(LEFT($A123,2)="do",$D$188,IF(LEFT($A123,2)="vr",$D$193,IF(LEFT($A123,2)="za",$D$198,IF(LEFT($A123,2)="zo",$D$199)))))))</f>
        <v>0</v>
      </c>
      <c r="E123" s="441">
        <f>IF(LEFT($A123,2)="ma",$E$173,IF(LEFT($A123,2)="di",$E$178,IF(LEFT($A123,2)="wo",$E$183,IF(LEFT($A123,2)="do",$E$188,IF(LEFT($A123,2)="vr",$E$193,IF(LEFT($A123,2)="za",$E$198,IF(LEFT($A123,2)="zo",$E$199)))))))</f>
        <v>0</v>
      </c>
      <c r="F123" s="441">
        <f>IF(LEFT($A123,2)="ma",$C$173,IF(LEFT($A123,2)="di",$C$178,IF(LEFT($A123,2)="wo",$C$183,IF(LEFT($A123,2)="do",$C$188,IF(LEFT($A123,2)="vr",$C$193,IF(LEFT($A123,2)="za",$C$198,IF(LEFT($A123,2)="zo",$C$199)))))))</f>
        <v>0</v>
      </c>
      <c r="G123" s="271">
        <f t="shared" si="39"/>
        <v>0</v>
      </c>
      <c r="H123" s="265"/>
      <c r="I123" s="265"/>
      <c r="J123" s="280"/>
      <c r="K123" s="280"/>
      <c r="L123" s="310"/>
      <c r="M123" s="282"/>
      <c r="N123" s="463">
        <f t="shared" si="51"/>
        <v>42878</v>
      </c>
      <c r="O123" s="390"/>
      <c r="P123" s="283"/>
      <c r="Q123" s="283"/>
      <c r="R123" s="80"/>
      <c r="S123" s="68">
        <f t="shared" si="31"/>
        <v>0</v>
      </c>
      <c r="T123" s="4" t="e">
        <f t="shared" si="46"/>
        <v>#REF!</v>
      </c>
      <c r="U123" s="35"/>
      <c r="V123" s="69">
        <f t="shared" si="35"/>
        <v>0</v>
      </c>
      <c r="W123" s="69">
        <f t="shared" si="36"/>
        <v>0</v>
      </c>
      <c r="X123" s="70">
        <f t="shared" si="37"/>
        <v>0</v>
      </c>
      <c r="Y123" s="92" t="e">
        <f t="shared" si="47"/>
        <v>#REF!</v>
      </c>
      <c r="Z123" s="234"/>
      <c r="AA123" s="530">
        <v>0</v>
      </c>
      <c r="AB123" s="531">
        <v>0</v>
      </c>
      <c r="AC123" s="37"/>
    </row>
    <row r="124" spans="1:29" ht="12.75" customHeight="1" thickBot="1" x14ac:dyDescent="0.3">
      <c r="A124" s="497" t="str">
        <f>TEXT($B$121,"dddd")</f>
        <v>maandag</v>
      </c>
      <c r="B124" s="664"/>
      <c r="C124" s="450"/>
      <c r="D124" s="441">
        <f>IF(LEFT($A124,2)="ma",$D$174,IF(LEFT($A124,2)="di",$D$179,IF(LEFT($A124,2)="wo",$D$184,IF(LEFT($A124,2)="do",$D$189,IF(LEFT($A124,2)="vr",$D$194,IF(LEFT($A124,2)="za",$D$198,IF(LEFT($A124,2)="zo",$D$199)))))))</f>
        <v>0</v>
      </c>
      <c r="E124" s="441">
        <f>IF(LEFT($A124,2)="ma",$E$174,IF(LEFT($A124,2)="di",$E$179,IF(LEFT($A124,2)="wo",$E$184,IF(LEFT($A124,2)="do",$E$189,IF(LEFT($A124,2)="vr",$E$194,IF(LEFT($A124,2)="za",$E$198,IF(LEFT($A124,2)="zo",$E$199)))))))</f>
        <v>0</v>
      </c>
      <c r="F124" s="441">
        <f>IF(LEFT($A124,2)="ma",$C$174,IF(LEFT($A124,2)="di",$C$179,IF(LEFT($A124,2)="wo",$C$184,IF(LEFT($A124,2)="do",$C$189,IF(LEFT($A124,2)="vr",$C$194,IF(LEFT($A124,2)="za",$C$198,IF(LEFT($A124,2)="zo",$C$199)))))))</f>
        <v>0</v>
      </c>
      <c r="G124" s="271">
        <f t="shared" si="39"/>
        <v>0</v>
      </c>
      <c r="H124" s="265"/>
      <c r="I124" s="265"/>
      <c r="J124" s="280"/>
      <c r="K124" s="280"/>
      <c r="L124" s="310"/>
      <c r="M124" s="282"/>
      <c r="N124" s="463">
        <f t="shared" si="51"/>
        <v>42878</v>
      </c>
      <c r="O124" s="390"/>
      <c r="P124" s="283"/>
      <c r="Q124" s="283"/>
      <c r="R124" s="80"/>
      <c r="S124" s="68">
        <f t="shared" si="31"/>
        <v>0</v>
      </c>
      <c r="T124" s="4" t="e">
        <f t="shared" si="46"/>
        <v>#REF!</v>
      </c>
      <c r="U124" s="35"/>
      <c r="V124" s="69">
        <f t="shared" si="35"/>
        <v>0</v>
      </c>
      <c r="W124" s="69">
        <f t="shared" si="36"/>
        <v>0</v>
      </c>
      <c r="X124" s="70">
        <f t="shared" si="37"/>
        <v>0</v>
      </c>
      <c r="Y124" s="92" t="e">
        <f t="shared" si="47"/>
        <v>#REF!</v>
      </c>
      <c r="Z124" s="234"/>
      <c r="AA124" s="530">
        <v>0</v>
      </c>
      <c r="AB124" s="531">
        <v>0</v>
      </c>
      <c r="AC124" s="37"/>
    </row>
    <row r="125" spans="1:29" ht="13.5" customHeight="1" thickBot="1" x14ac:dyDescent="0.3">
      <c r="A125" s="498" t="str">
        <f>TEXT($B$121,"dddd")</f>
        <v>maandag</v>
      </c>
      <c r="B125" s="665"/>
      <c r="C125" s="449" t="e">
        <f t="shared" si="38"/>
        <v>#REF!</v>
      </c>
      <c r="D125" s="442">
        <f>IF(LEFT($A125,2)="ma",$D$175,IF(LEFT($A125,2)="di",$D$180,IF(LEFT($A125,2)="wo",$D$185,IF(LEFT($A125,2)="do",$D$190,IF(LEFT($A125,2)="vr",$D$195,IF(LEFT($A125,2)="za",$D$198,IF(LEFT($A125,2)="zo",$D$199)))))))</f>
        <v>0</v>
      </c>
      <c r="E125" s="442">
        <f>IF(LEFT($A125,2)="ma",$E$175,IF(LEFT($A125,2)="di",$E$180,IF(LEFT($A125,2)="wo",$E$185,IF(LEFT($A125,2)="do",$E$190,IF(LEFT($A125,2)="vr",$E$195,IF(LEFT($A125,2)="za",$E$198,IF(LEFT($A125,2)="zo",$E$199)))))))</f>
        <v>0</v>
      </c>
      <c r="F125" s="442">
        <f>IF(LEFT($A125,2)="ma",$C$175,IF(LEFT($A125,2)="di",$C$180,IF(LEFT($A125,2)="wo",$C$185,IF(LEFT($A125,2)="do",$C$190,IF(LEFT($A125,2)="vr",$C$195,IF(LEFT($A125,2)="za",$C$198,IF(LEFT($A125,2)="zo",$C$199)))))))</f>
        <v>0</v>
      </c>
      <c r="G125" s="274">
        <f t="shared" si="39"/>
        <v>0</v>
      </c>
      <c r="H125" s="268"/>
      <c r="I125" s="266"/>
      <c r="J125" s="292"/>
      <c r="K125" s="292"/>
      <c r="L125" s="313"/>
      <c r="M125" s="294"/>
      <c r="N125" s="463">
        <f t="shared" si="51"/>
        <v>42878</v>
      </c>
      <c r="O125" s="393"/>
      <c r="P125" s="295"/>
      <c r="Q125" s="295"/>
      <c r="R125" s="81"/>
      <c r="S125" s="71">
        <f t="shared" si="31"/>
        <v>0</v>
      </c>
      <c r="T125" s="6" t="e">
        <f t="shared" si="46"/>
        <v>#REF!</v>
      </c>
      <c r="U125" s="36"/>
      <c r="V125" s="72">
        <f t="shared" si="35"/>
        <v>0</v>
      </c>
      <c r="W125" s="72">
        <f t="shared" si="36"/>
        <v>0</v>
      </c>
      <c r="X125" s="73">
        <f t="shared" si="37"/>
        <v>0</v>
      </c>
      <c r="Y125" s="93" t="e">
        <f t="shared" si="47"/>
        <v>#REF!</v>
      </c>
      <c r="Z125" s="237"/>
      <c r="AA125" s="536">
        <v>0</v>
      </c>
      <c r="AB125" s="537">
        <v>0</v>
      </c>
      <c r="AC125" s="40"/>
    </row>
    <row r="126" spans="1:29" ht="12.75" customHeight="1" thickBot="1" x14ac:dyDescent="0.3">
      <c r="A126" s="499" t="str">
        <f>TEXT($B$126,"dddd")</f>
        <v>dinsdag</v>
      </c>
      <c r="B126" s="663">
        <f>DATE($AC$3,5,25)</f>
        <v>42879</v>
      </c>
      <c r="C126" s="451"/>
      <c r="D126" s="493">
        <f>IF(LEFT($A126,2 )="ma",$D$171,IF(LEFT($A126,2)="di",$D$176,IF(LEFT($A126,2)="wo",$D$181,IF(LEFT($A126,2)="do",$D$186,IF(LEFT($A126,2)="vr",$D$191,IF(LEFT($A126,2)="za",$D$198,IF(LEFT($A126,2)="zo",$D$199)))))))</f>
        <v>0</v>
      </c>
      <c r="E126" s="495">
        <f>IF(LEFT($A126,2)="ma",$E$171,IF(LEFT($A126,2)="di",$E$176,IF(LEFT($A126,2)="wo",$E$181,IF(LEFT($A126,2)="do",$E$186,IF(LEFT($A126,2)="vr",$E$191,IF(LEFT($A126,2)="za",$E$198,IF(LEFT($A126,2)="zo",$E$199)))))))</f>
        <v>0</v>
      </c>
      <c r="F126" s="495">
        <f>IF(LEFT($A126,2)="ma",$C$171,IF(LEFT($A126,2)="di",$C$176,IF(LEFT($A126,2)="wo",$C$181,IF(LEFT($A126,2)="do",$C$186,IF(LEFT($A126,2)="vr",$C$191,IF(LEFT($A126,2)="za",$C$198,IF(LEFT($A126,2)="zo",$C$199)))))))</f>
        <v>0</v>
      </c>
      <c r="G126" s="270">
        <f t="shared" si="39"/>
        <v>0</v>
      </c>
      <c r="H126" s="264"/>
      <c r="I126" s="508"/>
      <c r="J126" s="276"/>
      <c r="K126" s="276"/>
      <c r="L126" s="309"/>
      <c r="M126" s="278"/>
      <c r="N126" s="464">
        <f>$B$126</f>
        <v>42879</v>
      </c>
      <c r="O126" s="389"/>
      <c r="P126" s="279"/>
      <c r="Q126" s="279"/>
      <c r="R126" s="79"/>
      <c r="S126" s="200">
        <f t="shared" si="31"/>
        <v>0</v>
      </c>
      <c r="T126" s="5" t="e">
        <f t="shared" si="46"/>
        <v>#REF!</v>
      </c>
      <c r="U126" s="34"/>
      <c r="V126" s="67">
        <f>IF(LEFT(M126,1)="R",IF(U126&lt;$Q$2,0,U126-$Q$2),IF(LEFT(M126,1)="S",IF(U126&lt;$Q$2,0,U126-$Q$2),U126))</f>
        <v>0</v>
      </c>
      <c r="W126" s="67">
        <f>U126</f>
        <v>0</v>
      </c>
      <c r="X126" s="74">
        <f>W126*($Y$3)</f>
        <v>0</v>
      </c>
      <c r="Y126" s="91" t="e">
        <f t="shared" si="47"/>
        <v>#REF!</v>
      </c>
      <c r="Z126" s="238"/>
      <c r="AA126" s="528">
        <v>0</v>
      </c>
      <c r="AB126" s="529">
        <v>0</v>
      </c>
      <c r="AC126" s="41"/>
    </row>
    <row r="127" spans="1:29" ht="12.75" customHeight="1" thickBot="1" x14ac:dyDescent="0.3">
      <c r="A127" s="499" t="str">
        <f>TEXT($B$126,"dddd")</f>
        <v>dinsdag</v>
      </c>
      <c r="B127" s="664"/>
      <c r="C127" s="450"/>
      <c r="D127" s="494">
        <f>IF(LEFT($A127,2)="ma",$D$172,IF(LEFT($A127,2)="di",$D$177,IF(LEFT($A127,2)="wo",$D$182,IF(LEFT($A127,2)="do",$D$187,IF(LEFT($A127,2)="vr",$D$192,IF(LEFT($A127,2)="za",$D$198,IF(LEFT($A127,2)="zo",$D$199)))))))</f>
        <v>0</v>
      </c>
      <c r="E127" s="441">
        <f>IF(LEFT($A127,2)="ma",$E$172,IF(LEFT($A127,2)="di",$E$177,IF(LEFT($A127,2)="wo",$E$182,IF(LEFT($A127,2)="do",$E$187,IF(LEFT($A127,2)="vr",$E$192,IF(LEFT($A127,2)="za",$E$198,IF(LEFT($A127,2)="zo",$E$199)))))))</f>
        <v>0</v>
      </c>
      <c r="F127" s="441">
        <f>IF(LEFT($A127,2)="ma",$C$172,IF(LEFT($A127,2)="di",$C$177,IF(LEFT($A127,2)="wo",$C$182,IF(LEFT($A127,2)="do",$C$187,IF(LEFT($A127,2)="vr",$C$192,IF(LEFT($A127,2)="za",$C$198,IF(LEFT($A127,2)="zo",$C$199)))))))</f>
        <v>0</v>
      </c>
      <c r="G127" s="271">
        <f t="shared" si="39"/>
        <v>0</v>
      </c>
      <c r="H127" s="265"/>
      <c r="I127" s="265"/>
      <c r="J127" s="388"/>
      <c r="K127" s="280"/>
      <c r="L127" s="310"/>
      <c r="M127" s="282"/>
      <c r="N127" s="464">
        <f t="shared" ref="N127:N130" si="52">$B$126</f>
        <v>42879</v>
      </c>
      <c r="O127" s="390"/>
      <c r="P127" s="283"/>
      <c r="Q127" s="283"/>
      <c r="R127" s="80"/>
      <c r="S127" s="68">
        <f t="shared" si="31"/>
        <v>0</v>
      </c>
      <c r="T127" s="4" t="e">
        <f t="shared" si="46"/>
        <v>#REF!</v>
      </c>
      <c r="U127" s="35"/>
      <c r="V127" s="69">
        <f t="shared" si="35"/>
        <v>0</v>
      </c>
      <c r="W127" s="69">
        <f t="shared" si="36"/>
        <v>0</v>
      </c>
      <c r="X127" s="70">
        <f t="shared" si="37"/>
        <v>0</v>
      </c>
      <c r="Y127" s="92" t="e">
        <f t="shared" si="47"/>
        <v>#REF!</v>
      </c>
      <c r="Z127" s="234"/>
      <c r="AA127" s="530">
        <v>0</v>
      </c>
      <c r="AB127" s="531">
        <v>0</v>
      </c>
      <c r="AC127" s="37"/>
    </row>
    <row r="128" spans="1:29" ht="12.75" customHeight="1" thickBot="1" x14ac:dyDescent="0.3">
      <c r="A128" s="499" t="str">
        <f>TEXT($B$126,"dddd")</f>
        <v>dinsdag</v>
      </c>
      <c r="B128" s="664"/>
      <c r="C128" s="452"/>
      <c r="D128" s="492">
        <f>IF(LEFT($A128,2)="ma",$D$173,IF(LEFT($A128,2)="di",$D$178,IF(LEFT($A128,2)="wo",$D$183,IF(LEFT($A128,2)="do",$D$188,IF(LEFT($A128,2)="vr",$D$193,IF(LEFT($A128,2)="za",$D$198,IF(LEFT($A128,2)="zo",$D$199)))))))</f>
        <v>0</v>
      </c>
      <c r="E128" s="441">
        <f>IF(LEFT($A128,2)="ma",$E$173,IF(LEFT($A128,2)="di",$E$178,IF(LEFT($A128,2)="wo",$E$183,IF(LEFT($A128,2)="do",$E$188,IF(LEFT($A128,2)="vr",$E$193,IF(LEFT($A128,2)="za",$E$198,IF(LEFT($A128,2)="zo",$E$199)))))))</f>
        <v>0</v>
      </c>
      <c r="F128" s="441">
        <f>IF(LEFT($A128,2)="ma",$C$173,IF(LEFT($A128,2)="di",$C$178,IF(LEFT($A128,2)="wo",$C$183,IF(LEFT($A128,2)="do",$C$188,IF(LEFT($A128,2)="vr",$C$193,IF(LEFT($A128,2)="za",$C$198,IF(LEFT($A128,2)="zo",$C$199)))))))</f>
        <v>0</v>
      </c>
      <c r="G128" s="271">
        <f t="shared" si="39"/>
        <v>0</v>
      </c>
      <c r="H128" s="265"/>
      <c r="I128" s="265"/>
      <c r="J128" s="280"/>
      <c r="K128" s="280"/>
      <c r="L128" s="310"/>
      <c r="M128" s="282"/>
      <c r="N128" s="464">
        <f t="shared" si="52"/>
        <v>42879</v>
      </c>
      <c r="O128" s="390"/>
      <c r="P128" s="283"/>
      <c r="Q128" s="283"/>
      <c r="R128" s="80"/>
      <c r="S128" s="68">
        <f t="shared" si="31"/>
        <v>0</v>
      </c>
      <c r="T128" s="4" t="e">
        <f t="shared" si="46"/>
        <v>#REF!</v>
      </c>
      <c r="U128" s="35"/>
      <c r="V128" s="69">
        <f t="shared" si="35"/>
        <v>0</v>
      </c>
      <c r="W128" s="69">
        <f t="shared" si="36"/>
        <v>0</v>
      </c>
      <c r="X128" s="70">
        <f t="shared" si="37"/>
        <v>0</v>
      </c>
      <c r="Y128" s="92" t="e">
        <f t="shared" si="47"/>
        <v>#REF!</v>
      </c>
      <c r="Z128" s="234"/>
      <c r="AA128" s="530">
        <v>0</v>
      </c>
      <c r="AB128" s="531">
        <v>0</v>
      </c>
      <c r="AC128" s="37"/>
    </row>
    <row r="129" spans="1:29" ht="12.75" customHeight="1" thickBot="1" x14ac:dyDescent="0.3">
      <c r="A129" s="499" t="str">
        <f>TEXT($B$126,"dddd")</f>
        <v>dinsdag</v>
      </c>
      <c r="B129" s="664"/>
      <c r="C129" s="450"/>
      <c r="D129" s="441">
        <f>IF(LEFT($A129,2)="ma",$D$174,IF(LEFT($A129,2)="di",$D$179,IF(LEFT($A129,2)="wo",$D$184,IF(LEFT($A129,2)="do",$D$189,IF(LEFT($A129,2)="vr",$D$194,IF(LEFT($A129,2)="za",$D$198,IF(LEFT($A129,2)="zo",$D$199)))))))</f>
        <v>0</v>
      </c>
      <c r="E129" s="441">
        <f>IF(LEFT($A129,2)="ma",$E$174,IF(LEFT($A129,2)="di",$E$179,IF(LEFT($A129,2)="wo",$E$184,IF(LEFT($A129,2)="do",$E$189,IF(LEFT($A129,2)="vr",$E$194,IF(LEFT($A129,2)="za",$E$198,IF(LEFT($A129,2)="zo",$E$199)))))))</f>
        <v>0</v>
      </c>
      <c r="F129" s="441">
        <f>IF(LEFT($A129,2)="ma",$C$174,IF(LEFT($A129,2)="di",$C$179,IF(LEFT($A129,2)="wo",$C$184,IF(LEFT($A129,2)="do",$C$189,IF(LEFT($A129,2)="vr",$C$194,IF(LEFT($A129,2)="za",$C$198,IF(LEFT($A129,2)="zo",$C$199)))))))</f>
        <v>0</v>
      </c>
      <c r="G129" s="271">
        <f t="shared" si="39"/>
        <v>0</v>
      </c>
      <c r="H129" s="265"/>
      <c r="I129" s="265"/>
      <c r="J129" s="280"/>
      <c r="K129" s="280"/>
      <c r="L129" s="310"/>
      <c r="M129" s="282"/>
      <c r="N129" s="464">
        <f t="shared" si="52"/>
        <v>42879</v>
      </c>
      <c r="O129" s="390"/>
      <c r="P129" s="283"/>
      <c r="Q129" s="283"/>
      <c r="R129" s="80"/>
      <c r="S129" s="68">
        <f t="shared" si="31"/>
        <v>0</v>
      </c>
      <c r="T129" s="4" t="e">
        <f t="shared" si="46"/>
        <v>#REF!</v>
      </c>
      <c r="U129" s="35"/>
      <c r="V129" s="69">
        <f t="shared" si="35"/>
        <v>0</v>
      </c>
      <c r="W129" s="69">
        <f t="shared" si="36"/>
        <v>0</v>
      </c>
      <c r="X129" s="70">
        <f t="shared" si="37"/>
        <v>0</v>
      </c>
      <c r="Y129" s="92" t="e">
        <f t="shared" si="47"/>
        <v>#REF!</v>
      </c>
      <c r="Z129" s="234"/>
      <c r="AA129" s="530">
        <v>0</v>
      </c>
      <c r="AB129" s="531">
        <v>0</v>
      </c>
      <c r="AC129" s="37"/>
    </row>
    <row r="130" spans="1:29" ht="13.5" customHeight="1" thickBot="1" x14ac:dyDescent="0.3">
      <c r="A130" s="499" t="str">
        <f>TEXT($B$126,"dddd")</f>
        <v>dinsdag</v>
      </c>
      <c r="B130" s="665"/>
      <c r="C130" s="449" t="e">
        <f t="shared" si="38"/>
        <v>#REF!</v>
      </c>
      <c r="D130" s="442">
        <f>IF(LEFT($A130,2)="ma",$D$175,IF(LEFT($A130,2)="di",$D$180,IF(LEFT($A130,2)="wo",$D$185,IF(LEFT($A130,2)="do",$D$190,IF(LEFT($A130,2)="vr",$D$195,IF(LEFT($A130,2)="za",$D$198,IF(LEFT($A130,2)="zo",$D$199)))))))</f>
        <v>0</v>
      </c>
      <c r="E130" s="442">
        <f>IF(LEFT($A130,2)="ma",$E$175,IF(LEFT($A130,2)="di",$E$180,IF(LEFT($A130,2)="wo",$E$185,IF(LEFT($A130,2)="do",$E$190,IF(LEFT($A130,2)="vr",$E$195,IF(LEFT($A130,2)="za",$E$198,IF(LEFT($A130,2)="zo",$E$199)))))))</f>
        <v>0</v>
      </c>
      <c r="F130" s="442">
        <f>IF(LEFT($A130,2)="ma",$C$175,IF(LEFT($A130,2)="di",$C$180,IF(LEFT($A130,2)="wo",$C$185,IF(LEFT($A130,2)="do",$C$190,IF(LEFT($A130,2)="vr",$C$195,IF(LEFT($A130,2)="za",$C$198,IF(LEFT($A130,2)="zo",$C$199)))))))</f>
        <v>0</v>
      </c>
      <c r="G130" s="272">
        <f t="shared" si="39"/>
        <v>0</v>
      </c>
      <c r="H130" s="266"/>
      <c r="I130" s="266"/>
      <c r="J130" s="284"/>
      <c r="K130" s="284"/>
      <c r="L130" s="311"/>
      <c r="M130" s="286"/>
      <c r="N130" s="464">
        <f t="shared" si="52"/>
        <v>42879</v>
      </c>
      <c r="O130" s="391"/>
      <c r="P130" s="287"/>
      <c r="Q130" s="287"/>
      <c r="R130" s="81"/>
      <c r="S130" s="71">
        <f t="shared" si="31"/>
        <v>0</v>
      </c>
      <c r="T130" s="6" t="e">
        <f t="shared" si="46"/>
        <v>#REF!</v>
      </c>
      <c r="U130" s="36"/>
      <c r="V130" s="72">
        <f t="shared" si="35"/>
        <v>0</v>
      </c>
      <c r="W130" s="72">
        <f t="shared" si="36"/>
        <v>0</v>
      </c>
      <c r="X130" s="73">
        <f t="shared" si="37"/>
        <v>0</v>
      </c>
      <c r="Y130" s="93" t="e">
        <f t="shared" si="47"/>
        <v>#REF!</v>
      </c>
      <c r="Z130" s="235"/>
      <c r="AA130" s="532">
        <v>0</v>
      </c>
      <c r="AB130" s="533">
        <v>0</v>
      </c>
      <c r="AC130" s="38"/>
    </row>
    <row r="131" spans="1:29" ht="12.75" customHeight="1" x14ac:dyDescent="0.25">
      <c r="A131" s="496" t="str">
        <f>TEXT($B$131,"dddd")</f>
        <v>woensdag</v>
      </c>
      <c r="B131" s="663">
        <f>DATE($AC$3,5,26)</f>
        <v>42880</v>
      </c>
      <c r="C131" s="451"/>
      <c r="D131" s="493">
        <f>IF(LEFT($A131,2 )="ma",$D$171,IF(LEFT($A131,2)="di",$D$176,IF(LEFT($A131,2)="wo",$D$181,IF(LEFT($A131,2)="do",$D$186,IF(LEFT($A131,2)="vr",$D$191,IF(LEFT($A131,2)="za",$D$198,IF(LEFT($A131,2)="zo",$D$199)))))))</f>
        <v>0</v>
      </c>
      <c r="E131" s="495">
        <f>IF(LEFT($A131,2)="ma",$E$171,IF(LEFT($A131,2)="di",$E$176,IF(LEFT($A131,2)="wo",$E$181,IF(LEFT($A131,2)="do",$E$186,IF(LEFT($A131,2)="vr",$E$191,IF(LEFT($A131,2)="za",$E$198,IF(LEFT($A131,2)="zo",$E$199)))))))</f>
        <v>0</v>
      </c>
      <c r="F131" s="495">
        <f>IF(LEFT($A131,2)="ma",$C$171,IF(LEFT($A131,2)="di",$C$176,IF(LEFT($A131,2)="wo",$C$181,IF(LEFT($A131,2)="do",$C$186,IF(LEFT($A131,2)="vr",$C$191,IF(LEFT($A131,2)="za",$C$198,IF(LEFT($A131,2)="zo",$C$199)))))))</f>
        <v>0</v>
      </c>
      <c r="G131" s="273">
        <f t="shared" si="39"/>
        <v>0</v>
      </c>
      <c r="H131" s="267"/>
      <c r="I131" s="508"/>
      <c r="J131" s="288"/>
      <c r="K131" s="288"/>
      <c r="L131" s="312"/>
      <c r="M131" s="290"/>
      <c r="N131" s="463">
        <f>$B$131</f>
        <v>42880</v>
      </c>
      <c r="O131" s="392"/>
      <c r="P131" s="291"/>
      <c r="Q131" s="291"/>
      <c r="R131" s="79"/>
      <c r="S131" s="200">
        <f t="shared" si="31"/>
        <v>0</v>
      </c>
      <c r="T131" s="5" t="e">
        <f t="shared" si="46"/>
        <v>#REF!</v>
      </c>
      <c r="U131" s="34"/>
      <c r="V131" s="67">
        <f>IF(LEFT(M131,1)="R",IF(U131&lt;$Q$2,0,U131-$Q$2),IF(LEFT(M131,1)="S",IF(U131&lt;$Q$2,0,U131-$Q$2),U131))</f>
        <v>0</v>
      </c>
      <c r="W131" s="67">
        <f>U131</f>
        <v>0</v>
      </c>
      <c r="X131" s="74">
        <f>W131*($Y$3)</f>
        <v>0</v>
      </c>
      <c r="Y131" s="91" t="e">
        <f t="shared" si="47"/>
        <v>#REF!</v>
      </c>
      <c r="Z131" s="236"/>
      <c r="AA131" s="534">
        <v>0</v>
      </c>
      <c r="AB131" s="535">
        <v>0</v>
      </c>
      <c r="AC131" s="39"/>
    </row>
    <row r="132" spans="1:29" ht="12.75" customHeight="1" x14ac:dyDescent="0.25">
      <c r="A132" s="497" t="str">
        <f>TEXT($B$131,"dddd")</f>
        <v>woensdag</v>
      </c>
      <c r="B132" s="664"/>
      <c r="C132" s="450"/>
      <c r="D132" s="494">
        <f>IF(LEFT($A132,2)="ma",$D$172,IF(LEFT($A132,2)="di",$D$177,IF(LEFT($A132,2)="wo",$D$182,IF(LEFT($A132,2)="do",$D$187,IF(LEFT($A132,2)="vr",$D$192,IF(LEFT($A132,2)="za",$D$198,IF(LEFT($A132,2)="zo",$D$199)))))))</f>
        <v>0</v>
      </c>
      <c r="E132" s="441">
        <f>IF(LEFT($A132,2)="ma",$E$172,IF(LEFT($A132,2)="di",$E$177,IF(LEFT($A132,2)="wo",$E$182,IF(LEFT($A132,2)="do",$E$187,IF(LEFT($A132,2)="vr",$E$192,IF(LEFT($A132,2)="za",$E$198,IF(LEFT($A132,2)="zo",$E$199)))))))</f>
        <v>0</v>
      </c>
      <c r="F132" s="441">
        <f>IF(LEFT($A132,2)="ma",$C$172,IF(LEFT($A132,2)="di",$C$177,IF(LEFT($A132,2)="wo",$C$182,IF(LEFT($A132,2)="do",$C$187,IF(LEFT($A132,2)="vr",$C$192,IF(LEFT($A132,2)="za",$C$198,IF(LEFT($A132,2)="zo",$C$199)))))))</f>
        <v>0</v>
      </c>
      <c r="G132" s="271">
        <f t="shared" si="39"/>
        <v>0</v>
      </c>
      <c r="H132" s="265"/>
      <c r="I132" s="265"/>
      <c r="J132" s="280"/>
      <c r="K132" s="280"/>
      <c r="L132" s="310"/>
      <c r="M132" s="282"/>
      <c r="N132" s="463">
        <f t="shared" ref="N132:N135" si="53">$B$131</f>
        <v>42880</v>
      </c>
      <c r="O132" s="390"/>
      <c r="P132" s="283"/>
      <c r="Q132" s="283"/>
      <c r="R132" s="80"/>
      <c r="S132" s="68">
        <f t="shared" si="31"/>
        <v>0</v>
      </c>
      <c r="T132" s="4" t="e">
        <f t="shared" si="46"/>
        <v>#REF!</v>
      </c>
      <c r="U132" s="35"/>
      <c r="V132" s="69">
        <f t="shared" si="35"/>
        <v>0</v>
      </c>
      <c r="W132" s="69">
        <f t="shared" si="36"/>
        <v>0</v>
      </c>
      <c r="X132" s="70">
        <f t="shared" si="37"/>
        <v>0</v>
      </c>
      <c r="Y132" s="92" t="e">
        <f t="shared" si="47"/>
        <v>#REF!</v>
      </c>
      <c r="Z132" s="234"/>
      <c r="AA132" s="530">
        <v>0</v>
      </c>
      <c r="AB132" s="531">
        <v>0</v>
      </c>
      <c r="AC132" s="37"/>
    </row>
    <row r="133" spans="1:29" ht="12.75" customHeight="1" x14ac:dyDescent="0.25">
      <c r="A133" s="497" t="str">
        <f>TEXT($B$131,"dddd")</f>
        <v>woensdag</v>
      </c>
      <c r="B133" s="664"/>
      <c r="C133" s="452"/>
      <c r="D133" s="492">
        <f>IF(LEFT($A133,2)="ma",$D$173,IF(LEFT($A133,2)="di",$D$178,IF(LEFT($A133,2)="wo",$D$183,IF(LEFT($A133,2)="do",$D$188,IF(LEFT($A133,2)="vr",$D$193,IF(LEFT($A133,2)="za",$D$198,IF(LEFT($A133,2)="zo",$D$199)))))))</f>
        <v>0</v>
      </c>
      <c r="E133" s="441">
        <f>IF(LEFT($A133,2)="ma",$E$173,IF(LEFT($A133,2)="di",$E$178,IF(LEFT($A133,2)="wo",$E$183,IF(LEFT($A133,2)="do",$E$188,IF(LEFT($A133,2)="vr",$E$193,IF(LEFT($A133,2)="za",$E$198,IF(LEFT($A133,2)="zo",$E$199)))))))</f>
        <v>0</v>
      </c>
      <c r="F133" s="441">
        <f>IF(LEFT($A133,2)="ma",$C$173,IF(LEFT($A133,2)="di",$C$178,IF(LEFT($A133,2)="wo",$C$183,IF(LEFT($A133,2)="do",$C$188,IF(LEFT($A133,2)="vr",$C$193,IF(LEFT($A133,2)="za",$C$198,IF(LEFT($A133,2)="zo",$C$199)))))))</f>
        <v>0</v>
      </c>
      <c r="G133" s="271">
        <f t="shared" si="39"/>
        <v>0</v>
      </c>
      <c r="H133" s="265"/>
      <c r="I133" s="265"/>
      <c r="J133" s="280"/>
      <c r="K133" s="280"/>
      <c r="L133" s="310"/>
      <c r="M133" s="282"/>
      <c r="N133" s="463">
        <f t="shared" si="53"/>
        <v>42880</v>
      </c>
      <c r="O133" s="390"/>
      <c r="P133" s="283"/>
      <c r="Q133" s="283"/>
      <c r="R133" s="80"/>
      <c r="S133" s="68">
        <f t="shared" si="31"/>
        <v>0</v>
      </c>
      <c r="T133" s="4" t="e">
        <f t="shared" si="46"/>
        <v>#REF!</v>
      </c>
      <c r="U133" s="35"/>
      <c r="V133" s="69">
        <f t="shared" si="35"/>
        <v>0</v>
      </c>
      <c r="W133" s="69">
        <f t="shared" si="36"/>
        <v>0</v>
      </c>
      <c r="X133" s="70">
        <f t="shared" si="37"/>
        <v>0</v>
      </c>
      <c r="Y133" s="92" t="e">
        <f t="shared" si="47"/>
        <v>#REF!</v>
      </c>
      <c r="Z133" s="234"/>
      <c r="AA133" s="530">
        <v>0</v>
      </c>
      <c r="AB133" s="531">
        <v>0</v>
      </c>
      <c r="AC133" s="37"/>
    </row>
    <row r="134" spans="1:29" ht="12.75" customHeight="1" thickBot="1" x14ac:dyDescent="0.3">
      <c r="A134" s="497" t="str">
        <f>TEXT($B$131,"dddd")</f>
        <v>woensdag</v>
      </c>
      <c r="B134" s="664"/>
      <c r="C134" s="450"/>
      <c r="D134" s="441">
        <f>IF(LEFT($A134,2)="ma",$D$174,IF(LEFT($A134,2)="di",$D$179,IF(LEFT($A134,2)="wo",$D$184,IF(LEFT($A134,2)="do",$D$189,IF(LEFT($A134,2)="vr",$D$194,IF(LEFT($A134,2)="za",$D$198,IF(LEFT($A134,2)="zo",$D$199)))))))</f>
        <v>0</v>
      </c>
      <c r="E134" s="441">
        <f>IF(LEFT($A134,2)="ma",$E$174,IF(LEFT($A134,2)="di",$E$179,IF(LEFT($A134,2)="wo",$E$184,IF(LEFT($A134,2)="do",$E$189,IF(LEFT($A134,2)="vr",$E$194,IF(LEFT($A134,2)="za",$E$198,IF(LEFT($A134,2)="zo",$E$199)))))))</f>
        <v>0</v>
      </c>
      <c r="F134" s="441">
        <f>IF(LEFT($A134,2)="ma",$C$174,IF(LEFT($A134,2)="di",$C$179,IF(LEFT($A134,2)="wo",$C$184,IF(LEFT($A134,2)="do",$C$189,IF(LEFT($A134,2)="vr",$C$194,IF(LEFT($A134,2)="za",$C$198,IF(LEFT($A134,2)="zo",$C$199)))))))</f>
        <v>0</v>
      </c>
      <c r="G134" s="271">
        <f t="shared" si="39"/>
        <v>0</v>
      </c>
      <c r="H134" s="265"/>
      <c r="I134" s="265"/>
      <c r="J134" s="280"/>
      <c r="K134" s="280"/>
      <c r="L134" s="310"/>
      <c r="M134" s="282"/>
      <c r="N134" s="463">
        <f t="shared" si="53"/>
        <v>42880</v>
      </c>
      <c r="O134" s="390"/>
      <c r="P134" s="283"/>
      <c r="Q134" s="283"/>
      <c r="R134" s="80"/>
      <c r="S134" s="68">
        <f t="shared" ref="S134:S160" si="54">IF(LEFT(M134,1)="R",IF(R134&lt;$Q$2,0,R134-$Q$2),IF(LEFT(M134,1)="S",IF(R134&lt;$Q$2,0,R134-$Q$2),R134))</f>
        <v>0</v>
      </c>
      <c r="T134" s="4" t="e">
        <f t="shared" ref="T134:T160" si="55">S134*$R$3</f>
        <v>#REF!</v>
      </c>
      <c r="U134" s="35"/>
      <c r="V134" s="69">
        <f t="shared" si="35"/>
        <v>0</v>
      </c>
      <c r="W134" s="69">
        <f t="shared" si="36"/>
        <v>0</v>
      </c>
      <c r="X134" s="70">
        <f t="shared" si="37"/>
        <v>0</v>
      </c>
      <c r="Y134" s="92" t="e">
        <f t="shared" ref="Y134:Y160" si="56">V134*($R$3)</f>
        <v>#REF!</v>
      </c>
      <c r="Z134" s="234"/>
      <c r="AA134" s="530">
        <v>0</v>
      </c>
      <c r="AB134" s="531">
        <v>0</v>
      </c>
      <c r="AC134" s="37"/>
    </row>
    <row r="135" spans="1:29" ht="13.5" customHeight="1" thickBot="1" x14ac:dyDescent="0.3">
      <c r="A135" s="498" t="str">
        <f>TEXT($B$131,"dddd")</f>
        <v>woensdag</v>
      </c>
      <c r="B135" s="665"/>
      <c r="C135" s="449" t="e">
        <f t="shared" si="38"/>
        <v>#REF!</v>
      </c>
      <c r="D135" s="442">
        <f>IF(LEFT($A135,2)="ma",$D$175,IF(LEFT($A135,2)="di",$D$180,IF(LEFT($A135,2)="wo",$D$185,IF(LEFT($A135,2)="do",$D$190,IF(LEFT($A135,2)="vr",$D$195,IF(LEFT($A135,2)="za",$D$198,IF(LEFT($A135,2)="zo",$D$199)))))))</f>
        <v>0</v>
      </c>
      <c r="E135" s="442">
        <f>IF(LEFT($A135,2)="ma",$E$175,IF(LEFT($A135,2)="di",$E$180,IF(LEFT($A135,2)="wo",$E$185,IF(LEFT($A135,2)="do",$E$190,IF(LEFT($A135,2)="vr",$E$195,IF(LEFT($A135,2)="za",$E$198,IF(LEFT($A135,2)="zo",$E$199)))))))</f>
        <v>0</v>
      </c>
      <c r="F135" s="442">
        <f>IF(LEFT($A135,2)="ma",$C$175,IF(LEFT($A135,2)="di",$C$180,IF(LEFT($A135,2)="wo",$C$185,IF(LEFT($A135,2)="do",$C$190,IF(LEFT($A135,2)="vr",$C$195,IF(LEFT($A135,2)="za",$C$198,IF(LEFT($A135,2)="zo",$C$199)))))))</f>
        <v>0</v>
      </c>
      <c r="G135" s="274">
        <f t="shared" si="39"/>
        <v>0</v>
      </c>
      <c r="H135" s="268"/>
      <c r="I135" s="266"/>
      <c r="J135" s="292"/>
      <c r="K135" s="292"/>
      <c r="L135" s="313"/>
      <c r="M135" s="294"/>
      <c r="N135" s="463">
        <f t="shared" si="53"/>
        <v>42880</v>
      </c>
      <c r="O135" s="393"/>
      <c r="P135" s="295"/>
      <c r="Q135" s="295"/>
      <c r="R135" s="81"/>
      <c r="S135" s="71">
        <f t="shared" si="54"/>
        <v>0</v>
      </c>
      <c r="T135" s="6" t="e">
        <f t="shared" si="55"/>
        <v>#REF!</v>
      </c>
      <c r="U135" s="36"/>
      <c r="V135" s="72">
        <f t="shared" si="35"/>
        <v>0</v>
      </c>
      <c r="W135" s="72">
        <f t="shared" si="36"/>
        <v>0</v>
      </c>
      <c r="X135" s="73">
        <f t="shared" si="37"/>
        <v>0</v>
      </c>
      <c r="Y135" s="93" t="e">
        <f t="shared" si="56"/>
        <v>#REF!</v>
      </c>
      <c r="Z135" s="237"/>
      <c r="AA135" s="536">
        <v>0</v>
      </c>
      <c r="AB135" s="537">
        <v>0</v>
      </c>
      <c r="AC135" s="40"/>
    </row>
    <row r="136" spans="1:29" ht="12.75" customHeight="1" thickBot="1" x14ac:dyDescent="0.3">
      <c r="A136" s="499" t="str">
        <f>TEXT($B$136,"dddd")</f>
        <v>donderdag</v>
      </c>
      <c r="B136" s="663">
        <f>DATE($AC$3,5,27)</f>
        <v>42881</v>
      </c>
      <c r="C136" s="451"/>
      <c r="D136" s="493">
        <f>IF(LEFT($A136,2 )="ma",$D$171,IF(LEFT($A136,2)="di",$D$176,IF(LEFT($A136,2)="wo",$D$181,IF(LEFT($A136,2)="do",$D$186,IF(LEFT($A136,2)="vr",$D$191,IF(LEFT($A136,2)="za",$D$198,IF(LEFT($A136,2)="zo",$D$199)))))))</f>
        <v>0</v>
      </c>
      <c r="E136" s="495">
        <f>IF(LEFT($A136,2)="ma",$E$171,IF(LEFT($A136,2)="di",$E$176,IF(LEFT($A136,2)="wo",$E$181,IF(LEFT($A136,2)="do",$E$186,IF(LEFT($A136,2)="vr",$E$191,IF(LEFT($A136,2)="za",$E$198,IF(LEFT($A136,2)="zo",$E$199)))))))</f>
        <v>0</v>
      </c>
      <c r="F136" s="495">
        <f>IF(LEFT($A136,2)="ma",$C$171,IF(LEFT($A136,2)="di",$C$176,IF(LEFT($A136,2)="wo",$C$181,IF(LEFT($A136,2)="do",$C$186,IF(LEFT($A136,2)="vr",$C$191,IF(LEFT($A136,2)="za",$C$198,IF(LEFT($A136,2)="zo",$C$199)))))))</f>
        <v>0</v>
      </c>
      <c r="G136" s="270">
        <f t="shared" si="39"/>
        <v>0</v>
      </c>
      <c r="H136" s="264"/>
      <c r="I136" s="508"/>
      <c r="J136" s="276"/>
      <c r="K136" s="276"/>
      <c r="L136" s="309"/>
      <c r="M136" s="278"/>
      <c r="N136" s="464">
        <f>$B$136</f>
        <v>42881</v>
      </c>
      <c r="O136" s="389"/>
      <c r="P136" s="279"/>
      <c r="Q136" s="279"/>
      <c r="R136" s="79"/>
      <c r="S136" s="200">
        <f t="shared" si="54"/>
        <v>0</v>
      </c>
      <c r="T136" s="5" t="e">
        <f t="shared" si="55"/>
        <v>#REF!</v>
      </c>
      <c r="U136" s="34"/>
      <c r="V136" s="67">
        <f>IF(LEFT(M136,1)="R",IF(U136&lt;$Q$2,0,U136-$Q$2),IF(LEFT(M136,1)="S",IF(U136&lt;$Q$2,0,U136-$Q$2),U136))</f>
        <v>0</v>
      </c>
      <c r="W136" s="67">
        <f>U136</f>
        <v>0</v>
      </c>
      <c r="X136" s="74">
        <f>W136*($Y$3)</f>
        <v>0</v>
      </c>
      <c r="Y136" s="91" t="e">
        <f t="shared" si="56"/>
        <v>#REF!</v>
      </c>
      <c r="Z136" s="238"/>
      <c r="AA136" s="528">
        <v>0</v>
      </c>
      <c r="AB136" s="529">
        <v>0</v>
      </c>
      <c r="AC136" s="41"/>
    </row>
    <row r="137" spans="1:29" ht="12.75" customHeight="1" thickBot="1" x14ac:dyDescent="0.3">
      <c r="A137" s="499" t="str">
        <f>TEXT($B$136,"dddd")</f>
        <v>donderdag</v>
      </c>
      <c r="B137" s="664"/>
      <c r="C137" s="450"/>
      <c r="D137" s="494">
        <f>IF(LEFT($A137,2)="ma",$D$172,IF(LEFT($A137,2)="di",$D$177,IF(LEFT($A137,2)="wo",$D$182,IF(LEFT($A137,2)="do",$D$187,IF(LEFT($A137,2)="vr",$D$192,IF(LEFT($A137,2)="za",$D$198,IF(LEFT($A137,2)="zo",$D$199)))))))</f>
        <v>0</v>
      </c>
      <c r="E137" s="441">
        <f>IF(LEFT($A137,2)="ma",$E$172,IF(LEFT($A137,2)="di",$E$177,IF(LEFT($A137,2)="wo",$E$182,IF(LEFT($A137,2)="do",$E$187,IF(LEFT($A137,2)="vr",$E$192,IF(LEFT($A137,2)="za",$E$198,IF(LEFT($A137,2)="zo",$E$199)))))))</f>
        <v>0</v>
      </c>
      <c r="F137" s="441">
        <f>IF(LEFT($A137,2)="ma",$C$172,IF(LEFT($A137,2)="di",$C$177,IF(LEFT($A137,2)="wo",$C$182,IF(LEFT($A137,2)="do",$C$187,IF(LEFT($A137,2)="vr",$C$192,IF(LEFT($A137,2)="za",$C$198,IF(LEFT($A137,2)="zo",$C$199)))))))</f>
        <v>0</v>
      </c>
      <c r="G137" s="271">
        <f t="shared" si="39"/>
        <v>0</v>
      </c>
      <c r="H137" s="265"/>
      <c r="I137" s="265"/>
      <c r="J137" s="280"/>
      <c r="K137" s="280"/>
      <c r="L137" s="310"/>
      <c r="M137" s="282"/>
      <c r="N137" s="464">
        <f t="shared" ref="N137:N140" si="57">$B$136</f>
        <v>42881</v>
      </c>
      <c r="O137" s="390"/>
      <c r="P137" s="283"/>
      <c r="Q137" s="283"/>
      <c r="R137" s="80"/>
      <c r="S137" s="68">
        <f t="shared" si="54"/>
        <v>0</v>
      </c>
      <c r="T137" s="4" t="e">
        <f t="shared" si="55"/>
        <v>#REF!</v>
      </c>
      <c r="U137" s="35"/>
      <c r="V137" s="69">
        <f t="shared" ref="V137:V160" si="58">IF(LEFT(M137,1)="R",IF(U137&lt;$Q$2,0,U137-$Q$2),IF(LEFT(M137,1)="S",IF(U137&lt;$Q$2,0,U137-$Q$2),U137))</f>
        <v>0</v>
      </c>
      <c r="W137" s="69">
        <f t="shared" ref="W137:W160" si="59">U137</f>
        <v>0</v>
      </c>
      <c r="X137" s="70">
        <f t="shared" ref="X137:X160" si="60">W137*($Y$3)</f>
        <v>0</v>
      </c>
      <c r="Y137" s="92" t="e">
        <f t="shared" si="56"/>
        <v>#REF!</v>
      </c>
      <c r="Z137" s="234"/>
      <c r="AA137" s="530">
        <v>0</v>
      </c>
      <c r="AB137" s="531">
        <v>0</v>
      </c>
      <c r="AC137" s="37"/>
    </row>
    <row r="138" spans="1:29" ht="12.75" customHeight="1" thickBot="1" x14ac:dyDescent="0.3">
      <c r="A138" s="499" t="str">
        <f>TEXT($B$136,"dddd")</f>
        <v>donderdag</v>
      </c>
      <c r="B138" s="664"/>
      <c r="C138" s="452"/>
      <c r="D138" s="492">
        <f>IF(LEFT($A138,2)="ma",$D$173,IF(LEFT($A138,2)="di",$D$178,IF(LEFT($A138,2)="wo",$D$183,IF(LEFT($A138,2)="do",$D$188,IF(LEFT($A138,2)="vr",$D$193,IF(LEFT($A138,2)="za",$D$198,IF(LEFT($A138,2)="zo",$D$199)))))))</f>
        <v>0</v>
      </c>
      <c r="E138" s="441">
        <f>IF(LEFT($A138,2)="ma",$E$173,IF(LEFT($A138,2)="di",$E$178,IF(LEFT($A138,2)="wo",$E$183,IF(LEFT($A138,2)="do",$E$188,IF(LEFT($A138,2)="vr",$E$193,IF(LEFT($A138,2)="za",$E$198,IF(LEFT($A138,2)="zo",$E$199)))))))</f>
        <v>0</v>
      </c>
      <c r="F138" s="441">
        <f>IF(LEFT($A138,2)="ma",$C$173,IF(LEFT($A138,2)="di",$C$178,IF(LEFT($A138,2)="wo",$C$183,IF(LEFT($A138,2)="do",$C$188,IF(LEFT($A138,2)="vr",$C$193,IF(LEFT($A138,2)="za",$C$198,IF(LEFT($A138,2)="zo",$C$199)))))))</f>
        <v>0</v>
      </c>
      <c r="G138" s="271">
        <f t="shared" si="39"/>
        <v>0</v>
      </c>
      <c r="H138" s="265"/>
      <c r="I138" s="265"/>
      <c r="J138" s="280"/>
      <c r="K138" s="280"/>
      <c r="L138" s="310"/>
      <c r="M138" s="282"/>
      <c r="N138" s="464">
        <f t="shared" si="57"/>
        <v>42881</v>
      </c>
      <c r="O138" s="390"/>
      <c r="P138" s="283"/>
      <c r="Q138" s="283"/>
      <c r="R138" s="80"/>
      <c r="S138" s="68">
        <f t="shared" si="54"/>
        <v>0</v>
      </c>
      <c r="T138" s="4" t="e">
        <f t="shared" si="55"/>
        <v>#REF!</v>
      </c>
      <c r="U138" s="35"/>
      <c r="V138" s="69">
        <f t="shared" si="58"/>
        <v>0</v>
      </c>
      <c r="W138" s="69">
        <f t="shared" si="59"/>
        <v>0</v>
      </c>
      <c r="X138" s="70">
        <f t="shared" si="60"/>
        <v>0</v>
      </c>
      <c r="Y138" s="92" t="e">
        <f t="shared" si="56"/>
        <v>#REF!</v>
      </c>
      <c r="Z138" s="234"/>
      <c r="AA138" s="530">
        <v>0</v>
      </c>
      <c r="AB138" s="531">
        <v>0</v>
      </c>
      <c r="AC138" s="37"/>
    </row>
    <row r="139" spans="1:29" ht="12.75" customHeight="1" thickBot="1" x14ac:dyDescent="0.3">
      <c r="A139" s="499" t="str">
        <f>TEXT($B$136,"dddd")</f>
        <v>donderdag</v>
      </c>
      <c r="B139" s="664"/>
      <c r="C139" s="450"/>
      <c r="D139" s="441">
        <f>IF(LEFT($A139,2)="ma",$D$174,IF(LEFT($A139,2)="di",$D$179,IF(LEFT($A139,2)="wo",$D$184,IF(LEFT($A139,2)="do",$D$189,IF(LEFT($A139,2)="vr",$D$194,IF(LEFT($A139,2)="za",$D$198,IF(LEFT($A139,2)="zo",$D$199)))))))</f>
        <v>0</v>
      </c>
      <c r="E139" s="441">
        <f>IF(LEFT($A139,2)="ma",$E$174,IF(LEFT($A139,2)="di",$E$179,IF(LEFT($A139,2)="wo",$E$184,IF(LEFT($A139,2)="do",$E$189,IF(LEFT($A139,2)="vr",$E$194,IF(LEFT($A139,2)="za",$E$198,IF(LEFT($A139,2)="zo",$E$199)))))))</f>
        <v>0</v>
      </c>
      <c r="F139" s="441">
        <f>IF(LEFT($A139,2)="ma",$C$174,IF(LEFT($A139,2)="di",$C$179,IF(LEFT($A139,2)="wo",$C$184,IF(LEFT($A139,2)="do",$C$189,IF(LEFT($A139,2)="vr",$C$194,IF(LEFT($A139,2)="za",$C$198,IF(LEFT($A139,2)="zo",$C$199)))))))</f>
        <v>0</v>
      </c>
      <c r="G139" s="271">
        <f t="shared" si="39"/>
        <v>0</v>
      </c>
      <c r="H139" s="265"/>
      <c r="I139" s="265"/>
      <c r="J139" s="280"/>
      <c r="K139" s="280"/>
      <c r="L139" s="310"/>
      <c r="M139" s="282"/>
      <c r="N139" s="464">
        <f t="shared" si="57"/>
        <v>42881</v>
      </c>
      <c r="O139" s="390"/>
      <c r="P139" s="283"/>
      <c r="Q139" s="283"/>
      <c r="R139" s="80"/>
      <c r="S139" s="68">
        <f t="shared" si="54"/>
        <v>0</v>
      </c>
      <c r="T139" s="4" t="e">
        <f t="shared" si="55"/>
        <v>#REF!</v>
      </c>
      <c r="U139" s="35"/>
      <c r="V139" s="69">
        <f t="shared" si="58"/>
        <v>0</v>
      </c>
      <c r="W139" s="69">
        <f t="shared" si="59"/>
        <v>0</v>
      </c>
      <c r="X139" s="70">
        <f t="shared" si="60"/>
        <v>0</v>
      </c>
      <c r="Y139" s="92" t="e">
        <f t="shared" si="56"/>
        <v>#REF!</v>
      </c>
      <c r="Z139" s="234"/>
      <c r="AA139" s="530">
        <v>0</v>
      </c>
      <c r="AB139" s="531">
        <v>0</v>
      </c>
      <c r="AC139" s="37"/>
    </row>
    <row r="140" spans="1:29" ht="13.5" customHeight="1" thickBot="1" x14ac:dyDescent="0.3">
      <c r="A140" s="499" t="str">
        <f>TEXT($B$136,"dddd")</f>
        <v>donderdag</v>
      </c>
      <c r="B140" s="665"/>
      <c r="C140" s="449" t="e">
        <f t="shared" ref="C140" si="61">IF(LEFT($A136,2)="ma",SUM(G136:G140)-SUM($H$171:$H$175)+C135,IF(LEFT($A136,2)="di",SUM(G136:G140)-SUM($H$176:$H$180)+C135, IF(LEFT($A136,2)="wo",SUM(G136:G140)-SUM($H$181:$H$185)+C135, IF(LEFT($A136,2)="do",SUM(G136:G140)-SUM($H$186:$H$190)+C135, IF(LEFT($A136,2)="vr",SUM(G136:G140)-SUM($H$191:$H$195)+C135, IF(LEFT($A136,2)="za",SUM(G136:G140)-$H$198+C135, IF(LEFT($A136,2)="zo",SUM(G136:G140)-$H$199+C135)))))))</f>
        <v>#REF!</v>
      </c>
      <c r="D140" s="442">
        <f>IF(LEFT($A140,2)="ma",$D$175,IF(LEFT($A140,2)="di",$D$180,IF(LEFT($A140,2)="wo",$D$185,IF(LEFT($A140,2)="do",$D$190,IF(LEFT($A140,2)="vr",$D$195,IF(LEFT($A140,2)="za",$D$198,IF(LEFT($A140,2)="zo",$D$199)))))))</f>
        <v>0</v>
      </c>
      <c r="E140" s="442">
        <f>IF(LEFT($A140,2)="ma",$E$175,IF(LEFT($A140,2)="di",$E$180,IF(LEFT($A140,2)="wo",$E$185,IF(LEFT($A140,2)="do",$E$190,IF(LEFT($A140,2)="vr",$E$195,IF(LEFT($A140,2)="za",$E$198,IF(LEFT($A140,2)="zo",$E$199)))))))</f>
        <v>0</v>
      </c>
      <c r="F140" s="442">
        <f>IF(LEFT($A140,2)="ma",$C$175,IF(LEFT($A140,2)="di",$C$180,IF(LEFT($A140,2)="wo",$C$185,IF(LEFT($A140,2)="do",$C$190,IF(LEFT($A140,2)="vr",$C$195,IF(LEFT($A140,2)="za",$C$198,IF(LEFT($A140,2)="zo",$C$199)))))))</f>
        <v>0</v>
      </c>
      <c r="G140" s="272">
        <f t="shared" si="39"/>
        <v>0</v>
      </c>
      <c r="H140" s="266"/>
      <c r="I140" s="266"/>
      <c r="J140" s="284"/>
      <c r="K140" s="284"/>
      <c r="L140" s="311"/>
      <c r="M140" s="286"/>
      <c r="N140" s="464">
        <f t="shared" si="57"/>
        <v>42881</v>
      </c>
      <c r="O140" s="391"/>
      <c r="P140" s="287"/>
      <c r="Q140" s="287"/>
      <c r="R140" s="81"/>
      <c r="S140" s="71">
        <f t="shared" si="54"/>
        <v>0</v>
      </c>
      <c r="T140" s="6" t="e">
        <f t="shared" si="55"/>
        <v>#REF!</v>
      </c>
      <c r="U140" s="36"/>
      <c r="V140" s="72">
        <f t="shared" si="58"/>
        <v>0</v>
      </c>
      <c r="W140" s="72">
        <f t="shared" si="59"/>
        <v>0</v>
      </c>
      <c r="X140" s="73">
        <f t="shared" si="60"/>
        <v>0</v>
      </c>
      <c r="Y140" s="93" t="e">
        <f t="shared" si="56"/>
        <v>#REF!</v>
      </c>
      <c r="Z140" s="235"/>
      <c r="AA140" s="532">
        <v>0</v>
      </c>
      <c r="AB140" s="533">
        <v>0</v>
      </c>
      <c r="AC140" s="38"/>
    </row>
    <row r="141" spans="1:29" ht="12.75" customHeight="1" x14ac:dyDescent="0.25">
      <c r="A141" s="496" t="str">
        <f>TEXT($B$141,"dddd")</f>
        <v>vrijdag</v>
      </c>
      <c r="B141" s="663">
        <f>DATE($AC$3,5,28)</f>
        <v>42882</v>
      </c>
      <c r="C141" s="451"/>
      <c r="D141" s="493">
        <f>IF(LEFT($A141,2 )="ma",$D$171,IF(LEFT($A141,2)="di",$D$176,IF(LEFT($A141,2)="wo",$D$181,IF(LEFT($A141,2)="do",$D$186,IF(LEFT($A141,2)="vr",$D$191,IF(LEFT($A141,2)="za",$D$198,IF(LEFT($A141,2)="zo",$D$199)))))))</f>
        <v>0</v>
      </c>
      <c r="E141" s="495">
        <f>IF(LEFT($A141,2)="ma",$E$171,IF(LEFT($A141,2)="di",$E$176,IF(LEFT($A141,2)="wo",$E$181,IF(LEFT($A141,2)="do",$E$186,IF(LEFT($A141,2)="vr",$E$191,IF(LEFT($A141,2)="za",$E$198,IF(LEFT($A141,2)="zo",$E$199)))))))</f>
        <v>0</v>
      </c>
      <c r="F141" s="495">
        <f>IF(LEFT($A141,2)="ma",$C$171,IF(LEFT($A141,2)="di",$C$176,IF(LEFT($A141,2)="wo",$C$181,IF(LEFT($A141,2)="do",$C$186,IF(LEFT($A141,2)="vr",$C$191,IF(LEFT($A141,2)="za",$C$198,IF(LEFT($A141,2)="zo",$C$199)))))))</f>
        <v>0</v>
      </c>
      <c r="G141" s="273">
        <f t="shared" ref="G141:G160" si="62">E141-D141-F141</f>
        <v>0</v>
      </c>
      <c r="H141" s="267"/>
      <c r="I141" s="508"/>
      <c r="J141" s="288"/>
      <c r="K141" s="288"/>
      <c r="L141" s="312"/>
      <c r="M141" s="290"/>
      <c r="N141" s="463">
        <f>$B$141</f>
        <v>42882</v>
      </c>
      <c r="O141" s="392"/>
      <c r="P141" s="291"/>
      <c r="Q141" s="291"/>
      <c r="R141" s="79"/>
      <c r="S141" s="200">
        <f t="shared" si="54"/>
        <v>0</v>
      </c>
      <c r="T141" s="5" t="e">
        <f t="shared" si="55"/>
        <v>#REF!</v>
      </c>
      <c r="U141" s="34"/>
      <c r="V141" s="67">
        <f>IF(LEFT(M141,1)="R",IF(U141&lt;$Q$2,0,U141-$Q$2),IF(LEFT(M141,1)="S",IF(U141&lt;$Q$2,0,U141-$Q$2),U141))</f>
        <v>0</v>
      </c>
      <c r="W141" s="67">
        <f>U141</f>
        <v>0</v>
      </c>
      <c r="X141" s="74">
        <f>W141*($Y$3)</f>
        <v>0</v>
      </c>
      <c r="Y141" s="91" t="e">
        <f t="shared" si="56"/>
        <v>#REF!</v>
      </c>
      <c r="Z141" s="236"/>
      <c r="AA141" s="534">
        <v>0</v>
      </c>
      <c r="AB141" s="535">
        <v>0</v>
      </c>
      <c r="AC141" s="39"/>
    </row>
    <row r="142" spans="1:29" ht="12.75" customHeight="1" x14ac:dyDescent="0.25">
      <c r="A142" s="497" t="str">
        <f>TEXT($B$141,"dddd")</f>
        <v>vrijdag</v>
      </c>
      <c r="B142" s="664"/>
      <c r="C142" s="450"/>
      <c r="D142" s="494">
        <f>IF(LEFT($A142,2)="ma",$D$172,IF(LEFT($A142,2)="di",$D$177,IF(LEFT($A142,2)="wo",$D$182,IF(LEFT($A142,2)="do",$D$187,IF(LEFT($A142,2)="vr",$D$192,IF(LEFT($A142,2)="za",$D$198,IF(LEFT($A142,2)="zo",$D$199)))))))</f>
        <v>0</v>
      </c>
      <c r="E142" s="441">
        <f>IF(LEFT($A142,2)="ma",$E$172,IF(LEFT($A142,2)="di",$E$177,IF(LEFT($A142,2)="wo",$E$182,IF(LEFT($A142,2)="do",$E$187,IF(LEFT($A142,2)="vr",$E$192,IF(LEFT($A142,2)="za",$E$198,IF(LEFT($A142,2)="zo",$E$199)))))))</f>
        <v>0</v>
      </c>
      <c r="F142" s="441">
        <f>IF(LEFT($A142,2)="ma",$C$172,IF(LEFT($A142,2)="di",$C$177,IF(LEFT($A142,2)="wo",$C$182,IF(LEFT($A142,2)="do",$C$187,IF(LEFT($A142,2)="vr",$C$192,IF(LEFT($A142,2)="za",$C$198,IF(LEFT($A142,2)="zo",$C$199)))))))</f>
        <v>0</v>
      </c>
      <c r="G142" s="271">
        <f t="shared" si="62"/>
        <v>0</v>
      </c>
      <c r="H142" s="265"/>
      <c r="I142" s="265"/>
      <c r="J142" s="280"/>
      <c r="K142" s="280"/>
      <c r="L142" s="310"/>
      <c r="M142" s="282"/>
      <c r="N142" s="463">
        <f t="shared" ref="N142:N145" si="63">$B$141</f>
        <v>42882</v>
      </c>
      <c r="O142" s="390"/>
      <c r="P142" s="283"/>
      <c r="Q142" s="283"/>
      <c r="R142" s="80"/>
      <c r="S142" s="68">
        <f t="shared" si="54"/>
        <v>0</v>
      </c>
      <c r="T142" s="4" t="e">
        <f t="shared" si="55"/>
        <v>#REF!</v>
      </c>
      <c r="U142" s="35"/>
      <c r="V142" s="69">
        <f t="shared" si="58"/>
        <v>0</v>
      </c>
      <c r="W142" s="69">
        <f t="shared" si="59"/>
        <v>0</v>
      </c>
      <c r="X142" s="70">
        <f t="shared" si="60"/>
        <v>0</v>
      </c>
      <c r="Y142" s="92" t="e">
        <f t="shared" si="56"/>
        <v>#REF!</v>
      </c>
      <c r="Z142" s="234"/>
      <c r="AA142" s="530">
        <v>0</v>
      </c>
      <c r="AB142" s="531">
        <v>0</v>
      </c>
      <c r="AC142" s="37"/>
    </row>
    <row r="143" spans="1:29" ht="12.75" customHeight="1" x14ac:dyDescent="0.25">
      <c r="A143" s="497" t="str">
        <f>TEXT($B$141,"dddd")</f>
        <v>vrijdag</v>
      </c>
      <c r="B143" s="664"/>
      <c r="C143" s="452"/>
      <c r="D143" s="492">
        <f>IF(LEFT($A143,2)="ma",$D$173,IF(LEFT($A143,2)="di",$D$178,IF(LEFT($A143,2)="wo",$D$183,IF(LEFT($A143,2)="do",$D$188,IF(LEFT($A143,2)="vr",$D$193,IF(LEFT($A143,2)="za",$D$198,IF(LEFT($A143,2)="zo",$D$199)))))))</f>
        <v>0</v>
      </c>
      <c r="E143" s="441">
        <f>IF(LEFT($A143,2)="ma",$E$173,IF(LEFT($A143,2)="di",$E$178,IF(LEFT($A143,2)="wo",$E$183,IF(LEFT($A143,2)="do",$E$188,IF(LEFT($A143,2)="vr",$E$193,IF(LEFT($A143,2)="za",$E$198,IF(LEFT($A143,2)="zo",$E$199)))))))</f>
        <v>0</v>
      </c>
      <c r="F143" s="441">
        <f>IF(LEFT($A143,2)="ma",$C$173,IF(LEFT($A143,2)="di",$C$178,IF(LEFT($A143,2)="wo",$C$183,IF(LEFT($A143,2)="do",$C$188,IF(LEFT($A143,2)="vr",$C$193,IF(LEFT($A143,2)="za",$C$198,IF(LEFT($A143,2)="zo",$C$199)))))))</f>
        <v>0</v>
      </c>
      <c r="G143" s="271">
        <f t="shared" si="62"/>
        <v>0</v>
      </c>
      <c r="H143" s="265"/>
      <c r="I143" s="265"/>
      <c r="J143" s="280"/>
      <c r="K143" s="280"/>
      <c r="L143" s="310"/>
      <c r="M143" s="282"/>
      <c r="N143" s="463">
        <f t="shared" si="63"/>
        <v>42882</v>
      </c>
      <c r="O143" s="390"/>
      <c r="P143" s="283"/>
      <c r="Q143" s="283"/>
      <c r="R143" s="80"/>
      <c r="S143" s="68">
        <f t="shared" si="54"/>
        <v>0</v>
      </c>
      <c r="T143" s="4" t="e">
        <f t="shared" si="55"/>
        <v>#REF!</v>
      </c>
      <c r="U143" s="35"/>
      <c r="V143" s="69">
        <f t="shared" si="58"/>
        <v>0</v>
      </c>
      <c r="W143" s="69">
        <f t="shared" si="59"/>
        <v>0</v>
      </c>
      <c r="X143" s="70">
        <f t="shared" si="60"/>
        <v>0</v>
      </c>
      <c r="Y143" s="92" t="e">
        <f t="shared" si="56"/>
        <v>#REF!</v>
      </c>
      <c r="Z143" s="234"/>
      <c r="AA143" s="530">
        <v>0</v>
      </c>
      <c r="AB143" s="531">
        <v>0</v>
      </c>
      <c r="AC143" s="37"/>
    </row>
    <row r="144" spans="1:29" ht="12.75" customHeight="1" thickBot="1" x14ac:dyDescent="0.3">
      <c r="A144" s="497" t="str">
        <f>TEXT($B$141,"dddd")</f>
        <v>vrijdag</v>
      </c>
      <c r="B144" s="664"/>
      <c r="C144" s="450"/>
      <c r="D144" s="441">
        <f>IF(LEFT($A144,2)="ma",$D$174,IF(LEFT($A144,2)="di",$D$179,IF(LEFT($A144,2)="wo",$D$184,IF(LEFT($A144,2)="do",$D$189,IF(LEFT($A144,2)="vr",$D$194,IF(LEFT($A144,2)="za",$D$198,IF(LEFT($A144,2)="zo",$D$199)))))))</f>
        <v>0</v>
      </c>
      <c r="E144" s="441">
        <f>IF(LEFT($A144,2)="ma",$E$174,IF(LEFT($A144,2)="di",$E$179,IF(LEFT($A144,2)="wo",$E$184,IF(LEFT($A144,2)="do",$E$189,IF(LEFT($A144,2)="vr",$E$194,IF(LEFT($A144,2)="za",$E$198,IF(LEFT($A144,2)="zo",$E$199)))))))</f>
        <v>0</v>
      </c>
      <c r="F144" s="441">
        <f>IF(LEFT($A144,2)="ma",$C$174,IF(LEFT($A144,2)="di",$C$179,IF(LEFT($A144,2)="wo",$C$184,IF(LEFT($A144,2)="do",$C$189,IF(LEFT($A144,2)="vr",$C$194,IF(LEFT($A144,2)="za",$C$198,IF(LEFT($A144,2)="zo",$C$199)))))))</f>
        <v>0</v>
      </c>
      <c r="G144" s="271">
        <f t="shared" si="62"/>
        <v>0</v>
      </c>
      <c r="H144" s="265"/>
      <c r="I144" s="265"/>
      <c r="J144" s="280"/>
      <c r="K144" s="280"/>
      <c r="L144" s="310"/>
      <c r="M144" s="282"/>
      <c r="N144" s="463">
        <f t="shared" si="63"/>
        <v>42882</v>
      </c>
      <c r="O144" s="390"/>
      <c r="P144" s="283"/>
      <c r="Q144" s="283"/>
      <c r="R144" s="80"/>
      <c r="S144" s="68">
        <f t="shared" si="54"/>
        <v>0</v>
      </c>
      <c r="T144" s="4" t="e">
        <f t="shared" si="55"/>
        <v>#REF!</v>
      </c>
      <c r="U144" s="35"/>
      <c r="V144" s="69">
        <f t="shared" si="58"/>
        <v>0</v>
      </c>
      <c r="W144" s="69">
        <f t="shared" si="59"/>
        <v>0</v>
      </c>
      <c r="X144" s="70">
        <f t="shared" si="60"/>
        <v>0</v>
      </c>
      <c r="Y144" s="92" t="e">
        <f t="shared" si="56"/>
        <v>#REF!</v>
      </c>
      <c r="Z144" s="234"/>
      <c r="AA144" s="530">
        <v>0</v>
      </c>
      <c r="AB144" s="531">
        <v>0</v>
      </c>
      <c r="AC144" s="37"/>
    </row>
    <row r="145" spans="1:29" ht="13.5" customHeight="1" thickBot="1" x14ac:dyDescent="0.3">
      <c r="A145" s="498" t="str">
        <f>TEXT($B$141,"dddd")</f>
        <v>vrijdag</v>
      </c>
      <c r="B145" s="665"/>
      <c r="C145" s="449" t="e">
        <f t="shared" ref="C145:C160" si="64">IF(LEFT($A141,2)="ma",SUM(G141:G145)-SUM($H$171:$H$175)+C140,IF(LEFT($A141,2)="di",SUM(G141:G145)-SUM($H$176:$H$180)+C140, IF(LEFT($A141,2)="wo",SUM(G141:G145)-SUM($H$181:$H$185)+C140, IF(LEFT($A141,2)="do",SUM(G141:G145)-SUM($H$186:$H$190)+C140, IF(LEFT($A141,2)="vr",SUM(G141:G145)-SUM($H$191:$H$195)+C140, IF(LEFT($A141,2)="za",SUM(G141:G145)-$H$198+C140, IF(LEFT($A141,2)="zo",SUM(G141:G145)-$H$199+C140)))))))</f>
        <v>#REF!</v>
      </c>
      <c r="D145" s="442">
        <f>IF(LEFT($A145,2)="ma",$D$175,IF(LEFT($A145,2)="di",$D$180,IF(LEFT($A145,2)="wo",$D$185,IF(LEFT($A145,2)="do",$D$190,IF(LEFT($A145,2)="vr",$D$195,IF(LEFT($A145,2)="za",$D$198,IF(LEFT($A145,2)="zo",$D$199)))))))</f>
        <v>0</v>
      </c>
      <c r="E145" s="442">
        <f>IF(LEFT($A145,2)="ma",$E$175,IF(LEFT($A145,2)="di",$E$180,IF(LEFT($A145,2)="wo",$E$185,IF(LEFT($A145,2)="do",$E$190,IF(LEFT($A145,2)="vr",$E$195,IF(LEFT($A145,2)="za",$E$198,IF(LEFT($A145,2)="zo",$E$199)))))))</f>
        <v>0</v>
      </c>
      <c r="F145" s="442">
        <f>IF(LEFT($A145,2)="ma",$C$175,IF(LEFT($A145,2)="di",$C$180,IF(LEFT($A145,2)="wo",$C$185,IF(LEFT($A145,2)="do",$C$190,IF(LEFT($A145,2)="vr",$C$195,IF(LEFT($A145,2)="za",$C$198,IF(LEFT($A145,2)="zo",$C$199)))))))</f>
        <v>0</v>
      </c>
      <c r="G145" s="274">
        <f t="shared" si="62"/>
        <v>0</v>
      </c>
      <c r="H145" s="268"/>
      <c r="I145" s="266"/>
      <c r="J145" s="292"/>
      <c r="K145" s="292"/>
      <c r="L145" s="313"/>
      <c r="M145" s="294"/>
      <c r="N145" s="463">
        <f t="shared" si="63"/>
        <v>42882</v>
      </c>
      <c r="O145" s="393"/>
      <c r="P145" s="295"/>
      <c r="Q145" s="295"/>
      <c r="R145" s="81"/>
      <c r="S145" s="71">
        <f t="shared" si="54"/>
        <v>0</v>
      </c>
      <c r="T145" s="6" t="e">
        <f t="shared" si="55"/>
        <v>#REF!</v>
      </c>
      <c r="U145" s="36"/>
      <c r="V145" s="72">
        <f t="shared" si="58"/>
        <v>0</v>
      </c>
      <c r="W145" s="72">
        <f t="shared" si="59"/>
        <v>0</v>
      </c>
      <c r="X145" s="73">
        <f t="shared" si="60"/>
        <v>0</v>
      </c>
      <c r="Y145" s="93" t="e">
        <f t="shared" si="56"/>
        <v>#REF!</v>
      </c>
      <c r="Z145" s="237"/>
      <c r="AA145" s="536">
        <v>0</v>
      </c>
      <c r="AB145" s="537">
        <v>0</v>
      </c>
      <c r="AC145" s="40"/>
    </row>
    <row r="146" spans="1:29" ht="12.75" customHeight="1" thickBot="1" x14ac:dyDescent="0.3">
      <c r="A146" s="499" t="str">
        <f>TEXT($B$146,"dddd")</f>
        <v>zaterdag</v>
      </c>
      <c r="B146" s="663">
        <f>DATE($AC$3,5,29)</f>
        <v>42883</v>
      </c>
      <c r="C146" s="451"/>
      <c r="D146" s="493">
        <f>IF(LEFT($A146,2 )="ma",$D$171,IF(LEFT($A146,2)="di",$D$176,IF(LEFT($A146,2)="wo",$D$181,IF(LEFT($A146,2)="do",$D$186,IF(LEFT($A146,2)="vr",$D$191,IF(LEFT($A146,2)="za",$D$198,IF(LEFT($A146,2)="zo",$D$199)))))))</f>
        <v>0</v>
      </c>
      <c r="E146" s="495">
        <f>IF(LEFT($A146,2)="ma",$E$171,IF(LEFT($A146,2)="di",$E$176,IF(LEFT($A146,2)="wo",$E$181,IF(LEFT($A146,2)="do",$E$186,IF(LEFT($A146,2)="vr",$E$191,IF(LEFT($A146,2)="za",$E$198,IF(LEFT($A146,2)="zo",$E$199)))))))</f>
        <v>0</v>
      </c>
      <c r="F146" s="495">
        <f>IF(LEFT($A146,2)="ma",$C$171,IF(LEFT($A146,2)="di",$C$176,IF(LEFT($A146,2)="wo",$C$181,IF(LEFT($A146,2)="do",$C$186,IF(LEFT($A146,2)="vr",$C$191,IF(LEFT($A146,2)="za",$C$198,IF(LEFT($A146,2)="zo",$C$199)))))))</f>
        <v>0</v>
      </c>
      <c r="G146" s="270">
        <f t="shared" si="62"/>
        <v>0</v>
      </c>
      <c r="H146" s="264"/>
      <c r="I146" s="508"/>
      <c r="J146" s="276"/>
      <c r="K146" s="276"/>
      <c r="L146" s="309"/>
      <c r="M146" s="278"/>
      <c r="N146" s="464">
        <f>$B$146</f>
        <v>42883</v>
      </c>
      <c r="O146" s="389"/>
      <c r="P146" s="279"/>
      <c r="Q146" s="401"/>
      <c r="R146" s="79"/>
      <c r="S146" s="200">
        <f t="shared" si="54"/>
        <v>0</v>
      </c>
      <c r="T146" s="5" t="e">
        <f t="shared" si="55"/>
        <v>#REF!</v>
      </c>
      <c r="U146" s="34"/>
      <c r="V146" s="67">
        <f>IF(LEFT(M146,1)="R",IF(U146&lt;$Q$2,0,U146-$Q$2),IF(LEFT(M146,1)="S",IF(U146&lt;$Q$2,0,U146-$Q$2),U146))</f>
        <v>0</v>
      </c>
      <c r="W146" s="67">
        <f>U146</f>
        <v>0</v>
      </c>
      <c r="X146" s="74">
        <f>W146*($Y$3)</f>
        <v>0</v>
      </c>
      <c r="Y146" s="91" t="e">
        <f t="shared" si="56"/>
        <v>#REF!</v>
      </c>
      <c r="Z146" s="238"/>
      <c r="AA146" s="528">
        <v>0</v>
      </c>
      <c r="AB146" s="529">
        <v>0</v>
      </c>
      <c r="AC146" s="41"/>
    </row>
    <row r="147" spans="1:29" ht="12.75" customHeight="1" thickBot="1" x14ac:dyDescent="0.3">
      <c r="A147" s="499" t="str">
        <f>TEXT($B$146,"dddd")</f>
        <v>zaterdag</v>
      </c>
      <c r="B147" s="664"/>
      <c r="C147" s="450"/>
      <c r="D147" s="494">
        <f>IF(LEFT($A147,2)="ma",$D$172,IF(LEFT($A147,2)="di",$D$177,IF(LEFT($A147,2)="wo",$D$182,IF(LEFT($A147,2)="do",$D$187,IF(LEFT($A147,2)="vr",$D$192,IF(LEFT($A147,2)="za",$D$198,IF(LEFT($A147,2)="zo",$D$199)))))))</f>
        <v>0</v>
      </c>
      <c r="E147" s="441">
        <f>IF(LEFT($A147,2)="ma",$E$172,IF(LEFT($A147,2)="di",$E$177,IF(LEFT($A147,2)="wo",$E$182,IF(LEFT($A147,2)="do",$E$187,IF(LEFT($A147,2)="vr",$E$192,IF(LEFT($A147,2)="za",$E$198,IF(LEFT($A147,2)="zo",$E$199)))))))</f>
        <v>0</v>
      </c>
      <c r="F147" s="441">
        <f>IF(LEFT($A147,2)="ma",$C$172,IF(LEFT($A147,2)="di",$C$177,IF(LEFT($A147,2)="wo",$C$182,IF(LEFT($A147,2)="do",$C$187,IF(LEFT($A147,2)="vr",$C$192,IF(LEFT($A147,2)="za",$C$198,IF(LEFT($A147,2)="zo",$C$199)))))))</f>
        <v>0</v>
      </c>
      <c r="G147" s="271">
        <f t="shared" si="62"/>
        <v>0</v>
      </c>
      <c r="H147" s="265"/>
      <c r="I147" s="265"/>
      <c r="J147" s="280"/>
      <c r="K147" s="280"/>
      <c r="L147" s="310"/>
      <c r="M147" s="282"/>
      <c r="N147" s="464">
        <f t="shared" ref="N147:N150" si="65">$B$146</f>
        <v>42883</v>
      </c>
      <c r="O147" s="390"/>
      <c r="P147" s="283"/>
      <c r="Q147" s="402"/>
      <c r="R147" s="80"/>
      <c r="S147" s="68">
        <f t="shared" si="54"/>
        <v>0</v>
      </c>
      <c r="T147" s="4" t="e">
        <f t="shared" si="55"/>
        <v>#REF!</v>
      </c>
      <c r="U147" s="35"/>
      <c r="V147" s="69">
        <f t="shared" si="58"/>
        <v>0</v>
      </c>
      <c r="W147" s="69">
        <f t="shared" si="59"/>
        <v>0</v>
      </c>
      <c r="X147" s="70">
        <f t="shared" si="60"/>
        <v>0</v>
      </c>
      <c r="Y147" s="92" t="e">
        <f t="shared" si="56"/>
        <v>#REF!</v>
      </c>
      <c r="Z147" s="234"/>
      <c r="AA147" s="530">
        <v>0</v>
      </c>
      <c r="AB147" s="531">
        <v>0</v>
      </c>
      <c r="AC147" s="37"/>
    </row>
    <row r="148" spans="1:29" ht="12.75" customHeight="1" thickBot="1" x14ac:dyDescent="0.3">
      <c r="A148" s="499" t="str">
        <f>TEXT($B$146,"dddd")</f>
        <v>zaterdag</v>
      </c>
      <c r="B148" s="664"/>
      <c r="C148" s="452"/>
      <c r="D148" s="492">
        <f>IF(LEFT($A148,2)="ma",$D$173,IF(LEFT($A148,2)="di",$D$178,IF(LEFT($A148,2)="wo",$D$183,IF(LEFT($A148,2)="do",$D$188,IF(LEFT($A148,2)="vr",$D$193,IF(LEFT($A148,2)="za",$D$198,IF(LEFT($A148,2)="zo",$D$199)))))))</f>
        <v>0</v>
      </c>
      <c r="E148" s="441">
        <f>IF(LEFT($A148,2)="ma",$E$173,IF(LEFT($A148,2)="di",$E$178,IF(LEFT($A148,2)="wo",$E$183,IF(LEFT($A148,2)="do",$E$188,IF(LEFT($A148,2)="vr",$E$193,IF(LEFT($A148,2)="za",$E$198,IF(LEFT($A148,2)="zo",$E$199)))))))</f>
        <v>0</v>
      </c>
      <c r="F148" s="441">
        <f>IF(LEFT($A148,2)="ma",$C$173,IF(LEFT($A148,2)="di",$C$178,IF(LEFT($A148,2)="wo",$C$183,IF(LEFT($A148,2)="do",$C$188,IF(LEFT($A148,2)="vr",$C$193,IF(LEFT($A148,2)="za",$C$198,IF(LEFT($A148,2)="zo",$C$199)))))))</f>
        <v>0</v>
      </c>
      <c r="G148" s="271">
        <f t="shared" si="62"/>
        <v>0</v>
      </c>
      <c r="H148" s="265"/>
      <c r="I148" s="265"/>
      <c r="J148" s="280"/>
      <c r="K148" s="280"/>
      <c r="L148" s="310"/>
      <c r="M148" s="282"/>
      <c r="N148" s="464">
        <f t="shared" si="65"/>
        <v>42883</v>
      </c>
      <c r="O148" s="390"/>
      <c r="P148" s="283"/>
      <c r="Q148" s="283"/>
      <c r="R148" s="80"/>
      <c r="S148" s="68">
        <f t="shared" si="54"/>
        <v>0</v>
      </c>
      <c r="T148" s="4" t="e">
        <f t="shared" si="55"/>
        <v>#REF!</v>
      </c>
      <c r="U148" s="35"/>
      <c r="V148" s="69">
        <f t="shared" si="58"/>
        <v>0</v>
      </c>
      <c r="W148" s="69">
        <f t="shared" si="59"/>
        <v>0</v>
      </c>
      <c r="X148" s="70">
        <f t="shared" si="60"/>
        <v>0</v>
      </c>
      <c r="Y148" s="92" t="e">
        <f t="shared" si="56"/>
        <v>#REF!</v>
      </c>
      <c r="Z148" s="234"/>
      <c r="AA148" s="530">
        <v>0</v>
      </c>
      <c r="AB148" s="531">
        <v>0</v>
      </c>
      <c r="AC148" s="37"/>
    </row>
    <row r="149" spans="1:29" ht="12.75" customHeight="1" thickBot="1" x14ac:dyDescent="0.3">
      <c r="A149" s="499" t="str">
        <f>TEXT($B$146,"dddd")</f>
        <v>zaterdag</v>
      </c>
      <c r="B149" s="664"/>
      <c r="C149" s="450"/>
      <c r="D149" s="441">
        <f>IF(LEFT($A149,2)="ma",$D$174,IF(LEFT($A149,2)="di",$D$179,IF(LEFT($A149,2)="wo",$D$184,IF(LEFT($A149,2)="do",$D$189,IF(LEFT($A149,2)="vr",$D$194,IF(LEFT($A149,2)="za",$D$198,IF(LEFT($A149,2)="zo",$D$199)))))))</f>
        <v>0</v>
      </c>
      <c r="E149" s="441">
        <f>IF(LEFT($A149,2)="ma",$E$174,IF(LEFT($A149,2)="di",$E$179,IF(LEFT($A149,2)="wo",$E$184,IF(LEFT($A149,2)="do",$E$189,IF(LEFT($A149,2)="vr",$E$194,IF(LEFT($A149,2)="za",$E$198,IF(LEFT($A149,2)="zo",$E$199)))))))</f>
        <v>0</v>
      </c>
      <c r="F149" s="441">
        <f>IF(LEFT($A149,2)="ma",$C$174,IF(LEFT($A149,2)="di",$C$179,IF(LEFT($A149,2)="wo",$C$184,IF(LEFT($A149,2)="do",$C$189,IF(LEFT($A149,2)="vr",$C$194,IF(LEFT($A149,2)="za",$C$198,IF(LEFT($A149,2)="zo",$C$199)))))))</f>
        <v>0</v>
      </c>
      <c r="G149" s="271">
        <f t="shared" si="62"/>
        <v>0</v>
      </c>
      <c r="H149" s="265"/>
      <c r="I149" s="265"/>
      <c r="J149" s="280"/>
      <c r="K149" s="280"/>
      <c r="L149" s="310"/>
      <c r="M149" s="282"/>
      <c r="N149" s="464">
        <f t="shared" si="65"/>
        <v>42883</v>
      </c>
      <c r="O149" s="390"/>
      <c r="P149" s="283"/>
      <c r="Q149" s="283"/>
      <c r="R149" s="80"/>
      <c r="S149" s="68">
        <f t="shared" si="54"/>
        <v>0</v>
      </c>
      <c r="T149" s="4" t="e">
        <f t="shared" si="55"/>
        <v>#REF!</v>
      </c>
      <c r="U149" s="35"/>
      <c r="V149" s="69">
        <f t="shared" si="58"/>
        <v>0</v>
      </c>
      <c r="W149" s="69">
        <f t="shared" si="59"/>
        <v>0</v>
      </c>
      <c r="X149" s="70">
        <f t="shared" si="60"/>
        <v>0</v>
      </c>
      <c r="Y149" s="92" t="e">
        <f t="shared" si="56"/>
        <v>#REF!</v>
      </c>
      <c r="Z149" s="234"/>
      <c r="AA149" s="530">
        <v>0</v>
      </c>
      <c r="AB149" s="531">
        <v>0</v>
      </c>
      <c r="AC149" s="37"/>
    </row>
    <row r="150" spans="1:29" ht="13.5" customHeight="1" thickBot="1" x14ac:dyDescent="0.3">
      <c r="A150" s="499" t="str">
        <f>TEXT($B$146,"dddd")</f>
        <v>zaterdag</v>
      </c>
      <c r="B150" s="665"/>
      <c r="C150" s="449" t="e">
        <f t="shared" si="64"/>
        <v>#REF!</v>
      </c>
      <c r="D150" s="442">
        <f>IF(LEFT($A150,2)="ma",$D$175,IF(LEFT($A150,2)="di",$D$180,IF(LEFT($A150,2)="wo",$D$185,IF(LEFT($A150,2)="do",$D$190,IF(LEFT($A150,2)="vr",$D$195,IF(LEFT($A150,2)="za",$D$198,IF(LEFT($A150,2)="zo",$D$199)))))))</f>
        <v>0</v>
      </c>
      <c r="E150" s="442">
        <f>IF(LEFT($A150,2)="ma",$E$175,IF(LEFT($A150,2)="di",$E$180,IF(LEFT($A150,2)="wo",$E$185,IF(LEFT($A150,2)="do",$E$190,IF(LEFT($A150,2)="vr",$E$195,IF(LEFT($A150,2)="za",$E$198,IF(LEFT($A150,2)="zo",$E$199)))))))</f>
        <v>0</v>
      </c>
      <c r="F150" s="442">
        <f>IF(LEFT($A150,2)="ma",$C$175,IF(LEFT($A150,2)="di",$C$180,IF(LEFT($A150,2)="wo",$C$185,IF(LEFT($A150,2)="do",$C$190,IF(LEFT($A150,2)="vr",$C$195,IF(LEFT($A150,2)="za",$C$198,IF(LEFT($A150,2)="zo",$C$199)))))))</f>
        <v>0</v>
      </c>
      <c r="G150" s="272">
        <f t="shared" si="62"/>
        <v>0</v>
      </c>
      <c r="H150" s="266"/>
      <c r="I150" s="266"/>
      <c r="J150" s="284"/>
      <c r="K150" s="284"/>
      <c r="L150" s="311"/>
      <c r="M150" s="286"/>
      <c r="N150" s="464">
        <f t="shared" si="65"/>
        <v>42883</v>
      </c>
      <c r="O150" s="391"/>
      <c r="P150" s="287"/>
      <c r="Q150" s="287"/>
      <c r="R150" s="81"/>
      <c r="S150" s="71">
        <f t="shared" si="54"/>
        <v>0</v>
      </c>
      <c r="T150" s="6" t="e">
        <f t="shared" si="55"/>
        <v>#REF!</v>
      </c>
      <c r="U150" s="36"/>
      <c r="V150" s="72">
        <f t="shared" si="58"/>
        <v>0</v>
      </c>
      <c r="W150" s="72">
        <f t="shared" si="59"/>
        <v>0</v>
      </c>
      <c r="X150" s="73">
        <f t="shared" si="60"/>
        <v>0</v>
      </c>
      <c r="Y150" s="93" t="e">
        <f t="shared" si="56"/>
        <v>#REF!</v>
      </c>
      <c r="Z150" s="235"/>
      <c r="AA150" s="532">
        <v>0</v>
      </c>
      <c r="AB150" s="533">
        <v>0</v>
      </c>
      <c r="AC150" s="38"/>
    </row>
    <row r="151" spans="1:29" ht="12.75" customHeight="1" thickBot="1" x14ac:dyDescent="0.3">
      <c r="A151" s="496" t="str">
        <f>TEXT($B$151,"dddd")</f>
        <v>zondag</v>
      </c>
      <c r="B151" s="663">
        <f>DATE($AC$3,5,30)</f>
        <v>42884</v>
      </c>
      <c r="C151" s="451"/>
      <c r="D151" s="493">
        <f>IF(LEFT($A151,2 )="ma",$D$171,IF(LEFT($A151,2)="di",$D$176,IF(LEFT($A151,2)="wo",$D$181,IF(LEFT($A151,2)="do",$D$186,IF(LEFT($A151,2)="vr",$D$191,IF(LEFT($A151,2)="za",$D$198,IF(LEFT($A151,2)="zo",$D$199)))))))</f>
        <v>0</v>
      </c>
      <c r="E151" s="495">
        <f>IF(LEFT($A151,2)="ma",$E$171,IF(LEFT($A151,2)="di",$E$176,IF(LEFT($A151,2)="wo",$E$181,IF(LEFT($A151,2)="do",$E$186,IF(LEFT($A151,2)="vr",$E$191,IF(LEFT($A151,2)="za",$E$198,IF(LEFT($A151,2)="zo",$E$199)))))))</f>
        <v>0</v>
      </c>
      <c r="F151" s="495">
        <f>IF(LEFT($A151,2)="ma",$C$171,IF(LEFT($A151,2)="di",$C$176,IF(LEFT($A151,2)="wo",$C$181,IF(LEFT($A151,2)="do",$C$186,IF(LEFT($A151,2)="vr",$C$191,IF(LEFT($A151,2)="za",$C$198,IF(LEFT($A151,2)="zo",$C$199)))))))</f>
        <v>0</v>
      </c>
      <c r="G151" s="270">
        <f t="shared" si="62"/>
        <v>0</v>
      </c>
      <c r="H151" s="264"/>
      <c r="I151" s="508"/>
      <c r="J151" s="276"/>
      <c r="K151" s="276"/>
      <c r="L151" s="309"/>
      <c r="M151" s="278"/>
      <c r="N151" s="464">
        <f>$B$151</f>
        <v>42884</v>
      </c>
      <c r="O151" s="389"/>
      <c r="P151" s="279"/>
      <c r="Q151" s="401"/>
      <c r="R151" s="79"/>
      <c r="S151" s="200">
        <f t="shared" si="54"/>
        <v>0</v>
      </c>
      <c r="T151" s="5" t="e">
        <f t="shared" si="55"/>
        <v>#REF!</v>
      </c>
      <c r="U151" s="34"/>
      <c r="V151" s="67">
        <f>IF(LEFT(M151,1)="R",IF(U151&lt;$Q$2,0,U151-$Q$2),IF(LEFT(M151,1)="S",IF(U151&lt;$Q$2,0,U151-$Q$2),U151))</f>
        <v>0</v>
      </c>
      <c r="W151" s="67">
        <f>U151</f>
        <v>0</v>
      </c>
      <c r="X151" s="74">
        <f>W151*($Y$3)</f>
        <v>0</v>
      </c>
      <c r="Y151" s="91" t="e">
        <f t="shared" si="56"/>
        <v>#REF!</v>
      </c>
      <c r="Z151" s="238"/>
      <c r="AA151" s="528">
        <v>0</v>
      </c>
      <c r="AB151" s="529">
        <v>0</v>
      </c>
      <c r="AC151" s="41"/>
    </row>
    <row r="152" spans="1:29" ht="12.75" customHeight="1" thickBot="1" x14ac:dyDescent="0.3">
      <c r="A152" s="497" t="str">
        <f>TEXT($B$151,"dddd")</f>
        <v>zondag</v>
      </c>
      <c r="B152" s="664"/>
      <c r="C152" s="450"/>
      <c r="D152" s="494">
        <f>IF(LEFT($A152,2)="ma",$D$172,IF(LEFT($A152,2)="di",$D$177,IF(LEFT($A152,2)="wo",$D$182,IF(LEFT($A152,2)="do",$D$187,IF(LEFT($A152,2)="vr",$D$192,IF(LEFT($A152,2)="za",$D$198,IF(LEFT($A152,2)="zo",$D$199)))))))</f>
        <v>0</v>
      </c>
      <c r="E152" s="441">
        <f>IF(LEFT($A152,2)="ma",$E$172,IF(LEFT($A152,2)="di",$E$177,IF(LEFT($A152,2)="wo",$E$182,IF(LEFT($A152,2)="do",$E$187,IF(LEFT($A152,2)="vr",$E$192,IF(LEFT($A152,2)="za",$E$198,IF(LEFT($A152,2)="zo",$E$199)))))))</f>
        <v>0</v>
      </c>
      <c r="F152" s="441">
        <f>IF(LEFT($A152,2)="ma",$C$172,IF(LEFT($A152,2)="di",$C$177,IF(LEFT($A152,2)="wo",$C$182,IF(LEFT($A152,2)="do",$C$187,IF(LEFT($A152,2)="vr",$C$192,IF(LEFT($A152,2)="za",$C$198,IF(LEFT($A152,2)="zo",$C$199)))))))</f>
        <v>0</v>
      </c>
      <c r="G152" s="271">
        <f t="shared" si="62"/>
        <v>0</v>
      </c>
      <c r="H152" s="265"/>
      <c r="I152" s="265"/>
      <c r="J152" s="280"/>
      <c r="K152" s="280"/>
      <c r="L152" s="310"/>
      <c r="M152" s="282"/>
      <c r="N152" s="464">
        <f t="shared" ref="N152:N155" si="66">$B$151</f>
        <v>42884</v>
      </c>
      <c r="O152" s="390"/>
      <c r="P152" s="283"/>
      <c r="Q152" s="402"/>
      <c r="R152" s="80"/>
      <c r="S152" s="68">
        <f t="shared" si="54"/>
        <v>0</v>
      </c>
      <c r="T152" s="4" t="e">
        <f t="shared" si="55"/>
        <v>#REF!</v>
      </c>
      <c r="U152" s="35"/>
      <c r="V152" s="69">
        <f t="shared" si="58"/>
        <v>0</v>
      </c>
      <c r="W152" s="69">
        <f t="shared" si="59"/>
        <v>0</v>
      </c>
      <c r="X152" s="70">
        <f t="shared" si="60"/>
        <v>0</v>
      </c>
      <c r="Y152" s="92" t="e">
        <f t="shared" si="56"/>
        <v>#REF!</v>
      </c>
      <c r="Z152" s="234"/>
      <c r="AA152" s="530">
        <v>0</v>
      </c>
      <c r="AB152" s="531">
        <v>0</v>
      </c>
      <c r="AC152" s="37"/>
    </row>
    <row r="153" spans="1:29" ht="12.75" customHeight="1" thickBot="1" x14ac:dyDescent="0.3">
      <c r="A153" s="497" t="str">
        <f>TEXT($B$151,"dddd")</f>
        <v>zondag</v>
      </c>
      <c r="B153" s="664"/>
      <c r="C153" s="452"/>
      <c r="D153" s="492">
        <f>IF(LEFT($A153,2)="ma",$D$173,IF(LEFT($A153,2)="di",$D$178,IF(LEFT($A153,2)="wo",$D$183,IF(LEFT($A153,2)="do",$D$188,IF(LEFT($A153,2)="vr",$D$193,IF(LEFT($A153,2)="za",$D$198,IF(LEFT($A153,2)="zo",$D$199)))))))</f>
        <v>0</v>
      </c>
      <c r="E153" s="441">
        <f>IF(LEFT($A153,2)="ma",$E$173,IF(LEFT($A153,2)="di",$E$178,IF(LEFT($A153,2)="wo",$E$183,IF(LEFT($A153,2)="do",$E$188,IF(LEFT($A153,2)="vr",$E$193,IF(LEFT($A153,2)="za",$E$198,IF(LEFT($A153,2)="zo",$E$199)))))))</f>
        <v>0</v>
      </c>
      <c r="F153" s="441">
        <f>IF(LEFT($A153,2)="ma",$C$173,IF(LEFT($A153,2)="di",$C$178,IF(LEFT($A153,2)="wo",$C$183,IF(LEFT($A153,2)="do",$C$188,IF(LEFT($A153,2)="vr",$C$193,IF(LEFT($A153,2)="za",$C$198,IF(LEFT($A153,2)="zo",$C$199)))))))</f>
        <v>0</v>
      </c>
      <c r="G153" s="271">
        <f t="shared" si="62"/>
        <v>0</v>
      </c>
      <c r="H153" s="265"/>
      <c r="I153" s="265"/>
      <c r="J153" s="280"/>
      <c r="K153" s="280"/>
      <c r="L153" s="310"/>
      <c r="M153" s="282"/>
      <c r="N153" s="464">
        <f t="shared" si="66"/>
        <v>42884</v>
      </c>
      <c r="O153" s="390"/>
      <c r="P153" s="283"/>
      <c r="Q153" s="283"/>
      <c r="R153" s="80"/>
      <c r="S153" s="68">
        <f t="shared" si="54"/>
        <v>0</v>
      </c>
      <c r="T153" s="4" t="e">
        <f t="shared" si="55"/>
        <v>#REF!</v>
      </c>
      <c r="U153" s="35"/>
      <c r="V153" s="69">
        <f t="shared" si="58"/>
        <v>0</v>
      </c>
      <c r="W153" s="69">
        <f t="shared" si="59"/>
        <v>0</v>
      </c>
      <c r="X153" s="70">
        <f t="shared" si="60"/>
        <v>0</v>
      </c>
      <c r="Y153" s="92" t="e">
        <f t="shared" si="56"/>
        <v>#REF!</v>
      </c>
      <c r="Z153" s="234"/>
      <c r="AA153" s="530">
        <v>0</v>
      </c>
      <c r="AB153" s="531">
        <v>0</v>
      </c>
      <c r="AC153" s="37"/>
    </row>
    <row r="154" spans="1:29" ht="12.75" customHeight="1" thickBot="1" x14ac:dyDescent="0.3">
      <c r="A154" s="497" t="str">
        <f>TEXT($B$151,"dddd")</f>
        <v>zondag</v>
      </c>
      <c r="B154" s="664"/>
      <c r="C154" s="450"/>
      <c r="D154" s="441">
        <f>IF(LEFT($A154,2)="ma",$D$174,IF(LEFT($A154,2)="di",$D$179,IF(LEFT($A154,2)="wo",$D$184,IF(LEFT($A154,2)="do",$D$189,IF(LEFT($A154,2)="vr",$D$194,IF(LEFT($A154,2)="za",$D$198,IF(LEFT($A154,2)="zo",$D$199)))))))</f>
        <v>0</v>
      </c>
      <c r="E154" s="441">
        <f>IF(LEFT($A154,2)="ma",$E$174,IF(LEFT($A154,2)="di",$E$179,IF(LEFT($A154,2)="wo",$E$184,IF(LEFT($A154,2)="do",$E$189,IF(LEFT($A154,2)="vr",$E$194,IF(LEFT($A154,2)="za",$E$198,IF(LEFT($A154,2)="zo",$E$199)))))))</f>
        <v>0</v>
      </c>
      <c r="F154" s="441">
        <f>IF(LEFT($A154,2)="ma",$C$174,IF(LEFT($A154,2)="di",$C$179,IF(LEFT($A154,2)="wo",$C$184,IF(LEFT($A154,2)="do",$C$189,IF(LEFT($A154,2)="vr",$C$194,IF(LEFT($A154,2)="za",$C$198,IF(LEFT($A154,2)="zo",$C$199)))))))</f>
        <v>0</v>
      </c>
      <c r="G154" s="271">
        <f t="shared" si="62"/>
        <v>0</v>
      </c>
      <c r="H154" s="265"/>
      <c r="I154" s="265"/>
      <c r="J154" s="280"/>
      <c r="K154" s="280"/>
      <c r="L154" s="310"/>
      <c r="M154" s="282"/>
      <c r="N154" s="464">
        <f t="shared" si="66"/>
        <v>42884</v>
      </c>
      <c r="O154" s="390"/>
      <c r="P154" s="283"/>
      <c r="Q154" s="283"/>
      <c r="R154" s="80"/>
      <c r="S154" s="68">
        <f t="shared" si="54"/>
        <v>0</v>
      </c>
      <c r="T154" s="4" t="e">
        <f t="shared" si="55"/>
        <v>#REF!</v>
      </c>
      <c r="U154" s="35"/>
      <c r="V154" s="69">
        <f t="shared" si="58"/>
        <v>0</v>
      </c>
      <c r="W154" s="69">
        <f t="shared" si="59"/>
        <v>0</v>
      </c>
      <c r="X154" s="70">
        <f t="shared" si="60"/>
        <v>0</v>
      </c>
      <c r="Y154" s="92" t="e">
        <f t="shared" si="56"/>
        <v>#REF!</v>
      </c>
      <c r="Z154" s="234"/>
      <c r="AA154" s="530">
        <v>0</v>
      </c>
      <c r="AB154" s="531">
        <v>0</v>
      </c>
      <c r="AC154" s="37"/>
    </row>
    <row r="155" spans="1:29" ht="13.5" customHeight="1" thickBot="1" x14ac:dyDescent="0.3">
      <c r="A155" s="498" t="str">
        <f>TEXT($B$151,"dddd")</f>
        <v>zondag</v>
      </c>
      <c r="B155" s="665"/>
      <c r="C155" s="449" t="e">
        <f t="shared" si="64"/>
        <v>#REF!</v>
      </c>
      <c r="D155" s="442">
        <f>IF(LEFT($A155,2)="ma",$D$175,IF(LEFT($A155,2)="di",$D$180,IF(LEFT($A155,2)="wo",$D$185,IF(LEFT($A155,2)="do",$D$190,IF(LEFT($A155,2)="vr",$D$195,IF(LEFT($A155,2)="za",$D$198,IF(LEFT($A155,2)="zo",$D$199)))))))</f>
        <v>0</v>
      </c>
      <c r="E155" s="442">
        <f>IF(LEFT($A155,2)="ma",$E$175,IF(LEFT($A155,2)="di",$E$180,IF(LEFT($A155,2)="wo",$E$185,IF(LEFT($A155,2)="do",$E$190,IF(LEFT($A155,2)="vr",$E$195,IF(LEFT($A155,2)="za",$E$198,IF(LEFT($A155,2)="zo",$E$199)))))))</f>
        <v>0</v>
      </c>
      <c r="F155" s="442">
        <f>IF(LEFT($A155,2)="ma",$C$175,IF(LEFT($A155,2)="di",$C$180,IF(LEFT($A155,2)="wo",$C$185,IF(LEFT($A155,2)="do",$C$190,IF(LEFT($A155,2)="vr",$C$195,IF(LEFT($A155,2)="za",$C$198,IF(LEFT($A155,2)="zo",$C$199)))))))</f>
        <v>0</v>
      </c>
      <c r="G155" s="272">
        <f t="shared" si="62"/>
        <v>0</v>
      </c>
      <c r="H155" s="266"/>
      <c r="I155" s="266"/>
      <c r="J155" s="284"/>
      <c r="K155" s="284"/>
      <c r="L155" s="311"/>
      <c r="M155" s="286"/>
      <c r="N155" s="464">
        <f t="shared" si="66"/>
        <v>42884</v>
      </c>
      <c r="O155" s="391"/>
      <c r="P155" s="287"/>
      <c r="Q155" s="287"/>
      <c r="R155" s="81"/>
      <c r="S155" s="71">
        <f t="shared" si="54"/>
        <v>0</v>
      </c>
      <c r="T155" s="6" t="e">
        <f t="shared" si="55"/>
        <v>#REF!</v>
      </c>
      <c r="U155" s="36"/>
      <c r="V155" s="72">
        <f t="shared" si="58"/>
        <v>0</v>
      </c>
      <c r="W155" s="72">
        <f t="shared" si="59"/>
        <v>0</v>
      </c>
      <c r="X155" s="73">
        <f t="shared" si="60"/>
        <v>0</v>
      </c>
      <c r="Y155" s="93" t="e">
        <f t="shared" si="56"/>
        <v>#REF!</v>
      </c>
      <c r="Z155" s="235"/>
      <c r="AA155" s="532">
        <v>0</v>
      </c>
      <c r="AB155" s="533">
        <v>0</v>
      </c>
      <c r="AC155" s="38"/>
    </row>
    <row r="156" spans="1:29" ht="12.75" customHeight="1" thickBot="1" x14ac:dyDescent="0.3">
      <c r="A156" s="496" t="str">
        <f>TEXT($B$156,"dddd")</f>
        <v>maandag</v>
      </c>
      <c r="B156" s="663">
        <f>DATE($AC$3,5,31)</f>
        <v>42885</v>
      </c>
      <c r="C156" s="451"/>
      <c r="D156" s="493">
        <f>IF(LEFT($A156,2 )="ma",$D$171,IF(LEFT($A156,2)="di",$D$176,IF(LEFT($A156,2)="wo",$D$181,IF(LEFT($A156,2)="do",$D$186,IF(LEFT($A156,2)="vr",$D$191,IF(LEFT($A156,2)="za",$D$198,IF(LEFT($A156,2)="zo",$D$199)))))))</f>
        <v>0</v>
      </c>
      <c r="E156" s="495">
        <f>IF(LEFT($A156,2)="ma",$E$171,IF(LEFT($A156,2)="di",$E$176,IF(LEFT($A156,2)="wo",$E$181,IF(LEFT($A156,2)="do",$E$186,IF(LEFT($A156,2)="vr",$E$191,IF(LEFT($A156,2)="za",$E$198,IF(LEFT($A156,2)="zo",$E$199)))))))</f>
        <v>0</v>
      </c>
      <c r="F156" s="495">
        <f>IF(LEFT($A156,2)="ma",$C$171,IF(LEFT($A156,2)="di",$C$176,IF(LEFT($A156,2)="wo",$C$181,IF(LEFT($A156,2)="do",$C$186,IF(LEFT($A156,2)="vr",$C$191,IF(LEFT($A156,2)="za",$C$198,IF(LEFT($A156,2)="zo",$C$199)))))))</f>
        <v>0</v>
      </c>
      <c r="G156" s="270">
        <f t="shared" si="62"/>
        <v>0</v>
      </c>
      <c r="H156" s="264"/>
      <c r="I156" s="508"/>
      <c r="J156" s="398"/>
      <c r="K156" s="398"/>
      <c r="L156" s="309"/>
      <c r="M156" s="278"/>
      <c r="N156" s="464">
        <f>$B$156</f>
        <v>42885</v>
      </c>
      <c r="O156" s="389"/>
      <c r="P156" s="401"/>
      <c r="Q156" s="401"/>
      <c r="R156" s="79"/>
      <c r="S156" s="200">
        <f t="shared" si="54"/>
        <v>0</v>
      </c>
      <c r="T156" s="5" t="e">
        <f t="shared" si="55"/>
        <v>#REF!</v>
      </c>
      <c r="U156" s="34"/>
      <c r="V156" s="67">
        <f>IF(LEFT(M156,1)="R",IF(U156&lt;$Q$2,0,U156-$Q$2),IF(LEFT(M156,1)="S",IF(U156&lt;$Q$2,0,U156-$Q$2),U156))</f>
        <v>0</v>
      </c>
      <c r="W156" s="67">
        <f>U156</f>
        <v>0</v>
      </c>
      <c r="X156" s="74">
        <f>W156*($Y$3)</f>
        <v>0</v>
      </c>
      <c r="Y156" s="91" t="e">
        <f t="shared" si="56"/>
        <v>#REF!</v>
      </c>
      <c r="Z156" s="238"/>
      <c r="AA156" s="528">
        <v>0</v>
      </c>
      <c r="AB156" s="529">
        <v>0</v>
      </c>
      <c r="AC156" s="41"/>
    </row>
    <row r="157" spans="1:29" ht="12.75" customHeight="1" thickBot="1" x14ac:dyDescent="0.3">
      <c r="A157" s="497" t="str">
        <f>TEXT($B$156,"dddd")</f>
        <v>maandag</v>
      </c>
      <c r="B157" s="664"/>
      <c r="C157" s="450"/>
      <c r="D157" s="494">
        <f>IF(LEFT($A157,2)="ma",$D$172,IF(LEFT($A157,2)="di",$D$177,IF(LEFT($A157,2)="wo",$D$182,IF(LEFT($A157,2)="do",$D$187,IF(LEFT($A157,2)="vr",$D$192,IF(LEFT($A157,2)="za",$D$198,IF(LEFT($A157,2)="zo",$D$199)))))))</f>
        <v>0</v>
      </c>
      <c r="E157" s="441">
        <f>IF(LEFT($A157,2)="ma",$E$172,IF(LEFT($A157,2)="di",$E$177,IF(LEFT($A157,2)="wo",$E$182,IF(LEFT($A157,2)="do",$E$187,IF(LEFT($A157,2)="vr",$E$192,IF(LEFT($A157,2)="za",$E$198,IF(LEFT($A157,2)="zo",$E$199)))))))</f>
        <v>0</v>
      </c>
      <c r="F157" s="441">
        <f>IF(LEFT($A157,2)="ma",$C$172,IF(LEFT($A157,2)="di",$C$177,IF(LEFT($A157,2)="wo",$C$182,IF(LEFT($A157,2)="do",$C$187,IF(LEFT($A157,2)="vr",$C$192,IF(LEFT($A157,2)="za",$C$198,IF(LEFT($A157,2)="zo",$C$199)))))))</f>
        <v>0</v>
      </c>
      <c r="G157" s="271">
        <f t="shared" si="62"/>
        <v>0</v>
      </c>
      <c r="H157" s="265"/>
      <c r="I157" s="265"/>
      <c r="J157" s="399"/>
      <c r="K157" s="400"/>
      <c r="L157" s="310"/>
      <c r="M157" s="282"/>
      <c r="N157" s="464">
        <f t="shared" ref="N157:N160" si="67">$B$156</f>
        <v>42885</v>
      </c>
      <c r="O157" s="390"/>
      <c r="P157" s="283"/>
      <c r="Q157" s="283"/>
      <c r="R157" s="80"/>
      <c r="S157" s="68">
        <f t="shared" si="54"/>
        <v>0</v>
      </c>
      <c r="T157" s="4" t="e">
        <f t="shared" si="55"/>
        <v>#REF!</v>
      </c>
      <c r="U157" s="35"/>
      <c r="V157" s="69">
        <f t="shared" si="58"/>
        <v>0</v>
      </c>
      <c r="W157" s="69">
        <f t="shared" si="59"/>
        <v>0</v>
      </c>
      <c r="X157" s="70">
        <f t="shared" si="60"/>
        <v>0</v>
      </c>
      <c r="Y157" s="92" t="e">
        <f t="shared" si="56"/>
        <v>#REF!</v>
      </c>
      <c r="Z157" s="234"/>
      <c r="AA157" s="530">
        <v>0</v>
      </c>
      <c r="AB157" s="531">
        <v>0</v>
      </c>
      <c r="AC157" s="37"/>
    </row>
    <row r="158" spans="1:29" ht="12.75" customHeight="1" thickBot="1" x14ac:dyDescent="0.3">
      <c r="A158" s="497" t="str">
        <f>TEXT($B$156,"dddd")</f>
        <v>maandag</v>
      </c>
      <c r="B158" s="664"/>
      <c r="C158" s="452"/>
      <c r="D158" s="492">
        <f>IF(LEFT($A158,2)="ma",$D$173,IF(LEFT($A158,2)="di",$D$178,IF(LEFT($A158,2)="wo",$D$183,IF(LEFT($A158,2)="do",$D$188,IF(LEFT($A158,2)="vr",$D$193,IF(LEFT($A158,2)="za",$D$198,IF(LEFT($A158,2)="zo",$D$199)))))))</f>
        <v>0</v>
      </c>
      <c r="E158" s="441">
        <f>IF(LEFT($A158,2)="ma",$E$173,IF(LEFT($A158,2)="di",$E$178,IF(LEFT($A158,2)="wo",$E$183,IF(LEFT($A158,2)="do",$E$188,IF(LEFT($A158,2)="vr",$E$193,IF(LEFT($A158,2)="za",$E$198,IF(LEFT($A158,2)="zo",$E$199)))))))</f>
        <v>0</v>
      </c>
      <c r="F158" s="441">
        <f>IF(LEFT($A158,2)="ma",$C$173,IF(LEFT($A158,2)="di",$C$178,IF(LEFT($A158,2)="wo",$C$183,IF(LEFT($A158,2)="do",$C$188,IF(LEFT($A158,2)="vr",$C$193,IF(LEFT($A158,2)="za",$C$198,IF(LEFT($A158,2)="zo",$C$199)))))))</f>
        <v>0</v>
      </c>
      <c r="G158" s="271">
        <f t="shared" si="62"/>
        <v>0</v>
      </c>
      <c r="H158" s="265"/>
      <c r="I158" s="265"/>
      <c r="J158" s="400"/>
      <c r="K158" s="400"/>
      <c r="L158" s="310"/>
      <c r="M158" s="282"/>
      <c r="N158" s="464">
        <f t="shared" si="67"/>
        <v>42885</v>
      </c>
      <c r="O158" s="390"/>
      <c r="P158" s="283"/>
      <c r="Q158" s="283"/>
      <c r="R158" s="80"/>
      <c r="S158" s="68">
        <f t="shared" si="54"/>
        <v>0</v>
      </c>
      <c r="T158" s="4" t="e">
        <f t="shared" si="55"/>
        <v>#REF!</v>
      </c>
      <c r="U158" s="35"/>
      <c r="V158" s="69">
        <f t="shared" si="58"/>
        <v>0</v>
      </c>
      <c r="W158" s="69">
        <f t="shared" si="59"/>
        <v>0</v>
      </c>
      <c r="X158" s="70">
        <f t="shared" si="60"/>
        <v>0</v>
      </c>
      <c r="Y158" s="92" t="e">
        <f t="shared" si="56"/>
        <v>#REF!</v>
      </c>
      <c r="Z158" s="234"/>
      <c r="AA158" s="530">
        <v>0</v>
      </c>
      <c r="AB158" s="531">
        <v>0</v>
      </c>
      <c r="AC158" s="37"/>
    </row>
    <row r="159" spans="1:29" ht="12.75" customHeight="1" thickBot="1" x14ac:dyDescent="0.3">
      <c r="A159" s="497" t="str">
        <f>TEXT($B$156,"dddd")</f>
        <v>maandag</v>
      </c>
      <c r="B159" s="664"/>
      <c r="C159" s="450"/>
      <c r="D159" s="441">
        <f>IF(LEFT($A159,2)="ma",$D$174,IF(LEFT($A159,2)="di",$D$179,IF(LEFT($A159,2)="wo",$D$184,IF(LEFT($A159,2)="do",$D$189,IF(LEFT($A159,2)="vr",$D$194,IF(LEFT($A159,2)="za",$D$198,IF(LEFT($A159,2)="zo",$D$199)))))))</f>
        <v>0</v>
      </c>
      <c r="E159" s="441">
        <f>IF(LEFT($A159,2)="ma",$E$174,IF(LEFT($A159,2)="di",$E$179,IF(LEFT($A159,2)="wo",$E$184,IF(LEFT($A159,2)="do",$E$189,IF(LEFT($A159,2)="vr",$E$194,IF(LEFT($A159,2)="za",$E$198,IF(LEFT($A159,2)="zo",$E$199)))))))</f>
        <v>0</v>
      </c>
      <c r="F159" s="441">
        <f>IF(LEFT($A159,2)="ma",$C$174,IF(LEFT($A159,2)="di",$C$179,IF(LEFT($A159,2)="wo",$C$184,IF(LEFT($A159,2)="do",$C$189,IF(LEFT($A159,2)="vr",$C$194,IF(LEFT($A159,2)="za",$C$198,IF(LEFT($A159,2)="zo",$C$199)))))))</f>
        <v>0</v>
      </c>
      <c r="G159" s="271">
        <f t="shared" si="62"/>
        <v>0</v>
      </c>
      <c r="H159" s="265"/>
      <c r="I159" s="265"/>
      <c r="J159" s="280"/>
      <c r="K159" s="280"/>
      <c r="L159" s="310"/>
      <c r="M159" s="282"/>
      <c r="N159" s="464">
        <f t="shared" si="67"/>
        <v>42885</v>
      </c>
      <c r="O159" s="390"/>
      <c r="P159" s="283"/>
      <c r="Q159" s="283"/>
      <c r="R159" s="80"/>
      <c r="S159" s="68">
        <f t="shared" si="54"/>
        <v>0</v>
      </c>
      <c r="T159" s="4" t="e">
        <f t="shared" si="55"/>
        <v>#REF!</v>
      </c>
      <c r="U159" s="35"/>
      <c r="V159" s="69">
        <f t="shared" si="58"/>
        <v>0</v>
      </c>
      <c r="W159" s="69">
        <f t="shared" si="59"/>
        <v>0</v>
      </c>
      <c r="X159" s="70">
        <f t="shared" si="60"/>
        <v>0</v>
      </c>
      <c r="Y159" s="92" t="e">
        <f t="shared" si="56"/>
        <v>#REF!</v>
      </c>
      <c r="Z159" s="234"/>
      <c r="AA159" s="530">
        <v>0</v>
      </c>
      <c r="AB159" s="531">
        <v>0</v>
      </c>
      <c r="AC159" s="37"/>
    </row>
    <row r="160" spans="1:29" ht="13.5" customHeight="1" thickBot="1" x14ac:dyDescent="0.3">
      <c r="A160" s="498" t="str">
        <f>TEXT($B$156,"dddd")</f>
        <v>maandag</v>
      </c>
      <c r="B160" s="665"/>
      <c r="C160" s="449" t="e">
        <f t="shared" si="64"/>
        <v>#REF!</v>
      </c>
      <c r="D160" s="442">
        <f>IF(LEFT($A160,2)="ma",$D$175,IF(LEFT($A160,2)="di",$D$180,IF(LEFT($A160,2)="wo",$D$185,IF(LEFT($A160,2)="do",$D$190,IF(LEFT($A160,2)="vr",$D$195,IF(LEFT($A160,2)="za",$D$198,IF(LEFT($A160,2)="zo",$D$199)))))))</f>
        <v>0</v>
      </c>
      <c r="E160" s="442">
        <f>IF(LEFT($A160,2)="ma",$E$175,IF(LEFT($A160,2)="di",$E$180,IF(LEFT($A160,2)="wo",$E$185,IF(LEFT($A160,2)="do",$E$190,IF(LEFT($A160,2)="vr",$E$195,IF(LEFT($A160,2)="za",$E$198,IF(LEFT($A160,2)="zo",$E$199)))))))</f>
        <v>0</v>
      </c>
      <c r="F160" s="442">
        <f>IF(LEFT($A160,2)="ma",$C$175,IF(LEFT($A160,2)="di",$C$180,IF(LEFT($A160,2)="wo",$C$185,IF(LEFT($A160,2)="do",$C$190,IF(LEFT($A160,2)="vr",$C$195,IF(LEFT($A160,2)="za",$C$198,IF(LEFT($A160,2)="zo",$C$199)))))))</f>
        <v>0</v>
      </c>
      <c r="G160" s="272">
        <f t="shared" si="62"/>
        <v>0</v>
      </c>
      <c r="H160" s="266"/>
      <c r="I160" s="266"/>
      <c r="J160" s="284"/>
      <c r="K160" s="284"/>
      <c r="L160" s="311"/>
      <c r="M160" s="286"/>
      <c r="N160" s="464">
        <f t="shared" si="67"/>
        <v>42885</v>
      </c>
      <c r="O160" s="391"/>
      <c r="P160" s="287"/>
      <c r="Q160" s="287"/>
      <c r="R160" s="81"/>
      <c r="S160" s="71">
        <f t="shared" si="54"/>
        <v>0</v>
      </c>
      <c r="T160" s="6" t="e">
        <f t="shared" si="55"/>
        <v>#REF!</v>
      </c>
      <c r="U160" s="36"/>
      <c r="V160" s="72">
        <f t="shared" si="58"/>
        <v>0</v>
      </c>
      <c r="W160" s="72">
        <f t="shared" si="59"/>
        <v>0</v>
      </c>
      <c r="X160" s="73">
        <f t="shared" si="60"/>
        <v>0</v>
      </c>
      <c r="Y160" s="93" t="e">
        <f t="shared" si="56"/>
        <v>#REF!</v>
      </c>
      <c r="Z160" s="235"/>
      <c r="AA160" s="536">
        <v>0</v>
      </c>
      <c r="AB160" s="537">
        <v>0</v>
      </c>
      <c r="AC160" s="38"/>
    </row>
    <row r="161" spans="1:34" s="368" customFormat="1" x14ac:dyDescent="0.2">
      <c r="A161" s="490"/>
      <c r="B161" s="367"/>
      <c r="G161" s="369">
        <f>SUM(G6:G160)</f>
        <v>0</v>
      </c>
      <c r="H161" s="676" t="s">
        <v>38</v>
      </c>
      <c r="I161" s="677"/>
      <c r="J161" s="370"/>
      <c r="K161" s="370"/>
      <c r="L161" s="370"/>
      <c r="M161" s="203"/>
      <c r="N161" s="454"/>
      <c r="R161" s="384">
        <f t="shared" ref="R161:Y161" si="68">SUM(R6:R160)</f>
        <v>0</v>
      </c>
      <c r="S161" s="384">
        <f t="shared" si="68"/>
        <v>0</v>
      </c>
      <c r="T161" s="372" t="e">
        <f t="shared" si="68"/>
        <v>#REF!</v>
      </c>
      <c r="U161" s="384">
        <f>SUM($U6:$U160)</f>
        <v>0</v>
      </c>
      <c r="V161" s="384">
        <f t="shared" si="68"/>
        <v>0</v>
      </c>
      <c r="W161" s="384">
        <f t="shared" si="68"/>
        <v>0</v>
      </c>
      <c r="X161" s="372">
        <f t="shared" si="68"/>
        <v>0</v>
      </c>
      <c r="Y161" s="371" t="e">
        <f t="shared" si="68"/>
        <v>#REF!</v>
      </c>
      <c r="Z161" s="541"/>
      <c r="AA161" s="538">
        <f>SUM(AA6:AA160)</f>
        <v>0</v>
      </c>
      <c r="AB161" s="539">
        <f>SUM(AB6:AB160)</f>
        <v>0</v>
      </c>
    </row>
    <row r="162" spans="1:34" x14ac:dyDescent="0.2">
      <c r="B162" s="75"/>
      <c r="G162" s="103"/>
      <c r="H162" s="104"/>
      <c r="I162" s="105"/>
      <c r="T162" s="78" t="s">
        <v>37</v>
      </c>
      <c r="Y162" s="78" t="s">
        <v>37</v>
      </c>
      <c r="Z162" s="542"/>
      <c r="AA162" s="540" t="s">
        <v>143</v>
      </c>
      <c r="AB162" s="540" t="s">
        <v>37</v>
      </c>
    </row>
    <row r="163" spans="1:34" ht="13.5" thickBot="1" x14ac:dyDescent="0.25">
      <c r="B163" s="75"/>
      <c r="G163" s="103"/>
      <c r="H163" s="104"/>
      <c r="I163" s="105"/>
    </row>
    <row r="164" spans="1:34" ht="13.5" thickBot="1" x14ac:dyDescent="0.25">
      <c r="B164" s="75"/>
      <c r="G164" s="103"/>
      <c r="H164" s="104"/>
      <c r="I164" s="105"/>
      <c r="AA164" s="659" t="s">
        <v>144</v>
      </c>
      <c r="AB164" s="660"/>
    </row>
    <row r="165" spans="1:34" ht="13.5" thickBot="1" x14ac:dyDescent="0.25">
      <c r="B165" s="75"/>
      <c r="AA165" s="661">
        <f>AA161+AB161</f>
        <v>0</v>
      </c>
      <c r="AB165" s="662"/>
    </row>
    <row r="166" spans="1:34" x14ac:dyDescent="0.2">
      <c r="B166" s="75"/>
    </row>
    <row r="167" spans="1:34" ht="13.5" thickBot="1" x14ac:dyDescent="0.25">
      <c r="B167" s="75"/>
    </row>
    <row r="168" spans="1:34" x14ac:dyDescent="0.2">
      <c r="B168" s="631" t="s">
        <v>36</v>
      </c>
      <c r="C168" s="632"/>
      <c r="D168" s="632"/>
      <c r="E168" s="632"/>
      <c r="F168" s="632"/>
      <c r="G168" s="632"/>
      <c r="H168" s="632"/>
      <c r="I168" s="633"/>
      <c r="J168" s="94"/>
      <c r="L168" s="47"/>
    </row>
    <row r="169" spans="1:34" ht="15.75" thickBot="1" x14ac:dyDescent="0.3">
      <c r="B169" s="634"/>
      <c r="C169" s="635"/>
      <c r="D169" s="635"/>
      <c r="E169" s="635"/>
      <c r="F169" s="635"/>
      <c r="G169" s="635"/>
      <c r="H169" s="635"/>
      <c r="I169" s="636"/>
      <c r="J169" s="27"/>
      <c r="L169" s="47"/>
      <c r="AG169" s="47" t="s">
        <v>39</v>
      </c>
      <c r="AH169" s="47" t="s">
        <v>40</v>
      </c>
    </row>
    <row r="170" spans="1:34" ht="13.5" thickBot="1" x14ac:dyDescent="0.25">
      <c r="B170" s="194" t="s">
        <v>21</v>
      </c>
      <c r="C170" s="9" t="s">
        <v>22</v>
      </c>
      <c r="D170" s="10" t="s">
        <v>23</v>
      </c>
      <c r="E170" s="10" t="s">
        <v>24</v>
      </c>
      <c r="F170" s="10" t="s">
        <v>25</v>
      </c>
      <c r="G170" s="198" t="s">
        <v>26</v>
      </c>
      <c r="H170" s="194" t="s">
        <v>27</v>
      </c>
      <c r="I170" s="10"/>
      <c r="L170" s="47"/>
      <c r="AG170" s="47" t="s">
        <v>41</v>
      </c>
      <c r="AH170" s="47">
        <v>11</v>
      </c>
    </row>
    <row r="171" spans="1:34" x14ac:dyDescent="0.2">
      <c r="B171" s="17" t="s">
        <v>28</v>
      </c>
      <c r="C171" s="408">
        <f>NULROOSTER!B4</f>
        <v>0</v>
      </c>
      <c r="D171" s="409">
        <f>NULROOSTER!C4</f>
        <v>0</v>
      </c>
      <c r="E171" s="410">
        <f>NULROOSTER!D4</f>
        <v>0</v>
      </c>
      <c r="F171" s="411"/>
      <c r="G171" s="412"/>
      <c r="H171" s="413">
        <f>E171-D171-C171</f>
        <v>0</v>
      </c>
      <c r="I171" s="414"/>
      <c r="L171" s="47"/>
      <c r="AG171" s="47" t="s">
        <v>42</v>
      </c>
      <c r="AH171" s="47">
        <v>35</v>
      </c>
    </row>
    <row r="172" spans="1:34" x14ac:dyDescent="0.2">
      <c r="B172" s="429" t="s">
        <v>28</v>
      </c>
      <c r="C172" s="415">
        <f>NULROOSTER!B5</f>
        <v>0</v>
      </c>
      <c r="D172" s="424">
        <f>NULROOSTER!C5</f>
        <v>0</v>
      </c>
      <c r="E172" s="501">
        <f>NULROOSTER!D5</f>
        <v>0</v>
      </c>
      <c r="F172" s="416"/>
      <c r="G172" s="416"/>
      <c r="H172" s="196">
        <f>E172-D172-C172</f>
        <v>0</v>
      </c>
      <c r="I172" s="417"/>
      <c r="L172" s="47"/>
      <c r="AG172" s="47" t="s">
        <v>43</v>
      </c>
      <c r="AH172" s="47">
        <v>45</v>
      </c>
    </row>
    <row r="173" spans="1:34" x14ac:dyDescent="0.2">
      <c r="B173" s="429" t="s">
        <v>28</v>
      </c>
      <c r="C173" s="415">
        <f>NULROOSTER!B6</f>
        <v>0</v>
      </c>
      <c r="D173" s="424">
        <f>NULROOSTER!C6</f>
        <v>0</v>
      </c>
      <c r="E173" s="501">
        <f>NULROOSTER!D6</f>
        <v>0</v>
      </c>
      <c r="F173" s="416"/>
      <c r="G173" s="416"/>
      <c r="H173" s="196">
        <f>E173-D173-C173</f>
        <v>0</v>
      </c>
      <c r="I173" s="417"/>
      <c r="L173" s="47"/>
      <c r="AG173" s="47" t="s">
        <v>44</v>
      </c>
      <c r="AH173" s="47">
        <v>50</v>
      </c>
    </row>
    <row r="174" spans="1:34" x14ac:dyDescent="0.2">
      <c r="B174" s="429" t="s">
        <v>28</v>
      </c>
      <c r="C174" s="415">
        <f>NULROOSTER!B7</f>
        <v>0</v>
      </c>
      <c r="D174" s="424">
        <f>NULROOSTER!C7</f>
        <v>0</v>
      </c>
      <c r="E174" s="501">
        <f>NULROOSTER!D7</f>
        <v>0</v>
      </c>
      <c r="F174" s="416"/>
      <c r="G174" s="416"/>
      <c r="H174" s="196">
        <f>E174-D174-C174</f>
        <v>0</v>
      </c>
      <c r="I174" s="417"/>
      <c r="L174" s="47"/>
      <c r="AG174" s="47" t="s">
        <v>45</v>
      </c>
      <c r="AH174" s="47">
        <v>55</v>
      </c>
    </row>
    <row r="175" spans="1:34" ht="13.5" thickBot="1" x14ac:dyDescent="0.25">
      <c r="B175" s="19" t="s">
        <v>28</v>
      </c>
      <c r="C175" s="426">
        <f>NULROOSTER!B8</f>
        <v>0</v>
      </c>
      <c r="D175" s="428">
        <f>NULROOSTER!C8</f>
        <v>0</v>
      </c>
      <c r="E175" s="505">
        <f>NULROOSTER!D8</f>
        <v>0</v>
      </c>
      <c r="F175" s="422"/>
      <c r="G175" s="422"/>
      <c r="H175" s="199">
        <f t="shared" ref="H175:H195" si="69">E175-D175-C175</f>
        <v>0</v>
      </c>
      <c r="I175" s="29"/>
      <c r="L175" s="47"/>
      <c r="AG175" s="47" t="s">
        <v>46</v>
      </c>
      <c r="AH175" s="95" t="s">
        <v>53</v>
      </c>
    </row>
    <row r="176" spans="1:34" x14ac:dyDescent="0.2">
      <c r="B176" s="17" t="s">
        <v>29</v>
      </c>
      <c r="C176" s="434">
        <f>NULROOSTER!B9</f>
        <v>0</v>
      </c>
      <c r="D176" s="435">
        <f>NULROOSTER!C9</f>
        <v>0</v>
      </c>
      <c r="E176" s="500">
        <f>NULROOSTER!D9</f>
        <v>0</v>
      </c>
      <c r="F176" s="437"/>
      <c r="G176" s="437"/>
      <c r="H176" s="413">
        <f t="shared" si="69"/>
        <v>0</v>
      </c>
      <c r="I176" s="414"/>
      <c r="L176" s="47"/>
      <c r="AG176" s="47" t="s">
        <v>47</v>
      </c>
      <c r="AH176" s="95" t="s">
        <v>54</v>
      </c>
    </row>
    <row r="177" spans="2:34" x14ac:dyDescent="0.2">
      <c r="B177" s="429" t="s">
        <v>29</v>
      </c>
      <c r="C177" s="415">
        <f>NULROOSTER!B10</f>
        <v>0</v>
      </c>
      <c r="D177" s="424">
        <f>NULROOSTER!C10</f>
        <v>0</v>
      </c>
      <c r="E177" s="501">
        <f>NULROOSTER!D10</f>
        <v>0</v>
      </c>
      <c r="F177" s="416"/>
      <c r="G177" s="416"/>
      <c r="H177" s="196">
        <f>E177-D177-C177</f>
        <v>0</v>
      </c>
      <c r="I177" s="417"/>
      <c r="L177" s="47"/>
      <c r="AG177" s="47" t="s">
        <v>48</v>
      </c>
      <c r="AH177" s="95" t="s">
        <v>55</v>
      </c>
    </row>
    <row r="178" spans="2:34" x14ac:dyDescent="0.2">
      <c r="B178" s="429" t="s">
        <v>29</v>
      </c>
      <c r="C178" s="415">
        <f>NULROOSTER!B11</f>
        <v>0</v>
      </c>
      <c r="D178" s="424">
        <f>NULROOSTER!C11</f>
        <v>0</v>
      </c>
      <c r="E178" s="501">
        <f>NULROOSTER!D11</f>
        <v>0</v>
      </c>
      <c r="F178" s="416"/>
      <c r="G178" s="416"/>
      <c r="H178" s="196">
        <f>E178-D178-C178</f>
        <v>0</v>
      </c>
      <c r="I178" s="417"/>
      <c r="L178" s="47"/>
      <c r="AG178" s="47" t="s">
        <v>49</v>
      </c>
      <c r="AH178" s="95" t="s">
        <v>56</v>
      </c>
    </row>
    <row r="179" spans="2:34" x14ac:dyDescent="0.2">
      <c r="B179" s="429" t="s">
        <v>29</v>
      </c>
      <c r="C179" s="415">
        <f>NULROOSTER!B12</f>
        <v>0</v>
      </c>
      <c r="D179" s="424">
        <f>NULROOSTER!C12</f>
        <v>0</v>
      </c>
      <c r="E179" s="501">
        <f>NULROOSTER!D12</f>
        <v>0</v>
      </c>
      <c r="F179" s="416"/>
      <c r="G179" s="416"/>
      <c r="H179" s="196">
        <f>E179-D179-C179</f>
        <v>0</v>
      </c>
      <c r="I179" s="417"/>
      <c r="L179" s="47"/>
      <c r="AG179" s="47" t="s">
        <v>50</v>
      </c>
      <c r="AH179" s="95" t="s">
        <v>57</v>
      </c>
    </row>
    <row r="180" spans="2:34" ht="13.5" thickBot="1" x14ac:dyDescent="0.25">
      <c r="B180" s="18" t="s">
        <v>29</v>
      </c>
      <c r="C180" s="502">
        <f>NULROOSTER!B13</f>
        <v>0</v>
      </c>
      <c r="D180" s="503">
        <f>NULROOSTER!C13</f>
        <v>0</v>
      </c>
      <c r="E180" s="504">
        <f>NULROOSTER!D13</f>
        <v>0</v>
      </c>
      <c r="F180" s="418"/>
      <c r="G180" s="418"/>
      <c r="H180" s="197">
        <f>E180-D180-C180</f>
        <v>0</v>
      </c>
      <c r="I180" s="26"/>
      <c r="L180" s="47"/>
      <c r="AG180" s="47" t="s">
        <v>51</v>
      </c>
      <c r="AH180" s="95" t="s">
        <v>58</v>
      </c>
    </row>
    <row r="181" spans="2:34" x14ac:dyDescent="0.2">
      <c r="B181" s="21" t="s">
        <v>30</v>
      </c>
      <c r="C181" s="430">
        <f>NULROOSTER!B14</f>
        <v>0</v>
      </c>
      <c r="D181" s="431">
        <f>NULROOSTER!C14</f>
        <v>0</v>
      </c>
      <c r="E181" s="506">
        <f>NULROOSTER!D14</f>
        <v>0</v>
      </c>
      <c r="F181" s="433"/>
      <c r="G181" s="433"/>
      <c r="H181" s="419">
        <f t="shared" si="69"/>
        <v>0</v>
      </c>
      <c r="I181" s="420"/>
      <c r="L181" s="47"/>
      <c r="AG181" s="47" t="s">
        <v>52</v>
      </c>
      <c r="AH181" s="95" t="s">
        <v>59</v>
      </c>
    </row>
    <row r="182" spans="2:34" x14ac:dyDescent="0.2">
      <c r="B182" s="429" t="s">
        <v>30</v>
      </c>
      <c r="C182" s="415">
        <f>NULROOSTER!B15</f>
        <v>0</v>
      </c>
      <c r="D182" s="424">
        <f>NULROOSTER!C15</f>
        <v>0</v>
      </c>
      <c r="E182" s="501">
        <f>NULROOSTER!D15</f>
        <v>0</v>
      </c>
      <c r="F182" s="416"/>
      <c r="G182" s="416"/>
      <c r="H182" s="196">
        <f>E182-D182-C182</f>
        <v>0</v>
      </c>
      <c r="I182" s="417"/>
      <c r="L182" s="47"/>
      <c r="AH182" s="95" t="s">
        <v>60</v>
      </c>
    </row>
    <row r="183" spans="2:34" x14ac:dyDescent="0.2">
      <c r="B183" s="429" t="s">
        <v>30</v>
      </c>
      <c r="C183" s="415">
        <f>NULROOSTER!B16</f>
        <v>0</v>
      </c>
      <c r="D183" s="424">
        <f>NULROOSTER!C16</f>
        <v>0</v>
      </c>
      <c r="E183" s="501">
        <f>NULROOSTER!D16</f>
        <v>0</v>
      </c>
      <c r="F183" s="416"/>
      <c r="G183" s="416"/>
      <c r="H183" s="196">
        <f>E183-D183-C183</f>
        <v>0</v>
      </c>
      <c r="I183" s="417"/>
      <c r="L183" s="47"/>
      <c r="AH183" s="95" t="s">
        <v>61</v>
      </c>
    </row>
    <row r="184" spans="2:34" x14ac:dyDescent="0.2">
      <c r="B184" s="429" t="s">
        <v>30</v>
      </c>
      <c r="C184" s="415">
        <f>NULROOSTER!B17</f>
        <v>0</v>
      </c>
      <c r="D184" s="424">
        <f>NULROOSTER!C17</f>
        <v>0</v>
      </c>
      <c r="E184" s="501">
        <f>NULROOSTER!D17</f>
        <v>0</v>
      </c>
      <c r="F184" s="416"/>
      <c r="G184" s="416"/>
      <c r="H184" s="196">
        <f>E184-D184-C184</f>
        <v>0</v>
      </c>
      <c r="I184" s="417"/>
      <c r="L184" s="47"/>
      <c r="AH184" s="95" t="s">
        <v>62</v>
      </c>
    </row>
    <row r="185" spans="2:34" ht="13.5" thickBot="1" x14ac:dyDescent="0.25">
      <c r="B185" s="19" t="s">
        <v>30</v>
      </c>
      <c r="C185" s="426">
        <f>NULROOSTER!B18</f>
        <v>0</v>
      </c>
      <c r="D185" s="428">
        <f>NULROOSTER!C18</f>
        <v>0</v>
      </c>
      <c r="E185" s="505">
        <f>NULROOSTER!D18</f>
        <v>0</v>
      </c>
      <c r="F185" s="422"/>
      <c r="G185" s="422"/>
      <c r="H185" s="199">
        <f t="shared" si="69"/>
        <v>0</v>
      </c>
      <c r="I185" s="29"/>
      <c r="L185" s="47"/>
      <c r="AH185" s="95" t="s">
        <v>63</v>
      </c>
    </row>
    <row r="186" spans="2:34" x14ac:dyDescent="0.2">
      <c r="B186" s="17" t="s">
        <v>31</v>
      </c>
      <c r="C186" s="434">
        <f>NULROOSTER!B19</f>
        <v>0</v>
      </c>
      <c r="D186" s="435">
        <f>NULROOSTER!C19</f>
        <v>0</v>
      </c>
      <c r="E186" s="500">
        <f>NULROOSTER!D19</f>
        <v>0</v>
      </c>
      <c r="F186" s="437"/>
      <c r="G186" s="437"/>
      <c r="H186" s="413">
        <f>E186-D186-C186</f>
        <v>0</v>
      </c>
      <c r="I186" s="414"/>
      <c r="L186" s="47"/>
      <c r="AH186" s="95" t="s">
        <v>64</v>
      </c>
    </row>
    <row r="187" spans="2:34" x14ac:dyDescent="0.2">
      <c r="B187" s="429" t="s">
        <v>31</v>
      </c>
      <c r="C187" s="415">
        <f>NULROOSTER!B20</f>
        <v>0</v>
      </c>
      <c r="D187" s="424">
        <f>NULROOSTER!C20</f>
        <v>0</v>
      </c>
      <c r="E187" s="501">
        <f>NULROOSTER!D20</f>
        <v>0</v>
      </c>
      <c r="F187" s="416"/>
      <c r="G187" s="416"/>
      <c r="H187" s="196">
        <f t="shared" si="69"/>
        <v>0</v>
      </c>
      <c r="I187" s="417"/>
      <c r="L187" s="47"/>
    </row>
    <row r="188" spans="2:34" x14ac:dyDescent="0.2">
      <c r="B188" s="429" t="s">
        <v>31</v>
      </c>
      <c r="C188" s="415">
        <f>NULROOSTER!B21</f>
        <v>0</v>
      </c>
      <c r="D188" s="424">
        <f>NULROOSTER!C21</f>
        <v>0</v>
      </c>
      <c r="E188" s="501">
        <f>NULROOSTER!D21</f>
        <v>0</v>
      </c>
      <c r="F188" s="416"/>
      <c r="G188" s="416"/>
      <c r="H188" s="196">
        <f t="shared" si="69"/>
        <v>0</v>
      </c>
      <c r="I188" s="417"/>
      <c r="L188" s="47"/>
    </row>
    <row r="189" spans="2:34" x14ac:dyDescent="0.2">
      <c r="B189" s="429" t="s">
        <v>31</v>
      </c>
      <c r="C189" s="415">
        <f>NULROOSTER!B22</f>
        <v>0</v>
      </c>
      <c r="D189" s="424">
        <f>NULROOSTER!C22</f>
        <v>0</v>
      </c>
      <c r="E189" s="501">
        <f>NULROOSTER!D22</f>
        <v>0</v>
      </c>
      <c r="F189" s="416"/>
      <c r="G189" s="416"/>
      <c r="H189" s="196">
        <f t="shared" si="69"/>
        <v>0</v>
      </c>
      <c r="I189" s="417"/>
      <c r="L189" s="47"/>
    </row>
    <row r="190" spans="2:34" ht="13.5" thickBot="1" x14ac:dyDescent="0.25">
      <c r="B190" s="18" t="s">
        <v>31</v>
      </c>
      <c r="C190" s="502">
        <f>NULROOSTER!B23</f>
        <v>0</v>
      </c>
      <c r="D190" s="503">
        <f>NULROOSTER!C23</f>
        <v>0</v>
      </c>
      <c r="E190" s="504">
        <f>NULROOSTER!D23</f>
        <v>0</v>
      </c>
      <c r="F190" s="418"/>
      <c r="G190" s="418"/>
      <c r="H190" s="197">
        <f t="shared" si="69"/>
        <v>0</v>
      </c>
      <c r="I190" s="26"/>
      <c r="L190" s="47"/>
    </row>
    <row r="191" spans="2:34" x14ac:dyDescent="0.2">
      <c r="B191" s="21" t="s">
        <v>32</v>
      </c>
      <c r="C191" s="430">
        <f>NULROOSTER!B24</f>
        <v>0</v>
      </c>
      <c r="D191" s="431">
        <f>NULROOSTER!C24</f>
        <v>0</v>
      </c>
      <c r="E191" s="506">
        <f>NULROOSTER!D24</f>
        <v>0</v>
      </c>
      <c r="F191" s="433"/>
      <c r="G191" s="433"/>
      <c r="H191" s="419">
        <f t="shared" si="69"/>
        <v>0</v>
      </c>
      <c r="I191" s="420"/>
      <c r="L191" s="47"/>
    </row>
    <row r="192" spans="2:34" x14ac:dyDescent="0.2">
      <c r="B192" s="429" t="s">
        <v>32</v>
      </c>
      <c r="C192" s="415">
        <f>NULROOSTER!B25</f>
        <v>0</v>
      </c>
      <c r="D192" s="424">
        <f>NULROOSTER!C25</f>
        <v>0</v>
      </c>
      <c r="E192" s="501">
        <f>NULROOSTER!D25</f>
        <v>0</v>
      </c>
      <c r="F192" s="416"/>
      <c r="G192" s="416"/>
      <c r="H192" s="196">
        <f>E192-D192-C192</f>
        <v>0</v>
      </c>
      <c r="I192" s="417"/>
      <c r="L192" s="47"/>
    </row>
    <row r="193" spans="2:15" x14ac:dyDescent="0.2">
      <c r="B193" s="429" t="s">
        <v>32</v>
      </c>
      <c r="C193" s="415">
        <f>NULROOSTER!B26</f>
        <v>0</v>
      </c>
      <c r="D193" s="424">
        <f>NULROOSTER!C26</f>
        <v>0</v>
      </c>
      <c r="E193" s="501">
        <f>NULROOSTER!D26</f>
        <v>0</v>
      </c>
      <c r="F193" s="416"/>
      <c r="G193" s="416"/>
      <c r="H193" s="196">
        <f>E193-D193-C193</f>
        <v>0</v>
      </c>
      <c r="I193" s="417"/>
      <c r="L193" s="47"/>
    </row>
    <row r="194" spans="2:15" x14ac:dyDescent="0.2">
      <c r="B194" s="429" t="s">
        <v>32</v>
      </c>
      <c r="C194" s="415">
        <f>NULROOSTER!B27</f>
        <v>0</v>
      </c>
      <c r="D194" s="424">
        <f>NULROOSTER!C27</f>
        <v>0</v>
      </c>
      <c r="E194" s="501">
        <f>NULROOSTER!D27</f>
        <v>0</v>
      </c>
      <c r="F194" s="416"/>
      <c r="G194" s="416"/>
      <c r="H194" s="196">
        <f>E194-D194-C194</f>
        <v>0</v>
      </c>
      <c r="I194" s="417"/>
      <c r="L194" s="47"/>
    </row>
    <row r="195" spans="2:15" ht="13.5" thickBot="1" x14ac:dyDescent="0.25">
      <c r="B195" s="18" t="s">
        <v>32</v>
      </c>
      <c r="C195" s="502">
        <f>NULROOSTER!B28</f>
        <v>0</v>
      </c>
      <c r="D195" s="503">
        <f>NULROOSTER!C28</f>
        <v>0</v>
      </c>
      <c r="E195" s="504">
        <f>NULROOSTER!D28</f>
        <v>0</v>
      </c>
      <c r="F195" s="418"/>
      <c r="G195" s="190"/>
      <c r="H195" s="197">
        <f t="shared" si="69"/>
        <v>0</v>
      </c>
      <c r="I195" s="26"/>
      <c r="L195" s="47"/>
    </row>
    <row r="196" spans="2:15" ht="13.5" thickBot="1" x14ac:dyDescent="0.25">
      <c r="B196" s="75"/>
      <c r="H196" s="165"/>
      <c r="L196" s="47"/>
    </row>
    <row r="197" spans="2:15" ht="13.5" thickBot="1" x14ac:dyDescent="0.25">
      <c r="B197" s="487" t="s">
        <v>21</v>
      </c>
      <c r="C197" s="9" t="s">
        <v>22</v>
      </c>
      <c r="D197" s="10" t="s">
        <v>23</v>
      </c>
      <c r="E197" s="10" t="s">
        <v>24</v>
      </c>
      <c r="F197" s="11" t="s">
        <v>25</v>
      </c>
      <c r="G197" s="191" t="s">
        <v>26</v>
      </c>
      <c r="H197" s="195" t="s">
        <v>27</v>
      </c>
      <c r="I197" s="11"/>
      <c r="J197"/>
      <c r="K197"/>
      <c r="L197"/>
      <c r="M197"/>
      <c r="O197"/>
    </row>
    <row r="198" spans="2:15" x14ac:dyDescent="0.2">
      <c r="B198" s="484" t="s">
        <v>33</v>
      </c>
      <c r="C198" s="12">
        <v>0</v>
      </c>
      <c r="D198" s="12">
        <v>0</v>
      </c>
      <c r="E198" s="12">
        <v>0</v>
      </c>
      <c r="F198" s="15"/>
      <c r="G198" s="189"/>
      <c r="H198" s="196">
        <f>E198-D198-C198</f>
        <v>0</v>
      </c>
      <c r="I198" s="25"/>
      <c r="J198"/>
      <c r="K198"/>
      <c r="L198"/>
      <c r="M198"/>
      <c r="O198"/>
    </row>
    <row r="199" spans="2:15" ht="13.5" thickBot="1" x14ac:dyDescent="0.25">
      <c r="B199" s="485" t="s">
        <v>34</v>
      </c>
      <c r="C199" s="32">
        <v>0</v>
      </c>
      <c r="D199" s="32">
        <v>0</v>
      </c>
      <c r="E199" s="32">
        <v>0</v>
      </c>
      <c r="F199" s="16"/>
      <c r="G199" s="190"/>
      <c r="H199" s="196">
        <f>E199-D199-C199</f>
        <v>0</v>
      </c>
      <c r="I199" s="26"/>
      <c r="J199"/>
      <c r="K199"/>
      <c r="L199" s="425" t="s">
        <v>111</v>
      </c>
      <c r="M199"/>
      <c r="O199"/>
    </row>
    <row r="200" spans="2:15" ht="13.5" thickBot="1" x14ac:dyDescent="0.25">
      <c r="B200" s="488"/>
      <c r="C200" s="33">
        <v>0</v>
      </c>
      <c r="D200" s="33"/>
      <c r="E200" s="33">
        <v>1</v>
      </c>
      <c r="F200" s="23"/>
      <c r="G200" s="192"/>
      <c r="H200" s="24"/>
      <c r="I200" s="193"/>
      <c r="J200"/>
      <c r="K200"/>
      <c r="L200"/>
      <c r="M200"/>
      <c r="O200"/>
    </row>
    <row r="201" spans="2:15" ht="13.5" thickBot="1" x14ac:dyDescent="0.25">
      <c r="B201" s="489" t="s">
        <v>35</v>
      </c>
      <c r="C201" s="31">
        <v>0</v>
      </c>
      <c r="D201" s="31">
        <v>0</v>
      </c>
      <c r="E201" s="31">
        <v>0</v>
      </c>
      <c r="F201" s="16"/>
      <c r="G201" s="190"/>
      <c r="H201" s="197">
        <f>E201-D201-C201</f>
        <v>0</v>
      </c>
      <c r="I201" s="26"/>
      <c r="J201"/>
      <c r="K201"/>
      <c r="L201"/>
      <c r="M201"/>
      <c r="O201"/>
    </row>
    <row r="202" spans="2:15" x14ac:dyDescent="0.2">
      <c r="B202"/>
      <c r="C202"/>
      <c r="D202"/>
      <c r="E202"/>
      <c r="F202"/>
      <c r="G202"/>
      <c r="H202"/>
      <c r="I202"/>
      <c r="J202"/>
      <c r="K202"/>
      <c r="L202"/>
      <c r="M202"/>
    </row>
    <row r="203" spans="2:15" ht="13.5" thickBot="1" x14ac:dyDescent="0.25">
      <c r="B203"/>
      <c r="C203"/>
      <c r="D203"/>
      <c r="E203"/>
      <c r="F203"/>
      <c r="G203"/>
      <c r="H203"/>
      <c r="I203"/>
      <c r="J203"/>
      <c r="K203"/>
      <c r="L203"/>
      <c r="M203"/>
    </row>
    <row r="204" spans="2:15" ht="13.5" thickBot="1" x14ac:dyDescent="0.25">
      <c r="B204" s="487" t="s">
        <v>21</v>
      </c>
      <c r="C204" s="9" t="s">
        <v>22</v>
      </c>
      <c r="D204" s="10" t="s">
        <v>23</v>
      </c>
      <c r="E204" s="10" t="s">
        <v>24</v>
      </c>
      <c r="F204" s="11" t="s">
        <v>25</v>
      </c>
      <c r="G204" s="191" t="s">
        <v>26</v>
      </c>
      <c r="H204" s="195" t="s">
        <v>27</v>
      </c>
      <c r="I204" s="11"/>
      <c r="J204"/>
      <c r="K204"/>
      <c r="L204"/>
      <c r="M204"/>
    </row>
    <row r="205" spans="2:15" x14ac:dyDescent="0.2">
      <c r="B205" s="484" t="s">
        <v>33</v>
      </c>
      <c r="C205" s="12">
        <v>0</v>
      </c>
      <c r="D205" s="12">
        <v>0</v>
      </c>
      <c r="E205" s="12">
        <v>0</v>
      </c>
      <c r="F205" s="15"/>
      <c r="G205" s="189"/>
      <c r="H205" s="196">
        <f>E205-D205-C205</f>
        <v>0</v>
      </c>
      <c r="I205" s="25"/>
      <c r="J205"/>
      <c r="K205"/>
      <c r="L205"/>
      <c r="M205"/>
    </row>
    <row r="206" spans="2:15" ht="13.5" thickBot="1" x14ac:dyDescent="0.25">
      <c r="B206" s="486" t="s">
        <v>34</v>
      </c>
      <c r="C206" s="13">
        <v>0</v>
      </c>
      <c r="D206" s="13">
        <v>0.375</v>
      </c>
      <c r="E206" s="13">
        <v>0.625</v>
      </c>
      <c r="F206" s="16"/>
      <c r="G206" s="190"/>
      <c r="H206" s="197">
        <f>E206-D206-C206</f>
        <v>0.25</v>
      </c>
      <c r="I206" s="26"/>
      <c r="J206"/>
      <c r="K206"/>
      <c r="L206" s="425" t="s">
        <v>112</v>
      </c>
      <c r="M206"/>
    </row>
  </sheetData>
  <mergeCells count="43">
    <mergeCell ref="B168:I169"/>
    <mergeCell ref="O4:P4"/>
    <mergeCell ref="X4:Y4"/>
    <mergeCell ref="Z4:AB4"/>
    <mergeCell ref="B6:B10"/>
    <mergeCell ref="B11:B15"/>
    <mergeCell ref="B16:B20"/>
    <mergeCell ref="B21:B25"/>
    <mergeCell ref="B26:B30"/>
    <mergeCell ref="B31:B35"/>
    <mergeCell ref="B36:B40"/>
    <mergeCell ref="B41:B45"/>
    <mergeCell ref="B46:B50"/>
    <mergeCell ref="B51:B55"/>
    <mergeCell ref="B56:B60"/>
    <mergeCell ref="B61:B65"/>
    <mergeCell ref="J2:L2"/>
    <mergeCell ref="J3:L3"/>
    <mergeCell ref="D4:F4"/>
    <mergeCell ref="R4:T4"/>
    <mergeCell ref="J4:K4"/>
    <mergeCell ref="B66:B70"/>
    <mergeCell ref="B71:B75"/>
    <mergeCell ref="B76:B80"/>
    <mergeCell ref="B81:B85"/>
    <mergeCell ref="B86:B90"/>
    <mergeCell ref="B91:B95"/>
    <mergeCell ref="B96:B100"/>
    <mergeCell ref="B101:B105"/>
    <mergeCell ref="B106:B110"/>
    <mergeCell ref="B111:B115"/>
    <mergeCell ref="B116:B120"/>
    <mergeCell ref="B121:B125"/>
    <mergeCell ref="B126:B130"/>
    <mergeCell ref="B131:B135"/>
    <mergeCell ref="AA164:AB164"/>
    <mergeCell ref="AA165:AB165"/>
    <mergeCell ref="B136:B140"/>
    <mergeCell ref="B156:B160"/>
    <mergeCell ref="B141:B145"/>
    <mergeCell ref="B146:B150"/>
    <mergeCell ref="B151:B155"/>
    <mergeCell ref="H161:I161"/>
  </mergeCells>
  <phoneticPr fontId="11" type="noConversion"/>
  <conditionalFormatting sqref="D6 D11 D16 D21 D26 D31 D36 D41 D46 D51 D56 D61 D66 D71 D76 D81 D86 D91 D96 D101 D106 D111 D116 D121 D126 D131 D136 D141 D146 D151 D156">
    <cfRule type="cellIs" dxfId="127" priority="15" operator="notEqual">
      <formula>IF(LEFT($A6,2)="ma",$D$171,IF(LEFT($A6,2)="di",$D$176,IF(LEFT($A6,2)="wo",$D$181,IF(LEFT($A6,2)="do",$D$186,IF(LEFT($A6,2)="vr",$D$191,IF(LEFT($A6,2)="za",$D$198,IF(LEFT($A6,2)="zo",$D$199)))))))</formula>
    </cfRule>
    <cfRule type="cellIs" dxfId="126" priority="16" operator="notEqual">
      <formula>IF(LEFT($A6,2)="ma",$D$171,IF(LEFT($A6,2)="di",$D$176,IF(LEFT($A6,2)="wo",$D$181,IF(LEFT($A6,2)="do",$D$186,IF(LEFT($A6,2)="vr",$D$191,IF(LEFT($A6,2)="za",$D$198,IF(LEFT($A6,2)="zo",$D$199)))))))</formula>
    </cfRule>
  </conditionalFormatting>
  <conditionalFormatting sqref="D8 D13 D18 D23 D28 D33 D38 D43 D48 D53 D58 D63 D68 D73 D78 D83 D88 D93 D98 D103 D108 D113 D118 D123 D128 D133 D138 D143 D148 D153 D158">
    <cfRule type="cellIs" dxfId="125" priority="14" operator="notEqual">
      <formula>IF(LEFT($A8,2)="ma",$D$173,IF(LEFT($A8,2)="di",$D$178,IF(LEFT($A8,2)="wo",$D$183,IF(LEFT($A8,2)="do",$D$188,IF(LEFT($A8,2)="vr",$D$193,IF(LEFT($A8,2)="za",$D$198,IF(LEFT($A8,2)="zo",$D$199)))))))</formula>
    </cfRule>
  </conditionalFormatting>
  <conditionalFormatting sqref="D7 D12 D17 D22 D27 D32 D37 D42 D47 D52 D57 D62 D67 D72 D77 D82 D87 D92 D97 D102 D107 D112 D117 D122 D127 D132 D137 D142 D147 D152 D157">
    <cfRule type="cellIs" dxfId="124" priority="13" operator="notEqual">
      <formula>IF(LEFT($A7,2)="ma",$D$172,IF(LEFT($A7,2)="di",$D$177,IF(LEFT($A7,2)="wo",$D$182,IF(LEFT($A7,2)="do",$D$187,IF(LEFT($A7,2)="vr",$D$192,IF(LEFT($A7,2)="za",$D$198,IF(LEFT($A7,2)="zo",$D$199)))))))</formula>
    </cfRule>
  </conditionalFormatting>
  <conditionalFormatting sqref="D9 D14 D19 D24 D29 D34 D39 D44 D49 D54 D59 D64 D69 D74 D79 D84 D89 D94 D99 D104 D109 D114 D119 D124 D129 D134 D139 D144 D149 D154 D159">
    <cfRule type="cellIs" dxfId="123" priority="12" operator="notEqual">
      <formula>IF(LEFT($A9,2)="ma",$D$174,IF(LEFT($A9,2)="di",$D$179,IF(LEFT($A9,2)="wo",$D$184,IF(LEFT($A9,2)="do",$D$189,IF(LEFT($A9,2)="vr",$D$194,IF(LEFT($A9,2)="za",$D$198,IF(LEFT($A9,2)="zo",$D$199)))))))</formula>
    </cfRule>
  </conditionalFormatting>
  <conditionalFormatting sqref="D10 D15 D20 D25 D30 D35 D40 D45 D50 D55 D60 D65 D70 D75 D80 D85 D90 D95 D100 D105 D110 D115 D120 D125 D130 D135 D140 D145 D150 D155 D160">
    <cfRule type="cellIs" dxfId="122" priority="11" operator="notEqual">
      <formula>IF(LEFT($A10,2)="ma",$D$175,IF(LEFT($A10,2)="di",$D$180,IF(LEFT($A10,2)="wo",$D$185,IF(LEFT($A10,2)="do",$D$190,IF(LEFT($A10,2)="vr",$D$195,IF(LEFT($A10,2)="za",$D$198,IF(LEFT($A10,2)="zo",$D$199)))))))</formula>
    </cfRule>
  </conditionalFormatting>
  <conditionalFormatting sqref="E6 E11 E16 E21 E26 E31 E36 E41 E46 E51 E56 E61 E66 E71 E76 E81 E86 E91 E96 E101 E106 E111 E116 E121 E126 E131 E136 E141 E146 E151 E156">
    <cfRule type="cellIs" dxfId="121" priority="10" operator="notEqual">
      <formula>IF(LEFT($A6,2)="ma",$E$171,IF(LEFT($A6,2)="di",$E$176,IF(LEFT($A6,2)="wo",$E$181,IF(LEFT($A6,2)="do",$E$186,IF(LEFT($A6,2)="vr",$E$191,IF(LEFT($A6,2)="za",$E$198,IF(LEFT($A6,2)="zo",$E$199)))))))</formula>
    </cfRule>
  </conditionalFormatting>
  <conditionalFormatting sqref="E7 E12 E17 E22 E27 E32 E37 E42 E47 E52 E57 E62 E67 E72 E77 E82 E87 E92 E97 E102 E107 E112 E117 E122 E127 E132 E137 E142 E147 E152 E157">
    <cfRule type="cellIs" dxfId="120" priority="9" operator="notEqual">
      <formula>IF(LEFT($A7,2)="ma",$E$172,IF(LEFT($A7,2)="di",$E$177,IF(LEFT($A7,2)="wo",$E$182,IF(LEFT($A7,2)="do",$E$187,IF(LEFT($A7,2)="vr",$E$192,IF(LEFT($A7,2)="za",$E$198,IF(LEFT($A7,2)="zo",$E$199)))))))</formula>
    </cfRule>
  </conditionalFormatting>
  <conditionalFormatting sqref="E8 E13 E18 E23 E28 E33 E38 E43 E48 E53 E58 E63 E68 E73 E78 E83 E88 E93 E98 E103 E108 E113 E118 E123 E128 E133 E138 E143 E148 E153 E158">
    <cfRule type="cellIs" dxfId="119" priority="8" operator="notEqual">
      <formula>IF(LEFT($A8,2)="ma",$E$173,IF(LEFT($A8,2)="di",$E$178,IF(LEFT($A8,2)="wo",$E$183,IF(LEFT($A8,2)="do",$E$188,IF(LEFT($A8,2)="vr",$E$193,IF(LEFT($A8,2)="za",$E$198,IF(LEFT($A8,2)="zo",$E$199)))))))</formula>
    </cfRule>
  </conditionalFormatting>
  <conditionalFormatting sqref="E9 E14 E19 E24 E29 E34 E39 E44 E49 E54 E59 E64 E69 E74 E79 E84 E89 E94 E99 E104 E109 E114 E119 E124 E129 E134 E139 E144 E149 E154 E159">
    <cfRule type="cellIs" dxfId="118" priority="7" operator="notEqual">
      <formula>IF(LEFT($A9,2)="ma",$E$174,IF(LEFT($A9,2)="di",$E$179,IF(LEFT($A9,2)="wo",$E$184,IF(LEFT($A9,2)="do",$E$189,IF(LEFT($A9,2)="vr",$E$194,IF(LEFT($A9,2)="za",$E$198,IF(LEFT($A9,2)="zo",$E$199)))))))</formula>
    </cfRule>
  </conditionalFormatting>
  <conditionalFormatting sqref="E10 E15 E20 E25 E30 E35 E40 E45 E50 E55 E60 E65 E70 E75 E80 E85 E90 E95 E100 E105 E110 E115 E120 E125 E130 E135 E140 E145 E150 E155 E160">
    <cfRule type="cellIs" dxfId="117" priority="6" operator="notEqual">
      <formula>IF(LEFT($A10,2)="ma",$E$175,IF(LEFT($A10,2)="di",$E$180,IF(LEFT($A10,2)="wo",$E$185,IF(LEFT($A10,2)="do",$E$190,IF(LEFT($A10,2)="vr",$E$195,IF(LEFT($A10,2)="za",$E$198,IF(LEFT($A10,2)="zo",$E$199)))))))</formula>
    </cfRule>
  </conditionalFormatting>
  <conditionalFormatting sqref="F6 F11 F16 F21 F26 F31 F36 F41 F46 F51 F56 F61 F66 F71 F76 F81 F86 F91 F96 F101 F106 F111 F116 F121 F126 F131 F136 F141 F146 F151 F156">
    <cfRule type="cellIs" dxfId="116" priority="5" operator="notEqual">
      <formula>IF(LEFT($A6,2)="ma",$C$171,IF(LEFT($A6,2)="di",$C$176,IF(LEFT($A6,2)="wo",$C$181,IF(LEFT($A6,2)="do",$C$186,IF(LEFT($A6,2)="vr",$C$191,IF(LEFT($A6,2)="za",$C$198,IF(LEFT($A6,2)="zo",$C$199)))))))</formula>
    </cfRule>
  </conditionalFormatting>
  <conditionalFormatting sqref="F7 F12 F17 F22 F27 F32 F37 F42 F47 F52 F57 F62 F67 F72 F77 F82 F87 F92 F97 F102 F107 F112 F117 F122 F127 F132 F137 F142 F147 F152 F157">
    <cfRule type="cellIs" dxfId="115" priority="4" operator="notEqual">
      <formula>IF(LEFT($A7,2)="ma",$C$172,IF(LEFT($A7,2)="di",$C$177,IF(LEFT($A7,2)="wo",$C$182,IF(LEFT($A7,2)="do",$C$187,IF(LEFT($A7,2)="vr",$C$192,IF(LEFT($A7,2)="za",$C$198,IF(LEFT($A7,2)="zo",$C$199)))))))</formula>
    </cfRule>
  </conditionalFormatting>
  <conditionalFormatting sqref="F8 F13 F18 F23 F28 F33 F38 F43 F48 F53 F58 F63 F68 F73 F78 F83 F88 F93 F98 F103 F108 F113 F118 F123 F128 F133 F138 F143 F148 F153 F158">
    <cfRule type="cellIs" dxfId="114" priority="3" operator="notEqual">
      <formula>IF(LEFT($A8,2)="ma",$C$173,IF(LEFT($A8,2)="di",$C$178,IF(LEFT($A8,2)="wo",$C$183,IF(LEFT($A8,2)="do",$C$188,IF(LEFT($A8,2)="vr",$C$193,IF(LEFT($A8,2)="za",$C$198,IF(LEFT($A8,2)="zo",$C$199)))))))</formula>
    </cfRule>
  </conditionalFormatting>
  <conditionalFormatting sqref="F9 F14 F19 F24 F29 F34 F39 F44 F49 F54 F59 F64 F69 F74 F79 F84 F89 F94 F99 F104 F109 F114 F119 F124 F129 F134 F139 F144 F149 F154 F159">
    <cfRule type="cellIs" dxfId="113" priority="2" operator="notEqual">
      <formula>IF(LEFT($A9,2)="ma",$C$174,IF(LEFT($A9,2)="di",$C$179,IF(LEFT($A9,2)="wo",$C$184,IF(LEFT($A9,2)="do",$C$189,IF(LEFT($A9,2)="vr",$C$194,IF(LEFT($A9,2)="za",$C$198,IF(LEFT($A9,2)="zo",$C$199)))))))</formula>
    </cfRule>
  </conditionalFormatting>
  <conditionalFormatting sqref="F10 F15 F20 F25 F30 F35 F40 F45 F50 F55 F60 F65 F70 F75 F80 F85 F90 F95 F100 F105 F110 F115 F120 F125 F130 F135 F140 F145 F150 F155 F160">
    <cfRule type="cellIs" dxfId="112" priority="1" operator="notEqual">
      <formula>IF(LEFT($A10,2)="ma",$C$175,IF(LEFT($A10,2)="di",$C$180,IF(LEFT($A10,2)="wo",$C$185,IF(LEFT($A10,2)="do",$C$190,IF(LEFT($A10,2)="vr",$C$195,IF(LEFT($A10,2)="za",$C$198,IF(LEFT($A10,2)="zo",$C$199)))))))</formula>
    </cfRule>
  </conditionalFormatting>
  <dataValidations count="4">
    <dataValidation type="list" allowBlank="1" showInputMessage="1" showErrorMessage="1" sqref="H6:H160 F205:F206 F198:F201 F171:F195" xr:uid="{00000000-0002-0000-1100-000000000000}">
      <formula1>BIJZ</formula1>
    </dataValidation>
    <dataValidation type="list" allowBlank="1" showInputMessage="1" showErrorMessage="1" sqref="G198:G199 I205:I206 G205:G206 I198:I199 I201 G201 I171:I195 G171:G195" xr:uid="{00000000-0002-0000-1100-000001000000}">
      <formula1>VER</formula1>
    </dataValidation>
    <dataValidation type="list" allowBlank="1" showInputMessage="1" showErrorMessage="1" sqref="G200 I200" xr:uid="{00000000-0002-0000-1100-000002000000}">
      <formula1>$P$9:$P$35</formula1>
    </dataValidation>
    <dataValidation type="list" allowBlank="1" showInputMessage="1" showErrorMessage="1" sqref="I6:I160" xr:uid="{00000000-0002-0000-1100-000003000000}">
      <formula1>AFWEZIG</formula1>
    </dataValidation>
  </dataValidations>
  <pageMargins left="0.75" right="0.75" top="1" bottom="1" header="0.5" footer="0.5"/>
  <pageSetup paperSize="9" scale="65"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33" r:id="rId4" name="Spinner 1">
              <controlPr defaultSize="0" autoPict="0">
                <anchor moveWithCells="1" sizeWithCells="1">
                  <from>
                    <xdr:col>28</xdr:col>
                    <xdr:colOff>9525</xdr:colOff>
                    <xdr:row>2</xdr:row>
                    <xdr:rowOff>9525</xdr:rowOff>
                  </from>
                  <to>
                    <xdr:col>28</xdr:col>
                    <xdr:colOff>923925</xdr:colOff>
                    <xdr:row>3</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
  <dimension ref="A1:AH206"/>
  <sheetViews>
    <sheetView workbookViewId="0">
      <pane xSplit="2" ySplit="5" topLeftCell="M135" activePane="bottomRight" state="frozen"/>
      <selection activeCell="E205" sqref="E205"/>
      <selection pane="topRight" activeCell="E205" sqref="E205"/>
      <selection pane="bottomLeft" activeCell="E205" sqref="E205"/>
      <selection pane="bottomRight" activeCell="R4" sqref="R4:T4"/>
    </sheetView>
  </sheetViews>
  <sheetFormatPr defaultColWidth="9.140625" defaultRowHeight="12.75" x14ac:dyDescent="0.2"/>
  <cols>
    <col min="1" max="1" width="23.140625" style="490" hidden="1" customWidth="1"/>
    <col min="2" max="2" width="22.42578125" style="47" customWidth="1"/>
    <col min="3" max="3" width="10.85546875" style="47" customWidth="1"/>
    <col min="4" max="9" width="9.140625" style="47"/>
    <col min="10" max="12" width="9.140625" style="82"/>
    <col min="13" max="13" width="13.42578125" style="47" customWidth="1"/>
    <col min="14" max="14" width="13.42578125" style="47" hidden="1" customWidth="1"/>
    <col min="15" max="15" width="9.140625" style="47"/>
    <col min="16" max="16" width="39.7109375" style="47" customWidth="1"/>
    <col min="17" max="17" width="14.42578125" style="47" customWidth="1"/>
    <col min="18" max="18" width="8" style="47" customWidth="1"/>
    <col min="19" max="19" width="6.140625" style="47" customWidth="1"/>
    <col min="20" max="20" width="7.7109375" style="47" customWidth="1"/>
    <col min="21" max="24" width="7" style="47" hidden="1" customWidth="1"/>
    <col min="25" max="25" width="8.140625" style="47" hidden="1" customWidth="1"/>
    <col min="26" max="27" width="8.140625" style="523" customWidth="1"/>
    <col min="28" max="28" width="11.28515625" style="523" customWidth="1"/>
    <col min="29" max="29" width="35.140625" style="47" customWidth="1"/>
    <col min="30" max="31" width="9.140625" style="47"/>
    <col min="32" max="34" width="0" style="47" hidden="1" customWidth="1"/>
    <col min="35" max="16384" width="9.140625" style="47"/>
  </cols>
  <sheetData>
    <row r="1" spans="1:29" ht="13.5" thickBot="1" x14ac:dyDescent="0.25"/>
    <row r="2" spans="1:29" ht="13.5" thickBot="1" x14ac:dyDescent="0.25">
      <c r="E2" s="48"/>
      <c r="F2" s="48"/>
      <c r="G2" s="48"/>
      <c r="H2" s="48"/>
      <c r="I2" s="48"/>
      <c r="J2" s="669" t="s">
        <v>0</v>
      </c>
      <c r="K2" s="669"/>
      <c r="L2" s="669"/>
      <c r="M2" s="48"/>
      <c r="N2" s="48"/>
      <c r="O2" s="83"/>
      <c r="P2" s="50" t="s">
        <v>15</v>
      </c>
      <c r="Q2" s="201" t="e">
        <f>JANUARI!#REF!</f>
        <v>#REF!</v>
      </c>
      <c r="R2" s="52"/>
      <c r="S2" s="52"/>
      <c r="T2" s="52"/>
      <c r="U2" s="53"/>
      <c r="V2" s="53"/>
      <c r="W2" s="53"/>
      <c r="X2" s="53"/>
      <c r="Y2" s="53"/>
      <c r="Z2" s="524"/>
      <c r="AA2" s="524"/>
      <c r="AB2" s="524"/>
      <c r="AC2" s="53"/>
    </row>
    <row r="3" spans="1:29" ht="36.75" customHeight="1" x14ac:dyDescent="0.25">
      <c r="E3" s="54"/>
      <c r="F3" s="54"/>
      <c r="G3" s="54"/>
      <c r="H3" s="54"/>
      <c r="I3" s="54"/>
      <c r="J3" s="670" t="e">
        <f>JANUARI!#REF!</f>
        <v>#REF!</v>
      </c>
      <c r="K3" s="670"/>
      <c r="L3" s="670"/>
      <c r="M3" s="54"/>
      <c r="N3" s="54"/>
      <c r="O3" s="359"/>
      <c r="P3" s="359"/>
      <c r="Q3" s="359"/>
      <c r="R3" s="56" t="e">
        <f>JANUARI!#REF!</f>
        <v>#REF!</v>
      </c>
      <c r="S3" s="360"/>
      <c r="T3" s="359"/>
      <c r="V3" s="56"/>
      <c r="W3" s="56"/>
      <c r="X3" s="56"/>
      <c r="Y3" s="57">
        <v>2.4799999999999999E-2</v>
      </c>
      <c r="Z3" s="525"/>
      <c r="AA3" s="525"/>
      <c r="AB3" s="524"/>
      <c r="AC3" s="479">
        <v>2021</v>
      </c>
    </row>
    <row r="4" spans="1:29" x14ac:dyDescent="0.2">
      <c r="B4" s="480"/>
      <c r="C4" s="59"/>
      <c r="D4" s="673" t="s">
        <v>1</v>
      </c>
      <c r="E4" s="674"/>
      <c r="F4" s="675"/>
      <c r="G4" s="60"/>
      <c r="H4" s="60"/>
      <c r="I4" s="60"/>
      <c r="J4" s="681" t="s">
        <v>20</v>
      </c>
      <c r="K4" s="682"/>
      <c r="L4" s="84"/>
      <c r="M4" s="84" t="s">
        <v>74</v>
      </c>
      <c r="N4" s="457"/>
      <c r="O4" s="671" t="s">
        <v>12</v>
      </c>
      <c r="P4" s="672"/>
      <c r="Q4" s="85" t="s">
        <v>13</v>
      </c>
      <c r="R4" s="678" t="s">
        <v>16</v>
      </c>
      <c r="S4" s="679"/>
      <c r="T4" s="680"/>
      <c r="U4" s="101"/>
      <c r="V4" s="102"/>
      <c r="W4" s="61"/>
      <c r="X4" s="683" t="s">
        <v>17</v>
      </c>
      <c r="Y4" s="684"/>
      <c r="Z4" s="685" t="s">
        <v>2</v>
      </c>
      <c r="AA4" s="686"/>
      <c r="AB4" s="687"/>
      <c r="AC4" s="53"/>
    </row>
    <row r="5" spans="1:29" ht="76.5" customHeight="1" thickBot="1" x14ac:dyDescent="0.25">
      <c r="A5" s="491"/>
      <c r="B5" s="481" t="s">
        <v>3</v>
      </c>
      <c r="C5" s="361" t="s">
        <v>91</v>
      </c>
      <c r="D5" s="63" t="s">
        <v>5</v>
      </c>
      <c r="E5" s="63" t="s">
        <v>6</v>
      </c>
      <c r="F5" s="63" t="s">
        <v>7</v>
      </c>
      <c r="G5" s="64" t="s">
        <v>8</v>
      </c>
      <c r="H5" s="63" t="s">
        <v>69</v>
      </c>
      <c r="I5" s="63" t="s">
        <v>68</v>
      </c>
      <c r="J5" s="86" t="s">
        <v>19</v>
      </c>
      <c r="K5" s="86" t="s">
        <v>18</v>
      </c>
      <c r="L5" s="87" t="s">
        <v>88</v>
      </c>
      <c r="M5" s="87" t="s">
        <v>79</v>
      </c>
      <c r="N5" s="458" t="s">
        <v>21</v>
      </c>
      <c r="O5" s="88" t="s">
        <v>126</v>
      </c>
      <c r="P5" s="89" t="s">
        <v>125</v>
      </c>
      <c r="Q5" s="89" t="s">
        <v>14</v>
      </c>
      <c r="R5" s="65" t="s">
        <v>9</v>
      </c>
      <c r="S5" s="386" t="s">
        <v>98</v>
      </c>
      <c r="T5" s="65" t="s">
        <v>10</v>
      </c>
      <c r="U5" s="66" t="s">
        <v>9</v>
      </c>
      <c r="V5" s="66" t="s">
        <v>98</v>
      </c>
      <c r="W5" s="269" t="s">
        <v>99</v>
      </c>
      <c r="X5" s="269" t="s">
        <v>100</v>
      </c>
      <c r="Y5" s="66" t="s">
        <v>10</v>
      </c>
      <c r="Z5" s="526" t="s">
        <v>138</v>
      </c>
      <c r="AA5" s="526" t="s">
        <v>136</v>
      </c>
      <c r="AB5" s="527" t="s">
        <v>137</v>
      </c>
      <c r="AC5" s="90" t="s">
        <v>11</v>
      </c>
    </row>
    <row r="6" spans="1:29" ht="12.75" customHeight="1" thickBot="1" x14ac:dyDescent="0.3">
      <c r="A6" s="496" t="str">
        <f>TEXT($B$6,"dddd")</f>
        <v>dinsdag</v>
      </c>
      <c r="B6" s="663">
        <f>DATE($AC$3,6,1)</f>
        <v>42886</v>
      </c>
      <c r="C6" s="451"/>
      <c r="D6" s="493">
        <f>IF(LEFT($A6,2 )="ma",$D$171,IF(LEFT($A6,2)="di",$D$176,IF(LEFT($A6,2)="wo",$D$181,IF(LEFT($A6,2)="do",$D$186,IF(LEFT($A6,2)="vr",$D$191,IF(LEFT($A6,2)="za",$D$198,IF(LEFT($A6,2)="zo",$D$199)))))))</f>
        <v>0</v>
      </c>
      <c r="E6" s="495">
        <f>IF(LEFT($A6,2)="ma",$E$171,IF(LEFT($A6,2)="di",$E$176,IF(LEFT($A6,2)="wo",$E$181,IF(LEFT($A6,2)="do",$E$186,IF(LEFT($A6,2)="vr",$E$191,IF(LEFT($A6,2)="za",$E$198,IF(LEFT($A6,2)="zo",$E$199)))))))</f>
        <v>0</v>
      </c>
      <c r="F6" s="495">
        <f>IF(LEFT($A6,2)="ma",$C$171,IF(LEFT($A6,2)="di",$C$176,IF(LEFT($A6,2)="wo",$C$181,IF(LEFT($A6,2)="do",$C$186,IF(LEFT($A6,2)="vr",$C$191,IF(LEFT($A6,2)="za",$C$198,IF(LEFT($A6,2)="zo",$C$199)))))))</f>
        <v>0</v>
      </c>
      <c r="G6" s="42">
        <f t="shared" ref="G6:G12" si="0">E6-D6-F6</f>
        <v>0</v>
      </c>
      <c r="H6" s="264"/>
      <c r="I6" s="508"/>
      <c r="J6" s="276"/>
      <c r="K6" s="276"/>
      <c r="L6" s="309"/>
      <c r="M6" s="278"/>
      <c r="N6" s="460">
        <f>$B$6</f>
        <v>42886</v>
      </c>
      <c r="O6" s="389"/>
      <c r="P6" s="279"/>
      <c r="Q6" s="401"/>
      <c r="R6" s="79"/>
      <c r="S6" s="200">
        <f t="shared" ref="S6:S69" si="1">IF(LEFT(M6,1)="R",IF(R6&lt;$Q$2,0,R6-$Q$2),IF(LEFT(M6,1)="S",IF(R6&lt;$Q$2,0,R6-$Q$2),R6))</f>
        <v>0</v>
      </c>
      <c r="T6" s="5" t="e">
        <f t="shared" ref="T6:T37" si="2">S6*$R$3</f>
        <v>#REF!</v>
      </c>
      <c r="U6" s="34"/>
      <c r="V6" s="67">
        <f>IF(LEFT(M6,1)="R",IF(U6&lt;$Q$2,0,U6-$Q$2),IF(LEFT(M6,1)="S",IF(U6&lt;$Q$2,0,U6-$Q$2),U6))</f>
        <v>0</v>
      </c>
      <c r="W6" s="67">
        <f>U6</f>
        <v>0</v>
      </c>
      <c r="X6" s="74">
        <f>W6*($Y$3)</f>
        <v>0</v>
      </c>
      <c r="Y6" s="91" t="e">
        <f t="shared" ref="Y6:Y37" si="3">V6*($R$3)</f>
        <v>#REF!</v>
      </c>
      <c r="Z6" s="238"/>
      <c r="AA6" s="528">
        <v>0</v>
      </c>
      <c r="AB6" s="529">
        <v>0</v>
      </c>
      <c r="AC6" s="41"/>
    </row>
    <row r="7" spans="1:29" ht="12.75" customHeight="1" thickBot="1" x14ac:dyDescent="0.3">
      <c r="A7" s="497" t="str">
        <f t="shared" ref="A7:A10" si="4">TEXT($B$6,"dddd")</f>
        <v>dinsdag</v>
      </c>
      <c r="B7" s="664"/>
      <c r="C7" s="450"/>
      <c r="D7" s="494">
        <f>IF(LEFT($A7,2)="ma",$D$172,IF(LEFT($A7,2)="di",$D$177,IF(LEFT($A7,2)="wo",$D$182,IF(LEFT($A7,2)="do",$D$187,IF(LEFT($A7,2)="vr",$D$192,IF(LEFT($A7,2)="za",$D$198,IF(LEFT($A7,2)="zo",$D$199)))))))</f>
        <v>0</v>
      </c>
      <c r="E7" s="441">
        <f>IF(LEFT($A7,2)="ma",$E$172,IF(LEFT($A7,2)="di",$E$177,IF(LEFT($A7,2)="wo",$E$182,IF(LEFT($A7,2)="do",$E$187,IF(LEFT($A7,2)="vr",$E$192,IF(LEFT($A7,2)="za",$E$198,IF(LEFT($A7,2)="zo",$E$199)))))))</f>
        <v>0</v>
      </c>
      <c r="F7" s="441">
        <f>IF(LEFT($A7,2)="ma",$C$172,IF(LEFT($A7,2)="di",$C$177,IF(LEFT($A7,2)="wo",$C$182,IF(LEFT($A7,2)="do",$C$187,IF(LEFT($A7,2)="vr",$C$192,IF(LEFT($A7,2)="za",$C$198,IF(LEFT($A7,2)="zo",$C$199)))))))</f>
        <v>0</v>
      </c>
      <c r="G7" s="43">
        <f t="shared" si="0"/>
        <v>0</v>
      </c>
      <c r="H7" s="265"/>
      <c r="I7" s="265"/>
      <c r="J7" s="280"/>
      <c r="K7" s="400"/>
      <c r="L7" s="310"/>
      <c r="M7" s="282"/>
      <c r="N7" s="460">
        <f t="shared" ref="N7:N10" si="5">$B$6</f>
        <v>42886</v>
      </c>
      <c r="O7" s="390"/>
      <c r="P7" s="283"/>
      <c r="Q7" s="283"/>
      <c r="R7" s="80"/>
      <c r="S7" s="68">
        <f t="shared" si="1"/>
        <v>0</v>
      </c>
      <c r="T7" s="4" t="e">
        <f t="shared" si="2"/>
        <v>#REF!</v>
      </c>
      <c r="U7" s="35"/>
      <c r="V7" s="69">
        <f t="shared" ref="V7:V70" si="6">IF(LEFT(M7,1)="R",IF(U7&lt;$Q$2,0,U7-$Q$2),IF(LEFT(M7,1)="S",IF(U7&lt;$Q$2,0,U7-$Q$2),U7))</f>
        <v>0</v>
      </c>
      <c r="W7" s="69">
        <f t="shared" ref="W7:W70" si="7">U7</f>
        <v>0</v>
      </c>
      <c r="X7" s="70">
        <f t="shared" ref="X7:X70" si="8">W7*($Y$3)</f>
        <v>0</v>
      </c>
      <c r="Y7" s="92" t="e">
        <f t="shared" si="3"/>
        <v>#REF!</v>
      </c>
      <c r="Z7" s="234"/>
      <c r="AA7" s="530">
        <v>0</v>
      </c>
      <c r="AB7" s="531">
        <v>0</v>
      </c>
      <c r="AC7" s="37"/>
    </row>
    <row r="8" spans="1:29" ht="12.75" customHeight="1" thickBot="1" x14ac:dyDescent="0.3">
      <c r="A8" s="497" t="str">
        <f t="shared" si="4"/>
        <v>dinsdag</v>
      </c>
      <c r="B8" s="664"/>
      <c r="C8" s="452"/>
      <c r="D8" s="492">
        <f>IF(LEFT($A8,2)="ma",$D$173,IF(LEFT($A8,2)="di",$D$178,IF(LEFT($A8,2)="wo",$D$183,IF(LEFT($A8,2)="do",$D$188,IF(LEFT($A8,2)="vr",$D$193,IF(LEFT($A8,2)="za",$D$198,IF(LEFT($A8,2)="zo",$D$199)))))))</f>
        <v>0</v>
      </c>
      <c r="E8" s="441">
        <f>IF(LEFT($A8,2)="ma",$E$173,IF(LEFT($A8,2)="di",$E$178,IF(LEFT($A8,2)="wo",$E$183,IF(LEFT($A8,2)="do",$E$188,IF(LEFT($A8,2)="vr",$E$193,IF(LEFT($A8,2)="za",$E$198,IF(LEFT($A8,2)="zo",$E$199)))))))</f>
        <v>0</v>
      </c>
      <c r="F8" s="441">
        <f>IF(LEFT($A8,2)="ma",$C$173,IF(LEFT($A8,2)="di",$C$178,IF(LEFT($A8,2)="wo",$C$183,IF(LEFT($A8,2)="do",$C$188,IF(LEFT($A8,2)="vr",$C$193,IF(LEFT($A8,2)="za",$C$198,IF(LEFT($A8,2)="zo",$C$199)))))))</f>
        <v>0</v>
      </c>
      <c r="G8" s="43">
        <f t="shared" si="0"/>
        <v>0</v>
      </c>
      <c r="H8" s="265"/>
      <c r="I8" s="265"/>
      <c r="J8" s="280"/>
      <c r="K8" s="280"/>
      <c r="L8" s="310"/>
      <c r="M8" s="282"/>
      <c r="N8" s="460">
        <f t="shared" si="5"/>
        <v>42886</v>
      </c>
      <c r="O8" s="390"/>
      <c r="P8" s="283"/>
      <c r="Q8" s="283"/>
      <c r="R8" s="80"/>
      <c r="S8" s="68">
        <f t="shared" si="1"/>
        <v>0</v>
      </c>
      <c r="T8" s="4" t="e">
        <f t="shared" si="2"/>
        <v>#REF!</v>
      </c>
      <c r="U8" s="35"/>
      <c r="V8" s="69">
        <f t="shared" si="6"/>
        <v>0</v>
      </c>
      <c r="W8" s="69">
        <f t="shared" si="7"/>
        <v>0</v>
      </c>
      <c r="X8" s="70">
        <f t="shared" si="8"/>
        <v>0</v>
      </c>
      <c r="Y8" s="92" t="e">
        <f t="shared" si="3"/>
        <v>#REF!</v>
      </c>
      <c r="Z8" s="234"/>
      <c r="AA8" s="530">
        <v>0</v>
      </c>
      <c r="AB8" s="531">
        <v>0</v>
      </c>
      <c r="AC8" s="37"/>
    </row>
    <row r="9" spans="1:29" ht="12.75" customHeight="1" thickBot="1" x14ac:dyDescent="0.3">
      <c r="A9" s="497" t="str">
        <f t="shared" si="4"/>
        <v>dinsdag</v>
      </c>
      <c r="B9" s="664"/>
      <c r="C9" s="450"/>
      <c r="D9" s="441">
        <f>IF(LEFT($A9,2)="ma",$D$174,IF(LEFT($A9,2)="di",$D$179,IF(LEFT($A9,2)="wo",$D$184,IF(LEFT($A9,2)="do",$D$189,IF(LEFT($A9,2)="vr",$D$194,IF(LEFT($A9,2)="za",$D$198,IF(LEFT($A9,2)="zo",$D$199)))))))</f>
        <v>0</v>
      </c>
      <c r="E9" s="441">
        <f>IF(LEFT($A9,2)="ma",$E$174,IF(LEFT($A9,2)="di",$E$179,IF(LEFT($A9,2)="wo",$E$184,IF(LEFT($A9,2)="do",$E$189,IF(LEFT($A9,2)="vr",$E$194,IF(LEFT($A9,2)="za",$E$198,IF(LEFT($A9,2)="zo",$E$199)))))))</f>
        <v>0</v>
      </c>
      <c r="F9" s="441">
        <f>IF(LEFT($A9,2)="ma",$C$174,IF(LEFT($A9,2)="di",$C$179,IF(LEFT($A9,2)="wo",$C$184,IF(LEFT($A9,2)="do",$C$189,IF(LEFT($A9,2)="vr",$C$194,IF(LEFT($A9,2)="za",$C$198,IF(LEFT($A9,2)="zo",$C$199)))))))</f>
        <v>0</v>
      </c>
      <c r="G9" s="43">
        <f t="shared" si="0"/>
        <v>0</v>
      </c>
      <c r="H9" s="265"/>
      <c r="I9" s="265"/>
      <c r="J9" s="280"/>
      <c r="K9" s="280"/>
      <c r="L9" s="310"/>
      <c r="M9" s="282"/>
      <c r="N9" s="460">
        <f t="shared" si="5"/>
        <v>42886</v>
      </c>
      <c r="O9" s="390"/>
      <c r="P9" s="283"/>
      <c r="Q9" s="283"/>
      <c r="R9" s="80"/>
      <c r="S9" s="68">
        <f t="shared" si="1"/>
        <v>0</v>
      </c>
      <c r="T9" s="4" t="e">
        <f t="shared" si="2"/>
        <v>#REF!</v>
      </c>
      <c r="U9" s="35"/>
      <c r="V9" s="69">
        <f t="shared" si="6"/>
        <v>0</v>
      </c>
      <c r="W9" s="69">
        <f t="shared" si="7"/>
        <v>0</v>
      </c>
      <c r="X9" s="70">
        <f t="shared" si="8"/>
        <v>0</v>
      </c>
      <c r="Y9" s="92" t="e">
        <f t="shared" si="3"/>
        <v>#REF!</v>
      </c>
      <c r="Z9" s="234"/>
      <c r="AA9" s="530">
        <v>0</v>
      </c>
      <c r="AB9" s="531">
        <v>0</v>
      </c>
      <c r="AC9" s="37"/>
    </row>
    <row r="10" spans="1:29" ht="13.5" customHeight="1" thickBot="1" x14ac:dyDescent="0.3">
      <c r="A10" s="498" t="str">
        <f t="shared" si="4"/>
        <v>dinsdag</v>
      </c>
      <c r="B10" s="665"/>
      <c r="C10" s="449" t="e">
        <f>IF(LEFT($A6,2)="ma",SUM(G6:G10)-SUM($H$171:$H$175)+MEI!C160,IF(LEFT($A6,2)="di",SUM(G6:G10)-SUM($H$176:$H$180)+MEI!C160, IF(LEFT($A6,2)="wo",SUM(G6:G10)-SUM($H$181:$H$185)+MEI!C160, IF(LEFT($A6,2)="do",SUM(G6:G10)-SUM($H$186:$H$190)+MEI!C160, IF(LEFT($A6,2)="vr",SUM(G6:G10)-SUM($H$191:$H$195)+MEI!C160, IF(LEFT($A6,2)="za",SUM(G6:G10)-$H$198+MEI!C160, IF(LEFT($A6,2)="zo",SUM(G6:G10)-$H$199+MEI!C160)))))))</f>
        <v>#REF!</v>
      </c>
      <c r="D10" s="442">
        <f>IF(LEFT($A10,2)="ma",$D$175,IF(LEFT($A10,2)="di",$D$180,IF(LEFT($A10,2)="wo",$D$185,IF(LEFT($A10,2)="do",$D$190,IF(LEFT($A10,2)="vr",$D$195,IF(LEFT($A10,2)="za",$D$198,IF(LEFT($A10,2)="zo",$D$199)))))))</f>
        <v>0</v>
      </c>
      <c r="E10" s="442">
        <f>IF(LEFT($A10,2)="ma",$E$175,IF(LEFT($A10,2)="di",$E$180,IF(LEFT($A10,2)="wo",$E$185,IF(LEFT($A10,2)="do",$E$190,IF(LEFT($A10,2)="vr",$E$195,IF(LEFT($A10,2)="za",$E$198,IF(LEFT($A10,2)="zo",$E$199)))))))</f>
        <v>0</v>
      </c>
      <c r="F10" s="442">
        <f>IF(LEFT($A10,2)="ma",$C$175,IF(LEFT($A10,2)="di",$C$180,IF(LEFT($A10,2)="wo",$C$185,IF(LEFT($A10,2)="do",$C$190,IF(LEFT($A10,2)="vr",$C$195,IF(LEFT($A10,2)="za",$C$198,IF(LEFT($A10,2)="zo",$C$199)))))))</f>
        <v>0</v>
      </c>
      <c r="G10" s="44">
        <f t="shared" si="0"/>
        <v>0</v>
      </c>
      <c r="H10" s="266"/>
      <c r="I10" s="266"/>
      <c r="J10" s="284"/>
      <c r="K10" s="284"/>
      <c r="L10" s="311"/>
      <c r="M10" s="286"/>
      <c r="N10" s="460">
        <f t="shared" si="5"/>
        <v>42886</v>
      </c>
      <c r="O10" s="391"/>
      <c r="P10" s="287"/>
      <c r="Q10" s="287"/>
      <c r="R10" s="81"/>
      <c r="S10" s="71">
        <f t="shared" si="1"/>
        <v>0</v>
      </c>
      <c r="T10" s="6" t="e">
        <f t="shared" si="2"/>
        <v>#REF!</v>
      </c>
      <c r="U10" s="36"/>
      <c r="V10" s="72">
        <f t="shared" si="6"/>
        <v>0</v>
      </c>
      <c r="W10" s="72">
        <f t="shared" si="7"/>
        <v>0</v>
      </c>
      <c r="X10" s="73">
        <f t="shared" si="8"/>
        <v>0</v>
      </c>
      <c r="Y10" s="93" t="e">
        <f t="shared" si="3"/>
        <v>#REF!</v>
      </c>
      <c r="Z10" s="235"/>
      <c r="AA10" s="532">
        <v>0</v>
      </c>
      <c r="AB10" s="533">
        <v>0</v>
      </c>
      <c r="AC10" s="38"/>
    </row>
    <row r="11" spans="1:29" ht="12.75" customHeight="1" thickBot="1" x14ac:dyDescent="0.3">
      <c r="A11" s="496" t="str">
        <f>TEXT($B$11,"dddd")</f>
        <v>woensdag</v>
      </c>
      <c r="B11" s="663">
        <f>DATE($AC$3,6,2)</f>
        <v>42887</v>
      </c>
      <c r="C11" s="451"/>
      <c r="D11" s="493">
        <f>IF(LEFT($A11,2 )="ma",$D$171,IF(LEFT($A11,2)="di",$D$176,IF(LEFT($A11,2)="wo",$D$181,IF(LEFT($A11,2)="do",$D$186,IF(LEFT($A11,2)="vr",$D$191,IF(LEFT($A11,2)="za",$D$198,IF(LEFT($A11,2)="zo",$D$199)))))))</f>
        <v>0</v>
      </c>
      <c r="E11" s="495">
        <f>IF(LEFT($A11,2)="ma",$E$171,IF(LEFT($A11,2)="di",$E$176,IF(LEFT($A11,2)="wo",$E$181,IF(LEFT($A11,2)="do",$E$186,IF(LEFT($A11,2)="vr",$E$191,IF(LEFT($A11,2)="za",$E$198,IF(LEFT($A11,2)="zo",$E$199)))))))</f>
        <v>0</v>
      </c>
      <c r="F11" s="495">
        <f>IF(LEFT($A11,2)="ma",$C$171,IF(LEFT($A11,2)="di",$C$176,IF(LEFT($A11,2)="wo",$C$181,IF(LEFT($A11,2)="do",$C$186,IF(LEFT($A11,2)="vr",$C$191,IF(LEFT($A11,2)="za",$C$198,IF(LEFT($A11,2)="zo",$C$199)))))))</f>
        <v>0</v>
      </c>
      <c r="G11" s="45">
        <f t="shared" si="0"/>
        <v>0</v>
      </c>
      <c r="H11" s="267"/>
      <c r="I11" s="508"/>
      <c r="J11" s="288"/>
      <c r="K11" s="288"/>
      <c r="L11" s="312"/>
      <c r="M11" s="290"/>
      <c r="N11" s="460">
        <f>$B$11</f>
        <v>42887</v>
      </c>
      <c r="O11" s="392"/>
      <c r="P11" s="291"/>
      <c r="Q11" s="291"/>
      <c r="R11" s="79"/>
      <c r="S11" s="200">
        <f t="shared" si="1"/>
        <v>0</v>
      </c>
      <c r="T11" s="5" t="e">
        <f t="shared" si="2"/>
        <v>#REF!</v>
      </c>
      <c r="U11" s="34"/>
      <c r="V11" s="67">
        <f>IF(LEFT(M11,1)="R",IF(U11&lt;$Q$2,0,U11-$Q$2),IF(LEFT(M11,1)="S",IF(U11&lt;$Q$2,0,U11-$Q$2),U11))</f>
        <v>0</v>
      </c>
      <c r="W11" s="67">
        <f>U11</f>
        <v>0</v>
      </c>
      <c r="X11" s="74">
        <f>W11*($Y$3)</f>
        <v>0</v>
      </c>
      <c r="Y11" s="91" t="e">
        <f t="shared" si="3"/>
        <v>#REF!</v>
      </c>
      <c r="Z11" s="236"/>
      <c r="AA11" s="534">
        <v>0</v>
      </c>
      <c r="AB11" s="535">
        <v>0</v>
      </c>
      <c r="AC11" s="39"/>
    </row>
    <row r="12" spans="1:29" ht="12.75" customHeight="1" thickBot="1" x14ac:dyDescent="0.3">
      <c r="A12" s="497" t="str">
        <f t="shared" ref="A12:A15" si="9">TEXT($B$11,"dddd")</f>
        <v>woensdag</v>
      </c>
      <c r="B12" s="664"/>
      <c r="C12" s="450"/>
      <c r="D12" s="494">
        <f>IF(LEFT($A12,2)="ma",$D$172,IF(LEFT($A12,2)="di",$D$177,IF(LEFT($A12,2)="wo",$D$182,IF(LEFT($A12,2)="do",$D$187,IF(LEFT($A12,2)="vr",$D$192,IF(LEFT($A12,2)="za",$D$198,IF(LEFT($A12,2)="zo",$D$199)))))))</f>
        <v>0</v>
      </c>
      <c r="E12" s="441">
        <f>IF(LEFT($A12,2)="ma",$E$172,IF(LEFT($A12,2)="di",$E$177,IF(LEFT($A12,2)="wo",$E$182,IF(LEFT($A12,2)="do",$E$187,IF(LEFT($A12,2)="vr",$E$192,IF(LEFT($A12,2)="za",$E$198,IF(LEFT($A12,2)="zo",$E$199)))))))</f>
        <v>0</v>
      </c>
      <c r="F12" s="441">
        <f>IF(LEFT($A12,2)="ma",$C$172,IF(LEFT($A12,2)="di",$C$177,IF(LEFT($A12,2)="wo",$C$182,IF(LEFT($A12,2)="do",$C$187,IF(LEFT($A12,2)="vr",$C$192,IF(LEFT($A12,2)="za",$C$198,IF(LEFT($A12,2)="zo",$C$199)))))))</f>
        <v>0</v>
      </c>
      <c r="G12" s="43">
        <f t="shared" si="0"/>
        <v>0</v>
      </c>
      <c r="H12" s="265"/>
      <c r="I12" s="265"/>
      <c r="J12" s="280"/>
      <c r="K12" s="280"/>
      <c r="L12" s="310"/>
      <c r="M12" s="282"/>
      <c r="N12" s="460">
        <f t="shared" ref="N12:N15" si="10">$B$11</f>
        <v>42887</v>
      </c>
      <c r="O12" s="390"/>
      <c r="P12" s="283"/>
      <c r="Q12" s="283"/>
      <c r="R12" s="80"/>
      <c r="S12" s="68">
        <f t="shared" si="1"/>
        <v>0</v>
      </c>
      <c r="T12" s="4" t="e">
        <f t="shared" si="2"/>
        <v>#REF!</v>
      </c>
      <c r="U12" s="35"/>
      <c r="V12" s="69">
        <f t="shared" si="6"/>
        <v>0</v>
      </c>
      <c r="W12" s="69">
        <f t="shared" si="7"/>
        <v>0</v>
      </c>
      <c r="X12" s="70">
        <f t="shared" si="8"/>
        <v>0</v>
      </c>
      <c r="Y12" s="92" t="e">
        <f t="shared" si="3"/>
        <v>#REF!</v>
      </c>
      <c r="Z12" s="234"/>
      <c r="AA12" s="530">
        <v>0</v>
      </c>
      <c r="AB12" s="531">
        <v>0</v>
      </c>
      <c r="AC12" s="37"/>
    </row>
    <row r="13" spans="1:29" ht="12.75" customHeight="1" thickBot="1" x14ac:dyDescent="0.3">
      <c r="A13" s="497" t="str">
        <f t="shared" si="9"/>
        <v>woensdag</v>
      </c>
      <c r="B13" s="664"/>
      <c r="C13" s="452"/>
      <c r="D13" s="492">
        <f>IF(LEFT($A13,2)="ma",$D$173,IF(LEFT($A13,2)="di",$D$178,IF(LEFT($A13,2)="wo",$D$183,IF(LEFT($A13,2)="do",$D$188,IF(LEFT($A13,2)="vr",$D$193,IF(LEFT($A13,2)="za",$D$198,IF(LEFT($A13,2)="zo",$D$199)))))))</f>
        <v>0</v>
      </c>
      <c r="E13" s="441">
        <f>IF(LEFT($A13,2)="ma",$E$173,IF(LEFT($A13,2)="di",$E$178,IF(LEFT($A13,2)="wo",$E$183,IF(LEFT($A13,2)="do",$E$188,IF(LEFT($A13,2)="vr",$E$193,IF(LEFT($A13,2)="za",$E$198,IF(LEFT($A13,2)="zo",$E$199)))))))</f>
        <v>0</v>
      </c>
      <c r="F13" s="441">
        <f>IF(LEFT($A13,2)="ma",$C$173,IF(LEFT($A13,2)="di",$C$178,IF(LEFT($A13,2)="wo",$C$183,IF(LEFT($A13,2)="do",$C$188,IF(LEFT($A13,2)="vr",$C$193,IF(LEFT($A13,2)="za",$C$198,IF(LEFT($A13,2)="zo",$C$199)))))))</f>
        <v>0</v>
      </c>
      <c r="G13" s="43">
        <f t="shared" ref="G13:G76" si="11">E13-D13-F13</f>
        <v>0</v>
      </c>
      <c r="H13" s="265"/>
      <c r="I13" s="265"/>
      <c r="J13" s="280"/>
      <c r="K13" s="280"/>
      <c r="L13" s="310"/>
      <c r="M13" s="282"/>
      <c r="N13" s="460">
        <f t="shared" si="10"/>
        <v>42887</v>
      </c>
      <c r="O13" s="390"/>
      <c r="P13" s="283"/>
      <c r="Q13" s="283"/>
      <c r="R13" s="80"/>
      <c r="S13" s="68">
        <f t="shared" si="1"/>
        <v>0</v>
      </c>
      <c r="T13" s="4" t="e">
        <f t="shared" si="2"/>
        <v>#REF!</v>
      </c>
      <c r="U13" s="35"/>
      <c r="V13" s="69">
        <f t="shared" si="6"/>
        <v>0</v>
      </c>
      <c r="W13" s="69">
        <f t="shared" si="7"/>
        <v>0</v>
      </c>
      <c r="X13" s="70">
        <f t="shared" si="8"/>
        <v>0</v>
      </c>
      <c r="Y13" s="92" t="e">
        <f t="shared" si="3"/>
        <v>#REF!</v>
      </c>
      <c r="Z13" s="234"/>
      <c r="AA13" s="530">
        <v>0</v>
      </c>
      <c r="AB13" s="531">
        <v>0</v>
      </c>
      <c r="AC13" s="37"/>
    </row>
    <row r="14" spans="1:29" ht="12.75" customHeight="1" thickBot="1" x14ac:dyDescent="0.3">
      <c r="A14" s="497" t="str">
        <f t="shared" si="9"/>
        <v>woensdag</v>
      </c>
      <c r="B14" s="664"/>
      <c r="C14" s="450"/>
      <c r="D14" s="441">
        <f>IF(LEFT($A14,2)="ma",$D$174,IF(LEFT($A14,2)="di",$D$179,IF(LEFT($A14,2)="wo",$D$184,IF(LEFT($A14,2)="do",$D$189,IF(LEFT($A14,2)="vr",$D$194,IF(LEFT($A14,2)="za",$D$198,IF(LEFT($A14,2)="zo",$D$199)))))))</f>
        <v>0</v>
      </c>
      <c r="E14" s="441">
        <f>IF(LEFT($A14,2)="ma",$E$174,IF(LEFT($A14,2)="di",$E$179,IF(LEFT($A14,2)="wo",$E$184,IF(LEFT($A14,2)="do",$E$189,IF(LEFT($A14,2)="vr",$E$194,IF(LEFT($A14,2)="za",$E$198,IF(LEFT($A14,2)="zo",$E$199)))))))</f>
        <v>0</v>
      </c>
      <c r="F14" s="441">
        <f>IF(LEFT($A14,2)="ma",$C$174,IF(LEFT($A14,2)="di",$C$179,IF(LEFT($A14,2)="wo",$C$184,IF(LEFT($A14,2)="do",$C$189,IF(LEFT($A14,2)="vr",$C$194,IF(LEFT($A14,2)="za",$C$198,IF(LEFT($A14,2)="zo",$C$199)))))))</f>
        <v>0</v>
      </c>
      <c r="G14" s="43">
        <f t="shared" si="11"/>
        <v>0</v>
      </c>
      <c r="H14" s="265"/>
      <c r="I14" s="265"/>
      <c r="J14" s="280"/>
      <c r="K14" s="280"/>
      <c r="L14" s="310"/>
      <c r="M14" s="282"/>
      <c r="N14" s="460">
        <f t="shared" si="10"/>
        <v>42887</v>
      </c>
      <c r="O14" s="390"/>
      <c r="P14" s="283"/>
      <c r="Q14" s="283"/>
      <c r="R14" s="80"/>
      <c r="S14" s="68">
        <f t="shared" si="1"/>
        <v>0</v>
      </c>
      <c r="T14" s="4" t="e">
        <f t="shared" si="2"/>
        <v>#REF!</v>
      </c>
      <c r="U14" s="35"/>
      <c r="V14" s="69">
        <f t="shared" si="6"/>
        <v>0</v>
      </c>
      <c r="W14" s="69">
        <f t="shared" si="7"/>
        <v>0</v>
      </c>
      <c r="X14" s="70">
        <f t="shared" si="8"/>
        <v>0</v>
      </c>
      <c r="Y14" s="92" t="e">
        <f t="shared" si="3"/>
        <v>#REF!</v>
      </c>
      <c r="Z14" s="234"/>
      <c r="AA14" s="530">
        <v>0</v>
      </c>
      <c r="AB14" s="531">
        <v>0</v>
      </c>
      <c r="AC14" s="37"/>
    </row>
    <row r="15" spans="1:29" ht="13.5" customHeight="1" thickBot="1" x14ac:dyDescent="0.3">
      <c r="A15" s="498" t="str">
        <f t="shared" si="9"/>
        <v>woensdag</v>
      </c>
      <c r="B15" s="665"/>
      <c r="C15" s="449" t="e">
        <f t="shared" ref="C15:C70" si="12">IF(LEFT($A11,2)="ma",SUM(G11:G15)-SUM($H$171:$H$175)+C10,IF(LEFT($A11,2)="di",SUM(G11:G15)-SUM($H$176:$H$180)+C10, IF(LEFT($A11,2)="wo",SUM(G11:G15)-SUM($H$181:$H$185)+C10, IF(LEFT($A11,2)="do",SUM(G11:G15)-SUM($H$186:$H$190)+C10, IF(LEFT($A11,2)="vr",SUM(G11:G15)-SUM($H$191:$H$195)+C10, IF(LEFT($A11,2)="za",SUM(G11:G15)-$H$198+C10, IF(LEFT($A11,2)="zo",SUM(G11:G15)-$H$199+C10)))))))</f>
        <v>#REF!</v>
      </c>
      <c r="D15" s="442">
        <f>IF(LEFT($A15,2)="ma",$D$175,IF(LEFT($A15,2)="di",$D$180,IF(LEFT($A15,2)="wo",$D$185,IF(LEFT($A15,2)="do",$D$190,IF(LEFT($A15,2)="vr",$D$195,IF(LEFT($A15,2)="za",$D$198,IF(LEFT($A15,2)="zo",$D$199)))))))</f>
        <v>0</v>
      </c>
      <c r="E15" s="442">
        <f>IF(LEFT($A15,2)="ma",$E$175,IF(LEFT($A15,2)="di",$E$180,IF(LEFT($A15,2)="wo",$E$185,IF(LEFT($A15,2)="do",$E$190,IF(LEFT($A15,2)="vr",$E$195,IF(LEFT($A15,2)="za",$E$198,IF(LEFT($A15,2)="zo",$E$199)))))))</f>
        <v>0</v>
      </c>
      <c r="F15" s="442">
        <f>IF(LEFT($A15,2)="ma",$C$175,IF(LEFT($A15,2)="di",$C$180,IF(LEFT($A15,2)="wo",$C$185,IF(LEFT($A15,2)="do",$C$190,IF(LEFT($A15,2)="vr",$C$195,IF(LEFT($A15,2)="za",$C$198,IF(LEFT($A15,2)="zo",$C$199)))))))</f>
        <v>0</v>
      </c>
      <c r="G15" s="46">
        <f t="shared" si="11"/>
        <v>0</v>
      </c>
      <c r="H15" s="268"/>
      <c r="I15" s="266"/>
      <c r="J15" s="292"/>
      <c r="K15" s="292"/>
      <c r="L15" s="313"/>
      <c r="M15" s="294"/>
      <c r="N15" s="460">
        <f t="shared" si="10"/>
        <v>42887</v>
      </c>
      <c r="O15" s="393"/>
      <c r="P15" s="295"/>
      <c r="Q15" s="295"/>
      <c r="R15" s="81"/>
      <c r="S15" s="71">
        <f t="shared" si="1"/>
        <v>0</v>
      </c>
      <c r="T15" s="6" t="e">
        <f t="shared" si="2"/>
        <v>#REF!</v>
      </c>
      <c r="U15" s="36"/>
      <c r="V15" s="72">
        <f t="shared" si="6"/>
        <v>0</v>
      </c>
      <c r="W15" s="72">
        <f t="shared" si="7"/>
        <v>0</v>
      </c>
      <c r="X15" s="73">
        <f t="shared" si="8"/>
        <v>0</v>
      </c>
      <c r="Y15" s="93" t="e">
        <f t="shared" si="3"/>
        <v>#REF!</v>
      </c>
      <c r="Z15" s="237"/>
      <c r="AA15" s="536">
        <v>0</v>
      </c>
      <c r="AB15" s="537">
        <v>0</v>
      </c>
      <c r="AC15" s="40"/>
    </row>
    <row r="16" spans="1:29" ht="12.75" customHeight="1" thickBot="1" x14ac:dyDescent="0.3">
      <c r="A16" s="496" t="str">
        <f>TEXT($B$16,"dddd")</f>
        <v>donderdag</v>
      </c>
      <c r="B16" s="663">
        <f>DATE($AC$3,6,3)</f>
        <v>42888</v>
      </c>
      <c r="C16" s="451"/>
      <c r="D16" s="493">
        <f>IF(LEFT($A16,2 )="ma",$D$171,IF(LEFT($A16,2)="di",$D$176,IF(LEFT($A16,2)="wo",$D$181,IF(LEFT($A16,2)="do",$D$186,IF(LEFT($A16,2)="vr",$D$191,IF(LEFT($A16,2)="za",$D$198,IF(LEFT($A16,2)="zo",$D$199)))))))</f>
        <v>0</v>
      </c>
      <c r="E16" s="495">
        <f>IF(LEFT($A16,2)="ma",$E$171,IF(LEFT($A16,2)="di",$E$176,IF(LEFT($A16,2)="wo",$E$181,IF(LEFT($A16,2)="do",$E$186,IF(LEFT($A16,2)="vr",$E$191,IF(LEFT($A16,2)="za",$E$198,IF(LEFT($A16,2)="zo",$E$199)))))))</f>
        <v>0</v>
      </c>
      <c r="F16" s="495">
        <f>IF(LEFT($A16,2)="ma",$C$171,IF(LEFT($A16,2)="di",$C$176,IF(LEFT($A16,2)="wo",$C$181,IF(LEFT($A16,2)="do",$C$186,IF(LEFT($A16,2)="vr",$C$191,IF(LEFT($A16,2)="za",$C$198,IF(LEFT($A16,2)="zo",$C$199)))))))</f>
        <v>0</v>
      </c>
      <c r="G16" s="42">
        <f t="shared" si="11"/>
        <v>0</v>
      </c>
      <c r="H16" s="264"/>
      <c r="I16" s="508"/>
      <c r="J16" s="276"/>
      <c r="K16" s="276"/>
      <c r="L16" s="309"/>
      <c r="M16" s="278"/>
      <c r="N16" s="461">
        <f>$B$16</f>
        <v>42888</v>
      </c>
      <c r="O16" s="389"/>
      <c r="P16" s="279"/>
      <c r="Q16" s="279"/>
      <c r="R16" s="79"/>
      <c r="S16" s="200">
        <f t="shared" si="1"/>
        <v>0</v>
      </c>
      <c r="T16" s="5" t="e">
        <f t="shared" si="2"/>
        <v>#REF!</v>
      </c>
      <c r="U16" s="34"/>
      <c r="V16" s="67">
        <f>IF(LEFT(M16,1)="R",IF(U16&lt;$Q$2,0,U16-$Q$2),IF(LEFT(M16,1)="S",IF(U16&lt;$Q$2,0,U16-$Q$2),U16))</f>
        <v>0</v>
      </c>
      <c r="W16" s="67">
        <f>U16</f>
        <v>0</v>
      </c>
      <c r="X16" s="74">
        <f>W16*($Y$3)</f>
        <v>0</v>
      </c>
      <c r="Y16" s="91" t="e">
        <f t="shared" si="3"/>
        <v>#REF!</v>
      </c>
      <c r="Z16" s="238"/>
      <c r="AA16" s="528">
        <v>0</v>
      </c>
      <c r="AB16" s="529">
        <v>0</v>
      </c>
      <c r="AC16" s="41"/>
    </row>
    <row r="17" spans="1:29" ht="12.75" customHeight="1" thickBot="1" x14ac:dyDescent="0.3">
      <c r="A17" s="497" t="str">
        <f t="shared" ref="A17:A20" si="13">TEXT($B$16,"dddd")</f>
        <v>donderdag</v>
      </c>
      <c r="B17" s="664"/>
      <c r="C17" s="450"/>
      <c r="D17" s="494">
        <f>IF(LEFT($A17,2)="ma",$D$172,IF(LEFT($A17,2)="di",$D$177,IF(LEFT($A17,2)="wo",$D$182,IF(LEFT($A17,2)="do",$D$187,IF(LEFT($A17,2)="vr",$D$192,IF(LEFT($A17,2)="za",$D$198,IF(LEFT($A17,2)="zo",$D$199)))))))</f>
        <v>0</v>
      </c>
      <c r="E17" s="441">
        <f>IF(LEFT($A17,2)="ma",$E$172,IF(LEFT($A17,2)="di",$E$177,IF(LEFT($A17,2)="wo",$E$182,IF(LEFT($A17,2)="do",$E$187,IF(LEFT($A17,2)="vr",$E$192,IF(LEFT($A17,2)="za",$E$198,IF(LEFT($A17,2)="zo",$E$199)))))))</f>
        <v>0</v>
      </c>
      <c r="F17" s="441">
        <f>IF(LEFT($A17,2)="ma",$C$172,IF(LEFT($A17,2)="di",$C$177,IF(LEFT($A17,2)="wo",$C$182,IF(LEFT($A17,2)="do",$C$187,IF(LEFT($A17,2)="vr",$C$192,IF(LEFT($A17,2)="za",$C$198,IF(LEFT($A17,2)="zo",$C$199)))))))</f>
        <v>0</v>
      </c>
      <c r="G17" s="43">
        <f t="shared" si="11"/>
        <v>0</v>
      </c>
      <c r="H17" s="265"/>
      <c r="I17" s="265"/>
      <c r="J17" s="280"/>
      <c r="K17" s="280"/>
      <c r="L17" s="310"/>
      <c r="M17" s="282"/>
      <c r="N17" s="461">
        <f t="shared" ref="N17:N20" si="14">$B$16</f>
        <v>42888</v>
      </c>
      <c r="O17" s="390"/>
      <c r="P17" s="283"/>
      <c r="Q17" s="283"/>
      <c r="R17" s="80"/>
      <c r="S17" s="68">
        <f t="shared" si="1"/>
        <v>0</v>
      </c>
      <c r="T17" s="4" t="e">
        <f t="shared" si="2"/>
        <v>#REF!</v>
      </c>
      <c r="U17" s="35"/>
      <c r="V17" s="69">
        <f t="shared" si="6"/>
        <v>0</v>
      </c>
      <c r="W17" s="69">
        <f t="shared" si="7"/>
        <v>0</v>
      </c>
      <c r="X17" s="70">
        <f t="shared" si="8"/>
        <v>0</v>
      </c>
      <c r="Y17" s="92" t="e">
        <f t="shared" si="3"/>
        <v>#REF!</v>
      </c>
      <c r="Z17" s="234"/>
      <c r="AA17" s="530">
        <v>0</v>
      </c>
      <c r="AB17" s="531">
        <v>0</v>
      </c>
      <c r="AC17" s="37"/>
    </row>
    <row r="18" spans="1:29" ht="12.75" customHeight="1" thickBot="1" x14ac:dyDescent="0.3">
      <c r="A18" s="497" t="str">
        <f t="shared" si="13"/>
        <v>donderdag</v>
      </c>
      <c r="B18" s="664"/>
      <c r="C18" s="452"/>
      <c r="D18" s="492">
        <f>IF(LEFT($A18,2)="ma",$D$173,IF(LEFT($A18,2)="di",$D$178,IF(LEFT($A18,2)="wo",$D$183,IF(LEFT($A18,2)="do",$D$188,IF(LEFT($A18,2)="vr",$D$193,IF(LEFT($A18,2)="za",$D$198,IF(LEFT($A18,2)="zo",$D$199)))))))</f>
        <v>0</v>
      </c>
      <c r="E18" s="441">
        <f>IF(LEFT($A18,2)="ma",$E$173,IF(LEFT($A18,2)="di",$E$178,IF(LEFT($A18,2)="wo",$E$183,IF(LEFT($A18,2)="do",$E$188,IF(LEFT($A18,2)="vr",$E$193,IF(LEFT($A18,2)="za",$E$198,IF(LEFT($A18,2)="zo",$E$199)))))))</f>
        <v>0</v>
      </c>
      <c r="F18" s="441">
        <f>IF(LEFT($A18,2)="ma",$C$173,IF(LEFT($A18,2)="di",$C$178,IF(LEFT($A18,2)="wo",$C$183,IF(LEFT($A18,2)="do",$C$188,IF(LEFT($A18,2)="vr",$C$193,IF(LEFT($A18,2)="za",$C$198,IF(LEFT($A18,2)="zo",$C$199)))))))</f>
        <v>0</v>
      </c>
      <c r="G18" s="43">
        <f t="shared" si="11"/>
        <v>0</v>
      </c>
      <c r="H18" s="265"/>
      <c r="I18" s="265"/>
      <c r="J18" s="280"/>
      <c r="K18" s="280"/>
      <c r="L18" s="310"/>
      <c r="M18" s="282"/>
      <c r="N18" s="461">
        <f t="shared" si="14"/>
        <v>42888</v>
      </c>
      <c r="O18" s="390"/>
      <c r="P18" s="283"/>
      <c r="Q18" s="283"/>
      <c r="R18" s="80"/>
      <c r="S18" s="68">
        <f t="shared" si="1"/>
        <v>0</v>
      </c>
      <c r="T18" s="4" t="e">
        <f t="shared" si="2"/>
        <v>#REF!</v>
      </c>
      <c r="U18" s="35"/>
      <c r="V18" s="69">
        <f t="shared" si="6"/>
        <v>0</v>
      </c>
      <c r="W18" s="69">
        <f t="shared" si="7"/>
        <v>0</v>
      </c>
      <c r="X18" s="70">
        <f t="shared" si="8"/>
        <v>0</v>
      </c>
      <c r="Y18" s="92" t="e">
        <f t="shared" si="3"/>
        <v>#REF!</v>
      </c>
      <c r="Z18" s="234"/>
      <c r="AA18" s="530">
        <v>0</v>
      </c>
      <c r="AB18" s="531">
        <v>0</v>
      </c>
      <c r="AC18" s="37"/>
    </row>
    <row r="19" spans="1:29" ht="12.75" customHeight="1" thickBot="1" x14ac:dyDescent="0.3">
      <c r="A19" s="497" t="str">
        <f t="shared" si="13"/>
        <v>donderdag</v>
      </c>
      <c r="B19" s="664"/>
      <c r="C19" s="450"/>
      <c r="D19" s="441">
        <f>IF(LEFT($A19,2)="ma",$D$174,IF(LEFT($A19,2)="di",$D$179,IF(LEFT($A19,2)="wo",$D$184,IF(LEFT($A19,2)="do",$D$189,IF(LEFT($A19,2)="vr",$D$194,IF(LEFT($A19,2)="za",$D$198,IF(LEFT($A19,2)="zo",$D$199)))))))</f>
        <v>0</v>
      </c>
      <c r="E19" s="441">
        <f>IF(LEFT($A19,2)="ma",$E$174,IF(LEFT($A19,2)="di",$E$179,IF(LEFT($A19,2)="wo",$E$184,IF(LEFT($A19,2)="do",$E$189,IF(LEFT($A19,2)="vr",$E$194,IF(LEFT($A19,2)="za",$E$198,IF(LEFT($A19,2)="zo",$E$199)))))))</f>
        <v>0</v>
      </c>
      <c r="F19" s="441">
        <f>IF(LEFT($A19,2)="ma",$C$174,IF(LEFT($A19,2)="di",$C$179,IF(LEFT($A19,2)="wo",$C$184,IF(LEFT($A19,2)="do",$C$189,IF(LEFT($A19,2)="vr",$C$194,IF(LEFT($A19,2)="za",$C$198,IF(LEFT($A19,2)="zo",$C$199)))))))</f>
        <v>0</v>
      </c>
      <c r="G19" s="43">
        <f t="shared" si="11"/>
        <v>0</v>
      </c>
      <c r="H19" s="265"/>
      <c r="I19" s="265"/>
      <c r="J19" s="280"/>
      <c r="K19" s="280"/>
      <c r="L19" s="310"/>
      <c r="M19" s="282"/>
      <c r="N19" s="461">
        <f t="shared" si="14"/>
        <v>42888</v>
      </c>
      <c r="O19" s="390"/>
      <c r="P19" s="283"/>
      <c r="Q19" s="283"/>
      <c r="R19" s="80"/>
      <c r="S19" s="68">
        <f t="shared" si="1"/>
        <v>0</v>
      </c>
      <c r="T19" s="4" t="e">
        <f t="shared" si="2"/>
        <v>#REF!</v>
      </c>
      <c r="U19" s="35"/>
      <c r="V19" s="69">
        <f t="shared" si="6"/>
        <v>0</v>
      </c>
      <c r="W19" s="69">
        <f t="shared" si="7"/>
        <v>0</v>
      </c>
      <c r="X19" s="70">
        <f t="shared" si="8"/>
        <v>0</v>
      </c>
      <c r="Y19" s="92" t="e">
        <f t="shared" si="3"/>
        <v>#REF!</v>
      </c>
      <c r="Z19" s="234"/>
      <c r="AA19" s="530">
        <v>0</v>
      </c>
      <c r="AB19" s="531">
        <v>0</v>
      </c>
      <c r="AC19" s="37"/>
    </row>
    <row r="20" spans="1:29" ht="13.5" customHeight="1" thickBot="1" x14ac:dyDescent="0.3">
      <c r="A20" s="498" t="str">
        <f t="shared" si="13"/>
        <v>donderdag</v>
      </c>
      <c r="B20" s="665"/>
      <c r="C20" s="449" t="e">
        <f t="shared" si="12"/>
        <v>#REF!</v>
      </c>
      <c r="D20" s="442">
        <f>IF(LEFT($A20,2)="ma",$D$175,IF(LEFT($A20,2)="di",$D$180,IF(LEFT($A20,2)="wo",$D$185,IF(LEFT($A20,2)="do",$D$190,IF(LEFT($A20,2)="vr",$D$195,IF(LEFT($A20,2)="za",$D$198,IF(LEFT($A20,2)="zo",$D$199)))))))</f>
        <v>0</v>
      </c>
      <c r="E20" s="442">
        <f>IF(LEFT($A20,2)="ma",$E$175,IF(LEFT($A20,2)="di",$E$180,IF(LEFT($A20,2)="wo",$E$185,IF(LEFT($A20,2)="do",$E$190,IF(LEFT($A20,2)="vr",$E$195,IF(LEFT($A20,2)="za",$E$198,IF(LEFT($A20,2)="zo",$E$199)))))))</f>
        <v>0</v>
      </c>
      <c r="F20" s="442">
        <f>IF(LEFT($A20,2)="ma",$C$175,IF(LEFT($A20,2)="di",$C$180,IF(LEFT($A20,2)="wo",$C$185,IF(LEFT($A20,2)="do",$C$190,IF(LEFT($A20,2)="vr",$C$195,IF(LEFT($A20,2)="za",$C$198,IF(LEFT($A20,2)="zo",$C$199)))))))</f>
        <v>0</v>
      </c>
      <c r="G20" s="44">
        <f t="shared" si="11"/>
        <v>0</v>
      </c>
      <c r="H20" s="266"/>
      <c r="I20" s="266"/>
      <c r="J20" s="284"/>
      <c r="K20" s="284"/>
      <c r="L20" s="311"/>
      <c r="M20" s="286"/>
      <c r="N20" s="461">
        <f t="shared" si="14"/>
        <v>42888</v>
      </c>
      <c r="O20" s="391"/>
      <c r="P20" s="287"/>
      <c r="Q20" s="287"/>
      <c r="R20" s="81"/>
      <c r="S20" s="71">
        <f t="shared" si="1"/>
        <v>0</v>
      </c>
      <c r="T20" s="6" t="e">
        <f t="shared" si="2"/>
        <v>#REF!</v>
      </c>
      <c r="U20" s="36"/>
      <c r="V20" s="72">
        <f t="shared" si="6"/>
        <v>0</v>
      </c>
      <c r="W20" s="72">
        <f t="shared" si="7"/>
        <v>0</v>
      </c>
      <c r="X20" s="73">
        <f t="shared" si="8"/>
        <v>0</v>
      </c>
      <c r="Y20" s="93" t="e">
        <f t="shared" si="3"/>
        <v>#REF!</v>
      </c>
      <c r="Z20" s="235"/>
      <c r="AA20" s="532">
        <v>0</v>
      </c>
      <c r="AB20" s="533">
        <v>0</v>
      </c>
      <c r="AC20" s="38"/>
    </row>
    <row r="21" spans="1:29" ht="12.75" customHeight="1" x14ac:dyDescent="0.25">
      <c r="A21" s="496" t="str">
        <f>TEXT($B$21,"dddd")</f>
        <v>vrijdag</v>
      </c>
      <c r="B21" s="663">
        <f>DATE($AC$3,6,4)</f>
        <v>42889</v>
      </c>
      <c r="C21" s="451"/>
      <c r="D21" s="493">
        <f>IF(LEFT($A21,2 )="ma",$D$171,IF(LEFT($A21,2)="di",$D$176,IF(LEFT($A21,2)="wo",$D$181,IF(LEFT($A21,2)="do",$D$186,IF(LEFT($A21,2)="vr",$D$191,IF(LEFT($A21,2)="za",$D$198,IF(LEFT($A21,2)="zo",$D$199)))))))</f>
        <v>0</v>
      </c>
      <c r="E21" s="495">
        <f>IF(LEFT($A21,2)="ma",$E$171,IF(LEFT($A21,2)="di",$E$176,IF(LEFT($A21,2)="wo",$E$181,IF(LEFT($A21,2)="do",$E$186,IF(LEFT($A21,2)="vr",$E$191,IF(LEFT($A21,2)="za",$E$198,IF(LEFT($A21,2)="zo",$E$199)))))))</f>
        <v>0</v>
      </c>
      <c r="F21" s="495">
        <f>IF(LEFT($A21,2)="ma",$C$171,IF(LEFT($A21,2)="di",$C$176,IF(LEFT($A21,2)="wo",$C$181,IF(LEFT($A21,2)="do",$C$186,IF(LEFT($A21,2)="vr",$C$191,IF(LEFT($A21,2)="za",$C$198,IF(LEFT($A21,2)="zo",$C$199)))))))</f>
        <v>0</v>
      </c>
      <c r="G21" s="45">
        <f t="shared" si="11"/>
        <v>0</v>
      </c>
      <c r="H21" s="267"/>
      <c r="I21" s="508"/>
      <c r="J21" s="396"/>
      <c r="K21" s="288"/>
      <c r="L21" s="312"/>
      <c r="M21" s="290"/>
      <c r="N21" s="462">
        <f>$B$21</f>
        <v>42889</v>
      </c>
      <c r="O21" s="392"/>
      <c r="P21" s="291"/>
      <c r="Q21" s="291"/>
      <c r="R21" s="79"/>
      <c r="S21" s="200">
        <f t="shared" si="1"/>
        <v>0</v>
      </c>
      <c r="T21" s="5" t="e">
        <f t="shared" si="2"/>
        <v>#REF!</v>
      </c>
      <c r="U21" s="34"/>
      <c r="V21" s="67">
        <f>IF(LEFT(M21,1)="R",IF(U21&lt;$Q$2,0,U21-$Q$2),IF(LEFT(M21,1)="S",IF(U21&lt;$Q$2,0,U21-$Q$2),U21))</f>
        <v>0</v>
      </c>
      <c r="W21" s="67">
        <f>U21</f>
        <v>0</v>
      </c>
      <c r="X21" s="74">
        <f>W21*($Y$3)</f>
        <v>0</v>
      </c>
      <c r="Y21" s="91" t="e">
        <f t="shared" si="3"/>
        <v>#REF!</v>
      </c>
      <c r="Z21" s="236"/>
      <c r="AA21" s="534">
        <v>0</v>
      </c>
      <c r="AB21" s="535">
        <v>0</v>
      </c>
      <c r="AC21" s="39"/>
    </row>
    <row r="22" spans="1:29" ht="12.75" customHeight="1" x14ac:dyDescent="0.25">
      <c r="A22" s="497" t="str">
        <f t="shared" ref="A22:A25" si="15">TEXT($B$21,"dddd")</f>
        <v>vrijdag</v>
      </c>
      <c r="B22" s="664"/>
      <c r="C22" s="450"/>
      <c r="D22" s="494">
        <f>IF(LEFT($A22,2)="ma",$D$172,IF(LEFT($A22,2)="di",$D$177,IF(LEFT($A22,2)="wo",$D$182,IF(LEFT($A22,2)="do",$D$187,IF(LEFT($A22,2)="vr",$D$192,IF(LEFT($A22,2)="za",$D$198,IF(LEFT($A22,2)="zo",$D$199)))))))</f>
        <v>0</v>
      </c>
      <c r="E22" s="441">
        <f>IF(LEFT($A22,2)="ma",$E$172,IF(LEFT($A22,2)="di",$E$177,IF(LEFT($A22,2)="wo",$E$182,IF(LEFT($A22,2)="do",$E$187,IF(LEFT($A22,2)="vr",$E$192,IF(LEFT($A22,2)="za",$E$198,IF(LEFT($A22,2)="zo",$E$199)))))))</f>
        <v>0</v>
      </c>
      <c r="F22" s="441">
        <f>IF(LEFT($A22,2)="ma",$C$172,IF(LEFT($A22,2)="di",$C$177,IF(LEFT($A22,2)="wo",$C$182,IF(LEFT($A22,2)="do",$C$187,IF(LEFT($A22,2)="vr",$C$192,IF(LEFT($A22,2)="za",$C$198,IF(LEFT($A22,2)="zo",$C$199)))))))</f>
        <v>0</v>
      </c>
      <c r="G22" s="43">
        <f t="shared" si="11"/>
        <v>0</v>
      </c>
      <c r="H22" s="265"/>
      <c r="I22" s="265"/>
      <c r="J22" s="280"/>
      <c r="K22" s="280"/>
      <c r="L22" s="310"/>
      <c r="M22" s="282"/>
      <c r="N22" s="462">
        <f t="shared" ref="N22:N25" si="16">$B$21</f>
        <v>42889</v>
      </c>
      <c r="O22" s="390"/>
      <c r="P22" s="283"/>
      <c r="Q22" s="283"/>
      <c r="R22" s="80"/>
      <c r="S22" s="68">
        <f t="shared" si="1"/>
        <v>0</v>
      </c>
      <c r="T22" s="4" t="e">
        <f t="shared" si="2"/>
        <v>#REF!</v>
      </c>
      <c r="U22" s="35"/>
      <c r="V22" s="69">
        <f t="shared" si="6"/>
        <v>0</v>
      </c>
      <c r="W22" s="69">
        <f t="shared" si="7"/>
        <v>0</v>
      </c>
      <c r="X22" s="70">
        <f t="shared" si="8"/>
        <v>0</v>
      </c>
      <c r="Y22" s="92" t="e">
        <f t="shared" si="3"/>
        <v>#REF!</v>
      </c>
      <c r="Z22" s="234"/>
      <c r="AA22" s="530">
        <v>0</v>
      </c>
      <c r="AB22" s="531">
        <v>0</v>
      </c>
      <c r="AC22" s="37"/>
    </row>
    <row r="23" spans="1:29" ht="12.75" customHeight="1" x14ac:dyDescent="0.25">
      <c r="A23" s="497" t="str">
        <f t="shared" si="15"/>
        <v>vrijdag</v>
      </c>
      <c r="B23" s="664"/>
      <c r="C23" s="452"/>
      <c r="D23" s="492">
        <f>IF(LEFT($A23,2)="ma",$D$173,IF(LEFT($A23,2)="di",$D$178,IF(LEFT($A23,2)="wo",$D$183,IF(LEFT($A23,2)="do",$D$188,IF(LEFT($A23,2)="vr",$D$193,IF(LEFT($A23,2)="za",$D$198,IF(LEFT($A23,2)="zo",$D$199)))))))</f>
        <v>0</v>
      </c>
      <c r="E23" s="441">
        <f>IF(LEFT($A23,2)="ma",$E$173,IF(LEFT($A23,2)="di",$E$178,IF(LEFT($A23,2)="wo",$E$183,IF(LEFT($A23,2)="do",$E$188,IF(LEFT($A23,2)="vr",$E$193,IF(LEFT($A23,2)="za",$E$198,IF(LEFT($A23,2)="zo",$E$199)))))))</f>
        <v>0</v>
      </c>
      <c r="F23" s="441">
        <f>IF(LEFT($A23,2)="ma",$C$173,IF(LEFT($A23,2)="di",$C$178,IF(LEFT($A23,2)="wo",$C$183,IF(LEFT($A23,2)="do",$C$188,IF(LEFT($A23,2)="vr",$C$193,IF(LEFT($A23,2)="za",$C$198,IF(LEFT($A23,2)="zo",$C$199)))))))</f>
        <v>0</v>
      </c>
      <c r="G23" s="43">
        <f t="shared" si="11"/>
        <v>0</v>
      </c>
      <c r="H23" s="265"/>
      <c r="I23" s="265"/>
      <c r="J23" s="280"/>
      <c r="K23" s="280"/>
      <c r="L23" s="310"/>
      <c r="M23" s="282"/>
      <c r="N23" s="462">
        <f t="shared" si="16"/>
        <v>42889</v>
      </c>
      <c r="O23" s="390"/>
      <c r="P23" s="283"/>
      <c r="Q23" s="283"/>
      <c r="R23" s="80"/>
      <c r="S23" s="68">
        <f t="shared" si="1"/>
        <v>0</v>
      </c>
      <c r="T23" s="4" t="e">
        <f t="shared" si="2"/>
        <v>#REF!</v>
      </c>
      <c r="U23" s="35"/>
      <c r="V23" s="69">
        <f t="shared" si="6"/>
        <v>0</v>
      </c>
      <c r="W23" s="69">
        <f t="shared" si="7"/>
        <v>0</v>
      </c>
      <c r="X23" s="70">
        <f t="shared" si="8"/>
        <v>0</v>
      </c>
      <c r="Y23" s="92" t="e">
        <f t="shared" si="3"/>
        <v>#REF!</v>
      </c>
      <c r="Z23" s="234"/>
      <c r="AA23" s="530">
        <v>0</v>
      </c>
      <c r="AB23" s="531">
        <v>0</v>
      </c>
      <c r="AC23" s="37"/>
    </row>
    <row r="24" spans="1:29" ht="12.75" customHeight="1" thickBot="1" x14ac:dyDescent="0.3">
      <c r="A24" s="497" t="str">
        <f t="shared" si="15"/>
        <v>vrijdag</v>
      </c>
      <c r="B24" s="664"/>
      <c r="C24" s="450"/>
      <c r="D24" s="441">
        <f>IF(LEFT($A24,2)="ma",$D$174,IF(LEFT($A24,2)="di",$D$179,IF(LEFT($A24,2)="wo",$D$184,IF(LEFT($A24,2)="do",$D$189,IF(LEFT($A24,2)="vr",$D$194,IF(LEFT($A24,2)="za",$D$198,IF(LEFT($A24,2)="zo",$D$199)))))))</f>
        <v>0</v>
      </c>
      <c r="E24" s="441">
        <f>IF(LEFT($A24,2)="ma",$E$174,IF(LEFT($A24,2)="di",$E$179,IF(LEFT($A24,2)="wo",$E$184,IF(LEFT($A24,2)="do",$E$189,IF(LEFT($A24,2)="vr",$E$194,IF(LEFT($A24,2)="za",$E$198,IF(LEFT($A24,2)="zo",$E$199)))))))</f>
        <v>0</v>
      </c>
      <c r="F24" s="441">
        <f>IF(LEFT($A24,2)="ma",$C$174,IF(LEFT($A24,2)="di",$C$179,IF(LEFT($A24,2)="wo",$C$184,IF(LEFT($A24,2)="do",$C$189,IF(LEFT($A24,2)="vr",$C$194,IF(LEFT($A24,2)="za",$C$198,IF(LEFT($A24,2)="zo",$C$199)))))))</f>
        <v>0</v>
      </c>
      <c r="G24" s="43">
        <f t="shared" si="11"/>
        <v>0</v>
      </c>
      <c r="H24" s="265"/>
      <c r="I24" s="265"/>
      <c r="J24" s="388"/>
      <c r="K24" s="280"/>
      <c r="L24" s="310"/>
      <c r="M24" s="282"/>
      <c r="N24" s="462">
        <f t="shared" si="16"/>
        <v>42889</v>
      </c>
      <c r="O24" s="390"/>
      <c r="P24" s="283"/>
      <c r="Q24" s="283"/>
      <c r="R24" s="80"/>
      <c r="S24" s="68">
        <f t="shared" si="1"/>
        <v>0</v>
      </c>
      <c r="T24" s="4" t="e">
        <f t="shared" si="2"/>
        <v>#REF!</v>
      </c>
      <c r="U24" s="35"/>
      <c r="V24" s="69">
        <f t="shared" si="6"/>
        <v>0</v>
      </c>
      <c r="W24" s="69">
        <f t="shared" si="7"/>
        <v>0</v>
      </c>
      <c r="X24" s="70">
        <f t="shared" si="8"/>
        <v>0</v>
      </c>
      <c r="Y24" s="92" t="e">
        <f t="shared" si="3"/>
        <v>#REF!</v>
      </c>
      <c r="Z24" s="234"/>
      <c r="AA24" s="530">
        <v>0</v>
      </c>
      <c r="AB24" s="531">
        <v>0</v>
      </c>
      <c r="AC24" s="37"/>
    </row>
    <row r="25" spans="1:29" ht="13.5" customHeight="1" thickBot="1" x14ac:dyDescent="0.3">
      <c r="A25" s="498" t="str">
        <f t="shared" si="15"/>
        <v>vrijdag</v>
      </c>
      <c r="B25" s="665"/>
      <c r="C25" s="449" t="e">
        <f t="shared" si="12"/>
        <v>#REF!</v>
      </c>
      <c r="D25" s="442">
        <f>IF(LEFT($A25,2)="ma",$D$175,IF(LEFT($A25,2)="di",$D$180,IF(LEFT($A25,2)="wo",$D$185,IF(LEFT($A25,2)="do",$D$190,IF(LEFT($A25,2)="vr",$D$195,IF(LEFT($A25,2)="za",$D$198,IF(LEFT($A25,2)="zo",$D$199)))))))</f>
        <v>0</v>
      </c>
      <c r="E25" s="442">
        <f>IF(LEFT($A25,2)="ma",$E$175,IF(LEFT($A25,2)="di",$E$180,IF(LEFT($A25,2)="wo",$E$185,IF(LEFT($A25,2)="do",$E$190,IF(LEFT($A25,2)="vr",$E$195,IF(LEFT($A25,2)="za",$E$198,IF(LEFT($A25,2)="zo",$E$199)))))))</f>
        <v>0</v>
      </c>
      <c r="F25" s="442">
        <f>IF(LEFT($A25,2)="ma",$C$175,IF(LEFT($A25,2)="di",$C$180,IF(LEFT($A25,2)="wo",$C$185,IF(LEFT($A25,2)="do",$C$190,IF(LEFT($A25,2)="vr",$C$195,IF(LEFT($A25,2)="za",$C$198,IF(LEFT($A25,2)="zo",$C$199)))))))</f>
        <v>0</v>
      </c>
      <c r="G25" s="46">
        <f t="shared" si="11"/>
        <v>0</v>
      </c>
      <c r="H25" s="268"/>
      <c r="I25" s="266"/>
      <c r="J25" s="292"/>
      <c r="K25" s="292"/>
      <c r="L25" s="313"/>
      <c r="M25" s="294"/>
      <c r="N25" s="462">
        <f t="shared" si="16"/>
        <v>42889</v>
      </c>
      <c r="O25" s="393"/>
      <c r="P25" s="295"/>
      <c r="Q25" s="295"/>
      <c r="R25" s="81"/>
      <c r="S25" s="71">
        <f t="shared" si="1"/>
        <v>0</v>
      </c>
      <c r="T25" s="6" t="e">
        <f t="shared" si="2"/>
        <v>#REF!</v>
      </c>
      <c r="U25" s="36"/>
      <c r="V25" s="72">
        <f t="shared" si="6"/>
        <v>0</v>
      </c>
      <c r="W25" s="72">
        <f t="shared" si="7"/>
        <v>0</v>
      </c>
      <c r="X25" s="73">
        <f t="shared" si="8"/>
        <v>0</v>
      </c>
      <c r="Y25" s="93" t="e">
        <f t="shared" si="3"/>
        <v>#REF!</v>
      </c>
      <c r="Z25" s="237"/>
      <c r="AA25" s="536">
        <v>0</v>
      </c>
      <c r="AB25" s="537">
        <v>0</v>
      </c>
      <c r="AC25" s="40"/>
    </row>
    <row r="26" spans="1:29" ht="12.75" customHeight="1" thickBot="1" x14ac:dyDescent="0.3">
      <c r="A26" s="496" t="str">
        <f>TEXT($B$26,"dddd")</f>
        <v>zaterdag</v>
      </c>
      <c r="B26" s="663">
        <f>DATE($AC$3,6,5)</f>
        <v>42890</v>
      </c>
      <c r="C26" s="451"/>
      <c r="D26" s="493">
        <f>IF(LEFT($A26,2 )="ma",$D$171,IF(LEFT($A26,2)="di",$D$176,IF(LEFT($A26,2)="wo",$D$181,IF(LEFT($A26,2)="do",$D$186,IF(LEFT($A26,2)="vr",$D$191,IF(LEFT($A26,2)="za",$D$198,IF(LEFT($A26,2)="zo",$D$199)))))))</f>
        <v>0</v>
      </c>
      <c r="E26" s="495">
        <f>IF(LEFT($A26,2)="ma",$E$171,IF(LEFT($A26,2)="di",$E$176,IF(LEFT($A26,2)="wo",$E$181,IF(LEFT($A26,2)="do",$E$186,IF(LEFT($A26,2)="vr",$E$191,IF(LEFT($A26,2)="za",$E$198,IF(LEFT($A26,2)="zo",$E$199)))))))</f>
        <v>0</v>
      </c>
      <c r="F26" s="495">
        <f>IF(LEFT($A26,2)="ma",$C$171,IF(LEFT($A26,2)="di",$C$176,IF(LEFT($A26,2)="wo",$C$181,IF(LEFT($A26,2)="do",$C$186,IF(LEFT($A26,2)="vr",$C$191,IF(LEFT($A26,2)="za",$C$198,IF(LEFT($A26,2)="zo",$C$199)))))))</f>
        <v>0</v>
      </c>
      <c r="G26" s="42">
        <f t="shared" si="11"/>
        <v>0</v>
      </c>
      <c r="H26" s="264"/>
      <c r="I26" s="508"/>
      <c r="J26" s="276"/>
      <c r="K26" s="276"/>
      <c r="L26" s="309"/>
      <c r="M26" s="278"/>
      <c r="N26" s="461">
        <f>$B$26</f>
        <v>42890</v>
      </c>
      <c r="O26" s="389"/>
      <c r="P26" s="279"/>
      <c r="Q26" s="279"/>
      <c r="R26" s="79"/>
      <c r="S26" s="200">
        <f t="shared" si="1"/>
        <v>0</v>
      </c>
      <c r="T26" s="5" t="e">
        <f t="shared" si="2"/>
        <v>#REF!</v>
      </c>
      <c r="U26" s="34"/>
      <c r="V26" s="67">
        <f>IF(LEFT(M26,1)="R",IF(U26&lt;$Q$2,0,U26-$Q$2),IF(LEFT(M26,1)="S",IF(U26&lt;$Q$2,0,U26-$Q$2),U26))</f>
        <v>0</v>
      </c>
      <c r="W26" s="67">
        <f>U26</f>
        <v>0</v>
      </c>
      <c r="X26" s="74">
        <f>W26*($Y$3)</f>
        <v>0</v>
      </c>
      <c r="Y26" s="91" t="e">
        <f t="shared" si="3"/>
        <v>#REF!</v>
      </c>
      <c r="Z26" s="238"/>
      <c r="AA26" s="528">
        <v>0</v>
      </c>
      <c r="AB26" s="529">
        <v>0</v>
      </c>
      <c r="AC26" s="41"/>
    </row>
    <row r="27" spans="1:29" ht="12.75" customHeight="1" thickBot="1" x14ac:dyDescent="0.3">
      <c r="A27" s="497" t="str">
        <f t="shared" ref="A27:A30" si="17">TEXT($B$26,"dddd")</f>
        <v>zaterdag</v>
      </c>
      <c r="B27" s="664"/>
      <c r="C27" s="450"/>
      <c r="D27" s="494">
        <f>IF(LEFT($A27,2)="ma",$D$172,IF(LEFT($A27,2)="di",$D$177,IF(LEFT($A27,2)="wo",$D$182,IF(LEFT($A27,2)="do",$D$187,IF(LEFT($A27,2)="vr",$D$192,IF(LEFT($A27,2)="za",$D$198,IF(LEFT($A27,2)="zo",$D$199)))))))</f>
        <v>0</v>
      </c>
      <c r="E27" s="441">
        <f>IF(LEFT($A27,2)="ma",$E$172,IF(LEFT($A27,2)="di",$E$177,IF(LEFT($A27,2)="wo",$E$182,IF(LEFT($A27,2)="do",$E$187,IF(LEFT($A27,2)="vr",$E$192,IF(LEFT($A27,2)="za",$E$198,IF(LEFT($A27,2)="zo",$E$199)))))))</f>
        <v>0</v>
      </c>
      <c r="F27" s="441">
        <f>IF(LEFT($A27,2)="ma",$C$172,IF(LEFT($A27,2)="di",$C$177,IF(LEFT($A27,2)="wo",$C$182,IF(LEFT($A27,2)="do",$C$187,IF(LEFT($A27,2)="vr",$C$192,IF(LEFT($A27,2)="za",$C$198,IF(LEFT($A27,2)="zo",$C$199)))))))</f>
        <v>0</v>
      </c>
      <c r="G27" s="43">
        <f t="shared" si="11"/>
        <v>0</v>
      </c>
      <c r="H27" s="265"/>
      <c r="I27" s="265"/>
      <c r="J27" s="280"/>
      <c r="K27" s="280"/>
      <c r="L27" s="310"/>
      <c r="M27" s="282"/>
      <c r="N27" s="461">
        <f t="shared" ref="N27:N30" si="18">$B$26</f>
        <v>42890</v>
      </c>
      <c r="O27" s="390"/>
      <c r="P27" s="283"/>
      <c r="Q27" s="283"/>
      <c r="R27" s="80"/>
      <c r="S27" s="68">
        <f t="shared" si="1"/>
        <v>0</v>
      </c>
      <c r="T27" s="4" t="e">
        <f t="shared" si="2"/>
        <v>#REF!</v>
      </c>
      <c r="U27" s="35"/>
      <c r="V27" s="69">
        <f t="shared" si="6"/>
        <v>0</v>
      </c>
      <c r="W27" s="69">
        <f t="shared" si="7"/>
        <v>0</v>
      </c>
      <c r="X27" s="70">
        <f t="shared" si="8"/>
        <v>0</v>
      </c>
      <c r="Y27" s="92" t="e">
        <f t="shared" si="3"/>
        <v>#REF!</v>
      </c>
      <c r="Z27" s="234"/>
      <c r="AA27" s="530">
        <v>0</v>
      </c>
      <c r="AB27" s="531">
        <v>0</v>
      </c>
      <c r="AC27" s="37"/>
    </row>
    <row r="28" spans="1:29" ht="12.75" customHeight="1" thickBot="1" x14ac:dyDescent="0.3">
      <c r="A28" s="497" t="str">
        <f t="shared" si="17"/>
        <v>zaterdag</v>
      </c>
      <c r="B28" s="664"/>
      <c r="C28" s="452"/>
      <c r="D28" s="492">
        <f>IF(LEFT($A28,2)="ma",$D$173,IF(LEFT($A28,2)="di",$D$178,IF(LEFT($A28,2)="wo",$D$183,IF(LEFT($A28,2)="do",$D$188,IF(LEFT($A28,2)="vr",$D$193,IF(LEFT($A28,2)="za",$D$198,IF(LEFT($A28,2)="zo",$D$199)))))))</f>
        <v>0</v>
      </c>
      <c r="E28" s="441">
        <f>IF(LEFT($A28,2)="ma",$E$173,IF(LEFT($A28,2)="di",$E$178,IF(LEFT($A28,2)="wo",$E$183,IF(LEFT($A28,2)="do",$E$188,IF(LEFT($A28,2)="vr",$E$193,IF(LEFT($A28,2)="za",$E$198,IF(LEFT($A28,2)="zo",$E$199)))))))</f>
        <v>0</v>
      </c>
      <c r="F28" s="441">
        <f>IF(LEFT($A28,2)="ma",$C$173,IF(LEFT($A28,2)="di",$C$178,IF(LEFT($A28,2)="wo",$C$183,IF(LEFT($A28,2)="do",$C$188,IF(LEFT($A28,2)="vr",$C$193,IF(LEFT($A28,2)="za",$C$198,IF(LEFT($A28,2)="zo",$C$199)))))))</f>
        <v>0</v>
      </c>
      <c r="G28" s="43">
        <f t="shared" si="11"/>
        <v>0</v>
      </c>
      <c r="H28" s="265"/>
      <c r="I28" s="265"/>
      <c r="J28" s="280"/>
      <c r="K28" s="280"/>
      <c r="L28" s="310"/>
      <c r="M28" s="282"/>
      <c r="N28" s="461">
        <f t="shared" si="18"/>
        <v>42890</v>
      </c>
      <c r="O28" s="390"/>
      <c r="P28" s="283"/>
      <c r="Q28" s="283"/>
      <c r="R28" s="80"/>
      <c r="S28" s="68">
        <f t="shared" si="1"/>
        <v>0</v>
      </c>
      <c r="T28" s="4" t="e">
        <f t="shared" si="2"/>
        <v>#REF!</v>
      </c>
      <c r="U28" s="35"/>
      <c r="V28" s="69">
        <f t="shared" si="6"/>
        <v>0</v>
      </c>
      <c r="W28" s="69">
        <f t="shared" si="7"/>
        <v>0</v>
      </c>
      <c r="X28" s="70">
        <f t="shared" si="8"/>
        <v>0</v>
      </c>
      <c r="Y28" s="92" t="e">
        <f t="shared" si="3"/>
        <v>#REF!</v>
      </c>
      <c r="Z28" s="234"/>
      <c r="AA28" s="530">
        <v>0</v>
      </c>
      <c r="AB28" s="531">
        <v>0</v>
      </c>
      <c r="AC28" s="37"/>
    </row>
    <row r="29" spans="1:29" ht="12.75" customHeight="1" thickBot="1" x14ac:dyDescent="0.3">
      <c r="A29" s="497" t="str">
        <f t="shared" si="17"/>
        <v>zaterdag</v>
      </c>
      <c r="B29" s="664"/>
      <c r="C29" s="450"/>
      <c r="D29" s="441">
        <f>IF(LEFT($A29,2)="ma",$D$174,IF(LEFT($A29,2)="di",$D$179,IF(LEFT($A29,2)="wo",$D$184,IF(LEFT($A29,2)="do",$D$189,IF(LEFT($A29,2)="vr",$D$194,IF(LEFT($A29,2)="za",$D$198,IF(LEFT($A29,2)="zo",$D$199)))))))</f>
        <v>0</v>
      </c>
      <c r="E29" s="441">
        <f>IF(LEFT($A29,2)="ma",$E$174,IF(LEFT($A29,2)="di",$E$179,IF(LEFT($A29,2)="wo",$E$184,IF(LEFT($A29,2)="do",$E$189,IF(LEFT($A29,2)="vr",$E$194,IF(LEFT($A29,2)="za",$E$198,IF(LEFT($A29,2)="zo",$E$199)))))))</f>
        <v>0</v>
      </c>
      <c r="F29" s="441">
        <f>IF(LEFT($A29,2)="ma",$C$174,IF(LEFT($A29,2)="di",$C$179,IF(LEFT($A29,2)="wo",$C$184,IF(LEFT($A29,2)="do",$C$189,IF(LEFT($A29,2)="vr",$C$194,IF(LEFT($A29,2)="za",$C$198,IF(LEFT($A29,2)="zo",$C$199)))))))</f>
        <v>0</v>
      </c>
      <c r="G29" s="43">
        <f t="shared" si="11"/>
        <v>0</v>
      </c>
      <c r="H29" s="265"/>
      <c r="I29" s="265"/>
      <c r="J29" s="280"/>
      <c r="K29" s="280"/>
      <c r="L29" s="310"/>
      <c r="M29" s="282"/>
      <c r="N29" s="461">
        <f t="shared" si="18"/>
        <v>42890</v>
      </c>
      <c r="O29" s="390"/>
      <c r="P29" s="283"/>
      <c r="Q29" s="283"/>
      <c r="R29" s="80"/>
      <c r="S29" s="68">
        <f t="shared" si="1"/>
        <v>0</v>
      </c>
      <c r="T29" s="4" t="e">
        <f t="shared" si="2"/>
        <v>#REF!</v>
      </c>
      <c r="U29" s="35"/>
      <c r="V29" s="69">
        <f t="shared" si="6"/>
        <v>0</v>
      </c>
      <c r="W29" s="69">
        <f t="shared" si="7"/>
        <v>0</v>
      </c>
      <c r="X29" s="70">
        <f t="shared" si="8"/>
        <v>0</v>
      </c>
      <c r="Y29" s="92" t="e">
        <f t="shared" si="3"/>
        <v>#REF!</v>
      </c>
      <c r="Z29" s="234"/>
      <c r="AA29" s="530">
        <v>0</v>
      </c>
      <c r="AB29" s="531">
        <v>0</v>
      </c>
      <c r="AC29" s="37"/>
    </row>
    <row r="30" spans="1:29" ht="13.5" customHeight="1" thickBot="1" x14ac:dyDescent="0.3">
      <c r="A30" s="498" t="str">
        <f t="shared" si="17"/>
        <v>zaterdag</v>
      </c>
      <c r="B30" s="665"/>
      <c r="C30" s="449" t="e">
        <f t="shared" si="12"/>
        <v>#REF!</v>
      </c>
      <c r="D30" s="442">
        <f>IF(LEFT($A30,2)="ma",$D$175,IF(LEFT($A30,2)="di",$D$180,IF(LEFT($A30,2)="wo",$D$185,IF(LEFT($A30,2)="do",$D$190,IF(LEFT($A30,2)="vr",$D$195,IF(LEFT($A30,2)="za",$D$198,IF(LEFT($A30,2)="zo",$D$199)))))))</f>
        <v>0</v>
      </c>
      <c r="E30" s="442">
        <f>IF(LEFT($A30,2)="ma",$E$175,IF(LEFT($A30,2)="di",$E$180,IF(LEFT($A30,2)="wo",$E$185,IF(LEFT($A30,2)="do",$E$190,IF(LEFT($A30,2)="vr",$E$195,IF(LEFT($A30,2)="za",$E$198,IF(LEFT($A30,2)="zo",$E$199)))))))</f>
        <v>0</v>
      </c>
      <c r="F30" s="442">
        <f>IF(LEFT($A30,2)="ma",$C$175,IF(LEFT($A30,2)="di",$C$180,IF(LEFT($A30,2)="wo",$C$185,IF(LEFT($A30,2)="do",$C$190,IF(LEFT($A30,2)="vr",$C$195,IF(LEFT($A30,2)="za",$C$198,IF(LEFT($A30,2)="zo",$C$199)))))))</f>
        <v>0</v>
      </c>
      <c r="G30" s="44">
        <f t="shared" si="11"/>
        <v>0</v>
      </c>
      <c r="H30" s="266"/>
      <c r="I30" s="266"/>
      <c r="J30" s="284"/>
      <c r="K30" s="284"/>
      <c r="L30" s="311"/>
      <c r="M30" s="286"/>
      <c r="N30" s="461">
        <f t="shared" si="18"/>
        <v>42890</v>
      </c>
      <c r="O30" s="391"/>
      <c r="P30" s="287"/>
      <c r="Q30" s="287"/>
      <c r="R30" s="81"/>
      <c r="S30" s="71">
        <f t="shared" si="1"/>
        <v>0</v>
      </c>
      <c r="T30" s="6" t="e">
        <f t="shared" si="2"/>
        <v>#REF!</v>
      </c>
      <c r="U30" s="36"/>
      <c r="V30" s="72">
        <f t="shared" si="6"/>
        <v>0</v>
      </c>
      <c r="W30" s="72">
        <f t="shared" si="7"/>
        <v>0</v>
      </c>
      <c r="X30" s="73">
        <f t="shared" si="8"/>
        <v>0</v>
      </c>
      <c r="Y30" s="93" t="e">
        <f t="shared" si="3"/>
        <v>#REF!</v>
      </c>
      <c r="Z30" s="235"/>
      <c r="AA30" s="532">
        <v>0</v>
      </c>
      <c r="AB30" s="533">
        <v>0</v>
      </c>
      <c r="AC30" s="38"/>
    </row>
    <row r="31" spans="1:29" ht="12.75" customHeight="1" x14ac:dyDescent="0.25">
      <c r="A31" s="496" t="str">
        <f>TEXT($B$31,"dddd")</f>
        <v>zondag</v>
      </c>
      <c r="B31" s="663">
        <f>DATE($AC$3,6,6)</f>
        <v>42891</v>
      </c>
      <c r="C31" s="451"/>
      <c r="D31" s="493">
        <f>IF(LEFT($A31,2 )="ma",$D$171,IF(LEFT($A31,2)="di",$D$176,IF(LEFT($A31,2)="wo",$D$181,IF(LEFT($A31,2)="do",$D$186,IF(LEFT($A31,2)="vr",$D$191,IF(LEFT($A31,2)="za",$D$198,IF(LEFT($A31,2)="zo",$D$199)))))))</f>
        <v>0</v>
      </c>
      <c r="E31" s="495">
        <f>IF(LEFT($A31,2)="ma",$E$171,IF(LEFT($A31,2)="di",$E$176,IF(LEFT($A31,2)="wo",$E$181,IF(LEFT($A31,2)="do",$E$186,IF(LEFT($A31,2)="vr",$E$191,IF(LEFT($A31,2)="za",$E$198,IF(LEFT($A31,2)="zo",$E$199)))))))</f>
        <v>0</v>
      </c>
      <c r="F31" s="495">
        <f>IF(LEFT($A31,2)="ma",$C$171,IF(LEFT($A31,2)="di",$C$176,IF(LEFT($A31,2)="wo",$C$181,IF(LEFT($A31,2)="do",$C$186,IF(LEFT($A31,2)="vr",$C$191,IF(LEFT($A31,2)="za",$C$198,IF(LEFT($A31,2)="zo",$C$199)))))))</f>
        <v>0</v>
      </c>
      <c r="G31" s="45">
        <f t="shared" si="11"/>
        <v>0</v>
      </c>
      <c r="H31" s="267"/>
      <c r="I31" s="508"/>
      <c r="J31" s="403"/>
      <c r="K31" s="404"/>
      <c r="L31" s="312"/>
      <c r="M31" s="290"/>
      <c r="N31" s="462">
        <f>$B$31</f>
        <v>42891</v>
      </c>
      <c r="O31" s="392"/>
      <c r="P31" s="291"/>
      <c r="Q31" s="291"/>
      <c r="R31" s="79"/>
      <c r="S31" s="200">
        <f t="shared" si="1"/>
        <v>0</v>
      </c>
      <c r="T31" s="5" t="e">
        <f t="shared" si="2"/>
        <v>#REF!</v>
      </c>
      <c r="U31" s="34"/>
      <c r="V31" s="67">
        <f>IF(LEFT(M31,1)="R",IF(U31&lt;$Q$2,0,U31-$Q$2),IF(LEFT(M31,1)="S",IF(U31&lt;$Q$2,0,U31-$Q$2),U31))</f>
        <v>0</v>
      </c>
      <c r="W31" s="67">
        <f>U31</f>
        <v>0</v>
      </c>
      <c r="X31" s="74">
        <f>W31*($Y$3)</f>
        <v>0</v>
      </c>
      <c r="Y31" s="91" t="e">
        <f t="shared" si="3"/>
        <v>#REF!</v>
      </c>
      <c r="Z31" s="236"/>
      <c r="AA31" s="534">
        <v>0</v>
      </c>
      <c r="AB31" s="535">
        <v>0</v>
      </c>
      <c r="AC31" s="39"/>
    </row>
    <row r="32" spans="1:29" ht="12.75" customHeight="1" x14ac:dyDescent="0.25">
      <c r="A32" s="497" t="str">
        <f t="shared" ref="A32:A35" si="19">TEXT($B$31,"dddd")</f>
        <v>zondag</v>
      </c>
      <c r="B32" s="664"/>
      <c r="C32" s="450"/>
      <c r="D32" s="494">
        <f>IF(LEFT($A32,2)="ma",$D$172,IF(LEFT($A32,2)="di",$D$177,IF(LEFT($A32,2)="wo",$D$182,IF(LEFT($A32,2)="do",$D$187,IF(LEFT($A32,2)="vr",$D$192,IF(LEFT($A32,2)="za",$D$198,IF(LEFT($A32,2)="zo",$D$199)))))))</f>
        <v>0</v>
      </c>
      <c r="E32" s="441">
        <f>IF(LEFT($A32,2)="ma",$E$172,IF(LEFT($A32,2)="di",$E$177,IF(LEFT($A32,2)="wo",$E$182,IF(LEFT($A32,2)="do",$E$187,IF(LEFT($A32,2)="vr",$E$192,IF(LEFT($A32,2)="za",$E$198,IF(LEFT($A32,2)="zo",$E$199)))))))</f>
        <v>0</v>
      </c>
      <c r="F32" s="441">
        <f>IF(LEFT($A32,2)="ma",$C$172,IF(LEFT($A32,2)="di",$C$177,IF(LEFT($A32,2)="wo",$C$182,IF(LEFT($A32,2)="do",$C$187,IF(LEFT($A32,2)="vr",$C$192,IF(LEFT($A32,2)="za",$C$198,IF(LEFT($A32,2)="zo",$C$199)))))))</f>
        <v>0</v>
      </c>
      <c r="G32" s="43">
        <f t="shared" si="11"/>
        <v>0</v>
      </c>
      <c r="H32" s="265"/>
      <c r="I32" s="265"/>
      <c r="J32" s="405"/>
      <c r="K32" s="404"/>
      <c r="L32" s="310"/>
      <c r="M32" s="282"/>
      <c r="N32" s="462">
        <f t="shared" ref="N32:N35" si="20">$B$31</f>
        <v>42891</v>
      </c>
      <c r="O32" s="390"/>
      <c r="P32" s="283"/>
      <c r="Q32" s="283"/>
      <c r="R32" s="80"/>
      <c r="S32" s="68">
        <f t="shared" si="1"/>
        <v>0</v>
      </c>
      <c r="T32" s="4" t="e">
        <f t="shared" si="2"/>
        <v>#REF!</v>
      </c>
      <c r="U32" s="35"/>
      <c r="V32" s="69">
        <f t="shared" si="6"/>
        <v>0</v>
      </c>
      <c r="W32" s="69">
        <f t="shared" si="7"/>
        <v>0</v>
      </c>
      <c r="X32" s="70">
        <f t="shared" si="8"/>
        <v>0</v>
      </c>
      <c r="Y32" s="92" t="e">
        <f t="shared" si="3"/>
        <v>#REF!</v>
      </c>
      <c r="Z32" s="234"/>
      <c r="AA32" s="530">
        <v>0</v>
      </c>
      <c r="AB32" s="531">
        <v>0</v>
      </c>
      <c r="AC32" s="37"/>
    </row>
    <row r="33" spans="1:29" ht="12.75" customHeight="1" x14ac:dyDescent="0.25">
      <c r="A33" s="497" t="str">
        <f t="shared" si="19"/>
        <v>zondag</v>
      </c>
      <c r="B33" s="664"/>
      <c r="C33" s="452"/>
      <c r="D33" s="492">
        <f>IF(LEFT($A33,2)="ma",$D$173,IF(LEFT($A33,2)="di",$D$178,IF(LEFT($A33,2)="wo",$D$183,IF(LEFT($A33,2)="do",$D$188,IF(LEFT($A33,2)="vr",$D$193,IF(LEFT($A33,2)="za",$D$198,IF(LEFT($A33,2)="zo",$D$199)))))))</f>
        <v>0</v>
      </c>
      <c r="E33" s="441">
        <f>IF(LEFT($A33,2)="ma",$E$173,IF(LEFT($A33,2)="di",$E$178,IF(LEFT($A33,2)="wo",$E$183,IF(LEFT($A33,2)="do",$E$188,IF(LEFT($A33,2)="vr",$E$193,IF(LEFT($A33,2)="za",$E$198,IF(LEFT($A33,2)="zo",$E$199)))))))</f>
        <v>0</v>
      </c>
      <c r="F33" s="441">
        <f>IF(LEFT($A33,2)="ma",$C$173,IF(LEFT($A33,2)="di",$C$178,IF(LEFT($A33,2)="wo",$C$183,IF(LEFT($A33,2)="do",$C$188,IF(LEFT($A33,2)="vr",$C$193,IF(LEFT($A33,2)="za",$C$198,IF(LEFT($A33,2)="zo",$C$199)))))))</f>
        <v>0</v>
      </c>
      <c r="G33" s="43">
        <f t="shared" si="11"/>
        <v>0</v>
      </c>
      <c r="H33" s="265"/>
      <c r="I33" s="265"/>
      <c r="J33" s="405"/>
      <c r="K33" s="404"/>
      <c r="L33" s="310"/>
      <c r="M33" s="282"/>
      <c r="N33" s="462">
        <f t="shared" si="20"/>
        <v>42891</v>
      </c>
      <c r="O33" s="390"/>
      <c r="P33" s="283"/>
      <c r="Q33" s="283"/>
      <c r="R33" s="80"/>
      <c r="S33" s="68">
        <f t="shared" si="1"/>
        <v>0</v>
      </c>
      <c r="T33" s="4" t="e">
        <f t="shared" si="2"/>
        <v>#REF!</v>
      </c>
      <c r="U33" s="35"/>
      <c r="V33" s="69">
        <f t="shared" si="6"/>
        <v>0</v>
      </c>
      <c r="W33" s="69">
        <f t="shared" si="7"/>
        <v>0</v>
      </c>
      <c r="X33" s="70">
        <f t="shared" si="8"/>
        <v>0</v>
      </c>
      <c r="Y33" s="92" t="e">
        <f t="shared" si="3"/>
        <v>#REF!</v>
      </c>
      <c r="Z33" s="234"/>
      <c r="AA33" s="530">
        <v>0</v>
      </c>
      <c r="AB33" s="531">
        <v>0</v>
      </c>
      <c r="AC33" s="37"/>
    </row>
    <row r="34" spans="1:29" ht="12.75" customHeight="1" thickBot="1" x14ac:dyDescent="0.3">
      <c r="A34" s="497" t="str">
        <f t="shared" si="19"/>
        <v>zondag</v>
      </c>
      <c r="B34" s="664"/>
      <c r="C34" s="450"/>
      <c r="D34" s="441">
        <f>IF(LEFT($A34,2)="ma",$D$174,IF(LEFT($A34,2)="di",$D$179,IF(LEFT($A34,2)="wo",$D$184,IF(LEFT($A34,2)="do",$D$189,IF(LEFT($A34,2)="vr",$D$194,IF(LEFT($A34,2)="za",$D$198,IF(LEFT($A34,2)="zo",$D$199)))))))</f>
        <v>0</v>
      </c>
      <c r="E34" s="441">
        <f>IF(LEFT($A34,2)="ma",$E$174,IF(LEFT($A34,2)="di",$E$179,IF(LEFT($A34,2)="wo",$E$184,IF(LEFT($A34,2)="do",$E$189,IF(LEFT($A34,2)="vr",$E$194,IF(LEFT($A34,2)="za",$E$198,IF(LEFT($A34,2)="zo",$E$199)))))))</f>
        <v>0</v>
      </c>
      <c r="F34" s="441">
        <f>IF(LEFT($A34,2)="ma",$C$174,IF(LEFT($A34,2)="di",$C$179,IF(LEFT($A34,2)="wo",$C$184,IF(LEFT($A34,2)="do",$C$189,IF(LEFT($A34,2)="vr",$C$194,IF(LEFT($A34,2)="za",$C$198,IF(LEFT($A34,2)="zo",$C$199)))))))</f>
        <v>0</v>
      </c>
      <c r="G34" s="43">
        <f t="shared" si="11"/>
        <v>0</v>
      </c>
      <c r="H34" s="265"/>
      <c r="I34" s="265"/>
      <c r="J34" s="405"/>
      <c r="K34" s="400"/>
      <c r="L34" s="310"/>
      <c r="M34" s="282"/>
      <c r="N34" s="462">
        <f t="shared" si="20"/>
        <v>42891</v>
      </c>
      <c r="O34" s="390"/>
      <c r="P34" s="283"/>
      <c r="Q34" s="283"/>
      <c r="R34" s="80"/>
      <c r="S34" s="68">
        <f t="shared" si="1"/>
        <v>0</v>
      </c>
      <c r="T34" s="4" t="e">
        <f t="shared" si="2"/>
        <v>#REF!</v>
      </c>
      <c r="U34" s="35"/>
      <c r="V34" s="69">
        <f t="shared" si="6"/>
        <v>0</v>
      </c>
      <c r="W34" s="69">
        <f t="shared" si="7"/>
        <v>0</v>
      </c>
      <c r="X34" s="70">
        <f t="shared" si="8"/>
        <v>0</v>
      </c>
      <c r="Y34" s="92" t="e">
        <f t="shared" si="3"/>
        <v>#REF!</v>
      </c>
      <c r="Z34" s="234"/>
      <c r="AA34" s="530">
        <v>0</v>
      </c>
      <c r="AB34" s="531">
        <v>0</v>
      </c>
      <c r="AC34" s="37"/>
    </row>
    <row r="35" spans="1:29" ht="13.5" customHeight="1" thickBot="1" x14ac:dyDescent="0.3">
      <c r="A35" s="498" t="str">
        <f t="shared" si="19"/>
        <v>zondag</v>
      </c>
      <c r="B35" s="665"/>
      <c r="C35" s="449" t="e">
        <f t="shared" si="12"/>
        <v>#REF!</v>
      </c>
      <c r="D35" s="442">
        <f>IF(LEFT($A35,2)="ma",$D$175,IF(LEFT($A35,2)="di",$D$180,IF(LEFT($A35,2)="wo",$D$185,IF(LEFT($A35,2)="do",$D$190,IF(LEFT($A35,2)="vr",$D$195,IF(LEFT($A35,2)="za",$D$198,IF(LEFT($A35,2)="zo",$D$199)))))))</f>
        <v>0</v>
      </c>
      <c r="E35" s="442">
        <f>IF(LEFT($A35,2)="ma",$E$175,IF(LEFT($A35,2)="di",$E$180,IF(LEFT($A35,2)="wo",$E$185,IF(LEFT($A35,2)="do",$E$190,IF(LEFT($A35,2)="vr",$E$195,IF(LEFT($A35,2)="za",$E$198,IF(LEFT($A35,2)="zo",$E$199)))))))</f>
        <v>0</v>
      </c>
      <c r="F35" s="442">
        <f>IF(LEFT($A35,2)="ma",$C$175,IF(LEFT($A35,2)="di",$C$180,IF(LEFT($A35,2)="wo",$C$185,IF(LEFT($A35,2)="do",$C$190,IF(LEFT($A35,2)="vr",$C$195,IF(LEFT($A35,2)="za",$C$198,IF(LEFT($A35,2)="zo",$C$199)))))))</f>
        <v>0</v>
      </c>
      <c r="G35" s="46">
        <f t="shared" si="11"/>
        <v>0</v>
      </c>
      <c r="H35" s="268"/>
      <c r="I35" s="266"/>
      <c r="J35" s="298"/>
      <c r="K35" s="292"/>
      <c r="L35" s="313"/>
      <c r="M35" s="294"/>
      <c r="N35" s="462">
        <f t="shared" si="20"/>
        <v>42891</v>
      </c>
      <c r="O35" s="393"/>
      <c r="P35" s="295"/>
      <c r="Q35" s="295"/>
      <c r="R35" s="81"/>
      <c r="S35" s="71">
        <f t="shared" si="1"/>
        <v>0</v>
      </c>
      <c r="T35" s="6" t="e">
        <f t="shared" si="2"/>
        <v>#REF!</v>
      </c>
      <c r="U35" s="36"/>
      <c r="V35" s="72">
        <f t="shared" si="6"/>
        <v>0</v>
      </c>
      <c r="W35" s="72">
        <f t="shared" si="7"/>
        <v>0</v>
      </c>
      <c r="X35" s="73">
        <f t="shared" si="8"/>
        <v>0</v>
      </c>
      <c r="Y35" s="93" t="e">
        <f t="shared" si="3"/>
        <v>#REF!</v>
      </c>
      <c r="Z35" s="237"/>
      <c r="AA35" s="536">
        <v>0</v>
      </c>
      <c r="AB35" s="537">
        <v>0</v>
      </c>
      <c r="AC35" s="40"/>
    </row>
    <row r="36" spans="1:29" ht="12.75" customHeight="1" thickBot="1" x14ac:dyDescent="0.3">
      <c r="A36" s="496" t="str">
        <f>TEXT($B$36,"dddd")</f>
        <v>maandag</v>
      </c>
      <c r="B36" s="663">
        <f>DATE($AC$3,6,7)</f>
        <v>42892</v>
      </c>
      <c r="C36" s="451"/>
      <c r="D36" s="493">
        <f>IF(LEFT($A36,2 )="ma",$D$171,IF(LEFT($A36,2)="di",$D$176,IF(LEFT($A36,2)="wo",$D$181,IF(LEFT($A36,2)="do",$D$186,IF(LEFT($A36,2)="vr",$D$191,IF(LEFT($A36,2)="za",$D$198,IF(LEFT($A36,2)="zo",$D$199)))))))</f>
        <v>0</v>
      </c>
      <c r="E36" s="495">
        <f>IF(LEFT($A36,2)="ma",$E$171,IF(LEFT($A36,2)="di",$E$176,IF(LEFT($A36,2)="wo",$E$181,IF(LEFT($A36,2)="do",$E$186,IF(LEFT($A36,2)="vr",$E$191,IF(LEFT($A36,2)="za",$E$198,IF(LEFT($A36,2)="zo",$E$199)))))))</f>
        <v>0</v>
      </c>
      <c r="F36" s="495">
        <f>IF(LEFT($A36,2)="ma",$C$171,IF(LEFT($A36,2)="di",$C$176,IF(LEFT($A36,2)="wo",$C$181,IF(LEFT($A36,2)="do",$C$186,IF(LEFT($A36,2)="vr",$C$191,IF(LEFT($A36,2)="za",$C$198,IF(LEFT($A36,2)="zo",$C$199)))))))</f>
        <v>0</v>
      </c>
      <c r="G36" s="42">
        <f t="shared" si="11"/>
        <v>0</v>
      </c>
      <c r="H36" s="264"/>
      <c r="I36" s="508"/>
      <c r="J36" s="398"/>
      <c r="K36" s="398"/>
      <c r="L36" s="309"/>
      <c r="M36" s="278"/>
      <c r="N36" s="461">
        <f>$B$36</f>
        <v>42892</v>
      </c>
      <c r="O36" s="389"/>
      <c r="P36" s="279"/>
      <c r="Q36" s="279"/>
      <c r="R36" s="79"/>
      <c r="S36" s="200">
        <f t="shared" si="1"/>
        <v>0</v>
      </c>
      <c r="T36" s="5" t="e">
        <f t="shared" si="2"/>
        <v>#REF!</v>
      </c>
      <c r="U36" s="34"/>
      <c r="V36" s="67">
        <f>IF(LEFT(M36,1)="R",IF(U36&lt;$Q$2,0,U36-$Q$2),IF(LEFT(M36,1)="S",IF(U36&lt;$Q$2,0,U36-$Q$2),U36))</f>
        <v>0</v>
      </c>
      <c r="W36" s="67">
        <f>U36</f>
        <v>0</v>
      </c>
      <c r="X36" s="74">
        <f>W36*($Y$3)</f>
        <v>0</v>
      </c>
      <c r="Y36" s="91" t="e">
        <f t="shared" si="3"/>
        <v>#REF!</v>
      </c>
      <c r="Z36" s="238"/>
      <c r="AA36" s="528">
        <v>0</v>
      </c>
      <c r="AB36" s="529">
        <v>0</v>
      </c>
      <c r="AC36" s="41"/>
    </row>
    <row r="37" spans="1:29" ht="12.75" customHeight="1" thickBot="1" x14ac:dyDescent="0.3">
      <c r="A37" s="497" t="str">
        <f t="shared" ref="A37:A40" si="21">TEXT($B$36,"dddd")</f>
        <v>maandag</v>
      </c>
      <c r="B37" s="664"/>
      <c r="C37" s="450"/>
      <c r="D37" s="494">
        <f>IF(LEFT($A37,2)="ma",$D$172,IF(LEFT($A37,2)="di",$D$177,IF(LEFT($A37,2)="wo",$D$182,IF(LEFT($A37,2)="do",$D$187,IF(LEFT($A37,2)="vr",$D$192,IF(LEFT($A37,2)="za",$D$198,IF(LEFT($A37,2)="zo",$D$199)))))))</f>
        <v>0</v>
      </c>
      <c r="E37" s="441">
        <f>IF(LEFT($A37,2)="ma",$E$172,IF(LEFT($A37,2)="di",$E$177,IF(LEFT($A37,2)="wo",$E$182,IF(LEFT($A37,2)="do",$E$187,IF(LEFT($A37,2)="vr",$E$192,IF(LEFT($A37,2)="za",$E$198,IF(LEFT($A37,2)="zo",$E$199)))))))</f>
        <v>0</v>
      </c>
      <c r="F37" s="441">
        <f>IF(LEFT($A37,2)="ma",$C$172,IF(LEFT($A37,2)="di",$C$177,IF(LEFT($A37,2)="wo",$C$182,IF(LEFT($A37,2)="do",$C$187,IF(LEFT($A37,2)="vr",$C$192,IF(LEFT($A37,2)="za",$C$198,IF(LEFT($A37,2)="zo",$C$199)))))))</f>
        <v>0</v>
      </c>
      <c r="G37" s="43">
        <f t="shared" si="11"/>
        <v>0</v>
      </c>
      <c r="H37" s="265"/>
      <c r="I37" s="265"/>
      <c r="J37" s="400"/>
      <c r="K37" s="400"/>
      <c r="L37" s="310"/>
      <c r="M37" s="282"/>
      <c r="N37" s="461">
        <f t="shared" ref="N37:N40" si="22">$B$36</f>
        <v>42892</v>
      </c>
      <c r="O37" s="390"/>
      <c r="P37" s="283"/>
      <c r="Q37" s="283"/>
      <c r="R37" s="80"/>
      <c r="S37" s="68">
        <f t="shared" si="1"/>
        <v>0</v>
      </c>
      <c r="T37" s="4" t="e">
        <f t="shared" si="2"/>
        <v>#REF!</v>
      </c>
      <c r="U37" s="35"/>
      <c r="V37" s="69">
        <f t="shared" si="6"/>
        <v>0</v>
      </c>
      <c r="W37" s="69">
        <f t="shared" si="7"/>
        <v>0</v>
      </c>
      <c r="X37" s="70">
        <f t="shared" si="8"/>
        <v>0</v>
      </c>
      <c r="Y37" s="92" t="e">
        <f t="shared" si="3"/>
        <v>#REF!</v>
      </c>
      <c r="Z37" s="234"/>
      <c r="AA37" s="530">
        <v>0</v>
      </c>
      <c r="AB37" s="531">
        <v>0</v>
      </c>
      <c r="AC37" s="37"/>
    </row>
    <row r="38" spans="1:29" ht="12.75" customHeight="1" thickBot="1" x14ac:dyDescent="0.3">
      <c r="A38" s="497" t="str">
        <f t="shared" si="21"/>
        <v>maandag</v>
      </c>
      <c r="B38" s="664"/>
      <c r="C38" s="452"/>
      <c r="D38" s="492">
        <f>IF(LEFT($A38,2)="ma",$D$173,IF(LEFT($A38,2)="di",$D$178,IF(LEFT($A38,2)="wo",$D$183,IF(LEFT($A38,2)="do",$D$188,IF(LEFT($A38,2)="vr",$D$193,IF(LEFT($A38,2)="za",$D$198,IF(LEFT($A38,2)="zo",$D$199)))))))</f>
        <v>0</v>
      </c>
      <c r="E38" s="441">
        <f>IF(LEFT($A38,2)="ma",$E$173,IF(LEFT($A38,2)="di",$E$178,IF(LEFT($A38,2)="wo",$E$183,IF(LEFT($A38,2)="do",$E$188,IF(LEFT($A38,2)="vr",$E$193,IF(LEFT($A38,2)="za",$E$198,IF(LEFT($A38,2)="zo",$E$199)))))))</f>
        <v>0</v>
      </c>
      <c r="F38" s="441">
        <f>IF(LEFT($A38,2)="ma",$C$173,IF(LEFT($A38,2)="di",$C$178,IF(LEFT($A38,2)="wo",$C$183,IF(LEFT($A38,2)="do",$C$188,IF(LEFT($A38,2)="vr",$C$193,IF(LEFT($A38,2)="za",$C$198,IF(LEFT($A38,2)="zo",$C$199)))))))</f>
        <v>0</v>
      </c>
      <c r="G38" s="43">
        <f t="shared" si="11"/>
        <v>0</v>
      </c>
      <c r="H38" s="265"/>
      <c r="I38" s="265"/>
      <c r="J38" s="400"/>
      <c r="K38" s="400"/>
      <c r="L38" s="310"/>
      <c r="M38" s="282"/>
      <c r="N38" s="461">
        <f t="shared" si="22"/>
        <v>42892</v>
      </c>
      <c r="O38" s="390"/>
      <c r="P38" s="283"/>
      <c r="Q38" s="283"/>
      <c r="R38" s="80"/>
      <c r="S38" s="68">
        <f t="shared" si="1"/>
        <v>0</v>
      </c>
      <c r="T38" s="4" t="e">
        <f t="shared" ref="T38:T69" si="23">S38*$R$3</f>
        <v>#REF!</v>
      </c>
      <c r="U38" s="35"/>
      <c r="V38" s="69">
        <f t="shared" si="6"/>
        <v>0</v>
      </c>
      <c r="W38" s="69">
        <f t="shared" si="7"/>
        <v>0</v>
      </c>
      <c r="X38" s="70">
        <f t="shared" si="8"/>
        <v>0</v>
      </c>
      <c r="Y38" s="92" t="e">
        <f t="shared" ref="Y38:Y69" si="24">V38*($R$3)</f>
        <v>#REF!</v>
      </c>
      <c r="Z38" s="234"/>
      <c r="AA38" s="530">
        <v>0</v>
      </c>
      <c r="AB38" s="531">
        <v>0</v>
      </c>
      <c r="AC38" s="37"/>
    </row>
    <row r="39" spans="1:29" ht="12.75" customHeight="1" thickBot="1" x14ac:dyDescent="0.3">
      <c r="A39" s="497" t="str">
        <f t="shared" si="21"/>
        <v>maandag</v>
      </c>
      <c r="B39" s="664"/>
      <c r="C39" s="450"/>
      <c r="D39" s="441">
        <f>IF(LEFT($A39,2)="ma",$D$174,IF(LEFT($A39,2)="di",$D$179,IF(LEFT($A39,2)="wo",$D$184,IF(LEFT($A39,2)="do",$D$189,IF(LEFT($A39,2)="vr",$D$194,IF(LEFT($A39,2)="za",$D$198,IF(LEFT($A39,2)="zo",$D$199)))))))</f>
        <v>0</v>
      </c>
      <c r="E39" s="441">
        <f>IF(LEFT($A39,2)="ma",$E$174,IF(LEFT($A39,2)="di",$E$179,IF(LEFT($A39,2)="wo",$E$184,IF(LEFT($A39,2)="do",$E$189,IF(LEFT($A39,2)="vr",$E$194,IF(LEFT($A39,2)="za",$E$198,IF(LEFT($A39,2)="zo",$E$199)))))))</f>
        <v>0</v>
      </c>
      <c r="F39" s="441">
        <f>IF(LEFT($A39,2)="ma",$C$174,IF(LEFT($A39,2)="di",$C$179,IF(LEFT($A39,2)="wo",$C$184,IF(LEFT($A39,2)="do",$C$189,IF(LEFT($A39,2)="vr",$C$194,IF(LEFT($A39,2)="za",$C$198,IF(LEFT($A39,2)="zo",$C$199)))))))</f>
        <v>0</v>
      </c>
      <c r="G39" s="43">
        <f t="shared" si="11"/>
        <v>0</v>
      </c>
      <c r="H39" s="265"/>
      <c r="I39" s="265"/>
      <c r="J39" s="280"/>
      <c r="K39" s="280"/>
      <c r="L39" s="310"/>
      <c r="M39" s="282"/>
      <c r="N39" s="461">
        <f t="shared" si="22"/>
        <v>42892</v>
      </c>
      <c r="O39" s="390"/>
      <c r="P39" s="283"/>
      <c r="Q39" s="283"/>
      <c r="R39" s="80"/>
      <c r="S39" s="68">
        <f t="shared" si="1"/>
        <v>0</v>
      </c>
      <c r="T39" s="4" t="e">
        <f t="shared" si="23"/>
        <v>#REF!</v>
      </c>
      <c r="U39" s="35"/>
      <c r="V39" s="69">
        <f t="shared" si="6"/>
        <v>0</v>
      </c>
      <c r="W39" s="69">
        <f t="shared" si="7"/>
        <v>0</v>
      </c>
      <c r="X39" s="70">
        <f t="shared" si="8"/>
        <v>0</v>
      </c>
      <c r="Y39" s="92" t="e">
        <f t="shared" si="24"/>
        <v>#REF!</v>
      </c>
      <c r="Z39" s="234"/>
      <c r="AA39" s="530">
        <v>0</v>
      </c>
      <c r="AB39" s="531">
        <v>0</v>
      </c>
      <c r="AC39" s="37"/>
    </row>
    <row r="40" spans="1:29" ht="13.5" customHeight="1" thickBot="1" x14ac:dyDescent="0.3">
      <c r="A40" s="498" t="str">
        <f t="shared" si="21"/>
        <v>maandag</v>
      </c>
      <c r="B40" s="665"/>
      <c r="C40" s="449" t="e">
        <f t="shared" si="12"/>
        <v>#REF!</v>
      </c>
      <c r="D40" s="442">
        <f>IF(LEFT($A40,2)="ma",$D$175,IF(LEFT($A40,2)="di",$D$180,IF(LEFT($A40,2)="wo",$D$185,IF(LEFT($A40,2)="do",$D$190,IF(LEFT($A40,2)="vr",$D$195,IF(LEFT($A40,2)="za",$D$198,IF(LEFT($A40,2)="zo",$D$199)))))))</f>
        <v>0</v>
      </c>
      <c r="E40" s="442">
        <f>IF(LEFT($A40,2)="ma",$E$175,IF(LEFT($A40,2)="di",$E$180,IF(LEFT($A40,2)="wo",$E$185,IF(LEFT($A40,2)="do",$E$190,IF(LEFT($A40,2)="vr",$E$195,IF(LEFT($A40,2)="za",$E$198,IF(LEFT($A40,2)="zo",$E$199)))))))</f>
        <v>0</v>
      </c>
      <c r="F40" s="442">
        <f>IF(LEFT($A40,2)="ma",$C$175,IF(LEFT($A40,2)="di",$C$180,IF(LEFT($A40,2)="wo",$C$185,IF(LEFT($A40,2)="do",$C$190,IF(LEFT($A40,2)="vr",$C$195,IF(LEFT($A40,2)="za",$C$198,IF(LEFT($A40,2)="zo",$C$199)))))))</f>
        <v>0</v>
      </c>
      <c r="G40" s="44">
        <f t="shared" si="11"/>
        <v>0</v>
      </c>
      <c r="H40" s="266"/>
      <c r="I40" s="266"/>
      <c r="J40" s="284"/>
      <c r="K40" s="284"/>
      <c r="L40" s="311"/>
      <c r="M40" s="286"/>
      <c r="N40" s="461">
        <f t="shared" si="22"/>
        <v>42892</v>
      </c>
      <c r="O40" s="391"/>
      <c r="P40" s="287"/>
      <c r="Q40" s="287"/>
      <c r="R40" s="81"/>
      <c r="S40" s="71">
        <f t="shared" si="1"/>
        <v>0</v>
      </c>
      <c r="T40" s="6" t="e">
        <f t="shared" si="23"/>
        <v>#REF!</v>
      </c>
      <c r="U40" s="36"/>
      <c r="V40" s="72">
        <f t="shared" si="6"/>
        <v>0</v>
      </c>
      <c r="W40" s="72">
        <f t="shared" si="7"/>
        <v>0</v>
      </c>
      <c r="X40" s="73">
        <f t="shared" si="8"/>
        <v>0</v>
      </c>
      <c r="Y40" s="93" t="e">
        <f t="shared" si="24"/>
        <v>#REF!</v>
      </c>
      <c r="Z40" s="235"/>
      <c r="AA40" s="532">
        <v>0</v>
      </c>
      <c r="AB40" s="533">
        <v>0</v>
      </c>
      <c r="AC40" s="38"/>
    </row>
    <row r="41" spans="1:29" ht="12.75" customHeight="1" x14ac:dyDescent="0.25">
      <c r="A41" s="496" t="str">
        <f>TEXT($B$41,"dddd")</f>
        <v>dinsdag</v>
      </c>
      <c r="B41" s="663">
        <f>DATE($AC$3,6,8)</f>
        <v>42893</v>
      </c>
      <c r="C41" s="451"/>
      <c r="D41" s="493">
        <f>IF(LEFT($A41,2 )="ma",$D$171,IF(LEFT($A41,2)="di",$D$176,IF(LEFT($A41,2)="wo",$D$181,IF(LEFT($A41,2)="do",$D$186,IF(LEFT($A41,2)="vr",$D$191,IF(LEFT($A41,2)="za",$D$198,IF(LEFT($A41,2)="zo",$D$199)))))))</f>
        <v>0</v>
      </c>
      <c r="E41" s="495">
        <f>IF(LEFT($A41,2)="ma",$E$171,IF(LEFT($A41,2)="di",$E$176,IF(LEFT($A41,2)="wo",$E$181,IF(LEFT($A41,2)="do",$E$186,IF(LEFT($A41,2)="vr",$E$191,IF(LEFT($A41,2)="za",$E$198,IF(LEFT($A41,2)="zo",$E$199)))))))</f>
        <v>0</v>
      </c>
      <c r="F41" s="495">
        <f>IF(LEFT($A41,2)="ma",$C$171,IF(LEFT($A41,2)="di",$C$176,IF(LEFT($A41,2)="wo",$C$181,IF(LEFT($A41,2)="do",$C$186,IF(LEFT($A41,2)="vr",$C$191,IF(LEFT($A41,2)="za",$C$198,IF(LEFT($A41,2)="zo",$C$199)))))))</f>
        <v>0</v>
      </c>
      <c r="G41" s="45">
        <f t="shared" si="11"/>
        <v>0</v>
      </c>
      <c r="H41" s="267"/>
      <c r="I41" s="508"/>
      <c r="J41" s="404"/>
      <c r="K41" s="404"/>
      <c r="L41" s="312"/>
      <c r="M41" s="290"/>
      <c r="N41" s="463">
        <f>$B$41</f>
        <v>42893</v>
      </c>
      <c r="O41" s="392"/>
      <c r="P41" s="291"/>
      <c r="Q41" s="291"/>
      <c r="R41" s="79"/>
      <c r="S41" s="200">
        <f t="shared" si="1"/>
        <v>0</v>
      </c>
      <c r="T41" s="5" t="e">
        <f t="shared" si="23"/>
        <v>#REF!</v>
      </c>
      <c r="U41" s="34"/>
      <c r="V41" s="67">
        <f>IF(LEFT(M41,1)="R",IF(U41&lt;$Q$2,0,U41-$Q$2),IF(LEFT(M41,1)="S",IF(U41&lt;$Q$2,0,U41-$Q$2),U41))</f>
        <v>0</v>
      </c>
      <c r="W41" s="67">
        <f>U41</f>
        <v>0</v>
      </c>
      <c r="X41" s="74">
        <f>W41*($Y$3)</f>
        <v>0</v>
      </c>
      <c r="Y41" s="91" t="e">
        <f t="shared" si="24"/>
        <v>#REF!</v>
      </c>
      <c r="Z41" s="236"/>
      <c r="AA41" s="534">
        <v>0</v>
      </c>
      <c r="AB41" s="535">
        <v>0</v>
      </c>
      <c r="AC41" s="39"/>
    </row>
    <row r="42" spans="1:29" ht="12.75" customHeight="1" x14ac:dyDescent="0.25">
      <c r="A42" s="497" t="str">
        <f>TEXT($B$41,"dddd")</f>
        <v>dinsdag</v>
      </c>
      <c r="B42" s="664"/>
      <c r="C42" s="450"/>
      <c r="D42" s="494">
        <f>IF(LEFT($A42,2)="ma",$D$172,IF(LEFT($A42,2)="di",$D$177,IF(LEFT($A42,2)="wo",$D$182,IF(LEFT($A42,2)="do",$D$187,IF(LEFT($A42,2)="vr",$D$192,IF(LEFT($A42,2)="za",$D$198,IF(LEFT($A42,2)="zo",$D$199)))))))</f>
        <v>0</v>
      </c>
      <c r="E42" s="441">
        <f>IF(LEFT($A42,2)="ma",$E$172,IF(LEFT($A42,2)="di",$E$177,IF(LEFT($A42,2)="wo",$E$182,IF(LEFT($A42,2)="do",$E$187,IF(LEFT($A42,2)="vr",$E$192,IF(LEFT($A42,2)="za",$E$198,IF(LEFT($A42,2)="zo",$E$199)))))))</f>
        <v>0</v>
      </c>
      <c r="F42" s="441">
        <f>IF(LEFT($A42,2)="ma",$C$172,IF(LEFT($A42,2)="di",$C$177,IF(LEFT($A42,2)="wo",$C$182,IF(LEFT($A42,2)="do",$C$187,IF(LEFT($A42,2)="vr",$C$192,IF(LEFT($A42,2)="za",$C$198,IF(LEFT($A42,2)="zo",$C$199)))))))</f>
        <v>0</v>
      </c>
      <c r="G42" s="43">
        <f t="shared" si="11"/>
        <v>0</v>
      </c>
      <c r="H42" s="265"/>
      <c r="I42" s="265"/>
      <c r="J42" s="400"/>
      <c r="K42" s="400"/>
      <c r="L42" s="310"/>
      <c r="M42" s="282"/>
      <c r="N42" s="463">
        <f t="shared" ref="N42:N45" si="25">$B$41</f>
        <v>42893</v>
      </c>
      <c r="O42" s="390"/>
      <c r="P42" s="283"/>
      <c r="Q42" s="283"/>
      <c r="R42" s="80"/>
      <c r="S42" s="68">
        <f t="shared" si="1"/>
        <v>0</v>
      </c>
      <c r="T42" s="4" t="e">
        <f t="shared" si="23"/>
        <v>#REF!</v>
      </c>
      <c r="U42" s="35"/>
      <c r="V42" s="69">
        <f t="shared" si="6"/>
        <v>0</v>
      </c>
      <c r="W42" s="69">
        <f t="shared" si="7"/>
        <v>0</v>
      </c>
      <c r="X42" s="70">
        <f t="shared" si="8"/>
        <v>0</v>
      </c>
      <c r="Y42" s="92" t="e">
        <f t="shared" si="24"/>
        <v>#REF!</v>
      </c>
      <c r="Z42" s="234"/>
      <c r="AA42" s="530">
        <v>0</v>
      </c>
      <c r="AB42" s="531">
        <v>0</v>
      </c>
      <c r="AC42" s="37"/>
    </row>
    <row r="43" spans="1:29" ht="12.75" customHeight="1" x14ac:dyDescent="0.25">
      <c r="A43" s="497" t="str">
        <f>TEXT($B$41,"dddd")</f>
        <v>dinsdag</v>
      </c>
      <c r="B43" s="664"/>
      <c r="C43" s="452"/>
      <c r="D43" s="492">
        <f>IF(LEFT($A43,2)="ma",$D$173,IF(LEFT($A43,2)="di",$D$178,IF(LEFT($A43,2)="wo",$D$183,IF(LEFT($A43,2)="do",$D$188,IF(LEFT($A43,2)="vr",$D$193,IF(LEFT($A43,2)="za",$D$198,IF(LEFT($A43,2)="zo",$D$199)))))))</f>
        <v>0</v>
      </c>
      <c r="E43" s="441">
        <f>IF(LEFT($A43,2)="ma",$E$173,IF(LEFT($A43,2)="di",$E$178,IF(LEFT($A43,2)="wo",$E$183,IF(LEFT($A43,2)="do",$E$188,IF(LEFT($A43,2)="vr",$E$193,IF(LEFT($A43,2)="za",$E$198,IF(LEFT($A43,2)="zo",$E$199)))))))</f>
        <v>0</v>
      </c>
      <c r="F43" s="441">
        <f>IF(LEFT($A43,2)="ma",$C$173,IF(LEFT($A43,2)="di",$C$178,IF(LEFT($A43,2)="wo",$C$183,IF(LEFT($A43,2)="do",$C$188,IF(LEFT($A43,2)="vr",$C$193,IF(LEFT($A43,2)="za",$C$198,IF(LEFT($A43,2)="zo",$C$199)))))))</f>
        <v>0</v>
      </c>
      <c r="G43" s="43">
        <f t="shared" si="11"/>
        <v>0</v>
      </c>
      <c r="H43" s="265"/>
      <c r="I43" s="265"/>
      <c r="J43" s="280"/>
      <c r="K43" s="280"/>
      <c r="L43" s="310"/>
      <c r="M43" s="282"/>
      <c r="N43" s="463">
        <f t="shared" si="25"/>
        <v>42893</v>
      </c>
      <c r="O43" s="390"/>
      <c r="P43" s="283"/>
      <c r="Q43" s="283"/>
      <c r="R43" s="80"/>
      <c r="S43" s="68">
        <f t="shared" si="1"/>
        <v>0</v>
      </c>
      <c r="T43" s="4" t="e">
        <f t="shared" si="23"/>
        <v>#REF!</v>
      </c>
      <c r="U43" s="35"/>
      <c r="V43" s="69">
        <f t="shared" si="6"/>
        <v>0</v>
      </c>
      <c r="W43" s="69">
        <f t="shared" si="7"/>
        <v>0</v>
      </c>
      <c r="X43" s="70">
        <f t="shared" si="8"/>
        <v>0</v>
      </c>
      <c r="Y43" s="92" t="e">
        <f t="shared" si="24"/>
        <v>#REF!</v>
      </c>
      <c r="Z43" s="234"/>
      <c r="AA43" s="530">
        <v>0</v>
      </c>
      <c r="AB43" s="531">
        <v>0</v>
      </c>
      <c r="AC43" s="37"/>
    </row>
    <row r="44" spans="1:29" ht="12.75" customHeight="1" thickBot="1" x14ac:dyDescent="0.3">
      <c r="A44" s="497" t="str">
        <f>TEXT($B$41,"dddd")</f>
        <v>dinsdag</v>
      </c>
      <c r="B44" s="664"/>
      <c r="C44" s="450"/>
      <c r="D44" s="441">
        <f>IF(LEFT($A44,2)="ma",$D$174,IF(LEFT($A44,2)="di",$D$179,IF(LEFT($A44,2)="wo",$D$184,IF(LEFT($A44,2)="do",$D$189,IF(LEFT($A44,2)="vr",$D$194,IF(LEFT($A44,2)="za",$D$198,IF(LEFT($A44,2)="zo",$D$199)))))))</f>
        <v>0</v>
      </c>
      <c r="E44" s="441">
        <f>IF(LEFT($A44,2)="ma",$E$174,IF(LEFT($A44,2)="di",$E$179,IF(LEFT($A44,2)="wo",$E$184,IF(LEFT($A44,2)="do",$E$189,IF(LEFT($A44,2)="vr",$E$194,IF(LEFT($A44,2)="za",$E$198,IF(LEFT($A44,2)="zo",$E$199)))))))</f>
        <v>0</v>
      </c>
      <c r="F44" s="441">
        <f>IF(LEFT($A44,2)="ma",$C$174,IF(LEFT($A44,2)="di",$C$179,IF(LEFT($A44,2)="wo",$C$184,IF(LEFT($A44,2)="do",$C$189,IF(LEFT($A44,2)="vr",$C$194,IF(LEFT($A44,2)="za",$C$198,IF(LEFT($A44,2)="zo",$C$199)))))))</f>
        <v>0</v>
      </c>
      <c r="G44" s="43">
        <f t="shared" si="11"/>
        <v>0</v>
      </c>
      <c r="H44" s="265"/>
      <c r="I44" s="265"/>
      <c r="J44" s="280"/>
      <c r="K44" s="280"/>
      <c r="L44" s="310"/>
      <c r="M44" s="282"/>
      <c r="N44" s="463">
        <f t="shared" si="25"/>
        <v>42893</v>
      </c>
      <c r="O44" s="390"/>
      <c r="P44" s="283"/>
      <c r="Q44" s="283"/>
      <c r="R44" s="80"/>
      <c r="S44" s="68">
        <f t="shared" si="1"/>
        <v>0</v>
      </c>
      <c r="T44" s="4" t="e">
        <f t="shared" si="23"/>
        <v>#REF!</v>
      </c>
      <c r="U44" s="35"/>
      <c r="V44" s="69">
        <f t="shared" si="6"/>
        <v>0</v>
      </c>
      <c r="W44" s="69">
        <f t="shared" si="7"/>
        <v>0</v>
      </c>
      <c r="X44" s="70">
        <f t="shared" si="8"/>
        <v>0</v>
      </c>
      <c r="Y44" s="92" t="e">
        <f t="shared" si="24"/>
        <v>#REF!</v>
      </c>
      <c r="Z44" s="234"/>
      <c r="AA44" s="530">
        <v>0</v>
      </c>
      <c r="AB44" s="531">
        <v>0</v>
      </c>
      <c r="AC44" s="37"/>
    </row>
    <row r="45" spans="1:29" ht="13.5" customHeight="1" thickBot="1" x14ac:dyDescent="0.3">
      <c r="A45" s="498" t="str">
        <f>TEXT($B$41,"dddd")</f>
        <v>dinsdag</v>
      </c>
      <c r="B45" s="665"/>
      <c r="C45" s="449" t="e">
        <f t="shared" si="12"/>
        <v>#REF!</v>
      </c>
      <c r="D45" s="442">
        <f>IF(LEFT($A45,2)="ma",$D$175,IF(LEFT($A45,2)="di",$D$180,IF(LEFT($A45,2)="wo",$D$185,IF(LEFT($A45,2)="do",$D$190,IF(LEFT($A45,2)="vr",$D$195,IF(LEFT($A45,2)="za",$D$198,IF(LEFT($A45,2)="zo",$D$199)))))))</f>
        <v>0</v>
      </c>
      <c r="E45" s="442">
        <f>IF(LEFT($A45,2)="ma",$E$175,IF(LEFT($A45,2)="di",$E$180,IF(LEFT($A45,2)="wo",$E$185,IF(LEFT($A45,2)="do",$E$190,IF(LEFT($A45,2)="vr",$E$195,IF(LEFT($A45,2)="za",$E$198,IF(LEFT($A45,2)="zo",$E$199)))))))</f>
        <v>0</v>
      </c>
      <c r="F45" s="442">
        <f>IF(LEFT($A45,2)="ma",$C$175,IF(LEFT($A45,2)="di",$C$180,IF(LEFT($A45,2)="wo",$C$185,IF(LEFT($A45,2)="do",$C$190,IF(LEFT($A45,2)="vr",$C$195,IF(LEFT($A45,2)="za",$C$198,IF(LEFT($A45,2)="zo",$C$199)))))))</f>
        <v>0</v>
      </c>
      <c r="G45" s="46">
        <f t="shared" si="11"/>
        <v>0</v>
      </c>
      <c r="H45" s="268"/>
      <c r="I45" s="266"/>
      <c r="J45" s="292"/>
      <c r="K45" s="292"/>
      <c r="L45" s="313"/>
      <c r="M45" s="294"/>
      <c r="N45" s="463">
        <f t="shared" si="25"/>
        <v>42893</v>
      </c>
      <c r="O45" s="393"/>
      <c r="P45" s="295"/>
      <c r="Q45" s="295"/>
      <c r="R45" s="81"/>
      <c r="S45" s="71">
        <f t="shared" si="1"/>
        <v>0</v>
      </c>
      <c r="T45" s="6" t="e">
        <f t="shared" si="23"/>
        <v>#REF!</v>
      </c>
      <c r="U45" s="36"/>
      <c r="V45" s="72">
        <f t="shared" si="6"/>
        <v>0</v>
      </c>
      <c r="W45" s="72">
        <f t="shared" si="7"/>
        <v>0</v>
      </c>
      <c r="X45" s="73">
        <f t="shared" si="8"/>
        <v>0</v>
      </c>
      <c r="Y45" s="93" t="e">
        <f t="shared" si="24"/>
        <v>#REF!</v>
      </c>
      <c r="Z45" s="237"/>
      <c r="AA45" s="536">
        <v>0</v>
      </c>
      <c r="AB45" s="537">
        <v>0</v>
      </c>
      <c r="AC45" s="40"/>
    </row>
    <row r="46" spans="1:29" ht="12.75" customHeight="1" thickBot="1" x14ac:dyDescent="0.3">
      <c r="A46" s="496" t="str">
        <f>TEXT($B$46,"dddd")</f>
        <v>woensdag</v>
      </c>
      <c r="B46" s="663">
        <f>DATE($AC$3,6,9)</f>
        <v>42894</v>
      </c>
      <c r="C46" s="451"/>
      <c r="D46" s="493">
        <f>IF(LEFT($A46,2 )="ma",$D$171,IF(LEFT($A46,2)="di",$D$176,IF(LEFT($A46,2)="wo",$D$181,IF(LEFT($A46,2)="do",$D$186,IF(LEFT($A46,2)="vr",$D$191,IF(LEFT($A46,2)="za",$D$198,IF(LEFT($A46,2)="zo",$D$199)))))))</f>
        <v>0</v>
      </c>
      <c r="E46" s="495">
        <f>IF(LEFT($A46,2)="ma",$E$171,IF(LEFT($A46,2)="di",$E$176,IF(LEFT($A46,2)="wo",$E$181,IF(LEFT($A46,2)="do",$E$186,IF(LEFT($A46,2)="vr",$E$191,IF(LEFT($A46,2)="za",$E$198,IF(LEFT($A46,2)="zo",$E$199)))))))</f>
        <v>0</v>
      </c>
      <c r="F46" s="495">
        <f>IF(LEFT($A46,2)="ma",$C$171,IF(LEFT($A46,2)="di",$C$176,IF(LEFT($A46,2)="wo",$C$181,IF(LEFT($A46,2)="do",$C$186,IF(LEFT($A46,2)="vr",$C$191,IF(LEFT($A46,2)="za",$C$198,IF(LEFT($A46,2)="zo",$C$199)))))))</f>
        <v>0</v>
      </c>
      <c r="G46" s="42">
        <f t="shared" si="11"/>
        <v>0</v>
      </c>
      <c r="H46" s="264"/>
      <c r="I46" s="508"/>
      <c r="J46" s="276"/>
      <c r="K46" s="276"/>
      <c r="L46" s="309"/>
      <c r="M46" s="278"/>
      <c r="N46" s="464">
        <f>$B$46</f>
        <v>42894</v>
      </c>
      <c r="O46" s="389"/>
      <c r="P46" s="279"/>
      <c r="Q46" s="279"/>
      <c r="R46" s="79"/>
      <c r="S46" s="200">
        <f t="shared" si="1"/>
        <v>0</v>
      </c>
      <c r="T46" s="5" t="e">
        <f t="shared" si="23"/>
        <v>#REF!</v>
      </c>
      <c r="U46" s="34"/>
      <c r="V46" s="67">
        <f>IF(LEFT(M46,1)="R",IF(U46&lt;$Q$2,0,U46-$Q$2),IF(LEFT(M46,1)="S",IF(U46&lt;$Q$2,0,U46-$Q$2),U46))</f>
        <v>0</v>
      </c>
      <c r="W46" s="67">
        <f>U46</f>
        <v>0</v>
      </c>
      <c r="X46" s="74">
        <f>W46*($Y$3)</f>
        <v>0</v>
      </c>
      <c r="Y46" s="91" t="e">
        <f t="shared" si="24"/>
        <v>#REF!</v>
      </c>
      <c r="Z46" s="238"/>
      <c r="AA46" s="528">
        <v>0</v>
      </c>
      <c r="AB46" s="529">
        <v>0</v>
      </c>
      <c r="AC46" s="41"/>
    </row>
    <row r="47" spans="1:29" ht="12.75" customHeight="1" thickBot="1" x14ac:dyDescent="0.3">
      <c r="A47" s="497" t="str">
        <f>TEXT($B$46,"dddd")</f>
        <v>woensdag</v>
      </c>
      <c r="B47" s="664"/>
      <c r="C47" s="450"/>
      <c r="D47" s="494">
        <f>IF(LEFT($A47,2)="ma",$D$172,IF(LEFT($A47,2)="di",$D$177,IF(LEFT($A47,2)="wo",$D$182,IF(LEFT($A47,2)="do",$D$187,IF(LEFT($A47,2)="vr",$D$192,IF(LEFT($A47,2)="za",$D$198,IF(LEFT($A47,2)="zo",$D$199)))))))</f>
        <v>0</v>
      </c>
      <c r="E47" s="441">
        <f>IF(LEFT($A47,2)="ma",$E$172,IF(LEFT($A47,2)="di",$E$177,IF(LEFT($A47,2)="wo",$E$182,IF(LEFT($A47,2)="do",$E$187,IF(LEFT($A47,2)="vr",$E$192,IF(LEFT($A47,2)="za",$E$198,IF(LEFT($A47,2)="zo",$E$199)))))))</f>
        <v>0</v>
      </c>
      <c r="F47" s="441">
        <f>IF(LEFT($A47,2)="ma",$C$172,IF(LEFT($A47,2)="di",$C$177,IF(LEFT($A47,2)="wo",$C$182,IF(LEFT($A47,2)="do",$C$187,IF(LEFT($A47,2)="vr",$C$192,IF(LEFT($A47,2)="za",$C$198,IF(LEFT($A47,2)="zo",$C$199)))))))</f>
        <v>0</v>
      </c>
      <c r="G47" s="43">
        <f t="shared" si="11"/>
        <v>0</v>
      </c>
      <c r="H47" s="265"/>
      <c r="I47" s="265"/>
      <c r="J47" s="280"/>
      <c r="K47" s="280"/>
      <c r="L47" s="310"/>
      <c r="M47" s="282"/>
      <c r="N47" s="464">
        <f t="shared" ref="N47:N50" si="26">$B$46</f>
        <v>42894</v>
      </c>
      <c r="O47" s="390"/>
      <c r="P47" s="283"/>
      <c r="Q47" s="283"/>
      <c r="R47" s="80"/>
      <c r="S47" s="68">
        <f t="shared" si="1"/>
        <v>0</v>
      </c>
      <c r="T47" s="4" t="e">
        <f t="shared" si="23"/>
        <v>#REF!</v>
      </c>
      <c r="U47" s="35"/>
      <c r="V47" s="69">
        <f t="shared" si="6"/>
        <v>0</v>
      </c>
      <c r="W47" s="69">
        <f t="shared" si="7"/>
        <v>0</v>
      </c>
      <c r="X47" s="70">
        <f t="shared" si="8"/>
        <v>0</v>
      </c>
      <c r="Y47" s="92" t="e">
        <f t="shared" si="24"/>
        <v>#REF!</v>
      </c>
      <c r="Z47" s="234"/>
      <c r="AA47" s="530">
        <v>0</v>
      </c>
      <c r="AB47" s="531">
        <v>0</v>
      </c>
      <c r="AC47" s="37"/>
    </row>
    <row r="48" spans="1:29" ht="12.75" customHeight="1" thickBot="1" x14ac:dyDescent="0.3">
      <c r="A48" s="497" t="str">
        <f>TEXT($B$46,"dddd")</f>
        <v>woensdag</v>
      </c>
      <c r="B48" s="664"/>
      <c r="C48" s="452"/>
      <c r="D48" s="492">
        <f>IF(LEFT($A48,2)="ma",$D$173,IF(LEFT($A48,2)="di",$D$178,IF(LEFT($A48,2)="wo",$D$183,IF(LEFT($A48,2)="do",$D$188,IF(LEFT($A48,2)="vr",$D$193,IF(LEFT($A48,2)="za",$D$198,IF(LEFT($A48,2)="zo",$D$199)))))))</f>
        <v>0</v>
      </c>
      <c r="E48" s="441">
        <f>IF(LEFT($A48,2)="ma",$E$173,IF(LEFT($A48,2)="di",$E$178,IF(LEFT($A48,2)="wo",$E$183,IF(LEFT($A48,2)="do",$E$188,IF(LEFT($A48,2)="vr",$E$193,IF(LEFT($A48,2)="za",$E$198,IF(LEFT($A48,2)="zo",$E$199)))))))</f>
        <v>0</v>
      </c>
      <c r="F48" s="441">
        <f>IF(LEFT($A48,2)="ma",$C$173,IF(LEFT($A48,2)="di",$C$178,IF(LEFT($A48,2)="wo",$C$183,IF(LEFT($A48,2)="do",$C$188,IF(LEFT($A48,2)="vr",$C$193,IF(LEFT($A48,2)="za",$C$198,IF(LEFT($A48,2)="zo",$C$199)))))))</f>
        <v>0</v>
      </c>
      <c r="G48" s="43">
        <f t="shared" si="11"/>
        <v>0</v>
      </c>
      <c r="H48" s="265"/>
      <c r="I48" s="265"/>
      <c r="J48" s="280"/>
      <c r="K48" s="280"/>
      <c r="L48" s="310"/>
      <c r="M48" s="282"/>
      <c r="N48" s="464">
        <f t="shared" si="26"/>
        <v>42894</v>
      </c>
      <c r="O48" s="390"/>
      <c r="P48" s="283"/>
      <c r="Q48" s="283"/>
      <c r="R48" s="80"/>
      <c r="S48" s="68">
        <f t="shared" si="1"/>
        <v>0</v>
      </c>
      <c r="T48" s="4" t="e">
        <f t="shared" si="23"/>
        <v>#REF!</v>
      </c>
      <c r="U48" s="35"/>
      <c r="V48" s="69">
        <f t="shared" si="6"/>
        <v>0</v>
      </c>
      <c r="W48" s="69">
        <f t="shared" si="7"/>
        <v>0</v>
      </c>
      <c r="X48" s="70">
        <f t="shared" si="8"/>
        <v>0</v>
      </c>
      <c r="Y48" s="92" t="e">
        <f t="shared" si="24"/>
        <v>#REF!</v>
      </c>
      <c r="Z48" s="234"/>
      <c r="AA48" s="530">
        <v>0</v>
      </c>
      <c r="AB48" s="531">
        <v>0</v>
      </c>
      <c r="AC48" s="37"/>
    </row>
    <row r="49" spans="1:29" ht="12.75" customHeight="1" thickBot="1" x14ac:dyDescent="0.3">
      <c r="A49" s="497" t="str">
        <f>TEXT($B$46,"dddd")</f>
        <v>woensdag</v>
      </c>
      <c r="B49" s="664"/>
      <c r="C49" s="450"/>
      <c r="D49" s="441">
        <f>IF(LEFT($A49,2)="ma",$D$174,IF(LEFT($A49,2)="di",$D$179,IF(LEFT($A49,2)="wo",$D$184,IF(LEFT($A49,2)="do",$D$189,IF(LEFT($A49,2)="vr",$D$194,IF(LEFT($A49,2)="za",$D$198,IF(LEFT($A49,2)="zo",$D$199)))))))</f>
        <v>0</v>
      </c>
      <c r="E49" s="441">
        <f>IF(LEFT($A49,2)="ma",$E$174,IF(LEFT($A49,2)="di",$E$179,IF(LEFT($A49,2)="wo",$E$184,IF(LEFT($A49,2)="do",$E$189,IF(LEFT($A49,2)="vr",$E$194,IF(LEFT($A49,2)="za",$E$198,IF(LEFT($A49,2)="zo",$E$199)))))))</f>
        <v>0</v>
      </c>
      <c r="F49" s="441">
        <f>IF(LEFT($A49,2)="ma",$C$174,IF(LEFT($A49,2)="di",$C$179,IF(LEFT($A49,2)="wo",$C$184,IF(LEFT($A49,2)="do",$C$189,IF(LEFT($A49,2)="vr",$C$194,IF(LEFT($A49,2)="za",$C$198,IF(LEFT($A49,2)="zo",$C$199)))))))</f>
        <v>0</v>
      </c>
      <c r="G49" s="43">
        <f t="shared" si="11"/>
        <v>0</v>
      </c>
      <c r="H49" s="265"/>
      <c r="I49" s="265"/>
      <c r="J49" s="280"/>
      <c r="K49" s="280"/>
      <c r="L49" s="310"/>
      <c r="M49" s="282"/>
      <c r="N49" s="464">
        <f t="shared" si="26"/>
        <v>42894</v>
      </c>
      <c r="O49" s="390"/>
      <c r="P49" s="283"/>
      <c r="Q49" s="283"/>
      <c r="R49" s="80"/>
      <c r="S49" s="68">
        <f t="shared" si="1"/>
        <v>0</v>
      </c>
      <c r="T49" s="4" t="e">
        <f t="shared" si="23"/>
        <v>#REF!</v>
      </c>
      <c r="U49" s="35"/>
      <c r="V49" s="69">
        <f t="shared" si="6"/>
        <v>0</v>
      </c>
      <c r="W49" s="69">
        <f t="shared" si="7"/>
        <v>0</v>
      </c>
      <c r="X49" s="70">
        <f t="shared" si="8"/>
        <v>0</v>
      </c>
      <c r="Y49" s="92" t="e">
        <f t="shared" si="24"/>
        <v>#REF!</v>
      </c>
      <c r="Z49" s="234"/>
      <c r="AA49" s="530">
        <v>0</v>
      </c>
      <c r="AB49" s="531">
        <v>0</v>
      </c>
      <c r="AC49" s="37"/>
    </row>
    <row r="50" spans="1:29" ht="13.5" customHeight="1" thickBot="1" x14ac:dyDescent="0.3">
      <c r="A50" s="498" t="str">
        <f>TEXT($B$46,"dddd")</f>
        <v>woensdag</v>
      </c>
      <c r="B50" s="665"/>
      <c r="C50" s="449" t="e">
        <f t="shared" si="12"/>
        <v>#REF!</v>
      </c>
      <c r="D50" s="442">
        <f>IF(LEFT($A50,2)="ma",$D$175,IF(LEFT($A50,2)="di",$D$180,IF(LEFT($A50,2)="wo",$D$185,IF(LEFT($A50,2)="do",$D$190,IF(LEFT($A50,2)="vr",$D$195,IF(LEFT($A50,2)="za",$D$198,IF(LEFT($A50,2)="zo",$D$199)))))))</f>
        <v>0</v>
      </c>
      <c r="E50" s="442">
        <f>IF(LEFT($A50,2)="ma",$E$175,IF(LEFT($A50,2)="di",$E$180,IF(LEFT($A50,2)="wo",$E$185,IF(LEFT($A50,2)="do",$E$190,IF(LEFT($A50,2)="vr",$E$195,IF(LEFT($A50,2)="za",$E$198,IF(LEFT($A50,2)="zo",$E$199)))))))</f>
        <v>0</v>
      </c>
      <c r="F50" s="442">
        <f>IF(LEFT($A50,2)="ma",$C$175,IF(LEFT($A50,2)="di",$C$180,IF(LEFT($A50,2)="wo",$C$185,IF(LEFT($A50,2)="do",$C$190,IF(LEFT($A50,2)="vr",$C$195,IF(LEFT($A50,2)="za",$C$198,IF(LEFT($A50,2)="zo",$C$199)))))))</f>
        <v>0</v>
      </c>
      <c r="G50" s="44">
        <f t="shared" si="11"/>
        <v>0</v>
      </c>
      <c r="H50" s="266"/>
      <c r="I50" s="266"/>
      <c r="J50" s="284"/>
      <c r="K50" s="284"/>
      <c r="L50" s="311"/>
      <c r="M50" s="286"/>
      <c r="N50" s="464">
        <f t="shared" si="26"/>
        <v>42894</v>
      </c>
      <c r="O50" s="391"/>
      <c r="P50" s="287"/>
      <c r="Q50" s="287"/>
      <c r="R50" s="81"/>
      <c r="S50" s="71">
        <f t="shared" si="1"/>
        <v>0</v>
      </c>
      <c r="T50" s="6" t="e">
        <f t="shared" si="23"/>
        <v>#REF!</v>
      </c>
      <c r="U50" s="36"/>
      <c r="V50" s="72">
        <f t="shared" si="6"/>
        <v>0</v>
      </c>
      <c r="W50" s="72">
        <f t="shared" si="7"/>
        <v>0</v>
      </c>
      <c r="X50" s="73">
        <f t="shared" si="8"/>
        <v>0</v>
      </c>
      <c r="Y50" s="93" t="e">
        <f t="shared" si="24"/>
        <v>#REF!</v>
      </c>
      <c r="Z50" s="235"/>
      <c r="AA50" s="532">
        <v>0</v>
      </c>
      <c r="AB50" s="533">
        <v>0</v>
      </c>
      <c r="AC50" s="38"/>
    </row>
    <row r="51" spans="1:29" ht="12.75" customHeight="1" x14ac:dyDescent="0.25">
      <c r="A51" s="496" t="str">
        <f>TEXT($B$51,"dddd")</f>
        <v>donderdag</v>
      </c>
      <c r="B51" s="663">
        <f>DATE($AC$3,6,10)</f>
        <v>42895</v>
      </c>
      <c r="C51" s="451"/>
      <c r="D51" s="493">
        <f>IF(LEFT($A51,2 )="ma",$D$171,IF(LEFT($A51,2)="di",$D$176,IF(LEFT($A51,2)="wo",$D$181,IF(LEFT($A51,2)="do",$D$186,IF(LEFT($A51,2)="vr",$D$191,IF(LEFT($A51,2)="za",$D$198,IF(LEFT($A51,2)="zo",$D$199)))))))</f>
        <v>0</v>
      </c>
      <c r="E51" s="495">
        <f>IF(LEFT($A51,2)="ma",$E$171,IF(LEFT($A51,2)="di",$E$176,IF(LEFT($A51,2)="wo",$E$181,IF(LEFT($A51,2)="do",$E$186,IF(LEFT($A51,2)="vr",$E$191,IF(LEFT($A51,2)="za",$E$198,IF(LEFT($A51,2)="zo",$E$199)))))))</f>
        <v>0</v>
      </c>
      <c r="F51" s="495">
        <f>IF(LEFT($A51,2)="ma",$C$171,IF(LEFT($A51,2)="di",$C$176,IF(LEFT($A51,2)="wo",$C$181,IF(LEFT($A51,2)="do",$C$186,IF(LEFT($A51,2)="vr",$C$191,IF(LEFT($A51,2)="za",$C$198,IF(LEFT($A51,2)="zo",$C$199)))))))</f>
        <v>0</v>
      </c>
      <c r="G51" s="45">
        <f t="shared" si="11"/>
        <v>0</v>
      </c>
      <c r="H51" s="267"/>
      <c r="I51" s="508"/>
      <c r="J51" s="288"/>
      <c r="K51" s="288"/>
      <c r="L51" s="312"/>
      <c r="M51" s="290"/>
      <c r="N51" s="463">
        <f>$B$51</f>
        <v>42895</v>
      </c>
      <c r="O51" s="392"/>
      <c r="P51" s="291"/>
      <c r="Q51" s="291"/>
      <c r="R51" s="79"/>
      <c r="S51" s="200">
        <f t="shared" si="1"/>
        <v>0</v>
      </c>
      <c r="T51" s="5" t="e">
        <f t="shared" si="23"/>
        <v>#REF!</v>
      </c>
      <c r="U51" s="34"/>
      <c r="V51" s="67">
        <f>IF(LEFT(M51,1)="R",IF(U51&lt;$Q$2,0,U51-$Q$2),IF(LEFT(M51,1)="S",IF(U51&lt;$Q$2,0,U51-$Q$2),U51))</f>
        <v>0</v>
      </c>
      <c r="W51" s="67">
        <f>U51</f>
        <v>0</v>
      </c>
      <c r="X51" s="74">
        <f>W51*($Y$3)</f>
        <v>0</v>
      </c>
      <c r="Y51" s="91" t="e">
        <f t="shared" si="24"/>
        <v>#REF!</v>
      </c>
      <c r="Z51" s="236"/>
      <c r="AA51" s="534">
        <v>0</v>
      </c>
      <c r="AB51" s="535">
        <v>0</v>
      </c>
      <c r="AC51" s="39"/>
    </row>
    <row r="52" spans="1:29" ht="12.75" customHeight="1" x14ac:dyDescent="0.25">
      <c r="A52" s="497" t="str">
        <f>TEXT($B$51,"dddd")</f>
        <v>donderdag</v>
      </c>
      <c r="B52" s="664"/>
      <c r="C52" s="450"/>
      <c r="D52" s="494">
        <f>IF(LEFT($A52,2)="ma",$D$172,IF(LEFT($A52,2)="di",$D$177,IF(LEFT($A52,2)="wo",$D$182,IF(LEFT($A52,2)="do",$D$187,IF(LEFT($A52,2)="vr",$D$192,IF(LEFT($A52,2)="za",$D$198,IF(LEFT($A52,2)="zo",$D$199)))))))</f>
        <v>0</v>
      </c>
      <c r="E52" s="441">
        <f>IF(LEFT($A52,2)="ma",$E$172,IF(LEFT($A52,2)="di",$E$177,IF(LEFT($A52,2)="wo",$E$182,IF(LEFT($A52,2)="do",$E$187,IF(LEFT($A52,2)="vr",$E$192,IF(LEFT($A52,2)="za",$E$198,IF(LEFT($A52,2)="zo",$E$199)))))))</f>
        <v>0</v>
      </c>
      <c r="F52" s="441">
        <f>IF(LEFT($A52,2)="ma",$C$172,IF(LEFT($A52,2)="di",$C$177,IF(LEFT($A52,2)="wo",$C$182,IF(LEFT($A52,2)="do",$C$187,IF(LEFT($A52,2)="vr",$C$192,IF(LEFT($A52,2)="za",$C$198,IF(LEFT($A52,2)="zo",$C$199)))))))</f>
        <v>0</v>
      </c>
      <c r="G52" s="43">
        <f t="shared" si="11"/>
        <v>0</v>
      </c>
      <c r="H52" s="265"/>
      <c r="I52" s="265"/>
      <c r="J52" s="280"/>
      <c r="K52" s="280"/>
      <c r="L52" s="310"/>
      <c r="M52" s="282"/>
      <c r="N52" s="463">
        <f t="shared" ref="N52:N55" si="27">$B$51</f>
        <v>42895</v>
      </c>
      <c r="O52" s="390"/>
      <c r="P52" s="283"/>
      <c r="Q52" s="283"/>
      <c r="R52" s="80"/>
      <c r="S52" s="68">
        <f t="shared" si="1"/>
        <v>0</v>
      </c>
      <c r="T52" s="4" t="e">
        <f t="shared" si="23"/>
        <v>#REF!</v>
      </c>
      <c r="U52" s="35"/>
      <c r="V52" s="69">
        <f t="shared" si="6"/>
        <v>0</v>
      </c>
      <c r="W52" s="69">
        <f t="shared" si="7"/>
        <v>0</v>
      </c>
      <c r="X52" s="70">
        <f t="shared" si="8"/>
        <v>0</v>
      </c>
      <c r="Y52" s="92" t="e">
        <f t="shared" si="24"/>
        <v>#REF!</v>
      </c>
      <c r="Z52" s="234"/>
      <c r="AA52" s="530">
        <v>0</v>
      </c>
      <c r="AB52" s="531">
        <v>0</v>
      </c>
      <c r="AC52" s="37"/>
    </row>
    <row r="53" spans="1:29" ht="12.75" customHeight="1" x14ac:dyDescent="0.25">
      <c r="A53" s="497" t="str">
        <f>TEXT($B$51,"dddd")</f>
        <v>donderdag</v>
      </c>
      <c r="B53" s="664"/>
      <c r="C53" s="452"/>
      <c r="D53" s="492">
        <f>IF(LEFT($A53,2)="ma",$D$173,IF(LEFT($A53,2)="di",$D$178,IF(LEFT($A53,2)="wo",$D$183,IF(LEFT($A53,2)="do",$D$188,IF(LEFT($A53,2)="vr",$D$193,IF(LEFT($A53,2)="za",$D$198,IF(LEFT($A53,2)="zo",$D$199)))))))</f>
        <v>0</v>
      </c>
      <c r="E53" s="441">
        <f>IF(LEFT($A53,2)="ma",$E$173,IF(LEFT($A53,2)="di",$E$178,IF(LEFT($A53,2)="wo",$E$183,IF(LEFT($A53,2)="do",$E$188,IF(LEFT($A53,2)="vr",$E$193,IF(LEFT($A53,2)="za",$E$198,IF(LEFT($A53,2)="zo",$E$199)))))))</f>
        <v>0</v>
      </c>
      <c r="F53" s="441">
        <f>IF(LEFT($A53,2)="ma",$C$173,IF(LEFT($A53,2)="di",$C$178,IF(LEFT($A53,2)="wo",$C$183,IF(LEFT($A53,2)="do",$C$188,IF(LEFT($A53,2)="vr",$C$193,IF(LEFT($A53,2)="za",$C$198,IF(LEFT($A53,2)="zo",$C$199)))))))</f>
        <v>0</v>
      </c>
      <c r="G53" s="43">
        <f t="shared" si="11"/>
        <v>0</v>
      </c>
      <c r="H53" s="265"/>
      <c r="I53" s="265"/>
      <c r="J53" s="280"/>
      <c r="K53" s="280"/>
      <c r="L53" s="310"/>
      <c r="M53" s="282"/>
      <c r="N53" s="463">
        <f t="shared" si="27"/>
        <v>42895</v>
      </c>
      <c r="O53" s="390"/>
      <c r="P53" s="283"/>
      <c r="Q53" s="283"/>
      <c r="R53" s="80"/>
      <c r="S53" s="68">
        <f t="shared" si="1"/>
        <v>0</v>
      </c>
      <c r="T53" s="4" t="e">
        <f t="shared" si="23"/>
        <v>#REF!</v>
      </c>
      <c r="U53" s="35"/>
      <c r="V53" s="69">
        <f t="shared" si="6"/>
        <v>0</v>
      </c>
      <c r="W53" s="69">
        <f t="shared" si="7"/>
        <v>0</v>
      </c>
      <c r="X53" s="70">
        <f t="shared" si="8"/>
        <v>0</v>
      </c>
      <c r="Y53" s="92" t="e">
        <f t="shared" si="24"/>
        <v>#REF!</v>
      </c>
      <c r="Z53" s="234"/>
      <c r="AA53" s="530">
        <v>0</v>
      </c>
      <c r="AB53" s="531">
        <v>0</v>
      </c>
      <c r="AC53" s="37"/>
    </row>
    <row r="54" spans="1:29" ht="12.75" customHeight="1" thickBot="1" x14ac:dyDescent="0.3">
      <c r="A54" s="497" t="str">
        <f>TEXT($B$51,"dddd")</f>
        <v>donderdag</v>
      </c>
      <c r="B54" s="664"/>
      <c r="C54" s="450"/>
      <c r="D54" s="441">
        <f>IF(LEFT($A54,2)="ma",$D$174,IF(LEFT($A54,2)="di",$D$179,IF(LEFT($A54,2)="wo",$D$184,IF(LEFT($A54,2)="do",$D$189,IF(LEFT($A54,2)="vr",$D$194,IF(LEFT($A54,2)="za",$D$198,IF(LEFT($A54,2)="zo",$D$199)))))))</f>
        <v>0</v>
      </c>
      <c r="E54" s="441">
        <f>IF(LEFT($A54,2)="ma",$E$174,IF(LEFT($A54,2)="di",$E$179,IF(LEFT($A54,2)="wo",$E$184,IF(LEFT($A54,2)="do",$E$189,IF(LEFT($A54,2)="vr",$E$194,IF(LEFT($A54,2)="za",$E$198,IF(LEFT($A54,2)="zo",$E$199)))))))</f>
        <v>0</v>
      </c>
      <c r="F54" s="441">
        <f>IF(LEFT($A54,2)="ma",$C$174,IF(LEFT($A54,2)="di",$C$179,IF(LEFT($A54,2)="wo",$C$184,IF(LEFT($A54,2)="do",$C$189,IF(LEFT($A54,2)="vr",$C$194,IF(LEFT($A54,2)="za",$C$198,IF(LEFT($A54,2)="zo",$C$199)))))))</f>
        <v>0</v>
      </c>
      <c r="G54" s="43">
        <f t="shared" si="11"/>
        <v>0</v>
      </c>
      <c r="H54" s="265"/>
      <c r="I54" s="265"/>
      <c r="J54" s="280"/>
      <c r="K54" s="280"/>
      <c r="L54" s="310"/>
      <c r="M54" s="282"/>
      <c r="N54" s="463">
        <f t="shared" si="27"/>
        <v>42895</v>
      </c>
      <c r="O54" s="390"/>
      <c r="P54" s="283"/>
      <c r="Q54" s="283"/>
      <c r="R54" s="80"/>
      <c r="S54" s="68">
        <f t="shared" si="1"/>
        <v>0</v>
      </c>
      <c r="T54" s="4" t="e">
        <f t="shared" si="23"/>
        <v>#REF!</v>
      </c>
      <c r="U54" s="35"/>
      <c r="V54" s="69">
        <f t="shared" si="6"/>
        <v>0</v>
      </c>
      <c r="W54" s="69">
        <f t="shared" si="7"/>
        <v>0</v>
      </c>
      <c r="X54" s="70">
        <f t="shared" si="8"/>
        <v>0</v>
      </c>
      <c r="Y54" s="92" t="e">
        <f t="shared" si="24"/>
        <v>#REF!</v>
      </c>
      <c r="Z54" s="234"/>
      <c r="AA54" s="530">
        <v>0</v>
      </c>
      <c r="AB54" s="531">
        <v>0</v>
      </c>
      <c r="AC54" s="37"/>
    </row>
    <row r="55" spans="1:29" ht="13.5" customHeight="1" thickBot="1" x14ac:dyDescent="0.3">
      <c r="A55" s="498" t="str">
        <f>TEXT($B$51,"dddd")</f>
        <v>donderdag</v>
      </c>
      <c r="B55" s="665"/>
      <c r="C55" s="449" t="e">
        <f t="shared" si="12"/>
        <v>#REF!</v>
      </c>
      <c r="D55" s="442">
        <f>IF(LEFT($A55,2)="ma",$D$175,IF(LEFT($A55,2)="di",$D$180,IF(LEFT($A55,2)="wo",$D$185,IF(LEFT($A55,2)="do",$D$190,IF(LEFT($A55,2)="vr",$D$195,IF(LEFT($A55,2)="za",$D$198,IF(LEFT($A55,2)="zo",$D$199)))))))</f>
        <v>0</v>
      </c>
      <c r="E55" s="442">
        <f>IF(LEFT($A55,2)="ma",$E$175,IF(LEFT($A55,2)="di",$E$180,IF(LEFT($A55,2)="wo",$E$185,IF(LEFT($A55,2)="do",$E$190,IF(LEFT($A55,2)="vr",$E$195,IF(LEFT($A55,2)="za",$E$198,IF(LEFT($A55,2)="zo",$E$199)))))))</f>
        <v>0</v>
      </c>
      <c r="F55" s="442">
        <f>IF(LEFT($A55,2)="ma",$C$175,IF(LEFT($A55,2)="di",$C$180,IF(LEFT($A55,2)="wo",$C$185,IF(LEFT($A55,2)="do",$C$190,IF(LEFT($A55,2)="vr",$C$195,IF(LEFT($A55,2)="za",$C$198,IF(LEFT($A55,2)="zo",$C$199)))))))</f>
        <v>0</v>
      </c>
      <c r="G55" s="46">
        <f t="shared" si="11"/>
        <v>0</v>
      </c>
      <c r="H55" s="268"/>
      <c r="I55" s="266"/>
      <c r="J55" s="292"/>
      <c r="K55" s="292"/>
      <c r="L55" s="313"/>
      <c r="M55" s="294"/>
      <c r="N55" s="463">
        <f t="shared" si="27"/>
        <v>42895</v>
      </c>
      <c r="O55" s="393"/>
      <c r="P55" s="295"/>
      <c r="Q55" s="295"/>
      <c r="R55" s="81"/>
      <c r="S55" s="71">
        <f t="shared" si="1"/>
        <v>0</v>
      </c>
      <c r="T55" s="6" t="e">
        <f t="shared" si="23"/>
        <v>#REF!</v>
      </c>
      <c r="U55" s="36"/>
      <c r="V55" s="72">
        <f t="shared" si="6"/>
        <v>0</v>
      </c>
      <c r="W55" s="72">
        <f t="shared" si="7"/>
        <v>0</v>
      </c>
      <c r="X55" s="73">
        <f t="shared" si="8"/>
        <v>0</v>
      </c>
      <c r="Y55" s="93" t="e">
        <f t="shared" si="24"/>
        <v>#REF!</v>
      </c>
      <c r="Z55" s="237"/>
      <c r="AA55" s="536">
        <v>0</v>
      </c>
      <c r="AB55" s="537">
        <v>0</v>
      </c>
      <c r="AC55" s="40"/>
    </row>
    <row r="56" spans="1:29" ht="12.75" customHeight="1" thickBot="1" x14ac:dyDescent="0.3">
      <c r="A56" s="496" t="str">
        <f>TEXT($B$56,"dddd")</f>
        <v>vrijdag</v>
      </c>
      <c r="B56" s="663">
        <f>DATE($AC$3,6,11)</f>
        <v>42896</v>
      </c>
      <c r="C56" s="451"/>
      <c r="D56" s="493">
        <f>IF(LEFT($A56,2 )="ma",$D$171,IF(LEFT($A56,2)="di",$D$176,IF(LEFT($A56,2)="wo",$D$181,IF(LEFT($A56,2)="do",$D$186,IF(LEFT($A56,2)="vr",$D$191,IF(LEFT($A56,2)="za",$D$198,IF(LEFT($A56,2)="zo",$D$199)))))))</f>
        <v>0</v>
      </c>
      <c r="E56" s="495">
        <f>IF(LEFT($A56,2)="ma",$E$171,IF(LEFT($A56,2)="di",$E$176,IF(LEFT($A56,2)="wo",$E$181,IF(LEFT($A56,2)="do",$E$186,IF(LEFT($A56,2)="vr",$E$191,IF(LEFT($A56,2)="za",$E$198,IF(LEFT($A56,2)="zo",$E$199)))))))</f>
        <v>0</v>
      </c>
      <c r="F56" s="495">
        <f>IF(LEFT($A56,2)="ma",$C$171,IF(LEFT($A56,2)="di",$C$176,IF(LEFT($A56,2)="wo",$C$181,IF(LEFT($A56,2)="do",$C$186,IF(LEFT($A56,2)="vr",$C$191,IF(LEFT($A56,2)="za",$C$198,IF(LEFT($A56,2)="zo",$C$199)))))))</f>
        <v>0</v>
      </c>
      <c r="G56" s="42">
        <f t="shared" si="11"/>
        <v>0</v>
      </c>
      <c r="H56" s="264"/>
      <c r="I56" s="508"/>
      <c r="J56" s="276"/>
      <c r="K56" s="276"/>
      <c r="L56" s="309"/>
      <c r="M56" s="278"/>
      <c r="N56" s="464">
        <f>$B$56</f>
        <v>42896</v>
      </c>
      <c r="O56" s="389"/>
      <c r="P56" s="279"/>
      <c r="Q56" s="279"/>
      <c r="R56" s="79"/>
      <c r="S56" s="200">
        <f t="shared" si="1"/>
        <v>0</v>
      </c>
      <c r="T56" s="5" t="e">
        <f t="shared" si="23"/>
        <v>#REF!</v>
      </c>
      <c r="U56" s="34"/>
      <c r="V56" s="67">
        <f>IF(LEFT(M56,1)="R",IF(U56&lt;$Q$2,0,U56-$Q$2),IF(LEFT(M56,1)="S",IF(U56&lt;$Q$2,0,U56-$Q$2),U56))</f>
        <v>0</v>
      </c>
      <c r="W56" s="67">
        <f>U56</f>
        <v>0</v>
      </c>
      <c r="X56" s="74">
        <f>W56*($Y$3)</f>
        <v>0</v>
      </c>
      <c r="Y56" s="91" t="e">
        <f t="shared" si="24"/>
        <v>#REF!</v>
      </c>
      <c r="Z56" s="238"/>
      <c r="AA56" s="528">
        <v>0</v>
      </c>
      <c r="AB56" s="529">
        <v>0</v>
      </c>
      <c r="AC56" s="41"/>
    </row>
    <row r="57" spans="1:29" ht="12.75" customHeight="1" thickBot="1" x14ac:dyDescent="0.3">
      <c r="A57" s="497" t="str">
        <f>TEXT($B$56,"dddd")</f>
        <v>vrijdag</v>
      </c>
      <c r="B57" s="664"/>
      <c r="C57" s="450"/>
      <c r="D57" s="494">
        <f>IF(LEFT($A57,2)="ma",$D$172,IF(LEFT($A57,2)="di",$D$177,IF(LEFT($A57,2)="wo",$D$182,IF(LEFT($A57,2)="do",$D$187,IF(LEFT($A57,2)="vr",$D$192,IF(LEFT($A57,2)="za",$D$198,IF(LEFT($A57,2)="zo",$D$199)))))))</f>
        <v>0</v>
      </c>
      <c r="E57" s="441">
        <f>IF(LEFT($A57,2)="ma",$E$172,IF(LEFT($A57,2)="di",$E$177,IF(LEFT($A57,2)="wo",$E$182,IF(LEFT($A57,2)="do",$E$187,IF(LEFT($A57,2)="vr",$E$192,IF(LEFT($A57,2)="za",$E$198,IF(LEFT($A57,2)="zo",$E$199)))))))</f>
        <v>0</v>
      </c>
      <c r="F57" s="441">
        <f>IF(LEFT($A57,2)="ma",$C$172,IF(LEFT($A57,2)="di",$C$177,IF(LEFT($A57,2)="wo",$C$182,IF(LEFT($A57,2)="do",$C$187,IF(LEFT($A57,2)="vr",$C$192,IF(LEFT($A57,2)="za",$C$198,IF(LEFT($A57,2)="zo",$C$199)))))))</f>
        <v>0</v>
      </c>
      <c r="G57" s="43">
        <f t="shared" si="11"/>
        <v>0</v>
      </c>
      <c r="H57" s="265"/>
      <c r="I57" s="265"/>
      <c r="J57" s="280"/>
      <c r="K57" s="280"/>
      <c r="L57" s="310"/>
      <c r="M57" s="282"/>
      <c r="N57" s="464">
        <f t="shared" ref="N57:N60" si="28">$B$56</f>
        <v>42896</v>
      </c>
      <c r="O57" s="390"/>
      <c r="P57" s="283"/>
      <c r="Q57" s="283"/>
      <c r="R57" s="80"/>
      <c r="S57" s="68">
        <f t="shared" si="1"/>
        <v>0</v>
      </c>
      <c r="T57" s="4" t="e">
        <f t="shared" si="23"/>
        <v>#REF!</v>
      </c>
      <c r="U57" s="35"/>
      <c r="V57" s="69">
        <f t="shared" si="6"/>
        <v>0</v>
      </c>
      <c r="W57" s="69">
        <f t="shared" si="7"/>
        <v>0</v>
      </c>
      <c r="X57" s="70">
        <f t="shared" si="8"/>
        <v>0</v>
      </c>
      <c r="Y57" s="92" t="e">
        <f t="shared" si="24"/>
        <v>#REF!</v>
      </c>
      <c r="Z57" s="234"/>
      <c r="AA57" s="530">
        <v>0</v>
      </c>
      <c r="AB57" s="531">
        <v>0</v>
      </c>
      <c r="AC57" s="37"/>
    </row>
    <row r="58" spans="1:29" ht="12.75" customHeight="1" thickBot="1" x14ac:dyDescent="0.3">
      <c r="A58" s="497" t="str">
        <f>TEXT($B$56,"dddd")</f>
        <v>vrijdag</v>
      </c>
      <c r="B58" s="664"/>
      <c r="C58" s="452"/>
      <c r="D58" s="492">
        <f>IF(LEFT($A58,2)="ma",$D$173,IF(LEFT($A58,2)="di",$D$178,IF(LEFT($A58,2)="wo",$D$183,IF(LEFT($A58,2)="do",$D$188,IF(LEFT($A58,2)="vr",$D$193,IF(LEFT($A58,2)="za",$D$198,IF(LEFT($A58,2)="zo",$D$199)))))))</f>
        <v>0</v>
      </c>
      <c r="E58" s="441">
        <f>IF(LEFT($A58,2)="ma",$E$173,IF(LEFT($A58,2)="di",$E$178,IF(LEFT($A58,2)="wo",$E$183,IF(LEFT($A58,2)="do",$E$188,IF(LEFT($A58,2)="vr",$E$193,IF(LEFT($A58,2)="za",$E$198,IF(LEFT($A58,2)="zo",$E$199)))))))</f>
        <v>0</v>
      </c>
      <c r="F58" s="441">
        <f>IF(LEFT($A58,2)="ma",$C$173,IF(LEFT($A58,2)="di",$C$178,IF(LEFT($A58,2)="wo",$C$183,IF(LEFT($A58,2)="do",$C$188,IF(LEFT($A58,2)="vr",$C$193,IF(LEFT($A58,2)="za",$C$198,IF(LEFT($A58,2)="zo",$C$199)))))))</f>
        <v>0</v>
      </c>
      <c r="G58" s="43">
        <f t="shared" si="11"/>
        <v>0</v>
      </c>
      <c r="H58" s="265"/>
      <c r="I58" s="265"/>
      <c r="J58" s="280"/>
      <c r="K58" s="280"/>
      <c r="L58" s="310"/>
      <c r="M58" s="282"/>
      <c r="N58" s="464">
        <f t="shared" si="28"/>
        <v>42896</v>
      </c>
      <c r="O58" s="390"/>
      <c r="P58" s="283"/>
      <c r="Q58" s="283"/>
      <c r="R58" s="80"/>
      <c r="S58" s="68">
        <f t="shared" si="1"/>
        <v>0</v>
      </c>
      <c r="T58" s="4" t="e">
        <f t="shared" si="23"/>
        <v>#REF!</v>
      </c>
      <c r="U58" s="35"/>
      <c r="V58" s="69">
        <f t="shared" si="6"/>
        <v>0</v>
      </c>
      <c r="W58" s="69">
        <f t="shared" si="7"/>
        <v>0</v>
      </c>
      <c r="X58" s="70">
        <f t="shared" si="8"/>
        <v>0</v>
      </c>
      <c r="Y58" s="92" t="e">
        <f t="shared" si="24"/>
        <v>#REF!</v>
      </c>
      <c r="Z58" s="234"/>
      <c r="AA58" s="530">
        <v>0</v>
      </c>
      <c r="AB58" s="531">
        <v>0</v>
      </c>
      <c r="AC58" s="37"/>
    </row>
    <row r="59" spans="1:29" ht="12.75" customHeight="1" thickBot="1" x14ac:dyDescent="0.3">
      <c r="A59" s="497" t="str">
        <f>TEXT($B$56,"dddd")</f>
        <v>vrijdag</v>
      </c>
      <c r="B59" s="664"/>
      <c r="C59" s="450"/>
      <c r="D59" s="441">
        <f>IF(LEFT($A59,2)="ma",$D$174,IF(LEFT($A59,2)="di",$D$179,IF(LEFT($A59,2)="wo",$D$184,IF(LEFT($A59,2)="do",$D$189,IF(LEFT($A59,2)="vr",$D$194,IF(LEFT($A59,2)="za",$D$198,IF(LEFT($A59,2)="zo",$D$199)))))))</f>
        <v>0</v>
      </c>
      <c r="E59" s="441">
        <f>IF(LEFT($A59,2)="ma",$E$174,IF(LEFT($A59,2)="di",$E$179,IF(LEFT($A59,2)="wo",$E$184,IF(LEFT($A59,2)="do",$E$189,IF(LEFT($A59,2)="vr",$E$194,IF(LEFT($A59,2)="za",$E$198,IF(LEFT($A59,2)="zo",$E$199)))))))</f>
        <v>0</v>
      </c>
      <c r="F59" s="441">
        <f>IF(LEFT($A59,2)="ma",$C$174,IF(LEFT($A59,2)="di",$C$179,IF(LEFT($A59,2)="wo",$C$184,IF(LEFT($A59,2)="do",$C$189,IF(LEFT($A59,2)="vr",$C$194,IF(LEFT($A59,2)="za",$C$198,IF(LEFT($A59,2)="zo",$C$199)))))))</f>
        <v>0</v>
      </c>
      <c r="G59" s="43">
        <f t="shared" si="11"/>
        <v>0</v>
      </c>
      <c r="H59" s="265"/>
      <c r="I59" s="265"/>
      <c r="J59" s="280"/>
      <c r="K59" s="280"/>
      <c r="L59" s="310"/>
      <c r="M59" s="282"/>
      <c r="N59" s="464">
        <f t="shared" si="28"/>
        <v>42896</v>
      </c>
      <c r="O59" s="390"/>
      <c r="P59" s="283"/>
      <c r="Q59" s="283"/>
      <c r="R59" s="80"/>
      <c r="S59" s="68">
        <f t="shared" si="1"/>
        <v>0</v>
      </c>
      <c r="T59" s="4" t="e">
        <f t="shared" si="23"/>
        <v>#REF!</v>
      </c>
      <c r="U59" s="35"/>
      <c r="V59" s="69">
        <f t="shared" si="6"/>
        <v>0</v>
      </c>
      <c r="W59" s="69">
        <f t="shared" si="7"/>
        <v>0</v>
      </c>
      <c r="X59" s="70">
        <f t="shared" si="8"/>
        <v>0</v>
      </c>
      <c r="Y59" s="92" t="e">
        <f t="shared" si="24"/>
        <v>#REF!</v>
      </c>
      <c r="Z59" s="234"/>
      <c r="AA59" s="530">
        <v>0</v>
      </c>
      <c r="AB59" s="531">
        <v>0</v>
      </c>
      <c r="AC59" s="37"/>
    </row>
    <row r="60" spans="1:29" ht="13.5" customHeight="1" thickBot="1" x14ac:dyDescent="0.3">
      <c r="A60" s="498" t="str">
        <f>TEXT($B$56,"dddd")</f>
        <v>vrijdag</v>
      </c>
      <c r="B60" s="665"/>
      <c r="C60" s="449" t="e">
        <f t="shared" si="12"/>
        <v>#REF!</v>
      </c>
      <c r="D60" s="442">
        <f>IF(LEFT($A60,2)="ma",$D$175,IF(LEFT($A60,2)="di",$D$180,IF(LEFT($A60,2)="wo",$D$185,IF(LEFT($A60,2)="do",$D$190,IF(LEFT($A60,2)="vr",$D$195,IF(LEFT($A60,2)="za",$D$198,IF(LEFT($A60,2)="zo",$D$199)))))))</f>
        <v>0</v>
      </c>
      <c r="E60" s="442">
        <f>IF(LEFT($A60,2)="ma",$E$175,IF(LEFT($A60,2)="di",$E$180,IF(LEFT($A60,2)="wo",$E$185,IF(LEFT($A60,2)="do",$E$190,IF(LEFT($A60,2)="vr",$E$195,IF(LEFT($A60,2)="za",$E$198,IF(LEFT($A60,2)="zo",$E$199)))))))</f>
        <v>0</v>
      </c>
      <c r="F60" s="442">
        <f>IF(LEFT($A60,2)="ma",$C$175,IF(LEFT($A60,2)="di",$C$180,IF(LEFT($A60,2)="wo",$C$185,IF(LEFT($A60,2)="do",$C$190,IF(LEFT($A60,2)="vr",$C$195,IF(LEFT($A60,2)="za",$C$198,IF(LEFT($A60,2)="zo",$C$199)))))))</f>
        <v>0</v>
      </c>
      <c r="G60" s="44">
        <f t="shared" si="11"/>
        <v>0</v>
      </c>
      <c r="H60" s="266"/>
      <c r="I60" s="266"/>
      <c r="J60" s="284"/>
      <c r="K60" s="284"/>
      <c r="L60" s="311"/>
      <c r="M60" s="286"/>
      <c r="N60" s="464">
        <f t="shared" si="28"/>
        <v>42896</v>
      </c>
      <c r="O60" s="391"/>
      <c r="P60" s="287"/>
      <c r="Q60" s="287"/>
      <c r="R60" s="81"/>
      <c r="S60" s="71">
        <f t="shared" si="1"/>
        <v>0</v>
      </c>
      <c r="T60" s="6" t="e">
        <f t="shared" si="23"/>
        <v>#REF!</v>
      </c>
      <c r="U60" s="36"/>
      <c r="V60" s="72">
        <f t="shared" si="6"/>
        <v>0</v>
      </c>
      <c r="W60" s="72">
        <f t="shared" si="7"/>
        <v>0</v>
      </c>
      <c r="X60" s="73">
        <f t="shared" si="8"/>
        <v>0</v>
      </c>
      <c r="Y60" s="93" t="e">
        <f t="shared" si="24"/>
        <v>#REF!</v>
      </c>
      <c r="Z60" s="235"/>
      <c r="AA60" s="532">
        <v>0</v>
      </c>
      <c r="AB60" s="533">
        <v>0</v>
      </c>
      <c r="AC60" s="38"/>
    </row>
    <row r="61" spans="1:29" ht="12.75" customHeight="1" x14ac:dyDescent="0.25">
      <c r="A61" s="496" t="str">
        <f>TEXT($B$61,"dddd")</f>
        <v>zaterdag</v>
      </c>
      <c r="B61" s="663">
        <f>DATE($AC$3,6,12)</f>
        <v>42897</v>
      </c>
      <c r="C61" s="451"/>
      <c r="D61" s="493">
        <f>IF(LEFT($A61,2 )="ma",$D$171,IF(LEFT($A61,2)="di",$D$176,IF(LEFT($A61,2)="wo",$D$181,IF(LEFT($A61,2)="do",$D$186,IF(LEFT($A61,2)="vr",$D$191,IF(LEFT($A61,2)="za",$D$198,IF(LEFT($A61,2)="zo",$D$199)))))))</f>
        <v>0</v>
      </c>
      <c r="E61" s="495">
        <f>IF(LEFT($A61,2)="ma",$E$171,IF(LEFT($A61,2)="di",$E$176,IF(LEFT($A61,2)="wo",$E$181,IF(LEFT($A61,2)="do",$E$186,IF(LEFT($A61,2)="vr",$E$191,IF(LEFT($A61,2)="za",$E$198,IF(LEFT($A61,2)="zo",$E$199)))))))</f>
        <v>0</v>
      </c>
      <c r="F61" s="495">
        <f>IF(LEFT($A61,2)="ma",$C$171,IF(LEFT($A61,2)="di",$C$176,IF(LEFT($A61,2)="wo",$C$181,IF(LEFT($A61,2)="do",$C$186,IF(LEFT($A61,2)="vr",$C$191,IF(LEFT($A61,2)="za",$C$198,IF(LEFT($A61,2)="zo",$C$199)))))))</f>
        <v>0</v>
      </c>
      <c r="G61" s="45">
        <f t="shared" si="11"/>
        <v>0</v>
      </c>
      <c r="H61" s="267"/>
      <c r="I61" s="508"/>
      <c r="J61" s="288"/>
      <c r="K61" s="288"/>
      <c r="L61" s="312"/>
      <c r="M61" s="290"/>
      <c r="N61" s="463">
        <f>$B$61</f>
        <v>42897</v>
      </c>
      <c r="O61" s="392"/>
      <c r="P61" s="291"/>
      <c r="Q61" s="291"/>
      <c r="R61" s="79"/>
      <c r="S61" s="200">
        <f t="shared" si="1"/>
        <v>0</v>
      </c>
      <c r="T61" s="5" t="e">
        <f t="shared" si="23"/>
        <v>#REF!</v>
      </c>
      <c r="U61" s="34"/>
      <c r="V61" s="67">
        <f>IF(LEFT(M61,1)="R",IF(U61&lt;$Q$2,0,U61-$Q$2),IF(LEFT(M61,1)="S",IF(U61&lt;$Q$2,0,U61-$Q$2),U61))</f>
        <v>0</v>
      </c>
      <c r="W61" s="67">
        <f>U61</f>
        <v>0</v>
      </c>
      <c r="X61" s="74">
        <f>W61*($Y$3)</f>
        <v>0</v>
      </c>
      <c r="Y61" s="91" t="e">
        <f t="shared" si="24"/>
        <v>#REF!</v>
      </c>
      <c r="Z61" s="236"/>
      <c r="AA61" s="534">
        <v>0</v>
      </c>
      <c r="AB61" s="535">
        <v>0</v>
      </c>
      <c r="AC61" s="39"/>
    </row>
    <row r="62" spans="1:29" ht="12.75" customHeight="1" x14ac:dyDescent="0.25">
      <c r="A62" s="497" t="str">
        <f>TEXT($B$61,"dddd")</f>
        <v>zaterdag</v>
      </c>
      <c r="B62" s="664"/>
      <c r="C62" s="450"/>
      <c r="D62" s="494">
        <f>IF(LEFT($A62,2)="ma",$D$172,IF(LEFT($A62,2)="di",$D$177,IF(LEFT($A62,2)="wo",$D$182,IF(LEFT($A62,2)="do",$D$187,IF(LEFT($A62,2)="vr",$D$192,IF(LEFT($A62,2)="za",$D$198,IF(LEFT($A62,2)="zo",$D$199)))))))</f>
        <v>0</v>
      </c>
      <c r="E62" s="441">
        <f>IF(LEFT($A62,2)="ma",$E$172,IF(LEFT($A62,2)="di",$E$177,IF(LEFT($A62,2)="wo",$E$182,IF(LEFT($A62,2)="do",$E$187,IF(LEFT($A62,2)="vr",$E$192,IF(LEFT($A62,2)="za",$E$198,IF(LEFT($A62,2)="zo",$E$199)))))))</f>
        <v>0</v>
      </c>
      <c r="F62" s="441">
        <f>IF(LEFT($A62,2)="ma",$C$172,IF(LEFT($A62,2)="di",$C$177,IF(LEFT($A62,2)="wo",$C$182,IF(LEFT($A62,2)="do",$C$187,IF(LEFT($A62,2)="vr",$C$192,IF(LEFT($A62,2)="za",$C$198,IF(LEFT($A62,2)="zo",$C$199)))))))</f>
        <v>0</v>
      </c>
      <c r="G62" s="43">
        <f t="shared" si="11"/>
        <v>0</v>
      </c>
      <c r="H62" s="265"/>
      <c r="I62" s="265"/>
      <c r="J62" s="280"/>
      <c r="K62" s="280"/>
      <c r="L62" s="310"/>
      <c r="M62" s="282"/>
      <c r="N62" s="463">
        <f t="shared" ref="N62:N65" si="29">$B$61</f>
        <v>42897</v>
      </c>
      <c r="O62" s="390"/>
      <c r="P62" s="283"/>
      <c r="Q62" s="283"/>
      <c r="R62" s="80"/>
      <c r="S62" s="68">
        <f t="shared" si="1"/>
        <v>0</v>
      </c>
      <c r="T62" s="4" t="e">
        <f t="shared" si="23"/>
        <v>#REF!</v>
      </c>
      <c r="U62" s="35"/>
      <c r="V62" s="69">
        <f t="shared" si="6"/>
        <v>0</v>
      </c>
      <c r="W62" s="69">
        <f t="shared" si="7"/>
        <v>0</v>
      </c>
      <c r="X62" s="70">
        <f t="shared" si="8"/>
        <v>0</v>
      </c>
      <c r="Y62" s="92" t="e">
        <f t="shared" si="24"/>
        <v>#REF!</v>
      </c>
      <c r="Z62" s="234"/>
      <c r="AA62" s="530">
        <v>0</v>
      </c>
      <c r="AB62" s="531">
        <v>0</v>
      </c>
      <c r="AC62" s="37"/>
    </row>
    <row r="63" spans="1:29" ht="12.75" customHeight="1" x14ac:dyDescent="0.25">
      <c r="A63" s="497" t="str">
        <f>TEXT($B$61,"dddd")</f>
        <v>zaterdag</v>
      </c>
      <c r="B63" s="664"/>
      <c r="C63" s="452"/>
      <c r="D63" s="492">
        <f>IF(LEFT($A63,2)="ma",$D$173,IF(LEFT($A63,2)="di",$D$178,IF(LEFT($A63,2)="wo",$D$183,IF(LEFT($A63,2)="do",$D$188,IF(LEFT($A63,2)="vr",$D$193,IF(LEFT($A63,2)="za",$D$198,IF(LEFT($A63,2)="zo",$D$199)))))))</f>
        <v>0</v>
      </c>
      <c r="E63" s="441">
        <f>IF(LEFT($A63,2)="ma",$E$173,IF(LEFT($A63,2)="di",$E$178,IF(LEFT($A63,2)="wo",$E$183,IF(LEFT($A63,2)="do",$E$188,IF(LEFT($A63,2)="vr",$E$193,IF(LEFT($A63,2)="za",$E$198,IF(LEFT($A63,2)="zo",$E$199)))))))</f>
        <v>0</v>
      </c>
      <c r="F63" s="441">
        <f>IF(LEFT($A63,2)="ma",$C$173,IF(LEFT($A63,2)="di",$C$178,IF(LEFT($A63,2)="wo",$C$183,IF(LEFT($A63,2)="do",$C$188,IF(LEFT($A63,2)="vr",$C$193,IF(LEFT($A63,2)="za",$C$198,IF(LEFT($A63,2)="zo",$C$199)))))))</f>
        <v>0</v>
      </c>
      <c r="G63" s="43">
        <f t="shared" si="11"/>
        <v>0</v>
      </c>
      <c r="H63" s="265"/>
      <c r="I63" s="265"/>
      <c r="J63" s="280"/>
      <c r="K63" s="280"/>
      <c r="L63" s="310"/>
      <c r="M63" s="282"/>
      <c r="N63" s="463">
        <f t="shared" si="29"/>
        <v>42897</v>
      </c>
      <c r="O63" s="390"/>
      <c r="P63" s="283"/>
      <c r="Q63" s="283"/>
      <c r="R63" s="80"/>
      <c r="S63" s="68">
        <f t="shared" si="1"/>
        <v>0</v>
      </c>
      <c r="T63" s="4" t="e">
        <f t="shared" si="23"/>
        <v>#REF!</v>
      </c>
      <c r="U63" s="35"/>
      <c r="V63" s="69">
        <f t="shared" si="6"/>
        <v>0</v>
      </c>
      <c r="W63" s="69">
        <f t="shared" si="7"/>
        <v>0</v>
      </c>
      <c r="X63" s="70">
        <f t="shared" si="8"/>
        <v>0</v>
      </c>
      <c r="Y63" s="92" t="e">
        <f t="shared" si="24"/>
        <v>#REF!</v>
      </c>
      <c r="Z63" s="234"/>
      <c r="AA63" s="530">
        <v>0</v>
      </c>
      <c r="AB63" s="531">
        <v>0</v>
      </c>
      <c r="AC63" s="37"/>
    </row>
    <row r="64" spans="1:29" ht="12.75" customHeight="1" thickBot="1" x14ac:dyDescent="0.3">
      <c r="A64" s="497" t="str">
        <f>TEXT($B$61,"dddd")</f>
        <v>zaterdag</v>
      </c>
      <c r="B64" s="664"/>
      <c r="C64" s="450"/>
      <c r="D64" s="441">
        <f>IF(LEFT($A64,2)="ma",$D$174,IF(LEFT($A64,2)="di",$D$179,IF(LEFT($A64,2)="wo",$D$184,IF(LEFT($A64,2)="do",$D$189,IF(LEFT($A64,2)="vr",$D$194,IF(LEFT($A64,2)="za",$D$198,IF(LEFT($A64,2)="zo",$D$199)))))))</f>
        <v>0</v>
      </c>
      <c r="E64" s="441">
        <f>IF(LEFT($A64,2)="ma",$E$174,IF(LEFT($A64,2)="di",$E$179,IF(LEFT($A64,2)="wo",$E$184,IF(LEFT($A64,2)="do",$E$189,IF(LEFT($A64,2)="vr",$E$194,IF(LEFT($A64,2)="za",$E$198,IF(LEFT($A64,2)="zo",$E$199)))))))</f>
        <v>0</v>
      </c>
      <c r="F64" s="441">
        <f>IF(LEFT($A64,2)="ma",$C$174,IF(LEFT($A64,2)="di",$C$179,IF(LEFT($A64,2)="wo",$C$184,IF(LEFT($A64,2)="do",$C$189,IF(LEFT($A64,2)="vr",$C$194,IF(LEFT($A64,2)="za",$C$198,IF(LEFT($A64,2)="zo",$C$199)))))))</f>
        <v>0</v>
      </c>
      <c r="G64" s="43">
        <f t="shared" si="11"/>
        <v>0</v>
      </c>
      <c r="H64" s="265"/>
      <c r="I64" s="265"/>
      <c r="J64" s="280"/>
      <c r="K64" s="280"/>
      <c r="L64" s="310"/>
      <c r="M64" s="282"/>
      <c r="N64" s="463">
        <f t="shared" si="29"/>
        <v>42897</v>
      </c>
      <c r="O64" s="390"/>
      <c r="P64" s="283"/>
      <c r="Q64" s="283"/>
      <c r="R64" s="80"/>
      <c r="S64" s="68">
        <f t="shared" si="1"/>
        <v>0</v>
      </c>
      <c r="T64" s="4" t="e">
        <f t="shared" si="23"/>
        <v>#REF!</v>
      </c>
      <c r="U64" s="35"/>
      <c r="V64" s="69">
        <f t="shared" si="6"/>
        <v>0</v>
      </c>
      <c r="W64" s="69">
        <f t="shared" si="7"/>
        <v>0</v>
      </c>
      <c r="X64" s="70">
        <f t="shared" si="8"/>
        <v>0</v>
      </c>
      <c r="Y64" s="92" t="e">
        <f t="shared" si="24"/>
        <v>#REF!</v>
      </c>
      <c r="Z64" s="234"/>
      <c r="AA64" s="530">
        <v>0</v>
      </c>
      <c r="AB64" s="531">
        <v>0</v>
      </c>
      <c r="AC64" s="37"/>
    </row>
    <row r="65" spans="1:29" ht="13.5" customHeight="1" thickBot="1" x14ac:dyDescent="0.3">
      <c r="A65" s="498" t="str">
        <f>TEXT($B$61,"dddd")</f>
        <v>zaterdag</v>
      </c>
      <c r="B65" s="665"/>
      <c r="C65" s="449" t="e">
        <f t="shared" si="12"/>
        <v>#REF!</v>
      </c>
      <c r="D65" s="442">
        <f>IF(LEFT($A65,2)="ma",$D$175,IF(LEFT($A65,2)="di",$D$180,IF(LEFT($A65,2)="wo",$D$185,IF(LEFT($A65,2)="do",$D$190,IF(LEFT($A65,2)="vr",$D$195,IF(LEFT($A65,2)="za",$D$198,IF(LEFT($A65,2)="zo",$D$199)))))))</f>
        <v>0</v>
      </c>
      <c r="E65" s="442">
        <f>IF(LEFT($A65,2)="ma",$E$175,IF(LEFT($A65,2)="di",$E$180,IF(LEFT($A65,2)="wo",$E$185,IF(LEFT($A65,2)="do",$E$190,IF(LEFT($A65,2)="vr",$E$195,IF(LEFT($A65,2)="za",$E$198,IF(LEFT($A65,2)="zo",$E$199)))))))</f>
        <v>0</v>
      </c>
      <c r="F65" s="442">
        <f>IF(LEFT($A65,2)="ma",$C$175,IF(LEFT($A65,2)="di",$C$180,IF(LEFT($A65,2)="wo",$C$185,IF(LEFT($A65,2)="do",$C$190,IF(LEFT($A65,2)="vr",$C$195,IF(LEFT($A65,2)="za",$C$198,IF(LEFT($A65,2)="zo",$C$199)))))))</f>
        <v>0</v>
      </c>
      <c r="G65" s="46">
        <f t="shared" si="11"/>
        <v>0</v>
      </c>
      <c r="H65" s="268"/>
      <c r="I65" s="266"/>
      <c r="J65" s="292"/>
      <c r="K65" s="292"/>
      <c r="L65" s="313"/>
      <c r="M65" s="294"/>
      <c r="N65" s="463">
        <f t="shared" si="29"/>
        <v>42897</v>
      </c>
      <c r="O65" s="393"/>
      <c r="P65" s="295"/>
      <c r="Q65" s="295"/>
      <c r="R65" s="81"/>
      <c r="S65" s="71">
        <f t="shared" si="1"/>
        <v>0</v>
      </c>
      <c r="T65" s="6" t="e">
        <f t="shared" si="23"/>
        <v>#REF!</v>
      </c>
      <c r="U65" s="36"/>
      <c r="V65" s="72">
        <f t="shared" si="6"/>
        <v>0</v>
      </c>
      <c r="W65" s="72">
        <f t="shared" si="7"/>
        <v>0</v>
      </c>
      <c r="X65" s="73">
        <f t="shared" si="8"/>
        <v>0</v>
      </c>
      <c r="Y65" s="93" t="e">
        <f t="shared" si="24"/>
        <v>#REF!</v>
      </c>
      <c r="Z65" s="237"/>
      <c r="AA65" s="536">
        <v>0</v>
      </c>
      <c r="AB65" s="537">
        <v>0</v>
      </c>
      <c r="AC65" s="40"/>
    </row>
    <row r="66" spans="1:29" ht="12.75" customHeight="1" thickBot="1" x14ac:dyDescent="0.3">
      <c r="A66" s="496" t="str">
        <f>TEXT($B$66,"dddd")</f>
        <v>zondag</v>
      </c>
      <c r="B66" s="663">
        <f>DATE($AC$3,6,13)</f>
        <v>42898</v>
      </c>
      <c r="C66" s="451"/>
      <c r="D66" s="493">
        <f>IF(LEFT($A66,2 )="ma",$D$171,IF(LEFT($A66,2)="di",$D$176,IF(LEFT($A66,2)="wo",$D$181,IF(LEFT($A66,2)="do",$D$186,IF(LEFT($A66,2)="vr",$D$191,IF(LEFT($A66,2)="za",$D$198,IF(LEFT($A66,2)="zo",$D$199)))))))</f>
        <v>0</v>
      </c>
      <c r="E66" s="495">
        <f>IF(LEFT($A66,2)="ma",$E$171,IF(LEFT($A66,2)="di",$E$176,IF(LEFT($A66,2)="wo",$E$181,IF(LEFT($A66,2)="do",$E$186,IF(LEFT($A66,2)="vr",$E$191,IF(LEFT($A66,2)="za",$E$198,IF(LEFT($A66,2)="zo",$E$199)))))))</f>
        <v>0</v>
      </c>
      <c r="F66" s="495">
        <f>IF(LEFT($A66,2)="ma",$C$171,IF(LEFT($A66,2)="di",$C$176,IF(LEFT($A66,2)="wo",$C$181,IF(LEFT($A66,2)="do",$C$186,IF(LEFT($A66,2)="vr",$C$191,IF(LEFT($A66,2)="za",$C$198,IF(LEFT($A66,2)="zo",$C$199)))))))</f>
        <v>0</v>
      </c>
      <c r="G66" s="42">
        <f t="shared" si="11"/>
        <v>0</v>
      </c>
      <c r="H66" s="264"/>
      <c r="I66" s="508"/>
      <c r="J66" s="276"/>
      <c r="K66" s="276"/>
      <c r="L66" s="309"/>
      <c r="M66" s="278"/>
      <c r="N66" s="464">
        <f>$B$66</f>
        <v>42898</v>
      </c>
      <c r="O66" s="389"/>
      <c r="P66" s="279"/>
      <c r="Q66" s="279"/>
      <c r="R66" s="79"/>
      <c r="S66" s="200">
        <f t="shared" si="1"/>
        <v>0</v>
      </c>
      <c r="T66" s="5" t="e">
        <f t="shared" si="23"/>
        <v>#REF!</v>
      </c>
      <c r="U66" s="34"/>
      <c r="V66" s="67">
        <f>IF(LEFT(M66,1)="R",IF(U66&lt;$Q$2,0,U66-$Q$2),IF(LEFT(M66,1)="S",IF(U66&lt;$Q$2,0,U66-$Q$2),U66))</f>
        <v>0</v>
      </c>
      <c r="W66" s="67">
        <f>U66</f>
        <v>0</v>
      </c>
      <c r="X66" s="74">
        <f>W66*($Y$3)</f>
        <v>0</v>
      </c>
      <c r="Y66" s="91" t="e">
        <f t="shared" si="24"/>
        <v>#REF!</v>
      </c>
      <c r="Z66" s="238"/>
      <c r="AA66" s="528">
        <v>0</v>
      </c>
      <c r="AB66" s="529">
        <v>0</v>
      </c>
      <c r="AC66" s="41"/>
    </row>
    <row r="67" spans="1:29" ht="12.75" customHeight="1" thickBot="1" x14ac:dyDescent="0.3">
      <c r="A67" s="497" t="str">
        <f>TEXT($B$66,"dddd")</f>
        <v>zondag</v>
      </c>
      <c r="B67" s="664"/>
      <c r="C67" s="450"/>
      <c r="D67" s="494">
        <f>IF(LEFT($A67,2)="ma",$D$172,IF(LEFT($A67,2)="di",$D$177,IF(LEFT($A67,2)="wo",$D$182,IF(LEFT($A67,2)="do",$D$187,IF(LEFT($A67,2)="vr",$D$192,IF(LEFT($A67,2)="za",$D$198,IF(LEFT($A67,2)="zo",$D$199)))))))</f>
        <v>0</v>
      </c>
      <c r="E67" s="441">
        <f>IF(LEFT($A67,2)="ma",$E$172,IF(LEFT($A67,2)="di",$E$177,IF(LEFT($A67,2)="wo",$E$182,IF(LEFT($A67,2)="do",$E$187,IF(LEFT($A67,2)="vr",$E$192,IF(LEFT($A67,2)="za",$E$198,IF(LEFT($A67,2)="zo",$E$199)))))))</f>
        <v>0</v>
      </c>
      <c r="F67" s="441">
        <f>IF(LEFT($A67,2)="ma",$C$172,IF(LEFT($A67,2)="di",$C$177,IF(LEFT($A67,2)="wo",$C$182,IF(LEFT($A67,2)="do",$C$187,IF(LEFT($A67,2)="vr",$C$192,IF(LEFT($A67,2)="za",$C$198,IF(LEFT($A67,2)="zo",$C$199)))))))</f>
        <v>0</v>
      </c>
      <c r="G67" s="43">
        <f t="shared" si="11"/>
        <v>0</v>
      </c>
      <c r="H67" s="265"/>
      <c r="I67" s="265"/>
      <c r="J67" s="280"/>
      <c r="K67" s="280"/>
      <c r="L67" s="310"/>
      <c r="M67" s="282"/>
      <c r="N67" s="464">
        <f t="shared" ref="N67:N70" si="30">$B$66</f>
        <v>42898</v>
      </c>
      <c r="O67" s="390"/>
      <c r="P67" s="283"/>
      <c r="Q67" s="283"/>
      <c r="R67" s="80"/>
      <c r="S67" s="68">
        <f t="shared" si="1"/>
        <v>0</v>
      </c>
      <c r="T67" s="4" t="e">
        <f t="shared" si="23"/>
        <v>#REF!</v>
      </c>
      <c r="U67" s="35"/>
      <c r="V67" s="69">
        <f t="shared" si="6"/>
        <v>0</v>
      </c>
      <c r="W67" s="69">
        <f t="shared" si="7"/>
        <v>0</v>
      </c>
      <c r="X67" s="70">
        <f t="shared" si="8"/>
        <v>0</v>
      </c>
      <c r="Y67" s="92" t="e">
        <f t="shared" si="24"/>
        <v>#REF!</v>
      </c>
      <c r="Z67" s="234"/>
      <c r="AA67" s="530">
        <v>0</v>
      </c>
      <c r="AB67" s="531">
        <v>0</v>
      </c>
      <c r="AC67" s="37"/>
    </row>
    <row r="68" spans="1:29" ht="12.75" customHeight="1" thickBot="1" x14ac:dyDescent="0.3">
      <c r="A68" s="497" t="str">
        <f>TEXT($B$66,"dddd")</f>
        <v>zondag</v>
      </c>
      <c r="B68" s="664"/>
      <c r="C68" s="452"/>
      <c r="D68" s="492">
        <f>IF(LEFT($A68,2)="ma",$D$173,IF(LEFT($A68,2)="di",$D$178,IF(LEFT($A68,2)="wo",$D$183,IF(LEFT($A68,2)="do",$D$188,IF(LEFT($A68,2)="vr",$D$193,IF(LEFT($A68,2)="za",$D$198,IF(LEFT($A68,2)="zo",$D$199)))))))</f>
        <v>0</v>
      </c>
      <c r="E68" s="441">
        <f>IF(LEFT($A68,2)="ma",$E$173,IF(LEFT($A68,2)="di",$E$178,IF(LEFT($A68,2)="wo",$E$183,IF(LEFT($A68,2)="do",$E$188,IF(LEFT($A68,2)="vr",$E$193,IF(LEFT($A68,2)="za",$E$198,IF(LEFT($A68,2)="zo",$E$199)))))))</f>
        <v>0</v>
      </c>
      <c r="F68" s="441">
        <f>IF(LEFT($A68,2)="ma",$C$173,IF(LEFT($A68,2)="di",$C$178,IF(LEFT($A68,2)="wo",$C$183,IF(LEFT($A68,2)="do",$C$188,IF(LEFT($A68,2)="vr",$C$193,IF(LEFT($A68,2)="za",$C$198,IF(LEFT($A68,2)="zo",$C$199)))))))</f>
        <v>0</v>
      </c>
      <c r="G68" s="43">
        <f t="shared" si="11"/>
        <v>0</v>
      </c>
      <c r="H68" s="265"/>
      <c r="I68" s="265"/>
      <c r="J68" s="280"/>
      <c r="K68" s="280"/>
      <c r="L68" s="310"/>
      <c r="M68" s="282"/>
      <c r="N68" s="464">
        <f t="shared" si="30"/>
        <v>42898</v>
      </c>
      <c r="O68" s="390"/>
      <c r="P68" s="283"/>
      <c r="Q68" s="283"/>
      <c r="R68" s="80"/>
      <c r="S68" s="68">
        <f t="shared" si="1"/>
        <v>0</v>
      </c>
      <c r="T68" s="4" t="e">
        <f t="shared" si="23"/>
        <v>#REF!</v>
      </c>
      <c r="U68" s="35"/>
      <c r="V68" s="69">
        <f t="shared" si="6"/>
        <v>0</v>
      </c>
      <c r="W68" s="69">
        <f t="shared" si="7"/>
        <v>0</v>
      </c>
      <c r="X68" s="70">
        <f t="shared" si="8"/>
        <v>0</v>
      </c>
      <c r="Y68" s="92" t="e">
        <f t="shared" si="24"/>
        <v>#REF!</v>
      </c>
      <c r="Z68" s="234"/>
      <c r="AA68" s="530">
        <v>0</v>
      </c>
      <c r="AB68" s="531">
        <v>0</v>
      </c>
      <c r="AC68" s="37"/>
    </row>
    <row r="69" spans="1:29" ht="12.75" customHeight="1" thickBot="1" x14ac:dyDescent="0.3">
      <c r="A69" s="497" t="str">
        <f>TEXT($B$66,"dddd")</f>
        <v>zondag</v>
      </c>
      <c r="B69" s="664"/>
      <c r="C69" s="450"/>
      <c r="D69" s="441">
        <f>IF(LEFT($A69,2)="ma",$D$174,IF(LEFT($A69,2)="di",$D$179,IF(LEFT($A69,2)="wo",$D$184,IF(LEFT($A69,2)="do",$D$189,IF(LEFT($A69,2)="vr",$D$194,IF(LEFT($A69,2)="za",$D$198,IF(LEFT($A69,2)="zo",$D$199)))))))</f>
        <v>0</v>
      </c>
      <c r="E69" s="441">
        <f>IF(LEFT($A69,2)="ma",$E$174,IF(LEFT($A69,2)="di",$E$179,IF(LEFT($A69,2)="wo",$E$184,IF(LEFT($A69,2)="do",$E$189,IF(LEFT($A69,2)="vr",$E$194,IF(LEFT($A69,2)="za",$E$198,IF(LEFT($A69,2)="zo",$E$199)))))))</f>
        <v>0</v>
      </c>
      <c r="F69" s="441">
        <f>IF(LEFT($A69,2)="ma",$C$174,IF(LEFT($A69,2)="di",$C$179,IF(LEFT($A69,2)="wo",$C$184,IF(LEFT($A69,2)="do",$C$189,IF(LEFT($A69,2)="vr",$C$194,IF(LEFT($A69,2)="za",$C$198,IF(LEFT($A69,2)="zo",$C$199)))))))</f>
        <v>0</v>
      </c>
      <c r="G69" s="43">
        <f t="shared" si="11"/>
        <v>0</v>
      </c>
      <c r="H69" s="265"/>
      <c r="I69" s="265"/>
      <c r="J69" s="280"/>
      <c r="K69" s="280"/>
      <c r="L69" s="310"/>
      <c r="M69" s="282"/>
      <c r="N69" s="464">
        <f t="shared" si="30"/>
        <v>42898</v>
      </c>
      <c r="O69" s="390"/>
      <c r="P69" s="283"/>
      <c r="Q69" s="283"/>
      <c r="R69" s="80"/>
      <c r="S69" s="68">
        <f t="shared" si="1"/>
        <v>0</v>
      </c>
      <c r="T69" s="4" t="e">
        <f t="shared" si="23"/>
        <v>#REF!</v>
      </c>
      <c r="U69" s="35"/>
      <c r="V69" s="69">
        <f t="shared" si="6"/>
        <v>0</v>
      </c>
      <c r="W69" s="69">
        <f t="shared" si="7"/>
        <v>0</v>
      </c>
      <c r="X69" s="70">
        <f t="shared" si="8"/>
        <v>0</v>
      </c>
      <c r="Y69" s="92" t="e">
        <f t="shared" si="24"/>
        <v>#REF!</v>
      </c>
      <c r="Z69" s="234"/>
      <c r="AA69" s="530">
        <v>0</v>
      </c>
      <c r="AB69" s="531">
        <v>0</v>
      </c>
      <c r="AC69" s="37"/>
    </row>
    <row r="70" spans="1:29" ht="13.5" customHeight="1" thickBot="1" x14ac:dyDescent="0.3">
      <c r="A70" s="498" t="str">
        <f>TEXT($B$66,"dddd")</f>
        <v>zondag</v>
      </c>
      <c r="B70" s="665"/>
      <c r="C70" s="449" t="e">
        <f t="shared" si="12"/>
        <v>#REF!</v>
      </c>
      <c r="D70" s="442">
        <f>IF(LEFT($A70,2)="ma",$D$175,IF(LEFT($A70,2)="di",$D$180,IF(LEFT($A70,2)="wo",$D$185,IF(LEFT($A70,2)="do",$D$190,IF(LEFT($A70,2)="vr",$D$195,IF(LEFT($A70,2)="za",$D$198,IF(LEFT($A70,2)="zo",$D$199)))))))</f>
        <v>0</v>
      </c>
      <c r="E70" s="442">
        <f>IF(LEFT($A70,2)="ma",$E$175,IF(LEFT($A70,2)="di",$E$180,IF(LEFT($A70,2)="wo",$E$185,IF(LEFT($A70,2)="do",$E$190,IF(LEFT($A70,2)="vr",$E$195,IF(LEFT($A70,2)="za",$E$198,IF(LEFT($A70,2)="zo",$E$199)))))))</f>
        <v>0</v>
      </c>
      <c r="F70" s="442">
        <f>IF(LEFT($A70,2)="ma",$C$175,IF(LEFT($A70,2)="di",$C$180,IF(LEFT($A70,2)="wo",$C$185,IF(LEFT($A70,2)="do",$C$190,IF(LEFT($A70,2)="vr",$C$195,IF(LEFT($A70,2)="za",$C$198,IF(LEFT($A70,2)="zo",$C$199)))))))</f>
        <v>0</v>
      </c>
      <c r="G70" s="44">
        <f t="shared" si="11"/>
        <v>0</v>
      </c>
      <c r="H70" s="266"/>
      <c r="I70" s="266"/>
      <c r="J70" s="284"/>
      <c r="K70" s="284"/>
      <c r="L70" s="311"/>
      <c r="M70" s="286"/>
      <c r="N70" s="464">
        <f t="shared" si="30"/>
        <v>42898</v>
      </c>
      <c r="O70" s="391"/>
      <c r="P70" s="287"/>
      <c r="Q70" s="287"/>
      <c r="R70" s="81"/>
      <c r="S70" s="71">
        <f t="shared" ref="S70:S133" si="31">IF(LEFT(M70,1)="R",IF(R70&lt;$Q$2,0,R70-$Q$2),IF(LEFT(M70,1)="S",IF(R70&lt;$Q$2,0,R70-$Q$2),R70))</f>
        <v>0</v>
      </c>
      <c r="T70" s="6" t="e">
        <f t="shared" ref="T70:T101" si="32">S70*$R$3</f>
        <v>#REF!</v>
      </c>
      <c r="U70" s="36"/>
      <c r="V70" s="72">
        <f t="shared" si="6"/>
        <v>0</v>
      </c>
      <c r="W70" s="72">
        <f t="shared" si="7"/>
        <v>0</v>
      </c>
      <c r="X70" s="73">
        <f t="shared" si="8"/>
        <v>0</v>
      </c>
      <c r="Y70" s="93" t="e">
        <f t="shared" ref="Y70:Y101" si="33">V70*($R$3)</f>
        <v>#REF!</v>
      </c>
      <c r="Z70" s="235"/>
      <c r="AA70" s="532">
        <v>0</v>
      </c>
      <c r="AB70" s="533">
        <v>0</v>
      </c>
      <c r="AC70" s="38"/>
    </row>
    <row r="71" spans="1:29" ht="12.75" customHeight="1" x14ac:dyDescent="0.25">
      <c r="A71" s="496" t="str">
        <f>TEXT($B$71,"dddd")</f>
        <v>maandag</v>
      </c>
      <c r="B71" s="663">
        <f>DATE($AC$3,6,14)</f>
        <v>42899</v>
      </c>
      <c r="C71" s="451"/>
      <c r="D71" s="493">
        <f>IF(LEFT($A71,2 )="ma",$D$171,IF(LEFT($A71,2)="di",$D$176,IF(LEFT($A71,2)="wo",$D$181,IF(LEFT($A71,2)="do",$D$186,IF(LEFT($A71,2)="vr",$D$191,IF(LEFT($A71,2)="za",$D$198,IF(LEFT($A71,2)="zo",$D$199)))))))</f>
        <v>0</v>
      </c>
      <c r="E71" s="495">
        <f>IF(LEFT($A71,2)="ma",$E$171,IF(LEFT($A71,2)="di",$E$176,IF(LEFT($A71,2)="wo",$E$181,IF(LEFT($A71,2)="do",$E$186,IF(LEFT($A71,2)="vr",$E$191,IF(LEFT($A71,2)="za",$E$198,IF(LEFT($A71,2)="zo",$E$199)))))))</f>
        <v>0</v>
      </c>
      <c r="F71" s="495">
        <f>IF(LEFT($A71,2)="ma",$C$171,IF(LEFT($A71,2)="di",$C$176,IF(LEFT($A71,2)="wo",$C$181,IF(LEFT($A71,2)="do",$C$186,IF(LEFT($A71,2)="vr",$C$191,IF(LEFT($A71,2)="za",$C$198,IF(LEFT($A71,2)="zo",$C$199)))))))</f>
        <v>0</v>
      </c>
      <c r="G71" s="45">
        <f t="shared" si="11"/>
        <v>0</v>
      </c>
      <c r="H71" s="267"/>
      <c r="I71" s="508"/>
      <c r="J71" s="288"/>
      <c r="K71" s="288"/>
      <c r="L71" s="312"/>
      <c r="M71" s="290"/>
      <c r="N71" s="463">
        <f>$B$71</f>
        <v>42899</v>
      </c>
      <c r="O71" s="392"/>
      <c r="P71" s="291"/>
      <c r="Q71" s="291"/>
      <c r="R71" s="79"/>
      <c r="S71" s="200">
        <f t="shared" si="31"/>
        <v>0</v>
      </c>
      <c r="T71" s="5" t="e">
        <f t="shared" si="32"/>
        <v>#REF!</v>
      </c>
      <c r="U71" s="34"/>
      <c r="V71" s="67">
        <f>IF(LEFT(M71,1)="R",IF(U71&lt;$Q$2,0,U71-$Q$2),IF(LEFT(M71,1)="S",IF(U71&lt;$Q$2,0,U71-$Q$2),U71))</f>
        <v>0</v>
      </c>
      <c r="W71" s="67">
        <f>U71</f>
        <v>0</v>
      </c>
      <c r="X71" s="74">
        <f>W71*($Y$3)</f>
        <v>0</v>
      </c>
      <c r="Y71" s="91" t="e">
        <f t="shared" si="33"/>
        <v>#REF!</v>
      </c>
      <c r="Z71" s="236"/>
      <c r="AA71" s="534">
        <v>0</v>
      </c>
      <c r="AB71" s="535">
        <v>0</v>
      </c>
      <c r="AC71" s="39"/>
    </row>
    <row r="72" spans="1:29" ht="12.75" customHeight="1" x14ac:dyDescent="0.25">
      <c r="A72" s="497" t="str">
        <f>TEXT($B$71,"dddd")</f>
        <v>maandag</v>
      </c>
      <c r="B72" s="664"/>
      <c r="C72" s="450"/>
      <c r="D72" s="494">
        <f>IF(LEFT($A72,2)="ma",$D$172,IF(LEFT($A72,2)="di",$D$177,IF(LEFT($A72,2)="wo",$D$182,IF(LEFT($A72,2)="do",$D$187,IF(LEFT($A72,2)="vr",$D$192,IF(LEFT($A72,2)="za",$D$198,IF(LEFT($A72,2)="zo",$D$199)))))))</f>
        <v>0</v>
      </c>
      <c r="E72" s="441">
        <f>IF(LEFT($A72,2)="ma",$E$172,IF(LEFT($A72,2)="di",$E$177,IF(LEFT($A72,2)="wo",$E$182,IF(LEFT($A72,2)="do",$E$187,IF(LEFT($A72,2)="vr",$E$192,IF(LEFT($A72,2)="za",$E$198,IF(LEFT($A72,2)="zo",$E$199)))))))</f>
        <v>0</v>
      </c>
      <c r="F72" s="441">
        <f>IF(LEFT($A72,2)="ma",$C$172,IF(LEFT($A72,2)="di",$C$177,IF(LEFT($A72,2)="wo",$C$182,IF(LEFT($A72,2)="do",$C$187,IF(LEFT($A72,2)="vr",$C$192,IF(LEFT($A72,2)="za",$C$198,IF(LEFT($A72,2)="zo",$C$199)))))))</f>
        <v>0</v>
      </c>
      <c r="G72" s="43">
        <f t="shared" si="11"/>
        <v>0</v>
      </c>
      <c r="H72" s="265"/>
      <c r="I72" s="265"/>
      <c r="J72" s="280"/>
      <c r="K72" s="280"/>
      <c r="L72" s="310"/>
      <c r="M72" s="282"/>
      <c r="N72" s="463">
        <f t="shared" ref="N72:N75" si="34">$B$71</f>
        <v>42899</v>
      </c>
      <c r="O72" s="390"/>
      <c r="P72" s="283"/>
      <c r="Q72" s="283"/>
      <c r="R72" s="80"/>
      <c r="S72" s="68">
        <f t="shared" si="31"/>
        <v>0</v>
      </c>
      <c r="T72" s="4" t="e">
        <f t="shared" si="32"/>
        <v>#REF!</v>
      </c>
      <c r="U72" s="35"/>
      <c r="V72" s="69">
        <f t="shared" ref="V72:V135" si="35">IF(LEFT(M72,1)="R",IF(U72&lt;$Q$2,0,U72-$Q$2),IF(LEFT(M72,1)="S",IF(U72&lt;$Q$2,0,U72-$Q$2),U72))</f>
        <v>0</v>
      </c>
      <c r="W72" s="69">
        <f t="shared" ref="W72:W135" si="36">U72</f>
        <v>0</v>
      </c>
      <c r="X72" s="70">
        <f t="shared" ref="X72:X135" si="37">W72*($Y$3)</f>
        <v>0</v>
      </c>
      <c r="Y72" s="92" t="e">
        <f t="shared" si="33"/>
        <v>#REF!</v>
      </c>
      <c r="Z72" s="234"/>
      <c r="AA72" s="530">
        <v>0</v>
      </c>
      <c r="AB72" s="531">
        <v>0</v>
      </c>
      <c r="AC72" s="37"/>
    </row>
    <row r="73" spans="1:29" ht="12.75" customHeight="1" x14ac:dyDescent="0.25">
      <c r="A73" s="497" t="str">
        <f>TEXT($B$71,"dddd")</f>
        <v>maandag</v>
      </c>
      <c r="B73" s="664"/>
      <c r="C73" s="452"/>
      <c r="D73" s="492">
        <f>IF(LEFT($A73,2)="ma",$D$173,IF(LEFT($A73,2)="di",$D$178,IF(LEFT($A73,2)="wo",$D$183,IF(LEFT($A73,2)="do",$D$188,IF(LEFT($A73,2)="vr",$D$193,IF(LEFT($A73,2)="za",$D$198,IF(LEFT($A73,2)="zo",$D$199)))))))</f>
        <v>0</v>
      </c>
      <c r="E73" s="441">
        <f>IF(LEFT($A73,2)="ma",$E$173,IF(LEFT($A73,2)="di",$E$178,IF(LEFT($A73,2)="wo",$E$183,IF(LEFT($A73,2)="do",$E$188,IF(LEFT($A73,2)="vr",$E$193,IF(LEFT($A73,2)="za",$E$198,IF(LEFT($A73,2)="zo",$E$199)))))))</f>
        <v>0</v>
      </c>
      <c r="F73" s="441">
        <f>IF(LEFT($A73,2)="ma",$C$173,IF(LEFT($A73,2)="di",$C$178,IF(LEFT($A73,2)="wo",$C$183,IF(LEFT($A73,2)="do",$C$188,IF(LEFT($A73,2)="vr",$C$193,IF(LEFT($A73,2)="za",$C$198,IF(LEFT($A73,2)="zo",$C$199)))))))</f>
        <v>0</v>
      </c>
      <c r="G73" s="43">
        <f t="shared" si="11"/>
        <v>0</v>
      </c>
      <c r="H73" s="265"/>
      <c r="I73" s="265"/>
      <c r="J73" s="280"/>
      <c r="K73" s="280"/>
      <c r="L73" s="310"/>
      <c r="M73" s="282"/>
      <c r="N73" s="463">
        <f t="shared" si="34"/>
        <v>42899</v>
      </c>
      <c r="O73" s="390"/>
      <c r="P73" s="283"/>
      <c r="Q73" s="283"/>
      <c r="R73" s="80"/>
      <c r="S73" s="68">
        <f t="shared" si="31"/>
        <v>0</v>
      </c>
      <c r="T73" s="4" t="e">
        <f t="shared" si="32"/>
        <v>#REF!</v>
      </c>
      <c r="U73" s="35"/>
      <c r="V73" s="69">
        <f t="shared" si="35"/>
        <v>0</v>
      </c>
      <c r="W73" s="69">
        <f t="shared" si="36"/>
        <v>0</v>
      </c>
      <c r="X73" s="70">
        <f t="shared" si="37"/>
        <v>0</v>
      </c>
      <c r="Y73" s="92" t="e">
        <f t="shared" si="33"/>
        <v>#REF!</v>
      </c>
      <c r="Z73" s="234"/>
      <c r="AA73" s="530">
        <v>0</v>
      </c>
      <c r="AB73" s="531">
        <v>0</v>
      </c>
      <c r="AC73" s="37"/>
    </row>
    <row r="74" spans="1:29" ht="12.75" customHeight="1" thickBot="1" x14ac:dyDescent="0.3">
      <c r="A74" s="497" t="str">
        <f>TEXT($B$71,"dddd")</f>
        <v>maandag</v>
      </c>
      <c r="B74" s="664"/>
      <c r="C74" s="450"/>
      <c r="D74" s="441">
        <f>IF(LEFT($A74,2)="ma",$D$174,IF(LEFT($A74,2)="di",$D$179,IF(LEFT($A74,2)="wo",$D$184,IF(LEFT($A74,2)="do",$D$189,IF(LEFT($A74,2)="vr",$D$194,IF(LEFT($A74,2)="za",$D$198,IF(LEFT($A74,2)="zo",$D$199)))))))</f>
        <v>0</v>
      </c>
      <c r="E74" s="441">
        <f>IF(LEFT($A74,2)="ma",$E$174,IF(LEFT($A74,2)="di",$E$179,IF(LEFT($A74,2)="wo",$E$184,IF(LEFT($A74,2)="do",$E$189,IF(LEFT($A74,2)="vr",$E$194,IF(LEFT($A74,2)="za",$E$198,IF(LEFT($A74,2)="zo",$E$199)))))))</f>
        <v>0</v>
      </c>
      <c r="F74" s="441">
        <f>IF(LEFT($A74,2)="ma",$C$174,IF(LEFT($A74,2)="di",$C$179,IF(LEFT($A74,2)="wo",$C$184,IF(LEFT($A74,2)="do",$C$189,IF(LEFT($A74,2)="vr",$C$194,IF(LEFT($A74,2)="za",$C$198,IF(LEFT($A74,2)="zo",$C$199)))))))</f>
        <v>0</v>
      </c>
      <c r="G74" s="43">
        <f t="shared" si="11"/>
        <v>0</v>
      </c>
      <c r="H74" s="265"/>
      <c r="I74" s="265"/>
      <c r="J74" s="280"/>
      <c r="K74" s="280"/>
      <c r="L74" s="310"/>
      <c r="M74" s="282"/>
      <c r="N74" s="463">
        <f t="shared" si="34"/>
        <v>42899</v>
      </c>
      <c r="O74" s="390"/>
      <c r="P74" s="283"/>
      <c r="Q74" s="283"/>
      <c r="R74" s="80"/>
      <c r="S74" s="68">
        <f t="shared" si="31"/>
        <v>0</v>
      </c>
      <c r="T74" s="4" t="e">
        <f t="shared" si="32"/>
        <v>#REF!</v>
      </c>
      <c r="U74" s="35"/>
      <c r="V74" s="69">
        <f t="shared" si="35"/>
        <v>0</v>
      </c>
      <c r="W74" s="69">
        <f t="shared" si="36"/>
        <v>0</v>
      </c>
      <c r="X74" s="70">
        <f t="shared" si="37"/>
        <v>0</v>
      </c>
      <c r="Y74" s="92" t="e">
        <f t="shared" si="33"/>
        <v>#REF!</v>
      </c>
      <c r="Z74" s="234"/>
      <c r="AA74" s="530">
        <v>0</v>
      </c>
      <c r="AB74" s="531">
        <v>0</v>
      </c>
      <c r="AC74" s="37"/>
    </row>
    <row r="75" spans="1:29" ht="13.5" customHeight="1" thickBot="1" x14ac:dyDescent="0.3">
      <c r="A75" s="498" t="str">
        <f>TEXT($B$71,"dddd")</f>
        <v>maandag</v>
      </c>
      <c r="B75" s="665"/>
      <c r="C75" s="449" t="e">
        <f t="shared" ref="C75:C130" si="38">IF(LEFT($A71,2)="ma",SUM(G71:G75)-SUM($H$171:$H$175)+C70,IF(LEFT($A71,2)="di",SUM(G71:G75)-SUM($H$176:$H$180)+C70, IF(LEFT($A71,2)="wo",SUM(G71:G75)-SUM($H$181:$H$185)+C70, IF(LEFT($A71,2)="do",SUM(G71:G75)-SUM($H$186:$H$190)+C70, IF(LEFT($A71,2)="vr",SUM(G71:G75)-SUM($H$191:$H$195)+C70, IF(LEFT($A71,2)="za",SUM(G71:G75)-$H$198+C70, IF(LEFT($A71,2)="zo",SUM(G71:G75)-$H$199+C70)))))))</f>
        <v>#REF!</v>
      </c>
      <c r="D75" s="442">
        <f>IF(LEFT($A75,2)="ma",$D$175,IF(LEFT($A75,2)="di",$D$180,IF(LEFT($A75,2)="wo",$D$185,IF(LEFT($A75,2)="do",$D$190,IF(LEFT($A75,2)="vr",$D$195,IF(LEFT($A75,2)="za",$D$198,IF(LEFT($A75,2)="zo",$D$199)))))))</f>
        <v>0</v>
      </c>
      <c r="E75" s="442">
        <f>IF(LEFT($A75,2)="ma",$E$175,IF(LEFT($A75,2)="di",$E$180,IF(LEFT($A75,2)="wo",$E$185,IF(LEFT($A75,2)="do",$E$190,IF(LEFT($A75,2)="vr",$E$195,IF(LEFT($A75,2)="za",$E$198,IF(LEFT($A75,2)="zo",$E$199)))))))</f>
        <v>0</v>
      </c>
      <c r="F75" s="442">
        <f>IF(LEFT($A75,2)="ma",$C$175,IF(LEFT($A75,2)="di",$C$180,IF(LEFT($A75,2)="wo",$C$185,IF(LEFT($A75,2)="do",$C$190,IF(LEFT($A75,2)="vr",$C$195,IF(LEFT($A75,2)="za",$C$198,IF(LEFT($A75,2)="zo",$C$199)))))))</f>
        <v>0</v>
      </c>
      <c r="G75" s="46">
        <f t="shared" si="11"/>
        <v>0</v>
      </c>
      <c r="H75" s="268"/>
      <c r="I75" s="266"/>
      <c r="J75" s="292"/>
      <c r="K75" s="292"/>
      <c r="L75" s="313"/>
      <c r="M75" s="294"/>
      <c r="N75" s="463">
        <f t="shared" si="34"/>
        <v>42899</v>
      </c>
      <c r="O75" s="393"/>
      <c r="P75" s="295"/>
      <c r="Q75" s="295"/>
      <c r="R75" s="81"/>
      <c r="S75" s="71">
        <f t="shared" si="31"/>
        <v>0</v>
      </c>
      <c r="T75" s="6" t="e">
        <f t="shared" si="32"/>
        <v>#REF!</v>
      </c>
      <c r="U75" s="36"/>
      <c r="V75" s="72">
        <f t="shared" si="35"/>
        <v>0</v>
      </c>
      <c r="W75" s="72">
        <f t="shared" si="36"/>
        <v>0</v>
      </c>
      <c r="X75" s="73">
        <f t="shared" si="37"/>
        <v>0</v>
      </c>
      <c r="Y75" s="93" t="e">
        <f t="shared" si="33"/>
        <v>#REF!</v>
      </c>
      <c r="Z75" s="237"/>
      <c r="AA75" s="536">
        <v>0</v>
      </c>
      <c r="AB75" s="537">
        <v>0</v>
      </c>
      <c r="AC75" s="40"/>
    </row>
    <row r="76" spans="1:29" ht="12.75" customHeight="1" thickBot="1" x14ac:dyDescent="0.3">
      <c r="A76" s="496" t="str">
        <f>TEXT($B$76,"dddd")</f>
        <v>dinsdag</v>
      </c>
      <c r="B76" s="663">
        <f>DATE($AC$3,6,15)</f>
        <v>42900</v>
      </c>
      <c r="C76" s="451"/>
      <c r="D76" s="493">
        <f>IF(LEFT($A76,2 )="ma",$D$171,IF(LEFT($A76,2)="di",$D$176,IF(LEFT($A76,2)="wo",$D$181,IF(LEFT($A76,2)="do",$D$186,IF(LEFT($A76,2)="vr",$D$191,IF(LEFT($A76,2)="za",$D$198,IF(LEFT($A76,2)="zo",$D$199)))))))</f>
        <v>0</v>
      </c>
      <c r="E76" s="495">
        <f>IF(LEFT($A76,2)="ma",$E$171,IF(LEFT($A76,2)="di",$E$176,IF(LEFT($A76,2)="wo",$E$181,IF(LEFT($A76,2)="do",$E$186,IF(LEFT($A76,2)="vr",$E$191,IF(LEFT($A76,2)="za",$E$198,IF(LEFT($A76,2)="zo",$E$199)))))))</f>
        <v>0</v>
      </c>
      <c r="F76" s="495">
        <f>IF(LEFT($A76,2)="ma",$C$171,IF(LEFT($A76,2)="di",$C$176,IF(LEFT($A76,2)="wo",$C$181,IF(LEFT($A76,2)="do",$C$186,IF(LEFT($A76,2)="vr",$C$191,IF(LEFT($A76,2)="za",$C$198,IF(LEFT($A76,2)="zo",$C$199)))))))</f>
        <v>0</v>
      </c>
      <c r="G76" s="42">
        <f t="shared" si="11"/>
        <v>0</v>
      </c>
      <c r="H76" s="264"/>
      <c r="I76" s="508"/>
      <c r="J76" s="276"/>
      <c r="K76" s="276"/>
      <c r="L76" s="309"/>
      <c r="M76" s="278"/>
      <c r="N76" s="464">
        <f>$B$76</f>
        <v>42900</v>
      </c>
      <c r="O76" s="389"/>
      <c r="P76" s="279"/>
      <c r="Q76" s="279"/>
      <c r="R76" s="79"/>
      <c r="S76" s="200">
        <f t="shared" si="31"/>
        <v>0</v>
      </c>
      <c r="T76" s="5" t="e">
        <f t="shared" si="32"/>
        <v>#REF!</v>
      </c>
      <c r="U76" s="34"/>
      <c r="V76" s="67">
        <f>IF(LEFT(M76,1)="R",IF(U76&lt;$Q$2,0,U76-$Q$2),IF(LEFT(M76,1)="S",IF(U76&lt;$Q$2,0,U76-$Q$2),U76))</f>
        <v>0</v>
      </c>
      <c r="W76" s="67">
        <f>U76</f>
        <v>0</v>
      </c>
      <c r="X76" s="74">
        <f>W76*($Y$3)</f>
        <v>0</v>
      </c>
      <c r="Y76" s="91" t="e">
        <f t="shared" si="33"/>
        <v>#REF!</v>
      </c>
      <c r="Z76" s="238"/>
      <c r="AA76" s="528">
        <v>0</v>
      </c>
      <c r="AB76" s="529">
        <v>0</v>
      </c>
      <c r="AC76" s="41"/>
    </row>
    <row r="77" spans="1:29" ht="12.75" customHeight="1" thickBot="1" x14ac:dyDescent="0.3">
      <c r="A77" s="497" t="str">
        <f>TEXT($B$76,"dddd")</f>
        <v>dinsdag</v>
      </c>
      <c r="B77" s="664"/>
      <c r="C77" s="450"/>
      <c r="D77" s="494">
        <f>IF(LEFT($A77,2)="ma",$D$172,IF(LEFT($A77,2)="di",$D$177,IF(LEFT($A77,2)="wo",$D$182,IF(LEFT($A77,2)="do",$D$187,IF(LEFT($A77,2)="vr",$D$192,IF(LEFT($A77,2)="za",$D$198,IF(LEFT($A77,2)="zo",$D$199)))))))</f>
        <v>0</v>
      </c>
      <c r="E77" s="441">
        <f>IF(LEFT($A77,2)="ma",$E$172,IF(LEFT($A77,2)="di",$E$177,IF(LEFT($A77,2)="wo",$E$182,IF(LEFT($A77,2)="do",$E$187,IF(LEFT($A77,2)="vr",$E$192,IF(LEFT($A77,2)="za",$E$198,IF(LEFT($A77,2)="zo",$E$199)))))))</f>
        <v>0</v>
      </c>
      <c r="F77" s="441">
        <f>IF(LEFT($A77,2)="ma",$C$172,IF(LEFT($A77,2)="di",$C$177,IF(LEFT($A77,2)="wo",$C$182,IF(LEFT($A77,2)="do",$C$187,IF(LEFT($A77,2)="vr",$C$192,IF(LEFT($A77,2)="za",$C$198,IF(LEFT($A77,2)="zo",$C$199)))))))</f>
        <v>0</v>
      </c>
      <c r="G77" s="43">
        <f t="shared" ref="G77:G140" si="39">E77-D77-F77</f>
        <v>0</v>
      </c>
      <c r="H77" s="265"/>
      <c r="I77" s="265"/>
      <c r="J77" s="280"/>
      <c r="K77" s="280"/>
      <c r="L77" s="310"/>
      <c r="M77" s="282"/>
      <c r="N77" s="464">
        <f t="shared" ref="N77:N80" si="40">$B$76</f>
        <v>42900</v>
      </c>
      <c r="O77" s="390"/>
      <c r="P77" s="283"/>
      <c r="Q77" s="283"/>
      <c r="R77" s="80"/>
      <c r="S77" s="68">
        <f t="shared" si="31"/>
        <v>0</v>
      </c>
      <c r="T77" s="4" t="e">
        <f t="shared" si="32"/>
        <v>#REF!</v>
      </c>
      <c r="U77" s="35"/>
      <c r="V77" s="69">
        <f t="shared" si="35"/>
        <v>0</v>
      </c>
      <c r="W77" s="69">
        <f t="shared" si="36"/>
        <v>0</v>
      </c>
      <c r="X77" s="70">
        <f t="shared" si="37"/>
        <v>0</v>
      </c>
      <c r="Y77" s="92" t="e">
        <f t="shared" si="33"/>
        <v>#REF!</v>
      </c>
      <c r="Z77" s="234"/>
      <c r="AA77" s="530">
        <v>0</v>
      </c>
      <c r="AB77" s="531">
        <v>0</v>
      </c>
      <c r="AC77" s="37"/>
    </row>
    <row r="78" spans="1:29" ht="12.75" customHeight="1" thickBot="1" x14ac:dyDescent="0.3">
      <c r="A78" s="497" t="str">
        <f>TEXT($B$76,"dddd")</f>
        <v>dinsdag</v>
      </c>
      <c r="B78" s="664"/>
      <c r="C78" s="452"/>
      <c r="D78" s="492">
        <f>IF(LEFT($A78,2)="ma",$D$173,IF(LEFT($A78,2)="di",$D$178,IF(LEFT($A78,2)="wo",$D$183,IF(LEFT($A78,2)="do",$D$188,IF(LEFT($A78,2)="vr",$D$193,IF(LEFT($A78,2)="za",$D$198,IF(LEFT($A78,2)="zo",$D$199)))))))</f>
        <v>0</v>
      </c>
      <c r="E78" s="441">
        <f>IF(LEFT($A78,2)="ma",$E$173,IF(LEFT($A78,2)="di",$E$178,IF(LEFT($A78,2)="wo",$E$183,IF(LEFT($A78,2)="do",$E$188,IF(LEFT($A78,2)="vr",$E$193,IF(LEFT($A78,2)="za",$E$198,IF(LEFT($A78,2)="zo",$E$199)))))))</f>
        <v>0</v>
      </c>
      <c r="F78" s="441">
        <f>IF(LEFT($A78,2)="ma",$C$173,IF(LEFT($A78,2)="di",$C$178,IF(LEFT($A78,2)="wo",$C$183,IF(LEFT($A78,2)="do",$C$188,IF(LEFT($A78,2)="vr",$C$193,IF(LEFT($A78,2)="za",$C$198,IF(LEFT($A78,2)="zo",$C$199)))))))</f>
        <v>0</v>
      </c>
      <c r="G78" s="43">
        <f t="shared" si="39"/>
        <v>0</v>
      </c>
      <c r="H78" s="265"/>
      <c r="I78" s="265"/>
      <c r="J78" s="280"/>
      <c r="K78" s="280"/>
      <c r="L78" s="310"/>
      <c r="M78" s="282"/>
      <c r="N78" s="464">
        <f t="shared" si="40"/>
        <v>42900</v>
      </c>
      <c r="O78" s="390"/>
      <c r="P78" s="283"/>
      <c r="Q78" s="283"/>
      <c r="R78" s="80"/>
      <c r="S78" s="68">
        <f t="shared" si="31"/>
        <v>0</v>
      </c>
      <c r="T78" s="4" t="e">
        <f t="shared" si="32"/>
        <v>#REF!</v>
      </c>
      <c r="U78" s="35"/>
      <c r="V78" s="69">
        <f t="shared" si="35"/>
        <v>0</v>
      </c>
      <c r="W78" s="69">
        <f t="shared" si="36"/>
        <v>0</v>
      </c>
      <c r="X78" s="70">
        <f t="shared" si="37"/>
        <v>0</v>
      </c>
      <c r="Y78" s="92" t="e">
        <f t="shared" si="33"/>
        <v>#REF!</v>
      </c>
      <c r="Z78" s="234"/>
      <c r="AA78" s="530">
        <v>0</v>
      </c>
      <c r="AB78" s="531">
        <v>0</v>
      </c>
      <c r="AC78" s="37"/>
    </row>
    <row r="79" spans="1:29" ht="12.75" customHeight="1" thickBot="1" x14ac:dyDescent="0.3">
      <c r="A79" s="497" t="str">
        <f>TEXT($B$76,"dddd")</f>
        <v>dinsdag</v>
      </c>
      <c r="B79" s="664"/>
      <c r="C79" s="450"/>
      <c r="D79" s="441">
        <f>IF(LEFT($A79,2)="ma",$D$174,IF(LEFT($A79,2)="di",$D$179,IF(LEFT($A79,2)="wo",$D$184,IF(LEFT($A79,2)="do",$D$189,IF(LEFT($A79,2)="vr",$D$194,IF(LEFT($A79,2)="za",$D$198,IF(LEFT($A79,2)="zo",$D$199)))))))</f>
        <v>0</v>
      </c>
      <c r="E79" s="441">
        <f>IF(LEFT($A79,2)="ma",$E$174,IF(LEFT($A79,2)="di",$E$179,IF(LEFT($A79,2)="wo",$E$184,IF(LEFT($A79,2)="do",$E$189,IF(LEFT($A79,2)="vr",$E$194,IF(LEFT($A79,2)="za",$E$198,IF(LEFT($A79,2)="zo",$E$199)))))))</f>
        <v>0</v>
      </c>
      <c r="F79" s="441">
        <f>IF(LEFT($A79,2)="ma",$C$174,IF(LEFT($A79,2)="di",$C$179,IF(LEFT($A79,2)="wo",$C$184,IF(LEFT($A79,2)="do",$C$189,IF(LEFT($A79,2)="vr",$C$194,IF(LEFT($A79,2)="za",$C$198,IF(LEFT($A79,2)="zo",$C$199)))))))</f>
        <v>0</v>
      </c>
      <c r="G79" s="43">
        <f t="shared" si="39"/>
        <v>0</v>
      </c>
      <c r="H79" s="265"/>
      <c r="I79" s="265"/>
      <c r="J79" s="280"/>
      <c r="K79" s="280"/>
      <c r="L79" s="310"/>
      <c r="M79" s="282"/>
      <c r="N79" s="464">
        <f t="shared" si="40"/>
        <v>42900</v>
      </c>
      <c r="O79" s="390"/>
      <c r="P79" s="283"/>
      <c r="Q79" s="283"/>
      <c r="R79" s="80"/>
      <c r="S79" s="68">
        <f t="shared" si="31"/>
        <v>0</v>
      </c>
      <c r="T79" s="4" t="e">
        <f t="shared" si="32"/>
        <v>#REF!</v>
      </c>
      <c r="U79" s="35"/>
      <c r="V79" s="69">
        <f t="shared" si="35"/>
        <v>0</v>
      </c>
      <c r="W79" s="69">
        <f t="shared" si="36"/>
        <v>0</v>
      </c>
      <c r="X79" s="70">
        <f t="shared" si="37"/>
        <v>0</v>
      </c>
      <c r="Y79" s="92" t="e">
        <f t="shared" si="33"/>
        <v>#REF!</v>
      </c>
      <c r="Z79" s="234"/>
      <c r="AA79" s="530">
        <v>0</v>
      </c>
      <c r="AB79" s="531">
        <v>0</v>
      </c>
      <c r="AC79" s="37"/>
    </row>
    <row r="80" spans="1:29" ht="13.5" customHeight="1" thickBot="1" x14ac:dyDescent="0.3">
      <c r="A80" s="498" t="str">
        <f>TEXT($B$76,"dddd")</f>
        <v>dinsdag</v>
      </c>
      <c r="B80" s="665"/>
      <c r="C80" s="449" t="e">
        <f t="shared" si="38"/>
        <v>#REF!</v>
      </c>
      <c r="D80" s="442">
        <f>IF(LEFT($A80,2)="ma",$D$175,IF(LEFT($A80,2)="di",$D$180,IF(LEFT($A80,2)="wo",$D$185,IF(LEFT($A80,2)="do",$D$190,IF(LEFT($A80,2)="vr",$D$195,IF(LEFT($A80,2)="za",$D$198,IF(LEFT($A80,2)="zo",$D$199)))))))</f>
        <v>0</v>
      </c>
      <c r="E80" s="442">
        <f>IF(LEFT($A80,2)="ma",$E$175,IF(LEFT($A80,2)="di",$E$180,IF(LEFT($A80,2)="wo",$E$185,IF(LEFT($A80,2)="do",$E$190,IF(LEFT($A80,2)="vr",$E$195,IF(LEFT($A80,2)="za",$E$198,IF(LEFT($A80,2)="zo",$E$199)))))))</f>
        <v>0</v>
      </c>
      <c r="F80" s="442">
        <f>IF(LEFT($A80,2)="ma",$C$175,IF(LEFT($A80,2)="di",$C$180,IF(LEFT($A80,2)="wo",$C$185,IF(LEFT($A80,2)="do",$C$190,IF(LEFT($A80,2)="vr",$C$195,IF(LEFT($A80,2)="za",$C$198,IF(LEFT($A80,2)="zo",$C$199)))))))</f>
        <v>0</v>
      </c>
      <c r="G80" s="44">
        <f t="shared" si="39"/>
        <v>0</v>
      </c>
      <c r="H80" s="266"/>
      <c r="I80" s="266"/>
      <c r="J80" s="284"/>
      <c r="K80" s="284"/>
      <c r="L80" s="311"/>
      <c r="M80" s="286"/>
      <c r="N80" s="464">
        <f t="shared" si="40"/>
        <v>42900</v>
      </c>
      <c r="O80" s="391"/>
      <c r="P80" s="287"/>
      <c r="Q80" s="287"/>
      <c r="R80" s="81"/>
      <c r="S80" s="71">
        <f t="shared" si="31"/>
        <v>0</v>
      </c>
      <c r="T80" s="6" t="e">
        <f t="shared" si="32"/>
        <v>#REF!</v>
      </c>
      <c r="U80" s="36"/>
      <c r="V80" s="72">
        <f t="shared" si="35"/>
        <v>0</v>
      </c>
      <c r="W80" s="72">
        <f t="shared" si="36"/>
        <v>0</v>
      </c>
      <c r="X80" s="73">
        <f t="shared" si="37"/>
        <v>0</v>
      </c>
      <c r="Y80" s="93" t="e">
        <f t="shared" si="33"/>
        <v>#REF!</v>
      </c>
      <c r="Z80" s="235"/>
      <c r="AA80" s="532">
        <v>0</v>
      </c>
      <c r="AB80" s="533">
        <v>0</v>
      </c>
      <c r="AC80" s="38"/>
    </row>
    <row r="81" spans="1:29" ht="12.75" customHeight="1" x14ac:dyDescent="0.25">
      <c r="A81" s="496" t="str">
        <f>TEXT($B$81,"dddd")</f>
        <v>woensdag</v>
      </c>
      <c r="B81" s="663">
        <f>DATE($AC$3,6,16)</f>
        <v>42901</v>
      </c>
      <c r="C81" s="451"/>
      <c r="D81" s="493">
        <f>IF(LEFT($A81,2 )="ma",$D$171,IF(LEFT($A81,2)="di",$D$176,IF(LEFT($A81,2)="wo",$D$181,IF(LEFT($A81,2)="do",$D$186,IF(LEFT($A81,2)="vr",$D$191,IF(LEFT($A81,2)="za",$D$198,IF(LEFT($A81,2)="zo",$D$199)))))))</f>
        <v>0</v>
      </c>
      <c r="E81" s="495">
        <f>IF(LEFT($A81,2)="ma",$E$171,IF(LEFT($A81,2)="di",$E$176,IF(LEFT($A81,2)="wo",$E$181,IF(LEFT($A81,2)="do",$E$186,IF(LEFT($A81,2)="vr",$E$191,IF(LEFT($A81,2)="za",$E$198,IF(LEFT($A81,2)="zo",$E$199)))))))</f>
        <v>0</v>
      </c>
      <c r="F81" s="495">
        <f>IF(LEFT($A81,2)="ma",$C$171,IF(LEFT($A81,2)="di",$C$176,IF(LEFT($A81,2)="wo",$C$181,IF(LEFT($A81,2)="do",$C$186,IF(LEFT($A81,2)="vr",$C$191,IF(LEFT($A81,2)="za",$C$198,IF(LEFT($A81,2)="zo",$C$199)))))))</f>
        <v>0</v>
      </c>
      <c r="G81" s="45">
        <f t="shared" si="39"/>
        <v>0</v>
      </c>
      <c r="H81" s="267"/>
      <c r="I81" s="508"/>
      <c r="J81" s="288"/>
      <c r="K81" s="288"/>
      <c r="L81" s="312"/>
      <c r="M81" s="290"/>
      <c r="N81" s="463">
        <f>$B$81</f>
        <v>42901</v>
      </c>
      <c r="O81" s="392"/>
      <c r="P81" s="291"/>
      <c r="Q81" s="291"/>
      <c r="R81" s="79"/>
      <c r="S81" s="200">
        <f t="shared" si="31"/>
        <v>0</v>
      </c>
      <c r="T81" s="5" t="e">
        <f t="shared" si="32"/>
        <v>#REF!</v>
      </c>
      <c r="U81" s="34"/>
      <c r="V81" s="67">
        <f>IF(LEFT(M81,1)="R",IF(U81&lt;$Q$2,0,U81-$Q$2),IF(LEFT(M81,1)="S",IF(U81&lt;$Q$2,0,U81-$Q$2),U81))</f>
        <v>0</v>
      </c>
      <c r="W81" s="67">
        <f>U81</f>
        <v>0</v>
      </c>
      <c r="X81" s="74">
        <f>W81*($Y$3)</f>
        <v>0</v>
      </c>
      <c r="Y81" s="91" t="e">
        <f t="shared" si="33"/>
        <v>#REF!</v>
      </c>
      <c r="Z81" s="236"/>
      <c r="AA81" s="534">
        <v>0</v>
      </c>
      <c r="AB81" s="535">
        <v>0</v>
      </c>
      <c r="AC81" s="39"/>
    </row>
    <row r="82" spans="1:29" ht="12.75" customHeight="1" x14ac:dyDescent="0.25">
      <c r="A82" s="497" t="str">
        <f>TEXT($B$81,"dddd")</f>
        <v>woensdag</v>
      </c>
      <c r="B82" s="664"/>
      <c r="C82" s="450"/>
      <c r="D82" s="494">
        <f>IF(LEFT($A82,2)="ma",$D$172,IF(LEFT($A82,2)="di",$D$177,IF(LEFT($A82,2)="wo",$D$182,IF(LEFT($A82,2)="do",$D$187,IF(LEFT($A82,2)="vr",$D$192,IF(LEFT($A82,2)="za",$D$198,IF(LEFT($A82,2)="zo",$D$199)))))))</f>
        <v>0</v>
      </c>
      <c r="E82" s="441">
        <f>IF(LEFT($A82,2)="ma",$E$172,IF(LEFT($A82,2)="di",$E$177,IF(LEFT($A82,2)="wo",$E$182,IF(LEFT($A82,2)="do",$E$187,IF(LEFT($A82,2)="vr",$E$192,IF(LEFT($A82,2)="za",$E$198,IF(LEFT($A82,2)="zo",$E$199)))))))</f>
        <v>0</v>
      </c>
      <c r="F82" s="441">
        <f>IF(LEFT($A82,2)="ma",$C$172,IF(LEFT($A82,2)="di",$C$177,IF(LEFT($A82,2)="wo",$C$182,IF(LEFT($A82,2)="do",$C$187,IF(LEFT($A82,2)="vr",$C$192,IF(LEFT($A82,2)="za",$C$198,IF(LEFT($A82,2)="zo",$C$199)))))))</f>
        <v>0</v>
      </c>
      <c r="G82" s="43">
        <f t="shared" si="39"/>
        <v>0</v>
      </c>
      <c r="H82" s="265"/>
      <c r="I82" s="265"/>
      <c r="J82" s="280"/>
      <c r="K82" s="280"/>
      <c r="L82" s="310"/>
      <c r="M82" s="282"/>
      <c r="N82" s="463">
        <f t="shared" ref="N82:N85" si="41">$B$81</f>
        <v>42901</v>
      </c>
      <c r="O82" s="390"/>
      <c r="P82" s="283"/>
      <c r="Q82" s="283"/>
      <c r="R82" s="80"/>
      <c r="S82" s="68">
        <f t="shared" si="31"/>
        <v>0</v>
      </c>
      <c r="T82" s="4" t="e">
        <f t="shared" si="32"/>
        <v>#REF!</v>
      </c>
      <c r="U82" s="35"/>
      <c r="V82" s="69">
        <f t="shared" si="35"/>
        <v>0</v>
      </c>
      <c r="W82" s="69">
        <f t="shared" si="36"/>
        <v>0</v>
      </c>
      <c r="X82" s="70">
        <f t="shared" si="37"/>
        <v>0</v>
      </c>
      <c r="Y82" s="92" t="e">
        <f t="shared" si="33"/>
        <v>#REF!</v>
      </c>
      <c r="Z82" s="234"/>
      <c r="AA82" s="530">
        <v>0</v>
      </c>
      <c r="AB82" s="531">
        <v>0</v>
      </c>
      <c r="AC82" s="37"/>
    </row>
    <row r="83" spans="1:29" ht="12.75" customHeight="1" x14ac:dyDescent="0.25">
      <c r="A83" s="497" t="str">
        <f>TEXT($B$81,"dddd")</f>
        <v>woensdag</v>
      </c>
      <c r="B83" s="664"/>
      <c r="C83" s="452"/>
      <c r="D83" s="492">
        <f>IF(LEFT($A83,2)="ma",$D$173,IF(LEFT($A83,2)="di",$D$178,IF(LEFT($A83,2)="wo",$D$183,IF(LEFT($A83,2)="do",$D$188,IF(LEFT($A83,2)="vr",$D$193,IF(LEFT($A83,2)="za",$D$198,IF(LEFT($A83,2)="zo",$D$199)))))))</f>
        <v>0</v>
      </c>
      <c r="E83" s="441">
        <f>IF(LEFT($A83,2)="ma",$E$173,IF(LEFT($A83,2)="di",$E$178,IF(LEFT($A83,2)="wo",$E$183,IF(LEFT($A83,2)="do",$E$188,IF(LEFT($A83,2)="vr",$E$193,IF(LEFT($A83,2)="za",$E$198,IF(LEFT($A83,2)="zo",$E$199)))))))</f>
        <v>0</v>
      </c>
      <c r="F83" s="441">
        <f>IF(LEFT($A83,2)="ma",$C$173,IF(LEFT($A83,2)="di",$C$178,IF(LEFT($A83,2)="wo",$C$183,IF(LEFT($A83,2)="do",$C$188,IF(LEFT($A83,2)="vr",$C$193,IF(LEFT($A83,2)="za",$C$198,IF(LEFT($A83,2)="zo",$C$199)))))))</f>
        <v>0</v>
      </c>
      <c r="G83" s="43">
        <f t="shared" si="39"/>
        <v>0</v>
      </c>
      <c r="H83" s="265"/>
      <c r="I83" s="265"/>
      <c r="J83" s="280"/>
      <c r="K83" s="280"/>
      <c r="L83" s="310"/>
      <c r="M83" s="282"/>
      <c r="N83" s="463">
        <f t="shared" si="41"/>
        <v>42901</v>
      </c>
      <c r="O83" s="390"/>
      <c r="P83" s="283"/>
      <c r="Q83" s="283"/>
      <c r="R83" s="80"/>
      <c r="S83" s="68">
        <f t="shared" si="31"/>
        <v>0</v>
      </c>
      <c r="T83" s="4" t="e">
        <f t="shared" si="32"/>
        <v>#REF!</v>
      </c>
      <c r="U83" s="35"/>
      <c r="V83" s="69">
        <f t="shared" si="35"/>
        <v>0</v>
      </c>
      <c r="W83" s="69">
        <f t="shared" si="36"/>
        <v>0</v>
      </c>
      <c r="X83" s="70">
        <f t="shared" si="37"/>
        <v>0</v>
      </c>
      <c r="Y83" s="92" t="e">
        <f t="shared" si="33"/>
        <v>#REF!</v>
      </c>
      <c r="Z83" s="234"/>
      <c r="AA83" s="530">
        <v>0</v>
      </c>
      <c r="AB83" s="531">
        <v>0</v>
      </c>
      <c r="AC83" s="37"/>
    </row>
    <row r="84" spans="1:29" ht="12.75" customHeight="1" thickBot="1" x14ac:dyDescent="0.3">
      <c r="A84" s="497" t="str">
        <f>TEXT($B$81,"dddd")</f>
        <v>woensdag</v>
      </c>
      <c r="B84" s="664"/>
      <c r="C84" s="450"/>
      <c r="D84" s="441">
        <f>IF(LEFT($A84,2)="ma",$D$174,IF(LEFT($A84,2)="di",$D$179,IF(LEFT($A84,2)="wo",$D$184,IF(LEFT($A84,2)="do",$D$189,IF(LEFT($A84,2)="vr",$D$194,IF(LEFT($A84,2)="za",$D$198,IF(LEFT($A84,2)="zo",$D$199)))))))</f>
        <v>0</v>
      </c>
      <c r="E84" s="441">
        <f>IF(LEFT($A84,2)="ma",$E$174,IF(LEFT($A84,2)="di",$E$179,IF(LEFT($A84,2)="wo",$E$184,IF(LEFT($A84,2)="do",$E$189,IF(LEFT($A84,2)="vr",$E$194,IF(LEFT($A84,2)="za",$E$198,IF(LEFT($A84,2)="zo",$E$199)))))))</f>
        <v>0</v>
      </c>
      <c r="F84" s="441">
        <f>IF(LEFT($A84,2)="ma",$C$174,IF(LEFT($A84,2)="di",$C$179,IF(LEFT($A84,2)="wo",$C$184,IF(LEFT($A84,2)="do",$C$189,IF(LEFT($A84,2)="vr",$C$194,IF(LEFT($A84,2)="za",$C$198,IF(LEFT($A84,2)="zo",$C$199)))))))</f>
        <v>0</v>
      </c>
      <c r="G84" s="43">
        <f t="shared" si="39"/>
        <v>0</v>
      </c>
      <c r="H84" s="265"/>
      <c r="I84" s="265"/>
      <c r="J84" s="280"/>
      <c r="K84" s="280"/>
      <c r="L84" s="310"/>
      <c r="M84" s="282"/>
      <c r="N84" s="463">
        <f t="shared" si="41"/>
        <v>42901</v>
      </c>
      <c r="O84" s="390"/>
      <c r="P84" s="283"/>
      <c r="Q84" s="283"/>
      <c r="R84" s="80"/>
      <c r="S84" s="68">
        <f t="shared" si="31"/>
        <v>0</v>
      </c>
      <c r="T84" s="4" t="e">
        <f t="shared" si="32"/>
        <v>#REF!</v>
      </c>
      <c r="U84" s="35"/>
      <c r="V84" s="69">
        <f t="shared" si="35"/>
        <v>0</v>
      </c>
      <c r="W84" s="69">
        <f t="shared" si="36"/>
        <v>0</v>
      </c>
      <c r="X84" s="70">
        <f t="shared" si="37"/>
        <v>0</v>
      </c>
      <c r="Y84" s="92" t="e">
        <f t="shared" si="33"/>
        <v>#REF!</v>
      </c>
      <c r="Z84" s="234"/>
      <c r="AA84" s="530">
        <v>0</v>
      </c>
      <c r="AB84" s="531">
        <v>0</v>
      </c>
      <c r="AC84" s="37"/>
    </row>
    <row r="85" spans="1:29" ht="13.5" customHeight="1" thickBot="1" x14ac:dyDescent="0.3">
      <c r="A85" s="498" t="str">
        <f>TEXT($B$81,"dddd")</f>
        <v>woensdag</v>
      </c>
      <c r="B85" s="665"/>
      <c r="C85" s="449" t="e">
        <f t="shared" si="38"/>
        <v>#REF!</v>
      </c>
      <c r="D85" s="442">
        <f>IF(LEFT($A85,2)="ma",$D$175,IF(LEFT($A85,2)="di",$D$180,IF(LEFT($A85,2)="wo",$D$185,IF(LEFT($A85,2)="do",$D$190,IF(LEFT($A85,2)="vr",$D$195,IF(LEFT($A85,2)="za",$D$198,IF(LEFT($A85,2)="zo",$D$199)))))))</f>
        <v>0</v>
      </c>
      <c r="E85" s="442">
        <f>IF(LEFT($A85,2)="ma",$E$175,IF(LEFT($A85,2)="di",$E$180,IF(LEFT($A85,2)="wo",$E$185,IF(LEFT($A85,2)="do",$E$190,IF(LEFT($A85,2)="vr",$E$195,IF(LEFT($A85,2)="za",$E$198,IF(LEFT($A85,2)="zo",$E$199)))))))</f>
        <v>0</v>
      </c>
      <c r="F85" s="442">
        <f>IF(LEFT($A85,2)="ma",$C$175,IF(LEFT($A85,2)="di",$C$180,IF(LEFT($A85,2)="wo",$C$185,IF(LEFT($A85,2)="do",$C$190,IF(LEFT($A85,2)="vr",$C$195,IF(LEFT($A85,2)="za",$C$198,IF(LEFT($A85,2)="zo",$C$199)))))))</f>
        <v>0</v>
      </c>
      <c r="G85" s="46">
        <f t="shared" si="39"/>
        <v>0</v>
      </c>
      <c r="H85" s="268"/>
      <c r="I85" s="266"/>
      <c r="J85" s="292"/>
      <c r="K85" s="292"/>
      <c r="L85" s="313"/>
      <c r="M85" s="294"/>
      <c r="N85" s="463">
        <f t="shared" si="41"/>
        <v>42901</v>
      </c>
      <c r="O85" s="393"/>
      <c r="P85" s="295"/>
      <c r="Q85" s="295"/>
      <c r="R85" s="81"/>
      <c r="S85" s="71">
        <f t="shared" si="31"/>
        <v>0</v>
      </c>
      <c r="T85" s="6" t="e">
        <f t="shared" si="32"/>
        <v>#REF!</v>
      </c>
      <c r="U85" s="36"/>
      <c r="V85" s="72">
        <f t="shared" si="35"/>
        <v>0</v>
      </c>
      <c r="W85" s="72">
        <f t="shared" si="36"/>
        <v>0</v>
      </c>
      <c r="X85" s="73">
        <f t="shared" si="37"/>
        <v>0</v>
      </c>
      <c r="Y85" s="93" t="e">
        <f t="shared" si="33"/>
        <v>#REF!</v>
      </c>
      <c r="Z85" s="237"/>
      <c r="AA85" s="536">
        <v>0</v>
      </c>
      <c r="AB85" s="537">
        <v>0</v>
      </c>
      <c r="AC85" s="40"/>
    </row>
    <row r="86" spans="1:29" ht="12.75" customHeight="1" thickBot="1" x14ac:dyDescent="0.3">
      <c r="A86" s="499" t="str">
        <f>TEXT($B$86,"dddd")</f>
        <v>donderdag</v>
      </c>
      <c r="B86" s="663">
        <f>DATE($AC$3,6,17)</f>
        <v>42902</v>
      </c>
      <c r="C86" s="451"/>
      <c r="D86" s="493">
        <f>IF(LEFT($A86,2 )="ma",$D$171,IF(LEFT($A86,2)="di",$D$176,IF(LEFT($A86,2)="wo",$D$181,IF(LEFT($A86,2)="do",$D$186,IF(LEFT($A86,2)="vr",$D$191,IF(LEFT($A86,2)="za",$D$198,IF(LEFT($A86,2)="zo",$D$199)))))))</f>
        <v>0</v>
      </c>
      <c r="E86" s="495">
        <f>IF(LEFT($A86,2)="ma",$E$171,IF(LEFT($A86,2)="di",$E$176,IF(LEFT($A86,2)="wo",$E$181,IF(LEFT($A86,2)="do",$E$186,IF(LEFT($A86,2)="vr",$E$191,IF(LEFT($A86,2)="za",$E$198,IF(LEFT($A86,2)="zo",$E$199)))))))</f>
        <v>0</v>
      </c>
      <c r="F86" s="495">
        <f>IF(LEFT($A86,2)="ma",$C$171,IF(LEFT($A86,2)="di",$C$176,IF(LEFT($A86,2)="wo",$C$181,IF(LEFT($A86,2)="do",$C$186,IF(LEFT($A86,2)="vr",$C$191,IF(LEFT($A86,2)="za",$C$198,IF(LEFT($A86,2)="zo",$C$199)))))))</f>
        <v>0</v>
      </c>
      <c r="G86" s="42">
        <f t="shared" si="39"/>
        <v>0</v>
      </c>
      <c r="H86" s="264"/>
      <c r="I86" s="508"/>
      <c r="J86" s="276"/>
      <c r="K86" s="276"/>
      <c r="L86" s="309"/>
      <c r="M86" s="278"/>
      <c r="N86" s="464">
        <f>$B$86</f>
        <v>42902</v>
      </c>
      <c r="O86" s="389"/>
      <c r="P86" s="279"/>
      <c r="Q86" s="279"/>
      <c r="R86" s="79"/>
      <c r="S86" s="200">
        <f t="shared" si="31"/>
        <v>0</v>
      </c>
      <c r="T86" s="5" t="e">
        <f t="shared" si="32"/>
        <v>#REF!</v>
      </c>
      <c r="U86" s="34"/>
      <c r="V86" s="67">
        <f>IF(LEFT(M86,1)="R",IF(U86&lt;$Q$2,0,U86-$Q$2),IF(LEFT(M86,1)="S",IF(U86&lt;$Q$2,0,U86-$Q$2),U86))</f>
        <v>0</v>
      </c>
      <c r="W86" s="67">
        <f>U86</f>
        <v>0</v>
      </c>
      <c r="X86" s="74">
        <f>W86*($Y$3)</f>
        <v>0</v>
      </c>
      <c r="Y86" s="91" t="e">
        <f t="shared" si="33"/>
        <v>#REF!</v>
      </c>
      <c r="Z86" s="238"/>
      <c r="AA86" s="528">
        <v>0</v>
      </c>
      <c r="AB86" s="529">
        <v>0</v>
      </c>
      <c r="AC86" s="41"/>
    </row>
    <row r="87" spans="1:29" ht="12.75" customHeight="1" thickBot="1" x14ac:dyDescent="0.3">
      <c r="A87" s="499" t="str">
        <f>TEXT($B$86,"dddd")</f>
        <v>donderdag</v>
      </c>
      <c r="B87" s="664"/>
      <c r="C87" s="450"/>
      <c r="D87" s="494">
        <f>IF(LEFT($A87,2)="ma",$D$172,IF(LEFT($A87,2)="di",$D$177,IF(LEFT($A87,2)="wo",$D$182,IF(LEFT($A87,2)="do",$D$187,IF(LEFT($A87,2)="vr",$D$192,IF(LEFT($A87,2)="za",$D$198,IF(LEFT($A87,2)="zo",$D$199)))))))</f>
        <v>0</v>
      </c>
      <c r="E87" s="441">
        <f>IF(LEFT($A87,2)="ma",$E$172,IF(LEFT($A87,2)="di",$E$177,IF(LEFT($A87,2)="wo",$E$182,IF(LEFT($A87,2)="do",$E$187,IF(LEFT($A87,2)="vr",$E$192,IF(LEFT($A87,2)="za",$E$198,IF(LEFT($A87,2)="zo",$E$199)))))))</f>
        <v>0</v>
      </c>
      <c r="F87" s="441">
        <f>IF(LEFT($A87,2)="ma",$C$172,IF(LEFT($A87,2)="di",$C$177,IF(LEFT($A87,2)="wo",$C$182,IF(LEFT($A87,2)="do",$C$187,IF(LEFT($A87,2)="vr",$C$192,IF(LEFT($A87,2)="za",$C$198,IF(LEFT($A87,2)="zo",$C$199)))))))</f>
        <v>0</v>
      </c>
      <c r="G87" s="43">
        <f t="shared" si="39"/>
        <v>0</v>
      </c>
      <c r="H87" s="265"/>
      <c r="I87" s="265"/>
      <c r="J87" s="280"/>
      <c r="K87" s="280"/>
      <c r="L87" s="310"/>
      <c r="M87" s="282"/>
      <c r="N87" s="464">
        <f t="shared" ref="N87:N90" si="42">$B$86</f>
        <v>42902</v>
      </c>
      <c r="O87" s="390"/>
      <c r="P87" s="283"/>
      <c r="Q87" s="283"/>
      <c r="R87" s="80"/>
      <c r="S87" s="68">
        <f t="shared" si="31"/>
        <v>0</v>
      </c>
      <c r="T87" s="4" t="e">
        <f t="shared" si="32"/>
        <v>#REF!</v>
      </c>
      <c r="U87" s="35"/>
      <c r="V87" s="69">
        <f t="shared" si="35"/>
        <v>0</v>
      </c>
      <c r="W87" s="69">
        <f t="shared" si="36"/>
        <v>0</v>
      </c>
      <c r="X87" s="70">
        <f t="shared" si="37"/>
        <v>0</v>
      </c>
      <c r="Y87" s="92" t="e">
        <f t="shared" si="33"/>
        <v>#REF!</v>
      </c>
      <c r="Z87" s="234"/>
      <c r="AA87" s="530">
        <v>0</v>
      </c>
      <c r="AB87" s="531">
        <v>0</v>
      </c>
      <c r="AC87" s="37"/>
    </row>
    <row r="88" spans="1:29" ht="12.75" customHeight="1" thickBot="1" x14ac:dyDescent="0.3">
      <c r="A88" s="499" t="str">
        <f>TEXT($B$86,"dddd")</f>
        <v>donderdag</v>
      </c>
      <c r="B88" s="664"/>
      <c r="C88" s="452"/>
      <c r="D88" s="492">
        <f>IF(LEFT($A88,2)="ma",$D$173,IF(LEFT($A88,2)="di",$D$178,IF(LEFT($A88,2)="wo",$D$183,IF(LEFT($A88,2)="do",$D$188,IF(LEFT($A88,2)="vr",$D$193,IF(LEFT($A88,2)="za",$D$198,IF(LEFT($A88,2)="zo",$D$199)))))))</f>
        <v>0</v>
      </c>
      <c r="E88" s="441">
        <f>IF(LEFT($A88,2)="ma",$E$173,IF(LEFT($A88,2)="di",$E$178,IF(LEFT($A88,2)="wo",$E$183,IF(LEFT($A88,2)="do",$E$188,IF(LEFT($A88,2)="vr",$E$193,IF(LEFT($A88,2)="za",$E$198,IF(LEFT($A88,2)="zo",$E$199)))))))</f>
        <v>0</v>
      </c>
      <c r="F88" s="441">
        <f>IF(LEFT($A88,2)="ma",$C$173,IF(LEFT($A88,2)="di",$C$178,IF(LEFT($A88,2)="wo",$C$183,IF(LEFT($A88,2)="do",$C$188,IF(LEFT($A88,2)="vr",$C$193,IF(LEFT($A88,2)="za",$C$198,IF(LEFT($A88,2)="zo",$C$199)))))))</f>
        <v>0</v>
      </c>
      <c r="G88" s="43">
        <f t="shared" si="39"/>
        <v>0</v>
      </c>
      <c r="H88" s="265"/>
      <c r="I88" s="265"/>
      <c r="J88" s="280"/>
      <c r="K88" s="280"/>
      <c r="L88" s="310"/>
      <c r="M88" s="282"/>
      <c r="N88" s="464">
        <f t="shared" si="42"/>
        <v>42902</v>
      </c>
      <c r="O88" s="390"/>
      <c r="P88" s="283"/>
      <c r="Q88" s="283"/>
      <c r="R88" s="80"/>
      <c r="S88" s="68">
        <f t="shared" si="31"/>
        <v>0</v>
      </c>
      <c r="T88" s="4" t="e">
        <f t="shared" si="32"/>
        <v>#REF!</v>
      </c>
      <c r="U88" s="35"/>
      <c r="V88" s="69">
        <f t="shared" si="35"/>
        <v>0</v>
      </c>
      <c r="W88" s="69">
        <f t="shared" si="36"/>
        <v>0</v>
      </c>
      <c r="X88" s="70">
        <f t="shared" si="37"/>
        <v>0</v>
      </c>
      <c r="Y88" s="92" t="e">
        <f t="shared" si="33"/>
        <v>#REF!</v>
      </c>
      <c r="Z88" s="234"/>
      <c r="AA88" s="530">
        <v>0</v>
      </c>
      <c r="AB88" s="531">
        <v>0</v>
      </c>
      <c r="AC88" s="37"/>
    </row>
    <row r="89" spans="1:29" ht="12.75" customHeight="1" thickBot="1" x14ac:dyDescent="0.3">
      <c r="A89" s="499" t="str">
        <f>TEXT($B$86,"dddd")</f>
        <v>donderdag</v>
      </c>
      <c r="B89" s="664"/>
      <c r="C89" s="450"/>
      <c r="D89" s="441">
        <f>IF(LEFT($A89,2)="ma",$D$174,IF(LEFT($A89,2)="di",$D$179,IF(LEFT($A89,2)="wo",$D$184,IF(LEFT($A89,2)="do",$D$189,IF(LEFT($A89,2)="vr",$D$194,IF(LEFT($A89,2)="za",$D$198,IF(LEFT($A89,2)="zo",$D$199)))))))</f>
        <v>0</v>
      </c>
      <c r="E89" s="441">
        <f>IF(LEFT($A89,2)="ma",$E$174,IF(LEFT($A89,2)="di",$E$179,IF(LEFT($A89,2)="wo",$E$184,IF(LEFT($A89,2)="do",$E$189,IF(LEFT($A89,2)="vr",$E$194,IF(LEFT($A89,2)="za",$E$198,IF(LEFT($A89,2)="zo",$E$199)))))))</f>
        <v>0</v>
      </c>
      <c r="F89" s="441">
        <f>IF(LEFT($A89,2)="ma",$C$174,IF(LEFT($A89,2)="di",$C$179,IF(LEFT($A89,2)="wo",$C$184,IF(LEFT($A89,2)="do",$C$189,IF(LEFT($A89,2)="vr",$C$194,IF(LEFT($A89,2)="za",$C$198,IF(LEFT($A89,2)="zo",$C$199)))))))</f>
        <v>0</v>
      </c>
      <c r="G89" s="43">
        <f t="shared" si="39"/>
        <v>0</v>
      </c>
      <c r="H89" s="265"/>
      <c r="I89" s="265"/>
      <c r="J89" s="280"/>
      <c r="K89" s="280"/>
      <c r="L89" s="310"/>
      <c r="M89" s="282"/>
      <c r="N89" s="464">
        <f t="shared" si="42"/>
        <v>42902</v>
      </c>
      <c r="O89" s="390"/>
      <c r="P89" s="283"/>
      <c r="Q89" s="283"/>
      <c r="R89" s="80"/>
      <c r="S89" s="68">
        <f t="shared" si="31"/>
        <v>0</v>
      </c>
      <c r="T89" s="4" t="e">
        <f t="shared" si="32"/>
        <v>#REF!</v>
      </c>
      <c r="U89" s="35"/>
      <c r="V89" s="69">
        <f t="shared" si="35"/>
        <v>0</v>
      </c>
      <c r="W89" s="69">
        <f t="shared" si="36"/>
        <v>0</v>
      </c>
      <c r="X89" s="70">
        <f t="shared" si="37"/>
        <v>0</v>
      </c>
      <c r="Y89" s="92" t="e">
        <f t="shared" si="33"/>
        <v>#REF!</v>
      </c>
      <c r="Z89" s="234"/>
      <c r="AA89" s="530">
        <v>0</v>
      </c>
      <c r="AB89" s="531">
        <v>0</v>
      </c>
      <c r="AC89" s="37"/>
    </row>
    <row r="90" spans="1:29" ht="13.5" customHeight="1" thickBot="1" x14ac:dyDescent="0.3">
      <c r="A90" s="499" t="str">
        <f>TEXT($B$86,"dddd")</f>
        <v>donderdag</v>
      </c>
      <c r="B90" s="665"/>
      <c r="C90" s="449" t="e">
        <f t="shared" si="38"/>
        <v>#REF!</v>
      </c>
      <c r="D90" s="442">
        <f>IF(LEFT($A90,2)="ma",$D$175,IF(LEFT($A90,2)="di",$D$180,IF(LEFT($A90,2)="wo",$D$185,IF(LEFT($A90,2)="do",$D$190,IF(LEFT($A90,2)="vr",$D$195,IF(LEFT($A90,2)="za",$D$198,IF(LEFT($A90,2)="zo",$D$199)))))))</f>
        <v>0</v>
      </c>
      <c r="E90" s="442">
        <f>IF(LEFT($A90,2)="ma",$E$175,IF(LEFT($A90,2)="di",$E$180,IF(LEFT($A90,2)="wo",$E$185,IF(LEFT($A90,2)="do",$E$190,IF(LEFT($A90,2)="vr",$E$195,IF(LEFT($A90,2)="za",$E$198,IF(LEFT($A90,2)="zo",$E$199)))))))</f>
        <v>0</v>
      </c>
      <c r="F90" s="442">
        <f>IF(LEFT($A90,2)="ma",$C$175,IF(LEFT($A90,2)="di",$C$180,IF(LEFT($A90,2)="wo",$C$185,IF(LEFT($A90,2)="do",$C$190,IF(LEFT($A90,2)="vr",$C$195,IF(LEFT($A90,2)="za",$C$198,IF(LEFT($A90,2)="zo",$C$199)))))))</f>
        <v>0</v>
      </c>
      <c r="G90" s="44">
        <f t="shared" si="39"/>
        <v>0</v>
      </c>
      <c r="H90" s="266"/>
      <c r="I90" s="266"/>
      <c r="J90" s="284"/>
      <c r="K90" s="284"/>
      <c r="L90" s="311"/>
      <c r="M90" s="286"/>
      <c r="N90" s="464">
        <f t="shared" si="42"/>
        <v>42902</v>
      </c>
      <c r="O90" s="391"/>
      <c r="P90" s="287"/>
      <c r="Q90" s="287"/>
      <c r="R90" s="81"/>
      <c r="S90" s="71">
        <f t="shared" si="31"/>
        <v>0</v>
      </c>
      <c r="T90" s="6" t="e">
        <f t="shared" si="32"/>
        <v>#REF!</v>
      </c>
      <c r="U90" s="36"/>
      <c r="V90" s="72">
        <f t="shared" si="35"/>
        <v>0</v>
      </c>
      <c r="W90" s="72">
        <f t="shared" si="36"/>
        <v>0</v>
      </c>
      <c r="X90" s="73">
        <f t="shared" si="37"/>
        <v>0</v>
      </c>
      <c r="Y90" s="93" t="e">
        <f t="shared" si="33"/>
        <v>#REF!</v>
      </c>
      <c r="Z90" s="235"/>
      <c r="AA90" s="532">
        <v>0</v>
      </c>
      <c r="AB90" s="533">
        <v>0</v>
      </c>
      <c r="AC90" s="38"/>
    </row>
    <row r="91" spans="1:29" ht="12.75" customHeight="1" x14ac:dyDescent="0.25">
      <c r="A91" s="496" t="str">
        <f>TEXT($B$91,"dddd")</f>
        <v>vrijdag</v>
      </c>
      <c r="B91" s="663">
        <f>DATE($AC$3,6,18)</f>
        <v>42903</v>
      </c>
      <c r="C91" s="451"/>
      <c r="D91" s="493">
        <f>IF(LEFT($A91,2 )="ma",$D$171,IF(LEFT($A91,2)="di",$D$176,IF(LEFT($A91,2)="wo",$D$181,IF(LEFT($A91,2)="do",$D$186,IF(LEFT($A91,2)="vr",$D$191,IF(LEFT($A91,2)="za",$D$198,IF(LEFT($A91,2)="zo",$D$199)))))))</f>
        <v>0</v>
      </c>
      <c r="E91" s="495">
        <f>IF(LEFT($A91,2)="ma",$E$171,IF(LEFT($A91,2)="di",$E$176,IF(LEFT($A91,2)="wo",$E$181,IF(LEFT($A91,2)="do",$E$186,IF(LEFT($A91,2)="vr",$E$191,IF(LEFT($A91,2)="za",$E$198,IF(LEFT($A91,2)="zo",$E$199)))))))</f>
        <v>0</v>
      </c>
      <c r="F91" s="495">
        <f>IF(LEFT($A91,2)="ma",$C$171,IF(LEFT($A91,2)="di",$C$176,IF(LEFT($A91,2)="wo",$C$181,IF(LEFT($A91,2)="do",$C$186,IF(LEFT($A91,2)="vr",$C$191,IF(LEFT($A91,2)="za",$C$198,IF(LEFT($A91,2)="zo",$C$199)))))))</f>
        <v>0</v>
      </c>
      <c r="G91" s="45">
        <f t="shared" si="39"/>
        <v>0</v>
      </c>
      <c r="H91" s="267"/>
      <c r="I91" s="508"/>
      <c r="J91" s="288"/>
      <c r="K91" s="288"/>
      <c r="L91" s="312"/>
      <c r="M91" s="290"/>
      <c r="N91" s="463">
        <f>$B$91</f>
        <v>42903</v>
      </c>
      <c r="O91" s="392"/>
      <c r="P91" s="291"/>
      <c r="Q91" s="291"/>
      <c r="R91" s="79"/>
      <c r="S91" s="200">
        <f t="shared" si="31"/>
        <v>0</v>
      </c>
      <c r="T91" s="5" t="e">
        <f t="shared" si="32"/>
        <v>#REF!</v>
      </c>
      <c r="U91" s="34"/>
      <c r="V91" s="67">
        <f>IF(LEFT(M91,1)="R",IF(U91&lt;$Q$2,0,U91-$Q$2),IF(LEFT(M91,1)="S",IF(U91&lt;$Q$2,0,U91-$Q$2),U91))</f>
        <v>0</v>
      </c>
      <c r="W91" s="67">
        <f>U91</f>
        <v>0</v>
      </c>
      <c r="X91" s="74">
        <f>W91*($Y$3)</f>
        <v>0</v>
      </c>
      <c r="Y91" s="91" t="e">
        <f t="shared" si="33"/>
        <v>#REF!</v>
      </c>
      <c r="Z91" s="236"/>
      <c r="AA91" s="534">
        <v>0</v>
      </c>
      <c r="AB91" s="535">
        <v>0</v>
      </c>
      <c r="AC91" s="39"/>
    </row>
    <row r="92" spans="1:29" ht="12.75" customHeight="1" x14ac:dyDescent="0.25">
      <c r="A92" s="497" t="str">
        <f>TEXT($B$91,"dddd")</f>
        <v>vrijdag</v>
      </c>
      <c r="B92" s="664"/>
      <c r="C92" s="450"/>
      <c r="D92" s="494">
        <f>IF(LEFT($A92,2)="ma",$D$172,IF(LEFT($A92,2)="di",$D$177,IF(LEFT($A92,2)="wo",$D$182,IF(LEFT($A92,2)="do",$D$187,IF(LEFT($A92,2)="vr",$D$192,IF(LEFT($A92,2)="za",$D$198,IF(LEFT($A92,2)="zo",$D$199)))))))</f>
        <v>0</v>
      </c>
      <c r="E92" s="441">
        <f>IF(LEFT($A92,2)="ma",$E$172,IF(LEFT($A92,2)="di",$E$177,IF(LEFT($A92,2)="wo",$E$182,IF(LEFT($A92,2)="do",$E$187,IF(LEFT($A92,2)="vr",$E$192,IF(LEFT($A92,2)="za",$E$198,IF(LEFT($A92,2)="zo",$E$199)))))))</f>
        <v>0</v>
      </c>
      <c r="F92" s="441">
        <f>IF(LEFT($A92,2)="ma",$C$172,IF(LEFT($A92,2)="di",$C$177,IF(LEFT($A92,2)="wo",$C$182,IF(LEFT($A92,2)="do",$C$187,IF(LEFT($A92,2)="vr",$C$192,IF(LEFT($A92,2)="za",$C$198,IF(LEFT($A92,2)="zo",$C$199)))))))</f>
        <v>0</v>
      </c>
      <c r="G92" s="43">
        <f t="shared" si="39"/>
        <v>0</v>
      </c>
      <c r="H92" s="265"/>
      <c r="I92" s="265"/>
      <c r="J92" s="280"/>
      <c r="K92" s="280"/>
      <c r="L92" s="310"/>
      <c r="M92" s="282"/>
      <c r="N92" s="463">
        <f t="shared" ref="N92:N95" si="43">$B$91</f>
        <v>42903</v>
      </c>
      <c r="O92" s="390"/>
      <c r="P92" s="283"/>
      <c r="Q92" s="283"/>
      <c r="R92" s="80"/>
      <c r="S92" s="68">
        <f t="shared" si="31"/>
        <v>0</v>
      </c>
      <c r="T92" s="4" t="e">
        <f t="shared" si="32"/>
        <v>#REF!</v>
      </c>
      <c r="U92" s="35"/>
      <c r="V92" s="69">
        <f t="shared" si="35"/>
        <v>0</v>
      </c>
      <c r="W92" s="69">
        <f t="shared" si="36"/>
        <v>0</v>
      </c>
      <c r="X92" s="70">
        <f t="shared" si="37"/>
        <v>0</v>
      </c>
      <c r="Y92" s="92" t="e">
        <f t="shared" si="33"/>
        <v>#REF!</v>
      </c>
      <c r="Z92" s="234"/>
      <c r="AA92" s="530">
        <v>0</v>
      </c>
      <c r="AB92" s="531">
        <v>0</v>
      </c>
      <c r="AC92" s="37"/>
    </row>
    <row r="93" spans="1:29" ht="12.75" customHeight="1" x14ac:dyDescent="0.25">
      <c r="A93" s="497" t="str">
        <f>TEXT($B$91,"dddd")</f>
        <v>vrijdag</v>
      </c>
      <c r="B93" s="664"/>
      <c r="C93" s="452"/>
      <c r="D93" s="492">
        <f>IF(LEFT($A93,2)="ma",$D$173,IF(LEFT($A93,2)="di",$D$178,IF(LEFT($A93,2)="wo",$D$183,IF(LEFT($A93,2)="do",$D$188,IF(LEFT($A93,2)="vr",$D$193,IF(LEFT($A93,2)="za",$D$198,IF(LEFT($A93,2)="zo",$D$199)))))))</f>
        <v>0</v>
      </c>
      <c r="E93" s="441">
        <f>IF(LEFT($A93,2)="ma",$E$173,IF(LEFT($A93,2)="di",$E$178,IF(LEFT($A93,2)="wo",$E$183,IF(LEFT($A93,2)="do",$E$188,IF(LEFT($A93,2)="vr",$E$193,IF(LEFT($A93,2)="za",$E$198,IF(LEFT($A93,2)="zo",$E$199)))))))</f>
        <v>0</v>
      </c>
      <c r="F93" s="441">
        <f>IF(LEFT($A93,2)="ma",$C$173,IF(LEFT($A93,2)="di",$C$178,IF(LEFT($A93,2)="wo",$C$183,IF(LEFT($A93,2)="do",$C$188,IF(LEFT($A93,2)="vr",$C$193,IF(LEFT($A93,2)="za",$C$198,IF(LEFT($A93,2)="zo",$C$199)))))))</f>
        <v>0</v>
      </c>
      <c r="G93" s="43">
        <f t="shared" si="39"/>
        <v>0</v>
      </c>
      <c r="H93" s="265"/>
      <c r="I93" s="265"/>
      <c r="J93" s="280"/>
      <c r="K93" s="280"/>
      <c r="L93" s="310"/>
      <c r="M93" s="282"/>
      <c r="N93" s="463">
        <f t="shared" si="43"/>
        <v>42903</v>
      </c>
      <c r="O93" s="390"/>
      <c r="P93" s="283"/>
      <c r="Q93" s="283"/>
      <c r="R93" s="80"/>
      <c r="S93" s="68">
        <f t="shared" si="31"/>
        <v>0</v>
      </c>
      <c r="T93" s="4" t="e">
        <f t="shared" si="32"/>
        <v>#REF!</v>
      </c>
      <c r="U93" s="35"/>
      <c r="V93" s="69">
        <f t="shared" si="35"/>
        <v>0</v>
      </c>
      <c r="W93" s="69">
        <f t="shared" si="36"/>
        <v>0</v>
      </c>
      <c r="X93" s="70">
        <f t="shared" si="37"/>
        <v>0</v>
      </c>
      <c r="Y93" s="92" t="e">
        <f t="shared" si="33"/>
        <v>#REF!</v>
      </c>
      <c r="Z93" s="234"/>
      <c r="AA93" s="530">
        <v>0</v>
      </c>
      <c r="AB93" s="531">
        <v>0</v>
      </c>
      <c r="AC93" s="37"/>
    </row>
    <row r="94" spans="1:29" ht="12.75" customHeight="1" thickBot="1" x14ac:dyDescent="0.3">
      <c r="A94" s="497" t="str">
        <f>TEXT($B$91,"dddd")</f>
        <v>vrijdag</v>
      </c>
      <c r="B94" s="664"/>
      <c r="C94" s="450"/>
      <c r="D94" s="441">
        <f>IF(LEFT($A94,2)="ma",$D$174,IF(LEFT($A94,2)="di",$D$179,IF(LEFT($A94,2)="wo",$D$184,IF(LEFT($A94,2)="do",$D$189,IF(LEFT($A94,2)="vr",$D$194,IF(LEFT($A94,2)="za",$D$198,IF(LEFT($A94,2)="zo",$D$199)))))))</f>
        <v>0</v>
      </c>
      <c r="E94" s="441">
        <f>IF(LEFT($A94,2)="ma",$E$174,IF(LEFT($A94,2)="di",$E$179,IF(LEFT($A94,2)="wo",$E$184,IF(LEFT($A94,2)="do",$E$189,IF(LEFT($A94,2)="vr",$E$194,IF(LEFT($A94,2)="za",$E$198,IF(LEFT($A94,2)="zo",$E$199)))))))</f>
        <v>0</v>
      </c>
      <c r="F94" s="441">
        <f>IF(LEFT($A94,2)="ma",$C$174,IF(LEFT($A94,2)="di",$C$179,IF(LEFT($A94,2)="wo",$C$184,IF(LEFT($A94,2)="do",$C$189,IF(LEFT($A94,2)="vr",$C$194,IF(LEFT($A94,2)="za",$C$198,IF(LEFT($A94,2)="zo",$C$199)))))))</f>
        <v>0</v>
      </c>
      <c r="G94" s="43">
        <f t="shared" si="39"/>
        <v>0</v>
      </c>
      <c r="H94" s="265"/>
      <c r="I94" s="265"/>
      <c r="J94" s="280"/>
      <c r="K94" s="280"/>
      <c r="L94" s="310"/>
      <c r="M94" s="282"/>
      <c r="N94" s="463">
        <f t="shared" si="43"/>
        <v>42903</v>
      </c>
      <c r="O94" s="390"/>
      <c r="P94" s="283"/>
      <c r="Q94" s="283"/>
      <c r="R94" s="80"/>
      <c r="S94" s="68">
        <f t="shared" si="31"/>
        <v>0</v>
      </c>
      <c r="T94" s="4" t="e">
        <f t="shared" si="32"/>
        <v>#REF!</v>
      </c>
      <c r="U94" s="35"/>
      <c r="V94" s="69">
        <f t="shared" si="35"/>
        <v>0</v>
      </c>
      <c r="W94" s="69">
        <f t="shared" si="36"/>
        <v>0</v>
      </c>
      <c r="X94" s="70">
        <f t="shared" si="37"/>
        <v>0</v>
      </c>
      <c r="Y94" s="92" t="e">
        <f t="shared" si="33"/>
        <v>#REF!</v>
      </c>
      <c r="Z94" s="234"/>
      <c r="AA94" s="530">
        <v>0</v>
      </c>
      <c r="AB94" s="531">
        <v>0</v>
      </c>
      <c r="AC94" s="37"/>
    </row>
    <row r="95" spans="1:29" ht="13.5" customHeight="1" thickBot="1" x14ac:dyDescent="0.3">
      <c r="A95" s="498" t="str">
        <f>TEXT($B$91,"dddd")</f>
        <v>vrijdag</v>
      </c>
      <c r="B95" s="665"/>
      <c r="C95" s="449" t="e">
        <f t="shared" si="38"/>
        <v>#REF!</v>
      </c>
      <c r="D95" s="442">
        <f>IF(LEFT($A95,2)="ma",$D$175,IF(LEFT($A95,2)="di",$D$180,IF(LEFT($A95,2)="wo",$D$185,IF(LEFT($A95,2)="do",$D$190,IF(LEFT($A95,2)="vr",$D$195,IF(LEFT($A95,2)="za",$D$198,IF(LEFT($A95,2)="zo",$D$199)))))))</f>
        <v>0</v>
      </c>
      <c r="E95" s="442">
        <f>IF(LEFT($A95,2)="ma",$E$175,IF(LEFT($A95,2)="di",$E$180,IF(LEFT($A95,2)="wo",$E$185,IF(LEFT($A95,2)="do",$E$190,IF(LEFT($A95,2)="vr",$E$195,IF(LEFT($A95,2)="za",$E$198,IF(LEFT($A95,2)="zo",$E$199)))))))</f>
        <v>0</v>
      </c>
      <c r="F95" s="442">
        <f>IF(LEFT($A95,2)="ma",$C$175,IF(LEFT($A95,2)="di",$C$180,IF(LEFT($A95,2)="wo",$C$185,IF(LEFT($A95,2)="do",$C$190,IF(LEFT($A95,2)="vr",$C$195,IF(LEFT($A95,2)="za",$C$198,IF(LEFT($A95,2)="zo",$C$199)))))))</f>
        <v>0</v>
      </c>
      <c r="G95" s="46">
        <f t="shared" si="39"/>
        <v>0</v>
      </c>
      <c r="H95" s="268"/>
      <c r="I95" s="266"/>
      <c r="J95" s="292"/>
      <c r="K95" s="292"/>
      <c r="L95" s="313"/>
      <c r="M95" s="294"/>
      <c r="N95" s="463">
        <f t="shared" si="43"/>
        <v>42903</v>
      </c>
      <c r="O95" s="393"/>
      <c r="P95" s="295"/>
      <c r="Q95" s="295"/>
      <c r="R95" s="81"/>
      <c r="S95" s="71">
        <f t="shared" si="31"/>
        <v>0</v>
      </c>
      <c r="T95" s="6" t="e">
        <f t="shared" si="32"/>
        <v>#REF!</v>
      </c>
      <c r="U95" s="36"/>
      <c r="V95" s="72">
        <f t="shared" si="35"/>
        <v>0</v>
      </c>
      <c r="W95" s="72">
        <f t="shared" si="36"/>
        <v>0</v>
      </c>
      <c r="X95" s="73">
        <f t="shared" si="37"/>
        <v>0</v>
      </c>
      <c r="Y95" s="93" t="e">
        <f t="shared" si="33"/>
        <v>#REF!</v>
      </c>
      <c r="Z95" s="237"/>
      <c r="AA95" s="536">
        <v>0</v>
      </c>
      <c r="AB95" s="537">
        <v>0</v>
      </c>
      <c r="AC95" s="40"/>
    </row>
    <row r="96" spans="1:29" ht="12.75" customHeight="1" thickBot="1" x14ac:dyDescent="0.3">
      <c r="A96" s="499" t="str">
        <f>TEXT($B$96,"dddd")</f>
        <v>zaterdag</v>
      </c>
      <c r="B96" s="663">
        <f>DATE($AC$3,6,19)</f>
        <v>42904</v>
      </c>
      <c r="C96" s="451"/>
      <c r="D96" s="493">
        <f>IF(LEFT($A96,2 )="ma",$D$171,IF(LEFT($A96,2)="di",$D$176,IF(LEFT($A96,2)="wo",$D$181,IF(LEFT($A96,2)="do",$D$186,IF(LEFT($A96,2)="vr",$D$191,IF(LEFT($A96,2)="za",$D$198,IF(LEFT($A96,2)="zo",$D$199)))))))</f>
        <v>0</v>
      </c>
      <c r="E96" s="495">
        <f>IF(LEFT($A96,2)="ma",$E$171,IF(LEFT($A96,2)="di",$E$176,IF(LEFT($A96,2)="wo",$E$181,IF(LEFT($A96,2)="do",$E$186,IF(LEFT($A96,2)="vr",$E$191,IF(LEFT($A96,2)="za",$E$198,IF(LEFT($A96,2)="zo",$E$199)))))))</f>
        <v>0</v>
      </c>
      <c r="F96" s="495">
        <f>IF(LEFT($A96,2)="ma",$C$171,IF(LEFT($A96,2)="di",$C$176,IF(LEFT($A96,2)="wo",$C$181,IF(LEFT($A96,2)="do",$C$186,IF(LEFT($A96,2)="vr",$C$191,IF(LEFT($A96,2)="za",$C$198,IF(LEFT($A96,2)="zo",$C$199)))))))</f>
        <v>0</v>
      </c>
      <c r="G96" s="42">
        <f t="shared" si="39"/>
        <v>0</v>
      </c>
      <c r="H96" s="264"/>
      <c r="I96" s="508"/>
      <c r="J96" s="276"/>
      <c r="K96" s="276"/>
      <c r="L96" s="309"/>
      <c r="M96" s="278"/>
      <c r="N96" s="464">
        <f>$B$96</f>
        <v>42904</v>
      </c>
      <c r="O96" s="389"/>
      <c r="P96" s="279"/>
      <c r="Q96" s="279"/>
      <c r="R96" s="79"/>
      <c r="S96" s="200">
        <f t="shared" si="31"/>
        <v>0</v>
      </c>
      <c r="T96" s="5" t="e">
        <f t="shared" si="32"/>
        <v>#REF!</v>
      </c>
      <c r="U96" s="34"/>
      <c r="V96" s="67">
        <f>IF(LEFT(M96,1)="R",IF(U96&lt;$Q$2,0,U96-$Q$2),IF(LEFT(M96,1)="S",IF(U96&lt;$Q$2,0,U96-$Q$2),U96))</f>
        <v>0</v>
      </c>
      <c r="W96" s="67">
        <f>U96</f>
        <v>0</v>
      </c>
      <c r="X96" s="74">
        <f>W96*($Y$3)</f>
        <v>0</v>
      </c>
      <c r="Y96" s="91" t="e">
        <f t="shared" si="33"/>
        <v>#REF!</v>
      </c>
      <c r="Z96" s="238"/>
      <c r="AA96" s="528">
        <v>0</v>
      </c>
      <c r="AB96" s="529">
        <v>0</v>
      </c>
      <c r="AC96" s="41"/>
    </row>
    <row r="97" spans="1:29" ht="12.75" customHeight="1" thickBot="1" x14ac:dyDescent="0.3">
      <c r="A97" s="499" t="str">
        <f>TEXT($B$96,"dddd")</f>
        <v>zaterdag</v>
      </c>
      <c r="B97" s="664"/>
      <c r="C97" s="450"/>
      <c r="D97" s="494">
        <f>IF(LEFT($A97,2)="ma",$D$172,IF(LEFT($A97,2)="di",$D$177,IF(LEFT($A97,2)="wo",$D$182,IF(LEFT($A97,2)="do",$D$187,IF(LEFT($A97,2)="vr",$D$192,IF(LEFT($A97,2)="za",$D$198,IF(LEFT($A97,2)="zo",$D$199)))))))</f>
        <v>0</v>
      </c>
      <c r="E97" s="441">
        <f>IF(LEFT($A97,2)="ma",$E$172,IF(LEFT($A97,2)="di",$E$177,IF(LEFT($A97,2)="wo",$E$182,IF(LEFT($A97,2)="do",$E$187,IF(LEFT($A97,2)="vr",$E$192,IF(LEFT($A97,2)="za",$E$198,IF(LEFT($A97,2)="zo",$E$199)))))))</f>
        <v>0</v>
      </c>
      <c r="F97" s="441">
        <f>IF(LEFT($A97,2)="ma",$C$172,IF(LEFT($A97,2)="di",$C$177,IF(LEFT($A97,2)="wo",$C$182,IF(LEFT($A97,2)="do",$C$187,IF(LEFT($A97,2)="vr",$C$192,IF(LEFT($A97,2)="za",$C$198,IF(LEFT($A97,2)="zo",$C$199)))))))</f>
        <v>0</v>
      </c>
      <c r="G97" s="43">
        <f t="shared" si="39"/>
        <v>0</v>
      </c>
      <c r="H97" s="265"/>
      <c r="I97" s="265"/>
      <c r="J97" s="280"/>
      <c r="K97" s="280"/>
      <c r="L97" s="310"/>
      <c r="M97" s="282"/>
      <c r="N97" s="464">
        <f t="shared" ref="N97:N100" si="44">$B$96</f>
        <v>42904</v>
      </c>
      <c r="O97" s="390"/>
      <c r="P97" s="283"/>
      <c r="Q97" s="283"/>
      <c r="R97" s="80"/>
      <c r="S97" s="68">
        <f t="shared" si="31"/>
        <v>0</v>
      </c>
      <c r="T97" s="4" t="e">
        <f t="shared" si="32"/>
        <v>#REF!</v>
      </c>
      <c r="U97" s="35"/>
      <c r="V97" s="69">
        <f t="shared" si="35"/>
        <v>0</v>
      </c>
      <c r="W97" s="69">
        <f t="shared" si="36"/>
        <v>0</v>
      </c>
      <c r="X97" s="70">
        <f t="shared" si="37"/>
        <v>0</v>
      </c>
      <c r="Y97" s="92" t="e">
        <f t="shared" si="33"/>
        <v>#REF!</v>
      </c>
      <c r="Z97" s="234"/>
      <c r="AA97" s="530">
        <v>0</v>
      </c>
      <c r="AB97" s="531">
        <v>0</v>
      </c>
      <c r="AC97" s="37"/>
    </row>
    <row r="98" spans="1:29" ht="12.75" customHeight="1" thickBot="1" x14ac:dyDescent="0.3">
      <c r="A98" s="499" t="str">
        <f>TEXT($B$96,"dddd")</f>
        <v>zaterdag</v>
      </c>
      <c r="B98" s="664"/>
      <c r="C98" s="452"/>
      <c r="D98" s="492">
        <f>IF(LEFT($A98,2)="ma",$D$173,IF(LEFT($A98,2)="di",$D$178,IF(LEFT($A98,2)="wo",$D$183,IF(LEFT($A98,2)="do",$D$188,IF(LEFT($A98,2)="vr",$D$193,IF(LEFT($A98,2)="za",$D$198,IF(LEFT($A98,2)="zo",$D$199)))))))</f>
        <v>0</v>
      </c>
      <c r="E98" s="441">
        <f>IF(LEFT($A98,2)="ma",$E$173,IF(LEFT($A98,2)="di",$E$178,IF(LEFT($A98,2)="wo",$E$183,IF(LEFT($A98,2)="do",$E$188,IF(LEFT($A98,2)="vr",$E$193,IF(LEFT($A98,2)="za",$E$198,IF(LEFT($A98,2)="zo",$E$199)))))))</f>
        <v>0</v>
      </c>
      <c r="F98" s="441">
        <f>IF(LEFT($A98,2)="ma",$C$173,IF(LEFT($A98,2)="di",$C$178,IF(LEFT($A98,2)="wo",$C$183,IF(LEFT($A98,2)="do",$C$188,IF(LEFT($A98,2)="vr",$C$193,IF(LEFT($A98,2)="za",$C$198,IF(LEFT($A98,2)="zo",$C$199)))))))</f>
        <v>0</v>
      </c>
      <c r="G98" s="43">
        <f t="shared" si="39"/>
        <v>0</v>
      </c>
      <c r="H98" s="265"/>
      <c r="I98" s="265"/>
      <c r="J98" s="280"/>
      <c r="K98" s="280"/>
      <c r="L98" s="310"/>
      <c r="M98" s="282"/>
      <c r="N98" s="464">
        <f t="shared" si="44"/>
        <v>42904</v>
      </c>
      <c r="O98" s="390"/>
      <c r="P98" s="283"/>
      <c r="Q98" s="283"/>
      <c r="R98" s="80"/>
      <c r="S98" s="68">
        <f t="shared" si="31"/>
        <v>0</v>
      </c>
      <c r="T98" s="4" t="e">
        <f t="shared" si="32"/>
        <v>#REF!</v>
      </c>
      <c r="U98" s="35"/>
      <c r="V98" s="69">
        <f t="shared" si="35"/>
        <v>0</v>
      </c>
      <c r="W98" s="69">
        <f t="shared" si="36"/>
        <v>0</v>
      </c>
      <c r="X98" s="70">
        <f t="shared" si="37"/>
        <v>0</v>
      </c>
      <c r="Y98" s="92" t="e">
        <f t="shared" si="33"/>
        <v>#REF!</v>
      </c>
      <c r="Z98" s="234"/>
      <c r="AA98" s="530">
        <v>0</v>
      </c>
      <c r="AB98" s="531">
        <v>0</v>
      </c>
      <c r="AC98" s="37"/>
    </row>
    <row r="99" spans="1:29" ht="12.75" customHeight="1" thickBot="1" x14ac:dyDescent="0.3">
      <c r="A99" s="499" t="str">
        <f>TEXT($B$96,"dddd")</f>
        <v>zaterdag</v>
      </c>
      <c r="B99" s="664"/>
      <c r="C99" s="450"/>
      <c r="D99" s="441">
        <f>IF(LEFT($A99,2)="ma",$D$174,IF(LEFT($A99,2)="di",$D$179,IF(LEFT($A99,2)="wo",$D$184,IF(LEFT($A99,2)="do",$D$189,IF(LEFT($A99,2)="vr",$D$194,IF(LEFT($A99,2)="za",$D$198,IF(LEFT($A99,2)="zo",$D$199)))))))</f>
        <v>0</v>
      </c>
      <c r="E99" s="441">
        <f>IF(LEFT($A99,2)="ma",$E$174,IF(LEFT($A99,2)="di",$E$179,IF(LEFT($A99,2)="wo",$E$184,IF(LEFT($A99,2)="do",$E$189,IF(LEFT($A99,2)="vr",$E$194,IF(LEFT($A99,2)="za",$E$198,IF(LEFT($A99,2)="zo",$E$199)))))))</f>
        <v>0</v>
      </c>
      <c r="F99" s="441">
        <f>IF(LEFT($A99,2)="ma",$C$174,IF(LEFT($A99,2)="di",$C$179,IF(LEFT($A99,2)="wo",$C$184,IF(LEFT($A99,2)="do",$C$189,IF(LEFT($A99,2)="vr",$C$194,IF(LEFT($A99,2)="za",$C$198,IF(LEFT($A99,2)="zo",$C$199)))))))</f>
        <v>0</v>
      </c>
      <c r="G99" s="43">
        <f t="shared" si="39"/>
        <v>0</v>
      </c>
      <c r="H99" s="265"/>
      <c r="I99" s="265"/>
      <c r="J99" s="280"/>
      <c r="K99" s="280"/>
      <c r="L99" s="310"/>
      <c r="M99" s="282"/>
      <c r="N99" s="464">
        <f t="shared" si="44"/>
        <v>42904</v>
      </c>
      <c r="O99" s="390"/>
      <c r="P99" s="283"/>
      <c r="Q99" s="283"/>
      <c r="R99" s="80"/>
      <c r="S99" s="68">
        <f t="shared" si="31"/>
        <v>0</v>
      </c>
      <c r="T99" s="4" t="e">
        <f t="shared" si="32"/>
        <v>#REF!</v>
      </c>
      <c r="U99" s="35"/>
      <c r="V99" s="69">
        <f t="shared" si="35"/>
        <v>0</v>
      </c>
      <c r="W99" s="69">
        <f t="shared" si="36"/>
        <v>0</v>
      </c>
      <c r="X99" s="70">
        <f t="shared" si="37"/>
        <v>0</v>
      </c>
      <c r="Y99" s="92" t="e">
        <f t="shared" si="33"/>
        <v>#REF!</v>
      </c>
      <c r="Z99" s="234"/>
      <c r="AA99" s="530">
        <v>0</v>
      </c>
      <c r="AB99" s="531">
        <v>0</v>
      </c>
      <c r="AC99" s="37"/>
    </row>
    <row r="100" spans="1:29" ht="13.5" customHeight="1" thickBot="1" x14ac:dyDescent="0.3">
      <c r="A100" s="499" t="str">
        <f>TEXT($B$96,"dddd")</f>
        <v>zaterdag</v>
      </c>
      <c r="B100" s="665"/>
      <c r="C100" s="449" t="e">
        <f t="shared" si="38"/>
        <v>#REF!</v>
      </c>
      <c r="D100" s="442">
        <f>IF(LEFT($A100,2)="ma",$D$175,IF(LEFT($A100,2)="di",$D$180,IF(LEFT($A100,2)="wo",$D$185,IF(LEFT($A100,2)="do",$D$190,IF(LEFT($A100,2)="vr",$D$195,IF(LEFT($A100,2)="za",$D$198,IF(LEFT($A100,2)="zo",$D$199)))))))</f>
        <v>0</v>
      </c>
      <c r="E100" s="442">
        <f>IF(LEFT($A100,2)="ma",$E$175,IF(LEFT($A100,2)="di",$E$180,IF(LEFT($A100,2)="wo",$E$185,IF(LEFT($A100,2)="do",$E$190,IF(LEFT($A100,2)="vr",$E$195,IF(LEFT($A100,2)="za",$E$198,IF(LEFT($A100,2)="zo",$E$199)))))))</f>
        <v>0</v>
      </c>
      <c r="F100" s="442">
        <f>IF(LEFT($A100,2)="ma",$C$175,IF(LEFT($A100,2)="di",$C$180,IF(LEFT($A100,2)="wo",$C$185,IF(LEFT($A100,2)="do",$C$190,IF(LEFT($A100,2)="vr",$C$195,IF(LEFT($A100,2)="za",$C$198,IF(LEFT($A100,2)="zo",$C$199)))))))</f>
        <v>0</v>
      </c>
      <c r="G100" s="44">
        <f t="shared" si="39"/>
        <v>0</v>
      </c>
      <c r="H100" s="266"/>
      <c r="I100" s="266"/>
      <c r="J100" s="284"/>
      <c r="K100" s="284"/>
      <c r="L100" s="311"/>
      <c r="M100" s="286"/>
      <c r="N100" s="464">
        <f t="shared" si="44"/>
        <v>42904</v>
      </c>
      <c r="O100" s="391"/>
      <c r="P100" s="287"/>
      <c r="Q100" s="287"/>
      <c r="R100" s="81"/>
      <c r="S100" s="71">
        <f t="shared" si="31"/>
        <v>0</v>
      </c>
      <c r="T100" s="6" t="e">
        <f t="shared" si="32"/>
        <v>#REF!</v>
      </c>
      <c r="U100" s="36"/>
      <c r="V100" s="72">
        <f t="shared" si="35"/>
        <v>0</v>
      </c>
      <c r="W100" s="72">
        <f t="shared" si="36"/>
        <v>0</v>
      </c>
      <c r="X100" s="73">
        <f t="shared" si="37"/>
        <v>0</v>
      </c>
      <c r="Y100" s="93" t="e">
        <f t="shared" si="33"/>
        <v>#REF!</v>
      </c>
      <c r="Z100" s="235"/>
      <c r="AA100" s="532">
        <v>0</v>
      </c>
      <c r="AB100" s="533">
        <v>0</v>
      </c>
      <c r="AC100" s="38"/>
    </row>
    <row r="101" spans="1:29" ht="12.75" customHeight="1" x14ac:dyDescent="0.25">
      <c r="A101" s="496" t="str">
        <f>TEXT($B$101,"dddd")</f>
        <v>zondag</v>
      </c>
      <c r="B101" s="663">
        <f>DATE($AC$3,6,20)</f>
        <v>42905</v>
      </c>
      <c r="C101" s="451"/>
      <c r="D101" s="493">
        <f>IF(LEFT($A101,2 )="ma",$D$171,IF(LEFT($A101,2)="di",$D$176,IF(LEFT($A101,2)="wo",$D$181,IF(LEFT($A101,2)="do",$D$186,IF(LEFT($A101,2)="vr",$D$191,IF(LEFT($A101,2)="za",$D$198,IF(LEFT($A101,2)="zo",$D$199)))))))</f>
        <v>0</v>
      </c>
      <c r="E101" s="495">
        <f>IF(LEFT($A101,2)="ma",$E$171,IF(LEFT($A101,2)="di",$E$176,IF(LEFT($A101,2)="wo",$E$181,IF(LEFT($A101,2)="do",$E$186,IF(LEFT($A101,2)="vr",$E$191,IF(LEFT($A101,2)="za",$E$198,IF(LEFT($A101,2)="zo",$E$199)))))))</f>
        <v>0</v>
      </c>
      <c r="F101" s="495">
        <f>IF(LEFT($A101,2)="ma",$C$171,IF(LEFT($A101,2)="di",$C$176,IF(LEFT($A101,2)="wo",$C$181,IF(LEFT($A101,2)="do",$C$186,IF(LEFT($A101,2)="vr",$C$191,IF(LEFT($A101,2)="za",$C$198,IF(LEFT($A101,2)="zo",$C$199)))))))</f>
        <v>0</v>
      </c>
      <c r="G101" s="45">
        <f t="shared" si="39"/>
        <v>0</v>
      </c>
      <c r="H101" s="267"/>
      <c r="I101" s="508"/>
      <c r="J101" s="288"/>
      <c r="K101" s="288"/>
      <c r="L101" s="312"/>
      <c r="M101" s="290"/>
      <c r="N101" s="463">
        <f>$B$101</f>
        <v>42905</v>
      </c>
      <c r="O101" s="392"/>
      <c r="P101" s="291"/>
      <c r="Q101" s="291"/>
      <c r="R101" s="79"/>
      <c r="S101" s="200">
        <f t="shared" si="31"/>
        <v>0</v>
      </c>
      <c r="T101" s="5" t="e">
        <f t="shared" si="32"/>
        <v>#REF!</v>
      </c>
      <c r="U101" s="34"/>
      <c r="V101" s="67">
        <f>IF(LEFT(M101,1)="R",IF(U101&lt;$Q$2,0,U101-$Q$2),IF(LEFT(M101,1)="S",IF(U101&lt;$Q$2,0,U101-$Q$2),U101))</f>
        <v>0</v>
      </c>
      <c r="W101" s="67">
        <f>U101</f>
        <v>0</v>
      </c>
      <c r="X101" s="74">
        <f>W101*($Y$3)</f>
        <v>0</v>
      </c>
      <c r="Y101" s="91" t="e">
        <f t="shared" si="33"/>
        <v>#REF!</v>
      </c>
      <c r="Z101" s="236"/>
      <c r="AA101" s="534">
        <v>0</v>
      </c>
      <c r="AB101" s="535">
        <v>0</v>
      </c>
      <c r="AC101" s="39"/>
    </row>
    <row r="102" spans="1:29" ht="12.75" customHeight="1" x14ac:dyDescent="0.25">
      <c r="A102" s="497" t="str">
        <f>TEXT($B$101,"dddd")</f>
        <v>zondag</v>
      </c>
      <c r="B102" s="664"/>
      <c r="C102" s="450"/>
      <c r="D102" s="494">
        <f>IF(LEFT($A102,2)="ma",$D$172,IF(LEFT($A102,2)="di",$D$177,IF(LEFT($A102,2)="wo",$D$182,IF(LEFT($A102,2)="do",$D$187,IF(LEFT($A102,2)="vr",$D$192,IF(LEFT($A102,2)="za",$D$198,IF(LEFT($A102,2)="zo",$D$199)))))))</f>
        <v>0</v>
      </c>
      <c r="E102" s="441">
        <f>IF(LEFT($A102,2)="ma",$E$172,IF(LEFT($A102,2)="di",$E$177,IF(LEFT($A102,2)="wo",$E$182,IF(LEFT($A102,2)="do",$E$187,IF(LEFT($A102,2)="vr",$E$192,IF(LEFT($A102,2)="za",$E$198,IF(LEFT($A102,2)="zo",$E$199)))))))</f>
        <v>0</v>
      </c>
      <c r="F102" s="441">
        <f>IF(LEFT($A102,2)="ma",$C$172,IF(LEFT($A102,2)="di",$C$177,IF(LEFT($A102,2)="wo",$C$182,IF(LEFT($A102,2)="do",$C$187,IF(LEFT($A102,2)="vr",$C$192,IF(LEFT($A102,2)="za",$C$198,IF(LEFT($A102,2)="zo",$C$199)))))))</f>
        <v>0</v>
      </c>
      <c r="G102" s="43">
        <f t="shared" si="39"/>
        <v>0</v>
      </c>
      <c r="H102" s="265"/>
      <c r="I102" s="265"/>
      <c r="J102" s="280"/>
      <c r="K102" s="280"/>
      <c r="L102" s="310"/>
      <c r="M102" s="282"/>
      <c r="N102" s="463">
        <f t="shared" ref="N102:N105" si="45">$B$101</f>
        <v>42905</v>
      </c>
      <c r="O102" s="390"/>
      <c r="P102" s="283"/>
      <c r="Q102" s="283"/>
      <c r="R102" s="80"/>
      <c r="S102" s="68">
        <f t="shared" si="31"/>
        <v>0</v>
      </c>
      <c r="T102" s="4" t="e">
        <f t="shared" ref="T102:T133" si="46">S102*$R$3</f>
        <v>#REF!</v>
      </c>
      <c r="U102" s="35"/>
      <c r="V102" s="69">
        <f t="shared" si="35"/>
        <v>0</v>
      </c>
      <c r="W102" s="69">
        <f t="shared" si="36"/>
        <v>0</v>
      </c>
      <c r="X102" s="70">
        <f t="shared" si="37"/>
        <v>0</v>
      </c>
      <c r="Y102" s="92" t="e">
        <f t="shared" ref="Y102:Y133" si="47">V102*($R$3)</f>
        <v>#REF!</v>
      </c>
      <c r="Z102" s="234"/>
      <c r="AA102" s="530">
        <v>0</v>
      </c>
      <c r="AB102" s="531">
        <v>0</v>
      </c>
      <c r="AC102" s="37"/>
    </row>
    <row r="103" spans="1:29" ht="12.75" customHeight="1" x14ac:dyDescent="0.25">
      <c r="A103" s="497" t="str">
        <f>TEXT($B$101,"dddd")</f>
        <v>zondag</v>
      </c>
      <c r="B103" s="664"/>
      <c r="C103" s="452"/>
      <c r="D103" s="492">
        <f>IF(LEFT($A103,2)="ma",$D$173,IF(LEFT($A103,2)="di",$D$178,IF(LEFT($A103,2)="wo",$D$183,IF(LEFT($A103,2)="do",$D$188,IF(LEFT($A103,2)="vr",$D$193,IF(LEFT($A103,2)="za",$D$198,IF(LEFT($A103,2)="zo",$D$199)))))))</f>
        <v>0</v>
      </c>
      <c r="E103" s="441">
        <f>IF(LEFT($A103,2)="ma",$E$173,IF(LEFT($A103,2)="di",$E$178,IF(LEFT($A103,2)="wo",$E$183,IF(LEFT($A103,2)="do",$E$188,IF(LEFT($A103,2)="vr",$E$193,IF(LEFT($A103,2)="za",$E$198,IF(LEFT($A103,2)="zo",$E$199)))))))</f>
        <v>0</v>
      </c>
      <c r="F103" s="441">
        <f>IF(LEFT($A103,2)="ma",$C$173,IF(LEFT($A103,2)="di",$C$178,IF(LEFT($A103,2)="wo",$C$183,IF(LEFT($A103,2)="do",$C$188,IF(LEFT($A103,2)="vr",$C$193,IF(LEFT($A103,2)="za",$C$198,IF(LEFT($A103,2)="zo",$C$199)))))))</f>
        <v>0</v>
      </c>
      <c r="G103" s="43">
        <f t="shared" si="39"/>
        <v>0</v>
      </c>
      <c r="H103" s="265"/>
      <c r="I103" s="265"/>
      <c r="J103" s="280"/>
      <c r="K103" s="280"/>
      <c r="L103" s="310"/>
      <c r="M103" s="282"/>
      <c r="N103" s="463">
        <f t="shared" si="45"/>
        <v>42905</v>
      </c>
      <c r="O103" s="390"/>
      <c r="P103" s="283"/>
      <c r="Q103" s="283"/>
      <c r="R103" s="80"/>
      <c r="S103" s="68">
        <f t="shared" si="31"/>
        <v>0</v>
      </c>
      <c r="T103" s="4" t="e">
        <f t="shared" si="46"/>
        <v>#REF!</v>
      </c>
      <c r="U103" s="35"/>
      <c r="V103" s="69">
        <f t="shared" si="35"/>
        <v>0</v>
      </c>
      <c r="W103" s="69">
        <f t="shared" si="36"/>
        <v>0</v>
      </c>
      <c r="X103" s="70">
        <f t="shared" si="37"/>
        <v>0</v>
      </c>
      <c r="Y103" s="92" t="e">
        <f t="shared" si="47"/>
        <v>#REF!</v>
      </c>
      <c r="Z103" s="234"/>
      <c r="AA103" s="530">
        <v>0</v>
      </c>
      <c r="AB103" s="531">
        <v>0</v>
      </c>
      <c r="AC103" s="37"/>
    </row>
    <row r="104" spans="1:29" ht="12.75" customHeight="1" thickBot="1" x14ac:dyDescent="0.3">
      <c r="A104" s="497" t="str">
        <f>TEXT($B$101,"dddd")</f>
        <v>zondag</v>
      </c>
      <c r="B104" s="664"/>
      <c r="C104" s="450"/>
      <c r="D104" s="441">
        <f>IF(LEFT($A104,2)="ma",$D$174,IF(LEFT($A104,2)="di",$D$179,IF(LEFT($A104,2)="wo",$D$184,IF(LEFT($A104,2)="do",$D$189,IF(LEFT($A104,2)="vr",$D$194,IF(LEFT($A104,2)="za",$D$198,IF(LEFT($A104,2)="zo",$D$199)))))))</f>
        <v>0</v>
      </c>
      <c r="E104" s="441">
        <f>IF(LEFT($A104,2)="ma",$E$174,IF(LEFT($A104,2)="di",$E$179,IF(LEFT($A104,2)="wo",$E$184,IF(LEFT($A104,2)="do",$E$189,IF(LEFT($A104,2)="vr",$E$194,IF(LEFT($A104,2)="za",$E$198,IF(LEFT($A104,2)="zo",$E$199)))))))</f>
        <v>0</v>
      </c>
      <c r="F104" s="441">
        <f>IF(LEFT($A104,2)="ma",$C$174,IF(LEFT($A104,2)="di",$C$179,IF(LEFT($A104,2)="wo",$C$184,IF(LEFT($A104,2)="do",$C$189,IF(LEFT($A104,2)="vr",$C$194,IF(LEFT($A104,2)="za",$C$198,IF(LEFT($A104,2)="zo",$C$199)))))))</f>
        <v>0</v>
      </c>
      <c r="G104" s="43">
        <f t="shared" si="39"/>
        <v>0</v>
      </c>
      <c r="H104" s="265"/>
      <c r="I104" s="265"/>
      <c r="J104" s="280"/>
      <c r="K104" s="280"/>
      <c r="L104" s="310"/>
      <c r="M104" s="282"/>
      <c r="N104" s="463">
        <f t="shared" si="45"/>
        <v>42905</v>
      </c>
      <c r="O104" s="390"/>
      <c r="P104" s="283"/>
      <c r="Q104" s="283"/>
      <c r="R104" s="80"/>
      <c r="S104" s="68">
        <f t="shared" si="31"/>
        <v>0</v>
      </c>
      <c r="T104" s="4" t="e">
        <f t="shared" si="46"/>
        <v>#REF!</v>
      </c>
      <c r="U104" s="35"/>
      <c r="V104" s="69">
        <f t="shared" si="35"/>
        <v>0</v>
      </c>
      <c r="W104" s="69">
        <f t="shared" si="36"/>
        <v>0</v>
      </c>
      <c r="X104" s="70">
        <f t="shared" si="37"/>
        <v>0</v>
      </c>
      <c r="Y104" s="92" t="e">
        <f t="shared" si="47"/>
        <v>#REF!</v>
      </c>
      <c r="Z104" s="234"/>
      <c r="AA104" s="530">
        <v>0</v>
      </c>
      <c r="AB104" s="531">
        <v>0</v>
      </c>
      <c r="AC104" s="37"/>
    </row>
    <row r="105" spans="1:29" ht="13.5" customHeight="1" thickBot="1" x14ac:dyDescent="0.3">
      <c r="A105" s="498" t="str">
        <f>TEXT($B$101,"dddd")</f>
        <v>zondag</v>
      </c>
      <c r="B105" s="665"/>
      <c r="C105" s="449" t="e">
        <f t="shared" si="38"/>
        <v>#REF!</v>
      </c>
      <c r="D105" s="442">
        <f>IF(LEFT($A105,2)="ma",$D$175,IF(LEFT($A105,2)="di",$D$180,IF(LEFT($A105,2)="wo",$D$185,IF(LEFT($A105,2)="do",$D$190,IF(LEFT($A105,2)="vr",$D$195,IF(LEFT($A105,2)="za",$D$198,IF(LEFT($A105,2)="zo",$D$199)))))))</f>
        <v>0</v>
      </c>
      <c r="E105" s="442">
        <f>IF(LEFT($A105,2)="ma",$E$175,IF(LEFT($A105,2)="di",$E$180,IF(LEFT($A105,2)="wo",$E$185,IF(LEFT($A105,2)="do",$E$190,IF(LEFT($A105,2)="vr",$E$195,IF(LEFT($A105,2)="za",$E$198,IF(LEFT($A105,2)="zo",$E$199)))))))</f>
        <v>0</v>
      </c>
      <c r="F105" s="442">
        <f>IF(LEFT($A105,2)="ma",$C$175,IF(LEFT($A105,2)="di",$C$180,IF(LEFT($A105,2)="wo",$C$185,IF(LEFT($A105,2)="do",$C$190,IF(LEFT($A105,2)="vr",$C$195,IF(LEFT($A105,2)="za",$C$198,IF(LEFT($A105,2)="zo",$C$199)))))))</f>
        <v>0</v>
      </c>
      <c r="G105" s="46">
        <f t="shared" si="39"/>
        <v>0</v>
      </c>
      <c r="H105" s="268"/>
      <c r="I105" s="266"/>
      <c r="J105" s="292"/>
      <c r="K105" s="292"/>
      <c r="L105" s="313"/>
      <c r="M105" s="294"/>
      <c r="N105" s="463">
        <f t="shared" si="45"/>
        <v>42905</v>
      </c>
      <c r="O105" s="393"/>
      <c r="P105" s="295"/>
      <c r="Q105" s="295"/>
      <c r="R105" s="81"/>
      <c r="S105" s="71">
        <f t="shared" si="31"/>
        <v>0</v>
      </c>
      <c r="T105" s="6" t="e">
        <f t="shared" si="46"/>
        <v>#REF!</v>
      </c>
      <c r="U105" s="36"/>
      <c r="V105" s="72">
        <f t="shared" si="35"/>
        <v>0</v>
      </c>
      <c r="W105" s="72">
        <f t="shared" si="36"/>
        <v>0</v>
      </c>
      <c r="X105" s="73">
        <f t="shared" si="37"/>
        <v>0</v>
      </c>
      <c r="Y105" s="93" t="e">
        <f t="shared" si="47"/>
        <v>#REF!</v>
      </c>
      <c r="Z105" s="237"/>
      <c r="AA105" s="536">
        <v>0</v>
      </c>
      <c r="AB105" s="537">
        <v>0</v>
      </c>
      <c r="AC105" s="40"/>
    </row>
    <row r="106" spans="1:29" ht="12.75" customHeight="1" thickBot="1" x14ac:dyDescent="0.3">
      <c r="A106" s="499" t="str">
        <f>TEXT($B$106,"dddd")</f>
        <v>maandag</v>
      </c>
      <c r="B106" s="663">
        <f>DATE($AC$3,6,21)</f>
        <v>42906</v>
      </c>
      <c r="C106" s="451"/>
      <c r="D106" s="493">
        <f>IF(LEFT($A106,2 )="ma",$D$171,IF(LEFT($A106,2)="di",$D$176,IF(LEFT($A106,2)="wo",$D$181,IF(LEFT($A106,2)="do",$D$186,IF(LEFT($A106,2)="vr",$D$191,IF(LEFT($A106,2)="za",$D$198,IF(LEFT($A106,2)="zo",$D$199)))))))</f>
        <v>0</v>
      </c>
      <c r="E106" s="495">
        <f>IF(LEFT($A106,2)="ma",$E$171,IF(LEFT($A106,2)="di",$E$176,IF(LEFT($A106,2)="wo",$E$181,IF(LEFT($A106,2)="do",$E$186,IF(LEFT($A106,2)="vr",$E$191,IF(LEFT($A106,2)="za",$E$198,IF(LEFT($A106,2)="zo",$E$199)))))))</f>
        <v>0</v>
      </c>
      <c r="F106" s="495">
        <f>IF(LEFT($A106,2)="ma",$C$171,IF(LEFT($A106,2)="di",$C$176,IF(LEFT($A106,2)="wo",$C$181,IF(LEFT($A106,2)="do",$C$186,IF(LEFT($A106,2)="vr",$C$191,IF(LEFT($A106,2)="za",$C$198,IF(LEFT($A106,2)="zo",$C$199)))))))</f>
        <v>0</v>
      </c>
      <c r="G106" s="42">
        <f t="shared" si="39"/>
        <v>0</v>
      </c>
      <c r="H106" s="264"/>
      <c r="I106" s="508"/>
      <c r="J106" s="276"/>
      <c r="K106" s="276"/>
      <c r="L106" s="309"/>
      <c r="M106" s="278"/>
      <c r="N106" s="464">
        <f>$B$106</f>
        <v>42906</v>
      </c>
      <c r="O106" s="389"/>
      <c r="P106" s="279"/>
      <c r="Q106" s="279"/>
      <c r="R106" s="79"/>
      <c r="S106" s="200">
        <f t="shared" si="31"/>
        <v>0</v>
      </c>
      <c r="T106" s="5" t="e">
        <f t="shared" si="46"/>
        <v>#REF!</v>
      </c>
      <c r="U106" s="34"/>
      <c r="V106" s="67">
        <f>IF(LEFT(M106,1)="R",IF(U106&lt;$Q$2,0,U106-$Q$2),IF(LEFT(M106,1)="S",IF(U106&lt;$Q$2,0,U106-$Q$2),U106))</f>
        <v>0</v>
      </c>
      <c r="W106" s="67">
        <f>U106</f>
        <v>0</v>
      </c>
      <c r="X106" s="74">
        <f>W106*($Y$3)</f>
        <v>0</v>
      </c>
      <c r="Y106" s="91" t="e">
        <f t="shared" si="47"/>
        <v>#REF!</v>
      </c>
      <c r="Z106" s="238"/>
      <c r="AA106" s="528">
        <v>0</v>
      </c>
      <c r="AB106" s="529">
        <v>0</v>
      </c>
      <c r="AC106" s="41"/>
    </row>
    <row r="107" spans="1:29" ht="12.75" customHeight="1" thickBot="1" x14ac:dyDescent="0.3">
      <c r="A107" s="499" t="str">
        <f>TEXT($B$106,"dddd")</f>
        <v>maandag</v>
      </c>
      <c r="B107" s="664"/>
      <c r="C107" s="450"/>
      <c r="D107" s="494">
        <f>IF(LEFT($A107,2)="ma",$D$172,IF(LEFT($A107,2)="di",$D$177,IF(LEFT($A107,2)="wo",$D$182,IF(LEFT($A107,2)="do",$D$187,IF(LEFT($A107,2)="vr",$D$192,IF(LEFT($A107,2)="za",$D$198,IF(LEFT($A107,2)="zo",$D$199)))))))</f>
        <v>0</v>
      </c>
      <c r="E107" s="441">
        <f>IF(LEFT($A107,2)="ma",$E$172,IF(LEFT($A107,2)="di",$E$177,IF(LEFT($A107,2)="wo",$E$182,IF(LEFT($A107,2)="do",$E$187,IF(LEFT($A107,2)="vr",$E$192,IF(LEFT($A107,2)="za",$E$198,IF(LEFT($A107,2)="zo",$E$199)))))))</f>
        <v>0</v>
      </c>
      <c r="F107" s="441">
        <f>IF(LEFT($A107,2)="ma",$C$172,IF(LEFT($A107,2)="di",$C$177,IF(LEFT($A107,2)="wo",$C$182,IF(LEFT($A107,2)="do",$C$187,IF(LEFT($A107,2)="vr",$C$192,IF(LEFT($A107,2)="za",$C$198,IF(LEFT($A107,2)="zo",$C$199)))))))</f>
        <v>0</v>
      </c>
      <c r="G107" s="43">
        <f t="shared" si="39"/>
        <v>0</v>
      </c>
      <c r="H107" s="265"/>
      <c r="I107" s="265"/>
      <c r="J107" s="280"/>
      <c r="K107" s="280"/>
      <c r="L107" s="310"/>
      <c r="M107" s="282"/>
      <c r="N107" s="464">
        <f t="shared" ref="N107:N110" si="48">$B$106</f>
        <v>42906</v>
      </c>
      <c r="O107" s="390"/>
      <c r="P107" s="283"/>
      <c r="Q107" s="283"/>
      <c r="R107" s="80"/>
      <c r="S107" s="68">
        <f t="shared" si="31"/>
        <v>0</v>
      </c>
      <c r="T107" s="4" t="e">
        <f t="shared" si="46"/>
        <v>#REF!</v>
      </c>
      <c r="U107" s="35"/>
      <c r="V107" s="69">
        <f t="shared" si="35"/>
        <v>0</v>
      </c>
      <c r="W107" s="69">
        <f t="shared" si="36"/>
        <v>0</v>
      </c>
      <c r="X107" s="70">
        <f t="shared" si="37"/>
        <v>0</v>
      </c>
      <c r="Y107" s="92" t="e">
        <f t="shared" si="47"/>
        <v>#REF!</v>
      </c>
      <c r="Z107" s="234"/>
      <c r="AA107" s="530">
        <v>0</v>
      </c>
      <c r="AB107" s="531">
        <v>0</v>
      </c>
      <c r="AC107" s="37"/>
    </row>
    <row r="108" spans="1:29" ht="12.75" customHeight="1" thickBot="1" x14ac:dyDescent="0.3">
      <c r="A108" s="499" t="str">
        <f>TEXT($B$106,"dddd")</f>
        <v>maandag</v>
      </c>
      <c r="B108" s="664"/>
      <c r="C108" s="452"/>
      <c r="D108" s="492">
        <f>IF(LEFT($A108,2)="ma",$D$173,IF(LEFT($A108,2)="di",$D$178,IF(LEFT($A108,2)="wo",$D$183,IF(LEFT($A108,2)="do",$D$188,IF(LEFT($A108,2)="vr",$D$193,IF(LEFT($A108,2)="za",$D$198,IF(LEFT($A108,2)="zo",$D$199)))))))</f>
        <v>0</v>
      </c>
      <c r="E108" s="441">
        <f>IF(LEFT($A108,2)="ma",$E$173,IF(LEFT($A108,2)="di",$E$178,IF(LEFT($A108,2)="wo",$E$183,IF(LEFT($A108,2)="do",$E$188,IF(LEFT($A108,2)="vr",$E$193,IF(LEFT($A108,2)="za",$E$198,IF(LEFT($A108,2)="zo",$E$199)))))))</f>
        <v>0</v>
      </c>
      <c r="F108" s="441">
        <f>IF(LEFT($A108,2)="ma",$C$173,IF(LEFT($A108,2)="di",$C$178,IF(LEFT($A108,2)="wo",$C$183,IF(LEFT($A108,2)="do",$C$188,IF(LEFT($A108,2)="vr",$C$193,IF(LEFT($A108,2)="za",$C$198,IF(LEFT($A108,2)="zo",$C$199)))))))</f>
        <v>0</v>
      </c>
      <c r="G108" s="43">
        <f t="shared" si="39"/>
        <v>0</v>
      </c>
      <c r="H108" s="265"/>
      <c r="I108" s="265"/>
      <c r="J108" s="280"/>
      <c r="K108" s="280"/>
      <c r="L108" s="310"/>
      <c r="M108" s="282"/>
      <c r="N108" s="464">
        <f t="shared" si="48"/>
        <v>42906</v>
      </c>
      <c r="O108" s="390"/>
      <c r="P108" s="283"/>
      <c r="Q108" s="283"/>
      <c r="R108" s="80"/>
      <c r="S108" s="68">
        <f t="shared" si="31"/>
        <v>0</v>
      </c>
      <c r="T108" s="4" t="e">
        <f t="shared" si="46"/>
        <v>#REF!</v>
      </c>
      <c r="U108" s="35"/>
      <c r="V108" s="69">
        <f t="shared" si="35"/>
        <v>0</v>
      </c>
      <c r="W108" s="69">
        <f t="shared" si="36"/>
        <v>0</v>
      </c>
      <c r="X108" s="70">
        <f t="shared" si="37"/>
        <v>0</v>
      </c>
      <c r="Y108" s="92" t="e">
        <f t="shared" si="47"/>
        <v>#REF!</v>
      </c>
      <c r="Z108" s="234"/>
      <c r="AA108" s="530">
        <v>0</v>
      </c>
      <c r="AB108" s="531">
        <v>0</v>
      </c>
      <c r="AC108" s="37"/>
    </row>
    <row r="109" spans="1:29" ht="12.75" customHeight="1" thickBot="1" x14ac:dyDescent="0.3">
      <c r="A109" s="499" t="str">
        <f>TEXT($B$106,"dddd")</f>
        <v>maandag</v>
      </c>
      <c r="B109" s="664"/>
      <c r="C109" s="450"/>
      <c r="D109" s="441">
        <f>IF(LEFT($A109,2)="ma",$D$174,IF(LEFT($A109,2)="di",$D$179,IF(LEFT($A109,2)="wo",$D$184,IF(LEFT($A109,2)="do",$D$189,IF(LEFT($A109,2)="vr",$D$194,IF(LEFT($A109,2)="za",$D$198,IF(LEFT($A109,2)="zo",$D$199)))))))</f>
        <v>0</v>
      </c>
      <c r="E109" s="441">
        <f>IF(LEFT($A109,2)="ma",$E$174,IF(LEFT($A109,2)="di",$E$179,IF(LEFT($A109,2)="wo",$E$184,IF(LEFT($A109,2)="do",$E$189,IF(LEFT($A109,2)="vr",$E$194,IF(LEFT($A109,2)="za",$E$198,IF(LEFT($A109,2)="zo",$E$199)))))))</f>
        <v>0</v>
      </c>
      <c r="F109" s="441">
        <f>IF(LEFT($A109,2)="ma",$C$174,IF(LEFT($A109,2)="di",$C$179,IF(LEFT($A109,2)="wo",$C$184,IF(LEFT($A109,2)="do",$C$189,IF(LEFT($A109,2)="vr",$C$194,IF(LEFT($A109,2)="za",$C$198,IF(LEFT($A109,2)="zo",$C$199)))))))</f>
        <v>0</v>
      </c>
      <c r="G109" s="43">
        <f t="shared" si="39"/>
        <v>0</v>
      </c>
      <c r="H109" s="265"/>
      <c r="I109" s="265"/>
      <c r="J109" s="280"/>
      <c r="K109" s="280"/>
      <c r="L109" s="310"/>
      <c r="M109" s="282"/>
      <c r="N109" s="464">
        <f t="shared" si="48"/>
        <v>42906</v>
      </c>
      <c r="O109" s="390"/>
      <c r="P109" s="283"/>
      <c r="Q109" s="283"/>
      <c r="R109" s="80"/>
      <c r="S109" s="68">
        <f t="shared" si="31"/>
        <v>0</v>
      </c>
      <c r="T109" s="4" t="e">
        <f t="shared" si="46"/>
        <v>#REF!</v>
      </c>
      <c r="U109" s="35"/>
      <c r="V109" s="69">
        <f t="shared" si="35"/>
        <v>0</v>
      </c>
      <c r="W109" s="69">
        <f t="shared" si="36"/>
        <v>0</v>
      </c>
      <c r="X109" s="70">
        <f t="shared" si="37"/>
        <v>0</v>
      </c>
      <c r="Y109" s="92" t="e">
        <f t="shared" si="47"/>
        <v>#REF!</v>
      </c>
      <c r="Z109" s="234"/>
      <c r="AA109" s="530">
        <v>0</v>
      </c>
      <c r="AB109" s="531">
        <v>0</v>
      </c>
      <c r="AC109" s="37"/>
    </row>
    <row r="110" spans="1:29" ht="13.5" customHeight="1" thickBot="1" x14ac:dyDescent="0.3">
      <c r="A110" s="499" t="str">
        <f>TEXT($B$106,"dddd")</f>
        <v>maandag</v>
      </c>
      <c r="B110" s="665"/>
      <c r="C110" s="449" t="e">
        <f t="shared" si="38"/>
        <v>#REF!</v>
      </c>
      <c r="D110" s="442">
        <f>IF(LEFT($A110,2)="ma",$D$175,IF(LEFT($A110,2)="di",$D$180,IF(LEFT($A110,2)="wo",$D$185,IF(LEFT($A110,2)="do",$D$190,IF(LEFT($A110,2)="vr",$D$195,IF(LEFT($A110,2)="za",$D$198,IF(LEFT($A110,2)="zo",$D$199)))))))</f>
        <v>0</v>
      </c>
      <c r="E110" s="442">
        <f>IF(LEFT($A110,2)="ma",$E$175,IF(LEFT($A110,2)="di",$E$180,IF(LEFT($A110,2)="wo",$E$185,IF(LEFT($A110,2)="do",$E$190,IF(LEFT($A110,2)="vr",$E$195,IF(LEFT($A110,2)="za",$E$198,IF(LEFT($A110,2)="zo",$E$199)))))))</f>
        <v>0</v>
      </c>
      <c r="F110" s="442">
        <f>IF(LEFT($A110,2)="ma",$C$175,IF(LEFT($A110,2)="di",$C$180,IF(LEFT($A110,2)="wo",$C$185,IF(LEFT($A110,2)="do",$C$190,IF(LEFT($A110,2)="vr",$C$195,IF(LEFT($A110,2)="za",$C$198,IF(LEFT($A110,2)="zo",$C$199)))))))</f>
        <v>0</v>
      </c>
      <c r="G110" s="44">
        <f t="shared" si="39"/>
        <v>0</v>
      </c>
      <c r="H110" s="266"/>
      <c r="I110" s="266"/>
      <c r="J110" s="284"/>
      <c r="K110" s="284"/>
      <c r="L110" s="311"/>
      <c r="M110" s="286"/>
      <c r="N110" s="464">
        <f t="shared" si="48"/>
        <v>42906</v>
      </c>
      <c r="O110" s="391"/>
      <c r="P110" s="287"/>
      <c r="Q110" s="287"/>
      <c r="R110" s="81"/>
      <c r="S110" s="71">
        <f t="shared" si="31"/>
        <v>0</v>
      </c>
      <c r="T110" s="6" t="e">
        <f t="shared" si="46"/>
        <v>#REF!</v>
      </c>
      <c r="U110" s="36"/>
      <c r="V110" s="72">
        <f t="shared" si="35"/>
        <v>0</v>
      </c>
      <c r="W110" s="72">
        <f t="shared" si="36"/>
        <v>0</v>
      </c>
      <c r="X110" s="73">
        <f t="shared" si="37"/>
        <v>0</v>
      </c>
      <c r="Y110" s="93" t="e">
        <f t="shared" si="47"/>
        <v>#REF!</v>
      </c>
      <c r="Z110" s="235"/>
      <c r="AA110" s="532">
        <v>0</v>
      </c>
      <c r="AB110" s="533">
        <v>0</v>
      </c>
      <c r="AC110" s="38"/>
    </row>
    <row r="111" spans="1:29" ht="12.75" customHeight="1" x14ac:dyDescent="0.25">
      <c r="A111" s="496" t="str">
        <f>TEXT($B$111,"dddd")</f>
        <v>dinsdag</v>
      </c>
      <c r="B111" s="663">
        <f>DATE($AC$3,6,22)</f>
        <v>42907</v>
      </c>
      <c r="C111" s="451"/>
      <c r="D111" s="493">
        <f>IF(LEFT($A111,2 )="ma",$D$171,IF(LEFT($A111,2)="di",$D$176,IF(LEFT($A111,2)="wo",$D$181,IF(LEFT($A111,2)="do",$D$186,IF(LEFT($A111,2)="vr",$D$191,IF(LEFT($A111,2)="za",$D$198,IF(LEFT($A111,2)="zo",$D$199)))))))</f>
        <v>0</v>
      </c>
      <c r="E111" s="495">
        <f>IF(LEFT($A111,2)="ma",$E$171,IF(LEFT($A111,2)="di",$E$176,IF(LEFT($A111,2)="wo",$E$181,IF(LEFT($A111,2)="do",$E$186,IF(LEFT($A111,2)="vr",$E$191,IF(LEFT($A111,2)="za",$E$198,IF(LEFT($A111,2)="zo",$E$199)))))))</f>
        <v>0</v>
      </c>
      <c r="F111" s="495">
        <f>IF(LEFT($A111,2)="ma",$C$171,IF(LEFT($A111,2)="di",$C$176,IF(LEFT($A111,2)="wo",$C$181,IF(LEFT($A111,2)="do",$C$186,IF(LEFT($A111,2)="vr",$C$191,IF(LEFT($A111,2)="za",$C$198,IF(LEFT($A111,2)="zo",$C$199)))))))</f>
        <v>0</v>
      </c>
      <c r="G111" s="45">
        <f t="shared" si="39"/>
        <v>0</v>
      </c>
      <c r="H111" s="267"/>
      <c r="I111" s="508"/>
      <c r="J111" s="288"/>
      <c r="K111" s="288"/>
      <c r="L111" s="312"/>
      <c r="M111" s="290"/>
      <c r="N111" s="463">
        <f>$B$111</f>
        <v>42907</v>
      </c>
      <c r="O111" s="392"/>
      <c r="P111" s="291"/>
      <c r="Q111" s="291"/>
      <c r="R111" s="79"/>
      <c r="S111" s="200">
        <f t="shared" si="31"/>
        <v>0</v>
      </c>
      <c r="T111" s="5" t="e">
        <f t="shared" si="46"/>
        <v>#REF!</v>
      </c>
      <c r="U111" s="34"/>
      <c r="V111" s="67">
        <f>IF(LEFT(M111,1)="R",IF(U111&lt;$Q$2,0,U111-$Q$2),IF(LEFT(M111,1)="S",IF(U111&lt;$Q$2,0,U111-$Q$2),U111))</f>
        <v>0</v>
      </c>
      <c r="W111" s="67">
        <f>U111</f>
        <v>0</v>
      </c>
      <c r="X111" s="74">
        <f>W111*($Y$3)</f>
        <v>0</v>
      </c>
      <c r="Y111" s="91" t="e">
        <f t="shared" si="47"/>
        <v>#REF!</v>
      </c>
      <c r="Z111" s="236"/>
      <c r="AA111" s="534">
        <v>0</v>
      </c>
      <c r="AB111" s="535">
        <v>0</v>
      </c>
      <c r="AC111" s="39"/>
    </row>
    <row r="112" spans="1:29" ht="12.75" customHeight="1" x14ac:dyDescent="0.25">
      <c r="A112" s="497" t="str">
        <f>TEXT($B$111,"dddd")</f>
        <v>dinsdag</v>
      </c>
      <c r="B112" s="664"/>
      <c r="C112" s="450"/>
      <c r="D112" s="494">
        <f>IF(LEFT($A112,2)="ma",$D$172,IF(LEFT($A112,2)="di",$D$177,IF(LEFT($A112,2)="wo",$D$182,IF(LEFT($A112,2)="do",$D$187,IF(LEFT($A112,2)="vr",$D$192,IF(LEFT($A112,2)="za",$D$198,IF(LEFT($A112,2)="zo",$D$199)))))))</f>
        <v>0</v>
      </c>
      <c r="E112" s="441">
        <f>IF(LEFT($A112,2)="ma",$E$172,IF(LEFT($A112,2)="di",$E$177,IF(LEFT($A112,2)="wo",$E$182,IF(LEFT($A112,2)="do",$E$187,IF(LEFT($A112,2)="vr",$E$192,IF(LEFT($A112,2)="za",$E$198,IF(LEFT($A112,2)="zo",$E$199)))))))</f>
        <v>0</v>
      </c>
      <c r="F112" s="441">
        <f>IF(LEFT($A112,2)="ma",$C$172,IF(LEFT($A112,2)="di",$C$177,IF(LEFT($A112,2)="wo",$C$182,IF(LEFT($A112,2)="do",$C$187,IF(LEFT($A112,2)="vr",$C$192,IF(LEFT($A112,2)="za",$C$198,IF(LEFT($A112,2)="zo",$C$199)))))))</f>
        <v>0</v>
      </c>
      <c r="G112" s="43">
        <f t="shared" si="39"/>
        <v>0</v>
      </c>
      <c r="H112" s="265"/>
      <c r="I112" s="265"/>
      <c r="J112" s="388"/>
      <c r="K112" s="280"/>
      <c r="L112" s="310"/>
      <c r="M112" s="282"/>
      <c r="N112" s="463">
        <f t="shared" ref="N112:N115" si="49">$B$111</f>
        <v>42907</v>
      </c>
      <c r="O112" s="390"/>
      <c r="P112" s="283"/>
      <c r="Q112" s="283"/>
      <c r="R112" s="80"/>
      <c r="S112" s="68">
        <f t="shared" si="31"/>
        <v>0</v>
      </c>
      <c r="T112" s="4" t="e">
        <f t="shared" si="46"/>
        <v>#REF!</v>
      </c>
      <c r="U112" s="35"/>
      <c r="V112" s="69">
        <f t="shared" si="35"/>
        <v>0</v>
      </c>
      <c r="W112" s="69">
        <f t="shared" si="36"/>
        <v>0</v>
      </c>
      <c r="X112" s="70">
        <f t="shared" si="37"/>
        <v>0</v>
      </c>
      <c r="Y112" s="92" t="e">
        <f t="shared" si="47"/>
        <v>#REF!</v>
      </c>
      <c r="Z112" s="234"/>
      <c r="AA112" s="530">
        <v>0</v>
      </c>
      <c r="AB112" s="531">
        <v>0</v>
      </c>
      <c r="AC112" s="37"/>
    </row>
    <row r="113" spans="1:29" ht="12.75" customHeight="1" x14ac:dyDescent="0.25">
      <c r="A113" s="497" t="str">
        <f>TEXT($B$111,"dddd")</f>
        <v>dinsdag</v>
      </c>
      <c r="B113" s="664"/>
      <c r="C113" s="452"/>
      <c r="D113" s="492">
        <f>IF(LEFT($A113,2)="ma",$D$173,IF(LEFT($A113,2)="di",$D$178,IF(LEFT($A113,2)="wo",$D$183,IF(LEFT($A113,2)="do",$D$188,IF(LEFT($A113,2)="vr",$D$193,IF(LEFT($A113,2)="za",$D$198,IF(LEFT($A113,2)="zo",$D$199)))))))</f>
        <v>0</v>
      </c>
      <c r="E113" s="441">
        <f>IF(LEFT($A113,2)="ma",$E$173,IF(LEFT($A113,2)="di",$E$178,IF(LEFT($A113,2)="wo",$E$183,IF(LEFT($A113,2)="do",$E$188,IF(LEFT($A113,2)="vr",$E$193,IF(LEFT($A113,2)="za",$E$198,IF(LEFT($A113,2)="zo",$E$199)))))))</f>
        <v>0</v>
      </c>
      <c r="F113" s="441">
        <f>IF(LEFT($A113,2)="ma",$C$173,IF(LEFT($A113,2)="di",$C$178,IF(LEFT($A113,2)="wo",$C$183,IF(LEFT($A113,2)="do",$C$188,IF(LEFT($A113,2)="vr",$C$193,IF(LEFT($A113,2)="za",$C$198,IF(LEFT($A113,2)="zo",$C$199)))))))</f>
        <v>0</v>
      </c>
      <c r="G113" s="43">
        <f t="shared" si="39"/>
        <v>0</v>
      </c>
      <c r="H113" s="265"/>
      <c r="I113" s="265"/>
      <c r="J113" s="388"/>
      <c r="K113" s="280"/>
      <c r="L113" s="310"/>
      <c r="M113" s="282"/>
      <c r="N113" s="463">
        <f t="shared" si="49"/>
        <v>42907</v>
      </c>
      <c r="O113" s="390"/>
      <c r="P113" s="283"/>
      <c r="Q113" s="283"/>
      <c r="R113" s="80"/>
      <c r="S113" s="68">
        <f t="shared" si="31"/>
        <v>0</v>
      </c>
      <c r="T113" s="4" t="e">
        <f t="shared" si="46"/>
        <v>#REF!</v>
      </c>
      <c r="U113" s="35"/>
      <c r="V113" s="69">
        <f t="shared" si="35"/>
        <v>0</v>
      </c>
      <c r="W113" s="69">
        <f t="shared" si="36"/>
        <v>0</v>
      </c>
      <c r="X113" s="70">
        <f t="shared" si="37"/>
        <v>0</v>
      </c>
      <c r="Y113" s="92" t="e">
        <f t="shared" si="47"/>
        <v>#REF!</v>
      </c>
      <c r="Z113" s="234"/>
      <c r="AA113" s="530">
        <v>0</v>
      </c>
      <c r="AB113" s="531">
        <v>0</v>
      </c>
      <c r="AC113" s="37"/>
    </row>
    <row r="114" spans="1:29" ht="12.75" customHeight="1" thickBot="1" x14ac:dyDescent="0.3">
      <c r="A114" s="497" t="str">
        <f>TEXT($B$111,"dddd")</f>
        <v>dinsdag</v>
      </c>
      <c r="B114" s="664"/>
      <c r="C114" s="450"/>
      <c r="D114" s="441">
        <f>IF(LEFT($A114,2)="ma",$D$174,IF(LEFT($A114,2)="di",$D$179,IF(LEFT($A114,2)="wo",$D$184,IF(LEFT($A114,2)="do",$D$189,IF(LEFT($A114,2)="vr",$D$194,IF(LEFT($A114,2)="za",$D$198,IF(LEFT($A114,2)="zo",$D$199)))))))</f>
        <v>0</v>
      </c>
      <c r="E114" s="441">
        <f>IF(LEFT($A114,2)="ma",$E$174,IF(LEFT($A114,2)="di",$E$179,IF(LEFT($A114,2)="wo",$E$184,IF(LEFT($A114,2)="do",$E$189,IF(LEFT($A114,2)="vr",$E$194,IF(LEFT($A114,2)="za",$E$198,IF(LEFT($A114,2)="zo",$E$199)))))))</f>
        <v>0</v>
      </c>
      <c r="F114" s="441">
        <f>IF(LEFT($A114,2)="ma",$C$174,IF(LEFT($A114,2)="di",$C$179,IF(LEFT($A114,2)="wo",$C$184,IF(LEFT($A114,2)="do",$C$189,IF(LEFT($A114,2)="vr",$C$194,IF(LEFT($A114,2)="za",$C$198,IF(LEFT($A114,2)="zo",$C$199)))))))</f>
        <v>0</v>
      </c>
      <c r="G114" s="43">
        <f t="shared" si="39"/>
        <v>0</v>
      </c>
      <c r="H114" s="265"/>
      <c r="I114" s="265"/>
      <c r="J114" s="280"/>
      <c r="K114" s="280"/>
      <c r="L114" s="310"/>
      <c r="M114" s="282"/>
      <c r="N114" s="463">
        <f t="shared" si="49"/>
        <v>42907</v>
      </c>
      <c r="O114" s="390"/>
      <c r="P114" s="283"/>
      <c r="Q114" s="283"/>
      <c r="R114" s="80"/>
      <c r="S114" s="68">
        <f t="shared" si="31"/>
        <v>0</v>
      </c>
      <c r="T114" s="4" t="e">
        <f t="shared" si="46"/>
        <v>#REF!</v>
      </c>
      <c r="U114" s="35"/>
      <c r="V114" s="69">
        <f t="shared" si="35"/>
        <v>0</v>
      </c>
      <c r="W114" s="69">
        <f t="shared" si="36"/>
        <v>0</v>
      </c>
      <c r="X114" s="70">
        <f t="shared" si="37"/>
        <v>0</v>
      </c>
      <c r="Y114" s="92" t="e">
        <f t="shared" si="47"/>
        <v>#REF!</v>
      </c>
      <c r="Z114" s="234"/>
      <c r="AA114" s="530">
        <v>0</v>
      </c>
      <c r="AB114" s="531">
        <v>0</v>
      </c>
      <c r="AC114" s="37"/>
    </row>
    <row r="115" spans="1:29" ht="13.5" customHeight="1" thickBot="1" x14ac:dyDescent="0.3">
      <c r="A115" s="498" t="str">
        <f>TEXT($B$111,"dddd")</f>
        <v>dinsdag</v>
      </c>
      <c r="B115" s="665"/>
      <c r="C115" s="449" t="e">
        <f t="shared" si="38"/>
        <v>#REF!</v>
      </c>
      <c r="D115" s="442">
        <f>IF(LEFT($A115,2)="ma",$D$175,IF(LEFT($A115,2)="di",$D$180,IF(LEFT($A115,2)="wo",$D$185,IF(LEFT($A115,2)="do",$D$190,IF(LEFT($A115,2)="vr",$D$195,IF(LEFT($A115,2)="za",$D$198,IF(LEFT($A115,2)="zo",$D$199)))))))</f>
        <v>0</v>
      </c>
      <c r="E115" s="442">
        <f>IF(LEFT($A115,2)="ma",$E$175,IF(LEFT($A115,2)="di",$E$180,IF(LEFT($A115,2)="wo",$E$185,IF(LEFT($A115,2)="do",$E$190,IF(LEFT($A115,2)="vr",$E$195,IF(LEFT($A115,2)="za",$E$198,IF(LEFT($A115,2)="zo",$E$199)))))))</f>
        <v>0</v>
      </c>
      <c r="F115" s="442">
        <f>IF(LEFT($A115,2)="ma",$C$175,IF(LEFT($A115,2)="di",$C$180,IF(LEFT($A115,2)="wo",$C$185,IF(LEFT($A115,2)="do",$C$190,IF(LEFT($A115,2)="vr",$C$195,IF(LEFT($A115,2)="za",$C$198,IF(LEFT($A115,2)="zo",$C$199)))))))</f>
        <v>0</v>
      </c>
      <c r="G115" s="46">
        <f t="shared" si="39"/>
        <v>0</v>
      </c>
      <c r="H115" s="268"/>
      <c r="I115" s="266"/>
      <c r="J115" s="292"/>
      <c r="K115" s="292"/>
      <c r="L115" s="313"/>
      <c r="M115" s="294"/>
      <c r="N115" s="463">
        <f t="shared" si="49"/>
        <v>42907</v>
      </c>
      <c r="O115" s="393"/>
      <c r="P115" s="295"/>
      <c r="Q115" s="295"/>
      <c r="R115" s="81"/>
      <c r="S115" s="71">
        <f t="shared" si="31"/>
        <v>0</v>
      </c>
      <c r="T115" s="6" t="e">
        <f t="shared" si="46"/>
        <v>#REF!</v>
      </c>
      <c r="U115" s="36"/>
      <c r="V115" s="72">
        <f t="shared" si="35"/>
        <v>0</v>
      </c>
      <c r="W115" s="72">
        <f t="shared" si="36"/>
        <v>0</v>
      </c>
      <c r="X115" s="73">
        <f t="shared" si="37"/>
        <v>0</v>
      </c>
      <c r="Y115" s="93" t="e">
        <f t="shared" si="47"/>
        <v>#REF!</v>
      </c>
      <c r="Z115" s="237"/>
      <c r="AA115" s="536">
        <v>0</v>
      </c>
      <c r="AB115" s="537">
        <v>0</v>
      </c>
      <c r="AC115" s="40"/>
    </row>
    <row r="116" spans="1:29" ht="12.75" customHeight="1" thickBot="1" x14ac:dyDescent="0.3">
      <c r="A116" s="499" t="str">
        <f>TEXT($B$116,"dddd")</f>
        <v>woensdag</v>
      </c>
      <c r="B116" s="663">
        <f>DATE($AC$3,6,23)</f>
        <v>42908</v>
      </c>
      <c r="C116" s="451"/>
      <c r="D116" s="493">
        <f>IF(LEFT($A116,2 )="ma",$D$171,IF(LEFT($A116,2)="di",$D$176,IF(LEFT($A116,2)="wo",$D$181,IF(LEFT($A116,2)="do",$D$186,IF(LEFT($A116,2)="vr",$D$191,IF(LEFT($A116,2)="za",$D$198,IF(LEFT($A116,2)="zo",$D$199)))))))</f>
        <v>0</v>
      </c>
      <c r="E116" s="495">
        <f>IF(LEFT($A116,2)="ma",$E$171,IF(LEFT($A116,2)="di",$E$176,IF(LEFT($A116,2)="wo",$E$181,IF(LEFT($A116,2)="do",$E$186,IF(LEFT($A116,2)="vr",$E$191,IF(LEFT($A116,2)="za",$E$198,IF(LEFT($A116,2)="zo",$E$199)))))))</f>
        <v>0</v>
      </c>
      <c r="F116" s="495">
        <f>IF(LEFT($A116,2)="ma",$C$171,IF(LEFT($A116,2)="di",$C$176,IF(LEFT($A116,2)="wo",$C$181,IF(LEFT($A116,2)="do",$C$186,IF(LEFT($A116,2)="vr",$C$191,IF(LEFT($A116,2)="za",$C$198,IF(LEFT($A116,2)="zo",$C$199)))))))</f>
        <v>0</v>
      </c>
      <c r="G116" s="42">
        <f t="shared" si="39"/>
        <v>0</v>
      </c>
      <c r="H116" s="264"/>
      <c r="I116" s="508"/>
      <c r="J116" s="276"/>
      <c r="K116" s="276"/>
      <c r="L116" s="309"/>
      <c r="M116" s="278"/>
      <c r="N116" s="464">
        <f>$B$116</f>
        <v>42908</v>
      </c>
      <c r="O116" s="389"/>
      <c r="P116" s="279"/>
      <c r="Q116" s="279"/>
      <c r="R116" s="79"/>
      <c r="S116" s="200">
        <f t="shared" si="31"/>
        <v>0</v>
      </c>
      <c r="T116" s="5" t="e">
        <f t="shared" si="46"/>
        <v>#REF!</v>
      </c>
      <c r="U116" s="34"/>
      <c r="V116" s="67">
        <f>IF(LEFT(M116,1)="R",IF(U116&lt;$Q$2,0,U116-$Q$2),IF(LEFT(M116,1)="S",IF(U116&lt;$Q$2,0,U116-$Q$2),U116))</f>
        <v>0</v>
      </c>
      <c r="W116" s="67">
        <f>U116</f>
        <v>0</v>
      </c>
      <c r="X116" s="74">
        <f>W116*($Y$3)</f>
        <v>0</v>
      </c>
      <c r="Y116" s="91" t="e">
        <f t="shared" si="47"/>
        <v>#REF!</v>
      </c>
      <c r="Z116" s="238"/>
      <c r="AA116" s="528">
        <v>0</v>
      </c>
      <c r="AB116" s="529">
        <v>0</v>
      </c>
      <c r="AC116" s="41"/>
    </row>
    <row r="117" spans="1:29" ht="12.75" customHeight="1" thickBot="1" x14ac:dyDescent="0.3">
      <c r="A117" s="499" t="str">
        <f>TEXT($B$116,"dddd")</f>
        <v>woensdag</v>
      </c>
      <c r="B117" s="664"/>
      <c r="C117" s="450"/>
      <c r="D117" s="494">
        <f>IF(LEFT($A117,2)="ma",$D$172,IF(LEFT($A117,2)="di",$D$177,IF(LEFT($A117,2)="wo",$D$182,IF(LEFT($A117,2)="do",$D$187,IF(LEFT($A117,2)="vr",$D$192,IF(LEFT($A117,2)="za",$D$198,IF(LEFT($A117,2)="zo",$D$199)))))))</f>
        <v>0</v>
      </c>
      <c r="E117" s="441">
        <f>IF(LEFT($A117,2)="ma",$E$172,IF(LEFT($A117,2)="di",$E$177,IF(LEFT($A117,2)="wo",$E$182,IF(LEFT($A117,2)="do",$E$187,IF(LEFT($A117,2)="vr",$E$192,IF(LEFT($A117,2)="za",$E$198,IF(LEFT($A117,2)="zo",$E$199)))))))</f>
        <v>0</v>
      </c>
      <c r="F117" s="441">
        <f>IF(LEFT($A117,2)="ma",$C$172,IF(LEFT($A117,2)="di",$C$177,IF(LEFT($A117,2)="wo",$C$182,IF(LEFT($A117,2)="do",$C$187,IF(LEFT($A117,2)="vr",$C$192,IF(LEFT($A117,2)="za",$C$198,IF(LEFT($A117,2)="zo",$C$199)))))))</f>
        <v>0</v>
      </c>
      <c r="G117" s="43">
        <f t="shared" si="39"/>
        <v>0</v>
      </c>
      <c r="H117" s="265"/>
      <c r="I117" s="265"/>
      <c r="J117" s="280"/>
      <c r="K117" s="280"/>
      <c r="L117" s="310"/>
      <c r="M117" s="282"/>
      <c r="N117" s="464">
        <f t="shared" ref="N117:N120" si="50">$B$116</f>
        <v>42908</v>
      </c>
      <c r="O117" s="390"/>
      <c r="P117" s="283"/>
      <c r="Q117" s="283"/>
      <c r="R117" s="80"/>
      <c r="S117" s="68">
        <f t="shared" si="31"/>
        <v>0</v>
      </c>
      <c r="T117" s="4" t="e">
        <f t="shared" si="46"/>
        <v>#REF!</v>
      </c>
      <c r="U117" s="35"/>
      <c r="V117" s="69">
        <f t="shared" si="35"/>
        <v>0</v>
      </c>
      <c r="W117" s="69">
        <f t="shared" si="36"/>
        <v>0</v>
      </c>
      <c r="X117" s="70">
        <f t="shared" si="37"/>
        <v>0</v>
      </c>
      <c r="Y117" s="92" t="e">
        <f t="shared" si="47"/>
        <v>#REF!</v>
      </c>
      <c r="Z117" s="234"/>
      <c r="AA117" s="530">
        <v>0</v>
      </c>
      <c r="AB117" s="531">
        <v>0</v>
      </c>
      <c r="AC117" s="37"/>
    </row>
    <row r="118" spans="1:29" ht="12.75" customHeight="1" thickBot="1" x14ac:dyDescent="0.3">
      <c r="A118" s="499" t="str">
        <f>TEXT($B$116,"dddd")</f>
        <v>woensdag</v>
      </c>
      <c r="B118" s="664"/>
      <c r="C118" s="452"/>
      <c r="D118" s="492">
        <f>IF(LEFT($A118,2)="ma",$D$173,IF(LEFT($A118,2)="di",$D$178,IF(LEFT($A118,2)="wo",$D$183,IF(LEFT($A118,2)="do",$D$188,IF(LEFT($A118,2)="vr",$D$193,IF(LEFT($A118,2)="za",$D$198,IF(LEFT($A118,2)="zo",$D$199)))))))</f>
        <v>0</v>
      </c>
      <c r="E118" s="441">
        <f>IF(LEFT($A118,2)="ma",$E$173,IF(LEFT($A118,2)="di",$E$178,IF(LEFT($A118,2)="wo",$E$183,IF(LEFT($A118,2)="do",$E$188,IF(LEFT($A118,2)="vr",$E$193,IF(LEFT($A118,2)="za",$E$198,IF(LEFT($A118,2)="zo",$E$199)))))))</f>
        <v>0</v>
      </c>
      <c r="F118" s="441">
        <f>IF(LEFT($A118,2)="ma",$C$173,IF(LEFT($A118,2)="di",$C$178,IF(LEFT($A118,2)="wo",$C$183,IF(LEFT($A118,2)="do",$C$188,IF(LEFT($A118,2)="vr",$C$193,IF(LEFT($A118,2)="za",$C$198,IF(LEFT($A118,2)="zo",$C$199)))))))</f>
        <v>0</v>
      </c>
      <c r="G118" s="43">
        <f t="shared" si="39"/>
        <v>0</v>
      </c>
      <c r="H118" s="265"/>
      <c r="I118" s="265"/>
      <c r="J118" s="280"/>
      <c r="K118" s="280"/>
      <c r="L118" s="310"/>
      <c r="M118" s="282"/>
      <c r="N118" s="464">
        <f t="shared" si="50"/>
        <v>42908</v>
      </c>
      <c r="O118" s="390"/>
      <c r="P118" s="283"/>
      <c r="Q118" s="283"/>
      <c r="R118" s="80"/>
      <c r="S118" s="68">
        <f t="shared" si="31"/>
        <v>0</v>
      </c>
      <c r="T118" s="4" t="e">
        <f t="shared" si="46"/>
        <v>#REF!</v>
      </c>
      <c r="U118" s="35"/>
      <c r="V118" s="69">
        <f t="shared" si="35"/>
        <v>0</v>
      </c>
      <c r="W118" s="69">
        <f t="shared" si="36"/>
        <v>0</v>
      </c>
      <c r="X118" s="70">
        <f t="shared" si="37"/>
        <v>0</v>
      </c>
      <c r="Y118" s="92" t="e">
        <f t="shared" si="47"/>
        <v>#REF!</v>
      </c>
      <c r="Z118" s="234"/>
      <c r="AA118" s="530">
        <v>0</v>
      </c>
      <c r="AB118" s="531">
        <v>0</v>
      </c>
      <c r="AC118" s="37"/>
    </row>
    <row r="119" spans="1:29" ht="12.75" customHeight="1" thickBot="1" x14ac:dyDescent="0.3">
      <c r="A119" s="499" t="str">
        <f>TEXT($B$116,"dddd")</f>
        <v>woensdag</v>
      </c>
      <c r="B119" s="664"/>
      <c r="C119" s="450"/>
      <c r="D119" s="441">
        <f>IF(LEFT($A119,2)="ma",$D$174,IF(LEFT($A119,2)="di",$D$179,IF(LEFT($A119,2)="wo",$D$184,IF(LEFT($A119,2)="do",$D$189,IF(LEFT($A119,2)="vr",$D$194,IF(LEFT($A119,2)="za",$D$198,IF(LEFT($A119,2)="zo",$D$199)))))))</f>
        <v>0</v>
      </c>
      <c r="E119" s="441">
        <f>IF(LEFT($A119,2)="ma",$E$174,IF(LEFT($A119,2)="di",$E$179,IF(LEFT($A119,2)="wo",$E$184,IF(LEFT($A119,2)="do",$E$189,IF(LEFT($A119,2)="vr",$E$194,IF(LEFT($A119,2)="za",$E$198,IF(LEFT($A119,2)="zo",$E$199)))))))</f>
        <v>0</v>
      </c>
      <c r="F119" s="441">
        <f>IF(LEFT($A119,2)="ma",$C$174,IF(LEFT($A119,2)="di",$C$179,IF(LEFT($A119,2)="wo",$C$184,IF(LEFT($A119,2)="do",$C$189,IF(LEFT($A119,2)="vr",$C$194,IF(LEFT($A119,2)="za",$C$198,IF(LEFT($A119,2)="zo",$C$199)))))))</f>
        <v>0</v>
      </c>
      <c r="G119" s="43">
        <f t="shared" si="39"/>
        <v>0</v>
      </c>
      <c r="H119" s="265"/>
      <c r="I119" s="265"/>
      <c r="J119" s="280"/>
      <c r="K119" s="280"/>
      <c r="L119" s="310"/>
      <c r="M119" s="282"/>
      <c r="N119" s="464">
        <f t="shared" si="50"/>
        <v>42908</v>
      </c>
      <c r="O119" s="390"/>
      <c r="P119" s="283"/>
      <c r="Q119" s="283"/>
      <c r="R119" s="80"/>
      <c r="S119" s="68">
        <f t="shared" si="31"/>
        <v>0</v>
      </c>
      <c r="T119" s="4" t="e">
        <f t="shared" si="46"/>
        <v>#REF!</v>
      </c>
      <c r="U119" s="35"/>
      <c r="V119" s="69">
        <f t="shared" si="35"/>
        <v>0</v>
      </c>
      <c r="W119" s="69">
        <f t="shared" si="36"/>
        <v>0</v>
      </c>
      <c r="X119" s="70">
        <f t="shared" si="37"/>
        <v>0</v>
      </c>
      <c r="Y119" s="92" t="e">
        <f t="shared" si="47"/>
        <v>#REF!</v>
      </c>
      <c r="Z119" s="234"/>
      <c r="AA119" s="530">
        <v>0</v>
      </c>
      <c r="AB119" s="531">
        <v>0</v>
      </c>
      <c r="AC119" s="37"/>
    </row>
    <row r="120" spans="1:29" ht="13.5" customHeight="1" thickBot="1" x14ac:dyDescent="0.3">
      <c r="A120" s="499" t="str">
        <f>TEXT($B$116,"dddd")</f>
        <v>woensdag</v>
      </c>
      <c r="B120" s="665"/>
      <c r="C120" s="449" t="e">
        <f t="shared" si="38"/>
        <v>#REF!</v>
      </c>
      <c r="D120" s="442">
        <f>IF(LEFT($A120,2)="ma",$D$175,IF(LEFT($A120,2)="di",$D$180,IF(LEFT($A120,2)="wo",$D$185,IF(LEFT($A120,2)="do",$D$190,IF(LEFT($A120,2)="vr",$D$195,IF(LEFT($A120,2)="za",$D$198,IF(LEFT($A120,2)="zo",$D$199)))))))</f>
        <v>0</v>
      </c>
      <c r="E120" s="442">
        <f>IF(LEFT($A120,2)="ma",$E$175,IF(LEFT($A120,2)="di",$E$180,IF(LEFT($A120,2)="wo",$E$185,IF(LEFT($A120,2)="do",$E$190,IF(LEFT($A120,2)="vr",$E$195,IF(LEFT($A120,2)="za",$E$198,IF(LEFT($A120,2)="zo",$E$199)))))))</f>
        <v>0</v>
      </c>
      <c r="F120" s="442">
        <f>IF(LEFT($A120,2)="ma",$C$175,IF(LEFT($A120,2)="di",$C$180,IF(LEFT($A120,2)="wo",$C$185,IF(LEFT($A120,2)="do",$C$190,IF(LEFT($A120,2)="vr",$C$195,IF(LEFT($A120,2)="za",$C$198,IF(LEFT($A120,2)="zo",$C$199)))))))</f>
        <v>0</v>
      </c>
      <c r="G120" s="44">
        <f t="shared" si="39"/>
        <v>0</v>
      </c>
      <c r="H120" s="266"/>
      <c r="I120" s="266"/>
      <c r="J120" s="284"/>
      <c r="K120" s="284"/>
      <c r="L120" s="311"/>
      <c r="M120" s="286"/>
      <c r="N120" s="464">
        <f t="shared" si="50"/>
        <v>42908</v>
      </c>
      <c r="O120" s="391"/>
      <c r="P120" s="287"/>
      <c r="Q120" s="287"/>
      <c r="R120" s="81"/>
      <c r="S120" s="71">
        <f t="shared" si="31"/>
        <v>0</v>
      </c>
      <c r="T120" s="6" t="e">
        <f t="shared" si="46"/>
        <v>#REF!</v>
      </c>
      <c r="U120" s="36"/>
      <c r="V120" s="72">
        <f t="shared" si="35"/>
        <v>0</v>
      </c>
      <c r="W120" s="72">
        <f t="shared" si="36"/>
        <v>0</v>
      </c>
      <c r="X120" s="73">
        <f t="shared" si="37"/>
        <v>0</v>
      </c>
      <c r="Y120" s="93" t="e">
        <f t="shared" si="47"/>
        <v>#REF!</v>
      </c>
      <c r="Z120" s="235"/>
      <c r="AA120" s="532">
        <v>0</v>
      </c>
      <c r="AB120" s="533">
        <v>0</v>
      </c>
      <c r="AC120" s="38"/>
    </row>
    <row r="121" spans="1:29" ht="12.75" customHeight="1" x14ac:dyDescent="0.25">
      <c r="A121" s="496" t="str">
        <f>TEXT($B$121,"dddd")</f>
        <v>donderdag</v>
      </c>
      <c r="B121" s="663">
        <f>DATE($AC$3,6,24)</f>
        <v>42909</v>
      </c>
      <c r="C121" s="451"/>
      <c r="D121" s="493">
        <f>IF(LEFT($A121,2 )="ma",$D$171,IF(LEFT($A121,2)="di",$D$176,IF(LEFT($A121,2)="wo",$D$181,IF(LEFT($A121,2)="do",$D$186,IF(LEFT($A121,2)="vr",$D$191,IF(LEFT($A121,2)="za",$D$198,IF(LEFT($A121,2)="zo",$D$199)))))))</f>
        <v>0</v>
      </c>
      <c r="E121" s="495">
        <f>IF(LEFT($A121,2)="ma",$E$171,IF(LEFT($A121,2)="di",$E$176,IF(LEFT($A121,2)="wo",$E$181,IF(LEFT($A121,2)="do",$E$186,IF(LEFT($A121,2)="vr",$E$191,IF(LEFT($A121,2)="za",$E$198,IF(LEFT($A121,2)="zo",$E$199)))))))</f>
        <v>0</v>
      </c>
      <c r="F121" s="495">
        <f>IF(LEFT($A121,2)="ma",$C$171,IF(LEFT($A121,2)="di",$C$176,IF(LEFT($A121,2)="wo",$C$181,IF(LEFT($A121,2)="do",$C$186,IF(LEFT($A121,2)="vr",$C$191,IF(LEFT($A121,2)="za",$C$198,IF(LEFT($A121,2)="zo",$C$199)))))))</f>
        <v>0</v>
      </c>
      <c r="G121" s="45">
        <f t="shared" si="39"/>
        <v>0</v>
      </c>
      <c r="H121" s="267"/>
      <c r="I121" s="508"/>
      <c r="J121" s="288"/>
      <c r="K121" s="288"/>
      <c r="L121" s="312"/>
      <c r="M121" s="290"/>
      <c r="N121" s="463">
        <f>$B$121</f>
        <v>42909</v>
      </c>
      <c r="O121" s="392"/>
      <c r="P121" s="291"/>
      <c r="Q121" s="291"/>
      <c r="R121" s="79"/>
      <c r="S121" s="200">
        <f t="shared" si="31"/>
        <v>0</v>
      </c>
      <c r="T121" s="5" t="e">
        <f t="shared" si="46"/>
        <v>#REF!</v>
      </c>
      <c r="U121" s="34"/>
      <c r="V121" s="67">
        <f>IF(LEFT(M121,1)="R",IF(U121&lt;$Q$2,0,U121-$Q$2),IF(LEFT(M121,1)="S",IF(U121&lt;$Q$2,0,U121-$Q$2),U121))</f>
        <v>0</v>
      </c>
      <c r="W121" s="67">
        <f>U121</f>
        <v>0</v>
      </c>
      <c r="X121" s="74">
        <f>W121*($Y$3)</f>
        <v>0</v>
      </c>
      <c r="Y121" s="91" t="e">
        <f t="shared" si="47"/>
        <v>#REF!</v>
      </c>
      <c r="Z121" s="236"/>
      <c r="AA121" s="534">
        <v>0</v>
      </c>
      <c r="AB121" s="535">
        <v>0</v>
      </c>
      <c r="AC121" s="39"/>
    </row>
    <row r="122" spans="1:29" ht="12.75" customHeight="1" x14ac:dyDescent="0.25">
      <c r="A122" s="497" t="str">
        <f>TEXT($B$121,"dddd")</f>
        <v>donderdag</v>
      </c>
      <c r="B122" s="664"/>
      <c r="C122" s="450"/>
      <c r="D122" s="494">
        <f>IF(LEFT($A122,2)="ma",$D$172,IF(LEFT($A122,2)="di",$D$177,IF(LEFT($A122,2)="wo",$D$182,IF(LEFT($A122,2)="do",$D$187,IF(LEFT($A122,2)="vr",$D$192,IF(LEFT($A122,2)="za",$D$198,IF(LEFT($A122,2)="zo",$D$199)))))))</f>
        <v>0</v>
      </c>
      <c r="E122" s="441">
        <f>IF(LEFT($A122,2)="ma",$E$172,IF(LEFT($A122,2)="di",$E$177,IF(LEFT($A122,2)="wo",$E$182,IF(LEFT($A122,2)="do",$E$187,IF(LEFT($A122,2)="vr",$E$192,IF(LEFT($A122,2)="za",$E$198,IF(LEFT($A122,2)="zo",$E$199)))))))</f>
        <v>0</v>
      </c>
      <c r="F122" s="441">
        <f>IF(LEFT($A122,2)="ma",$C$172,IF(LEFT($A122,2)="di",$C$177,IF(LEFT($A122,2)="wo",$C$182,IF(LEFT($A122,2)="do",$C$187,IF(LEFT($A122,2)="vr",$C$192,IF(LEFT($A122,2)="za",$C$198,IF(LEFT($A122,2)="zo",$C$199)))))))</f>
        <v>0</v>
      </c>
      <c r="G122" s="43">
        <f t="shared" si="39"/>
        <v>0</v>
      </c>
      <c r="H122" s="265"/>
      <c r="I122" s="265"/>
      <c r="J122" s="280"/>
      <c r="K122" s="280"/>
      <c r="L122" s="310"/>
      <c r="M122" s="282"/>
      <c r="N122" s="463">
        <f t="shared" ref="N122:N125" si="51">$B$121</f>
        <v>42909</v>
      </c>
      <c r="O122" s="390"/>
      <c r="P122" s="283"/>
      <c r="Q122" s="283"/>
      <c r="R122" s="80"/>
      <c r="S122" s="68">
        <f t="shared" si="31"/>
        <v>0</v>
      </c>
      <c r="T122" s="4" t="e">
        <f t="shared" si="46"/>
        <v>#REF!</v>
      </c>
      <c r="U122" s="35"/>
      <c r="V122" s="69">
        <f t="shared" si="35"/>
        <v>0</v>
      </c>
      <c r="W122" s="69">
        <f t="shared" si="36"/>
        <v>0</v>
      </c>
      <c r="X122" s="70">
        <f t="shared" si="37"/>
        <v>0</v>
      </c>
      <c r="Y122" s="92" t="e">
        <f t="shared" si="47"/>
        <v>#REF!</v>
      </c>
      <c r="Z122" s="234"/>
      <c r="AA122" s="530">
        <v>0</v>
      </c>
      <c r="AB122" s="531">
        <v>0</v>
      </c>
      <c r="AC122" s="37"/>
    </row>
    <row r="123" spans="1:29" ht="12.75" customHeight="1" x14ac:dyDescent="0.25">
      <c r="A123" s="497" t="str">
        <f>TEXT($B$121,"dddd")</f>
        <v>donderdag</v>
      </c>
      <c r="B123" s="664"/>
      <c r="C123" s="452"/>
      <c r="D123" s="492">
        <f>IF(LEFT($A123,2)="ma",$D$173,IF(LEFT($A123,2)="di",$D$178,IF(LEFT($A123,2)="wo",$D$183,IF(LEFT($A123,2)="do",$D$188,IF(LEFT($A123,2)="vr",$D$193,IF(LEFT($A123,2)="za",$D$198,IF(LEFT($A123,2)="zo",$D$199)))))))</f>
        <v>0</v>
      </c>
      <c r="E123" s="441">
        <f>IF(LEFT($A123,2)="ma",$E$173,IF(LEFT($A123,2)="di",$E$178,IF(LEFT($A123,2)="wo",$E$183,IF(LEFT($A123,2)="do",$E$188,IF(LEFT($A123,2)="vr",$E$193,IF(LEFT($A123,2)="za",$E$198,IF(LEFT($A123,2)="zo",$E$199)))))))</f>
        <v>0</v>
      </c>
      <c r="F123" s="441">
        <f>IF(LEFT($A123,2)="ma",$C$173,IF(LEFT($A123,2)="di",$C$178,IF(LEFT($A123,2)="wo",$C$183,IF(LEFT($A123,2)="do",$C$188,IF(LEFT($A123,2)="vr",$C$193,IF(LEFT($A123,2)="za",$C$198,IF(LEFT($A123,2)="zo",$C$199)))))))</f>
        <v>0</v>
      </c>
      <c r="G123" s="43">
        <f t="shared" si="39"/>
        <v>0</v>
      </c>
      <c r="H123" s="265"/>
      <c r="I123" s="265"/>
      <c r="J123" s="280"/>
      <c r="K123" s="280"/>
      <c r="L123" s="310"/>
      <c r="M123" s="282"/>
      <c r="N123" s="463">
        <f t="shared" si="51"/>
        <v>42909</v>
      </c>
      <c r="O123" s="390"/>
      <c r="P123" s="283"/>
      <c r="Q123" s="283"/>
      <c r="R123" s="80"/>
      <c r="S123" s="68">
        <f t="shared" si="31"/>
        <v>0</v>
      </c>
      <c r="T123" s="4" t="e">
        <f t="shared" si="46"/>
        <v>#REF!</v>
      </c>
      <c r="U123" s="35"/>
      <c r="V123" s="69">
        <f t="shared" si="35"/>
        <v>0</v>
      </c>
      <c r="W123" s="69">
        <f t="shared" si="36"/>
        <v>0</v>
      </c>
      <c r="X123" s="70">
        <f t="shared" si="37"/>
        <v>0</v>
      </c>
      <c r="Y123" s="92" t="e">
        <f t="shared" si="47"/>
        <v>#REF!</v>
      </c>
      <c r="Z123" s="234"/>
      <c r="AA123" s="530">
        <v>0</v>
      </c>
      <c r="AB123" s="531">
        <v>0</v>
      </c>
      <c r="AC123" s="37"/>
    </row>
    <row r="124" spans="1:29" ht="12.75" customHeight="1" thickBot="1" x14ac:dyDescent="0.3">
      <c r="A124" s="497" t="str">
        <f>TEXT($B$121,"dddd")</f>
        <v>donderdag</v>
      </c>
      <c r="B124" s="664"/>
      <c r="C124" s="450"/>
      <c r="D124" s="441">
        <f>IF(LEFT($A124,2)="ma",$D$174,IF(LEFT($A124,2)="di",$D$179,IF(LEFT($A124,2)="wo",$D$184,IF(LEFT($A124,2)="do",$D$189,IF(LEFT($A124,2)="vr",$D$194,IF(LEFT($A124,2)="za",$D$198,IF(LEFT($A124,2)="zo",$D$199)))))))</f>
        <v>0</v>
      </c>
      <c r="E124" s="441">
        <f>IF(LEFT($A124,2)="ma",$E$174,IF(LEFT($A124,2)="di",$E$179,IF(LEFT($A124,2)="wo",$E$184,IF(LEFT($A124,2)="do",$E$189,IF(LEFT($A124,2)="vr",$E$194,IF(LEFT($A124,2)="za",$E$198,IF(LEFT($A124,2)="zo",$E$199)))))))</f>
        <v>0</v>
      </c>
      <c r="F124" s="441">
        <f>IF(LEFT($A124,2)="ma",$C$174,IF(LEFT($A124,2)="di",$C$179,IF(LEFT($A124,2)="wo",$C$184,IF(LEFT($A124,2)="do",$C$189,IF(LEFT($A124,2)="vr",$C$194,IF(LEFT($A124,2)="za",$C$198,IF(LEFT($A124,2)="zo",$C$199)))))))</f>
        <v>0</v>
      </c>
      <c r="G124" s="43">
        <f t="shared" si="39"/>
        <v>0</v>
      </c>
      <c r="H124" s="265"/>
      <c r="I124" s="265"/>
      <c r="J124" s="280"/>
      <c r="K124" s="280"/>
      <c r="L124" s="310"/>
      <c r="M124" s="282"/>
      <c r="N124" s="463">
        <f t="shared" si="51"/>
        <v>42909</v>
      </c>
      <c r="O124" s="390"/>
      <c r="P124" s="283"/>
      <c r="Q124" s="283"/>
      <c r="R124" s="80"/>
      <c r="S124" s="68">
        <f t="shared" si="31"/>
        <v>0</v>
      </c>
      <c r="T124" s="4" t="e">
        <f t="shared" si="46"/>
        <v>#REF!</v>
      </c>
      <c r="U124" s="35"/>
      <c r="V124" s="69">
        <f t="shared" si="35"/>
        <v>0</v>
      </c>
      <c r="W124" s="69">
        <f t="shared" si="36"/>
        <v>0</v>
      </c>
      <c r="X124" s="70">
        <f t="shared" si="37"/>
        <v>0</v>
      </c>
      <c r="Y124" s="92" t="e">
        <f t="shared" si="47"/>
        <v>#REF!</v>
      </c>
      <c r="Z124" s="234"/>
      <c r="AA124" s="530">
        <v>0</v>
      </c>
      <c r="AB124" s="531">
        <v>0</v>
      </c>
      <c r="AC124" s="37"/>
    </row>
    <row r="125" spans="1:29" ht="13.5" customHeight="1" thickBot="1" x14ac:dyDescent="0.3">
      <c r="A125" s="498" t="str">
        <f>TEXT($B$121,"dddd")</f>
        <v>donderdag</v>
      </c>
      <c r="B125" s="665"/>
      <c r="C125" s="449" t="e">
        <f t="shared" si="38"/>
        <v>#REF!</v>
      </c>
      <c r="D125" s="442">
        <f>IF(LEFT($A125,2)="ma",$D$175,IF(LEFT($A125,2)="di",$D$180,IF(LEFT($A125,2)="wo",$D$185,IF(LEFT($A125,2)="do",$D$190,IF(LEFT($A125,2)="vr",$D$195,IF(LEFT($A125,2)="za",$D$198,IF(LEFT($A125,2)="zo",$D$199)))))))</f>
        <v>0</v>
      </c>
      <c r="E125" s="442">
        <f>IF(LEFT($A125,2)="ma",$E$175,IF(LEFT($A125,2)="di",$E$180,IF(LEFT($A125,2)="wo",$E$185,IF(LEFT($A125,2)="do",$E$190,IF(LEFT($A125,2)="vr",$E$195,IF(LEFT($A125,2)="za",$E$198,IF(LEFT($A125,2)="zo",$E$199)))))))</f>
        <v>0</v>
      </c>
      <c r="F125" s="442">
        <f>IF(LEFT($A125,2)="ma",$C$175,IF(LEFT($A125,2)="di",$C$180,IF(LEFT($A125,2)="wo",$C$185,IF(LEFT($A125,2)="do",$C$190,IF(LEFT($A125,2)="vr",$C$195,IF(LEFT($A125,2)="za",$C$198,IF(LEFT($A125,2)="zo",$C$199)))))))</f>
        <v>0</v>
      </c>
      <c r="G125" s="46">
        <f t="shared" si="39"/>
        <v>0</v>
      </c>
      <c r="H125" s="268"/>
      <c r="I125" s="266"/>
      <c r="J125" s="292"/>
      <c r="K125" s="292"/>
      <c r="L125" s="313"/>
      <c r="M125" s="294"/>
      <c r="N125" s="463">
        <f t="shared" si="51"/>
        <v>42909</v>
      </c>
      <c r="O125" s="393"/>
      <c r="P125" s="295"/>
      <c r="Q125" s="295"/>
      <c r="R125" s="81"/>
      <c r="S125" s="71">
        <f t="shared" si="31"/>
        <v>0</v>
      </c>
      <c r="T125" s="6" t="e">
        <f t="shared" si="46"/>
        <v>#REF!</v>
      </c>
      <c r="U125" s="36"/>
      <c r="V125" s="72">
        <f t="shared" si="35"/>
        <v>0</v>
      </c>
      <c r="W125" s="72">
        <f t="shared" si="36"/>
        <v>0</v>
      </c>
      <c r="X125" s="73">
        <f t="shared" si="37"/>
        <v>0</v>
      </c>
      <c r="Y125" s="93" t="e">
        <f t="shared" si="47"/>
        <v>#REF!</v>
      </c>
      <c r="Z125" s="237"/>
      <c r="AA125" s="536">
        <v>0</v>
      </c>
      <c r="AB125" s="537">
        <v>0</v>
      </c>
      <c r="AC125" s="40"/>
    </row>
    <row r="126" spans="1:29" ht="12.75" customHeight="1" thickBot="1" x14ac:dyDescent="0.3">
      <c r="A126" s="499" t="str">
        <f>TEXT($B$126,"dddd")</f>
        <v>vrijdag</v>
      </c>
      <c r="B126" s="663">
        <f>DATE($AC$3,6,25)</f>
        <v>42910</v>
      </c>
      <c r="C126" s="451"/>
      <c r="D126" s="493">
        <f>IF(LEFT($A126,2 )="ma",$D$171,IF(LEFT($A126,2)="di",$D$176,IF(LEFT($A126,2)="wo",$D$181,IF(LEFT($A126,2)="do",$D$186,IF(LEFT($A126,2)="vr",$D$191,IF(LEFT($A126,2)="za",$D$198,IF(LEFT($A126,2)="zo",$D$199)))))))</f>
        <v>0</v>
      </c>
      <c r="E126" s="495">
        <f>IF(LEFT($A126,2)="ma",$E$171,IF(LEFT($A126,2)="di",$E$176,IF(LEFT($A126,2)="wo",$E$181,IF(LEFT($A126,2)="do",$E$186,IF(LEFT($A126,2)="vr",$E$191,IF(LEFT($A126,2)="za",$E$198,IF(LEFT($A126,2)="zo",$E$199)))))))</f>
        <v>0</v>
      </c>
      <c r="F126" s="495">
        <f>IF(LEFT($A126,2)="ma",$C$171,IF(LEFT($A126,2)="di",$C$176,IF(LEFT($A126,2)="wo",$C$181,IF(LEFT($A126,2)="do",$C$186,IF(LEFT($A126,2)="vr",$C$191,IF(LEFT($A126,2)="za",$C$198,IF(LEFT($A126,2)="zo",$C$199)))))))</f>
        <v>0</v>
      </c>
      <c r="G126" s="42">
        <f t="shared" si="39"/>
        <v>0</v>
      </c>
      <c r="H126" s="264"/>
      <c r="I126" s="508"/>
      <c r="J126" s="276"/>
      <c r="K126" s="276"/>
      <c r="L126" s="309"/>
      <c r="M126" s="278"/>
      <c r="N126" s="464">
        <f>$B$126</f>
        <v>42910</v>
      </c>
      <c r="O126" s="389"/>
      <c r="P126" s="279"/>
      <c r="Q126" s="279"/>
      <c r="R126" s="79"/>
      <c r="S126" s="200">
        <f t="shared" si="31"/>
        <v>0</v>
      </c>
      <c r="T126" s="5" t="e">
        <f t="shared" si="46"/>
        <v>#REF!</v>
      </c>
      <c r="U126" s="34"/>
      <c r="V126" s="67">
        <f>IF(LEFT(M126,1)="R",IF(U126&lt;$Q$2,0,U126-$Q$2),IF(LEFT(M126,1)="S",IF(U126&lt;$Q$2,0,U126-$Q$2),U126))</f>
        <v>0</v>
      </c>
      <c r="W126" s="67">
        <f>U126</f>
        <v>0</v>
      </c>
      <c r="X126" s="74">
        <f>W126*($Y$3)</f>
        <v>0</v>
      </c>
      <c r="Y126" s="91" t="e">
        <f t="shared" si="47"/>
        <v>#REF!</v>
      </c>
      <c r="Z126" s="238"/>
      <c r="AA126" s="528">
        <v>0</v>
      </c>
      <c r="AB126" s="529">
        <v>0</v>
      </c>
      <c r="AC126" s="41"/>
    </row>
    <row r="127" spans="1:29" ht="12.75" customHeight="1" thickBot="1" x14ac:dyDescent="0.3">
      <c r="A127" s="499" t="str">
        <f>TEXT($B$126,"dddd")</f>
        <v>vrijdag</v>
      </c>
      <c r="B127" s="664"/>
      <c r="C127" s="450"/>
      <c r="D127" s="494">
        <f>IF(LEFT($A127,2)="ma",$D$172,IF(LEFT($A127,2)="di",$D$177,IF(LEFT($A127,2)="wo",$D$182,IF(LEFT($A127,2)="do",$D$187,IF(LEFT($A127,2)="vr",$D$192,IF(LEFT($A127,2)="za",$D$198,IF(LEFT($A127,2)="zo",$D$199)))))))</f>
        <v>0</v>
      </c>
      <c r="E127" s="441">
        <f>IF(LEFT($A127,2)="ma",$E$172,IF(LEFT($A127,2)="di",$E$177,IF(LEFT($A127,2)="wo",$E$182,IF(LEFT($A127,2)="do",$E$187,IF(LEFT($A127,2)="vr",$E$192,IF(LEFT($A127,2)="za",$E$198,IF(LEFT($A127,2)="zo",$E$199)))))))</f>
        <v>0</v>
      </c>
      <c r="F127" s="441">
        <f>IF(LEFT($A127,2)="ma",$C$172,IF(LEFT($A127,2)="di",$C$177,IF(LEFT($A127,2)="wo",$C$182,IF(LEFT($A127,2)="do",$C$187,IF(LEFT($A127,2)="vr",$C$192,IF(LEFT($A127,2)="za",$C$198,IF(LEFT($A127,2)="zo",$C$199)))))))</f>
        <v>0</v>
      </c>
      <c r="G127" s="43">
        <f t="shared" si="39"/>
        <v>0</v>
      </c>
      <c r="H127" s="265"/>
      <c r="I127" s="265"/>
      <c r="J127" s="280"/>
      <c r="K127" s="280"/>
      <c r="L127" s="310"/>
      <c r="M127" s="282"/>
      <c r="N127" s="464">
        <f t="shared" ref="N127:N130" si="52">$B$126</f>
        <v>42910</v>
      </c>
      <c r="O127" s="390"/>
      <c r="P127" s="283"/>
      <c r="Q127" s="283"/>
      <c r="R127" s="80"/>
      <c r="S127" s="68">
        <f t="shared" si="31"/>
        <v>0</v>
      </c>
      <c r="T127" s="4" t="e">
        <f t="shared" si="46"/>
        <v>#REF!</v>
      </c>
      <c r="U127" s="35"/>
      <c r="V127" s="69">
        <f t="shared" si="35"/>
        <v>0</v>
      </c>
      <c r="W127" s="69">
        <f t="shared" si="36"/>
        <v>0</v>
      </c>
      <c r="X127" s="70">
        <f t="shared" si="37"/>
        <v>0</v>
      </c>
      <c r="Y127" s="92" t="e">
        <f t="shared" si="47"/>
        <v>#REF!</v>
      </c>
      <c r="Z127" s="234"/>
      <c r="AA127" s="530">
        <v>0</v>
      </c>
      <c r="AB127" s="531">
        <v>0</v>
      </c>
      <c r="AC127" s="37"/>
    </row>
    <row r="128" spans="1:29" ht="12.75" customHeight="1" thickBot="1" x14ac:dyDescent="0.3">
      <c r="A128" s="499" t="str">
        <f>TEXT($B$126,"dddd")</f>
        <v>vrijdag</v>
      </c>
      <c r="B128" s="664"/>
      <c r="C128" s="452"/>
      <c r="D128" s="492">
        <f>IF(LEFT($A128,2)="ma",$D$173,IF(LEFT($A128,2)="di",$D$178,IF(LEFT($A128,2)="wo",$D$183,IF(LEFT($A128,2)="do",$D$188,IF(LEFT($A128,2)="vr",$D$193,IF(LEFT($A128,2)="za",$D$198,IF(LEFT($A128,2)="zo",$D$199)))))))</f>
        <v>0</v>
      </c>
      <c r="E128" s="441">
        <f>IF(LEFT($A128,2)="ma",$E$173,IF(LEFT($A128,2)="di",$E$178,IF(LEFT($A128,2)="wo",$E$183,IF(LEFT($A128,2)="do",$E$188,IF(LEFT($A128,2)="vr",$E$193,IF(LEFT($A128,2)="za",$E$198,IF(LEFT($A128,2)="zo",$E$199)))))))</f>
        <v>0</v>
      </c>
      <c r="F128" s="441">
        <f>IF(LEFT($A128,2)="ma",$C$173,IF(LEFT($A128,2)="di",$C$178,IF(LEFT($A128,2)="wo",$C$183,IF(LEFT($A128,2)="do",$C$188,IF(LEFT($A128,2)="vr",$C$193,IF(LEFT($A128,2)="za",$C$198,IF(LEFT($A128,2)="zo",$C$199)))))))</f>
        <v>0</v>
      </c>
      <c r="G128" s="43">
        <f t="shared" si="39"/>
        <v>0</v>
      </c>
      <c r="H128" s="265"/>
      <c r="I128" s="265"/>
      <c r="J128" s="280"/>
      <c r="K128" s="280"/>
      <c r="L128" s="310"/>
      <c r="M128" s="282"/>
      <c r="N128" s="464">
        <f t="shared" si="52"/>
        <v>42910</v>
      </c>
      <c r="O128" s="390"/>
      <c r="P128" s="283"/>
      <c r="Q128" s="283"/>
      <c r="R128" s="80"/>
      <c r="S128" s="68">
        <f t="shared" si="31"/>
        <v>0</v>
      </c>
      <c r="T128" s="4" t="e">
        <f t="shared" si="46"/>
        <v>#REF!</v>
      </c>
      <c r="U128" s="35"/>
      <c r="V128" s="69">
        <f t="shared" si="35"/>
        <v>0</v>
      </c>
      <c r="W128" s="69">
        <f t="shared" si="36"/>
        <v>0</v>
      </c>
      <c r="X128" s="70">
        <f t="shared" si="37"/>
        <v>0</v>
      </c>
      <c r="Y128" s="92" t="e">
        <f t="shared" si="47"/>
        <v>#REF!</v>
      </c>
      <c r="Z128" s="234"/>
      <c r="AA128" s="530">
        <v>0</v>
      </c>
      <c r="AB128" s="531">
        <v>0</v>
      </c>
      <c r="AC128" s="37"/>
    </row>
    <row r="129" spans="1:29" ht="12.75" customHeight="1" thickBot="1" x14ac:dyDescent="0.3">
      <c r="A129" s="499" t="str">
        <f>TEXT($B$126,"dddd")</f>
        <v>vrijdag</v>
      </c>
      <c r="B129" s="664"/>
      <c r="C129" s="450"/>
      <c r="D129" s="441">
        <f>IF(LEFT($A129,2)="ma",$D$174,IF(LEFT($A129,2)="di",$D$179,IF(LEFT($A129,2)="wo",$D$184,IF(LEFT($A129,2)="do",$D$189,IF(LEFT($A129,2)="vr",$D$194,IF(LEFT($A129,2)="za",$D$198,IF(LEFT($A129,2)="zo",$D$199)))))))</f>
        <v>0</v>
      </c>
      <c r="E129" s="441">
        <f>IF(LEFT($A129,2)="ma",$E$174,IF(LEFT($A129,2)="di",$E$179,IF(LEFT($A129,2)="wo",$E$184,IF(LEFT($A129,2)="do",$E$189,IF(LEFT($A129,2)="vr",$E$194,IF(LEFT($A129,2)="za",$E$198,IF(LEFT($A129,2)="zo",$E$199)))))))</f>
        <v>0</v>
      </c>
      <c r="F129" s="441">
        <f>IF(LEFT($A129,2)="ma",$C$174,IF(LEFT($A129,2)="di",$C$179,IF(LEFT($A129,2)="wo",$C$184,IF(LEFT($A129,2)="do",$C$189,IF(LEFT($A129,2)="vr",$C$194,IF(LEFT($A129,2)="za",$C$198,IF(LEFT($A129,2)="zo",$C$199)))))))</f>
        <v>0</v>
      </c>
      <c r="G129" s="43">
        <f t="shared" si="39"/>
        <v>0</v>
      </c>
      <c r="H129" s="265"/>
      <c r="I129" s="265"/>
      <c r="J129" s="280"/>
      <c r="K129" s="280"/>
      <c r="L129" s="310"/>
      <c r="M129" s="282"/>
      <c r="N129" s="464">
        <f t="shared" si="52"/>
        <v>42910</v>
      </c>
      <c r="O129" s="390"/>
      <c r="P129" s="283"/>
      <c r="Q129" s="283"/>
      <c r="R129" s="80"/>
      <c r="S129" s="68">
        <f t="shared" si="31"/>
        <v>0</v>
      </c>
      <c r="T129" s="4" t="e">
        <f t="shared" si="46"/>
        <v>#REF!</v>
      </c>
      <c r="U129" s="35"/>
      <c r="V129" s="69">
        <f t="shared" si="35"/>
        <v>0</v>
      </c>
      <c r="W129" s="69">
        <f t="shared" si="36"/>
        <v>0</v>
      </c>
      <c r="X129" s="70">
        <f t="shared" si="37"/>
        <v>0</v>
      </c>
      <c r="Y129" s="92" t="e">
        <f t="shared" si="47"/>
        <v>#REF!</v>
      </c>
      <c r="Z129" s="234"/>
      <c r="AA129" s="530">
        <v>0</v>
      </c>
      <c r="AB129" s="531">
        <v>0</v>
      </c>
      <c r="AC129" s="37"/>
    </row>
    <row r="130" spans="1:29" ht="13.5" customHeight="1" thickBot="1" x14ac:dyDescent="0.3">
      <c r="A130" s="499" t="str">
        <f>TEXT($B$126,"dddd")</f>
        <v>vrijdag</v>
      </c>
      <c r="B130" s="665"/>
      <c r="C130" s="449" t="e">
        <f t="shared" si="38"/>
        <v>#REF!</v>
      </c>
      <c r="D130" s="442">
        <f>IF(LEFT($A130,2)="ma",$D$175,IF(LEFT($A130,2)="di",$D$180,IF(LEFT($A130,2)="wo",$D$185,IF(LEFT($A130,2)="do",$D$190,IF(LEFT($A130,2)="vr",$D$195,IF(LEFT($A130,2)="za",$D$198,IF(LEFT($A130,2)="zo",$D$199)))))))</f>
        <v>0</v>
      </c>
      <c r="E130" s="442">
        <f>IF(LEFT($A130,2)="ma",$E$175,IF(LEFT($A130,2)="di",$E$180,IF(LEFT($A130,2)="wo",$E$185,IF(LEFT($A130,2)="do",$E$190,IF(LEFT($A130,2)="vr",$E$195,IF(LEFT($A130,2)="za",$E$198,IF(LEFT($A130,2)="zo",$E$199)))))))</f>
        <v>0</v>
      </c>
      <c r="F130" s="442">
        <f>IF(LEFT($A130,2)="ma",$C$175,IF(LEFT($A130,2)="di",$C$180,IF(LEFT($A130,2)="wo",$C$185,IF(LEFT($A130,2)="do",$C$190,IF(LEFT($A130,2)="vr",$C$195,IF(LEFT($A130,2)="za",$C$198,IF(LEFT($A130,2)="zo",$C$199)))))))</f>
        <v>0</v>
      </c>
      <c r="G130" s="44">
        <f t="shared" si="39"/>
        <v>0</v>
      </c>
      <c r="H130" s="266"/>
      <c r="I130" s="266"/>
      <c r="J130" s="284"/>
      <c r="K130" s="284"/>
      <c r="L130" s="311"/>
      <c r="M130" s="286"/>
      <c r="N130" s="464">
        <f t="shared" si="52"/>
        <v>42910</v>
      </c>
      <c r="O130" s="391"/>
      <c r="P130" s="287"/>
      <c r="Q130" s="287"/>
      <c r="R130" s="81"/>
      <c r="S130" s="71">
        <f t="shared" si="31"/>
        <v>0</v>
      </c>
      <c r="T130" s="6" t="e">
        <f t="shared" si="46"/>
        <v>#REF!</v>
      </c>
      <c r="U130" s="36"/>
      <c r="V130" s="72">
        <f t="shared" si="35"/>
        <v>0</v>
      </c>
      <c r="W130" s="72">
        <f t="shared" si="36"/>
        <v>0</v>
      </c>
      <c r="X130" s="73">
        <f t="shared" si="37"/>
        <v>0</v>
      </c>
      <c r="Y130" s="93" t="e">
        <f t="shared" si="47"/>
        <v>#REF!</v>
      </c>
      <c r="Z130" s="235"/>
      <c r="AA130" s="532">
        <v>0</v>
      </c>
      <c r="AB130" s="533">
        <v>0</v>
      </c>
      <c r="AC130" s="38"/>
    </row>
    <row r="131" spans="1:29" ht="12.75" customHeight="1" x14ac:dyDescent="0.25">
      <c r="A131" s="496" t="str">
        <f>TEXT($B$131,"dddd")</f>
        <v>zaterdag</v>
      </c>
      <c r="B131" s="663">
        <f>DATE($AC$3,6,26)</f>
        <v>42911</v>
      </c>
      <c r="C131" s="451"/>
      <c r="D131" s="493">
        <f>IF(LEFT($A131,2 )="ma",$D$171,IF(LEFT($A131,2)="di",$D$176,IF(LEFT($A131,2)="wo",$D$181,IF(LEFT($A131,2)="do",$D$186,IF(LEFT($A131,2)="vr",$D$191,IF(LEFT($A131,2)="za",$D$198,IF(LEFT($A131,2)="zo",$D$199)))))))</f>
        <v>0</v>
      </c>
      <c r="E131" s="495">
        <f>IF(LEFT($A131,2)="ma",$E$171,IF(LEFT($A131,2)="di",$E$176,IF(LEFT($A131,2)="wo",$E$181,IF(LEFT($A131,2)="do",$E$186,IF(LEFT($A131,2)="vr",$E$191,IF(LEFT($A131,2)="za",$E$198,IF(LEFT($A131,2)="zo",$E$199)))))))</f>
        <v>0</v>
      </c>
      <c r="F131" s="495">
        <f>IF(LEFT($A131,2)="ma",$C$171,IF(LEFT($A131,2)="di",$C$176,IF(LEFT($A131,2)="wo",$C$181,IF(LEFT($A131,2)="do",$C$186,IF(LEFT($A131,2)="vr",$C$191,IF(LEFT($A131,2)="za",$C$198,IF(LEFT($A131,2)="zo",$C$199)))))))</f>
        <v>0</v>
      </c>
      <c r="G131" s="45">
        <f t="shared" si="39"/>
        <v>0</v>
      </c>
      <c r="H131" s="267"/>
      <c r="I131" s="508"/>
      <c r="J131" s="288"/>
      <c r="K131" s="288"/>
      <c r="L131" s="312"/>
      <c r="M131" s="290"/>
      <c r="N131" s="463">
        <f>$B$131</f>
        <v>42911</v>
      </c>
      <c r="O131" s="392"/>
      <c r="P131" s="291"/>
      <c r="Q131" s="291"/>
      <c r="R131" s="79"/>
      <c r="S131" s="200">
        <f t="shared" si="31"/>
        <v>0</v>
      </c>
      <c r="T131" s="5" t="e">
        <f t="shared" si="46"/>
        <v>#REF!</v>
      </c>
      <c r="U131" s="34"/>
      <c r="V131" s="67">
        <f>IF(LEFT(M131,1)="R",IF(U131&lt;$Q$2,0,U131-$Q$2),IF(LEFT(M131,1)="S",IF(U131&lt;$Q$2,0,U131-$Q$2),U131))</f>
        <v>0</v>
      </c>
      <c r="W131" s="67">
        <f>U131</f>
        <v>0</v>
      </c>
      <c r="X131" s="74">
        <f>W131*($Y$3)</f>
        <v>0</v>
      </c>
      <c r="Y131" s="91" t="e">
        <f t="shared" si="47"/>
        <v>#REF!</v>
      </c>
      <c r="Z131" s="236"/>
      <c r="AA131" s="534">
        <v>0</v>
      </c>
      <c r="AB131" s="535">
        <v>0</v>
      </c>
      <c r="AC131" s="39"/>
    </row>
    <row r="132" spans="1:29" ht="12.75" customHeight="1" x14ac:dyDescent="0.25">
      <c r="A132" s="497" t="str">
        <f>TEXT($B$131,"dddd")</f>
        <v>zaterdag</v>
      </c>
      <c r="B132" s="664"/>
      <c r="C132" s="450"/>
      <c r="D132" s="494">
        <f>IF(LEFT($A132,2)="ma",$D$172,IF(LEFT($A132,2)="di",$D$177,IF(LEFT($A132,2)="wo",$D$182,IF(LEFT($A132,2)="do",$D$187,IF(LEFT($A132,2)="vr",$D$192,IF(LEFT($A132,2)="za",$D$198,IF(LEFT($A132,2)="zo",$D$199)))))))</f>
        <v>0</v>
      </c>
      <c r="E132" s="441">
        <f>IF(LEFT($A132,2)="ma",$E$172,IF(LEFT($A132,2)="di",$E$177,IF(LEFT($A132,2)="wo",$E$182,IF(LEFT($A132,2)="do",$E$187,IF(LEFT($A132,2)="vr",$E$192,IF(LEFT($A132,2)="za",$E$198,IF(LEFT($A132,2)="zo",$E$199)))))))</f>
        <v>0</v>
      </c>
      <c r="F132" s="441">
        <f>IF(LEFT($A132,2)="ma",$C$172,IF(LEFT($A132,2)="di",$C$177,IF(LEFT($A132,2)="wo",$C$182,IF(LEFT($A132,2)="do",$C$187,IF(LEFT($A132,2)="vr",$C$192,IF(LEFT($A132,2)="za",$C$198,IF(LEFT($A132,2)="zo",$C$199)))))))</f>
        <v>0</v>
      </c>
      <c r="G132" s="43">
        <f t="shared" si="39"/>
        <v>0</v>
      </c>
      <c r="H132" s="265"/>
      <c r="I132" s="265"/>
      <c r="J132" s="280"/>
      <c r="K132" s="280"/>
      <c r="L132" s="310"/>
      <c r="M132" s="282"/>
      <c r="N132" s="463">
        <f t="shared" ref="N132:N135" si="53">$B$131</f>
        <v>42911</v>
      </c>
      <c r="O132" s="390"/>
      <c r="P132" s="283"/>
      <c r="Q132" s="283"/>
      <c r="R132" s="80"/>
      <c r="S132" s="68">
        <f t="shared" si="31"/>
        <v>0</v>
      </c>
      <c r="T132" s="4" t="e">
        <f t="shared" si="46"/>
        <v>#REF!</v>
      </c>
      <c r="U132" s="35"/>
      <c r="V132" s="69">
        <f t="shared" si="35"/>
        <v>0</v>
      </c>
      <c r="W132" s="69">
        <f t="shared" si="36"/>
        <v>0</v>
      </c>
      <c r="X132" s="70">
        <f t="shared" si="37"/>
        <v>0</v>
      </c>
      <c r="Y132" s="92" t="e">
        <f t="shared" si="47"/>
        <v>#REF!</v>
      </c>
      <c r="Z132" s="234"/>
      <c r="AA132" s="530">
        <v>0</v>
      </c>
      <c r="AB132" s="531">
        <v>0</v>
      </c>
      <c r="AC132" s="37"/>
    </row>
    <row r="133" spans="1:29" ht="12.75" customHeight="1" x14ac:dyDescent="0.25">
      <c r="A133" s="497" t="str">
        <f>TEXT($B$131,"dddd")</f>
        <v>zaterdag</v>
      </c>
      <c r="B133" s="664"/>
      <c r="C133" s="452"/>
      <c r="D133" s="492">
        <f>IF(LEFT($A133,2)="ma",$D$173,IF(LEFT($A133,2)="di",$D$178,IF(LEFT($A133,2)="wo",$D$183,IF(LEFT($A133,2)="do",$D$188,IF(LEFT($A133,2)="vr",$D$193,IF(LEFT($A133,2)="za",$D$198,IF(LEFT($A133,2)="zo",$D$199)))))))</f>
        <v>0</v>
      </c>
      <c r="E133" s="441">
        <f>IF(LEFT($A133,2)="ma",$E$173,IF(LEFT($A133,2)="di",$E$178,IF(LEFT($A133,2)="wo",$E$183,IF(LEFT($A133,2)="do",$E$188,IF(LEFT($A133,2)="vr",$E$193,IF(LEFT($A133,2)="za",$E$198,IF(LEFT($A133,2)="zo",$E$199)))))))</f>
        <v>0</v>
      </c>
      <c r="F133" s="441">
        <f>IF(LEFT($A133,2)="ma",$C$173,IF(LEFT($A133,2)="di",$C$178,IF(LEFT($A133,2)="wo",$C$183,IF(LEFT($A133,2)="do",$C$188,IF(LEFT($A133,2)="vr",$C$193,IF(LEFT($A133,2)="za",$C$198,IF(LEFT($A133,2)="zo",$C$199)))))))</f>
        <v>0</v>
      </c>
      <c r="G133" s="43">
        <f t="shared" si="39"/>
        <v>0</v>
      </c>
      <c r="H133" s="265"/>
      <c r="I133" s="265"/>
      <c r="J133" s="280"/>
      <c r="K133" s="280"/>
      <c r="L133" s="310"/>
      <c r="M133" s="282"/>
      <c r="N133" s="463">
        <f t="shared" si="53"/>
        <v>42911</v>
      </c>
      <c r="O133" s="390"/>
      <c r="P133" s="283"/>
      <c r="Q133" s="283"/>
      <c r="R133" s="80"/>
      <c r="S133" s="68">
        <f t="shared" si="31"/>
        <v>0</v>
      </c>
      <c r="T133" s="4" t="e">
        <f t="shared" si="46"/>
        <v>#REF!</v>
      </c>
      <c r="U133" s="35"/>
      <c r="V133" s="69">
        <f t="shared" si="35"/>
        <v>0</v>
      </c>
      <c r="W133" s="69">
        <f t="shared" si="36"/>
        <v>0</v>
      </c>
      <c r="X133" s="70">
        <f t="shared" si="37"/>
        <v>0</v>
      </c>
      <c r="Y133" s="92" t="e">
        <f t="shared" si="47"/>
        <v>#REF!</v>
      </c>
      <c r="Z133" s="234"/>
      <c r="AA133" s="530">
        <v>0</v>
      </c>
      <c r="AB133" s="531">
        <v>0</v>
      </c>
      <c r="AC133" s="37"/>
    </row>
    <row r="134" spans="1:29" ht="12.75" customHeight="1" thickBot="1" x14ac:dyDescent="0.3">
      <c r="A134" s="497" t="str">
        <f>TEXT($B$131,"dddd")</f>
        <v>zaterdag</v>
      </c>
      <c r="B134" s="664"/>
      <c r="C134" s="450"/>
      <c r="D134" s="441">
        <f>IF(LEFT($A134,2)="ma",$D$174,IF(LEFT($A134,2)="di",$D$179,IF(LEFT($A134,2)="wo",$D$184,IF(LEFT($A134,2)="do",$D$189,IF(LEFT($A134,2)="vr",$D$194,IF(LEFT($A134,2)="za",$D$198,IF(LEFT($A134,2)="zo",$D$199)))))))</f>
        <v>0</v>
      </c>
      <c r="E134" s="441">
        <f>IF(LEFT($A134,2)="ma",$E$174,IF(LEFT($A134,2)="di",$E$179,IF(LEFT($A134,2)="wo",$E$184,IF(LEFT($A134,2)="do",$E$189,IF(LEFT($A134,2)="vr",$E$194,IF(LEFT($A134,2)="za",$E$198,IF(LEFT($A134,2)="zo",$E$199)))))))</f>
        <v>0</v>
      </c>
      <c r="F134" s="441">
        <f>IF(LEFT($A134,2)="ma",$C$174,IF(LEFT($A134,2)="di",$C$179,IF(LEFT($A134,2)="wo",$C$184,IF(LEFT($A134,2)="do",$C$189,IF(LEFT($A134,2)="vr",$C$194,IF(LEFT($A134,2)="za",$C$198,IF(LEFT($A134,2)="zo",$C$199)))))))</f>
        <v>0</v>
      </c>
      <c r="G134" s="43">
        <f t="shared" si="39"/>
        <v>0</v>
      </c>
      <c r="H134" s="265"/>
      <c r="I134" s="265"/>
      <c r="J134" s="280"/>
      <c r="K134" s="280"/>
      <c r="L134" s="310"/>
      <c r="M134" s="282"/>
      <c r="N134" s="463">
        <f t="shared" si="53"/>
        <v>42911</v>
      </c>
      <c r="O134" s="390"/>
      <c r="P134" s="283"/>
      <c r="Q134" s="283"/>
      <c r="R134" s="80"/>
      <c r="S134" s="68">
        <f t="shared" ref="S134:S155" si="54">IF(LEFT(M134,1)="R",IF(R134&lt;$Q$2,0,R134-$Q$2),IF(LEFT(M134,1)="S",IF(R134&lt;$Q$2,0,R134-$Q$2),R134))</f>
        <v>0</v>
      </c>
      <c r="T134" s="4" t="e">
        <f t="shared" ref="T134:T155" si="55">S134*$R$3</f>
        <v>#REF!</v>
      </c>
      <c r="U134" s="35"/>
      <c r="V134" s="69">
        <f t="shared" si="35"/>
        <v>0</v>
      </c>
      <c r="W134" s="69">
        <f t="shared" si="36"/>
        <v>0</v>
      </c>
      <c r="X134" s="70">
        <f t="shared" si="37"/>
        <v>0</v>
      </c>
      <c r="Y134" s="92" t="e">
        <f t="shared" ref="Y134:Y155" si="56">V134*($R$3)</f>
        <v>#REF!</v>
      </c>
      <c r="Z134" s="234"/>
      <c r="AA134" s="530">
        <v>0</v>
      </c>
      <c r="AB134" s="531">
        <v>0</v>
      </c>
      <c r="AC134" s="37"/>
    </row>
    <row r="135" spans="1:29" ht="13.5" customHeight="1" thickBot="1" x14ac:dyDescent="0.3">
      <c r="A135" s="498" t="str">
        <f>TEXT($B$131,"dddd")</f>
        <v>zaterdag</v>
      </c>
      <c r="B135" s="665"/>
      <c r="C135" s="449" t="e">
        <f t="shared" ref="C135" si="57">IF(LEFT($A131,2)="ma",SUM(G131:G135)-SUM($H$171:$H$175)+C130,IF(LEFT($A131,2)="di",SUM(G131:G135)-SUM($H$176:$H$180)+C130, IF(LEFT($A131,2)="wo",SUM(G131:G135)-SUM($H$181:$H$185)+C130, IF(LEFT($A131,2)="do",SUM(G131:G135)-SUM($H$186:$H$190)+C130, IF(LEFT($A131,2)="vr",SUM(G131:G135)-SUM($H$191:$H$195)+C130, IF(LEFT($A131,2)="za",SUM(G131:G135)-$H$198+C130, IF(LEFT($A131,2)="zo",SUM(G131:G135)-$H$199+C130)))))))</f>
        <v>#REF!</v>
      </c>
      <c r="D135" s="442">
        <f>IF(LEFT($A135,2)="ma",$D$175,IF(LEFT($A135,2)="di",$D$180,IF(LEFT($A135,2)="wo",$D$185,IF(LEFT($A135,2)="do",$D$190,IF(LEFT($A135,2)="vr",$D$195,IF(LEFT($A135,2)="za",$D$198,IF(LEFT($A135,2)="zo",$D$199)))))))</f>
        <v>0</v>
      </c>
      <c r="E135" s="442">
        <f>IF(LEFT($A135,2)="ma",$E$175,IF(LEFT($A135,2)="di",$E$180,IF(LEFT($A135,2)="wo",$E$185,IF(LEFT($A135,2)="do",$E$190,IF(LEFT($A135,2)="vr",$E$195,IF(LEFT($A135,2)="za",$E$198,IF(LEFT($A135,2)="zo",$E$199)))))))</f>
        <v>0</v>
      </c>
      <c r="F135" s="442">
        <f>IF(LEFT($A135,2)="ma",$C$175,IF(LEFT($A135,2)="di",$C$180,IF(LEFT($A135,2)="wo",$C$185,IF(LEFT($A135,2)="do",$C$190,IF(LEFT($A135,2)="vr",$C$195,IF(LEFT($A135,2)="za",$C$198,IF(LEFT($A135,2)="zo",$C$199)))))))</f>
        <v>0</v>
      </c>
      <c r="G135" s="46">
        <f t="shared" si="39"/>
        <v>0</v>
      </c>
      <c r="H135" s="268"/>
      <c r="I135" s="266"/>
      <c r="J135" s="292"/>
      <c r="K135" s="292"/>
      <c r="L135" s="313"/>
      <c r="M135" s="294"/>
      <c r="N135" s="463">
        <f t="shared" si="53"/>
        <v>42911</v>
      </c>
      <c r="O135" s="393"/>
      <c r="P135" s="295"/>
      <c r="Q135" s="295"/>
      <c r="R135" s="81"/>
      <c r="S135" s="71">
        <f t="shared" si="54"/>
        <v>0</v>
      </c>
      <c r="T135" s="6" t="e">
        <f t="shared" si="55"/>
        <v>#REF!</v>
      </c>
      <c r="U135" s="36"/>
      <c r="V135" s="72">
        <f t="shared" si="35"/>
        <v>0</v>
      </c>
      <c r="W135" s="72">
        <f t="shared" si="36"/>
        <v>0</v>
      </c>
      <c r="X135" s="73">
        <f t="shared" si="37"/>
        <v>0</v>
      </c>
      <c r="Y135" s="93" t="e">
        <f t="shared" si="56"/>
        <v>#REF!</v>
      </c>
      <c r="Z135" s="237"/>
      <c r="AA135" s="536">
        <v>0</v>
      </c>
      <c r="AB135" s="537">
        <v>0</v>
      </c>
      <c r="AC135" s="40"/>
    </row>
    <row r="136" spans="1:29" ht="12.75" customHeight="1" thickBot="1" x14ac:dyDescent="0.3">
      <c r="A136" s="499" t="str">
        <f>TEXT($B$136,"dddd")</f>
        <v>zondag</v>
      </c>
      <c r="B136" s="663">
        <f>DATE($AC$3,6,27)</f>
        <v>42912</v>
      </c>
      <c r="C136" s="451"/>
      <c r="D136" s="493">
        <f>IF(LEFT($A136,2 )="ma",$D$171,IF(LEFT($A136,2)="di",$D$176,IF(LEFT($A136,2)="wo",$D$181,IF(LEFT($A136,2)="do",$D$186,IF(LEFT($A136,2)="vr",$D$191,IF(LEFT($A136,2)="za",$D$198,IF(LEFT($A136,2)="zo",$D$199)))))))</f>
        <v>0</v>
      </c>
      <c r="E136" s="495">
        <f>IF(LEFT($A136,2)="ma",$E$171,IF(LEFT($A136,2)="di",$E$176,IF(LEFT($A136,2)="wo",$E$181,IF(LEFT($A136,2)="do",$E$186,IF(LEFT($A136,2)="vr",$E$191,IF(LEFT($A136,2)="za",$E$198,IF(LEFT($A136,2)="zo",$E$199)))))))</f>
        <v>0</v>
      </c>
      <c r="F136" s="495">
        <f>IF(LEFT($A136,2)="ma",$C$171,IF(LEFT($A136,2)="di",$C$176,IF(LEFT($A136,2)="wo",$C$181,IF(LEFT($A136,2)="do",$C$186,IF(LEFT($A136,2)="vr",$C$191,IF(LEFT($A136,2)="za",$C$198,IF(LEFT($A136,2)="zo",$C$199)))))))</f>
        <v>0</v>
      </c>
      <c r="G136" s="42">
        <f t="shared" si="39"/>
        <v>0</v>
      </c>
      <c r="H136" s="264"/>
      <c r="I136" s="508"/>
      <c r="J136" s="276"/>
      <c r="K136" s="276"/>
      <c r="L136" s="309"/>
      <c r="M136" s="278"/>
      <c r="N136" s="464">
        <f>$B$136</f>
        <v>42912</v>
      </c>
      <c r="O136" s="389"/>
      <c r="P136" s="279"/>
      <c r="Q136" s="279"/>
      <c r="R136" s="79"/>
      <c r="S136" s="200">
        <f t="shared" si="54"/>
        <v>0</v>
      </c>
      <c r="T136" s="5" t="e">
        <f t="shared" si="55"/>
        <v>#REF!</v>
      </c>
      <c r="U136" s="34"/>
      <c r="V136" s="67">
        <f>IF(LEFT(M136,1)="R",IF(U136&lt;$Q$2,0,U136-$Q$2),IF(LEFT(M136,1)="S",IF(U136&lt;$Q$2,0,U136-$Q$2),U136))</f>
        <v>0</v>
      </c>
      <c r="W136" s="67">
        <f>U136</f>
        <v>0</v>
      </c>
      <c r="X136" s="74">
        <f>W136*($Y$3)</f>
        <v>0</v>
      </c>
      <c r="Y136" s="91" t="e">
        <f t="shared" si="56"/>
        <v>#REF!</v>
      </c>
      <c r="Z136" s="238"/>
      <c r="AA136" s="528">
        <v>0</v>
      </c>
      <c r="AB136" s="529">
        <v>0</v>
      </c>
      <c r="AC136" s="41"/>
    </row>
    <row r="137" spans="1:29" ht="12.75" customHeight="1" thickBot="1" x14ac:dyDescent="0.3">
      <c r="A137" s="499" t="str">
        <f>TEXT($B$136,"dddd")</f>
        <v>zondag</v>
      </c>
      <c r="B137" s="664"/>
      <c r="C137" s="450"/>
      <c r="D137" s="494">
        <f>IF(LEFT($A137,2)="ma",$D$172,IF(LEFT($A137,2)="di",$D$177,IF(LEFT($A137,2)="wo",$D$182,IF(LEFT($A137,2)="do",$D$187,IF(LEFT($A137,2)="vr",$D$192,IF(LEFT($A137,2)="za",$D$198,IF(LEFT($A137,2)="zo",$D$199)))))))</f>
        <v>0</v>
      </c>
      <c r="E137" s="441">
        <f>IF(LEFT($A137,2)="ma",$E$172,IF(LEFT($A137,2)="di",$E$177,IF(LEFT($A137,2)="wo",$E$182,IF(LEFT($A137,2)="do",$E$187,IF(LEFT($A137,2)="vr",$E$192,IF(LEFT($A137,2)="za",$E$198,IF(LEFT($A137,2)="zo",$E$199)))))))</f>
        <v>0</v>
      </c>
      <c r="F137" s="441">
        <f>IF(LEFT($A137,2)="ma",$C$172,IF(LEFT($A137,2)="di",$C$177,IF(LEFT($A137,2)="wo",$C$182,IF(LEFT($A137,2)="do",$C$187,IF(LEFT($A137,2)="vr",$C$192,IF(LEFT($A137,2)="za",$C$198,IF(LEFT($A137,2)="zo",$C$199)))))))</f>
        <v>0</v>
      </c>
      <c r="G137" s="43">
        <f t="shared" si="39"/>
        <v>0</v>
      </c>
      <c r="H137" s="265"/>
      <c r="I137" s="265"/>
      <c r="J137" s="280"/>
      <c r="K137" s="280"/>
      <c r="L137" s="310"/>
      <c r="M137" s="282"/>
      <c r="N137" s="464">
        <f t="shared" ref="N137:N140" si="58">$B$136</f>
        <v>42912</v>
      </c>
      <c r="O137" s="390"/>
      <c r="P137" s="283"/>
      <c r="Q137" s="283"/>
      <c r="R137" s="80"/>
      <c r="S137" s="68">
        <f t="shared" si="54"/>
        <v>0</v>
      </c>
      <c r="T137" s="4" t="e">
        <f t="shared" si="55"/>
        <v>#REF!</v>
      </c>
      <c r="U137" s="35"/>
      <c r="V137" s="69">
        <f t="shared" ref="V137:V155" si="59">IF(LEFT(M137,1)="R",IF(U137&lt;$Q$2,0,U137-$Q$2),IF(LEFT(M137,1)="S",IF(U137&lt;$Q$2,0,U137-$Q$2),U137))</f>
        <v>0</v>
      </c>
      <c r="W137" s="69">
        <f t="shared" ref="W137:W155" si="60">U137</f>
        <v>0</v>
      </c>
      <c r="X137" s="70">
        <f t="shared" ref="X137:X155" si="61">W137*($Y$3)</f>
        <v>0</v>
      </c>
      <c r="Y137" s="92" t="e">
        <f t="shared" si="56"/>
        <v>#REF!</v>
      </c>
      <c r="Z137" s="234"/>
      <c r="AA137" s="530">
        <v>0</v>
      </c>
      <c r="AB137" s="531">
        <v>0</v>
      </c>
      <c r="AC137" s="37"/>
    </row>
    <row r="138" spans="1:29" ht="12.75" customHeight="1" thickBot="1" x14ac:dyDescent="0.3">
      <c r="A138" s="499" t="str">
        <f>TEXT($B$136,"dddd")</f>
        <v>zondag</v>
      </c>
      <c r="B138" s="664"/>
      <c r="C138" s="452"/>
      <c r="D138" s="492">
        <f>IF(LEFT($A138,2)="ma",$D$173,IF(LEFT($A138,2)="di",$D$178,IF(LEFT($A138,2)="wo",$D$183,IF(LEFT($A138,2)="do",$D$188,IF(LEFT($A138,2)="vr",$D$193,IF(LEFT($A138,2)="za",$D$198,IF(LEFT($A138,2)="zo",$D$199)))))))</f>
        <v>0</v>
      </c>
      <c r="E138" s="441">
        <f>IF(LEFT($A138,2)="ma",$E$173,IF(LEFT($A138,2)="di",$E$178,IF(LEFT($A138,2)="wo",$E$183,IF(LEFT($A138,2)="do",$E$188,IF(LEFT($A138,2)="vr",$E$193,IF(LEFT($A138,2)="za",$E$198,IF(LEFT($A138,2)="zo",$E$199)))))))</f>
        <v>0</v>
      </c>
      <c r="F138" s="441">
        <f>IF(LEFT($A138,2)="ma",$C$173,IF(LEFT($A138,2)="di",$C$178,IF(LEFT($A138,2)="wo",$C$183,IF(LEFT($A138,2)="do",$C$188,IF(LEFT($A138,2)="vr",$C$193,IF(LEFT($A138,2)="za",$C$198,IF(LEFT($A138,2)="zo",$C$199)))))))</f>
        <v>0</v>
      </c>
      <c r="G138" s="43">
        <f t="shared" si="39"/>
        <v>0</v>
      </c>
      <c r="H138" s="265"/>
      <c r="I138" s="265"/>
      <c r="J138" s="280"/>
      <c r="K138" s="280"/>
      <c r="L138" s="310"/>
      <c r="M138" s="282"/>
      <c r="N138" s="464">
        <f t="shared" si="58"/>
        <v>42912</v>
      </c>
      <c r="O138" s="390"/>
      <c r="P138" s="283"/>
      <c r="Q138" s="283"/>
      <c r="R138" s="80"/>
      <c r="S138" s="68">
        <f t="shared" si="54"/>
        <v>0</v>
      </c>
      <c r="T138" s="4" t="e">
        <f t="shared" si="55"/>
        <v>#REF!</v>
      </c>
      <c r="U138" s="35"/>
      <c r="V138" s="69">
        <f t="shared" si="59"/>
        <v>0</v>
      </c>
      <c r="W138" s="69">
        <f t="shared" si="60"/>
        <v>0</v>
      </c>
      <c r="X138" s="70">
        <f t="shared" si="61"/>
        <v>0</v>
      </c>
      <c r="Y138" s="92" t="e">
        <f t="shared" si="56"/>
        <v>#REF!</v>
      </c>
      <c r="Z138" s="234"/>
      <c r="AA138" s="530">
        <v>0</v>
      </c>
      <c r="AB138" s="531">
        <v>0</v>
      </c>
      <c r="AC138" s="37"/>
    </row>
    <row r="139" spans="1:29" ht="12.75" customHeight="1" thickBot="1" x14ac:dyDescent="0.3">
      <c r="A139" s="499" t="str">
        <f>TEXT($B$136,"dddd")</f>
        <v>zondag</v>
      </c>
      <c r="B139" s="664"/>
      <c r="C139" s="450"/>
      <c r="D139" s="441">
        <f>IF(LEFT($A139,2)="ma",$D$174,IF(LEFT($A139,2)="di",$D$179,IF(LEFT($A139,2)="wo",$D$184,IF(LEFT($A139,2)="do",$D$189,IF(LEFT($A139,2)="vr",$D$194,IF(LEFT($A139,2)="za",$D$198,IF(LEFT($A139,2)="zo",$D$199)))))))</f>
        <v>0</v>
      </c>
      <c r="E139" s="441">
        <f>IF(LEFT($A139,2)="ma",$E$174,IF(LEFT($A139,2)="di",$E$179,IF(LEFT($A139,2)="wo",$E$184,IF(LEFT($A139,2)="do",$E$189,IF(LEFT($A139,2)="vr",$E$194,IF(LEFT($A139,2)="za",$E$198,IF(LEFT($A139,2)="zo",$E$199)))))))</f>
        <v>0</v>
      </c>
      <c r="F139" s="441">
        <f>IF(LEFT($A139,2)="ma",$C$174,IF(LEFT($A139,2)="di",$C$179,IF(LEFT($A139,2)="wo",$C$184,IF(LEFT($A139,2)="do",$C$189,IF(LEFT($A139,2)="vr",$C$194,IF(LEFT($A139,2)="za",$C$198,IF(LEFT($A139,2)="zo",$C$199)))))))</f>
        <v>0</v>
      </c>
      <c r="G139" s="43">
        <f t="shared" si="39"/>
        <v>0</v>
      </c>
      <c r="H139" s="265"/>
      <c r="I139" s="265"/>
      <c r="J139" s="280"/>
      <c r="K139" s="280"/>
      <c r="L139" s="310"/>
      <c r="M139" s="282"/>
      <c r="N139" s="464">
        <f t="shared" si="58"/>
        <v>42912</v>
      </c>
      <c r="O139" s="390"/>
      <c r="P139" s="283"/>
      <c r="Q139" s="283"/>
      <c r="R139" s="80"/>
      <c r="S139" s="68">
        <f t="shared" si="54"/>
        <v>0</v>
      </c>
      <c r="T139" s="4" t="e">
        <f t="shared" si="55"/>
        <v>#REF!</v>
      </c>
      <c r="U139" s="35"/>
      <c r="V139" s="69">
        <f t="shared" si="59"/>
        <v>0</v>
      </c>
      <c r="W139" s="69">
        <f t="shared" si="60"/>
        <v>0</v>
      </c>
      <c r="X139" s="70">
        <f t="shared" si="61"/>
        <v>0</v>
      </c>
      <c r="Y139" s="92" t="e">
        <f t="shared" si="56"/>
        <v>#REF!</v>
      </c>
      <c r="Z139" s="234"/>
      <c r="AA139" s="530">
        <v>0</v>
      </c>
      <c r="AB139" s="531">
        <v>0</v>
      </c>
      <c r="AC139" s="37"/>
    </row>
    <row r="140" spans="1:29" ht="13.5" customHeight="1" thickBot="1" x14ac:dyDescent="0.3">
      <c r="A140" s="499" t="str">
        <f>TEXT($B$136,"dddd")</f>
        <v>zondag</v>
      </c>
      <c r="B140" s="665"/>
      <c r="C140" s="449" t="e">
        <f t="shared" ref="C140" si="62">IF(LEFT($A136,2)="ma",SUM(G136:G140)-SUM($H$171:$H$175)+C135,IF(LEFT($A136,2)="di",SUM(G136:G140)-SUM($H$176:$H$180)+C135, IF(LEFT($A136,2)="wo",SUM(G136:G140)-SUM($H$181:$H$185)+C135, IF(LEFT($A136,2)="do",SUM(G136:G140)-SUM($H$186:$H$190)+C135, IF(LEFT($A136,2)="vr",SUM(G136:G140)-SUM($H$191:$H$195)+C135, IF(LEFT($A136,2)="za",SUM(G136:G140)-$H$198+C135, IF(LEFT($A136,2)="zo",SUM(G136:G140)-$H$199+C135)))))))</f>
        <v>#REF!</v>
      </c>
      <c r="D140" s="442">
        <f>IF(LEFT($A140,2)="ma",$D$175,IF(LEFT($A140,2)="di",$D$180,IF(LEFT($A140,2)="wo",$D$185,IF(LEFT($A140,2)="do",$D$190,IF(LEFT($A140,2)="vr",$D$195,IF(LEFT($A140,2)="za",$D$198,IF(LEFT($A140,2)="zo",$D$199)))))))</f>
        <v>0</v>
      </c>
      <c r="E140" s="442">
        <f>IF(LEFT($A140,2)="ma",$E$175,IF(LEFT($A140,2)="di",$E$180,IF(LEFT($A140,2)="wo",$E$185,IF(LEFT($A140,2)="do",$E$190,IF(LEFT($A140,2)="vr",$E$195,IF(LEFT($A140,2)="za",$E$198,IF(LEFT($A140,2)="zo",$E$199)))))))</f>
        <v>0</v>
      </c>
      <c r="F140" s="442">
        <f>IF(LEFT($A140,2)="ma",$C$175,IF(LEFT($A140,2)="di",$C$180,IF(LEFT($A140,2)="wo",$C$185,IF(LEFT($A140,2)="do",$C$190,IF(LEFT($A140,2)="vr",$C$195,IF(LEFT($A140,2)="za",$C$198,IF(LEFT($A140,2)="zo",$C$199)))))))</f>
        <v>0</v>
      </c>
      <c r="G140" s="44">
        <f t="shared" si="39"/>
        <v>0</v>
      </c>
      <c r="H140" s="266"/>
      <c r="I140" s="266"/>
      <c r="J140" s="284"/>
      <c r="K140" s="284"/>
      <c r="L140" s="311"/>
      <c r="M140" s="286"/>
      <c r="N140" s="464">
        <f t="shared" si="58"/>
        <v>42912</v>
      </c>
      <c r="O140" s="391"/>
      <c r="P140" s="287"/>
      <c r="Q140" s="287"/>
      <c r="R140" s="81"/>
      <c r="S140" s="71">
        <f t="shared" si="54"/>
        <v>0</v>
      </c>
      <c r="T140" s="6" t="e">
        <f t="shared" si="55"/>
        <v>#REF!</v>
      </c>
      <c r="U140" s="36"/>
      <c r="V140" s="72">
        <f t="shared" si="59"/>
        <v>0</v>
      </c>
      <c r="W140" s="72">
        <f t="shared" si="60"/>
        <v>0</v>
      </c>
      <c r="X140" s="73">
        <f t="shared" si="61"/>
        <v>0</v>
      </c>
      <c r="Y140" s="93" t="e">
        <f t="shared" si="56"/>
        <v>#REF!</v>
      </c>
      <c r="Z140" s="235"/>
      <c r="AA140" s="532">
        <v>0</v>
      </c>
      <c r="AB140" s="533">
        <v>0</v>
      </c>
      <c r="AC140" s="38"/>
    </row>
    <row r="141" spans="1:29" ht="12.75" customHeight="1" x14ac:dyDescent="0.25">
      <c r="A141" s="496" t="str">
        <f>TEXT($B$141,"dddd")</f>
        <v>maandag</v>
      </c>
      <c r="B141" s="663">
        <f>DATE($AC$3,6,28)</f>
        <v>42913</v>
      </c>
      <c r="C141" s="451"/>
      <c r="D141" s="493">
        <f>IF(LEFT($A141,2 )="ma",$D$171,IF(LEFT($A141,2)="di",$D$176,IF(LEFT($A141,2)="wo",$D$181,IF(LEFT($A141,2)="do",$D$186,IF(LEFT($A141,2)="vr",$D$191,IF(LEFT($A141,2)="za",$D$198,IF(LEFT($A141,2)="zo",$D$199)))))))</f>
        <v>0</v>
      </c>
      <c r="E141" s="495">
        <f>IF(LEFT($A141,2)="ma",$E$171,IF(LEFT($A141,2)="di",$E$176,IF(LEFT($A141,2)="wo",$E$181,IF(LEFT($A141,2)="do",$E$186,IF(LEFT($A141,2)="vr",$E$191,IF(LEFT($A141,2)="za",$E$198,IF(LEFT($A141,2)="zo",$E$199)))))))</f>
        <v>0</v>
      </c>
      <c r="F141" s="495">
        <f>IF(LEFT($A141,2)="ma",$C$171,IF(LEFT($A141,2)="di",$C$176,IF(LEFT($A141,2)="wo",$C$181,IF(LEFT($A141,2)="do",$C$186,IF(LEFT($A141,2)="vr",$C$191,IF(LEFT($A141,2)="za",$C$198,IF(LEFT($A141,2)="zo",$C$199)))))))</f>
        <v>0</v>
      </c>
      <c r="G141" s="45">
        <f t="shared" ref="G141:G155" si="63">E141-D141-F141</f>
        <v>0</v>
      </c>
      <c r="H141" s="267"/>
      <c r="I141" s="508"/>
      <c r="J141" s="288"/>
      <c r="K141" s="288"/>
      <c r="L141" s="312"/>
      <c r="M141" s="290"/>
      <c r="N141" s="463">
        <f>$B$141</f>
        <v>42913</v>
      </c>
      <c r="O141" s="392"/>
      <c r="P141" s="291"/>
      <c r="Q141" s="291"/>
      <c r="R141" s="79"/>
      <c r="S141" s="200">
        <f t="shared" si="54"/>
        <v>0</v>
      </c>
      <c r="T141" s="5" t="e">
        <f t="shared" si="55"/>
        <v>#REF!</v>
      </c>
      <c r="U141" s="34"/>
      <c r="V141" s="67">
        <f>IF(LEFT(M141,1)="R",IF(U141&lt;$Q$2,0,U141-$Q$2),IF(LEFT(M141,1)="S",IF(U141&lt;$Q$2,0,U141-$Q$2),U141))</f>
        <v>0</v>
      </c>
      <c r="W141" s="67">
        <f>U141</f>
        <v>0</v>
      </c>
      <c r="X141" s="74">
        <f>W141*($Y$3)</f>
        <v>0</v>
      </c>
      <c r="Y141" s="91" t="e">
        <f t="shared" si="56"/>
        <v>#REF!</v>
      </c>
      <c r="Z141" s="236"/>
      <c r="AA141" s="534">
        <v>0</v>
      </c>
      <c r="AB141" s="535">
        <v>0</v>
      </c>
      <c r="AC141" s="39"/>
    </row>
    <row r="142" spans="1:29" ht="12.75" customHeight="1" x14ac:dyDescent="0.25">
      <c r="A142" s="497" t="str">
        <f>TEXT($B$141,"dddd")</f>
        <v>maandag</v>
      </c>
      <c r="B142" s="664"/>
      <c r="C142" s="450"/>
      <c r="D142" s="494">
        <f>IF(LEFT($A142,2)="ma",$D$172,IF(LEFT($A142,2)="di",$D$177,IF(LEFT($A142,2)="wo",$D$182,IF(LEFT($A142,2)="do",$D$187,IF(LEFT($A142,2)="vr",$D$192,IF(LEFT($A142,2)="za",$D$198,IF(LEFT($A142,2)="zo",$D$199)))))))</f>
        <v>0</v>
      </c>
      <c r="E142" s="441">
        <f>IF(LEFT($A142,2)="ma",$E$172,IF(LEFT($A142,2)="di",$E$177,IF(LEFT($A142,2)="wo",$E$182,IF(LEFT($A142,2)="do",$E$187,IF(LEFT($A142,2)="vr",$E$192,IF(LEFT($A142,2)="za",$E$198,IF(LEFT($A142,2)="zo",$E$199)))))))</f>
        <v>0</v>
      </c>
      <c r="F142" s="441">
        <f>IF(LEFT($A142,2)="ma",$C$172,IF(LEFT($A142,2)="di",$C$177,IF(LEFT($A142,2)="wo",$C$182,IF(LEFT($A142,2)="do",$C$187,IF(LEFT($A142,2)="vr",$C$192,IF(LEFT($A142,2)="za",$C$198,IF(LEFT($A142,2)="zo",$C$199)))))))</f>
        <v>0</v>
      </c>
      <c r="G142" s="43">
        <f t="shared" si="63"/>
        <v>0</v>
      </c>
      <c r="H142" s="265"/>
      <c r="I142" s="265"/>
      <c r="J142" s="280"/>
      <c r="K142" s="280"/>
      <c r="L142" s="310"/>
      <c r="M142" s="282"/>
      <c r="N142" s="463">
        <f t="shared" ref="N142:N145" si="64">$B$141</f>
        <v>42913</v>
      </c>
      <c r="O142" s="390"/>
      <c r="P142" s="283"/>
      <c r="Q142" s="283"/>
      <c r="R142" s="80"/>
      <c r="S142" s="68">
        <f t="shared" si="54"/>
        <v>0</v>
      </c>
      <c r="T142" s="4" t="e">
        <f t="shared" si="55"/>
        <v>#REF!</v>
      </c>
      <c r="U142" s="35"/>
      <c r="V142" s="69">
        <f t="shared" si="59"/>
        <v>0</v>
      </c>
      <c r="W142" s="69">
        <f t="shared" si="60"/>
        <v>0</v>
      </c>
      <c r="X142" s="70">
        <f t="shared" si="61"/>
        <v>0</v>
      </c>
      <c r="Y142" s="92" t="e">
        <f t="shared" si="56"/>
        <v>#REF!</v>
      </c>
      <c r="Z142" s="234"/>
      <c r="AA142" s="530">
        <v>0</v>
      </c>
      <c r="AB142" s="531">
        <v>0</v>
      </c>
      <c r="AC142" s="37"/>
    </row>
    <row r="143" spans="1:29" ht="12.75" customHeight="1" x14ac:dyDescent="0.25">
      <c r="A143" s="497" t="str">
        <f>TEXT($B$141,"dddd")</f>
        <v>maandag</v>
      </c>
      <c r="B143" s="664"/>
      <c r="C143" s="452"/>
      <c r="D143" s="492">
        <f>IF(LEFT($A143,2)="ma",$D$173,IF(LEFT($A143,2)="di",$D$178,IF(LEFT($A143,2)="wo",$D$183,IF(LEFT($A143,2)="do",$D$188,IF(LEFT($A143,2)="vr",$D$193,IF(LEFT($A143,2)="za",$D$198,IF(LEFT($A143,2)="zo",$D$199)))))))</f>
        <v>0</v>
      </c>
      <c r="E143" s="441">
        <f>IF(LEFT($A143,2)="ma",$E$173,IF(LEFT($A143,2)="di",$E$178,IF(LEFT($A143,2)="wo",$E$183,IF(LEFT($A143,2)="do",$E$188,IF(LEFT($A143,2)="vr",$E$193,IF(LEFT($A143,2)="za",$E$198,IF(LEFT($A143,2)="zo",$E$199)))))))</f>
        <v>0</v>
      </c>
      <c r="F143" s="441">
        <f>IF(LEFT($A143,2)="ma",$C$173,IF(LEFT($A143,2)="di",$C$178,IF(LEFT($A143,2)="wo",$C$183,IF(LEFT($A143,2)="do",$C$188,IF(LEFT($A143,2)="vr",$C$193,IF(LEFT($A143,2)="za",$C$198,IF(LEFT($A143,2)="zo",$C$199)))))))</f>
        <v>0</v>
      </c>
      <c r="G143" s="43">
        <f t="shared" si="63"/>
        <v>0</v>
      </c>
      <c r="H143" s="265"/>
      <c r="I143" s="265"/>
      <c r="J143" s="280"/>
      <c r="K143" s="280"/>
      <c r="L143" s="310"/>
      <c r="M143" s="282"/>
      <c r="N143" s="463">
        <f t="shared" si="64"/>
        <v>42913</v>
      </c>
      <c r="O143" s="390"/>
      <c r="P143" s="283"/>
      <c r="Q143" s="283"/>
      <c r="R143" s="80"/>
      <c r="S143" s="68">
        <f t="shared" si="54"/>
        <v>0</v>
      </c>
      <c r="T143" s="4" t="e">
        <f t="shared" si="55"/>
        <v>#REF!</v>
      </c>
      <c r="U143" s="35"/>
      <c r="V143" s="69">
        <f t="shared" si="59"/>
        <v>0</v>
      </c>
      <c r="W143" s="69">
        <f t="shared" si="60"/>
        <v>0</v>
      </c>
      <c r="X143" s="70">
        <f t="shared" si="61"/>
        <v>0</v>
      </c>
      <c r="Y143" s="92" t="e">
        <f t="shared" si="56"/>
        <v>#REF!</v>
      </c>
      <c r="Z143" s="234"/>
      <c r="AA143" s="530">
        <v>0</v>
      </c>
      <c r="AB143" s="531">
        <v>0</v>
      </c>
      <c r="AC143" s="37"/>
    </row>
    <row r="144" spans="1:29" ht="12.75" customHeight="1" thickBot="1" x14ac:dyDescent="0.3">
      <c r="A144" s="497" t="str">
        <f>TEXT($B$141,"dddd")</f>
        <v>maandag</v>
      </c>
      <c r="B144" s="664"/>
      <c r="C144" s="450"/>
      <c r="D144" s="441">
        <f>IF(LEFT($A144,2)="ma",$D$174,IF(LEFT($A144,2)="di",$D$179,IF(LEFT($A144,2)="wo",$D$184,IF(LEFT($A144,2)="do",$D$189,IF(LEFT($A144,2)="vr",$D$194,IF(LEFT($A144,2)="za",$D$198,IF(LEFT($A144,2)="zo",$D$199)))))))</f>
        <v>0</v>
      </c>
      <c r="E144" s="441">
        <f>IF(LEFT($A144,2)="ma",$E$174,IF(LEFT($A144,2)="di",$E$179,IF(LEFT($A144,2)="wo",$E$184,IF(LEFT($A144,2)="do",$E$189,IF(LEFT($A144,2)="vr",$E$194,IF(LEFT($A144,2)="za",$E$198,IF(LEFT($A144,2)="zo",$E$199)))))))</f>
        <v>0</v>
      </c>
      <c r="F144" s="441">
        <f>IF(LEFT($A144,2)="ma",$C$174,IF(LEFT($A144,2)="di",$C$179,IF(LEFT($A144,2)="wo",$C$184,IF(LEFT($A144,2)="do",$C$189,IF(LEFT($A144,2)="vr",$C$194,IF(LEFT($A144,2)="za",$C$198,IF(LEFT($A144,2)="zo",$C$199)))))))</f>
        <v>0</v>
      </c>
      <c r="G144" s="43">
        <f t="shared" si="63"/>
        <v>0</v>
      </c>
      <c r="H144" s="265"/>
      <c r="I144" s="265"/>
      <c r="J144" s="280"/>
      <c r="K144" s="280"/>
      <c r="L144" s="310"/>
      <c r="M144" s="282"/>
      <c r="N144" s="463">
        <f t="shared" si="64"/>
        <v>42913</v>
      </c>
      <c r="O144" s="390"/>
      <c r="P144" s="283"/>
      <c r="Q144" s="283"/>
      <c r="R144" s="80"/>
      <c r="S144" s="68">
        <f t="shared" si="54"/>
        <v>0</v>
      </c>
      <c r="T144" s="4" t="e">
        <f t="shared" si="55"/>
        <v>#REF!</v>
      </c>
      <c r="U144" s="35"/>
      <c r="V144" s="69">
        <f t="shared" si="59"/>
        <v>0</v>
      </c>
      <c r="W144" s="69">
        <f t="shared" si="60"/>
        <v>0</v>
      </c>
      <c r="X144" s="70">
        <f t="shared" si="61"/>
        <v>0</v>
      </c>
      <c r="Y144" s="92" t="e">
        <f t="shared" si="56"/>
        <v>#REF!</v>
      </c>
      <c r="Z144" s="234"/>
      <c r="AA144" s="530">
        <v>0</v>
      </c>
      <c r="AB144" s="531">
        <v>0</v>
      </c>
      <c r="AC144" s="37"/>
    </row>
    <row r="145" spans="1:29" ht="13.5" customHeight="1" thickBot="1" x14ac:dyDescent="0.3">
      <c r="A145" s="498" t="str">
        <f>TEXT($B$141,"dddd")</f>
        <v>maandag</v>
      </c>
      <c r="B145" s="665"/>
      <c r="C145" s="449" t="e">
        <f t="shared" ref="C145" si="65">IF(LEFT($A141,2)="ma",SUM(G141:G145)-SUM($H$171:$H$175)+C140,IF(LEFT($A141,2)="di",SUM(G141:G145)-SUM($H$176:$H$180)+C140, IF(LEFT($A141,2)="wo",SUM(G141:G145)-SUM($H$181:$H$185)+C140, IF(LEFT($A141,2)="do",SUM(G141:G145)-SUM($H$186:$H$190)+C140, IF(LEFT($A141,2)="vr",SUM(G141:G145)-SUM($H$191:$H$195)+C140, IF(LEFT($A141,2)="za",SUM(G141:G145)-$H$198+C140, IF(LEFT($A141,2)="zo",SUM(G141:G145)-$H$199+C140)))))))</f>
        <v>#REF!</v>
      </c>
      <c r="D145" s="442">
        <f>IF(LEFT($A145,2)="ma",$D$175,IF(LEFT($A145,2)="di",$D$180,IF(LEFT($A145,2)="wo",$D$185,IF(LEFT($A145,2)="do",$D$190,IF(LEFT($A145,2)="vr",$D$195,IF(LEFT($A145,2)="za",$D$198,IF(LEFT($A145,2)="zo",$D$199)))))))</f>
        <v>0</v>
      </c>
      <c r="E145" s="442">
        <f>IF(LEFT($A145,2)="ma",$E$175,IF(LEFT($A145,2)="di",$E$180,IF(LEFT($A145,2)="wo",$E$185,IF(LEFT($A145,2)="do",$E$190,IF(LEFT($A145,2)="vr",$E$195,IF(LEFT($A145,2)="za",$E$198,IF(LEFT($A145,2)="zo",$E$199)))))))</f>
        <v>0</v>
      </c>
      <c r="F145" s="442">
        <f>IF(LEFT($A145,2)="ma",$C$175,IF(LEFT($A145,2)="di",$C$180,IF(LEFT($A145,2)="wo",$C$185,IF(LEFT($A145,2)="do",$C$190,IF(LEFT($A145,2)="vr",$C$195,IF(LEFT($A145,2)="za",$C$198,IF(LEFT($A145,2)="zo",$C$199)))))))</f>
        <v>0</v>
      </c>
      <c r="G145" s="46">
        <f t="shared" si="63"/>
        <v>0</v>
      </c>
      <c r="H145" s="268"/>
      <c r="I145" s="266"/>
      <c r="J145" s="292"/>
      <c r="K145" s="292"/>
      <c r="L145" s="313"/>
      <c r="M145" s="294"/>
      <c r="N145" s="463">
        <f t="shared" si="64"/>
        <v>42913</v>
      </c>
      <c r="O145" s="393"/>
      <c r="P145" s="295"/>
      <c r="Q145" s="295"/>
      <c r="R145" s="81"/>
      <c r="S145" s="71">
        <f t="shared" si="54"/>
        <v>0</v>
      </c>
      <c r="T145" s="6" t="e">
        <f t="shared" si="55"/>
        <v>#REF!</v>
      </c>
      <c r="U145" s="36"/>
      <c r="V145" s="72">
        <f t="shared" si="59"/>
        <v>0</v>
      </c>
      <c r="W145" s="72">
        <f t="shared" si="60"/>
        <v>0</v>
      </c>
      <c r="X145" s="73">
        <f t="shared" si="61"/>
        <v>0</v>
      </c>
      <c r="Y145" s="93" t="e">
        <f t="shared" si="56"/>
        <v>#REF!</v>
      </c>
      <c r="Z145" s="237"/>
      <c r="AA145" s="536">
        <v>0</v>
      </c>
      <c r="AB145" s="537">
        <v>0</v>
      </c>
      <c r="AC145" s="40"/>
    </row>
    <row r="146" spans="1:29" ht="12.75" customHeight="1" thickBot="1" x14ac:dyDescent="0.3">
      <c r="A146" s="499" t="str">
        <f>TEXT($B$146,"dddd")</f>
        <v>dinsdag</v>
      </c>
      <c r="B146" s="663">
        <f>DATE($AC$3,6,29)</f>
        <v>42914</v>
      </c>
      <c r="C146" s="451"/>
      <c r="D146" s="493">
        <f>IF(LEFT($A146,2 )="ma",$D$171,IF(LEFT($A146,2)="di",$D$176,IF(LEFT($A146,2)="wo",$D$181,IF(LEFT($A146,2)="do",$D$186,IF(LEFT($A146,2)="vr",$D$191,IF(LEFT($A146,2)="za",$D$198,IF(LEFT($A146,2)="zo",$D$199)))))))</f>
        <v>0</v>
      </c>
      <c r="E146" s="495">
        <f>IF(LEFT($A146,2)="ma",$E$171,IF(LEFT($A146,2)="di",$E$176,IF(LEFT($A146,2)="wo",$E$181,IF(LEFT($A146,2)="do",$E$186,IF(LEFT($A146,2)="vr",$E$191,IF(LEFT($A146,2)="za",$E$198,IF(LEFT($A146,2)="zo",$E$199)))))))</f>
        <v>0</v>
      </c>
      <c r="F146" s="495">
        <f>IF(LEFT($A146,2)="ma",$C$171,IF(LEFT($A146,2)="di",$C$176,IF(LEFT($A146,2)="wo",$C$181,IF(LEFT($A146,2)="do",$C$186,IF(LEFT($A146,2)="vr",$C$191,IF(LEFT($A146,2)="za",$C$198,IF(LEFT($A146,2)="zo",$C$199)))))))</f>
        <v>0</v>
      </c>
      <c r="G146" s="42">
        <f t="shared" si="63"/>
        <v>0</v>
      </c>
      <c r="H146" s="264"/>
      <c r="I146" s="508"/>
      <c r="J146" s="276"/>
      <c r="K146" s="276"/>
      <c r="L146" s="309"/>
      <c r="M146" s="278"/>
      <c r="N146" s="464">
        <f>$B$146</f>
        <v>42914</v>
      </c>
      <c r="O146" s="389"/>
      <c r="P146" s="279"/>
      <c r="Q146" s="279"/>
      <c r="R146" s="79"/>
      <c r="S146" s="200">
        <f t="shared" si="54"/>
        <v>0</v>
      </c>
      <c r="T146" s="5" t="e">
        <f t="shared" si="55"/>
        <v>#REF!</v>
      </c>
      <c r="U146" s="34"/>
      <c r="V146" s="67">
        <f>IF(LEFT(M146,1)="R",IF(U146&lt;$Q$2,0,U146-$Q$2),IF(LEFT(M146,1)="S",IF(U146&lt;$Q$2,0,U146-$Q$2),U146))</f>
        <v>0</v>
      </c>
      <c r="W146" s="67">
        <f>U146</f>
        <v>0</v>
      </c>
      <c r="X146" s="74">
        <f>W146*($Y$3)</f>
        <v>0</v>
      </c>
      <c r="Y146" s="91" t="e">
        <f t="shared" si="56"/>
        <v>#REF!</v>
      </c>
      <c r="Z146" s="238"/>
      <c r="AA146" s="528">
        <v>0</v>
      </c>
      <c r="AB146" s="529">
        <v>0</v>
      </c>
      <c r="AC146" s="41"/>
    </row>
    <row r="147" spans="1:29" ht="12.75" customHeight="1" thickBot="1" x14ac:dyDescent="0.3">
      <c r="A147" s="499" t="str">
        <f>TEXT($B$146,"dddd")</f>
        <v>dinsdag</v>
      </c>
      <c r="B147" s="664"/>
      <c r="C147" s="450"/>
      <c r="D147" s="494">
        <f>IF(LEFT($A147,2)="ma",$D$172,IF(LEFT($A147,2)="di",$D$177,IF(LEFT($A147,2)="wo",$D$182,IF(LEFT($A147,2)="do",$D$187,IF(LEFT($A147,2)="vr",$D$192,IF(LEFT($A147,2)="za",$D$198,IF(LEFT($A147,2)="zo",$D$199)))))))</f>
        <v>0</v>
      </c>
      <c r="E147" s="441">
        <f>IF(LEFT($A147,2)="ma",$E$172,IF(LEFT($A147,2)="di",$E$177,IF(LEFT($A147,2)="wo",$E$182,IF(LEFT($A147,2)="do",$E$187,IF(LEFT($A147,2)="vr",$E$192,IF(LEFT($A147,2)="za",$E$198,IF(LEFT($A147,2)="zo",$E$199)))))))</f>
        <v>0</v>
      </c>
      <c r="F147" s="441">
        <f>IF(LEFT($A147,2)="ma",$C$172,IF(LEFT($A147,2)="di",$C$177,IF(LEFT($A147,2)="wo",$C$182,IF(LEFT($A147,2)="do",$C$187,IF(LEFT($A147,2)="vr",$C$192,IF(LEFT($A147,2)="za",$C$198,IF(LEFT($A147,2)="zo",$C$199)))))))</f>
        <v>0</v>
      </c>
      <c r="G147" s="43">
        <f t="shared" si="63"/>
        <v>0</v>
      </c>
      <c r="H147" s="265"/>
      <c r="I147" s="265"/>
      <c r="J147" s="280"/>
      <c r="K147" s="280"/>
      <c r="L147" s="310"/>
      <c r="M147" s="282"/>
      <c r="N147" s="464">
        <f t="shared" ref="N147:N150" si="66">$B$146</f>
        <v>42914</v>
      </c>
      <c r="O147" s="390"/>
      <c r="P147" s="283"/>
      <c r="Q147" s="283"/>
      <c r="R147" s="80"/>
      <c r="S147" s="68">
        <f t="shared" si="54"/>
        <v>0</v>
      </c>
      <c r="T147" s="4" t="e">
        <f t="shared" si="55"/>
        <v>#REF!</v>
      </c>
      <c r="U147" s="35"/>
      <c r="V147" s="69">
        <f t="shared" si="59"/>
        <v>0</v>
      </c>
      <c r="W147" s="69">
        <f t="shared" si="60"/>
        <v>0</v>
      </c>
      <c r="X147" s="70">
        <f t="shared" si="61"/>
        <v>0</v>
      </c>
      <c r="Y147" s="92" t="e">
        <f t="shared" si="56"/>
        <v>#REF!</v>
      </c>
      <c r="Z147" s="234"/>
      <c r="AA147" s="530">
        <v>0</v>
      </c>
      <c r="AB147" s="531">
        <v>0</v>
      </c>
      <c r="AC147" s="37"/>
    </row>
    <row r="148" spans="1:29" ht="12.75" customHeight="1" thickBot="1" x14ac:dyDescent="0.3">
      <c r="A148" s="499" t="str">
        <f>TEXT($B$146,"dddd")</f>
        <v>dinsdag</v>
      </c>
      <c r="B148" s="664"/>
      <c r="C148" s="452"/>
      <c r="D148" s="492">
        <f>IF(LEFT($A148,2)="ma",$D$173,IF(LEFT($A148,2)="di",$D$178,IF(LEFT($A148,2)="wo",$D$183,IF(LEFT($A148,2)="do",$D$188,IF(LEFT($A148,2)="vr",$D$193,IF(LEFT($A148,2)="za",$D$198,IF(LEFT($A148,2)="zo",$D$199)))))))</f>
        <v>0</v>
      </c>
      <c r="E148" s="441">
        <f>IF(LEFT($A148,2)="ma",$E$173,IF(LEFT($A148,2)="di",$E$178,IF(LEFT($A148,2)="wo",$E$183,IF(LEFT($A148,2)="do",$E$188,IF(LEFT($A148,2)="vr",$E$193,IF(LEFT($A148,2)="za",$E$198,IF(LEFT($A148,2)="zo",$E$199)))))))</f>
        <v>0</v>
      </c>
      <c r="F148" s="441">
        <f>IF(LEFT($A148,2)="ma",$C$173,IF(LEFT($A148,2)="di",$C$178,IF(LEFT($A148,2)="wo",$C$183,IF(LEFT($A148,2)="do",$C$188,IF(LEFT($A148,2)="vr",$C$193,IF(LEFT($A148,2)="za",$C$198,IF(LEFT($A148,2)="zo",$C$199)))))))</f>
        <v>0</v>
      </c>
      <c r="G148" s="43">
        <f t="shared" si="63"/>
        <v>0</v>
      </c>
      <c r="H148" s="265"/>
      <c r="I148" s="265"/>
      <c r="J148" s="280"/>
      <c r="K148" s="280"/>
      <c r="L148" s="310"/>
      <c r="M148" s="282"/>
      <c r="N148" s="464">
        <f t="shared" si="66"/>
        <v>42914</v>
      </c>
      <c r="O148" s="390"/>
      <c r="P148" s="283"/>
      <c r="Q148" s="283"/>
      <c r="R148" s="80"/>
      <c r="S148" s="68">
        <f t="shared" si="54"/>
        <v>0</v>
      </c>
      <c r="T148" s="4" t="e">
        <f t="shared" si="55"/>
        <v>#REF!</v>
      </c>
      <c r="U148" s="35"/>
      <c r="V148" s="69">
        <f t="shared" si="59"/>
        <v>0</v>
      </c>
      <c r="W148" s="69">
        <f t="shared" si="60"/>
        <v>0</v>
      </c>
      <c r="X148" s="70">
        <f t="shared" si="61"/>
        <v>0</v>
      </c>
      <c r="Y148" s="92" t="e">
        <f t="shared" si="56"/>
        <v>#REF!</v>
      </c>
      <c r="Z148" s="234"/>
      <c r="AA148" s="530">
        <v>0</v>
      </c>
      <c r="AB148" s="531">
        <v>0</v>
      </c>
      <c r="AC148" s="37"/>
    </row>
    <row r="149" spans="1:29" ht="12.75" customHeight="1" thickBot="1" x14ac:dyDescent="0.3">
      <c r="A149" s="499" t="str">
        <f>TEXT($B$146,"dddd")</f>
        <v>dinsdag</v>
      </c>
      <c r="B149" s="664"/>
      <c r="C149" s="450"/>
      <c r="D149" s="441">
        <f>IF(LEFT($A149,2)="ma",$D$174,IF(LEFT($A149,2)="di",$D$179,IF(LEFT($A149,2)="wo",$D$184,IF(LEFT($A149,2)="do",$D$189,IF(LEFT($A149,2)="vr",$D$194,IF(LEFT($A149,2)="za",$D$198,IF(LEFT($A149,2)="zo",$D$199)))))))</f>
        <v>0</v>
      </c>
      <c r="E149" s="441">
        <f>IF(LEFT($A149,2)="ma",$E$174,IF(LEFT($A149,2)="di",$E$179,IF(LEFT($A149,2)="wo",$E$184,IF(LEFT($A149,2)="do",$E$189,IF(LEFT($A149,2)="vr",$E$194,IF(LEFT($A149,2)="za",$E$198,IF(LEFT($A149,2)="zo",$E$199)))))))</f>
        <v>0</v>
      </c>
      <c r="F149" s="441">
        <f>IF(LEFT($A149,2)="ma",$C$174,IF(LEFT($A149,2)="di",$C$179,IF(LEFT($A149,2)="wo",$C$184,IF(LEFT($A149,2)="do",$C$189,IF(LEFT($A149,2)="vr",$C$194,IF(LEFT($A149,2)="za",$C$198,IF(LEFT($A149,2)="zo",$C$199)))))))</f>
        <v>0</v>
      </c>
      <c r="G149" s="43">
        <f t="shared" si="63"/>
        <v>0</v>
      </c>
      <c r="H149" s="265"/>
      <c r="I149" s="265"/>
      <c r="J149" s="280"/>
      <c r="K149" s="280"/>
      <c r="L149" s="310"/>
      <c r="M149" s="282"/>
      <c r="N149" s="464">
        <f t="shared" si="66"/>
        <v>42914</v>
      </c>
      <c r="O149" s="390"/>
      <c r="P149" s="283"/>
      <c r="Q149" s="283"/>
      <c r="R149" s="80"/>
      <c r="S149" s="68">
        <f t="shared" si="54"/>
        <v>0</v>
      </c>
      <c r="T149" s="4" t="e">
        <f t="shared" si="55"/>
        <v>#REF!</v>
      </c>
      <c r="U149" s="35"/>
      <c r="V149" s="69">
        <f t="shared" si="59"/>
        <v>0</v>
      </c>
      <c r="W149" s="69">
        <f t="shared" si="60"/>
        <v>0</v>
      </c>
      <c r="X149" s="70">
        <f t="shared" si="61"/>
        <v>0</v>
      </c>
      <c r="Y149" s="92" t="e">
        <f t="shared" si="56"/>
        <v>#REF!</v>
      </c>
      <c r="Z149" s="234"/>
      <c r="AA149" s="530">
        <v>0</v>
      </c>
      <c r="AB149" s="531">
        <v>0</v>
      </c>
      <c r="AC149" s="37"/>
    </row>
    <row r="150" spans="1:29" ht="13.5" customHeight="1" thickBot="1" x14ac:dyDescent="0.3">
      <c r="A150" s="499" t="str">
        <f>TEXT($B$146,"dddd")</f>
        <v>dinsdag</v>
      </c>
      <c r="B150" s="665"/>
      <c r="C150" s="449" t="e">
        <f t="shared" ref="C150:C155" si="67">IF(LEFT($A146,2)="ma",SUM(G146:G150)-SUM($H$171:$H$175)+C145,IF(LEFT($A146,2)="di",SUM(G146:G150)-SUM($H$176:$H$180)+C145, IF(LEFT($A146,2)="wo",SUM(G146:G150)-SUM($H$181:$H$185)+C145, IF(LEFT($A146,2)="do",SUM(G146:G150)-SUM($H$186:$H$190)+C145, IF(LEFT($A146,2)="vr",SUM(G146:G150)-SUM($H$191:$H$195)+C145, IF(LEFT($A146,2)="za",SUM(G146:G150)-$H$198+C145, IF(LEFT($A146,2)="zo",SUM(G146:G150)-$H$199+C145)))))))</f>
        <v>#REF!</v>
      </c>
      <c r="D150" s="442">
        <f>IF(LEFT($A150,2)="ma",$D$175,IF(LEFT($A150,2)="di",$D$180,IF(LEFT($A150,2)="wo",$D$185,IF(LEFT($A150,2)="do",$D$190,IF(LEFT($A150,2)="vr",$D$195,IF(LEFT($A150,2)="za",$D$198,IF(LEFT($A150,2)="zo",$D$199)))))))</f>
        <v>0</v>
      </c>
      <c r="E150" s="442">
        <f>IF(LEFT($A150,2)="ma",$E$175,IF(LEFT($A150,2)="di",$E$180,IF(LEFT($A150,2)="wo",$E$185,IF(LEFT($A150,2)="do",$E$190,IF(LEFT($A150,2)="vr",$E$195,IF(LEFT($A150,2)="za",$E$198,IF(LEFT($A150,2)="zo",$E$199)))))))</f>
        <v>0</v>
      </c>
      <c r="F150" s="442">
        <f>IF(LEFT($A150,2)="ma",$C$175,IF(LEFT($A150,2)="di",$C$180,IF(LEFT($A150,2)="wo",$C$185,IF(LEFT($A150,2)="do",$C$190,IF(LEFT($A150,2)="vr",$C$195,IF(LEFT($A150,2)="za",$C$198,IF(LEFT($A150,2)="zo",$C$199)))))))</f>
        <v>0</v>
      </c>
      <c r="G150" s="44">
        <f t="shared" si="63"/>
        <v>0</v>
      </c>
      <c r="H150" s="266"/>
      <c r="I150" s="266"/>
      <c r="J150" s="284"/>
      <c r="K150" s="284"/>
      <c r="L150" s="311"/>
      <c r="M150" s="286"/>
      <c r="N150" s="464">
        <f t="shared" si="66"/>
        <v>42914</v>
      </c>
      <c r="O150" s="391"/>
      <c r="P150" s="287"/>
      <c r="Q150" s="287"/>
      <c r="R150" s="81"/>
      <c r="S150" s="71">
        <f t="shared" si="54"/>
        <v>0</v>
      </c>
      <c r="T150" s="6" t="e">
        <f t="shared" si="55"/>
        <v>#REF!</v>
      </c>
      <c r="U150" s="36"/>
      <c r="V150" s="72">
        <f t="shared" si="59"/>
        <v>0</v>
      </c>
      <c r="W150" s="72">
        <f t="shared" si="60"/>
        <v>0</v>
      </c>
      <c r="X150" s="73">
        <f t="shared" si="61"/>
        <v>0</v>
      </c>
      <c r="Y150" s="93" t="e">
        <f t="shared" si="56"/>
        <v>#REF!</v>
      </c>
      <c r="Z150" s="235"/>
      <c r="AA150" s="532">
        <v>0</v>
      </c>
      <c r="AB150" s="533">
        <v>0</v>
      </c>
      <c r="AC150" s="38"/>
    </row>
    <row r="151" spans="1:29" ht="12.75" customHeight="1" thickBot="1" x14ac:dyDescent="0.3">
      <c r="A151" s="496" t="str">
        <f>TEXT($B$151,"dddd")</f>
        <v>woensdag</v>
      </c>
      <c r="B151" s="663">
        <f>DATE($AC$3,6,30)</f>
        <v>42915</v>
      </c>
      <c r="C151" s="451"/>
      <c r="D151" s="493">
        <f>IF(LEFT($A151,2 )="ma",$D$171,IF(LEFT($A151,2)="di",$D$176,IF(LEFT($A151,2)="wo",$D$181,IF(LEFT($A151,2)="do",$D$186,IF(LEFT($A151,2)="vr",$D$191,IF(LEFT($A151,2)="za",$D$198,IF(LEFT($A151,2)="zo",$D$199)))))))</f>
        <v>0</v>
      </c>
      <c r="E151" s="495">
        <f>IF(LEFT($A151,2)="ma",$E$171,IF(LEFT($A151,2)="di",$E$176,IF(LEFT($A151,2)="wo",$E$181,IF(LEFT($A151,2)="do",$E$186,IF(LEFT($A151,2)="vr",$E$191,IF(LEFT($A151,2)="za",$E$198,IF(LEFT($A151,2)="zo",$E$199)))))))</f>
        <v>0</v>
      </c>
      <c r="F151" s="495">
        <f>IF(LEFT($A151,2)="ma",$C$171,IF(LEFT($A151,2)="di",$C$176,IF(LEFT($A151,2)="wo",$C$181,IF(LEFT($A151,2)="do",$C$186,IF(LEFT($A151,2)="vr",$C$191,IF(LEFT($A151,2)="za",$C$198,IF(LEFT($A151,2)="zo",$C$199)))))))</f>
        <v>0</v>
      </c>
      <c r="G151" s="42">
        <f t="shared" si="63"/>
        <v>0</v>
      </c>
      <c r="H151" s="264"/>
      <c r="I151" s="508"/>
      <c r="J151" s="276"/>
      <c r="K151" s="276"/>
      <c r="L151" s="309"/>
      <c r="M151" s="278"/>
      <c r="N151" s="464">
        <f>$B$151</f>
        <v>42915</v>
      </c>
      <c r="O151" s="389"/>
      <c r="P151" s="279"/>
      <c r="Q151" s="279"/>
      <c r="R151" s="79"/>
      <c r="S151" s="200">
        <f t="shared" si="54"/>
        <v>0</v>
      </c>
      <c r="T151" s="5" t="e">
        <f t="shared" si="55"/>
        <v>#REF!</v>
      </c>
      <c r="U151" s="34"/>
      <c r="V151" s="67">
        <f>IF(LEFT(M151,1)="R",IF(U151&lt;$Q$2,0,U151-$Q$2),IF(LEFT(M151,1)="S",IF(U151&lt;$Q$2,0,U151-$Q$2),U151))</f>
        <v>0</v>
      </c>
      <c r="W151" s="67">
        <f>U151</f>
        <v>0</v>
      </c>
      <c r="X151" s="74">
        <f>W151*($Y$3)</f>
        <v>0</v>
      </c>
      <c r="Y151" s="91" t="e">
        <f t="shared" si="56"/>
        <v>#REF!</v>
      </c>
      <c r="Z151" s="238"/>
      <c r="AA151" s="528">
        <v>0</v>
      </c>
      <c r="AB151" s="529">
        <v>0</v>
      </c>
      <c r="AC151" s="41"/>
    </row>
    <row r="152" spans="1:29" ht="12.75" customHeight="1" thickBot="1" x14ac:dyDescent="0.3">
      <c r="A152" s="497" t="str">
        <f>TEXT($B$151,"dddd")</f>
        <v>woensdag</v>
      </c>
      <c r="B152" s="664"/>
      <c r="C152" s="450"/>
      <c r="D152" s="494">
        <f>IF(LEFT($A152,2)="ma",$D$172,IF(LEFT($A152,2)="di",$D$177,IF(LEFT($A152,2)="wo",$D$182,IF(LEFT($A152,2)="do",$D$187,IF(LEFT($A152,2)="vr",$D$192,IF(LEFT($A152,2)="za",$D$198,IF(LEFT($A152,2)="zo",$D$199)))))))</f>
        <v>0</v>
      </c>
      <c r="E152" s="441">
        <f>IF(LEFT($A152,2)="ma",$E$172,IF(LEFT($A152,2)="di",$E$177,IF(LEFT($A152,2)="wo",$E$182,IF(LEFT($A152,2)="do",$E$187,IF(LEFT($A152,2)="vr",$E$192,IF(LEFT($A152,2)="za",$E$198,IF(LEFT($A152,2)="zo",$E$199)))))))</f>
        <v>0</v>
      </c>
      <c r="F152" s="441">
        <f>IF(LEFT($A152,2)="ma",$C$172,IF(LEFT($A152,2)="di",$C$177,IF(LEFT($A152,2)="wo",$C$182,IF(LEFT($A152,2)="do",$C$187,IF(LEFT($A152,2)="vr",$C$192,IF(LEFT($A152,2)="za",$C$198,IF(LEFT($A152,2)="zo",$C$199)))))))</f>
        <v>0</v>
      </c>
      <c r="G152" s="43">
        <f t="shared" si="63"/>
        <v>0</v>
      </c>
      <c r="H152" s="265"/>
      <c r="I152" s="265"/>
      <c r="J152" s="280"/>
      <c r="K152" s="280"/>
      <c r="L152" s="310"/>
      <c r="M152" s="282"/>
      <c r="N152" s="464">
        <f t="shared" ref="N152:N155" si="68">$B$151</f>
        <v>42915</v>
      </c>
      <c r="O152" s="390"/>
      <c r="P152" s="283"/>
      <c r="Q152" s="283"/>
      <c r="R152" s="80"/>
      <c r="S152" s="68">
        <f t="shared" si="54"/>
        <v>0</v>
      </c>
      <c r="T152" s="4" t="e">
        <f t="shared" si="55"/>
        <v>#REF!</v>
      </c>
      <c r="U152" s="35"/>
      <c r="V152" s="69">
        <f t="shared" si="59"/>
        <v>0</v>
      </c>
      <c r="W152" s="69">
        <f t="shared" si="60"/>
        <v>0</v>
      </c>
      <c r="X152" s="70">
        <f t="shared" si="61"/>
        <v>0</v>
      </c>
      <c r="Y152" s="92" t="e">
        <f t="shared" si="56"/>
        <v>#REF!</v>
      </c>
      <c r="Z152" s="234"/>
      <c r="AA152" s="530">
        <v>0</v>
      </c>
      <c r="AB152" s="531">
        <v>0</v>
      </c>
      <c r="AC152" s="37"/>
    </row>
    <row r="153" spans="1:29" ht="12.75" customHeight="1" thickBot="1" x14ac:dyDescent="0.3">
      <c r="A153" s="497" t="str">
        <f>TEXT($B$151,"dddd")</f>
        <v>woensdag</v>
      </c>
      <c r="B153" s="664"/>
      <c r="C153" s="452"/>
      <c r="D153" s="492">
        <f>IF(LEFT($A153,2)="ma",$D$173,IF(LEFT($A153,2)="di",$D$178,IF(LEFT($A153,2)="wo",$D$183,IF(LEFT($A153,2)="do",$D$188,IF(LEFT($A153,2)="vr",$D$193,IF(LEFT($A153,2)="za",$D$198,IF(LEFT($A153,2)="zo",$D$199)))))))</f>
        <v>0</v>
      </c>
      <c r="E153" s="441">
        <f>IF(LEFT($A153,2)="ma",$E$173,IF(LEFT($A153,2)="di",$E$178,IF(LEFT($A153,2)="wo",$E$183,IF(LEFT($A153,2)="do",$E$188,IF(LEFT($A153,2)="vr",$E$193,IF(LEFT($A153,2)="za",$E$198,IF(LEFT($A153,2)="zo",$E$199)))))))</f>
        <v>0</v>
      </c>
      <c r="F153" s="441">
        <f>IF(LEFT($A153,2)="ma",$C$173,IF(LEFT($A153,2)="di",$C$178,IF(LEFT($A153,2)="wo",$C$183,IF(LEFT($A153,2)="do",$C$188,IF(LEFT($A153,2)="vr",$C$193,IF(LEFT($A153,2)="za",$C$198,IF(LEFT($A153,2)="zo",$C$199)))))))</f>
        <v>0</v>
      </c>
      <c r="G153" s="43">
        <f t="shared" si="63"/>
        <v>0</v>
      </c>
      <c r="H153" s="265"/>
      <c r="I153" s="265"/>
      <c r="J153" s="280"/>
      <c r="K153" s="280"/>
      <c r="L153" s="310"/>
      <c r="M153" s="282"/>
      <c r="N153" s="464">
        <f t="shared" si="68"/>
        <v>42915</v>
      </c>
      <c r="O153" s="390"/>
      <c r="P153" s="283"/>
      <c r="Q153" s="283"/>
      <c r="R153" s="80"/>
      <c r="S153" s="68">
        <f t="shared" si="54"/>
        <v>0</v>
      </c>
      <c r="T153" s="4" t="e">
        <f t="shared" si="55"/>
        <v>#REF!</v>
      </c>
      <c r="U153" s="35"/>
      <c r="V153" s="69">
        <f t="shared" si="59"/>
        <v>0</v>
      </c>
      <c r="W153" s="69">
        <f t="shared" si="60"/>
        <v>0</v>
      </c>
      <c r="X153" s="70">
        <f t="shared" si="61"/>
        <v>0</v>
      </c>
      <c r="Y153" s="92" t="e">
        <f t="shared" si="56"/>
        <v>#REF!</v>
      </c>
      <c r="Z153" s="234"/>
      <c r="AA153" s="530">
        <v>0</v>
      </c>
      <c r="AB153" s="531">
        <v>0</v>
      </c>
      <c r="AC153" s="37"/>
    </row>
    <row r="154" spans="1:29" ht="12.75" customHeight="1" thickBot="1" x14ac:dyDescent="0.3">
      <c r="A154" s="497" t="str">
        <f>TEXT($B$151,"dddd")</f>
        <v>woensdag</v>
      </c>
      <c r="B154" s="664"/>
      <c r="C154" s="450"/>
      <c r="D154" s="441">
        <f>IF(LEFT($A154,2)="ma",$D$174,IF(LEFT($A154,2)="di",$D$179,IF(LEFT($A154,2)="wo",$D$184,IF(LEFT($A154,2)="do",$D$189,IF(LEFT($A154,2)="vr",$D$194,IF(LEFT($A154,2)="za",$D$198,IF(LEFT($A154,2)="zo",$D$199)))))))</f>
        <v>0</v>
      </c>
      <c r="E154" s="441">
        <f>IF(LEFT($A154,2)="ma",$E$174,IF(LEFT($A154,2)="di",$E$179,IF(LEFT($A154,2)="wo",$E$184,IF(LEFT($A154,2)="do",$E$189,IF(LEFT($A154,2)="vr",$E$194,IF(LEFT($A154,2)="za",$E$198,IF(LEFT($A154,2)="zo",$E$199)))))))</f>
        <v>0</v>
      </c>
      <c r="F154" s="441">
        <f>IF(LEFT($A154,2)="ma",$C$174,IF(LEFT($A154,2)="di",$C$179,IF(LEFT($A154,2)="wo",$C$184,IF(LEFT($A154,2)="do",$C$189,IF(LEFT($A154,2)="vr",$C$194,IF(LEFT($A154,2)="za",$C$198,IF(LEFT($A154,2)="zo",$C$199)))))))</f>
        <v>0</v>
      </c>
      <c r="G154" s="43">
        <f t="shared" si="63"/>
        <v>0</v>
      </c>
      <c r="H154" s="265"/>
      <c r="I154" s="265"/>
      <c r="J154" s="280"/>
      <c r="K154" s="280"/>
      <c r="L154" s="310"/>
      <c r="M154" s="282"/>
      <c r="N154" s="464">
        <f t="shared" si="68"/>
        <v>42915</v>
      </c>
      <c r="O154" s="390"/>
      <c r="P154" s="283"/>
      <c r="Q154" s="283"/>
      <c r="R154" s="80"/>
      <c r="S154" s="68">
        <f t="shared" si="54"/>
        <v>0</v>
      </c>
      <c r="T154" s="4" t="e">
        <f t="shared" si="55"/>
        <v>#REF!</v>
      </c>
      <c r="U154" s="35"/>
      <c r="V154" s="69">
        <f t="shared" si="59"/>
        <v>0</v>
      </c>
      <c r="W154" s="69">
        <f t="shared" si="60"/>
        <v>0</v>
      </c>
      <c r="X154" s="70">
        <f t="shared" si="61"/>
        <v>0</v>
      </c>
      <c r="Y154" s="92" t="e">
        <f t="shared" si="56"/>
        <v>#REF!</v>
      </c>
      <c r="Z154" s="234"/>
      <c r="AA154" s="530">
        <v>0</v>
      </c>
      <c r="AB154" s="531">
        <v>0</v>
      </c>
      <c r="AC154" s="37"/>
    </row>
    <row r="155" spans="1:29" ht="13.5" customHeight="1" thickBot="1" x14ac:dyDescent="0.3">
      <c r="A155" s="498" t="str">
        <f>TEXT($B$151,"dddd")</f>
        <v>woensdag</v>
      </c>
      <c r="B155" s="665"/>
      <c r="C155" s="449" t="e">
        <f t="shared" si="67"/>
        <v>#REF!</v>
      </c>
      <c r="D155" s="442">
        <f>IF(LEFT($A155,2)="ma",$D$175,IF(LEFT($A155,2)="di",$D$180,IF(LEFT($A155,2)="wo",$D$185,IF(LEFT($A155,2)="do",$D$190,IF(LEFT($A155,2)="vr",$D$195,IF(LEFT($A155,2)="za",$D$198,IF(LEFT($A155,2)="zo",$D$199)))))))</f>
        <v>0</v>
      </c>
      <c r="E155" s="442">
        <f>IF(LEFT($A155,2)="ma",$E$175,IF(LEFT($A155,2)="di",$E$180,IF(LEFT($A155,2)="wo",$E$185,IF(LEFT($A155,2)="do",$E$190,IF(LEFT($A155,2)="vr",$E$195,IF(LEFT($A155,2)="za",$E$198,IF(LEFT($A155,2)="zo",$E$199)))))))</f>
        <v>0</v>
      </c>
      <c r="F155" s="442">
        <f>IF(LEFT($A155,2)="ma",$C$175,IF(LEFT($A155,2)="di",$C$180,IF(LEFT($A155,2)="wo",$C$185,IF(LEFT($A155,2)="do",$C$190,IF(LEFT($A155,2)="vr",$C$195,IF(LEFT($A155,2)="za",$C$198,IF(LEFT($A155,2)="zo",$C$199)))))))</f>
        <v>0</v>
      </c>
      <c r="G155" s="44">
        <f t="shared" si="63"/>
        <v>0</v>
      </c>
      <c r="H155" s="266"/>
      <c r="I155" s="266"/>
      <c r="J155" s="284"/>
      <c r="K155" s="284"/>
      <c r="L155" s="311"/>
      <c r="M155" s="286"/>
      <c r="N155" s="464">
        <f t="shared" si="68"/>
        <v>42915</v>
      </c>
      <c r="O155" s="391"/>
      <c r="P155" s="287"/>
      <c r="Q155" s="287"/>
      <c r="R155" s="81"/>
      <c r="S155" s="71">
        <f t="shared" si="54"/>
        <v>0</v>
      </c>
      <c r="T155" s="6" t="e">
        <f t="shared" si="55"/>
        <v>#REF!</v>
      </c>
      <c r="U155" s="36"/>
      <c r="V155" s="72">
        <f t="shared" si="59"/>
        <v>0</v>
      </c>
      <c r="W155" s="72">
        <f t="shared" si="60"/>
        <v>0</v>
      </c>
      <c r="X155" s="73">
        <f t="shared" si="61"/>
        <v>0</v>
      </c>
      <c r="Y155" s="93" t="e">
        <f t="shared" si="56"/>
        <v>#REF!</v>
      </c>
      <c r="Z155" s="235"/>
      <c r="AA155" s="532">
        <v>0</v>
      </c>
      <c r="AB155" s="533">
        <v>0</v>
      </c>
      <c r="AC155" s="38"/>
    </row>
    <row r="156" spans="1:29" s="368" customFormat="1" x14ac:dyDescent="0.2">
      <c r="A156" s="496" t="str">
        <f>TEXT($B$156,"dddd")</f>
        <v>vrijdag</v>
      </c>
      <c r="B156" s="367"/>
      <c r="G156" s="369">
        <f>SUM(G1:G155)</f>
        <v>0</v>
      </c>
      <c r="H156" s="676" t="s">
        <v>38</v>
      </c>
      <c r="I156" s="677"/>
      <c r="J156" s="370"/>
      <c r="K156" s="370"/>
      <c r="L156" s="370"/>
      <c r="M156" s="203"/>
      <c r="N156" s="454"/>
      <c r="R156" s="384">
        <f t="shared" ref="R156:Y156" si="69">SUM(R6:R155)</f>
        <v>0</v>
      </c>
      <c r="S156" s="384">
        <f t="shared" si="69"/>
        <v>0</v>
      </c>
      <c r="T156" s="372" t="e">
        <f t="shared" si="69"/>
        <v>#REF!</v>
      </c>
      <c r="U156" s="384">
        <f t="shared" si="69"/>
        <v>0</v>
      </c>
      <c r="V156" s="384">
        <f t="shared" si="69"/>
        <v>0</v>
      </c>
      <c r="W156" s="384">
        <f t="shared" si="69"/>
        <v>0</v>
      </c>
      <c r="X156" s="372">
        <f t="shared" si="69"/>
        <v>0</v>
      </c>
      <c r="Y156" s="371" t="e">
        <f t="shared" si="69"/>
        <v>#REF!</v>
      </c>
      <c r="Z156" s="541"/>
      <c r="AA156" s="538">
        <f>SUM(AA1:AA155)</f>
        <v>0</v>
      </c>
      <c r="AB156" s="539">
        <f>SUM(AB1:AB155)</f>
        <v>0</v>
      </c>
    </row>
    <row r="157" spans="1:29" x14ac:dyDescent="0.2">
      <c r="A157" s="497" t="str">
        <f>TEXT($B$156,"dddd")</f>
        <v>vrijdag</v>
      </c>
      <c r="B157" s="75"/>
      <c r="G157" s="103"/>
      <c r="H157" s="104"/>
      <c r="I157" s="105"/>
      <c r="T157" s="78" t="s">
        <v>37</v>
      </c>
      <c r="Y157" s="78" t="s">
        <v>37</v>
      </c>
      <c r="Z157" s="542"/>
      <c r="AA157" s="540" t="s">
        <v>143</v>
      </c>
      <c r="AB157" s="540" t="s">
        <v>37</v>
      </c>
    </row>
    <row r="158" spans="1:29" ht="13.5" thickBot="1" x14ac:dyDescent="0.25">
      <c r="A158" s="497" t="str">
        <f>TEXT($B$156,"dddd")</f>
        <v>vrijdag</v>
      </c>
      <c r="B158" s="75"/>
      <c r="G158" s="103"/>
      <c r="H158" s="104"/>
      <c r="I158" s="105"/>
    </row>
    <row r="159" spans="1:29" ht="13.5" thickBot="1" x14ac:dyDescent="0.25">
      <c r="A159" s="497" t="str">
        <f>TEXT($B$156,"dddd")</f>
        <v>vrijdag</v>
      </c>
      <c r="B159" s="75"/>
      <c r="G159" s="103"/>
      <c r="H159" s="104"/>
      <c r="I159" s="105"/>
      <c r="AA159" s="659" t="s">
        <v>144</v>
      </c>
      <c r="AB159" s="660"/>
    </row>
    <row r="160" spans="1:29" ht="13.5" thickBot="1" x14ac:dyDescent="0.25">
      <c r="A160" s="498" t="str">
        <f>TEXT($B$156,"dddd")</f>
        <v>vrijdag</v>
      </c>
      <c r="B160" s="75"/>
      <c r="AA160" s="689">
        <f>AA156+AB156</f>
        <v>0</v>
      </c>
      <c r="AB160" s="690"/>
    </row>
    <row r="161" spans="2:34" x14ac:dyDescent="0.2">
      <c r="B161" s="75"/>
    </row>
    <row r="162" spans="2:34" x14ac:dyDescent="0.2">
      <c r="B162" s="75"/>
    </row>
    <row r="167" spans="2:34" ht="13.5" thickBot="1" x14ac:dyDescent="0.25"/>
    <row r="168" spans="2:34" x14ac:dyDescent="0.2">
      <c r="B168" s="631" t="s">
        <v>36</v>
      </c>
      <c r="C168" s="632"/>
      <c r="D168" s="632"/>
      <c r="E168" s="632"/>
      <c r="F168" s="632"/>
      <c r="G168" s="632"/>
      <c r="H168" s="632"/>
      <c r="I168" s="633"/>
      <c r="J168" s="94"/>
      <c r="L168" s="47"/>
    </row>
    <row r="169" spans="2:34" ht="15.75" thickBot="1" x14ac:dyDescent="0.3">
      <c r="B169" s="634"/>
      <c r="C169" s="635"/>
      <c r="D169" s="635"/>
      <c r="E169" s="635"/>
      <c r="F169" s="635"/>
      <c r="G169" s="635"/>
      <c r="H169" s="635"/>
      <c r="I169" s="636"/>
      <c r="J169" s="27"/>
      <c r="L169" s="47"/>
      <c r="AG169" s="47" t="s">
        <v>39</v>
      </c>
      <c r="AH169" s="47" t="s">
        <v>40</v>
      </c>
    </row>
    <row r="170" spans="2:34" ht="13.5" thickBot="1" x14ac:dyDescent="0.25">
      <c r="B170" s="194" t="s">
        <v>21</v>
      </c>
      <c r="C170" s="9" t="s">
        <v>22</v>
      </c>
      <c r="D170" s="10" t="s">
        <v>23</v>
      </c>
      <c r="E170" s="10" t="s">
        <v>24</v>
      </c>
      <c r="F170" s="10" t="s">
        <v>25</v>
      </c>
      <c r="G170" s="198" t="s">
        <v>26</v>
      </c>
      <c r="H170" s="194" t="s">
        <v>27</v>
      </c>
      <c r="I170" s="10"/>
      <c r="L170" s="47"/>
      <c r="AG170" s="47" t="s">
        <v>41</v>
      </c>
      <c r="AH170" s="47">
        <v>11</v>
      </c>
    </row>
    <row r="171" spans="2:34" x14ac:dyDescent="0.2">
      <c r="B171" s="17" t="s">
        <v>28</v>
      </c>
      <c r="C171" s="408">
        <f>NULROOSTER!B4</f>
        <v>0</v>
      </c>
      <c r="D171" s="409">
        <f>NULROOSTER!C4</f>
        <v>0</v>
      </c>
      <c r="E171" s="410">
        <f>NULROOSTER!D4</f>
        <v>0</v>
      </c>
      <c r="F171" s="411"/>
      <c r="G171" s="412"/>
      <c r="H171" s="413">
        <f>E171-D171-C171</f>
        <v>0</v>
      </c>
      <c r="I171" s="414"/>
      <c r="L171" s="47"/>
      <c r="AG171" s="47" t="s">
        <v>42</v>
      </c>
      <c r="AH171" s="47">
        <v>35</v>
      </c>
    </row>
    <row r="172" spans="2:34" x14ac:dyDescent="0.2">
      <c r="B172" s="429" t="s">
        <v>28</v>
      </c>
      <c r="C172" s="415">
        <f>NULROOSTER!B5</f>
        <v>0</v>
      </c>
      <c r="D172" s="424">
        <f>NULROOSTER!C5</f>
        <v>0</v>
      </c>
      <c r="E172" s="501">
        <f>NULROOSTER!D5</f>
        <v>0</v>
      </c>
      <c r="F172" s="416"/>
      <c r="G172" s="416"/>
      <c r="H172" s="196">
        <f>E172-D172-C172</f>
        <v>0</v>
      </c>
      <c r="I172" s="417"/>
      <c r="L172" s="47"/>
      <c r="AG172" s="47" t="s">
        <v>43</v>
      </c>
      <c r="AH172" s="47">
        <v>45</v>
      </c>
    </row>
    <row r="173" spans="2:34" x14ac:dyDescent="0.2">
      <c r="B173" s="429" t="s">
        <v>28</v>
      </c>
      <c r="C173" s="415">
        <f>NULROOSTER!B6</f>
        <v>0</v>
      </c>
      <c r="D173" s="424">
        <f>NULROOSTER!C6</f>
        <v>0</v>
      </c>
      <c r="E173" s="501">
        <f>NULROOSTER!D6</f>
        <v>0</v>
      </c>
      <c r="F173" s="416"/>
      <c r="G173" s="416"/>
      <c r="H173" s="196">
        <f>E173-D173-C173</f>
        <v>0</v>
      </c>
      <c r="I173" s="417"/>
      <c r="L173" s="47"/>
      <c r="AG173" s="47" t="s">
        <v>44</v>
      </c>
      <c r="AH173" s="47">
        <v>50</v>
      </c>
    </row>
    <row r="174" spans="2:34" x14ac:dyDescent="0.2">
      <c r="B174" s="429" t="s">
        <v>28</v>
      </c>
      <c r="C174" s="415">
        <f>NULROOSTER!B7</f>
        <v>0</v>
      </c>
      <c r="D174" s="424">
        <f>NULROOSTER!C7</f>
        <v>0</v>
      </c>
      <c r="E174" s="501">
        <f>NULROOSTER!D7</f>
        <v>0</v>
      </c>
      <c r="F174" s="416"/>
      <c r="G174" s="416"/>
      <c r="H174" s="196">
        <f>E174-D174-C174</f>
        <v>0</v>
      </c>
      <c r="I174" s="417"/>
      <c r="L174" s="47"/>
      <c r="AG174" s="47" t="s">
        <v>45</v>
      </c>
      <c r="AH174" s="47">
        <v>55</v>
      </c>
    </row>
    <row r="175" spans="2:34" ht="13.5" thickBot="1" x14ac:dyDescent="0.25">
      <c r="B175" s="19" t="s">
        <v>28</v>
      </c>
      <c r="C175" s="426">
        <f>NULROOSTER!B8</f>
        <v>0</v>
      </c>
      <c r="D175" s="428">
        <f>NULROOSTER!C8</f>
        <v>0</v>
      </c>
      <c r="E175" s="505">
        <f>NULROOSTER!D8</f>
        <v>0</v>
      </c>
      <c r="F175" s="422"/>
      <c r="G175" s="422"/>
      <c r="H175" s="199">
        <f t="shared" ref="H175:H195" si="70">E175-D175-C175</f>
        <v>0</v>
      </c>
      <c r="I175" s="29"/>
      <c r="L175" s="47"/>
      <c r="AG175" s="47" t="s">
        <v>46</v>
      </c>
      <c r="AH175" s="95" t="s">
        <v>53</v>
      </c>
    </row>
    <row r="176" spans="2:34" x14ac:dyDescent="0.2">
      <c r="B176" s="17" t="s">
        <v>29</v>
      </c>
      <c r="C176" s="434">
        <f>NULROOSTER!B9</f>
        <v>0</v>
      </c>
      <c r="D176" s="435">
        <f>NULROOSTER!C9</f>
        <v>0</v>
      </c>
      <c r="E176" s="500">
        <f>NULROOSTER!D9</f>
        <v>0</v>
      </c>
      <c r="F176" s="437"/>
      <c r="G176" s="437"/>
      <c r="H176" s="413">
        <f t="shared" si="70"/>
        <v>0</v>
      </c>
      <c r="I176" s="414"/>
      <c r="L176" s="47"/>
      <c r="AG176" s="47" t="s">
        <v>47</v>
      </c>
      <c r="AH176" s="95" t="s">
        <v>54</v>
      </c>
    </row>
    <row r="177" spans="2:34" x14ac:dyDescent="0.2">
      <c r="B177" s="429" t="s">
        <v>29</v>
      </c>
      <c r="C177" s="415">
        <f>NULROOSTER!B10</f>
        <v>0</v>
      </c>
      <c r="D177" s="424">
        <f>NULROOSTER!C10</f>
        <v>0</v>
      </c>
      <c r="E177" s="501">
        <f>NULROOSTER!D10</f>
        <v>0</v>
      </c>
      <c r="F177" s="416"/>
      <c r="G177" s="416"/>
      <c r="H177" s="196">
        <f>E177-D177-C177</f>
        <v>0</v>
      </c>
      <c r="I177" s="417"/>
      <c r="L177" s="47"/>
      <c r="AG177" s="47" t="s">
        <v>48</v>
      </c>
      <c r="AH177" s="95" t="s">
        <v>55</v>
      </c>
    </row>
    <row r="178" spans="2:34" x14ac:dyDescent="0.2">
      <c r="B178" s="429" t="s">
        <v>29</v>
      </c>
      <c r="C178" s="415">
        <f>NULROOSTER!B11</f>
        <v>0</v>
      </c>
      <c r="D178" s="424">
        <f>NULROOSTER!C11</f>
        <v>0</v>
      </c>
      <c r="E178" s="501">
        <f>NULROOSTER!D11</f>
        <v>0</v>
      </c>
      <c r="F178" s="416"/>
      <c r="G178" s="416"/>
      <c r="H178" s="196">
        <f>E178-D178-C178</f>
        <v>0</v>
      </c>
      <c r="I178" s="417"/>
      <c r="L178" s="47"/>
      <c r="AG178" s="47" t="s">
        <v>49</v>
      </c>
      <c r="AH178" s="95" t="s">
        <v>56</v>
      </c>
    </row>
    <row r="179" spans="2:34" x14ac:dyDescent="0.2">
      <c r="B179" s="429" t="s">
        <v>29</v>
      </c>
      <c r="C179" s="415">
        <f>NULROOSTER!B12</f>
        <v>0</v>
      </c>
      <c r="D179" s="424">
        <f>NULROOSTER!C12</f>
        <v>0</v>
      </c>
      <c r="E179" s="501">
        <f>NULROOSTER!D12</f>
        <v>0</v>
      </c>
      <c r="F179" s="416"/>
      <c r="G179" s="416"/>
      <c r="H179" s="196">
        <f>E179-D179-C179</f>
        <v>0</v>
      </c>
      <c r="I179" s="417"/>
      <c r="L179" s="47"/>
      <c r="AG179" s="47" t="s">
        <v>50</v>
      </c>
      <c r="AH179" s="95" t="s">
        <v>57</v>
      </c>
    </row>
    <row r="180" spans="2:34" ht="13.5" thickBot="1" x14ac:dyDescent="0.25">
      <c r="B180" s="18" t="s">
        <v>29</v>
      </c>
      <c r="C180" s="502">
        <f>NULROOSTER!B13</f>
        <v>0</v>
      </c>
      <c r="D180" s="503">
        <f>NULROOSTER!C13</f>
        <v>0</v>
      </c>
      <c r="E180" s="504">
        <f>NULROOSTER!D13</f>
        <v>0</v>
      </c>
      <c r="F180" s="418"/>
      <c r="G180" s="418"/>
      <c r="H180" s="197">
        <f>E180-D180-C180</f>
        <v>0</v>
      </c>
      <c r="I180" s="26"/>
      <c r="L180" s="47"/>
      <c r="AG180" s="47" t="s">
        <v>51</v>
      </c>
      <c r="AH180" s="95" t="s">
        <v>58</v>
      </c>
    </row>
    <row r="181" spans="2:34" x14ac:dyDescent="0.2">
      <c r="B181" s="21" t="s">
        <v>30</v>
      </c>
      <c r="C181" s="430">
        <f>NULROOSTER!B14</f>
        <v>0</v>
      </c>
      <c r="D181" s="431">
        <f>NULROOSTER!C14</f>
        <v>0</v>
      </c>
      <c r="E181" s="506">
        <f>NULROOSTER!D14</f>
        <v>0</v>
      </c>
      <c r="F181" s="433"/>
      <c r="G181" s="433"/>
      <c r="H181" s="419">
        <f t="shared" si="70"/>
        <v>0</v>
      </c>
      <c r="I181" s="420"/>
      <c r="L181" s="47"/>
      <c r="AG181" s="47" t="s">
        <v>52</v>
      </c>
      <c r="AH181" s="95" t="s">
        <v>59</v>
      </c>
    </row>
    <row r="182" spans="2:34" x14ac:dyDescent="0.2">
      <c r="B182" s="429" t="s">
        <v>30</v>
      </c>
      <c r="C182" s="415">
        <f>NULROOSTER!B15</f>
        <v>0</v>
      </c>
      <c r="D182" s="424">
        <f>NULROOSTER!C15</f>
        <v>0</v>
      </c>
      <c r="E182" s="501">
        <f>NULROOSTER!D15</f>
        <v>0</v>
      </c>
      <c r="F182" s="416"/>
      <c r="G182" s="416"/>
      <c r="H182" s="196">
        <f>E182-D182-C182</f>
        <v>0</v>
      </c>
      <c r="I182" s="417"/>
      <c r="L182" s="47"/>
      <c r="AH182" s="95" t="s">
        <v>60</v>
      </c>
    </row>
    <row r="183" spans="2:34" x14ac:dyDescent="0.2">
      <c r="B183" s="429" t="s">
        <v>30</v>
      </c>
      <c r="C183" s="415">
        <f>NULROOSTER!B16</f>
        <v>0</v>
      </c>
      <c r="D183" s="424">
        <f>NULROOSTER!C16</f>
        <v>0</v>
      </c>
      <c r="E183" s="501">
        <f>NULROOSTER!D16</f>
        <v>0</v>
      </c>
      <c r="F183" s="416"/>
      <c r="G183" s="416"/>
      <c r="H183" s="196">
        <f>E183-D183-C183</f>
        <v>0</v>
      </c>
      <c r="I183" s="417"/>
      <c r="L183" s="47"/>
      <c r="AH183" s="95" t="s">
        <v>61</v>
      </c>
    </row>
    <row r="184" spans="2:34" x14ac:dyDescent="0.2">
      <c r="B184" s="429" t="s">
        <v>30</v>
      </c>
      <c r="C184" s="415">
        <f>NULROOSTER!B17</f>
        <v>0</v>
      </c>
      <c r="D184" s="424">
        <f>NULROOSTER!C17</f>
        <v>0</v>
      </c>
      <c r="E184" s="501">
        <f>NULROOSTER!D17</f>
        <v>0</v>
      </c>
      <c r="F184" s="416"/>
      <c r="G184" s="416"/>
      <c r="H184" s="196">
        <f>E184-D184-C184</f>
        <v>0</v>
      </c>
      <c r="I184" s="417"/>
      <c r="L184" s="47"/>
      <c r="AH184" s="95" t="s">
        <v>62</v>
      </c>
    </row>
    <row r="185" spans="2:34" ht="13.5" thickBot="1" x14ac:dyDescent="0.25">
      <c r="B185" s="19" t="s">
        <v>30</v>
      </c>
      <c r="C185" s="426">
        <f>NULROOSTER!B18</f>
        <v>0</v>
      </c>
      <c r="D185" s="428">
        <f>NULROOSTER!C18</f>
        <v>0</v>
      </c>
      <c r="E185" s="505">
        <f>NULROOSTER!D18</f>
        <v>0</v>
      </c>
      <c r="F185" s="422"/>
      <c r="G185" s="422"/>
      <c r="H185" s="199">
        <f t="shared" si="70"/>
        <v>0</v>
      </c>
      <c r="I185" s="29"/>
      <c r="L185" s="47"/>
      <c r="AH185" s="95" t="s">
        <v>63</v>
      </c>
    </row>
    <row r="186" spans="2:34" x14ac:dyDescent="0.2">
      <c r="B186" s="17" t="s">
        <v>31</v>
      </c>
      <c r="C186" s="434">
        <f>NULROOSTER!B19</f>
        <v>0</v>
      </c>
      <c r="D186" s="435">
        <f>NULROOSTER!C19</f>
        <v>0</v>
      </c>
      <c r="E186" s="500">
        <f>NULROOSTER!D19</f>
        <v>0</v>
      </c>
      <c r="F186" s="437"/>
      <c r="G186" s="437"/>
      <c r="H186" s="413">
        <f>E186-D186-C186</f>
        <v>0</v>
      </c>
      <c r="I186" s="414"/>
      <c r="L186" s="47"/>
      <c r="AH186" s="95" t="s">
        <v>64</v>
      </c>
    </row>
    <row r="187" spans="2:34" x14ac:dyDescent="0.2">
      <c r="B187" s="429" t="s">
        <v>31</v>
      </c>
      <c r="C187" s="415">
        <f>NULROOSTER!B20</f>
        <v>0</v>
      </c>
      <c r="D187" s="424">
        <f>NULROOSTER!C20</f>
        <v>0</v>
      </c>
      <c r="E187" s="501">
        <f>NULROOSTER!D20</f>
        <v>0</v>
      </c>
      <c r="F187" s="416"/>
      <c r="G187" s="416"/>
      <c r="H187" s="196">
        <f t="shared" si="70"/>
        <v>0</v>
      </c>
      <c r="I187" s="417"/>
      <c r="L187" s="47"/>
    </row>
    <row r="188" spans="2:34" x14ac:dyDescent="0.2">
      <c r="B188" s="429" t="s">
        <v>31</v>
      </c>
      <c r="C188" s="415">
        <f>NULROOSTER!B21</f>
        <v>0</v>
      </c>
      <c r="D188" s="424">
        <f>NULROOSTER!C21</f>
        <v>0</v>
      </c>
      <c r="E188" s="501">
        <f>NULROOSTER!D21</f>
        <v>0</v>
      </c>
      <c r="F188" s="416"/>
      <c r="G188" s="416"/>
      <c r="H188" s="196">
        <f t="shared" si="70"/>
        <v>0</v>
      </c>
      <c r="I188" s="417"/>
      <c r="L188" s="47"/>
    </row>
    <row r="189" spans="2:34" x14ac:dyDescent="0.2">
      <c r="B189" s="429" t="s">
        <v>31</v>
      </c>
      <c r="C189" s="415">
        <f>NULROOSTER!B22</f>
        <v>0</v>
      </c>
      <c r="D189" s="424">
        <f>NULROOSTER!C22</f>
        <v>0</v>
      </c>
      <c r="E189" s="501">
        <f>NULROOSTER!D22</f>
        <v>0</v>
      </c>
      <c r="F189" s="416"/>
      <c r="G189" s="416"/>
      <c r="H189" s="196">
        <f t="shared" si="70"/>
        <v>0</v>
      </c>
      <c r="I189" s="417"/>
      <c r="L189" s="47"/>
    </row>
    <row r="190" spans="2:34" ht="13.5" thickBot="1" x14ac:dyDescent="0.25">
      <c r="B190" s="18" t="s">
        <v>31</v>
      </c>
      <c r="C190" s="502">
        <f>NULROOSTER!B23</f>
        <v>0</v>
      </c>
      <c r="D190" s="503">
        <f>NULROOSTER!C23</f>
        <v>0</v>
      </c>
      <c r="E190" s="504">
        <f>NULROOSTER!D23</f>
        <v>0</v>
      </c>
      <c r="F190" s="418"/>
      <c r="G190" s="418"/>
      <c r="H190" s="197">
        <f t="shared" si="70"/>
        <v>0</v>
      </c>
      <c r="I190" s="26"/>
      <c r="L190" s="47"/>
    </row>
    <row r="191" spans="2:34" x14ac:dyDescent="0.2">
      <c r="B191" s="21" t="s">
        <v>32</v>
      </c>
      <c r="C191" s="430">
        <f>NULROOSTER!B24</f>
        <v>0</v>
      </c>
      <c r="D191" s="431">
        <f>NULROOSTER!C24</f>
        <v>0</v>
      </c>
      <c r="E191" s="506">
        <f>NULROOSTER!D24</f>
        <v>0</v>
      </c>
      <c r="F191" s="433"/>
      <c r="G191" s="433"/>
      <c r="H191" s="419">
        <f t="shared" si="70"/>
        <v>0</v>
      </c>
      <c r="I191" s="420"/>
      <c r="L191" s="47"/>
    </row>
    <row r="192" spans="2:34" x14ac:dyDescent="0.2">
      <c r="B192" s="429" t="s">
        <v>32</v>
      </c>
      <c r="C192" s="415">
        <f>NULROOSTER!B25</f>
        <v>0</v>
      </c>
      <c r="D192" s="424">
        <f>NULROOSTER!C25</f>
        <v>0</v>
      </c>
      <c r="E192" s="501">
        <f>NULROOSTER!D25</f>
        <v>0</v>
      </c>
      <c r="F192" s="416"/>
      <c r="G192" s="416"/>
      <c r="H192" s="196">
        <f>E192-D192-C192</f>
        <v>0</v>
      </c>
      <c r="I192" s="417"/>
      <c r="L192" s="47"/>
    </row>
    <row r="193" spans="2:15" x14ac:dyDescent="0.2">
      <c r="B193" s="429" t="s">
        <v>32</v>
      </c>
      <c r="C193" s="415">
        <f>NULROOSTER!B26</f>
        <v>0</v>
      </c>
      <c r="D193" s="424">
        <f>NULROOSTER!C26</f>
        <v>0</v>
      </c>
      <c r="E193" s="501">
        <f>NULROOSTER!D26</f>
        <v>0</v>
      </c>
      <c r="F193" s="416"/>
      <c r="G193" s="416"/>
      <c r="H193" s="196">
        <f>E193-D193-C193</f>
        <v>0</v>
      </c>
      <c r="I193" s="417"/>
      <c r="L193" s="47"/>
    </row>
    <row r="194" spans="2:15" x14ac:dyDescent="0.2">
      <c r="B194" s="429" t="s">
        <v>32</v>
      </c>
      <c r="C194" s="415">
        <f>NULROOSTER!B27</f>
        <v>0</v>
      </c>
      <c r="D194" s="424">
        <f>NULROOSTER!C27</f>
        <v>0</v>
      </c>
      <c r="E194" s="501">
        <f>NULROOSTER!D27</f>
        <v>0</v>
      </c>
      <c r="F194" s="416"/>
      <c r="G194" s="416"/>
      <c r="H194" s="196">
        <f>E194-D194-C194</f>
        <v>0</v>
      </c>
      <c r="I194" s="417"/>
      <c r="L194" s="47"/>
    </row>
    <row r="195" spans="2:15" ht="13.5" thickBot="1" x14ac:dyDescent="0.25">
      <c r="B195" s="18" t="s">
        <v>32</v>
      </c>
      <c r="C195" s="502">
        <f>NULROOSTER!B28</f>
        <v>0</v>
      </c>
      <c r="D195" s="503">
        <f>NULROOSTER!C28</f>
        <v>0</v>
      </c>
      <c r="E195" s="504">
        <f>NULROOSTER!D28</f>
        <v>0</v>
      </c>
      <c r="F195" s="418"/>
      <c r="G195" s="190"/>
      <c r="H195" s="197">
        <f t="shared" si="70"/>
        <v>0</v>
      </c>
      <c r="I195" s="26"/>
      <c r="L195" s="47"/>
    </row>
    <row r="196" spans="2:15" ht="13.5" thickBot="1" x14ac:dyDescent="0.25">
      <c r="B196" s="75"/>
      <c r="H196" s="165"/>
      <c r="L196" s="47"/>
    </row>
    <row r="197" spans="2:15" ht="13.5" thickBot="1" x14ac:dyDescent="0.25">
      <c r="B197" s="487" t="s">
        <v>21</v>
      </c>
      <c r="C197" s="9" t="s">
        <v>22</v>
      </c>
      <c r="D197" s="10" t="s">
        <v>23</v>
      </c>
      <c r="E197" s="10" t="s">
        <v>24</v>
      </c>
      <c r="F197" s="11" t="s">
        <v>25</v>
      </c>
      <c r="G197" s="191" t="s">
        <v>26</v>
      </c>
      <c r="H197" s="195" t="s">
        <v>27</v>
      </c>
      <c r="I197" s="11"/>
      <c r="J197"/>
      <c r="K197"/>
      <c r="L197"/>
      <c r="M197"/>
      <c r="O197"/>
    </row>
    <row r="198" spans="2:15" x14ac:dyDescent="0.2">
      <c r="B198" s="484" t="s">
        <v>33</v>
      </c>
      <c r="C198" s="12">
        <v>0</v>
      </c>
      <c r="D198" s="12">
        <v>0</v>
      </c>
      <c r="E198" s="12">
        <v>0</v>
      </c>
      <c r="F198" s="15"/>
      <c r="G198" s="189"/>
      <c r="H198" s="196">
        <f>E198-D198-C198</f>
        <v>0</v>
      </c>
      <c r="I198" s="25"/>
      <c r="J198"/>
      <c r="K198"/>
      <c r="L198"/>
      <c r="M198"/>
      <c r="O198"/>
    </row>
    <row r="199" spans="2:15" ht="13.5" thickBot="1" x14ac:dyDescent="0.25">
      <c r="B199" s="485" t="s">
        <v>34</v>
      </c>
      <c r="C199" s="32">
        <v>0</v>
      </c>
      <c r="D199" s="32">
        <v>0</v>
      </c>
      <c r="E199" s="32">
        <v>0</v>
      </c>
      <c r="F199" s="16"/>
      <c r="G199" s="190"/>
      <c r="H199" s="196">
        <f>E199-D199-C199</f>
        <v>0</v>
      </c>
      <c r="I199" s="26"/>
      <c r="J199"/>
      <c r="K199"/>
      <c r="L199" s="425" t="s">
        <v>111</v>
      </c>
      <c r="M199"/>
      <c r="O199"/>
    </row>
    <row r="200" spans="2:15" ht="13.5" thickBot="1" x14ac:dyDescent="0.25">
      <c r="B200" s="488"/>
      <c r="C200" s="33">
        <v>0</v>
      </c>
      <c r="D200" s="33"/>
      <c r="E200" s="33">
        <v>1</v>
      </c>
      <c r="F200" s="23"/>
      <c r="G200" s="192"/>
      <c r="H200" s="24"/>
      <c r="I200" s="193"/>
      <c r="J200"/>
      <c r="K200"/>
      <c r="L200"/>
      <c r="M200"/>
      <c r="O200"/>
    </row>
    <row r="201" spans="2:15" ht="13.5" thickBot="1" x14ac:dyDescent="0.25">
      <c r="B201" s="489" t="s">
        <v>35</v>
      </c>
      <c r="C201" s="31">
        <v>0</v>
      </c>
      <c r="D201" s="31">
        <v>0</v>
      </c>
      <c r="E201" s="31">
        <v>0</v>
      </c>
      <c r="F201" s="16"/>
      <c r="G201" s="190"/>
      <c r="H201" s="197">
        <f>E201-D201-C201</f>
        <v>0</v>
      </c>
      <c r="I201" s="26"/>
      <c r="J201"/>
      <c r="K201"/>
      <c r="L201"/>
      <c r="M201"/>
      <c r="O201"/>
    </row>
    <row r="202" spans="2:15" x14ac:dyDescent="0.2">
      <c r="B202"/>
      <c r="C202"/>
      <c r="D202"/>
      <c r="E202"/>
      <c r="F202"/>
      <c r="G202"/>
      <c r="H202"/>
      <c r="I202"/>
      <c r="J202"/>
      <c r="K202"/>
      <c r="L202"/>
      <c r="M202"/>
    </row>
    <row r="203" spans="2:15" ht="13.5" thickBot="1" x14ac:dyDescent="0.25">
      <c r="B203"/>
      <c r="C203"/>
      <c r="D203"/>
      <c r="E203"/>
      <c r="F203"/>
      <c r="G203"/>
      <c r="H203"/>
      <c r="I203"/>
      <c r="J203"/>
      <c r="K203"/>
      <c r="L203"/>
      <c r="M203"/>
    </row>
    <row r="204" spans="2:15" ht="13.5" thickBot="1" x14ac:dyDescent="0.25">
      <c r="B204" s="487" t="s">
        <v>21</v>
      </c>
      <c r="C204" s="9" t="s">
        <v>22</v>
      </c>
      <c r="D204" s="10" t="s">
        <v>23</v>
      </c>
      <c r="E204" s="10" t="s">
        <v>24</v>
      </c>
      <c r="F204" s="11" t="s">
        <v>25</v>
      </c>
      <c r="G204" s="191" t="s">
        <v>26</v>
      </c>
      <c r="H204" s="195" t="s">
        <v>27</v>
      </c>
      <c r="I204" s="11"/>
      <c r="J204"/>
      <c r="K204"/>
      <c r="L204"/>
      <c r="M204"/>
    </row>
    <row r="205" spans="2:15" x14ac:dyDescent="0.2">
      <c r="B205" s="484" t="s">
        <v>33</v>
      </c>
      <c r="C205" s="12">
        <v>0</v>
      </c>
      <c r="D205" s="12">
        <v>0</v>
      </c>
      <c r="E205" s="12">
        <v>0</v>
      </c>
      <c r="F205" s="15"/>
      <c r="G205" s="189"/>
      <c r="H205" s="196">
        <f>E205-D205-C205</f>
        <v>0</v>
      </c>
      <c r="I205" s="25"/>
      <c r="J205"/>
      <c r="K205"/>
      <c r="L205"/>
      <c r="M205"/>
    </row>
    <row r="206" spans="2:15" ht="13.5" thickBot="1" x14ac:dyDescent="0.25">
      <c r="B206" s="486" t="s">
        <v>34</v>
      </c>
      <c r="C206" s="13">
        <v>0</v>
      </c>
      <c r="D206" s="13">
        <v>0.375</v>
      </c>
      <c r="E206" s="13">
        <v>0.625</v>
      </c>
      <c r="F206" s="16"/>
      <c r="G206" s="190"/>
      <c r="H206" s="197">
        <f>E206-D206-C206</f>
        <v>0.25</v>
      </c>
      <c r="I206" s="26"/>
      <c r="J206"/>
      <c r="K206"/>
      <c r="L206" s="425" t="s">
        <v>112</v>
      </c>
      <c r="M206"/>
    </row>
  </sheetData>
  <mergeCells count="42">
    <mergeCell ref="J2:L2"/>
    <mergeCell ref="J3:L3"/>
    <mergeCell ref="D4:F4"/>
    <mergeCell ref="H156:I156"/>
    <mergeCell ref="B168:I169"/>
    <mergeCell ref="B6:B10"/>
    <mergeCell ref="B11:B15"/>
    <mergeCell ref="B16:B20"/>
    <mergeCell ref="B21:B25"/>
    <mergeCell ref="B26:B30"/>
    <mergeCell ref="B31:B35"/>
    <mergeCell ref="B36:B40"/>
    <mergeCell ref="B41:B45"/>
    <mergeCell ref="B46:B50"/>
    <mergeCell ref="B51:B55"/>
    <mergeCell ref="B56:B60"/>
    <mergeCell ref="Z4:AB4"/>
    <mergeCell ref="O4:P4"/>
    <mergeCell ref="R4:T4"/>
    <mergeCell ref="J4:K4"/>
    <mergeCell ref="X4:Y4"/>
    <mergeCell ref="B61:B65"/>
    <mergeCell ref="B66:B70"/>
    <mergeCell ref="B71:B75"/>
    <mergeCell ref="B76:B80"/>
    <mergeCell ref="B81:B85"/>
    <mergeCell ref="B86:B90"/>
    <mergeCell ref="B91:B95"/>
    <mergeCell ref="B96:B100"/>
    <mergeCell ref="B101:B105"/>
    <mergeCell ref="B106:B110"/>
    <mergeCell ref="B111:B115"/>
    <mergeCell ref="B116:B120"/>
    <mergeCell ref="B121:B125"/>
    <mergeCell ref="B126:B130"/>
    <mergeCell ref="B131:B135"/>
    <mergeCell ref="AA159:AB159"/>
    <mergeCell ref="AA160:AB160"/>
    <mergeCell ref="B136:B140"/>
    <mergeCell ref="B141:B145"/>
    <mergeCell ref="B146:B150"/>
    <mergeCell ref="B151:B155"/>
  </mergeCells>
  <phoneticPr fontId="11" type="noConversion"/>
  <conditionalFormatting sqref="D6 D11 D16 D21 D26 D31 D36 D41 D46 D51 D56 D61 D66 D71 D76 D81 D86 D91 D96 D101 D106 D111 D116 D121 D126 D131 D136 D141 D146 D151">
    <cfRule type="cellIs" dxfId="111" priority="15" operator="notEqual">
      <formula>IF(LEFT($A6,2)="ma",$D$171,IF(LEFT($A6,2)="di",$D$176,IF(LEFT($A6,2)="wo",$D$181,IF(LEFT($A6,2)="do",$D$186,IF(LEFT($A6,2)="vr",$D$191,IF(LEFT($A6,2)="za",$D$198,IF(LEFT($A6,2)="zo",$D$199)))))))</formula>
    </cfRule>
    <cfRule type="cellIs" dxfId="110" priority="16" operator="notEqual">
      <formula>IF(LEFT($A6,2)="ma",$D$171,IF(LEFT($A6,2)="di",$D$176,IF(LEFT($A6,2)="wo",$D$181,IF(LEFT($A6,2)="do",$D$186,IF(LEFT($A6,2)="vr",$D$191,IF(LEFT($A6,2)="za",$D$198,IF(LEFT($A6,2)="zo",$D$199)))))))</formula>
    </cfRule>
  </conditionalFormatting>
  <conditionalFormatting sqref="D8 D13 D18 D23 D28 D33 D38 D43 D48 D53 D58 D63 D68 D73 D78 D83 D88 D93 D98 D103 D108 D113 D118 D123 D128 D133 D138 D143 D148 D153">
    <cfRule type="cellIs" dxfId="109" priority="14" operator="notEqual">
      <formula>IF(LEFT($A8,2)="ma",$D$173,IF(LEFT($A8,2)="di",$D$178,IF(LEFT($A8,2)="wo",$D$183,IF(LEFT($A8,2)="do",$D$188,IF(LEFT($A8,2)="vr",$D$193,IF(LEFT($A8,2)="za",$D$198,IF(LEFT($A8,2)="zo",$D$199)))))))</formula>
    </cfRule>
  </conditionalFormatting>
  <conditionalFormatting sqref="D7 D12 D17 D22 D27 D32 D37 D42 D47 D52 D57 D62 D67 D72 D77 D82 D87 D92 D97 D102 D107 D112 D117 D122 D127 D132 D137 D142 D147 D152">
    <cfRule type="cellIs" dxfId="108" priority="13" operator="notEqual">
      <formula>IF(LEFT($A7,2)="ma",$D$172,IF(LEFT($A7,2)="di",$D$177,IF(LEFT($A7,2)="wo",$D$182,IF(LEFT($A7,2)="do",$D$187,IF(LEFT($A7,2)="vr",$D$192,IF(LEFT($A7,2)="za",$D$198,IF(LEFT($A7,2)="zo",$D$199)))))))</formula>
    </cfRule>
  </conditionalFormatting>
  <conditionalFormatting sqref="D9 D14 D19 D24 D29 D34 D39 D44 D49 D54 D59 D64 D69 D74 D79 D84 D89 D94 D99 D104 D109 D114 D119 D124 D129 D134 D139 D144 D149 D154">
    <cfRule type="cellIs" dxfId="107" priority="12" operator="notEqual">
      <formula>IF(LEFT($A9,2)="ma",$D$174,IF(LEFT($A9,2)="di",$D$179,IF(LEFT($A9,2)="wo",$D$184,IF(LEFT($A9,2)="do",$D$189,IF(LEFT($A9,2)="vr",$D$194,IF(LEFT($A9,2)="za",$D$198,IF(LEFT($A9,2)="zo",$D$199)))))))</formula>
    </cfRule>
  </conditionalFormatting>
  <conditionalFormatting sqref="D10 D15 D20 D25 D30 D35 D40 D45 D50 D55 D60 D65 D70 D75 D80 D85 D90 D95 D100 D105 D110 D115 D120 D125 D130 D135 D140 D145 D150 D155">
    <cfRule type="cellIs" dxfId="106" priority="11" operator="notEqual">
      <formula>IF(LEFT($A10,2)="ma",$D$175,IF(LEFT($A10,2)="di",$D$180,IF(LEFT($A10,2)="wo",$D$185,IF(LEFT($A10,2)="do",$D$190,IF(LEFT($A10,2)="vr",$D$195,IF(LEFT($A10,2)="za",$D$198,IF(LEFT($A10,2)="zo",$D$199)))))))</formula>
    </cfRule>
  </conditionalFormatting>
  <conditionalFormatting sqref="E6 E11 E16 E21 E26 E31 E36 E41 E46 E51 E56 E61 E66 E71 E76 E81 E86 E91 E96 E101 E106 E111 E116 E121 E126 E131 E136 E141 E146 E151">
    <cfRule type="cellIs" dxfId="105" priority="10" operator="notEqual">
      <formula>IF(LEFT($A6,2)="ma",$E$171,IF(LEFT($A6,2)="di",$E$176,IF(LEFT($A6,2)="wo",$E$181,IF(LEFT($A6,2)="do",$E$186,IF(LEFT($A6,2)="vr",$E$191,IF(LEFT($A6,2)="za",$E$198,IF(LEFT($A6,2)="zo",$E$199)))))))</formula>
    </cfRule>
  </conditionalFormatting>
  <conditionalFormatting sqref="E7 E12 E17 E22 E27 E32 E37 E42 E47 E52 E57 E62 E67 E72 E77 E82 E87 E92 E97 E102 E107 E112 E117 E122 E127 E132 E137 E142 E147 E152">
    <cfRule type="cellIs" dxfId="104" priority="9" operator="notEqual">
      <formula>IF(LEFT($A7,2)="ma",$E$172,IF(LEFT($A7,2)="di",$E$177,IF(LEFT($A7,2)="wo",$E$182,IF(LEFT($A7,2)="do",$E$187,IF(LEFT($A7,2)="vr",$E$192,IF(LEFT($A7,2)="za",$E$198,IF(LEFT($A7,2)="zo",$E$199)))))))</formula>
    </cfRule>
  </conditionalFormatting>
  <conditionalFormatting sqref="E8 E13 E18 E23 E28 E33 E38 E43 E48 E53 E58 E63 E68 E73 E78 E83 E88 E93 E98 E103 E108 E113 E118 E123 E128 E133 E138 E143 E148 E153">
    <cfRule type="cellIs" dxfId="103" priority="8" operator="notEqual">
      <formula>IF(LEFT($A8,2)="ma",$E$173,IF(LEFT($A8,2)="di",$E$178,IF(LEFT($A8,2)="wo",$E$183,IF(LEFT($A8,2)="do",$E$188,IF(LEFT($A8,2)="vr",$E$193,IF(LEFT($A8,2)="za",$E$198,IF(LEFT($A8,2)="zo",$E$199)))))))</formula>
    </cfRule>
  </conditionalFormatting>
  <conditionalFormatting sqref="E9 E14 E19 E24 E29 E34 E39 E44 E49 E54 E59 E64 E69 E74 E79 E84 E89 E94 E99 E104 E109 E114 E119 E124 E129 E134 E139 E144 E149 E154">
    <cfRule type="cellIs" dxfId="102" priority="7" operator="notEqual">
      <formula>IF(LEFT($A9,2)="ma",$E$174,IF(LEFT($A9,2)="di",$E$179,IF(LEFT($A9,2)="wo",$E$184,IF(LEFT($A9,2)="do",$E$189,IF(LEFT($A9,2)="vr",$E$194,IF(LEFT($A9,2)="za",$E$198,IF(LEFT($A9,2)="zo",$E$199)))))))</formula>
    </cfRule>
  </conditionalFormatting>
  <conditionalFormatting sqref="E10 E15 E20 E25 E30 E35 E40 E45 E50 E55 E60 E65 E70 E75 E80 E85 E90 E95 E100 E105 E110 E115 E120 E125 E130 E135 E140 E145 E150 E155">
    <cfRule type="cellIs" dxfId="101" priority="6" operator="notEqual">
      <formula>IF(LEFT($A10,2)="ma",$E$175,IF(LEFT($A10,2)="di",$E$180,IF(LEFT($A10,2)="wo",$E$185,IF(LEFT($A10,2)="do",$E$190,IF(LEFT($A10,2)="vr",$E$195,IF(LEFT($A10,2)="za",$E$198,IF(LEFT($A10,2)="zo",$E$199)))))))</formula>
    </cfRule>
  </conditionalFormatting>
  <conditionalFormatting sqref="F6 F11 F16 F21 F26 F31 F36 F41 F46 F51 F56 F61 F66 F71 F76 F81 F86 F91 F96 F101 F106 F111 F116 F121 F126 F131 F136 F141 F146 F151">
    <cfRule type="cellIs" dxfId="100" priority="5" operator="notEqual">
      <formula>IF(LEFT($A6,2)="ma",$C$171,IF(LEFT($A6,2)="di",$C$176,IF(LEFT($A6,2)="wo",$C$181,IF(LEFT($A6,2)="do",$C$186,IF(LEFT($A6,2)="vr",$C$191,IF(LEFT($A6,2)="za",$C$198,IF(LEFT($A6,2)="zo",$C$199)))))))</formula>
    </cfRule>
  </conditionalFormatting>
  <conditionalFormatting sqref="F7 F12 F17 F22 F27 F32 F37 F42 F47 F52 F57 F62 F67 F72 F77 F82 F87 F92 F97 F102 F107 F112 F117 F122 F127 F132 F137 F142 F147 F152">
    <cfRule type="cellIs" dxfId="99" priority="4" operator="notEqual">
      <formula>IF(LEFT($A7,2)="ma",$C$172,IF(LEFT($A7,2)="di",$C$177,IF(LEFT($A7,2)="wo",$C$182,IF(LEFT($A7,2)="do",$C$187,IF(LEFT($A7,2)="vr",$C$192,IF(LEFT($A7,2)="za",$C$198,IF(LEFT($A7,2)="zo",$C$199)))))))</formula>
    </cfRule>
  </conditionalFormatting>
  <conditionalFormatting sqref="F8 F13 F18 F23 F28 F33 F38 F43 F48 F53 F58 F63 F68 F73 F78 F83 F88 F93 F98 F103 F108 F113 F118 F123 F128 F133 F138 F143 F148 F153">
    <cfRule type="cellIs" dxfId="98" priority="3" operator="notEqual">
      <formula>IF(LEFT($A8,2)="ma",$C$173,IF(LEFT($A8,2)="di",$C$178,IF(LEFT($A8,2)="wo",$C$183,IF(LEFT($A8,2)="do",$C$188,IF(LEFT($A8,2)="vr",$C$193,IF(LEFT($A8,2)="za",$C$198,IF(LEFT($A8,2)="zo",$C$199)))))))</formula>
    </cfRule>
  </conditionalFormatting>
  <conditionalFormatting sqref="F9 F14 F19 F24 F29 F34 F39 F44 F49 F54 F59 F64 F69 F74 F79 F84 F89 F94 F99 F104 F109 F114 F119 F124 F129 F134 F139 F144 F149 F154">
    <cfRule type="cellIs" dxfId="97" priority="2" operator="notEqual">
      <formula>IF(LEFT($A9,2)="ma",$C$174,IF(LEFT($A9,2)="di",$C$179,IF(LEFT($A9,2)="wo",$C$184,IF(LEFT($A9,2)="do",$C$189,IF(LEFT($A9,2)="vr",$C$194,IF(LEFT($A9,2)="za",$C$198,IF(LEFT($A9,2)="zo",$C$199)))))))</formula>
    </cfRule>
  </conditionalFormatting>
  <conditionalFormatting sqref="F10 F15 F20 F25 F30 F35 F40 F45 F50 F55 F60 F65 F70 F75 F80 F85 F90 F95 F100 F105 F110 F115 F120 F125 F130 F135 F140 F145 F150 F155">
    <cfRule type="cellIs" dxfId="96" priority="1" operator="notEqual">
      <formula>IF(LEFT($A10,2)="ma",$C$175,IF(LEFT($A10,2)="di",$C$180,IF(LEFT($A10,2)="wo",$C$185,IF(LEFT($A10,2)="do",$C$190,IF(LEFT($A10,2)="vr",$C$195,IF(LEFT($A10,2)="za",$C$198,IF(LEFT($A10,2)="zo",$C$199)))))))</formula>
    </cfRule>
  </conditionalFormatting>
  <dataValidations count="4">
    <dataValidation type="list" allowBlank="1" showInputMessage="1" showErrorMessage="1" sqref="H6:H155 F205:F206 F198:F201 F171:F195" xr:uid="{00000000-0002-0000-1200-000000000000}">
      <formula1>BIJZ</formula1>
    </dataValidation>
    <dataValidation type="list" allowBlank="1" showInputMessage="1" showErrorMessage="1" sqref="G198:G199 I205:I206 G205:G206 I198:I199 I201 G201 I171:I195 G171:G195" xr:uid="{00000000-0002-0000-1200-000001000000}">
      <formula1>VER</formula1>
    </dataValidation>
    <dataValidation type="list" allowBlank="1" showInputMessage="1" showErrorMessage="1" sqref="G200 I200" xr:uid="{00000000-0002-0000-1200-000002000000}">
      <formula1>$P$9:$P$35</formula1>
    </dataValidation>
    <dataValidation type="list" allowBlank="1" showInputMessage="1" showErrorMessage="1" sqref="I6:I155" xr:uid="{00000000-0002-0000-1200-000003000000}">
      <formula1>AFWEZIG</formula1>
    </dataValidation>
  </dataValidations>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Spinner 1">
              <controlPr defaultSize="0" autoPict="0">
                <anchor moveWithCells="1" sizeWithCells="1">
                  <from>
                    <xdr:col>28</xdr:col>
                    <xdr:colOff>9525</xdr:colOff>
                    <xdr:row>2</xdr:row>
                    <xdr:rowOff>9525</xdr:rowOff>
                  </from>
                  <to>
                    <xdr:col>28</xdr:col>
                    <xdr:colOff>923925</xdr:colOff>
                    <xdr:row>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H70"/>
  <sheetViews>
    <sheetView showZeros="0" topLeftCell="A10" workbookViewId="0">
      <selection activeCell="B13" sqref="B13"/>
    </sheetView>
  </sheetViews>
  <sheetFormatPr defaultRowHeight="12.75" x14ac:dyDescent="0.2"/>
  <cols>
    <col min="1" max="1" width="23.42578125" customWidth="1"/>
    <col min="2" max="2" width="22.28515625" bestFit="1" customWidth="1"/>
    <col min="3" max="3" width="14.140625" customWidth="1"/>
    <col min="4" max="4" width="16.42578125" customWidth="1"/>
    <col min="5" max="5" width="16.42578125" bestFit="1" customWidth="1"/>
    <col min="6" max="6" width="22.28515625" bestFit="1" customWidth="1"/>
    <col min="7" max="7" width="16.7109375" bestFit="1" customWidth="1"/>
    <col min="8" max="8" width="16.28515625" bestFit="1" customWidth="1"/>
  </cols>
  <sheetData>
    <row r="8" spans="1:8" x14ac:dyDescent="0.2">
      <c r="A8" s="455" t="s">
        <v>14</v>
      </c>
      <c r="B8" t="s">
        <v>135</v>
      </c>
    </row>
    <row r="10" spans="1:8" x14ac:dyDescent="0.2">
      <c r="F10" s="455" t="s">
        <v>139</v>
      </c>
    </row>
    <row r="11" spans="1:8" x14ac:dyDescent="0.2">
      <c r="A11" s="455" t="s">
        <v>21</v>
      </c>
      <c r="B11" s="455" t="s">
        <v>126</v>
      </c>
      <c r="C11" s="455" t="s">
        <v>125</v>
      </c>
      <c r="D11" s="455" t="s">
        <v>9</v>
      </c>
      <c r="E11" s="455" t="s">
        <v>138</v>
      </c>
      <c r="F11" t="s">
        <v>128</v>
      </c>
      <c r="G11" t="s">
        <v>140</v>
      </c>
      <c r="H11" t="s">
        <v>141</v>
      </c>
    </row>
    <row r="12" spans="1:8" x14ac:dyDescent="0.2">
      <c r="A12" s="543">
        <v>0</v>
      </c>
      <c r="B12" t="s">
        <v>129</v>
      </c>
      <c r="C12" t="s">
        <v>129</v>
      </c>
      <c r="D12" t="s">
        <v>129</v>
      </c>
      <c r="E12" t="s">
        <v>129</v>
      </c>
      <c r="F12" s="521">
        <v>0</v>
      </c>
      <c r="G12" s="456">
        <v>0</v>
      </c>
      <c r="H12" s="456">
        <v>0</v>
      </c>
    </row>
    <row r="13" spans="1:8" x14ac:dyDescent="0.2">
      <c r="D13" t="s">
        <v>147</v>
      </c>
      <c r="F13" s="521">
        <v>0</v>
      </c>
      <c r="G13" s="456">
        <v>0</v>
      </c>
      <c r="H13" s="456">
        <v>0</v>
      </c>
    </row>
    <row r="14" spans="1:8" x14ac:dyDescent="0.2">
      <c r="A14" s="459">
        <v>41670</v>
      </c>
      <c r="B14" t="s">
        <v>129</v>
      </c>
      <c r="C14" t="s">
        <v>129</v>
      </c>
      <c r="D14" t="s">
        <v>129</v>
      </c>
      <c r="E14" t="s">
        <v>129</v>
      </c>
      <c r="F14" s="521">
        <v>0</v>
      </c>
      <c r="G14" s="456">
        <v>0</v>
      </c>
      <c r="H14" s="456">
        <v>0</v>
      </c>
    </row>
    <row r="15" spans="1:8" x14ac:dyDescent="0.2">
      <c r="D15" t="s">
        <v>147</v>
      </c>
      <c r="F15" s="521">
        <v>0</v>
      </c>
      <c r="G15" s="456">
        <v>0</v>
      </c>
      <c r="H15" s="456">
        <v>0</v>
      </c>
    </row>
    <row r="16" spans="1:8" x14ac:dyDescent="0.2">
      <c r="A16" s="459">
        <v>41671</v>
      </c>
      <c r="B16" t="s">
        <v>129</v>
      </c>
      <c r="C16" t="s">
        <v>129</v>
      </c>
      <c r="D16" t="s">
        <v>129</v>
      </c>
      <c r="E16" t="s">
        <v>129</v>
      </c>
      <c r="F16" s="521">
        <v>0</v>
      </c>
      <c r="G16" s="456">
        <v>0</v>
      </c>
      <c r="H16" s="456">
        <v>0</v>
      </c>
    </row>
    <row r="17" spans="1:8" x14ac:dyDescent="0.2">
      <c r="D17" t="s">
        <v>147</v>
      </c>
      <c r="F17" s="521">
        <v>0</v>
      </c>
      <c r="G17" s="456">
        <v>0</v>
      </c>
      <c r="H17" s="456">
        <v>0</v>
      </c>
    </row>
    <row r="18" spans="1:8" x14ac:dyDescent="0.2">
      <c r="A18" s="459">
        <v>41672</v>
      </c>
      <c r="B18" t="s">
        <v>129</v>
      </c>
      <c r="C18" t="s">
        <v>129</v>
      </c>
      <c r="D18" t="s">
        <v>129</v>
      </c>
      <c r="E18" t="s">
        <v>129</v>
      </c>
      <c r="F18" s="521">
        <v>0</v>
      </c>
      <c r="G18" s="456">
        <v>0</v>
      </c>
      <c r="H18" s="456">
        <v>0</v>
      </c>
    </row>
    <row r="19" spans="1:8" x14ac:dyDescent="0.2">
      <c r="D19" t="s">
        <v>147</v>
      </c>
      <c r="F19" s="521">
        <v>0</v>
      </c>
      <c r="G19" s="456">
        <v>0</v>
      </c>
      <c r="H19" s="456">
        <v>0</v>
      </c>
    </row>
    <row r="20" spans="1:8" x14ac:dyDescent="0.2">
      <c r="A20" s="459">
        <v>41673</v>
      </c>
      <c r="B20" t="s">
        <v>129</v>
      </c>
      <c r="C20" t="s">
        <v>129</v>
      </c>
      <c r="D20" t="s">
        <v>129</v>
      </c>
      <c r="E20" t="s">
        <v>129</v>
      </c>
      <c r="F20" s="521">
        <v>0</v>
      </c>
      <c r="G20" s="456">
        <v>0</v>
      </c>
      <c r="H20" s="456">
        <v>0</v>
      </c>
    </row>
    <row r="21" spans="1:8" x14ac:dyDescent="0.2">
      <c r="D21" t="s">
        <v>147</v>
      </c>
      <c r="F21" s="521">
        <v>0</v>
      </c>
      <c r="G21" s="456">
        <v>0</v>
      </c>
      <c r="H21" s="456">
        <v>0</v>
      </c>
    </row>
    <row r="22" spans="1:8" x14ac:dyDescent="0.2">
      <c r="A22" s="459">
        <v>41674</v>
      </c>
      <c r="B22" t="s">
        <v>129</v>
      </c>
      <c r="C22" t="s">
        <v>129</v>
      </c>
      <c r="D22" t="s">
        <v>129</v>
      </c>
      <c r="E22" t="s">
        <v>129</v>
      </c>
      <c r="F22" s="521">
        <v>0</v>
      </c>
      <c r="G22" s="456">
        <v>0</v>
      </c>
      <c r="H22" s="456">
        <v>0</v>
      </c>
    </row>
    <row r="23" spans="1:8" x14ac:dyDescent="0.2">
      <c r="D23" t="s">
        <v>147</v>
      </c>
      <c r="F23" s="521">
        <v>0</v>
      </c>
      <c r="G23" s="456">
        <v>0</v>
      </c>
      <c r="H23" s="456">
        <v>0</v>
      </c>
    </row>
    <row r="24" spans="1:8" x14ac:dyDescent="0.2">
      <c r="A24" s="459">
        <v>41675</v>
      </c>
      <c r="B24" t="s">
        <v>129</v>
      </c>
      <c r="C24" t="s">
        <v>129</v>
      </c>
      <c r="D24" t="s">
        <v>129</v>
      </c>
      <c r="E24" t="s">
        <v>129</v>
      </c>
      <c r="F24" s="521">
        <v>0</v>
      </c>
      <c r="G24" s="456">
        <v>0</v>
      </c>
      <c r="H24" s="456">
        <v>0</v>
      </c>
    </row>
    <row r="25" spans="1:8" x14ac:dyDescent="0.2">
      <c r="D25" t="s">
        <v>147</v>
      </c>
      <c r="F25" s="521">
        <v>0</v>
      </c>
      <c r="G25" s="456">
        <v>0</v>
      </c>
      <c r="H25" s="456">
        <v>0</v>
      </c>
    </row>
    <row r="26" spans="1:8" x14ac:dyDescent="0.2">
      <c r="A26" s="459">
        <v>41676</v>
      </c>
      <c r="B26" t="s">
        <v>129</v>
      </c>
      <c r="C26" t="s">
        <v>129</v>
      </c>
      <c r="D26" t="s">
        <v>129</v>
      </c>
      <c r="E26" t="s">
        <v>129</v>
      </c>
      <c r="F26" s="521">
        <v>0</v>
      </c>
      <c r="G26" s="456">
        <v>0</v>
      </c>
      <c r="H26" s="456">
        <v>0</v>
      </c>
    </row>
    <row r="27" spans="1:8" x14ac:dyDescent="0.2">
      <c r="D27" t="s">
        <v>147</v>
      </c>
      <c r="F27" s="521">
        <v>0</v>
      </c>
      <c r="G27" s="456">
        <v>0</v>
      </c>
      <c r="H27" s="456">
        <v>0</v>
      </c>
    </row>
    <row r="28" spans="1:8" x14ac:dyDescent="0.2">
      <c r="A28" s="459">
        <v>41677</v>
      </c>
      <c r="B28" t="s">
        <v>129</v>
      </c>
      <c r="C28" t="s">
        <v>129</v>
      </c>
      <c r="D28" t="s">
        <v>129</v>
      </c>
      <c r="E28" t="s">
        <v>129</v>
      </c>
      <c r="F28" s="521">
        <v>0</v>
      </c>
      <c r="G28" s="456">
        <v>0</v>
      </c>
      <c r="H28" s="456">
        <v>0</v>
      </c>
    </row>
    <row r="29" spans="1:8" x14ac:dyDescent="0.2">
      <c r="D29" t="s">
        <v>147</v>
      </c>
      <c r="F29" s="521">
        <v>0</v>
      </c>
      <c r="G29" s="456">
        <v>0</v>
      </c>
      <c r="H29" s="456">
        <v>0</v>
      </c>
    </row>
    <row r="30" spans="1:8" x14ac:dyDescent="0.2">
      <c r="A30" s="459">
        <v>41678</v>
      </c>
      <c r="B30" t="s">
        <v>129</v>
      </c>
      <c r="C30" t="s">
        <v>129</v>
      </c>
      <c r="D30" t="s">
        <v>129</v>
      </c>
      <c r="E30" t="s">
        <v>129</v>
      </c>
      <c r="F30" s="521">
        <v>0</v>
      </c>
      <c r="G30" s="456">
        <v>0</v>
      </c>
      <c r="H30" s="456">
        <v>0</v>
      </c>
    </row>
    <row r="31" spans="1:8" x14ac:dyDescent="0.2">
      <c r="D31" t="s">
        <v>147</v>
      </c>
      <c r="F31" s="521">
        <v>0</v>
      </c>
      <c r="G31" s="456">
        <v>0</v>
      </c>
      <c r="H31" s="456">
        <v>0</v>
      </c>
    </row>
    <row r="32" spans="1:8" x14ac:dyDescent="0.2">
      <c r="A32" s="459">
        <v>41679</v>
      </c>
      <c r="B32" t="s">
        <v>129</v>
      </c>
      <c r="C32" t="s">
        <v>129</v>
      </c>
      <c r="D32" t="s">
        <v>129</v>
      </c>
      <c r="E32" t="s">
        <v>129</v>
      </c>
      <c r="F32" s="521">
        <v>0</v>
      </c>
      <c r="G32" s="456">
        <v>0</v>
      </c>
      <c r="H32" s="456">
        <v>0</v>
      </c>
    </row>
    <row r="33" spans="1:8" x14ac:dyDescent="0.2">
      <c r="D33" t="s">
        <v>147</v>
      </c>
      <c r="F33" s="521">
        <v>0</v>
      </c>
      <c r="G33" s="456">
        <v>0</v>
      </c>
      <c r="H33" s="456">
        <v>0</v>
      </c>
    </row>
    <row r="34" spans="1:8" x14ac:dyDescent="0.2">
      <c r="A34" s="459">
        <v>41680</v>
      </c>
      <c r="B34" t="s">
        <v>129</v>
      </c>
      <c r="C34" t="s">
        <v>129</v>
      </c>
      <c r="D34" t="s">
        <v>129</v>
      </c>
      <c r="E34" t="s">
        <v>129</v>
      </c>
      <c r="F34" s="521">
        <v>0</v>
      </c>
      <c r="G34" s="456">
        <v>0</v>
      </c>
      <c r="H34" s="456">
        <v>0</v>
      </c>
    </row>
    <row r="35" spans="1:8" x14ac:dyDescent="0.2">
      <c r="D35" t="s">
        <v>147</v>
      </c>
      <c r="F35" s="521">
        <v>0</v>
      </c>
      <c r="G35" s="456">
        <v>0</v>
      </c>
      <c r="H35" s="456">
        <v>0</v>
      </c>
    </row>
    <row r="36" spans="1:8" x14ac:dyDescent="0.2">
      <c r="A36" s="459">
        <v>41681</v>
      </c>
      <c r="B36" t="s">
        <v>129</v>
      </c>
      <c r="C36" t="s">
        <v>129</v>
      </c>
      <c r="D36" t="s">
        <v>129</v>
      </c>
      <c r="E36" t="s">
        <v>129</v>
      </c>
      <c r="F36" s="521">
        <v>0</v>
      </c>
      <c r="G36" s="456">
        <v>0</v>
      </c>
      <c r="H36" s="456">
        <v>0</v>
      </c>
    </row>
    <row r="37" spans="1:8" x14ac:dyDescent="0.2">
      <c r="D37" t="s">
        <v>147</v>
      </c>
      <c r="F37" s="521">
        <v>0</v>
      </c>
      <c r="G37" s="456">
        <v>0</v>
      </c>
      <c r="H37" s="456">
        <v>0</v>
      </c>
    </row>
    <row r="38" spans="1:8" x14ac:dyDescent="0.2">
      <c r="A38" s="459">
        <v>41682</v>
      </c>
      <c r="B38" t="s">
        <v>129</v>
      </c>
      <c r="C38" t="s">
        <v>129</v>
      </c>
      <c r="D38" t="s">
        <v>129</v>
      </c>
      <c r="E38" t="s">
        <v>129</v>
      </c>
      <c r="F38" s="521">
        <v>0</v>
      </c>
      <c r="G38" s="456">
        <v>0</v>
      </c>
      <c r="H38" s="456">
        <v>0</v>
      </c>
    </row>
    <row r="39" spans="1:8" x14ac:dyDescent="0.2">
      <c r="D39" t="s">
        <v>147</v>
      </c>
      <c r="F39" s="521">
        <v>0</v>
      </c>
      <c r="G39" s="456">
        <v>0</v>
      </c>
      <c r="H39" s="456">
        <v>0</v>
      </c>
    </row>
    <row r="40" spans="1:8" x14ac:dyDescent="0.2">
      <c r="A40" s="459">
        <v>41683</v>
      </c>
      <c r="B40" t="s">
        <v>129</v>
      </c>
      <c r="C40" t="s">
        <v>129</v>
      </c>
      <c r="D40" t="s">
        <v>129</v>
      </c>
      <c r="E40" t="s">
        <v>129</v>
      </c>
      <c r="F40" s="521">
        <v>0</v>
      </c>
      <c r="G40" s="456">
        <v>0</v>
      </c>
      <c r="H40" s="456">
        <v>0</v>
      </c>
    </row>
    <row r="41" spans="1:8" x14ac:dyDescent="0.2">
      <c r="D41" t="s">
        <v>147</v>
      </c>
      <c r="F41" s="521">
        <v>0</v>
      </c>
      <c r="G41" s="456">
        <v>0</v>
      </c>
      <c r="H41" s="456">
        <v>0</v>
      </c>
    </row>
    <row r="42" spans="1:8" x14ac:dyDescent="0.2">
      <c r="A42" s="459">
        <v>41684</v>
      </c>
      <c r="B42" t="s">
        <v>129</v>
      </c>
      <c r="C42" t="s">
        <v>129</v>
      </c>
      <c r="D42" t="s">
        <v>129</v>
      </c>
      <c r="E42" t="s">
        <v>129</v>
      </c>
      <c r="F42" s="521">
        <v>0</v>
      </c>
      <c r="G42" s="456">
        <v>0</v>
      </c>
      <c r="H42" s="456">
        <v>0</v>
      </c>
    </row>
    <row r="43" spans="1:8" x14ac:dyDescent="0.2">
      <c r="D43" t="s">
        <v>147</v>
      </c>
      <c r="F43" s="521">
        <v>0</v>
      </c>
      <c r="G43" s="456">
        <v>0</v>
      </c>
      <c r="H43" s="456">
        <v>0</v>
      </c>
    </row>
    <row r="44" spans="1:8" x14ac:dyDescent="0.2">
      <c r="A44" s="459">
        <v>41685</v>
      </c>
      <c r="B44" t="s">
        <v>129</v>
      </c>
      <c r="C44" t="s">
        <v>129</v>
      </c>
      <c r="D44" t="s">
        <v>129</v>
      </c>
      <c r="E44" t="s">
        <v>129</v>
      </c>
      <c r="F44" s="521">
        <v>0</v>
      </c>
      <c r="G44" s="456">
        <v>0</v>
      </c>
      <c r="H44" s="456">
        <v>0</v>
      </c>
    </row>
    <row r="45" spans="1:8" x14ac:dyDescent="0.2">
      <c r="D45" t="s">
        <v>147</v>
      </c>
      <c r="F45" s="521">
        <v>0</v>
      </c>
      <c r="G45" s="456">
        <v>0</v>
      </c>
      <c r="H45" s="456">
        <v>0</v>
      </c>
    </row>
    <row r="46" spans="1:8" x14ac:dyDescent="0.2">
      <c r="A46" s="459">
        <v>41686</v>
      </c>
      <c r="B46" t="s">
        <v>129</v>
      </c>
      <c r="C46" t="s">
        <v>129</v>
      </c>
      <c r="D46" t="s">
        <v>129</v>
      </c>
      <c r="E46" t="s">
        <v>129</v>
      </c>
      <c r="F46" s="521">
        <v>0</v>
      </c>
      <c r="G46" s="456">
        <v>0</v>
      </c>
      <c r="H46" s="456">
        <v>0</v>
      </c>
    </row>
    <row r="47" spans="1:8" x14ac:dyDescent="0.2">
      <c r="D47" t="s">
        <v>147</v>
      </c>
      <c r="F47" s="521">
        <v>0</v>
      </c>
      <c r="G47" s="456">
        <v>0</v>
      </c>
      <c r="H47" s="456">
        <v>0</v>
      </c>
    </row>
    <row r="48" spans="1:8" x14ac:dyDescent="0.2">
      <c r="A48" s="459">
        <v>41687</v>
      </c>
      <c r="B48" t="s">
        <v>129</v>
      </c>
      <c r="C48" t="s">
        <v>129</v>
      </c>
      <c r="D48" t="s">
        <v>129</v>
      </c>
      <c r="E48" t="s">
        <v>129</v>
      </c>
      <c r="F48" s="521">
        <v>0</v>
      </c>
      <c r="G48" s="456">
        <v>0</v>
      </c>
      <c r="H48" s="456">
        <v>0</v>
      </c>
    </row>
    <row r="49" spans="1:8" x14ac:dyDescent="0.2">
      <c r="D49" t="s">
        <v>147</v>
      </c>
      <c r="F49" s="521">
        <v>0</v>
      </c>
      <c r="G49" s="456">
        <v>0</v>
      </c>
      <c r="H49" s="456">
        <v>0</v>
      </c>
    </row>
    <row r="50" spans="1:8" x14ac:dyDescent="0.2">
      <c r="A50" s="459">
        <v>41688</v>
      </c>
      <c r="B50" t="s">
        <v>129</v>
      </c>
      <c r="C50" t="s">
        <v>129</v>
      </c>
      <c r="D50" t="s">
        <v>129</v>
      </c>
      <c r="E50" t="s">
        <v>129</v>
      </c>
      <c r="F50" s="521">
        <v>0</v>
      </c>
      <c r="G50" s="456">
        <v>0</v>
      </c>
      <c r="H50" s="456">
        <v>0</v>
      </c>
    </row>
    <row r="51" spans="1:8" x14ac:dyDescent="0.2">
      <c r="D51" t="s">
        <v>147</v>
      </c>
      <c r="F51" s="521">
        <v>0</v>
      </c>
      <c r="G51" s="456">
        <v>0</v>
      </c>
      <c r="H51" s="456">
        <v>0</v>
      </c>
    </row>
    <row r="52" spans="1:8" x14ac:dyDescent="0.2">
      <c r="A52" s="459">
        <v>41689</v>
      </c>
      <c r="B52" t="s">
        <v>129</v>
      </c>
      <c r="C52" t="s">
        <v>129</v>
      </c>
      <c r="D52" t="s">
        <v>129</v>
      </c>
      <c r="E52" t="s">
        <v>129</v>
      </c>
      <c r="F52" s="521">
        <v>0</v>
      </c>
      <c r="G52" s="456">
        <v>0</v>
      </c>
      <c r="H52" s="456">
        <v>0</v>
      </c>
    </row>
    <row r="53" spans="1:8" x14ac:dyDescent="0.2">
      <c r="D53" t="s">
        <v>147</v>
      </c>
      <c r="F53" s="521">
        <v>0</v>
      </c>
      <c r="G53" s="456">
        <v>0</v>
      </c>
      <c r="H53" s="456">
        <v>0</v>
      </c>
    </row>
    <row r="54" spans="1:8" x14ac:dyDescent="0.2">
      <c r="A54" s="459">
        <v>41690</v>
      </c>
      <c r="B54" t="s">
        <v>129</v>
      </c>
      <c r="C54" t="s">
        <v>129</v>
      </c>
      <c r="D54" t="s">
        <v>129</v>
      </c>
      <c r="E54" t="s">
        <v>129</v>
      </c>
      <c r="F54" s="521">
        <v>0</v>
      </c>
      <c r="G54" s="456">
        <v>0</v>
      </c>
      <c r="H54" s="456">
        <v>0</v>
      </c>
    </row>
    <row r="55" spans="1:8" x14ac:dyDescent="0.2">
      <c r="D55" t="s">
        <v>147</v>
      </c>
      <c r="F55" s="521">
        <v>0</v>
      </c>
      <c r="G55" s="456">
        <v>0</v>
      </c>
      <c r="H55" s="456">
        <v>0</v>
      </c>
    </row>
    <row r="56" spans="1:8" x14ac:dyDescent="0.2">
      <c r="A56" s="459">
        <v>41691</v>
      </c>
      <c r="B56" t="s">
        <v>129</v>
      </c>
      <c r="C56" t="s">
        <v>129</v>
      </c>
      <c r="D56" t="s">
        <v>129</v>
      </c>
      <c r="E56" t="s">
        <v>129</v>
      </c>
      <c r="F56" s="521">
        <v>0</v>
      </c>
      <c r="G56" s="456">
        <v>0</v>
      </c>
      <c r="H56" s="456">
        <v>0</v>
      </c>
    </row>
    <row r="57" spans="1:8" x14ac:dyDescent="0.2">
      <c r="D57" t="s">
        <v>147</v>
      </c>
      <c r="F57" s="521">
        <v>0</v>
      </c>
      <c r="G57" s="456">
        <v>0</v>
      </c>
      <c r="H57" s="456">
        <v>0</v>
      </c>
    </row>
    <row r="58" spans="1:8" x14ac:dyDescent="0.2">
      <c r="A58" s="459">
        <v>41692</v>
      </c>
      <c r="B58" t="s">
        <v>129</v>
      </c>
      <c r="C58" t="s">
        <v>129</v>
      </c>
      <c r="D58" t="s">
        <v>129</v>
      </c>
      <c r="E58" t="s">
        <v>129</v>
      </c>
      <c r="F58" s="521">
        <v>0</v>
      </c>
      <c r="G58" s="456">
        <v>0</v>
      </c>
      <c r="H58" s="456">
        <v>0</v>
      </c>
    </row>
    <row r="59" spans="1:8" x14ac:dyDescent="0.2">
      <c r="D59" t="s">
        <v>147</v>
      </c>
      <c r="F59" s="521">
        <v>0</v>
      </c>
      <c r="G59" s="456">
        <v>0</v>
      </c>
      <c r="H59" s="456">
        <v>0</v>
      </c>
    </row>
    <row r="60" spans="1:8" x14ac:dyDescent="0.2">
      <c r="A60" s="459">
        <v>41693</v>
      </c>
      <c r="B60" t="s">
        <v>129</v>
      </c>
      <c r="C60" t="s">
        <v>129</v>
      </c>
      <c r="D60" t="s">
        <v>129</v>
      </c>
      <c r="E60" t="s">
        <v>129</v>
      </c>
      <c r="F60" s="521">
        <v>0</v>
      </c>
      <c r="G60" s="456">
        <v>0</v>
      </c>
      <c r="H60" s="456">
        <v>0</v>
      </c>
    </row>
    <row r="61" spans="1:8" x14ac:dyDescent="0.2">
      <c r="D61" t="s">
        <v>147</v>
      </c>
      <c r="F61" s="521">
        <v>0</v>
      </c>
      <c r="G61" s="456">
        <v>0</v>
      </c>
      <c r="H61" s="456">
        <v>0</v>
      </c>
    </row>
    <row r="62" spans="1:8" x14ac:dyDescent="0.2">
      <c r="A62" s="459">
        <v>41694</v>
      </c>
      <c r="B62" t="s">
        <v>129</v>
      </c>
      <c r="C62" t="s">
        <v>129</v>
      </c>
      <c r="D62" t="s">
        <v>129</v>
      </c>
      <c r="E62" t="s">
        <v>129</v>
      </c>
      <c r="F62" s="521">
        <v>0</v>
      </c>
      <c r="G62" s="456">
        <v>0</v>
      </c>
      <c r="H62" s="456">
        <v>0</v>
      </c>
    </row>
    <row r="63" spans="1:8" x14ac:dyDescent="0.2">
      <c r="D63" t="s">
        <v>147</v>
      </c>
      <c r="F63" s="521">
        <v>0</v>
      </c>
      <c r="G63" s="456">
        <v>0</v>
      </c>
      <c r="H63" s="456">
        <v>0</v>
      </c>
    </row>
    <row r="64" spans="1:8" x14ac:dyDescent="0.2">
      <c r="A64" s="459">
        <v>41695</v>
      </c>
      <c r="B64" t="s">
        <v>129</v>
      </c>
      <c r="C64" t="s">
        <v>129</v>
      </c>
      <c r="D64" t="s">
        <v>129</v>
      </c>
      <c r="E64" t="s">
        <v>129</v>
      </c>
      <c r="F64" s="521">
        <v>0</v>
      </c>
      <c r="G64" s="456">
        <v>0</v>
      </c>
      <c r="H64" s="456">
        <v>0</v>
      </c>
    </row>
    <row r="65" spans="1:8" x14ac:dyDescent="0.2">
      <c r="D65" t="s">
        <v>147</v>
      </c>
      <c r="F65" s="521">
        <v>0</v>
      </c>
      <c r="G65" s="456">
        <v>0</v>
      </c>
      <c r="H65" s="456">
        <v>0</v>
      </c>
    </row>
    <row r="66" spans="1:8" x14ac:dyDescent="0.2">
      <c r="A66" s="459">
        <v>41696</v>
      </c>
      <c r="B66" t="s">
        <v>129</v>
      </c>
      <c r="C66" t="s">
        <v>129</v>
      </c>
      <c r="D66" t="s">
        <v>129</v>
      </c>
      <c r="E66" t="s">
        <v>129</v>
      </c>
      <c r="F66" s="521">
        <v>0</v>
      </c>
      <c r="G66" s="456">
        <v>0</v>
      </c>
      <c r="H66" s="456">
        <v>0</v>
      </c>
    </row>
    <row r="67" spans="1:8" x14ac:dyDescent="0.2">
      <c r="D67" t="s">
        <v>147</v>
      </c>
      <c r="F67" s="521">
        <v>0</v>
      </c>
      <c r="G67" s="456">
        <v>0</v>
      </c>
      <c r="H67" s="456">
        <v>0</v>
      </c>
    </row>
    <row r="68" spans="1:8" x14ac:dyDescent="0.2">
      <c r="A68" s="459">
        <v>41697</v>
      </c>
      <c r="B68" t="s">
        <v>129</v>
      </c>
      <c r="C68" t="s">
        <v>129</v>
      </c>
      <c r="D68" t="s">
        <v>129</v>
      </c>
      <c r="E68" t="s">
        <v>129</v>
      </c>
      <c r="F68" s="521">
        <v>0</v>
      </c>
      <c r="G68" s="456">
        <v>0</v>
      </c>
      <c r="H68" s="456">
        <v>0</v>
      </c>
    </row>
    <row r="69" spans="1:8" x14ac:dyDescent="0.2">
      <c r="D69" t="s">
        <v>147</v>
      </c>
      <c r="F69" s="521">
        <v>0</v>
      </c>
      <c r="G69" s="456">
        <v>0</v>
      </c>
      <c r="H69" s="456">
        <v>0</v>
      </c>
    </row>
    <row r="70" spans="1:8" x14ac:dyDescent="0.2">
      <c r="A70" t="s">
        <v>127</v>
      </c>
      <c r="F70" s="522">
        <v>0</v>
      </c>
      <c r="G70" s="522">
        <v>0</v>
      </c>
      <c r="H70" s="522">
        <v>0</v>
      </c>
    </row>
  </sheetData>
  <pageMargins left="0.25" right="0.25"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3"/>
  <dimension ref="A1:AH206"/>
  <sheetViews>
    <sheetView workbookViewId="0">
      <pane xSplit="2" ySplit="5" topLeftCell="O141" activePane="bottomRight" state="frozen"/>
      <selection activeCell="E205" sqref="E205"/>
      <selection pane="topRight" activeCell="E205" sqref="E205"/>
      <selection pane="bottomLeft" activeCell="E205" sqref="E205"/>
      <selection pane="bottomRight" activeCell="R4" sqref="R4:T4"/>
    </sheetView>
  </sheetViews>
  <sheetFormatPr defaultColWidth="9.140625" defaultRowHeight="12.75" x14ac:dyDescent="0.2"/>
  <cols>
    <col min="1" max="1" width="23.140625" style="490" hidden="1" customWidth="1"/>
    <col min="2" max="2" width="22.42578125" style="47" customWidth="1"/>
    <col min="3" max="9" width="9.140625" style="47"/>
    <col min="10" max="12" width="9.140625" style="82"/>
    <col min="13" max="13" width="13.42578125" style="47" customWidth="1"/>
    <col min="14" max="14" width="13.42578125" style="47" hidden="1" customWidth="1"/>
    <col min="15" max="15" width="9.140625" style="47"/>
    <col min="16" max="16" width="39.7109375" style="47" customWidth="1"/>
    <col min="17" max="17" width="14.42578125" style="47" customWidth="1"/>
    <col min="18" max="18" width="8" style="47" customWidth="1"/>
    <col min="19" max="19" width="6.140625" style="47" customWidth="1"/>
    <col min="20" max="20" width="7.7109375" style="47" customWidth="1"/>
    <col min="21" max="24" width="7" style="47" hidden="1" customWidth="1"/>
    <col min="25" max="25" width="8.140625" style="47" hidden="1" customWidth="1"/>
    <col min="26" max="27" width="8.140625" style="523" customWidth="1"/>
    <col min="28" max="28" width="11.28515625" style="523" customWidth="1"/>
    <col min="29" max="29" width="35.140625" style="47" customWidth="1"/>
    <col min="30" max="32" width="9.140625" style="47"/>
    <col min="33" max="34" width="0" style="47" hidden="1" customWidth="1"/>
    <col min="35" max="16384" width="9.140625" style="47"/>
  </cols>
  <sheetData>
    <row r="1" spans="1:29" ht="13.5" thickBot="1" x14ac:dyDescent="0.25"/>
    <row r="2" spans="1:29" ht="13.5" thickBot="1" x14ac:dyDescent="0.25">
      <c r="E2" s="48"/>
      <c r="F2" s="48"/>
      <c r="G2" s="48"/>
      <c r="H2" s="48"/>
      <c r="I2" s="48"/>
      <c r="J2" s="669" t="s">
        <v>0</v>
      </c>
      <c r="K2" s="669"/>
      <c r="L2" s="669"/>
      <c r="M2" s="48"/>
      <c r="N2" s="48"/>
      <c r="O2" s="83"/>
      <c r="P2" s="50" t="s">
        <v>15</v>
      </c>
      <c r="Q2" s="201" t="e">
        <f>JANUARI!#REF!</f>
        <v>#REF!</v>
      </c>
      <c r="R2" s="52"/>
      <c r="S2" s="52"/>
      <c r="T2" s="52"/>
      <c r="U2" s="53"/>
      <c r="V2" s="53"/>
      <c r="W2" s="53"/>
      <c r="X2" s="53"/>
      <c r="Y2" s="53"/>
      <c r="Z2" s="524"/>
      <c r="AA2" s="524"/>
      <c r="AB2" s="524"/>
      <c r="AC2" s="53"/>
    </row>
    <row r="3" spans="1:29" ht="36.75" customHeight="1" x14ac:dyDescent="0.25">
      <c r="E3" s="54"/>
      <c r="F3" s="54"/>
      <c r="G3" s="54"/>
      <c r="H3" s="54"/>
      <c r="I3" s="54"/>
      <c r="J3" s="670" t="e">
        <f>JANUARI!#REF!</f>
        <v>#REF!</v>
      </c>
      <c r="K3" s="670"/>
      <c r="L3" s="670"/>
      <c r="M3" s="54"/>
      <c r="N3" s="54"/>
      <c r="O3" s="359"/>
      <c r="P3" s="359"/>
      <c r="Q3" s="359"/>
      <c r="R3" s="56">
        <v>0.35420000000000001</v>
      </c>
      <c r="S3" s="360"/>
      <c r="T3" s="359"/>
      <c r="V3" s="56"/>
      <c r="W3" s="56"/>
      <c r="X3" s="56"/>
      <c r="Y3" s="57">
        <v>2.4799999999999999E-2</v>
      </c>
      <c r="Z3" s="525"/>
      <c r="AA3" s="525"/>
      <c r="AB3" s="524"/>
      <c r="AC3" s="479">
        <v>2021</v>
      </c>
    </row>
    <row r="4" spans="1:29" x14ac:dyDescent="0.2">
      <c r="B4" s="480"/>
      <c r="C4" s="59"/>
      <c r="D4" s="673" t="s">
        <v>1</v>
      </c>
      <c r="E4" s="674"/>
      <c r="F4" s="675"/>
      <c r="G4" s="60"/>
      <c r="H4" s="60"/>
      <c r="I4" s="60"/>
      <c r="J4" s="681" t="s">
        <v>20</v>
      </c>
      <c r="K4" s="682"/>
      <c r="L4" s="84"/>
      <c r="M4" s="84" t="s">
        <v>74</v>
      </c>
      <c r="N4" s="457"/>
      <c r="O4" s="671" t="s">
        <v>12</v>
      </c>
      <c r="P4" s="672"/>
      <c r="Q4" s="85" t="s">
        <v>13</v>
      </c>
      <c r="R4" s="678" t="s">
        <v>16</v>
      </c>
      <c r="S4" s="679"/>
      <c r="T4" s="680"/>
      <c r="U4" s="101"/>
      <c r="V4" s="102"/>
      <c r="W4" s="61"/>
      <c r="X4" s="683" t="s">
        <v>17</v>
      </c>
      <c r="Y4" s="684"/>
      <c r="Z4" s="685" t="s">
        <v>2</v>
      </c>
      <c r="AA4" s="686"/>
      <c r="AB4" s="687"/>
      <c r="AC4" s="53"/>
    </row>
    <row r="5" spans="1:29" ht="76.5" customHeight="1" thickBot="1" x14ac:dyDescent="0.25">
      <c r="A5" s="491"/>
      <c r="B5" s="481" t="s">
        <v>3</v>
      </c>
      <c r="C5" s="361" t="s">
        <v>91</v>
      </c>
      <c r="D5" s="63" t="s">
        <v>5</v>
      </c>
      <c r="E5" s="63" t="s">
        <v>6</v>
      </c>
      <c r="F5" s="63" t="s">
        <v>7</v>
      </c>
      <c r="G5" s="64" t="s">
        <v>8</v>
      </c>
      <c r="H5" s="63" t="s">
        <v>69</v>
      </c>
      <c r="I5" s="63" t="s">
        <v>68</v>
      </c>
      <c r="J5" s="86" t="s">
        <v>19</v>
      </c>
      <c r="K5" s="86" t="s">
        <v>18</v>
      </c>
      <c r="L5" s="87" t="s">
        <v>88</v>
      </c>
      <c r="M5" s="87" t="s">
        <v>79</v>
      </c>
      <c r="N5" s="458" t="s">
        <v>21</v>
      </c>
      <c r="O5" s="88" t="s">
        <v>126</v>
      </c>
      <c r="P5" s="89" t="s">
        <v>125</v>
      </c>
      <c r="Q5" s="89" t="s">
        <v>14</v>
      </c>
      <c r="R5" s="65" t="s">
        <v>9</v>
      </c>
      <c r="S5" s="386" t="s">
        <v>98</v>
      </c>
      <c r="T5" s="65" t="s">
        <v>10</v>
      </c>
      <c r="U5" s="66" t="s">
        <v>9</v>
      </c>
      <c r="V5" s="66" t="s">
        <v>98</v>
      </c>
      <c r="W5" s="269" t="s">
        <v>99</v>
      </c>
      <c r="X5" s="269" t="s">
        <v>100</v>
      </c>
      <c r="Y5" s="66" t="s">
        <v>10</v>
      </c>
      <c r="Z5" s="526" t="s">
        <v>138</v>
      </c>
      <c r="AA5" s="526" t="s">
        <v>136</v>
      </c>
      <c r="AB5" s="527" t="s">
        <v>137</v>
      </c>
      <c r="AC5" s="90" t="s">
        <v>11</v>
      </c>
    </row>
    <row r="6" spans="1:29" ht="12.75" customHeight="1" thickBot="1" x14ac:dyDescent="0.3">
      <c r="A6" s="496" t="str">
        <f>TEXT($B$6,"dddd")</f>
        <v>donderdag</v>
      </c>
      <c r="B6" s="663">
        <f>DATE($AC$3,7,1)</f>
        <v>42916</v>
      </c>
      <c r="C6" s="451"/>
      <c r="D6" s="493">
        <f>IF(LEFT($A6,2 )="ma",$D$171,IF(LEFT($A6,2)="di",$D$176,IF(LEFT($A6,2)="wo",$D$181,IF(LEFT($A6,2)="do",$D$186,IF(LEFT($A6,2)="vr",$D$191,IF(LEFT($A6,2)="za",$D$198,IF(LEFT($A6,2)="zo",$D$199)))))))</f>
        <v>0</v>
      </c>
      <c r="E6" s="495">
        <f>IF(LEFT($A6,2)="ma",$E$171,IF(LEFT($A6,2)="di",$E$176,IF(LEFT($A6,2)="wo",$E$181,IF(LEFT($A6,2)="do",$E$186,IF(LEFT($A6,2)="vr",$E$191,IF(LEFT($A6,2)="za",$E$198,IF(LEFT($A6,2)="zo",$E$199)))))))</f>
        <v>0</v>
      </c>
      <c r="F6" s="495">
        <f>IF(LEFT($A6,2)="ma",$C$171,IF(LEFT($A6,2)="di",$C$176,IF(LEFT($A6,2)="wo",$C$181,IF(LEFT($A6,2)="do",$C$186,IF(LEFT($A6,2)="vr",$C$191,IF(LEFT($A6,2)="za",$C$198,IF(LEFT($A6,2)="zo",$C$199)))))))</f>
        <v>0</v>
      </c>
      <c r="G6" s="42">
        <f t="shared" ref="G6:G12" si="0">E6-D6-F6</f>
        <v>0</v>
      </c>
      <c r="H6" s="264"/>
      <c r="I6" s="508"/>
      <c r="J6" s="276"/>
      <c r="K6" s="276"/>
      <c r="L6" s="309"/>
      <c r="M6" s="278"/>
      <c r="N6" s="460">
        <f>$B$6</f>
        <v>42916</v>
      </c>
      <c r="O6" s="389"/>
      <c r="P6" s="279"/>
      <c r="Q6" s="401"/>
      <c r="R6" s="79"/>
      <c r="S6" s="200">
        <f t="shared" ref="S6:S69" si="1">IF(LEFT(M6,1)="R",IF(R6&lt;$Q$2,0,R6-$Q$2),IF(LEFT(M6,1)="S",IF(R6&lt;$Q$2,0,R6-$Q$2),R6))</f>
        <v>0</v>
      </c>
      <c r="T6" s="5">
        <f t="shared" ref="T6:T37" si="2">S6*$R$3</f>
        <v>0</v>
      </c>
      <c r="U6" s="34"/>
      <c r="V6" s="67">
        <f>IF(LEFT(M6,1)="R",IF(U6&lt;$Q$2,0,U6-$Q$2),IF(LEFT(M6,1)="S",IF(U6&lt;$Q$2,0,U6-$Q$2),U6))</f>
        <v>0</v>
      </c>
      <c r="W6" s="67">
        <f>U6</f>
        <v>0</v>
      </c>
      <c r="X6" s="74">
        <f>W6*($Y$3)</f>
        <v>0</v>
      </c>
      <c r="Y6" s="91">
        <f t="shared" ref="Y6:Y37" si="3">V6*($R$3)</f>
        <v>0</v>
      </c>
      <c r="Z6" s="238"/>
      <c r="AA6" s="528">
        <v>0</v>
      </c>
      <c r="AB6" s="529">
        <v>0</v>
      </c>
      <c r="AC6" s="41"/>
    </row>
    <row r="7" spans="1:29" ht="12.75" customHeight="1" thickBot="1" x14ac:dyDescent="0.3">
      <c r="A7" s="497" t="str">
        <f t="shared" ref="A7:A10" si="4">TEXT($B$6,"dddd")</f>
        <v>donderdag</v>
      </c>
      <c r="B7" s="664"/>
      <c r="C7" s="450"/>
      <c r="D7" s="494">
        <f>IF(LEFT($A7,2)="ma",$D$172,IF(LEFT($A7,2)="di",$D$177,IF(LEFT($A7,2)="wo",$D$182,IF(LEFT($A7,2)="do",$D$187,IF(LEFT($A7,2)="vr",$D$192,IF(LEFT($A7,2)="za",$D$198,IF(LEFT($A7,2)="zo",$D$199)))))))</f>
        <v>0</v>
      </c>
      <c r="E7" s="441">
        <f>IF(LEFT($A7,2)="ma",$E$172,IF(LEFT($A7,2)="di",$E$177,IF(LEFT($A7,2)="wo",$E$182,IF(LEFT($A7,2)="do",$E$187,IF(LEFT($A7,2)="vr",$E$192,IF(LEFT($A7,2)="za",$E$198,IF(LEFT($A7,2)="zo",$E$199)))))))</f>
        <v>0</v>
      </c>
      <c r="F7" s="441">
        <f>IF(LEFT($A7,2)="ma",$C$172,IF(LEFT($A7,2)="di",$C$177,IF(LEFT($A7,2)="wo",$C$182,IF(LEFT($A7,2)="do",$C$187,IF(LEFT($A7,2)="vr",$C$192,IF(LEFT($A7,2)="za",$C$198,IF(LEFT($A7,2)="zo",$C$199)))))))</f>
        <v>0</v>
      </c>
      <c r="G7" s="43">
        <f t="shared" si="0"/>
        <v>0</v>
      </c>
      <c r="H7" s="265"/>
      <c r="I7" s="265"/>
      <c r="J7" s="280"/>
      <c r="K7" s="280"/>
      <c r="L7" s="310"/>
      <c r="M7" s="282"/>
      <c r="N7" s="460">
        <f t="shared" ref="N7:N10" si="5">$B$6</f>
        <v>42916</v>
      </c>
      <c r="O7" s="390"/>
      <c r="P7" s="283"/>
      <c r="Q7" s="283"/>
      <c r="R7" s="80"/>
      <c r="S7" s="68">
        <f t="shared" si="1"/>
        <v>0</v>
      </c>
      <c r="T7" s="4">
        <f t="shared" si="2"/>
        <v>0</v>
      </c>
      <c r="U7" s="35"/>
      <c r="V7" s="69">
        <f t="shared" ref="V7:V70" si="6">IF(LEFT(M7,1)="R",IF(U7&lt;$Q$2,0,U7-$Q$2),IF(LEFT(M7,1)="S",IF(U7&lt;$Q$2,0,U7-$Q$2),U7))</f>
        <v>0</v>
      </c>
      <c r="W7" s="69">
        <f t="shared" ref="W7:W70" si="7">U7</f>
        <v>0</v>
      </c>
      <c r="X7" s="70">
        <f t="shared" ref="X7:X70" si="8">W7*($Y$3)</f>
        <v>0</v>
      </c>
      <c r="Y7" s="92">
        <f t="shared" si="3"/>
        <v>0</v>
      </c>
      <c r="Z7" s="234"/>
      <c r="AA7" s="530">
        <v>0</v>
      </c>
      <c r="AB7" s="531">
        <v>0</v>
      </c>
      <c r="AC7" s="37"/>
    </row>
    <row r="8" spans="1:29" ht="12.75" customHeight="1" thickBot="1" x14ac:dyDescent="0.3">
      <c r="A8" s="497" t="str">
        <f t="shared" si="4"/>
        <v>donderdag</v>
      </c>
      <c r="B8" s="664"/>
      <c r="C8" s="452"/>
      <c r="D8" s="492">
        <f>IF(LEFT($A8,2)="ma",$D$173,IF(LEFT($A8,2)="di",$D$178,IF(LEFT($A8,2)="wo",$D$183,IF(LEFT($A8,2)="do",$D$188,IF(LEFT($A8,2)="vr",$D$193,IF(LEFT($A8,2)="za",$D$198,IF(LEFT($A8,2)="zo",$D$199)))))))</f>
        <v>0</v>
      </c>
      <c r="E8" s="441">
        <f>IF(LEFT($A8,2)="ma",$E$173,IF(LEFT($A8,2)="di",$E$178,IF(LEFT($A8,2)="wo",$E$183,IF(LEFT($A8,2)="do",$E$188,IF(LEFT($A8,2)="vr",$E$193,IF(LEFT($A8,2)="za",$E$198,IF(LEFT($A8,2)="zo",$E$199)))))))</f>
        <v>0</v>
      </c>
      <c r="F8" s="441">
        <f>IF(LEFT($A8,2)="ma",$C$173,IF(LEFT($A8,2)="di",$C$178,IF(LEFT($A8,2)="wo",$C$183,IF(LEFT($A8,2)="do",$C$188,IF(LEFT($A8,2)="vr",$C$193,IF(LEFT($A8,2)="za",$C$198,IF(LEFT($A8,2)="zo",$C$199)))))))</f>
        <v>0</v>
      </c>
      <c r="G8" s="43">
        <f t="shared" si="0"/>
        <v>0</v>
      </c>
      <c r="H8" s="265"/>
      <c r="I8" s="265"/>
      <c r="J8" s="280"/>
      <c r="K8" s="280"/>
      <c r="L8" s="310"/>
      <c r="M8" s="282"/>
      <c r="N8" s="460">
        <f t="shared" si="5"/>
        <v>42916</v>
      </c>
      <c r="O8" s="390"/>
      <c r="P8" s="283"/>
      <c r="Q8" s="283"/>
      <c r="R8" s="80"/>
      <c r="S8" s="68">
        <f t="shared" si="1"/>
        <v>0</v>
      </c>
      <c r="T8" s="4">
        <f t="shared" si="2"/>
        <v>0</v>
      </c>
      <c r="U8" s="35"/>
      <c r="V8" s="69">
        <f t="shared" si="6"/>
        <v>0</v>
      </c>
      <c r="W8" s="69">
        <f t="shared" si="7"/>
        <v>0</v>
      </c>
      <c r="X8" s="70">
        <f t="shared" si="8"/>
        <v>0</v>
      </c>
      <c r="Y8" s="92">
        <f t="shared" si="3"/>
        <v>0</v>
      </c>
      <c r="Z8" s="234"/>
      <c r="AA8" s="530">
        <v>0</v>
      </c>
      <c r="AB8" s="531">
        <v>0</v>
      </c>
      <c r="AC8" s="37"/>
    </row>
    <row r="9" spans="1:29" ht="12.75" customHeight="1" thickBot="1" x14ac:dyDescent="0.3">
      <c r="A9" s="497" t="str">
        <f t="shared" si="4"/>
        <v>donderdag</v>
      </c>
      <c r="B9" s="664"/>
      <c r="C9" s="450"/>
      <c r="D9" s="441">
        <f>IF(LEFT($A9,2)="ma",$D$174,IF(LEFT($A9,2)="di",$D$179,IF(LEFT($A9,2)="wo",$D$184,IF(LEFT($A9,2)="do",$D$189,IF(LEFT($A9,2)="vr",$D$194,IF(LEFT($A9,2)="za",$D$198,IF(LEFT($A9,2)="zo",$D$199)))))))</f>
        <v>0</v>
      </c>
      <c r="E9" s="441">
        <f>IF(LEFT($A9,2)="ma",$E$174,IF(LEFT($A9,2)="di",$E$179,IF(LEFT($A9,2)="wo",$E$184,IF(LEFT($A9,2)="do",$E$189,IF(LEFT($A9,2)="vr",$E$194,IF(LEFT($A9,2)="za",$E$198,IF(LEFT($A9,2)="zo",$E$199)))))))</f>
        <v>0</v>
      </c>
      <c r="F9" s="441">
        <f>IF(LEFT($A9,2)="ma",$C$174,IF(LEFT($A9,2)="di",$C$179,IF(LEFT($A9,2)="wo",$C$184,IF(LEFT($A9,2)="do",$C$189,IF(LEFT($A9,2)="vr",$C$194,IF(LEFT($A9,2)="za",$C$198,IF(LEFT($A9,2)="zo",$C$199)))))))</f>
        <v>0</v>
      </c>
      <c r="G9" s="43">
        <f t="shared" si="0"/>
        <v>0</v>
      </c>
      <c r="H9" s="265"/>
      <c r="I9" s="265"/>
      <c r="J9" s="280"/>
      <c r="K9" s="280"/>
      <c r="L9" s="310"/>
      <c r="M9" s="282"/>
      <c r="N9" s="460">
        <f t="shared" si="5"/>
        <v>42916</v>
      </c>
      <c r="O9" s="390"/>
      <c r="P9" s="283"/>
      <c r="Q9" s="283"/>
      <c r="R9" s="80"/>
      <c r="S9" s="68">
        <f t="shared" si="1"/>
        <v>0</v>
      </c>
      <c r="T9" s="4">
        <f t="shared" si="2"/>
        <v>0</v>
      </c>
      <c r="U9" s="35"/>
      <c r="V9" s="69">
        <f t="shared" si="6"/>
        <v>0</v>
      </c>
      <c r="W9" s="69">
        <f t="shared" si="7"/>
        <v>0</v>
      </c>
      <c r="X9" s="70">
        <f t="shared" si="8"/>
        <v>0</v>
      </c>
      <c r="Y9" s="92">
        <f t="shared" si="3"/>
        <v>0</v>
      </c>
      <c r="Z9" s="234"/>
      <c r="AA9" s="530">
        <v>0</v>
      </c>
      <c r="AB9" s="531">
        <v>0</v>
      </c>
      <c r="AC9" s="37"/>
    </row>
    <row r="10" spans="1:29" ht="13.5" customHeight="1" thickBot="1" x14ac:dyDescent="0.3">
      <c r="A10" s="498" t="str">
        <f t="shared" si="4"/>
        <v>donderdag</v>
      </c>
      <c r="B10" s="665"/>
      <c r="C10" s="449" t="e">
        <f>IF(LEFT($A6,2)="ma",SUM(G6:G10)-SUM($H$171:$H$175)+JUNI!C155,IF(LEFT($A6,2)="di",SUM(G6:G10)-SUM($H$176:$H$180)+JUNI!C155, IF(LEFT($A6,2)="wo",SUM(G6:G10)-SUM($H$181:$H$185)+JUNI!C155, IF(LEFT($A6,2)="do",SUM(G6:G10)-SUM($H$186:$H$190)+JUNI!C155, IF(LEFT($A6,2)="vr",SUM(G6:G10)-SUM($H$191:$H$195)+JUNI!C155, IF(LEFT($A6,2)="za",SUM(G6:G10)-$H$198+JUNI!C155, IF(LEFT($A6,2)="zo",SUM(G6:G10)-$H$199+JUNI!C155)))))))</f>
        <v>#REF!</v>
      </c>
      <c r="D10" s="442">
        <f>IF(LEFT($A10,2)="ma",$D$175,IF(LEFT($A10,2)="di",$D$180,IF(LEFT($A10,2)="wo",$D$185,IF(LEFT($A10,2)="do",$D$190,IF(LEFT($A10,2)="vr",$D$195,IF(LEFT($A10,2)="za",$D$198,IF(LEFT($A10,2)="zo",$D$199)))))))</f>
        <v>0</v>
      </c>
      <c r="E10" s="442">
        <f>IF(LEFT($A10,2)="ma",$E$175,IF(LEFT($A10,2)="di",$E$180,IF(LEFT($A10,2)="wo",$E$185,IF(LEFT($A10,2)="do",$E$190,IF(LEFT($A10,2)="vr",$E$195,IF(LEFT($A10,2)="za",$E$198,IF(LEFT($A10,2)="zo",$E$199)))))))</f>
        <v>0</v>
      </c>
      <c r="F10" s="442">
        <f>IF(LEFT($A10,2)="ma",$C$175,IF(LEFT($A10,2)="di",$C$180,IF(LEFT($A10,2)="wo",$C$185,IF(LEFT($A10,2)="do",$C$190,IF(LEFT($A10,2)="vr",$C$195,IF(LEFT($A10,2)="za",$C$198,IF(LEFT($A10,2)="zo",$C$199)))))))</f>
        <v>0</v>
      </c>
      <c r="G10" s="44">
        <f t="shared" si="0"/>
        <v>0</v>
      </c>
      <c r="H10" s="266"/>
      <c r="I10" s="266"/>
      <c r="J10" s="284"/>
      <c r="K10" s="284"/>
      <c r="L10" s="311"/>
      <c r="M10" s="286"/>
      <c r="N10" s="460">
        <f t="shared" si="5"/>
        <v>42916</v>
      </c>
      <c r="O10" s="391"/>
      <c r="P10" s="287"/>
      <c r="Q10" s="287"/>
      <c r="R10" s="81"/>
      <c r="S10" s="71">
        <f t="shared" si="1"/>
        <v>0</v>
      </c>
      <c r="T10" s="6">
        <f t="shared" si="2"/>
        <v>0</v>
      </c>
      <c r="U10" s="36"/>
      <c r="V10" s="72">
        <f t="shared" si="6"/>
        <v>0</v>
      </c>
      <c r="W10" s="72">
        <f t="shared" si="7"/>
        <v>0</v>
      </c>
      <c r="X10" s="73">
        <f t="shared" si="8"/>
        <v>0</v>
      </c>
      <c r="Y10" s="93">
        <f t="shared" si="3"/>
        <v>0</v>
      </c>
      <c r="Z10" s="235"/>
      <c r="AA10" s="532">
        <v>0</v>
      </c>
      <c r="AB10" s="533">
        <v>0</v>
      </c>
      <c r="AC10" s="38"/>
    </row>
    <row r="11" spans="1:29" ht="12.75" customHeight="1" thickBot="1" x14ac:dyDescent="0.3">
      <c r="A11" s="496" t="str">
        <f>TEXT($B$11,"dddd")</f>
        <v>vrijdag</v>
      </c>
      <c r="B11" s="663">
        <f>DATE($AC$3,7,2)</f>
        <v>42917</v>
      </c>
      <c r="C11" s="451"/>
      <c r="D11" s="493">
        <f>IF(LEFT($A11,2 )="ma",$D$171,IF(LEFT($A11,2)="di",$D$176,IF(LEFT($A11,2)="wo",$D$181,IF(LEFT($A11,2)="do",$D$186,IF(LEFT($A11,2)="vr",$D$191,IF(LEFT($A11,2)="za",$D$198,IF(LEFT($A11,2)="zo",$D$199)))))))</f>
        <v>0</v>
      </c>
      <c r="E11" s="495">
        <f>IF(LEFT($A11,2)="ma",$E$171,IF(LEFT($A11,2)="di",$E$176,IF(LEFT($A11,2)="wo",$E$181,IF(LEFT($A11,2)="do",$E$186,IF(LEFT($A11,2)="vr",$E$191,IF(LEFT($A11,2)="za",$E$198,IF(LEFT($A11,2)="zo",$E$199)))))))</f>
        <v>0</v>
      </c>
      <c r="F11" s="495">
        <f>IF(LEFT($A11,2)="ma",$C$171,IF(LEFT($A11,2)="di",$C$176,IF(LEFT($A11,2)="wo",$C$181,IF(LEFT($A11,2)="do",$C$186,IF(LEFT($A11,2)="vr",$C$191,IF(LEFT($A11,2)="za",$C$198,IF(LEFT($A11,2)="zo",$C$199)))))))</f>
        <v>0</v>
      </c>
      <c r="G11" s="42">
        <f t="shared" si="0"/>
        <v>0</v>
      </c>
      <c r="H11" s="264"/>
      <c r="I11" s="508"/>
      <c r="J11" s="276"/>
      <c r="K11" s="276"/>
      <c r="L11" s="309"/>
      <c r="M11" s="278"/>
      <c r="N11" s="460">
        <f>$B$11</f>
        <v>42917</v>
      </c>
      <c r="O11" s="389"/>
      <c r="P11" s="279"/>
      <c r="Q11" s="279"/>
      <c r="R11" s="79"/>
      <c r="S11" s="200">
        <f t="shared" si="1"/>
        <v>0</v>
      </c>
      <c r="T11" s="5">
        <f t="shared" si="2"/>
        <v>0</v>
      </c>
      <c r="U11" s="34"/>
      <c r="V11" s="67">
        <f>IF(LEFT(M11,1)="R",IF(U11&lt;$Q$2,0,U11-$Q$2),IF(LEFT(M11,1)="S",IF(U11&lt;$Q$2,0,U11-$Q$2),U11))</f>
        <v>0</v>
      </c>
      <c r="W11" s="67">
        <f>U11</f>
        <v>0</v>
      </c>
      <c r="X11" s="74">
        <f>W11*($Y$3)</f>
        <v>0</v>
      </c>
      <c r="Y11" s="91">
        <f t="shared" si="3"/>
        <v>0</v>
      </c>
      <c r="Z11" s="238"/>
      <c r="AA11" s="534">
        <v>0</v>
      </c>
      <c r="AB11" s="535">
        <v>0</v>
      </c>
      <c r="AC11" s="41"/>
    </row>
    <row r="12" spans="1:29" ht="12.75" customHeight="1" thickBot="1" x14ac:dyDescent="0.3">
      <c r="A12" s="497" t="str">
        <f t="shared" ref="A12:A15" si="9">TEXT($B$11,"dddd")</f>
        <v>vrijdag</v>
      </c>
      <c r="B12" s="664"/>
      <c r="C12" s="450"/>
      <c r="D12" s="494">
        <f>IF(LEFT($A12,2)="ma",$D$172,IF(LEFT($A12,2)="di",$D$177,IF(LEFT($A12,2)="wo",$D$182,IF(LEFT($A12,2)="do",$D$187,IF(LEFT($A12,2)="vr",$D$192,IF(LEFT($A12,2)="za",$D$198,IF(LEFT($A12,2)="zo",$D$199)))))))</f>
        <v>0</v>
      </c>
      <c r="E12" s="441">
        <f>IF(LEFT($A12,2)="ma",$E$172,IF(LEFT($A12,2)="di",$E$177,IF(LEFT($A12,2)="wo",$E$182,IF(LEFT($A12,2)="do",$E$187,IF(LEFT($A12,2)="vr",$E$192,IF(LEFT($A12,2)="za",$E$198,IF(LEFT($A12,2)="zo",$E$199)))))))</f>
        <v>0</v>
      </c>
      <c r="F12" s="441">
        <f>IF(LEFT($A12,2)="ma",$C$172,IF(LEFT($A12,2)="di",$C$177,IF(LEFT($A12,2)="wo",$C$182,IF(LEFT($A12,2)="do",$C$187,IF(LEFT($A12,2)="vr",$C$192,IF(LEFT($A12,2)="za",$C$198,IF(LEFT($A12,2)="zo",$C$199)))))))</f>
        <v>0</v>
      </c>
      <c r="G12" s="43">
        <f t="shared" si="0"/>
        <v>0</v>
      </c>
      <c r="H12" s="265"/>
      <c r="I12" s="265"/>
      <c r="J12" s="280"/>
      <c r="K12" s="280"/>
      <c r="L12" s="310"/>
      <c r="M12" s="282"/>
      <c r="N12" s="460">
        <f t="shared" ref="N12:N15" si="10">$B$11</f>
        <v>42917</v>
      </c>
      <c r="O12" s="390"/>
      <c r="P12" s="283"/>
      <c r="Q12" s="283"/>
      <c r="R12" s="80"/>
      <c r="S12" s="68">
        <f t="shared" si="1"/>
        <v>0</v>
      </c>
      <c r="T12" s="4">
        <f t="shared" si="2"/>
        <v>0</v>
      </c>
      <c r="U12" s="35"/>
      <c r="V12" s="69">
        <f t="shared" si="6"/>
        <v>0</v>
      </c>
      <c r="W12" s="69">
        <f t="shared" si="7"/>
        <v>0</v>
      </c>
      <c r="X12" s="70">
        <f t="shared" si="8"/>
        <v>0</v>
      </c>
      <c r="Y12" s="92">
        <f t="shared" si="3"/>
        <v>0</v>
      </c>
      <c r="Z12" s="234"/>
      <c r="AA12" s="530">
        <v>0</v>
      </c>
      <c r="AB12" s="531">
        <v>0</v>
      </c>
      <c r="AC12" s="37"/>
    </row>
    <row r="13" spans="1:29" ht="12.75" customHeight="1" thickBot="1" x14ac:dyDescent="0.3">
      <c r="A13" s="497" t="str">
        <f t="shared" si="9"/>
        <v>vrijdag</v>
      </c>
      <c r="B13" s="664"/>
      <c r="C13" s="452"/>
      <c r="D13" s="492">
        <f>IF(LEFT($A13,2)="ma",$D$173,IF(LEFT($A13,2)="di",$D$178,IF(LEFT($A13,2)="wo",$D$183,IF(LEFT($A13,2)="do",$D$188,IF(LEFT($A13,2)="vr",$D$193,IF(LEFT($A13,2)="za",$D$198,IF(LEFT($A13,2)="zo",$D$199)))))))</f>
        <v>0</v>
      </c>
      <c r="E13" s="441">
        <f>IF(LEFT($A13,2)="ma",$E$173,IF(LEFT($A13,2)="di",$E$178,IF(LEFT($A13,2)="wo",$E$183,IF(LEFT($A13,2)="do",$E$188,IF(LEFT($A13,2)="vr",$E$193,IF(LEFT($A13,2)="za",$E$198,IF(LEFT($A13,2)="zo",$E$199)))))))</f>
        <v>0</v>
      </c>
      <c r="F13" s="441">
        <f>IF(LEFT($A13,2)="ma",$C$173,IF(LEFT($A13,2)="di",$C$178,IF(LEFT($A13,2)="wo",$C$183,IF(LEFT($A13,2)="do",$C$188,IF(LEFT($A13,2)="vr",$C$193,IF(LEFT($A13,2)="za",$C$198,IF(LEFT($A13,2)="zo",$C$199)))))))</f>
        <v>0</v>
      </c>
      <c r="G13" s="43">
        <f t="shared" ref="G13:G76" si="11">E13-D13-F13</f>
        <v>0</v>
      </c>
      <c r="H13" s="265"/>
      <c r="I13" s="265"/>
      <c r="J13" s="280"/>
      <c r="K13" s="280"/>
      <c r="L13" s="310"/>
      <c r="M13" s="282"/>
      <c r="N13" s="460">
        <f t="shared" si="10"/>
        <v>42917</v>
      </c>
      <c r="O13" s="390"/>
      <c r="P13" s="283"/>
      <c r="Q13" s="283"/>
      <c r="R13" s="80"/>
      <c r="S13" s="68">
        <f t="shared" si="1"/>
        <v>0</v>
      </c>
      <c r="T13" s="4">
        <f t="shared" si="2"/>
        <v>0</v>
      </c>
      <c r="U13" s="35"/>
      <c r="V13" s="69">
        <f t="shared" si="6"/>
        <v>0</v>
      </c>
      <c r="W13" s="69">
        <f t="shared" si="7"/>
        <v>0</v>
      </c>
      <c r="X13" s="70">
        <f t="shared" si="8"/>
        <v>0</v>
      </c>
      <c r="Y13" s="92">
        <f t="shared" si="3"/>
        <v>0</v>
      </c>
      <c r="Z13" s="234"/>
      <c r="AA13" s="530">
        <v>0</v>
      </c>
      <c r="AB13" s="531">
        <v>0</v>
      </c>
      <c r="AC13" s="37"/>
    </row>
    <row r="14" spans="1:29" ht="12.75" customHeight="1" thickBot="1" x14ac:dyDescent="0.3">
      <c r="A14" s="497" t="str">
        <f t="shared" si="9"/>
        <v>vrijdag</v>
      </c>
      <c r="B14" s="664"/>
      <c r="C14" s="450"/>
      <c r="D14" s="441">
        <f>IF(LEFT($A14,2)="ma",$D$174,IF(LEFT($A14,2)="di",$D$179,IF(LEFT($A14,2)="wo",$D$184,IF(LEFT($A14,2)="do",$D$189,IF(LEFT($A14,2)="vr",$D$194,IF(LEFT($A14,2)="za",$D$198,IF(LEFT($A14,2)="zo",$D$199)))))))</f>
        <v>0</v>
      </c>
      <c r="E14" s="441">
        <f>IF(LEFT($A14,2)="ma",$E$174,IF(LEFT($A14,2)="di",$E$179,IF(LEFT($A14,2)="wo",$E$184,IF(LEFT($A14,2)="do",$E$189,IF(LEFT($A14,2)="vr",$E$194,IF(LEFT($A14,2)="za",$E$198,IF(LEFT($A14,2)="zo",$E$199)))))))</f>
        <v>0</v>
      </c>
      <c r="F14" s="441">
        <f>IF(LEFT($A14,2)="ma",$C$174,IF(LEFT($A14,2)="di",$C$179,IF(LEFT($A14,2)="wo",$C$184,IF(LEFT($A14,2)="do",$C$189,IF(LEFT($A14,2)="vr",$C$194,IF(LEFT($A14,2)="za",$C$198,IF(LEFT($A14,2)="zo",$C$199)))))))</f>
        <v>0</v>
      </c>
      <c r="G14" s="43">
        <f t="shared" si="11"/>
        <v>0</v>
      </c>
      <c r="H14" s="265"/>
      <c r="I14" s="265"/>
      <c r="J14" s="280"/>
      <c r="K14" s="280"/>
      <c r="L14" s="310"/>
      <c r="M14" s="282"/>
      <c r="N14" s="460">
        <f t="shared" si="10"/>
        <v>42917</v>
      </c>
      <c r="O14" s="390"/>
      <c r="P14" s="283"/>
      <c r="Q14" s="283"/>
      <c r="R14" s="80"/>
      <c r="S14" s="68">
        <f t="shared" si="1"/>
        <v>0</v>
      </c>
      <c r="T14" s="4">
        <f t="shared" si="2"/>
        <v>0</v>
      </c>
      <c r="U14" s="35"/>
      <c r="V14" s="69">
        <f t="shared" si="6"/>
        <v>0</v>
      </c>
      <c r="W14" s="69">
        <f t="shared" si="7"/>
        <v>0</v>
      </c>
      <c r="X14" s="70">
        <f t="shared" si="8"/>
        <v>0</v>
      </c>
      <c r="Y14" s="92">
        <f t="shared" si="3"/>
        <v>0</v>
      </c>
      <c r="Z14" s="234"/>
      <c r="AA14" s="530">
        <v>0</v>
      </c>
      <c r="AB14" s="531">
        <v>0</v>
      </c>
      <c r="AC14" s="37"/>
    </row>
    <row r="15" spans="1:29" ht="13.5" customHeight="1" thickBot="1" x14ac:dyDescent="0.3">
      <c r="A15" s="498" t="str">
        <f t="shared" si="9"/>
        <v>vrijdag</v>
      </c>
      <c r="B15" s="665"/>
      <c r="C15" s="449" t="e">
        <f t="shared" ref="C15:C70" si="12">IF(LEFT($A11,2)="ma",SUM(G11:G15)-SUM($H$171:$H$175)+C10,IF(LEFT($A11,2)="di",SUM(G11:G15)-SUM($H$176:$H$180)+C10, IF(LEFT($A11,2)="wo",SUM(G11:G15)-SUM($H$181:$H$185)+C10, IF(LEFT($A11,2)="do",SUM(G11:G15)-SUM($H$186:$H$190)+C10, IF(LEFT($A11,2)="vr",SUM(G11:G15)-SUM($H$191:$H$195)+C10, IF(LEFT($A11,2)="za",SUM(G11:G15)-$H$198+C10, IF(LEFT($A11,2)="zo",SUM(G11:G15)-$H$199+C10)))))))</f>
        <v>#REF!</v>
      </c>
      <c r="D15" s="442">
        <f>IF(LEFT($A15,2)="ma",$D$175,IF(LEFT($A15,2)="di",$D$180,IF(LEFT($A15,2)="wo",$D$185,IF(LEFT($A15,2)="do",$D$190,IF(LEFT($A15,2)="vr",$D$195,IF(LEFT($A15,2)="za",$D$198,IF(LEFT($A15,2)="zo",$D$199)))))))</f>
        <v>0</v>
      </c>
      <c r="E15" s="442">
        <f>IF(LEFT($A15,2)="ma",$E$175,IF(LEFT($A15,2)="di",$E$180,IF(LEFT($A15,2)="wo",$E$185,IF(LEFT($A15,2)="do",$E$190,IF(LEFT($A15,2)="vr",$E$195,IF(LEFT($A15,2)="za",$E$198,IF(LEFT($A15,2)="zo",$E$199)))))))</f>
        <v>0</v>
      </c>
      <c r="F15" s="442">
        <f>IF(LEFT($A15,2)="ma",$C$175,IF(LEFT($A15,2)="di",$C$180,IF(LEFT($A15,2)="wo",$C$185,IF(LEFT($A15,2)="do",$C$190,IF(LEFT($A15,2)="vr",$C$195,IF(LEFT($A15,2)="za",$C$198,IF(LEFT($A15,2)="zo",$C$199)))))))</f>
        <v>0</v>
      </c>
      <c r="G15" s="44">
        <f t="shared" si="11"/>
        <v>0</v>
      </c>
      <c r="H15" s="266"/>
      <c r="I15" s="266"/>
      <c r="J15" s="284"/>
      <c r="K15" s="284"/>
      <c r="L15" s="311"/>
      <c r="M15" s="286"/>
      <c r="N15" s="460">
        <f t="shared" si="10"/>
        <v>42917</v>
      </c>
      <c r="O15" s="391"/>
      <c r="P15" s="287"/>
      <c r="Q15" s="287"/>
      <c r="R15" s="81"/>
      <c r="S15" s="71">
        <f t="shared" si="1"/>
        <v>0</v>
      </c>
      <c r="T15" s="6">
        <f t="shared" si="2"/>
        <v>0</v>
      </c>
      <c r="U15" s="36"/>
      <c r="V15" s="72">
        <f t="shared" si="6"/>
        <v>0</v>
      </c>
      <c r="W15" s="72">
        <f t="shared" si="7"/>
        <v>0</v>
      </c>
      <c r="X15" s="73">
        <f t="shared" si="8"/>
        <v>0</v>
      </c>
      <c r="Y15" s="93">
        <f t="shared" si="3"/>
        <v>0</v>
      </c>
      <c r="Z15" s="235"/>
      <c r="AA15" s="536">
        <v>0</v>
      </c>
      <c r="AB15" s="537">
        <v>0</v>
      </c>
      <c r="AC15" s="38"/>
    </row>
    <row r="16" spans="1:29" ht="12.75" customHeight="1" thickBot="1" x14ac:dyDescent="0.3">
      <c r="A16" s="496" t="str">
        <f>TEXT($B$16,"dddd")</f>
        <v>zaterdag</v>
      </c>
      <c r="B16" s="663">
        <f>DATE($AC$3,7,3)</f>
        <v>42918</v>
      </c>
      <c r="C16" s="451"/>
      <c r="D16" s="493">
        <f>IF(LEFT($A16,2 )="ma",$D$171,IF(LEFT($A16,2)="di",$D$176,IF(LEFT($A16,2)="wo",$D$181,IF(LEFT($A16,2)="do",$D$186,IF(LEFT($A16,2)="vr",$D$191,IF(LEFT($A16,2)="za",$D$198,IF(LEFT($A16,2)="zo",$D$199)))))))</f>
        <v>0</v>
      </c>
      <c r="E16" s="495">
        <f>IF(LEFT($A16,2)="ma",$E$171,IF(LEFT($A16,2)="di",$E$176,IF(LEFT($A16,2)="wo",$E$181,IF(LEFT($A16,2)="do",$E$186,IF(LEFT($A16,2)="vr",$E$191,IF(LEFT($A16,2)="za",$E$198,IF(LEFT($A16,2)="zo",$E$199)))))))</f>
        <v>0</v>
      </c>
      <c r="F16" s="495">
        <f>IF(LEFT($A16,2)="ma",$C$171,IF(LEFT($A16,2)="di",$C$176,IF(LEFT($A16,2)="wo",$C$181,IF(LEFT($A16,2)="do",$C$186,IF(LEFT($A16,2)="vr",$C$191,IF(LEFT($A16,2)="za",$C$198,IF(LEFT($A16,2)="zo",$C$199)))))))</f>
        <v>0</v>
      </c>
      <c r="G16" s="42">
        <f t="shared" si="11"/>
        <v>0</v>
      </c>
      <c r="H16" s="264"/>
      <c r="I16" s="508"/>
      <c r="J16" s="276"/>
      <c r="K16" s="276"/>
      <c r="L16" s="309"/>
      <c r="M16" s="278"/>
      <c r="N16" s="461">
        <f>$B$16</f>
        <v>42918</v>
      </c>
      <c r="O16" s="389"/>
      <c r="P16" s="279"/>
      <c r="Q16" s="279"/>
      <c r="R16" s="79"/>
      <c r="S16" s="200">
        <f t="shared" si="1"/>
        <v>0</v>
      </c>
      <c r="T16" s="5">
        <f t="shared" si="2"/>
        <v>0</v>
      </c>
      <c r="U16" s="34"/>
      <c r="V16" s="67">
        <f>IF(LEFT(M16,1)="R",IF(U16&lt;$Q$2,0,U16-$Q$2),IF(LEFT(M16,1)="S",IF(U16&lt;$Q$2,0,U16-$Q$2),U16))</f>
        <v>0</v>
      </c>
      <c r="W16" s="67">
        <f>U16</f>
        <v>0</v>
      </c>
      <c r="X16" s="74">
        <f>W16*($Y$3)</f>
        <v>0</v>
      </c>
      <c r="Y16" s="91">
        <f t="shared" si="3"/>
        <v>0</v>
      </c>
      <c r="Z16" s="238"/>
      <c r="AA16" s="528">
        <v>0</v>
      </c>
      <c r="AB16" s="529">
        <v>0</v>
      </c>
      <c r="AC16" s="41"/>
    </row>
    <row r="17" spans="1:29" ht="12.75" customHeight="1" thickBot="1" x14ac:dyDescent="0.3">
      <c r="A17" s="497" t="str">
        <f t="shared" ref="A17:A20" si="13">TEXT($B$16,"dddd")</f>
        <v>zaterdag</v>
      </c>
      <c r="B17" s="664"/>
      <c r="C17" s="450"/>
      <c r="D17" s="494">
        <f>IF(LEFT($A17,2)="ma",$D$172,IF(LEFT($A17,2)="di",$D$177,IF(LEFT($A17,2)="wo",$D$182,IF(LEFT($A17,2)="do",$D$187,IF(LEFT($A17,2)="vr",$D$192,IF(LEFT($A17,2)="za",$D$198,IF(LEFT($A17,2)="zo",$D$199)))))))</f>
        <v>0</v>
      </c>
      <c r="E17" s="441">
        <f>IF(LEFT($A17,2)="ma",$E$172,IF(LEFT($A17,2)="di",$E$177,IF(LEFT($A17,2)="wo",$E$182,IF(LEFT($A17,2)="do",$E$187,IF(LEFT($A17,2)="vr",$E$192,IF(LEFT($A17,2)="za",$E$198,IF(LEFT($A17,2)="zo",$E$199)))))))</f>
        <v>0</v>
      </c>
      <c r="F17" s="441">
        <f>IF(LEFT($A17,2)="ma",$C$172,IF(LEFT($A17,2)="di",$C$177,IF(LEFT($A17,2)="wo",$C$182,IF(LEFT($A17,2)="do",$C$187,IF(LEFT($A17,2)="vr",$C$192,IF(LEFT($A17,2)="za",$C$198,IF(LEFT($A17,2)="zo",$C$199)))))))</f>
        <v>0</v>
      </c>
      <c r="G17" s="43">
        <f t="shared" si="11"/>
        <v>0</v>
      </c>
      <c r="H17" s="265"/>
      <c r="I17" s="265"/>
      <c r="J17" s="280"/>
      <c r="K17" s="280"/>
      <c r="L17" s="310"/>
      <c r="M17" s="282"/>
      <c r="N17" s="461">
        <f t="shared" ref="N17:N20" si="14">$B$16</f>
        <v>42918</v>
      </c>
      <c r="O17" s="390"/>
      <c r="P17" s="283"/>
      <c r="Q17" s="283"/>
      <c r="R17" s="80"/>
      <c r="S17" s="68">
        <f t="shared" si="1"/>
        <v>0</v>
      </c>
      <c r="T17" s="4">
        <f t="shared" si="2"/>
        <v>0</v>
      </c>
      <c r="U17" s="35"/>
      <c r="V17" s="69">
        <f t="shared" si="6"/>
        <v>0</v>
      </c>
      <c r="W17" s="69">
        <f t="shared" si="7"/>
        <v>0</v>
      </c>
      <c r="X17" s="70">
        <f t="shared" si="8"/>
        <v>0</v>
      </c>
      <c r="Y17" s="92">
        <f t="shared" si="3"/>
        <v>0</v>
      </c>
      <c r="Z17" s="234"/>
      <c r="AA17" s="530">
        <v>0</v>
      </c>
      <c r="AB17" s="531">
        <v>0</v>
      </c>
      <c r="AC17" s="37"/>
    </row>
    <row r="18" spans="1:29" ht="12.75" customHeight="1" thickBot="1" x14ac:dyDescent="0.3">
      <c r="A18" s="497" t="str">
        <f t="shared" si="13"/>
        <v>zaterdag</v>
      </c>
      <c r="B18" s="664"/>
      <c r="C18" s="452"/>
      <c r="D18" s="492">
        <f>IF(LEFT($A18,2)="ma",$D$173,IF(LEFT($A18,2)="di",$D$178,IF(LEFT($A18,2)="wo",$D$183,IF(LEFT($A18,2)="do",$D$188,IF(LEFT($A18,2)="vr",$D$193,IF(LEFT($A18,2)="za",$D$198,IF(LEFT($A18,2)="zo",$D$199)))))))</f>
        <v>0</v>
      </c>
      <c r="E18" s="441">
        <f>IF(LEFT($A18,2)="ma",$E$173,IF(LEFT($A18,2)="di",$E$178,IF(LEFT($A18,2)="wo",$E$183,IF(LEFT($A18,2)="do",$E$188,IF(LEFT($A18,2)="vr",$E$193,IF(LEFT($A18,2)="za",$E$198,IF(LEFT($A18,2)="zo",$E$199)))))))</f>
        <v>0</v>
      </c>
      <c r="F18" s="441">
        <f>IF(LEFT($A18,2)="ma",$C$173,IF(LEFT($A18,2)="di",$C$178,IF(LEFT($A18,2)="wo",$C$183,IF(LEFT($A18,2)="do",$C$188,IF(LEFT($A18,2)="vr",$C$193,IF(LEFT($A18,2)="za",$C$198,IF(LEFT($A18,2)="zo",$C$199)))))))</f>
        <v>0</v>
      </c>
      <c r="G18" s="43">
        <f t="shared" si="11"/>
        <v>0</v>
      </c>
      <c r="H18" s="265"/>
      <c r="I18" s="265"/>
      <c r="J18" s="280"/>
      <c r="K18" s="280"/>
      <c r="L18" s="310"/>
      <c r="M18" s="282"/>
      <c r="N18" s="461">
        <f t="shared" si="14"/>
        <v>42918</v>
      </c>
      <c r="O18" s="390"/>
      <c r="P18" s="283"/>
      <c r="Q18" s="283"/>
      <c r="R18" s="80"/>
      <c r="S18" s="68">
        <f t="shared" si="1"/>
        <v>0</v>
      </c>
      <c r="T18" s="4">
        <f t="shared" si="2"/>
        <v>0</v>
      </c>
      <c r="U18" s="35"/>
      <c r="V18" s="69">
        <f t="shared" si="6"/>
        <v>0</v>
      </c>
      <c r="W18" s="69">
        <f t="shared" si="7"/>
        <v>0</v>
      </c>
      <c r="X18" s="70">
        <f t="shared" si="8"/>
        <v>0</v>
      </c>
      <c r="Y18" s="92">
        <f t="shared" si="3"/>
        <v>0</v>
      </c>
      <c r="Z18" s="234"/>
      <c r="AA18" s="530">
        <v>0</v>
      </c>
      <c r="AB18" s="531">
        <v>0</v>
      </c>
      <c r="AC18" s="37"/>
    </row>
    <row r="19" spans="1:29" ht="12.75" customHeight="1" thickBot="1" x14ac:dyDescent="0.3">
      <c r="A19" s="497" t="str">
        <f t="shared" si="13"/>
        <v>zaterdag</v>
      </c>
      <c r="B19" s="664"/>
      <c r="C19" s="450"/>
      <c r="D19" s="441">
        <f>IF(LEFT($A19,2)="ma",$D$174,IF(LEFT($A19,2)="di",$D$179,IF(LEFT($A19,2)="wo",$D$184,IF(LEFT($A19,2)="do",$D$189,IF(LEFT($A19,2)="vr",$D$194,IF(LEFT($A19,2)="za",$D$198,IF(LEFT($A19,2)="zo",$D$199)))))))</f>
        <v>0</v>
      </c>
      <c r="E19" s="441">
        <f>IF(LEFT($A19,2)="ma",$E$174,IF(LEFT($A19,2)="di",$E$179,IF(LEFT($A19,2)="wo",$E$184,IF(LEFT($A19,2)="do",$E$189,IF(LEFT($A19,2)="vr",$E$194,IF(LEFT($A19,2)="za",$E$198,IF(LEFT($A19,2)="zo",$E$199)))))))</f>
        <v>0</v>
      </c>
      <c r="F19" s="441">
        <f>IF(LEFT($A19,2)="ma",$C$174,IF(LEFT($A19,2)="di",$C$179,IF(LEFT($A19,2)="wo",$C$184,IF(LEFT($A19,2)="do",$C$189,IF(LEFT($A19,2)="vr",$C$194,IF(LEFT($A19,2)="za",$C$198,IF(LEFT($A19,2)="zo",$C$199)))))))</f>
        <v>0</v>
      </c>
      <c r="G19" s="43">
        <f t="shared" si="11"/>
        <v>0</v>
      </c>
      <c r="H19" s="265"/>
      <c r="I19" s="265"/>
      <c r="J19" s="280"/>
      <c r="K19" s="280"/>
      <c r="L19" s="310"/>
      <c r="M19" s="282"/>
      <c r="N19" s="461">
        <f t="shared" si="14"/>
        <v>42918</v>
      </c>
      <c r="O19" s="390"/>
      <c r="P19" s="283"/>
      <c r="Q19" s="283"/>
      <c r="R19" s="80"/>
      <c r="S19" s="68">
        <f t="shared" si="1"/>
        <v>0</v>
      </c>
      <c r="T19" s="4">
        <f t="shared" si="2"/>
        <v>0</v>
      </c>
      <c r="U19" s="35"/>
      <c r="V19" s="69">
        <f t="shared" si="6"/>
        <v>0</v>
      </c>
      <c r="W19" s="69">
        <f t="shared" si="7"/>
        <v>0</v>
      </c>
      <c r="X19" s="70">
        <f t="shared" si="8"/>
        <v>0</v>
      </c>
      <c r="Y19" s="92">
        <f t="shared" si="3"/>
        <v>0</v>
      </c>
      <c r="Z19" s="234"/>
      <c r="AA19" s="530">
        <v>0</v>
      </c>
      <c r="AB19" s="531">
        <v>0</v>
      </c>
      <c r="AC19" s="37"/>
    </row>
    <row r="20" spans="1:29" ht="13.5" customHeight="1" thickBot="1" x14ac:dyDescent="0.3">
      <c r="A20" s="498" t="str">
        <f t="shared" si="13"/>
        <v>zaterdag</v>
      </c>
      <c r="B20" s="665"/>
      <c r="C20" s="449" t="e">
        <f t="shared" si="12"/>
        <v>#REF!</v>
      </c>
      <c r="D20" s="442">
        <f>IF(LEFT($A20,2)="ma",$D$175,IF(LEFT($A20,2)="di",$D$180,IF(LEFT($A20,2)="wo",$D$185,IF(LEFT($A20,2)="do",$D$190,IF(LEFT($A20,2)="vr",$D$195,IF(LEFT($A20,2)="za",$D$198,IF(LEFT($A20,2)="zo",$D$199)))))))</f>
        <v>0</v>
      </c>
      <c r="E20" s="442">
        <f>IF(LEFT($A20,2)="ma",$E$175,IF(LEFT($A20,2)="di",$E$180,IF(LEFT($A20,2)="wo",$E$185,IF(LEFT($A20,2)="do",$E$190,IF(LEFT($A20,2)="vr",$E$195,IF(LEFT($A20,2)="za",$E$198,IF(LEFT($A20,2)="zo",$E$199)))))))</f>
        <v>0</v>
      </c>
      <c r="F20" s="442">
        <f>IF(LEFT($A20,2)="ma",$C$175,IF(LEFT($A20,2)="di",$C$180,IF(LEFT($A20,2)="wo",$C$185,IF(LEFT($A20,2)="do",$C$190,IF(LEFT($A20,2)="vr",$C$195,IF(LEFT($A20,2)="za",$C$198,IF(LEFT($A20,2)="zo",$C$199)))))))</f>
        <v>0</v>
      </c>
      <c r="G20" s="44">
        <f t="shared" si="11"/>
        <v>0</v>
      </c>
      <c r="H20" s="266"/>
      <c r="I20" s="266"/>
      <c r="J20" s="284"/>
      <c r="K20" s="284"/>
      <c r="L20" s="311"/>
      <c r="M20" s="286"/>
      <c r="N20" s="461">
        <f t="shared" si="14"/>
        <v>42918</v>
      </c>
      <c r="O20" s="391"/>
      <c r="P20" s="287"/>
      <c r="Q20" s="287"/>
      <c r="R20" s="81"/>
      <c r="S20" s="71">
        <f t="shared" si="1"/>
        <v>0</v>
      </c>
      <c r="T20" s="6">
        <f t="shared" si="2"/>
        <v>0</v>
      </c>
      <c r="U20" s="36"/>
      <c r="V20" s="72">
        <f t="shared" si="6"/>
        <v>0</v>
      </c>
      <c r="W20" s="72">
        <f t="shared" si="7"/>
        <v>0</v>
      </c>
      <c r="X20" s="73">
        <f t="shared" si="8"/>
        <v>0</v>
      </c>
      <c r="Y20" s="93">
        <f t="shared" si="3"/>
        <v>0</v>
      </c>
      <c r="Z20" s="235"/>
      <c r="AA20" s="532">
        <v>0</v>
      </c>
      <c r="AB20" s="533">
        <v>0</v>
      </c>
      <c r="AC20" s="38"/>
    </row>
    <row r="21" spans="1:29" ht="12.75" customHeight="1" x14ac:dyDescent="0.25">
      <c r="A21" s="496" t="str">
        <f>TEXT($B$21,"dddd")</f>
        <v>zondag</v>
      </c>
      <c r="B21" s="663">
        <f>DATE($AC$3,7,4)</f>
        <v>42919</v>
      </c>
      <c r="C21" s="451"/>
      <c r="D21" s="493">
        <f>IF(LEFT($A21,2 )="ma",$D$171,IF(LEFT($A21,2)="di",$D$176,IF(LEFT($A21,2)="wo",$D$181,IF(LEFT($A21,2)="do",$D$186,IF(LEFT($A21,2)="vr",$D$191,IF(LEFT($A21,2)="za",$D$198,IF(LEFT($A21,2)="zo",$D$199)))))))</f>
        <v>0</v>
      </c>
      <c r="E21" s="495">
        <f>IF(LEFT($A21,2)="ma",$E$171,IF(LEFT($A21,2)="di",$E$176,IF(LEFT($A21,2)="wo",$E$181,IF(LEFT($A21,2)="do",$E$186,IF(LEFT($A21,2)="vr",$E$191,IF(LEFT($A21,2)="za",$E$198,IF(LEFT($A21,2)="zo",$E$199)))))))</f>
        <v>0</v>
      </c>
      <c r="F21" s="495">
        <f>IF(LEFT($A21,2)="ma",$C$171,IF(LEFT($A21,2)="di",$C$176,IF(LEFT($A21,2)="wo",$C$181,IF(LEFT($A21,2)="do",$C$186,IF(LEFT($A21,2)="vr",$C$191,IF(LEFT($A21,2)="za",$C$198,IF(LEFT($A21,2)="zo",$C$199)))))))</f>
        <v>0</v>
      </c>
      <c r="G21" s="42">
        <f t="shared" si="11"/>
        <v>0</v>
      </c>
      <c r="H21" s="264"/>
      <c r="I21" s="508"/>
      <c r="J21" s="398"/>
      <c r="K21" s="398"/>
      <c r="L21" s="309"/>
      <c r="M21" s="278"/>
      <c r="N21" s="462">
        <f>$B$21</f>
        <v>42919</v>
      </c>
      <c r="O21" s="389"/>
      <c r="P21" s="279"/>
      <c r="Q21" s="279"/>
      <c r="R21" s="79"/>
      <c r="S21" s="200">
        <f t="shared" si="1"/>
        <v>0</v>
      </c>
      <c r="T21" s="5">
        <f t="shared" si="2"/>
        <v>0</v>
      </c>
      <c r="U21" s="34"/>
      <c r="V21" s="67">
        <f>IF(LEFT(M21,1)="R",IF(U21&lt;$Q$2,0,U21-$Q$2),IF(LEFT(M21,1)="S",IF(U21&lt;$Q$2,0,U21-$Q$2),U21))</f>
        <v>0</v>
      </c>
      <c r="W21" s="67">
        <f>U21</f>
        <v>0</v>
      </c>
      <c r="X21" s="74">
        <f>W21*($Y$3)</f>
        <v>0</v>
      </c>
      <c r="Y21" s="91">
        <f t="shared" si="3"/>
        <v>0</v>
      </c>
      <c r="Z21" s="238"/>
      <c r="AA21" s="534">
        <v>0</v>
      </c>
      <c r="AB21" s="535">
        <v>0</v>
      </c>
      <c r="AC21" s="41"/>
    </row>
    <row r="22" spans="1:29" ht="12.75" customHeight="1" x14ac:dyDescent="0.25">
      <c r="A22" s="497" t="str">
        <f t="shared" ref="A22:A25" si="15">TEXT($B$21,"dddd")</f>
        <v>zondag</v>
      </c>
      <c r="B22" s="664"/>
      <c r="C22" s="450"/>
      <c r="D22" s="494">
        <f>IF(LEFT($A22,2)="ma",$D$172,IF(LEFT($A22,2)="di",$D$177,IF(LEFT($A22,2)="wo",$D$182,IF(LEFT($A22,2)="do",$D$187,IF(LEFT($A22,2)="vr",$D$192,IF(LEFT($A22,2)="za",$D$198,IF(LEFT($A22,2)="zo",$D$199)))))))</f>
        <v>0</v>
      </c>
      <c r="E22" s="441">
        <f>IF(LEFT($A22,2)="ma",$E$172,IF(LEFT($A22,2)="di",$E$177,IF(LEFT($A22,2)="wo",$E$182,IF(LEFT($A22,2)="do",$E$187,IF(LEFT($A22,2)="vr",$E$192,IF(LEFT($A22,2)="za",$E$198,IF(LEFT($A22,2)="zo",$E$199)))))))</f>
        <v>0</v>
      </c>
      <c r="F22" s="441">
        <f>IF(LEFT($A22,2)="ma",$C$172,IF(LEFT($A22,2)="di",$C$177,IF(LEFT($A22,2)="wo",$C$182,IF(LEFT($A22,2)="do",$C$187,IF(LEFT($A22,2)="vr",$C$192,IF(LEFT($A22,2)="za",$C$198,IF(LEFT($A22,2)="zo",$C$199)))))))</f>
        <v>0</v>
      </c>
      <c r="G22" s="43">
        <f t="shared" si="11"/>
        <v>0</v>
      </c>
      <c r="H22" s="265"/>
      <c r="I22" s="265"/>
      <c r="J22" s="399"/>
      <c r="K22" s="400"/>
      <c r="L22" s="310"/>
      <c r="M22" s="282"/>
      <c r="N22" s="462">
        <f t="shared" ref="N22:N25" si="16">$B$21</f>
        <v>42919</v>
      </c>
      <c r="O22" s="390"/>
      <c r="P22" s="283"/>
      <c r="Q22" s="283"/>
      <c r="R22" s="80"/>
      <c r="S22" s="68">
        <f t="shared" si="1"/>
        <v>0</v>
      </c>
      <c r="T22" s="4">
        <f t="shared" si="2"/>
        <v>0</v>
      </c>
      <c r="U22" s="35"/>
      <c r="V22" s="69">
        <f t="shared" si="6"/>
        <v>0</v>
      </c>
      <c r="W22" s="69">
        <f t="shared" si="7"/>
        <v>0</v>
      </c>
      <c r="X22" s="70">
        <f t="shared" si="8"/>
        <v>0</v>
      </c>
      <c r="Y22" s="92">
        <f t="shared" si="3"/>
        <v>0</v>
      </c>
      <c r="Z22" s="234"/>
      <c r="AA22" s="530">
        <v>0</v>
      </c>
      <c r="AB22" s="531">
        <v>0</v>
      </c>
      <c r="AC22" s="37"/>
    </row>
    <row r="23" spans="1:29" ht="12.75" customHeight="1" x14ac:dyDescent="0.25">
      <c r="A23" s="497" t="str">
        <f t="shared" si="15"/>
        <v>zondag</v>
      </c>
      <c r="B23" s="664"/>
      <c r="C23" s="452"/>
      <c r="D23" s="492">
        <f>IF(LEFT($A23,2)="ma",$D$173,IF(LEFT($A23,2)="di",$D$178,IF(LEFT($A23,2)="wo",$D$183,IF(LEFT($A23,2)="do",$D$188,IF(LEFT($A23,2)="vr",$D$193,IF(LEFT($A23,2)="za",$D$198,IF(LEFT($A23,2)="zo",$D$199)))))))</f>
        <v>0</v>
      </c>
      <c r="E23" s="441">
        <f>IF(LEFT($A23,2)="ma",$E$173,IF(LEFT($A23,2)="di",$E$178,IF(LEFT($A23,2)="wo",$E$183,IF(LEFT($A23,2)="do",$E$188,IF(LEFT($A23,2)="vr",$E$193,IF(LEFT($A23,2)="za",$E$198,IF(LEFT($A23,2)="zo",$E$199)))))))</f>
        <v>0</v>
      </c>
      <c r="F23" s="441">
        <f>IF(LEFT($A23,2)="ma",$C$173,IF(LEFT($A23,2)="di",$C$178,IF(LEFT($A23,2)="wo",$C$183,IF(LEFT($A23,2)="do",$C$188,IF(LEFT($A23,2)="vr",$C$193,IF(LEFT($A23,2)="za",$C$198,IF(LEFT($A23,2)="zo",$C$199)))))))</f>
        <v>0</v>
      </c>
      <c r="G23" s="43">
        <f t="shared" si="11"/>
        <v>0</v>
      </c>
      <c r="H23" s="265"/>
      <c r="I23" s="265"/>
      <c r="J23" s="400"/>
      <c r="K23" s="400"/>
      <c r="L23" s="310"/>
      <c r="M23" s="282"/>
      <c r="N23" s="462">
        <f t="shared" si="16"/>
        <v>42919</v>
      </c>
      <c r="O23" s="390"/>
      <c r="P23" s="283"/>
      <c r="Q23" s="283"/>
      <c r="R23" s="80"/>
      <c r="S23" s="68">
        <f t="shared" si="1"/>
        <v>0</v>
      </c>
      <c r="T23" s="4">
        <f t="shared" si="2"/>
        <v>0</v>
      </c>
      <c r="U23" s="35"/>
      <c r="V23" s="69">
        <f t="shared" si="6"/>
        <v>0</v>
      </c>
      <c r="W23" s="69">
        <f t="shared" si="7"/>
        <v>0</v>
      </c>
      <c r="X23" s="70">
        <f t="shared" si="8"/>
        <v>0</v>
      </c>
      <c r="Y23" s="92">
        <f t="shared" si="3"/>
        <v>0</v>
      </c>
      <c r="Z23" s="234"/>
      <c r="AA23" s="530">
        <v>0</v>
      </c>
      <c r="AB23" s="531">
        <v>0</v>
      </c>
      <c r="AC23" s="37"/>
    </row>
    <row r="24" spans="1:29" ht="12.75" customHeight="1" thickBot="1" x14ac:dyDescent="0.3">
      <c r="A24" s="497" t="str">
        <f t="shared" si="15"/>
        <v>zondag</v>
      </c>
      <c r="B24" s="664"/>
      <c r="C24" s="450"/>
      <c r="D24" s="441">
        <f>IF(LEFT($A24,2)="ma",$D$174,IF(LEFT($A24,2)="di",$D$179,IF(LEFT($A24,2)="wo",$D$184,IF(LEFT($A24,2)="do",$D$189,IF(LEFT($A24,2)="vr",$D$194,IF(LEFT($A24,2)="za",$D$198,IF(LEFT($A24,2)="zo",$D$199)))))))</f>
        <v>0</v>
      </c>
      <c r="E24" s="441">
        <f>IF(LEFT($A24,2)="ma",$E$174,IF(LEFT($A24,2)="di",$E$179,IF(LEFT($A24,2)="wo",$E$184,IF(LEFT($A24,2)="do",$E$189,IF(LEFT($A24,2)="vr",$E$194,IF(LEFT($A24,2)="za",$E$198,IF(LEFT($A24,2)="zo",$E$199)))))))</f>
        <v>0</v>
      </c>
      <c r="F24" s="441">
        <f>IF(LEFT($A24,2)="ma",$C$174,IF(LEFT($A24,2)="di",$C$179,IF(LEFT($A24,2)="wo",$C$184,IF(LEFT($A24,2)="do",$C$189,IF(LEFT($A24,2)="vr",$C$194,IF(LEFT($A24,2)="za",$C$198,IF(LEFT($A24,2)="zo",$C$199)))))))</f>
        <v>0</v>
      </c>
      <c r="G24" s="43">
        <f t="shared" si="11"/>
        <v>0</v>
      </c>
      <c r="H24" s="265"/>
      <c r="I24" s="265"/>
      <c r="J24" s="400"/>
      <c r="K24" s="400"/>
      <c r="L24" s="310"/>
      <c r="M24" s="282"/>
      <c r="N24" s="462">
        <f t="shared" si="16"/>
        <v>42919</v>
      </c>
      <c r="O24" s="390"/>
      <c r="P24" s="283"/>
      <c r="Q24" s="283"/>
      <c r="R24" s="80"/>
      <c r="S24" s="68">
        <f t="shared" si="1"/>
        <v>0</v>
      </c>
      <c r="T24" s="4">
        <f t="shared" si="2"/>
        <v>0</v>
      </c>
      <c r="U24" s="35"/>
      <c r="V24" s="69">
        <f t="shared" si="6"/>
        <v>0</v>
      </c>
      <c r="W24" s="69">
        <f t="shared" si="7"/>
        <v>0</v>
      </c>
      <c r="X24" s="70">
        <f t="shared" si="8"/>
        <v>0</v>
      </c>
      <c r="Y24" s="92">
        <f t="shared" si="3"/>
        <v>0</v>
      </c>
      <c r="Z24" s="234"/>
      <c r="AA24" s="530">
        <v>0</v>
      </c>
      <c r="AB24" s="531">
        <v>0</v>
      </c>
      <c r="AC24" s="37"/>
    </row>
    <row r="25" spans="1:29" ht="13.5" customHeight="1" thickBot="1" x14ac:dyDescent="0.3">
      <c r="A25" s="498" t="str">
        <f t="shared" si="15"/>
        <v>zondag</v>
      </c>
      <c r="B25" s="665"/>
      <c r="C25" s="449" t="e">
        <f t="shared" si="12"/>
        <v>#REF!</v>
      </c>
      <c r="D25" s="442">
        <f>IF(LEFT($A25,2)="ma",$D$175,IF(LEFT($A25,2)="di",$D$180,IF(LEFT($A25,2)="wo",$D$185,IF(LEFT($A25,2)="do",$D$190,IF(LEFT($A25,2)="vr",$D$195,IF(LEFT($A25,2)="za",$D$198,IF(LEFT($A25,2)="zo",$D$199)))))))</f>
        <v>0</v>
      </c>
      <c r="E25" s="442">
        <f>IF(LEFT($A25,2)="ma",$E$175,IF(LEFT($A25,2)="di",$E$180,IF(LEFT($A25,2)="wo",$E$185,IF(LEFT($A25,2)="do",$E$190,IF(LEFT($A25,2)="vr",$E$195,IF(LEFT($A25,2)="za",$E$198,IF(LEFT($A25,2)="zo",$E$199)))))))</f>
        <v>0</v>
      </c>
      <c r="F25" s="442">
        <f>IF(LEFT($A25,2)="ma",$C$175,IF(LEFT($A25,2)="di",$C$180,IF(LEFT($A25,2)="wo",$C$185,IF(LEFT($A25,2)="do",$C$190,IF(LEFT($A25,2)="vr",$C$195,IF(LEFT($A25,2)="za",$C$198,IF(LEFT($A25,2)="zo",$C$199)))))))</f>
        <v>0</v>
      </c>
      <c r="G25" s="44">
        <f t="shared" si="11"/>
        <v>0</v>
      </c>
      <c r="H25" s="266"/>
      <c r="I25" s="266"/>
      <c r="J25" s="284"/>
      <c r="K25" s="284"/>
      <c r="L25" s="311"/>
      <c r="M25" s="286"/>
      <c r="N25" s="462">
        <f t="shared" si="16"/>
        <v>42919</v>
      </c>
      <c r="O25" s="391"/>
      <c r="P25" s="287"/>
      <c r="Q25" s="287"/>
      <c r="R25" s="81"/>
      <c r="S25" s="71">
        <f t="shared" si="1"/>
        <v>0</v>
      </c>
      <c r="T25" s="6">
        <f t="shared" si="2"/>
        <v>0</v>
      </c>
      <c r="U25" s="36"/>
      <c r="V25" s="72">
        <f t="shared" si="6"/>
        <v>0</v>
      </c>
      <c r="W25" s="72">
        <f t="shared" si="7"/>
        <v>0</v>
      </c>
      <c r="X25" s="73">
        <f t="shared" si="8"/>
        <v>0</v>
      </c>
      <c r="Y25" s="93">
        <f t="shared" si="3"/>
        <v>0</v>
      </c>
      <c r="Z25" s="235"/>
      <c r="AA25" s="536">
        <v>0</v>
      </c>
      <c r="AB25" s="537">
        <v>0</v>
      </c>
      <c r="AC25" s="38"/>
    </row>
    <row r="26" spans="1:29" ht="12.75" customHeight="1" thickBot="1" x14ac:dyDescent="0.3">
      <c r="A26" s="496" t="str">
        <f>TEXT($B$26,"dddd")</f>
        <v>maandag</v>
      </c>
      <c r="B26" s="663">
        <f>DATE($AC$3,7,5)</f>
        <v>42920</v>
      </c>
      <c r="C26" s="451"/>
      <c r="D26" s="493">
        <f>IF(LEFT($A26,2 )="ma",$D$171,IF(LEFT($A26,2)="di",$D$176,IF(LEFT($A26,2)="wo",$D$181,IF(LEFT($A26,2)="do",$D$186,IF(LEFT($A26,2)="vr",$D$191,IF(LEFT($A26,2)="za",$D$198,IF(LEFT($A26,2)="zo",$D$199)))))))</f>
        <v>0</v>
      </c>
      <c r="E26" s="495">
        <f>IF(LEFT($A26,2)="ma",$E$171,IF(LEFT($A26,2)="di",$E$176,IF(LEFT($A26,2)="wo",$E$181,IF(LEFT($A26,2)="do",$E$186,IF(LEFT($A26,2)="vr",$E$191,IF(LEFT($A26,2)="za",$E$198,IF(LEFT($A26,2)="zo",$E$199)))))))</f>
        <v>0</v>
      </c>
      <c r="F26" s="495">
        <f>IF(LEFT($A26,2)="ma",$C$171,IF(LEFT($A26,2)="di",$C$176,IF(LEFT($A26,2)="wo",$C$181,IF(LEFT($A26,2)="do",$C$186,IF(LEFT($A26,2)="vr",$C$191,IF(LEFT($A26,2)="za",$C$198,IF(LEFT($A26,2)="zo",$C$199)))))))</f>
        <v>0</v>
      </c>
      <c r="G26" s="42">
        <f t="shared" si="11"/>
        <v>0</v>
      </c>
      <c r="H26" s="264"/>
      <c r="I26" s="508"/>
      <c r="J26" s="398"/>
      <c r="K26" s="398"/>
      <c r="L26" s="309"/>
      <c r="M26" s="278"/>
      <c r="N26" s="461">
        <f>$B$26</f>
        <v>42920</v>
      </c>
      <c r="O26" s="389"/>
      <c r="P26" s="279"/>
      <c r="Q26" s="279"/>
      <c r="R26" s="79"/>
      <c r="S26" s="200">
        <f t="shared" si="1"/>
        <v>0</v>
      </c>
      <c r="T26" s="5">
        <f t="shared" si="2"/>
        <v>0</v>
      </c>
      <c r="U26" s="34"/>
      <c r="V26" s="67">
        <f>IF(LEFT(M26,1)="R",IF(U26&lt;$Q$2,0,U26-$Q$2),IF(LEFT(M26,1)="S",IF(U26&lt;$Q$2,0,U26-$Q$2),U26))</f>
        <v>0</v>
      </c>
      <c r="W26" s="67">
        <f>U26</f>
        <v>0</v>
      </c>
      <c r="X26" s="74">
        <f>W26*($Y$3)</f>
        <v>0</v>
      </c>
      <c r="Y26" s="91">
        <f t="shared" si="3"/>
        <v>0</v>
      </c>
      <c r="Z26" s="238"/>
      <c r="AA26" s="528">
        <v>0</v>
      </c>
      <c r="AB26" s="529">
        <v>0</v>
      </c>
      <c r="AC26" s="41"/>
    </row>
    <row r="27" spans="1:29" ht="12.75" customHeight="1" thickBot="1" x14ac:dyDescent="0.3">
      <c r="A27" s="497" t="str">
        <f t="shared" ref="A27:A30" si="17">TEXT($B$26,"dddd")</f>
        <v>maandag</v>
      </c>
      <c r="B27" s="664"/>
      <c r="C27" s="450"/>
      <c r="D27" s="494">
        <f>IF(LEFT($A27,2)="ma",$D$172,IF(LEFT($A27,2)="di",$D$177,IF(LEFT($A27,2)="wo",$D$182,IF(LEFT($A27,2)="do",$D$187,IF(LEFT($A27,2)="vr",$D$192,IF(LEFT($A27,2)="za",$D$198,IF(LEFT($A27,2)="zo",$D$199)))))))</f>
        <v>0</v>
      </c>
      <c r="E27" s="441">
        <f>IF(LEFT($A27,2)="ma",$E$172,IF(LEFT($A27,2)="di",$E$177,IF(LEFT($A27,2)="wo",$E$182,IF(LEFT($A27,2)="do",$E$187,IF(LEFT($A27,2)="vr",$E$192,IF(LEFT($A27,2)="za",$E$198,IF(LEFT($A27,2)="zo",$E$199)))))))</f>
        <v>0</v>
      </c>
      <c r="F27" s="441">
        <f>IF(LEFT($A27,2)="ma",$C$172,IF(LEFT($A27,2)="di",$C$177,IF(LEFT($A27,2)="wo",$C$182,IF(LEFT($A27,2)="do",$C$187,IF(LEFT($A27,2)="vr",$C$192,IF(LEFT($A27,2)="za",$C$198,IF(LEFT($A27,2)="zo",$C$199)))))))</f>
        <v>0</v>
      </c>
      <c r="G27" s="43">
        <f t="shared" si="11"/>
        <v>0</v>
      </c>
      <c r="H27" s="265"/>
      <c r="I27" s="265"/>
      <c r="J27" s="400"/>
      <c r="K27" s="400"/>
      <c r="L27" s="310"/>
      <c r="M27" s="282"/>
      <c r="N27" s="461">
        <f t="shared" ref="N27:N30" si="18">$B$26</f>
        <v>42920</v>
      </c>
      <c r="O27" s="390"/>
      <c r="P27" s="283"/>
      <c r="Q27" s="283"/>
      <c r="R27" s="80"/>
      <c r="S27" s="68">
        <f t="shared" si="1"/>
        <v>0</v>
      </c>
      <c r="T27" s="4">
        <f t="shared" si="2"/>
        <v>0</v>
      </c>
      <c r="U27" s="35"/>
      <c r="V27" s="69">
        <f t="shared" si="6"/>
        <v>0</v>
      </c>
      <c r="W27" s="69">
        <f t="shared" si="7"/>
        <v>0</v>
      </c>
      <c r="X27" s="70">
        <f t="shared" si="8"/>
        <v>0</v>
      </c>
      <c r="Y27" s="92">
        <f t="shared" si="3"/>
        <v>0</v>
      </c>
      <c r="Z27" s="234"/>
      <c r="AA27" s="530">
        <v>0</v>
      </c>
      <c r="AB27" s="531">
        <v>0</v>
      </c>
      <c r="AC27" s="37"/>
    </row>
    <row r="28" spans="1:29" ht="12.75" customHeight="1" thickBot="1" x14ac:dyDescent="0.3">
      <c r="A28" s="497" t="str">
        <f t="shared" si="17"/>
        <v>maandag</v>
      </c>
      <c r="B28" s="664"/>
      <c r="C28" s="452"/>
      <c r="D28" s="492">
        <f>IF(LEFT($A28,2)="ma",$D$173,IF(LEFT($A28,2)="di",$D$178,IF(LEFT($A28,2)="wo",$D$183,IF(LEFT($A28,2)="do",$D$188,IF(LEFT($A28,2)="vr",$D$193,IF(LEFT($A28,2)="za",$D$198,IF(LEFT($A28,2)="zo",$D$199)))))))</f>
        <v>0</v>
      </c>
      <c r="E28" s="441">
        <f>IF(LEFT($A28,2)="ma",$E$173,IF(LEFT($A28,2)="di",$E$178,IF(LEFT($A28,2)="wo",$E$183,IF(LEFT($A28,2)="do",$E$188,IF(LEFT($A28,2)="vr",$E$193,IF(LEFT($A28,2)="za",$E$198,IF(LEFT($A28,2)="zo",$E$199)))))))</f>
        <v>0</v>
      </c>
      <c r="F28" s="441">
        <f>IF(LEFT($A28,2)="ma",$C$173,IF(LEFT($A28,2)="di",$C$178,IF(LEFT($A28,2)="wo",$C$183,IF(LEFT($A28,2)="do",$C$188,IF(LEFT($A28,2)="vr",$C$193,IF(LEFT($A28,2)="za",$C$198,IF(LEFT($A28,2)="zo",$C$199)))))))</f>
        <v>0</v>
      </c>
      <c r="G28" s="43">
        <f t="shared" si="11"/>
        <v>0</v>
      </c>
      <c r="H28" s="265"/>
      <c r="I28" s="265"/>
      <c r="J28" s="280"/>
      <c r="K28" s="280"/>
      <c r="L28" s="310"/>
      <c r="M28" s="282"/>
      <c r="N28" s="461">
        <f t="shared" si="18"/>
        <v>42920</v>
      </c>
      <c r="O28" s="390"/>
      <c r="P28" s="283"/>
      <c r="Q28" s="283"/>
      <c r="R28" s="80"/>
      <c r="S28" s="68">
        <f t="shared" si="1"/>
        <v>0</v>
      </c>
      <c r="T28" s="4">
        <f t="shared" si="2"/>
        <v>0</v>
      </c>
      <c r="U28" s="35"/>
      <c r="V28" s="69">
        <f t="shared" si="6"/>
        <v>0</v>
      </c>
      <c r="W28" s="69">
        <f t="shared" si="7"/>
        <v>0</v>
      </c>
      <c r="X28" s="70">
        <f t="shared" si="8"/>
        <v>0</v>
      </c>
      <c r="Y28" s="92">
        <f t="shared" si="3"/>
        <v>0</v>
      </c>
      <c r="Z28" s="234"/>
      <c r="AA28" s="530">
        <v>0</v>
      </c>
      <c r="AB28" s="531">
        <v>0</v>
      </c>
      <c r="AC28" s="37"/>
    </row>
    <row r="29" spans="1:29" ht="12.75" customHeight="1" thickBot="1" x14ac:dyDescent="0.3">
      <c r="A29" s="497" t="str">
        <f t="shared" si="17"/>
        <v>maandag</v>
      </c>
      <c r="B29" s="664"/>
      <c r="C29" s="450"/>
      <c r="D29" s="441">
        <f>IF(LEFT($A29,2)="ma",$D$174,IF(LEFT($A29,2)="di",$D$179,IF(LEFT($A29,2)="wo",$D$184,IF(LEFT($A29,2)="do",$D$189,IF(LEFT($A29,2)="vr",$D$194,IF(LEFT($A29,2)="za",$D$198,IF(LEFT($A29,2)="zo",$D$199)))))))</f>
        <v>0</v>
      </c>
      <c r="E29" s="441">
        <f>IF(LEFT($A29,2)="ma",$E$174,IF(LEFT($A29,2)="di",$E$179,IF(LEFT($A29,2)="wo",$E$184,IF(LEFT($A29,2)="do",$E$189,IF(LEFT($A29,2)="vr",$E$194,IF(LEFT($A29,2)="za",$E$198,IF(LEFT($A29,2)="zo",$E$199)))))))</f>
        <v>0</v>
      </c>
      <c r="F29" s="441">
        <f>IF(LEFT($A29,2)="ma",$C$174,IF(LEFT($A29,2)="di",$C$179,IF(LEFT($A29,2)="wo",$C$184,IF(LEFT($A29,2)="do",$C$189,IF(LEFT($A29,2)="vr",$C$194,IF(LEFT($A29,2)="za",$C$198,IF(LEFT($A29,2)="zo",$C$199)))))))</f>
        <v>0</v>
      </c>
      <c r="G29" s="43">
        <f t="shared" si="11"/>
        <v>0</v>
      </c>
      <c r="H29" s="265"/>
      <c r="I29" s="265"/>
      <c r="J29" s="280"/>
      <c r="K29" s="280"/>
      <c r="L29" s="310"/>
      <c r="M29" s="282"/>
      <c r="N29" s="461">
        <f t="shared" si="18"/>
        <v>42920</v>
      </c>
      <c r="O29" s="390"/>
      <c r="P29" s="283"/>
      <c r="Q29" s="283"/>
      <c r="R29" s="80"/>
      <c r="S29" s="68">
        <f t="shared" si="1"/>
        <v>0</v>
      </c>
      <c r="T29" s="4">
        <f t="shared" si="2"/>
        <v>0</v>
      </c>
      <c r="U29" s="35"/>
      <c r="V29" s="69">
        <f t="shared" si="6"/>
        <v>0</v>
      </c>
      <c r="W29" s="69">
        <f t="shared" si="7"/>
        <v>0</v>
      </c>
      <c r="X29" s="70">
        <f t="shared" si="8"/>
        <v>0</v>
      </c>
      <c r="Y29" s="92">
        <f t="shared" si="3"/>
        <v>0</v>
      </c>
      <c r="Z29" s="234"/>
      <c r="AA29" s="530">
        <v>0</v>
      </c>
      <c r="AB29" s="531">
        <v>0</v>
      </c>
      <c r="AC29" s="37"/>
    </row>
    <row r="30" spans="1:29" ht="13.5" customHeight="1" thickBot="1" x14ac:dyDescent="0.3">
      <c r="A30" s="498" t="str">
        <f t="shared" si="17"/>
        <v>maandag</v>
      </c>
      <c r="B30" s="665"/>
      <c r="C30" s="449" t="e">
        <f t="shared" si="12"/>
        <v>#REF!</v>
      </c>
      <c r="D30" s="442">
        <f>IF(LEFT($A30,2)="ma",$D$175,IF(LEFT($A30,2)="di",$D$180,IF(LEFT($A30,2)="wo",$D$185,IF(LEFT($A30,2)="do",$D$190,IF(LEFT($A30,2)="vr",$D$195,IF(LEFT($A30,2)="za",$D$198,IF(LEFT($A30,2)="zo",$D$199)))))))</f>
        <v>0</v>
      </c>
      <c r="E30" s="442">
        <f>IF(LEFT($A30,2)="ma",$E$175,IF(LEFT($A30,2)="di",$E$180,IF(LEFT($A30,2)="wo",$E$185,IF(LEFT($A30,2)="do",$E$190,IF(LEFT($A30,2)="vr",$E$195,IF(LEFT($A30,2)="za",$E$198,IF(LEFT($A30,2)="zo",$E$199)))))))</f>
        <v>0</v>
      </c>
      <c r="F30" s="442">
        <f>IF(LEFT($A30,2)="ma",$C$175,IF(LEFT($A30,2)="di",$C$180,IF(LEFT($A30,2)="wo",$C$185,IF(LEFT($A30,2)="do",$C$190,IF(LEFT($A30,2)="vr",$C$195,IF(LEFT($A30,2)="za",$C$198,IF(LEFT($A30,2)="zo",$C$199)))))))</f>
        <v>0</v>
      </c>
      <c r="G30" s="46">
        <f t="shared" si="11"/>
        <v>0</v>
      </c>
      <c r="H30" s="268"/>
      <c r="I30" s="266"/>
      <c r="J30" s="292"/>
      <c r="K30" s="292"/>
      <c r="L30" s="313"/>
      <c r="M30" s="294"/>
      <c r="N30" s="461">
        <f t="shared" si="18"/>
        <v>42920</v>
      </c>
      <c r="O30" s="393"/>
      <c r="P30" s="295"/>
      <c r="Q30" s="295"/>
      <c r="R30" s="81"/>
      <c r="S30" s="71">
        <f t="shared" si="1"/>
        <v>0</v>
      </c>
      <c r="T30" s="6">
        <f t="shared" si="2"/>
        <v>0</v>
      </c>
      <c r="U30" s="36"/>
      <c r="V30" s="72">
        <f t="shared" si="6"/>
        <v>0</v>
      </c>
      <c r="W30" s="72">
        <f t="shared" si="7"/>
        <v>0</v>
      </c>
      <c r="X30" s="73">
        <f t="shared" si="8"/>
        <v>0</v>
      </c>
      <c r="Y30" s="93">
        <f t="shared" si="3"/>
        <v>0</v>
      </c>
      <c r="Z30" s="237"/>
      <c r="AA30" s="532">
        <v>0</v>
      </c>
      <c r="AB30" s="533">
        <v>0</v>
      </c>
      <c r="AC30" s="40"/>
    </row>
    <row r="31" spans="1:29" ht="12.75" customHeight="1" x14ac:dyDescent="0.25">
      <c r="A31" s="496" t="str">
        <f>TEXT($B$31,"dddd")</f>
        <v>dinsdag</v>
      </c>
      <c r="B31" s="663">
        <f>DATE($AC$3,7,6)</f>
        <v>42921</v>
      </c>
      <c r="C31" s="451"/>
      <c r="D31" s="493">
        <f>IF(LEFT($A31,2 )="ma",$D$171,IF(LEFT($A31,2)="di",$D$176,IF(LEFT($A31,2)="wo",$D$181,IF(LEFT($A31,2)="do",$D$186,IF(LEFT($A31,2)="vr",$D$191,IF(LEFT($A31,2)="za",$D$198,IF(LEFT($A31,2)="zo",$D$199)))))))</f>
        <v>0</v>
      </c>
      <c r="E31" s="495">
        <f>IF(LEFT($A31,2)="ma",$E$171,IF(LEFT($A31,2)="di",$E$176,IF(LEFT($A31,2)="wo",$E$181,IF(LEFT($A31,2)="do",$E$186,IF(LEFT($A31,2)="vr",$E$191,IF(LEFT($A31,2)="za",$E$198,IF(LEFT($A31,2)="zo",$E$199)))))))</f>
        <v>0</v>
      </c>
      <c r="F31" s="495">
        <f>IF(LEFT($A31,2)="ma",$C$171,IF(LEFT($A31,2)="di",$C$176,IF(LEFT($A31,2)="wo",$C$181,IF(LEFT($A31,2)="do",$C$186,IF(LEFT($A31,2)="vr",$C$191,IF(LEFT($A31,2)="za",$C$198,IF(LEFT($A31,2)="zo",$C$199)))))))</f>
        <v>0</v>
      </c>
      <c r="G31" s="42">
        <f t="shared" si="11"/>
        <v>0</v>
      </c>
      <c r="H31" s="264"/>
      <c r="I31" s="508"/>
      <c r="J31" s="314"/>
      <c r="K31" s="276"/>
      <c r="L31" s="309"/>
      <c r="M31" s="278"/>
      <c r="N31" s="462">
        <f>$B$31</f>
        <v>42921</v>
      </c>
      <c r="O31" s="389"/>
      <c r="P31" s="279"/>
      <c r="Q31" s="279"/>
      <c r="R31" s="79"/>
      <c r="S31" s="200">
        <f t="shared" si="1"/>
        <v>0</v>
      </c>
      <c r="T31" s="5">
        <f t="shared" si="2"/>
        <v>0</v>
      </c>
      <c r="U31" s="34"/>
      <c r="V31" s="67">
        <f>IF(LEFT(M31,1)="R",IF(U31&lt;$Q$2,0,U31-$Q$2),IF(LEFT(M31,1)="S",IF(U31&lt;$Q$2,0,U31-$Q$2),U31))</f>
        <v>0</v>
      </c>
      <c r="W31" s="67">
        <f>U31</f>
        <v>0</v>
      </c>
      <c r="X31" s="74">
        <f>W31*($Y$3)</f>
        <v>0</v>
      </c>
      <c r="Y31" s="91">
        <f t="shared" si="3"/>
        <v>0</v>
      </c>
      <c r="Z31" s="238"/>
      <c r="AA31" s="534">
        <v>0</v>
      </c>
      <c r="AB31" s="535">
        <v>0</v>
      </c>
      <c r="AC31" s="41"/>
    </row>
    <row r="32" spans="1:29" ht="12.75" customHeight="1" x14ac:dyDescent="0.25">
      <c r="A32" s="497" t="str">
        <f t="shared" ref="A32:A35" si="19">TEXT($B$31,"dddd")</f>
        <v>dinsdag</v>
      </c>
      <c r="B32" s="664"/>
      <c r="C32" s="450"/>
      <c r="D32" s="494">
        <f>IF(LEFT($A32,2)="ma",$D$172,IF(LEFT($A32,2)="di",$D$177,IF(LEFT($A32,2)="wo",$D$182,IF(LEFT($A32,2)="do",$D$187,IF(LEFT($A32,2)="vr",$D$192,IF(LEFT($A32,2)="za",$D$198,IF(LEFT($A32,2)="zo",$D$199)))))))</f>
        <v>0</v>
      </c>
      <c r="E32" s="441">
        <f>IF(LEFT($A32,2)="ma",$E$172,IF(LEFT($A32,2)="di",$E$177,IF(LEFT($A32,2)="wo",$E$182,IF(LEFT($A32,2)="do",$E$187,IF(LEFT($A32,2)="vr",$E$192,IF(LEFT($A32,2)="za",$E$198,IF(LEFT($A32,2)="zo",$E$199)))))))</f>
        <v>0</v>
      </c>
      <c r="F32" s="441">
        <f>IF(LEFT($A32,2)="ma",$C$172,IF(LEFT($A32,2)="di",$C$177,IF(LEFT($A32,2)="wo",$C$182,IF(LEFT($A32,2)="do",$C$187,IF(LEFT($A32,2)="vr",$C$192,IF(LEFT($A32,2)="za",$C$198,IF(LEFT($A32,2)="zo",$C$199)))))))</f>
        <v>0</v>
      </c>
      <c r="G32" s="43">
        <f t="shared" si="11"/>
        <v>0</v>
      </c>
      <c r="H32" s="265"/>
      <c r="I32" s="265"/>
      <c r="J32" s="297"/>
      <c r="K32" s="280"/>
      <c r="L32" s="310"/>
      <c r="M32" s="282"/>
      <c r="N32" s="462">
        <f t="shared" ref="N32:N35" si="20">$B$31</f>
        <v>42921</v>
      </c>
      <c r="O32" s="390"/>
      <c r="P32" s="283"/>
      <c r="Q32" s="283"/>
      <c r="R32" s="80"/>
      <c r="S32" s="68">
        <f t="shared" si="1"/>
        <v>0</v>
      </c>
      <c r="T32" s="4">
        <f t="shared" si="2"/>
        <v>0</v>
      </c>
      <c r="U32" s="35"/>
      <c r="V32" s="69">
        <f t="shared" si="6"/>
        <v>0</v>
      </c>
      <c r="W32" s="69">
        <f t="shared" si="7"/>
        <v>0</v>
      </c>
      <c r="X32" s="70">
        <f t="shared" si="8"/>
        <v>0</v>
      </c>
      <c r="Y32" s="92">
        <f t="shared" si="3"/>
        <v>0</v>
      </c>
      <c r="Z32" s="234"/>
      <c r="AA32" s="530">
        <v>0</v>
      </c>
      <c r="AB32" s="531">
        <v>0</v>
      </c>
      <c r="AC32" s="37"/>
    </row>
    <row r="33" spans="1:29" ht="12.75" customHeight="1" x14ac:dyDescent="0.25">
      <c r="A33" s="497" t="str">
        <f t="shared" si="19"/>
        <v>dinsdag</v>
      </c>
      <c r="B33" s="664"/>
      <c r="C33" s="452"/>
      <c r="D33" s="492">
        <f>IF(LEFT($A33,2)="ma",$D$173,IF(LEFT($A33,2)="di",$D$178,IF(LEFT($A33,2)="wo",$D$183,IF(LEFT($A33,2)="do",$D$188,IF(LEFT($A33,2)="vr",$D$193,IF(LEFT($A33,2)="za",$D$198,IF(LEFT($A33,2)="zo",$D$199)))))))</f>
        <v>0</v>
      </c>
      <c r="E33" s="441">
        <f>IF(LEFT($A33,2)="ma",$E$173,IF(LEFT($A33,2)="di",$E$178,IF(LEFT($A33,2)="wo",$E$183,IF(LEFT($A33,2)="do",$E$188,IF(LEFT($A33,2)="vr",$E$193,IF(LEFT($A33,2)="za",$E$198,IF(LEFT($A33,2)="zo",$E$199)))))))</f>
        <v>0</v>
      </c>
      <c r="F33" s="441">
        <f>IF(LEFT($A33,2)="ma",$C$173,IF(LEFT($A33,2)="di",$C$178,IF(LEFT($A33,2)="wo",$C$183,IF(LEFT($A33,2)="do",$C$188,IF(LEFT($A33,2)="vr",$C$193,IF(LEFT($A33,2)="za",$C$198,IF(LEFT($A33,2)="zo",$C$199)))))))</f>
        <v>0</v>
      </c>
      <c r="G33" s="43">
        <f t="shared" si="11"/>
        <v>0</v>
      </c>
      <c r="H33" s="265"/>
      <c r="I33" s="265"/>
      <c r="J33" s="297"/>
      <c r="K33" s="280"/>
      <c r="L33" s="310"/>
      <c r="M33" s="282"/>
      <c r="N33" s="462">
        <f t="shared" si="20"/>
        <v>42921</v>
      </c>
      <c r="O33" s="390"/>
      <c r="P33" s="283"/>
      <c r="Q33" s="283"/>
      <c r="R33" s="80"/>
      <c r="S33" s="68">
        <f t="shared" si="1"/>
        <v>0</v>
      </c>
      <c r="T33" s="4">
        <f t="shared" si="2"/>
        <v>0</v>
      </c>
      <c r="U33" s="35"/>
      <c r="V33" s="69">
        <f t="shared" si="6"/>
        <v>0</v>
      </c>
      <c r="W33" s="69">
        <f t="shared" si="7"/>
        <v>0</v>
      </c>
      <c r="X33" s="70">
        <f t="shared" si="8"/>
        <v>0</v>
      </c>
      <c r="Y33" s="92">
        <f t="shared" si="3"/>
        <v>0</v>
      </c>
      <c r="Z33" s="234"/>
      <c r="AA33" s="530">
        <v>0</v>
      </c>
      <c r="AB33" s="531">
        <v>0</v>
      </c>
      <c r="AC33" s="37"/>
    </row>
    <row r="34" spans="1:29" ht="12.75" customHeight="1" thickBot="1" x14ac:dyDescent="0.3">
      <c r="A34" s="497" t="str">
        <f t="shared" si="19"/>
        <v>dinsdag</v>
      </c>
      <c r="B34" s="664"/>
      <c r="C34" s="450"/>
      <c r="D34" s="441">
        <f>IF(LEFT($A34,2)="ma",$D$174,IF(LEFT($A34,2)="di",$D$179,IF(LEFT($A34,2)="wo",$D$184,IF(LEFT($A34,2)="do",$D$189,IF(LEFT($A34,2)="vr",$D$194,IF(LEFT($A34,2)="za",$D$198,IF(LEFT($A34,2)="zo",$D$199)))))))</f>
        <v>0</v>
      </c>
      <c r="E34" s="441">
        <f>IF(LEFT($A34,2)="ma",$E$174,IF(LEFT($A34,2)="di",$E$179,IF(LEFT($A34,2)="wo",$E$184,IF(LEFT($A34,2)="do",$E$189,IF(LEFT($A34,2)="vr",$E$194,IF(LEFT($A34,2)="za",$E$198,IF(LEFT($A34,2)="zo",$E$199)))))))</f>
        <v>0</v>
      </c>
      <c r="F34" s="441">
        <f>IF(LEFT($A34,2)="ma",$C$174,IF(LEFT($A34,2)="di",$C$179,IF(LEFT($A34,2)="wo",$C$184,IF(LEFT($A34,2)="do",$C$189,IF(LEFT($A34,2)="vr",$C$194,IF(LEFT($A34,2)="za",$C$198,IF(LEFT($A34,2)="zo",$C$199)))))))</f>
        <v>0</v>
      </c>
      <c r="G34" s="43">
        <f t="shared" si="11"/>
        <v>0</v>
      </c>
      <c r="H34" s="265"/>
      <c r="I34" s="265"/>
      <c r="J34" s="297"/>
      <c r="K34" s="280"/>
      <c r="L34" s="310"/>
      <c r="M34" s="282"/>
      <c r="N34" s="462">
        <f t="shared" si="20"/>
        <v>42921</v>
      </c>
      <c r="O34" s="390"/>
      <c r="P34" s="283"/>
      <c r="Q34" s="283"/>
      <c r="R34" s="80"/>
      <c r="S34" s="68">
        <f t="shared" si="1"/>
        <v>0</v>
      </c>
      <c r="T34" s="4">
        <f t="shared" si="2"/>
        <v>0</v>
      </c>
      <c r="U34" s="35"/>
      <c r="V34" s="69">
        <f t="shared" si="6"/>
        <v>0</v>
      </c>
      <c r="W34" s="69">
        <f t="shared" si="7"/>
        <v>0</v>
      </c>
      <c r="X34" s="70">
        <f t="shared" si="8"/>
        <v>0</v>
      </c>
      <c r="Y34" s="92">
        <f t="shared" si="3"/>
        <v>0</v>
      </c>
      <c r="Z34" s="234"/>
      <c r="AA34" s="530">
        <v>0</v>
      </c>
      <c r="AB34" s="531">
        <v>0</v>
      </c>
      <c r="AC34" s="37"/>
    </row>
    <row r="35" spans="1:29" ht="13.5" customHeight="1" thickBot="1" x14ac:dyDescent="0.3">
      <c r="A35" s="498" t="str">
        <f t="shared" si="19"/>
        <v>dinsdag</v>
      </c>
      <c r="B35" s="665"/>
      <c r="C35" s="449" t="e">
        <f t="shared" si="12"/>
        <v>#REF!</v>
      </c>
      <c r="D35" s="442">
        <f>IF(LEFT($A35,2)="ma",$D$175,IF(LEFT($A35,2)="di",$D$180,IF(LEFT($A35,2)="wo",$D$185,IF(LEFT($A35,2)="do",$D$190,IF(LEFT($A35,2)="vr",$D$195,IF(LEFT($A35,2)="za",$D$198,IF(LEFT($A35,2)="zo",$D$199)))))))</f>
        <v>0</v>
      </c>
      <c r="E35" s="442">
        <f>IF(LEFT($A35,2)="ma",$E$175,IF(LEFT($A35,2)="di",$E$180,IF(LEFT($A35,2)="wo",$E$185,IF(LEFT($A35,2)="do",$E$190,IF(LEFT($A35,2)="vr",$E$195,IF(LEFT($A35,2)="za",$E$198,IF(LEFT($A35,2)="zo",$E$199)))))))</f>
        <v>0</v>
      </c>
      <c r="F35" s="442">
        <f>IF(LEFT($A35,2)="ma",$C$175,IF(LEFT($A35,2)="di",$C$180,IF(LEFT($A35,2)="wo",$C$185,IF(LEFT($A35,2)="do",$C$190,IF(LEFT($A35,2)="vr",$C$195,IF(LEFT($A35,2)="za",$C$198,IF(LEFT($A35,2)="zo",$C$199)))))))</f>
        <v>0</v>
      </c>
      <c r="G35" s="44">
        <f t="shared" si="11"/>
        <v>0</v>
      </c>
      <c r="H35" s="266"/>
      <c r="I35" s="266"/>
      <c r="J35" s="315"/>
      <c r="K35" s="284"/>
      <c r="L35" s="311"/>
      <c r="M35" s="286"/>
      <c r="N35" s="462">
        <f t="shared" si="20"/>
        <v>42921</v>
      </c>
      <c r="O35" s="391"/>
      <c r="P35" s="287"/>
      <c r="Q35" s="287"/>
      <c r="R35" s="81"/>
      <c r="S35" s="71">
        <f t="shared" si="1"/>
        <v>0</v>
      </c>
      <c r="T35" s="6">
        <f t="shared" si="2"/>
        <v>0</v>
      </c>
      <c r="U35" s="36"/>
      <c r="V35" s="72">
        <f t="shared" si="6"/>
        <v>0</v>
      </c>
      <c r="W35" s="72">
        <f t="shared" si="7"/>
        <v>0</v>
      </c>
      <c r="X35" s="73">
        <f t="shared" si="8"/>
        <v>0</v>
      </c>
      <c r="Y35" s="93">
        <f t="shared" si="3"/>
        <v>0</v>
      </c>
      <c r="Z35" s="235"/>
      <c r="AA35" s="536">
        <v>0</v>
      </c>
      <c r="AB35" s="537">
        <v>0</v>
      </c>
      <c r="AC35" s="38"/>
    </row>
    <row r="36" spans="1:29" ht="12.75" customHeight="1" thickBot="1" x14ac:dyDescent="0.3">
      <c r="A36" s="496" t="str">
        <f>TEXT($B$36,"dddd")</f>
        <v>woensdag</v>
      </c>
      <c r="B36" s="663">
        <f>DATE($AC$3,7,7)</f>
        <v>42922</v>
      </c>
      <c r="C36" s="451"/>
      <c r="D36" s="493">
        <f>IF(LEFT($A36,2 )="ma",$D$171,IF(LEFT($A36,2)="di",$D$176,IF(LEFT($A36,2)="wo",$D$181,IF(LEFT($A36,2)="do",$D$186,IF(LEFT($A36,2)="vr",$D$191,IF(LEFT($A36,2)="za",$D$198,IF(LEFT($A36,2)="zo",$D$199)))))))</f>
        <v>0</v>
      </c>
      <c r="E36" s="495">
        <f>IF(LEFT($A36,2)="ma",$E$171,IF(LEFT($A36,2)="di",$E$176,IF(LEFT($A36,2)="wo",$E$181,IF(LEFT($A36,2)="do",$E$186,IF(LEFT($A36,2)="vr",$E$191,IF(LEFT($A36,2)="za",$E$198,IF(LEFT($A36,2)="zo",$E$199)))))))</f>
        <v>0</v>
      </c>
      <c r="F36" s="495">
        <f>IF(LEFT($A36,2)="ma",$C$171,IF(LEFT($A36,2)="di",$C$176,IF(LEFT($A36,2)="wo",$C$181,IF(LEFT($A36,2)="do",$C$186,IF(LEFT($A36,2)="vr",$C$191,IF(LEFT($A36,2)="za",$C$198,IF(LEFT($A36,2)="zo",$C$199)))))))</f>
        <v>0</v>
      </c>
      <c r="G36" s="42">
        <f t="shared" si="11"/>
        <v>0</v>
      </c>
      <c r="H36" s="264"/>
      <c r="I36" s="508"/>
      <c r="J36" s="276"/>
      <c r="K36" s="276"/>
      <c r="L36" s="309"/>
      <c r="M36" s="278"/>
      <c r="N36" s="461">
        <f>$B$36</f>
        <v>42922</v>
      </c>
      <c r="O36" s="389"/>
      <c r="P36" s="279"/>
      <c r="Q36" s="279"/>
      <c r="R36" s="79"/>
      <c r="S36" s="200">
        <f t="shared" si="1"/>
        <v>0</v>
      </c>
      <c r="T36" s="5">
        <f t="shared" si="2"/>
        <v>0</v>
      </c>
      <c r="U36" s="34"/>
      <c r="V36" s="67">
        <f>IF(LEFT(M36,1)="R",IF(U36&lt;$Q$2,0,U36-$Q$2),IF(LEFT(M36,1)="S",IF(U36&lt;$Q$2,0,U36-$Q$2),U36))</f>
        <v>0</v>
      </c>
      <c r="W36" s="67">
        <f>U36</f>
        <v>0</v>
      </c>
      <c r="X36" s="74">
        <f>W36*($Y$3)</f>
        <v>0</v>
      </c>
      <c r="Y36" s="91">
        <f t="shared" si="3"/>
        <v>0</v>
      </c>
      <c r="Z36" s="238"/>
      <c r="AA36" s="528">
        <v>0</v>
      </c>
      <c r="AB36" s="529">
        <v>0</v>
      </c>
      <c r="AC36" s="41"/>
    </row>
    <row r="37" spans="1:29" ht="12.75" customHeight="1" thickBot="1" x14ac:dyDescent="0.3">
      <c r="A37" s="497" t="str">
        <f t="shared" ref="A37:A40" si="21">TEXT($B$36,"dddd")</f>
        <v>woensdag</v>
      </c>
      <c r="B37" s="664"/>
      <c r="C37" s="450"/>
      <c r="D37" s="494">
        <f>IF(LEFT($A37,2)="ma",$D$172,IF(LEFT($A37,2)="di",$D$177,IF(LEFT($A37,2)="wo",$D$182,IF(LEFT($A37,2)="do",$D$187,IF(LEFT($A37,2)="vr",$D$192,IF(LEFT($A37,2)="za",$D$198,IF(LEFT($A37,2)="zo",$D$199)))))))</f>
        <v>0</v>
      </c>
      <c r="E37" s="441">
        <f>IF(LEFT($A37,2)="ma",$E$172,IF(LEFT($A37,2)="di",$E$177,IF(LEFT($A37,2)="wo",$E$182,IF(LEFT($A37,2)="do",$E$187,IF(LEFT($A37,2)="vr",$E$192,IF(LEFT($A37,2)="za",$E$198,IF(LEFT($A37,2)="zo",$E$199)))))))</f>
        <v>0</v>
      </c>
      <c r="F37" s="441">
        <f>IF(LEFT($A37,2)="ma",$C$172,IF(LEFT($A37,2)="di",$C$177,IF(LEFT($A37,2)="wo",$C$182,IF(LEFT($A37,2)="do",$C$187,IF(LEFT($A37,2)="vr",$C$192,IF(LEFT($A37,2)="za",$C$198,IF(LEFT($A37,2)="zo",$C$199)))))))</f>
        <v>0</v>
      </c>
      <c r="G37" s="43">
        <f t="shared" si="11"/>
        <v>0</v>
      </c>
      <c r="H37" s="265"/>
      <c r="I37" s="265"/>
      <c r="J37" s="280"/>
      <c r="K37" s="280"/>
      <c r="L37" s="310"/>
      <c r="M37" s="282"/>
      <c r="N37" s="461">
        <f t="shared" ref="N37:N40" si="22">$B$36</f>
        <v>42922</v>
      </c>
      <c r="O37" s="390"/>
      <c r="P37" s="283"/>
      <c r="Q37" s="283"/>
      <c r="R37" s="80"/>
      <c r="S37" s="68">
        <f t="shared" si="1"/>
        <v>0</v>
      </c>
      <c r="T37" s="4">
        <f t="shared" si="2"/>
        <v>0</v>
      </c>
      <c r="U37" s="35"/>
      <c r="V37" s="69">
        <f t="shared" si="6"/>
        <v>0</v>
      </c>
      <c r="W37" s="69">
        <f t="shared" si="7"/>
        <v>0</v>
      </c>
      <c r="X37" s="70">
        <f t="shared" si="8"/>
        <v>0</v>
      </c>
      <c r="Y37" s="92">
        <f t="shared" si="3"/>
        <v>0</v>
      </c>
      <c r="Z37" s="234"/>
      <c r="AA37" s="530">
        <v>0</v>
      </c>
      <c r="AB37" s="531">
        <v>0</v>
      </c>
      <c r="AC37" s="37"/>
    </row>
    <row r="38" spans="1:29" ht="12.75" customHeight="1" thickBot="1" x14ac:dyDescent="0.3">
      <c r="A38" s="497" t="str">
        <f t="shared" si="21"/>
        <v>woensdag</v>
      </c>
      <c r="B38" s="664"/>
      <c r="C38" s="452"/>
      <c r="D38" s="492">
        <f>IF(LEFT($A38,2)="ma",$D$173,IF(LEFT($A38,2)="di",$D$178,IF(LEFT($A38,2)="wo",$D$183,IF(LEFT($A38,2)="do",$D$188,IF(LEFT($A38,2)="vr",$D$193,IF(LEFT($A38,2)="za",$D$198,IF(LEFT($A38,2)="zo",$D$199)))))))</f>
        <v>0</v>
      </c>
      <c r="E38" s="441">
        <f>IF(LEFT($A38,2)="ma",$E$173,IF(LEFT($A38,2)="di",$E$178,IF(LEFT($A38,2)="wo",$E$183,IF(LEFT($A38,2)="do",$E$188,IF(LEFT($A38,2)="vr",$E$193,IF(LEFT($A38,2)="za",$E$198,IF(LEFT($A38,2)="zo",$E$199)))))))</f>
        <v>0</v>
      </c>
      <c r="F38" s="441">
        <f>IF(LEFT($A38,2)="ma",$C$173,IF(LEFT($A38,2)="di",$C$178,IF(LEFT($A38,2)="wo",$C$183,IF(LEFT($A38,2)="do",$C$188,IF(LEFT($A38,2)="vr",$C$193,IF(LEFT($A38,2)="za",$C$198,IF(LEFT($A38,2)="zo",$C$199)))))))</f>
        <v>0</v>
      </c>
      <c r="G38" s="43">
        <f t="shared" si="11"/>
        <v>0</v>
      </c>
      <c r="H38" s="265"/>
      <c r="I38" s="265"/>
      <c r="J38" s="280"/>
      <c r="K38" s="280"/>
      <c r="L38" s="310"/>
      <c r="M38" s="282"/>
      <c r="N38" s="461">
        <f t="shared" si="22"/>
        <v>42922</v>
      </c>
      <c r="O38" s="390"/>
      <c r="P38" s="283"/>
      <c r="Q38" s="283"/>
      <c r="R38" s="80"/>
      <c r="S38" s="68">
        <f t="shared" si="1"/>
        <v>0</v>
      </c>
      <c r="T38" s="4">
        <f t="shared" ref="T38:T69" si="23">S38*$R$3</f>
        <v>0</v>
      </c>
      <c r="U38" s="35"/>
      <c r="V38" s="69">
        <f t="shared" si="6"/>
        <v>0</v>
      </c>
      <c r="W38" s="69">
        <f t="shared" si="7"/>
        <v>0</v>
      </c>
      <c r="X38" s="70">
        <f t="shared" si="8"/>
        <v>0</v>
      </c>
      <c r="Y38" s="92">
        <f t="shared" ref="Y38:Y69" si="24">V38*($R$3)</f>
        <v>0</v>
      </c>
      <c r="Z38" s="234"/>
      <c r="AA38" s="530">
        <v>0</v>
      </c>
      <c r="AB38" s="531">
        <v>0</v>
      </c>
      <c r="AC38" s="37"/>
    </row>
    <row r="39" spans="1:29" ht="12.75" customHeight="1" thickBot="1" x14ac:dyDescent="0.3">
      <c r="A39" s="497" t="str">
        <f t="shared" si="21"/>
        <v>woensdag</v>
      </c>
      <c r="B39" s="664"/>
      <c r="C39" s="450"/>
      <c r="D39" s="441">
        <f>IF(LEFT($A39,2)="ma",$D$174,IF(LEFT($A39,2)="di",$D$179,IF(LEFT($A39,2)="wo",$D$184,IF(LEFT($A39,2)="do",$D$189,IF(LEFT($A39,2)="vr",$D$194,IF(LEFT($A39,2)="za",$D$198,IF(LEFT($A39,2)="zo",$D$199)))))))</f>
        <v>0</v>
      </c>
      <c r="E39" s="441">
        <f>IF(LEFT($A39,2)="ma",$E$174,IF(LEFT($A39,2)="di",$E$179,IF(LEFT($A39,2)="wo",$E$184,IF(LEFT($A39,2)="do",$E$189,IF(LEFT($A39,2)="vr",$E$194,IF(LEFT($A39,2)="za",$E$198,IF(LEFT($A39,2)="zo",$E$199)))))))</f>
        <v>0</v>
      </c>
      <c r="F39" s="441">
        <f>IF(LEFT($A39,2)="ma",$C$174,IF(LEFT($A39,2)="di",$C$179,IF(LEFT($A39,2)="wo",$C$184,IF(LEFT($A39,2)="do",$C$189,IF(LEFT($A39,2)="vr",$C$194,IF(LEFT($A39,2)="za",$C$198,IF(LEFT($A39,2)="zo",$C$199)))))))</f>
        <v>0</v>
      </c>
      <c r="G39" s="43">
        <f t="shared" si="11"/>
        <v>0</v>
      </c>
      <c r="H39" s="265"/>
      <c r="I39" s="265"/>
      <c r="J39" s="280"/>
      <c r="K39" s="280"/>
      <c r="L39" s="310"/>
      <c r="M39" s="282"/>
      <c r="N39" s="461">
        <f t="shared" si="22"/>
        <v>42922</v>
      </c>
      <c r="O39" s="390"/>
      <c r="P39" s="283"/>
      <c r="Q39" s="283"/>
      <c r="R39" s="80"/>
      <c r="S39" s="68">
        <f t="shared" si="1"/>
        <v>0</v>
      </c>
      <c r="T39" s="4">
        <f t="shared" si="23"/>
        <v>0</v>
      </c>
      <c r="U39" s="35"/>
      <c r="V39" s="69">
        <f t="shared" si="6"/>
        <v>0</v>
      </c>
      <c r="W39" s="69">
        <f t="shared" si="7"/>
        <v>0</v>
      </c>
      <c r="X39" s="70">
        <f t="shared" si="8"/>
        <v>0</v>
      </c>
      <c r="Y39" s="92">
        <f t="shared" si="24"/>
        <v>0</v>
      </c>
      <c r="Z39" s="234"/>
      <c r="AA39" s="530">
        <v>0</v>
      </c>
      <c r="AB39" s="531">
        <v>0</v>
      </c>
      <c r="AC39" s="37"/>
    </row>
    <row r="40" spans="1:29" ht="13.5" customHeight="1" thickBot="1" x14ac:dyDescent="0.3">
      <c r="A40" s="498" t="str">
        <f t="shared" si="21"/>
        <v>woensdag</v>
      </c>
      <c r="B40" s="665"/>
      <c r="C40" s="449" t="e">
        <f t="shared" si="12"/>
        <v>#REF!</v>
      </c>
      <c r="D40" s="442">
        <f>IF(LEFT($A40,2)="ma",$D$175,IF(LEFT($A40,2)="di",$D$180,IF(LEFT($A40,2)="wo",$D$185,IF(LEFT($A40,2)="do",$D$190,IF(LEFT($A40,2)="vr",$D$195,IF(LEFT($A40,2)="za",$D$198,IF(LEFT($A40,2)="zo",$D$199)))))))</f>
        <v>0</v>
      </c>
      <c r="E40" s="442">
        <f>IF(LEFT($A40,2)="ma",$E$175,IF(LEFT($A40,2)="di",$E$180,IF(LEFT($A40,2)="wo",$E$185,IF(LEFT($A40,2)="do",$E$190,IF(LEFT($A40,2)="vr",$E$195,IF(LEFT($A40,2)="za",$E$198,IF(LEFT($A40,2)="zo",$E$199)))))))</f>
        <v>0</v>
      </c>
      <c r="F40" s="442">
        <f>IF(LEFT($A40,2)="ma",$C$175,IF(LEFT($A40,2)="di",$C$180,IF(LEFT($A40,2)="wo",$C$185,IF(LEFT($A40,2)="do",$C$190,IF(LEFT($A40,2)="vr",$C$195,IF(LEFT($A40,2)="za",$C$198,IF(LEFT($A40,2)="zo",$C$199)))))))</f>
        <v>0</v>
      </c>
      <c r="G40" s="46">
        <f t="shared" si="11"/>
        <v>0</v>
      </c>
      <c r="H40" s="268"/>
      <c r="I40" s="266"/>
      <c r="J40" s="292"/>
      <c r="K40" s="292"/>
      <c r="L40" s="313"/>
      <c r="M40" s="294"/>
      <c r="N40" s="461">
        <f t="shared" si="22"/>
        <v>42922</v>
      </c>
      <c r="O40" s="393"/>
      <c r="P40" s="295"/>
      <c r="Q40" s="295"/>
      <c r="R40" s="81"/>
      <c r="S40" s="71">
        <f t="shared" si="1"/>
        <v>0</v>
      </c>
      <c r="T40" s="6">
        <f t="shared" si="23"/>
        <v>0</v>
      </c>
      <c r="U40" s="36"/>
      <c r="V40" s="72">
        <f t="shared" si="6"/>
        <v>0</v>
      </c>
      <c r="W40" s="72">
        <f t="shared" si="7"/>
        <v>0</v>
      </c>
      <c r="X40" s="73">
        <f t="shared" si="8"/>
        <v>0</v>
      </c>
      <c r="Y40" s="93">
        <f t="shared" si="24"/>
        <v>0</v>
      </c>
      <c r="Z40" s="237"/>
      <c r="AA40" s="532">
        <v>0</v>
      </c>
      <c r="AB40" s="533">
        <v>0</v>
      </c>
      <c r="AC40" s="40"/>
    </row>
    <row r="41" spans="1:29" ht="12.75" customHeight="1" x14ac:dyDescent="0.25">
      <c r="A41" s="496" t="str">
        <f>TEXT($B$41,"dddd")</f>
        <v>donderdag</v>
      </c>
      <c r="B41" s="663">
        <f>DATE($AC$3,7,8)</f>
        <v>42923</v>
      </c>
      <c r="C41" s="451"/>
      <c r="D41" s="493">
        <f>IF(LEFT($A41,2 )="ma",$D$171,IF(LEFT($A41,2)="di",$D$176,IF(LEFT($A41,2)="wo",$D$181,IF(LEFT($A41,2)="do",$D$186,IF(LEFT($A41,2)="vr",$D$191,IF(LEFT($A41,2)="za",$D$198,IF(LEFT($A41,2)="zo",$D$199)))))))</f>
        <v>0</v>
      </c>
      <c r="E41" s="495">
        <f>IF(LEFT($A41,2)="ma",$E$171,IF(LEFT($A41,2)="di",$E$176,IF(LEFT($A41,2)="wo",$E$181,IF(LEFT($A41,2)="do",$E$186,IF(LEFT($A41,2)="vr",$E$191,IF(LEFT($A41,2)="za",$E$198,IF(LEFT($A41,2)="zo",$E$199)))))))</f>
        <v>0</v>
      </c>
      <c r="F41" s="495">
        <f>IF(LEFT($A41,2)="ma",$C$171,IF(LEFT($A41,2)="di",$C$176,IF(LEFT($A41,2)="wo",$C$181,IF(LEFT($A41,2)="do",$C$186,IF(LEFT($A41,2)="vr",$C$191,IF(LEFT($A41,2)="za",$C$198,IF(LEFT($A41,2)="zo",$C$199)))))))</f>
        <v>0</v>
      </c>
      <c r="G41" s="42">
        <f t="shared" si="11"/>
        <v>0</v>
      </c>
      <c r="H41" s="264"/>
      <c r="I41" s="508"/>
      <c r="J41" s="276"/>
      <c r="K41" s="276"/>
      <c r="L41" s="309"/>
      <c r="M41" s="278"/>
      <c r="N41" s="463">
        <f>$B$41</f>
        <v>42923</v>
      </c>
      <c r="O41" s="389"/>
      <c r="P41" s="279"/>
      <c r="Q41" s="279"/>
      <c r="R41" s="79"/>
      <c r="S41" s="200">
        <f t="shared" si="1"/>
        <v>0</v>
      </c>
      <c r="T41" s="5">
        <f t="shared" si="23"/>
        <v>0</v>
      </c>
      <c r="U41" s="34"/>
      <c r="V41" s="67">
        <f>IF(LEFT(M41,1)="R",IF(U41&lt;$Q$2,0,U41-$Q$2),IF(LEFT(M41,1)="S",IF(U41&lt;$Q$2,0,U41-$Q$2),U41))</f>
        <v>0</v>
      </c>
      <c r="W41" s="67">
        <f>U41</f>
        <v>0</v>
      </c>
      <c r="X41" s="74">
        <f>W41*($Y$3)</f>
        <v>0</v>
      </c>
      <c r="Y41" s="91">
        <f t="shared" si="24"/>
        <v>0</v>
      </c>
      <c r="Z41" s="238"/>
      <c r="AA41" s="534">
        <v>0</v>
      </c>
      <c r="AB41" s="535">
        <v>0</v>
      </c>
      <c r="AC41" s="41"/>
    </row>
    <row r="42" spans="1:29" ht="12.75" customHeight="1" x14ac:dyDescent="0.25">
      <c r="A42" s="497" t="str">
        <f>TEXT($B$41,"dddd")</f>
        <v>donderdag</v>
      </c>
      <c r="B42" s="664"/>
      <c r="C42" s="450"/>
      <c r="D42" s="494">
        <f>IF(LEFT($A42,2)="ma",$D$172,IF(LEFT($A42,2)="di",$D$177,IF(LEFT($A42,2)="wo",$D$182,IF(LEFT($A42,2)="do",$D$187,IF(LEFT($A42,2)="vr",$D$192,IF(LEFT($A42,2)="za",$D$198,IF(LEFT($A42,2)="zo",$D$199)))))))</f>
        <v>0</v>
      </c>
      <c r="E42" s="441">
        <f>IF(LEFT($A42,2)="ma",$E$172,IF(LEFT($A42,2)="di",$E$177,IF(LEFT($A42,2)="wo",$E$182,IF(LEFT($A42,2)="do",$E$187,IF(LEFT($A42,2)="vr",$E$192,IF(LEFT($A42,2)="za",$E$198,IF(LEFT($A42,2)="zo",$E$199)))))))</f>
        <v>0</v>
      </c>
      <c r="F42" s="441">
        <f>IF(LEFT($A42,2)="ma",$C$172,IF(LEFT($A42,2)="di",$C$177,IF(LEFT($A42,2)="wo",$C$182,IF(LEFT($A42,2)="do",$C$187,IF(LEFT($A42,2)="vr",$C$192,IF(LEFT($A42,2)="za",$C$198,IF(LEFT($A42,2)="zo",$C$199)))))))</f>
        <v>0</v>
      </c>
      <c r="G42" s="43">
        <f t="shared" si="11"/>
        <v>0</v>
      </c>
      <c r="H42" s="265"/>
      <c r="I42" s="265"/>
      <c r="J42" s="280"/>
      <c r="K42" s="280"/>
      <c r="L42" s="310"/>
      <c r="M42" s="282"/>
      <c r="N42" s="463">
        <f t="shared" ref="N42:N45" si="25">$B$41</f>
        <v>42923</v>
      </c>
      <c r="O42" s="390"/>
      <c r="P42" s="283"/>
      <c r="Q42" s="283"/>
      <c r="R42" s="80"/>
      <c r="S42" s="68">
        <f t="shared" si="1"/>
        <v>0</v>
      </c>
      <c r="T42" s="4">
        <f t="shared" si="23"/>
        <v>0</v>
      </c>
      <c r="U42" s="35"/>
      <c r="V42" s="69">
        <f t="shared" si="6"/>
        <v>0</v>
      </c>
      <c r="W42" s="69">
        <f t="shared" si="7"/>
        <v>0</v>
      </c>
      <c r="X42" s="70">
        <f t="shared" si="8"/>
        <v>0</v>
      </c>
      <c r="Y42" s="92">
        <f t="shared" si="24"/>
        <v>0</v>
      </c>
      <c r="Z42" s="234"/>
      <c r="AA42" s="530">
        <v>0</v>
      </c>
      <c r="AB42" s="531">
        <v>0</v>
      </c>
      <c r="AC42" s="37"/>
    </row>
    <row r="43" spans="1:29" ht="12.75" customHeight="1" x14ac:dyDescent="0.25">
      <c r="A43" s="497" t="str">
        <f>TEXT($B$41,"dddd")</f>
        <v>donderdag</v>
      </c>
      <c r="B43" s="664"/>
      <c r="C43" s="452"/>
      <c r="D43" s="492">
        <f>IF(LEFT($A43,2)="ma",$D$173,IF(LEFT($A43,2)="di",$D$178,IF(LEFT($A43,2)="wo",$D$183,IF(LEFT($A43,2)="do",$D$188,IF(LEFT($A43,2)="vr",$D$193,IF(LEFT($A43,2)="za",$D$198,IF(LEFT($A43,2)="zo",$D$199)))))))</f>
        <v>0</v>
      </c>
      <c r="E43" s="441">
        <f>IF(LEFT($A43,2)="ma",$E$173,IF(LEFT($A43,2)="di",$E$178,IF(LEFT($A43,2)="wo",$E$183,IF(LEFT($A43,2)="do",$E$188,IF(LEFT($A43,2)="vr",$E$193,IF(LEFT($A43,2)="za",$E$198,IF(LEFT($A43,2)="zo",$E$199)))))))</f>
        <v>0</v>
      </c>
      <c r="F43" s="441">
        <f>IF(LEFT($A43,2)="ma",$C$173,IF(LEFT($A43,2)="di",$C$178,IF(LEFT($A43,2)="wo",$C$183,IF(LEFT($A43,2)="do",$C$188,IF(LEFT($A43,2)="vr",$C$193,IF(LEFT($A43,2)="za",$C$198,IF(LEFT($A43,2)="zo",$C$199)))))))</f>
        <v>0</v>
      </c>
      <c r="G43" s="43">
        <f t="shared" si="11"/>
        <v>0</v>
      </c>
      <c r="H43" s="265"/>
      <c r="I43" s="265"/>
      <c r="J43" s="280"/>
      <c r="K43" s="280"/>
      <c r="L43" s="310"/>
      <c r="M43" s="282"/>
      <c r="N43" s="463">
        <f t="shared" si="25"/>
        <v>42923</v>
      </c>
      <c r="O43" s="390"/>
      <c r="P43" s="283"/>
      <c r="Q43" s="283"/>
      <c r="R43" s="80"/>
      <c r="S43" s="68">
        <f t="shared" si="1"/>
        <v>0</v>
      </c>
      <c r="T43" s="4">
        <f t="shared" si="23"/>
        <v>0</v>
      </c>
      <c r="U43" s="35"/>
      <c r="V43" s="69">
        <f t="shared" si="6"/>
        <v>0</v>
      </c>
      <c r="W43" s="69">
        <f t="shared" si="7"/>
        <v>0</v>
      </c>
      <c r="X43" s="70">
        <f t="shared" si="8"/>
        <v>0</v>
      </c>
      <c r="Y43" s="92">
        <f t="shared" si="24"/>
        <v>0</v>
      </c>
      <c r="Z43" s="234"/>
      <c r="AA43" s="530">
        <v>0</v>
      </c>
      <c r="AB43" s="531">
        <v>0</v>
      </c>
      <c r="AC43" s="37"/>
    </row>
    <row r="44" spans="1:29" ht="12.75" customHeight="1" thickBot="1" x14ac:dyDescent="0.3">
      <c r="A44" s="497" t="str">
        <f>TEXT($B$41,"dddd")</f>
        <v>donderdag</v>
      </c>
      <c r="B44" s="664"/>
      <c r="C44" s="450"/>
      <c r="D44" s="441">
        <f>IF(LEFT($A44,2)="ma",$D$174,IF(LEFT($A44,2)="di",$D$179,IF(LEFT($A44,2)="wo",$D$184,IF(LEFT($A44,2)="do",$D$189,IF(LEFT($A44,2)="vr",$D$194,IF(LEFT($A44,2)="za",$D$198,IF(LEFT($A44,2)="zo",$D$199)))))))</f>
        <v>0</v>
      </c>
      <c r="E44" s="441">
        <f>IF(LEFT($A44,2)="ma",$E$174,IF(LEFT($A44,2)="di",$E$179,IF(LEFT($A44,2)="wo",$E$184,IF(LEFT($A44,2)="do",$E$189,IF(LEFT($A44,2)="vr",$E$194,IF(LEFT($A44,2)="za",$E$198,IF(LEFT($A44,2)="zo",$E$199)))))))</f>
        <v>0</v>
      </c>
      <c r="F44" s="441">
        <f>IF(LEFT($A44,2)="ma",$C$174,IF(LEFT($A44,2)="di",$C$179,IF(LEFT($A44,2)="wo",$C$184,IF(LEFT($A44,2)="do",$C$189,IF(LEFT($A44,2)="vr",$C$194,IF(LEFT($A44,2)="za",$C$198,IF(LEFT($A44,2)="zo",$C$199)))))))</f>
        <v>0</v>
      </c>
      <c r="G44" s="43">
        <f t="shared" si="11"/>
        <v>0</v>
      </c>
      <c r="H44" s="265"/>
      <c r="I44" s="265"/>
      <c r="J44" s="280"/>
      <c r="K44" s="280"/>
      <c r="L44" s="310"/>
      <c r="M44" s="282"/>
      <c r="N44" s="463">
        <f t="shared" si="25"/>
        <v>42923</v>
      </c>
      <c r="O44" s="390"/>
      <c r="P44" s="283"/>
      <c r="Q44" s="283"/>
      <c r="R44" s="80"/>
      <c r="S44" s="68">
        <f t="shared" si="1"/>
        <v>0</v>
      </c>
      <c r="T44" s="4">
        <f t="shared" si="23"/>
        <v>0</v>
      </c>
      <c r="U44" s="35"/>
      <c r="V44" s="69">
        <f t="shared" si="6"/>
        <v>0</v>
      </c>
      <c r="W44" s="69">
        <f t="shared" si="7"/>
        <v>0</v>
      </c>
      <c r="X44" s="70">
        <f t="shared" si="8"/>
        <v>0</v>
      </c>
      <c r="Y44" s="92">
        <f t="shared" si="24"/>
        <v>0</v>
      </c>
      <c r="Z44" s="234"/>
      <c r="AA44" s="530">
        <v>0</v>
      </c>
      <c r="AB44" s="531">
        <v>0</v>
      </c>
      <c r="AC44" s="37"/>
    </row>
    <row r="45" spans="1:29" ht="13.5" customHeight="1" thickBot="1" x14ac:dyDescent="0.3">
      <c r="A45" s="498" t="str">
        <f>TEXT($B$41,"dddd")</f>
        <v>donderdag</v>
      </c>
      <c r="B45" s="665"/>
      <c r="C45" s="449" t="e">
        <f t="shared" si="12"/>
        <v>#REF!</v>
      </c>
      <c r="D45" s="442">
        <f>IF(LEFT($A45,2)="ma",$D$175,IF(LEFT($A45,2)="di",$D$180,IF(LEFT($A45,2)="wo",$D$185,IF(LEFT($A45,2)="do",$D$190,IF(LEFT($A45,2)="vr",$D$195,IF(LEFT($A45,2)="za",$D$198,IF(LEFT($A45,2)="zo",$D$199)))))))</f>
        <v>0</v>
      </c>
      <c r="E45" s="442">
        <f>IF(LEFT($A45,2)="ma",$E$175,IF(LEFT($A45,2)="di",$E$180,IF(LEFT($A45,2)="wo",$E$185,IF(LEFT($A45,2)="do",$E$190,IF(LEFT($A45,2)="vr",$E$195,IF(LEFT($A45,2)="za",$E$198,IF(LEFT($A45,2)="zo",$E$199)))))))</f>
        <v>0</v>
      </c>
      <c r="F45" s="442">
        <f>IF(LEFT($A45,2)="ma",$C$175,IF(LEFT($A45,2)="di",$C$180,IF(LEFT($A45,2)="wo",$C$185,IF(LEFT($A45,2)="do",$C$190,IF(LEFT($A45,2)="vr",$C$195,IF(LEFT($A45,2)="za",$C$198,IF(LEFT($A45,2)="zo",$C$199)))))))</f>
        <v>0</v>
      </c>
      <c r="G45" s="44">
        <f t="shared" si="11"/>
        <v>0</v>
      </c>
      <c r="H45" s="266"/>
      <c r="I45" s="266"/>
      <c r="J45" s="284"/>
      <c r="K45" s="284"/>
      <c r="L45" s="311"/>
      <c r="M45" s="286"/>
      <c r="N45" s="463">
        <f t="shared" si="25"/>
        <v>42923</v>
      </c>
      <c r="O45" s="391"/>
      <c r="P45" s="287"/>
      <c r="Q45" s="287"/>
      <c r="R45" s="81"/>
      <c r="S45" s="71">
        <f t="shared" si="1"/>
        <v>0</v>
      </c>
      <c r="T45" s="6">
        <f t="shared" si="23"/>
        <v>0</v>
      </c>
      <c r="U45" s="36"/>
      <c r="V45" s="72">
        <f t="shared" si="6"/>
        <v>0</v>
      </c>
      <c r="W45" s="72">
        <f t="shared" si="7"/>
        <v>0</v>
      </c>
      <c r="X45" s="73">
        <f t="shared" si="8"/>
        <v>0</v>
      </c>
      <c r="Y45" s="93">
        <f t="shared" si="24"/>
        <v>0</v>
      </c>
      <c r="Z45" s="235"/>
      <c r="AA45" s="536">
        <v>0</v>
      </c>
      <c r="AB45" s="537">
        <v>0</v>
      </c>
      <c r="AC45" s="38"/>
    </row>
    <row r="46" spans="1:29" ht="12.75" customHeight="1" thickBot="1" x14ac:dyDescent="0.3">
      <c r="A46" s="496" t="str">
        <f>TEXT($B$46,"dddd")</f>
        <v>vrijdag</v>
      </c>
      <c r="B46" s="663">
        <f>DATE($AC$3,7,9)</f>
        <v>42924</v>
      </c>
      <c r="C46" s="451"/>
      <c r="D46" s="493">
        <f>IF(LEFT($A46,2 )="ma",$D$171,IF(LEFT($A46,2)="di",$D$176,IF(LEFT($A46,2)="wo",$D$181,IF(LEFT($A46,2)="do",$D$186,IF(LEFT($A46,2)="vr",$D$191,IF(LEFT($A46,2)="za",$D$198,IF(LEFT($A46,2)="zo",$D$199)))))))</f>
        <v>0</v>
      </c>
      <c r="E46" s="495">
        <f>IF(LEFT($A46,2)="ma",$E$171,IF(LEFT($A46,2)="di",$E$176,IF(LEFT($A46,2)="wo",$E$181,IF(LEFT($A46,2)="do",$E$186,IF(LEFT($A46,2)="vr",$E$191,IF(LEFT($A46,2)="za",$E$198,IF(LEFT($A46,2)="zo",$E$199)))))))</f>
        <v>0</v>
      </c>
      <c r="F46" s="495">
        <f>IF(LEFT($A46,2)="ma",$C$171,IF(LEFT($A46,2)="di",$C$176,IF(LEFT($A46,2)="wo",$C$181,IF(LEFT($A46,2)="do",$C$186,IF(LEFT($A46,2)="vr",$C$191,IF(LEFT($A46,2)="za",$C$198,IF(LEFT($A46,2)="zo",$C$199)))))))</f>
        <v>0</v>
      </c>
      <c r="G46" s="42">
        <f t="shared" si="11"/>
        <v>0</v>
      </c>
      <c r="H46" s="264"/>
      <c r="I46" s="508"/>
      <c r="J46" s="398"/>
      <c r="K46" s="398"/>
      <c r="L46" s="309"/>
      <c r="M46" s="278"/>
      <c r="N46" s="464">
        <f>$B$46</f>
        <v>42924</v>
      </c>
      <c r="O46" s="389"/>
      <c r="P46" s="401"/>
      <c r="Q46" s="401"/>
      <c r="R46" s="79"/>
      <c r="S46" s="200">
        <f t="shared" si="1"/>
        <v>0</v>
      </c>
      <c r="T46" s="5">
        <f t="shared" si="23"/>
        <v>0</v>
      </c>
      <c r="U46" s="34"/>
      <c r="V46" s="67">
        <f>IF(LEFT(M46,1)="R",IF(U46&lt;$Q$2,0,U46-$Q$2),IF(LEFT(M46,1)="S",IF(U46&lt;$Q$2,0,U46-$Q$2),U46))</f>
        <v>0</v>
      </c>
      <c r="W46" s="67">
        <f>U46</f>
        <v>0</v>
      </c>
      <c r="X46" s="74">
        <f>W46*($Y$3)</f>
        <v>0</v>
      </c>
      <c r="Y46" s="91">
        <f t="shared" si="24"/>
        <v>0</v>
      </c>
      <c r="Z46" s="238"/>
      <c r="AA46" s="528">
        <v>0</v>
      </c>
      <c r="AB46" s="529">
        <v>0</v>
      </c>
      <c r="AC46" s="41"/>
    </row>
    <row r="47" spans="1:29" ht="12.75" customHeight="1" thickBot="1" x14ac:dyDescent="0.3">
      <c r="A47" s="497" t="str">
        <f>TEXT($B$46,"dddd")</f>
        <v>vrijdag</v>
      </c>
      <c r="B47" s="664"/>
      <c r="C47" s="450"/>
      <c r="D47" s="494">
        <f>IF(LEFT($A47,2)="ma",$D$172,IF(LEFT($A47,2)="di",$D$177,IF(LEFT($A47,2)="wo",$D$182,IF(LEFT($A47,2)="do",$D$187,IF(LEFT($A47,2)="vr",$D$192,IF(LEFT($A47,2)="za",$D$198,IF(LEFT($A47,2)="zo",$D$199)))))))</f>
        <v>0</v>
      </c>
      <c r="E47" s="441">
        <f>IF(LEFT($A47,2)="ma",$E$172,IF(LEFT($A47,2)="di",$E$177,IF(LEFT($A47,2)="wo",$E$182,IF(LEFT($A47,2)="do",$E$187,IF(LEFT($A47,2)="vr",$E$192,IF(LEFT($A47,2)="za",$E$198,IF(LEFT($A47,2)="zo",$E$199)))))))</f>
        <v>0</v>
      </c>
      <c r="F47" s="441">
        <f>IF(LEFT($A47,2)="ma",$C$172,IF(LEFT($A47,2)="di",$C$177,IF(LEFT($A47,2)="wo",$C$182,IF(LEFT($A47,2)="do",$C$187,IF(LEFT($A47,2)="vr",$C$192,IF(LEFT($A47,2)="za",$C$198,IF(LEFT($A47,2)="zo",$C$199)))))))</f>
        <v>0</v>
      </c>
      <c r="G47" s="43">
        <f t="shared" si="11"/>
        <v>0</v>
      </c>
      <c r="H47" s="265"/>
      <c r="I47" s="265"/>
      <c r="J47" s="400"/>
      <c r="K47" s="400"/>
      <c r="L47" s="310"/>
      <c r="M47" s="282"/>
      <c r="N47" s="464">
        <f t="shared" ref="N47:N50" si="26">$B$46</f>
        <v>42924</v>
      </c>
      <c r="O47" s="390"/>
      <c r="P47" s="402"/>
      <c r="Q47" s="402"/>
      <c r="R47" s="80"/>
      <c r="S47" s="68">
        <f t="shared" si="1"/>
        <v>0</v>
      </c>
      <c r="T47" s="4">
        <f t="shared" si="23"/>
        <v>0</v>
      </c>
      <c r="U47" s="35"/>
      <c r="V47" s="69">
        <f t="shared" si="6"/>
        <v>0</v>
      </c>
      <c r="W47" s="69">
        <f t="shared" si="7"/>
        <v>0</v>
      </c>
      <c r="X47" s="70">
        <f t="shared" si="8"/>
        <v>0</v>
      </c>
      <c r="Y47" s="92">
        <f t="shared" si="24"/>
        <v>0</v>
      </c>
      <c r="Z47" s="234"/>
      <c r="AA47" s="530">
        <v>0</v>
      </c>
      <c r="AB47" s="531">
        <v>0</v>
      </c>
      <c r="AC47" s="37"/>
    </row>
    <row r="48" spans="1:29" ht="12.75" customHeight="1" thickBot="1" x14ac:dyDescent="0.3">
      <c r="A48" s="497" t="str">
        <f>TEXT($B$46,"dddd")</f>
        <v>vrijdag</v>
      </c>
      <c r="B48" s="664"/>
      <c r="C48" s="452"/>
      <c r="D48" s="492">
        <f>IF(LEFT($A48,2)="ma",$D$173,IF(LEFT($A48,2)="di",$D$178,IF(LEFT($A48,2)="wo",$D$183,IF(LEFT($A48,2)="do",$D$188,IF(LEFT($A48,2)="vr",$D$193,IF(LEFT($A48,2)="za",$D$198,IF(LEFT($A48,2)="zo",$D$199)))))))</f>
        <v>0</v>
      </c>
      <c r="E48" s="441">
        <f>IF(LEFT($A48,2)="ma",$E$173,IF(LEFT($A48,2)="di",$E$178,IF(LEFT($A48,2)="wo",$E$183,IF(LEFT($A48,2)="do",$E$188,IF(LEFT($A48,2)="vr",$E$193,IF(LEFT($A48,2)="za",$E$198,IF(LEFT($A48,2)="zo",$E$199)))))))</f>
        <v>0</v>
      </c>
      <c r="F48" s="441">
        <f>IF(LEFT($A48,2)="ma",$C$173,IF(LEFT($A48,2)="di",$C$178,IF(LEFT($A48,2)="wo",$C$183,IF(LEFT($A48,2)="do",$C$188,IF(LEFT($A48,2)="vr",$C$193,IF(LEFT($A48,2)="za",$C$198,IF(LEFT($A48,2)="zo",$C$199)))))))</f>
        <v>0</v>
      </c>
      <c r="G48" s="43">
        <f t="shared" si="11"/>
        <v>0</v>
      </c>
      <c r="H48" s="265"/>
      <c r="I48" s="265"/>
      <c r="J48" s="400"/>
      <c r="K48" s="400"/>
      <c r="L48" s="310"/>
      <c r="M48" s="282"/>
      <c r="N48" s="464">
        <f t="shared" si="26"/>
        <v>42924</v>
      </c>
      <c r="O48" s="390"/>
      <c r="P48" s="283"/>
      <c r="Q48" s="283"/>
      <c r="R48" s="80"/>
      <c r="S48" s="68">
        <f t="shared" si="1"/>
        <v>0</v>
      </c>
      <c r="T48" s="4">
        <f t="shared" si="23"/>
        <v>0</v>
      </c>
      <c r="U48" s="35"/>
      <c r="V48" s="69">
        <f t="shared" si="6"/>
        <v>0</v>
      </c>
      <c r="W48" s="69">
        <f t="shared" si="7"/>
        <v>0</v>
      </c>
      <c r="X48" s="70">
        <f t="shared" si="8"/>
        <v>0</v>
      </c>
      <c r="Y48" s="92">
        <f t="shared" si="24"/>
        <v>0</v>
      </c>
      <c r="Z48" s="234"/>
      <c r="AA48" s="530">
        <v>0</v>
      </c>
      <c r="AB48" s="531">
        <v>0</v>
      </c>
      <c r="AC48" s="37"/>
    </row>
    <row r="49" spans="1:29" ht="12.75" customHeight="1" thickBot="1" x14ac:dyDescent="0.3">
      <c r="A49" s="497" t="str">
        <f>TEXT($B$46,"dddd")</f>
        <v>vrijdag</v>
      </c>
      <c r="B49" s="664"/>
      <c r="C49" s="450"/>
      <c r="D49" s="441">
        <f>IF(LEFT($A49,2)="ma",$D$174,IF(LEFT($A49,2)="di",$D$179,IF(LEFT($A49,2)="wo",$D$184,IF(LEFT($A49,2)="do",$D$189,IF(LEFT($A49,2)="vr",$D$194,IF(LEFT($A49,2)="za",$D$198,IF(LEFT($A49,2)="zo",$D$199)))))))</f>
        <v>0</v>
      </c>
      <c r="E49" s="441">
        <f>IF(LEFT($A49,2)="ma",$E$174,IF(LEFT($A49,2)="di",$E$179,IF(LEFT($A49,2)="wo",$E$184,IF(LEFT($A49,2)="do",$E$189,IF(LEFT($A49,2)="vr",$E$194,IF(LEFT($A49,2)="za",$E$198,IF(LEFT($A49,2)="zo",$E$199)))))))</f>
        <v>0</v>
      </c>
      <c r="F49" s="441">
        <f>IF(LEFT($A49,2)="ma",$C$174,IF(LEFT($A49,2)="di",$C$179,IF(LEFT($A49,2)="wo",$C$184,IF(LEFT($A49,2)="do",$C$189,IF(LEFT($A49,2)="vr",$C$194,IF(LEFT($A49,2)="za",$C$198,IF(LEFT($A49,2)="zo",$C$199)))))))</f>
        <v>0</v>
      </c>
      <c r="G49" s="43">
        <f t="shared" si="11"/>
        <v>0</v>
      </c>
      <c r="H49" s="265"/>
      <c r="I49" s="265"/>
      <c r="J49" s="280"/>
      <c r="K49" s="280"/>
      <c r="L49" s="310"/>
      <c r="M49" s="282"/>
      <c r="N49" s="464">
        <f t="shared" si="26"/>
        <v>42924</v>
      </c>
      <c r="O49" s="390"/>
      <c r="P49" s="283"/>
      <c r="Q49" s="283"/>
      <c r="R49" s="80"/>
      <c r="S49" s="68">
        <f t="shared" si="1"/>
        <v>0</v>
      </c>
      <c r="T49" s="4">
        <f t="shared" si="23"/>
        <v>0</v>
      </c>
      <c r="U49" s="35"/>
      <c r="V49" s="69">
        <f t="shared" si="6"/>
        <v>0</v>
      </c>
      <c r="W49" s="69">
        <f t="shared" si="7"/>
        <v>0</v>
      </c>
      <c r="X49" s="70">
        <f t="shared" si="8"/>
        <v>0</v>
      </c>
      <c r="Y49" s="92">
        <f t="shared" si="24"/>
        <v>0</v>
      </c>
      <c r="Z49" s="234"/>
      <c r="AA49" s="530">
        <v>0</v>
      </c>
      <c r="AB49" s="531">
        <v>0</v>
      </c>
      <c r="AC49" s="37"/>
    </row>
    <row r="50" spans="1:29" ht="13.5" customHeight="1" thickBot="1" x14ac:dyDescent="0.3">
      <c r="A50" s="498" t="str">
        <f>TEXT($B$46,"dddd")</f>
        <v>vrijdag</v>
      </c>
      <c r="B50" s="665"/>
      <c r="C50" s="449" t="e">
        <f t="shared" si="12"/>
        <v>#REF!</v>
      </c>
      <c r="D50" s="442">
        <f>IF(LEFT($A50,2)="ma",$D$175,IF(LEFT($A50,2)="di",$D$180,IF(LEFT($A50,2)="wo",$D$185,IF(LEFT($A50,2)="do",$D$190,IF(LEFT($A50,2)="vr",$D$195,IF(LEFT($A50,2)="za",$D$198,IF(LEFT($A50,2)="zo",$D$199)))))))</f>
        <v>0</v>
      </c>
      <c r="E50" s="442">
        <f>IF(LEFT($A50,2)="ma",$E$175,IF(LEFT($A50,2)="di",$E$180,IF(LEFT($A50,2)="wo",$E$185,IF(LEFT($A50,2)="do",$E$190,IF(LEFT($A50,2)="vr",$E$195,IF(LEFT($A50,2)="za",$E$198,IF(LEFT($A50,2)="zo",$E$199)))))))</f>
        <v>0</v>
      </c>
      <c r="F50" s="442">
        <f>IF(LEFT($A50,2)="ma",$C$175,IF(LEFT($A50,2)="di",$C$180,IF(LEFT($A50,2)="wo",$C$185,IF(LEFT($A50,2)="do",$C$190,IF(LEFT($A50,2)="vr",$C$195,IF(LEFT($A50,2)="za",$C$198,IF(LEFT($A50,2)="zo",$C$199)))))))</f>
        <v>0</v>
      </c>
      <c r="G50" s="46">
        <f t="shared" si="11"/>
        <v>0</v>
      </c>
      <c r="H50" s="268"/>
      <c r="I50" s="266"/>
      <c r="J50" s="292"/>
      <c r="K50" s="292"/>
      <c r="L50" s="313"/>
      <c r="M50" s="294"/>
      <c r="N50" s="464">
        <f t="shared" si="26"/>
        <v>42924</v>
      </c>
      <c r="O50" s="393"/>
      <c r="P50" s="295"/>
      <c r="Q50" s="295"/>
      <c r="R50" s="81"/>
      <c r="S50" s="71">
        <f t="shared" si="1"/>
        <v>0</v>
      </c>
      <c r="T50" s="6">
        <f t="shared" si="23"/>
        <v>0</v>
      </c>
      <c r="U50" s="36"/>
      <c r="V50" s="72">
        <f t="shared" si="6"/>
        <v>0</v>
      </c>
      <c r="W50" s="72">
        <f t="shared" si="7"/>
        <v>0</v>
      </c>
      <c r="X50" s="73">
        <f t="shared" si="8"/>
        <v>0</v>
      </c>
      <c r="Y50" s="93">
        <f t="shared" si="24"/>
        <v>0</v>
      </c>
      <c r="Z50" s="237"/>
      <c r="AA50" s="532">
        <v>0</v>
      </c>
      <c r="AB50" s="533">
        <v>0</v>
      </c>
      <c r="AC50" s="40"/>
    </row>
    <row r="51" spans="1:29" ht="12.75" customHeight="1" x14ac:dyDescent="0.25">
      <c r="A51" s="496" t="str">
        <f>TEXT($B$51,"dddd")</f>
        <v>zaterdag</v>
      </c>
      <c r="B51" s="663">
        <f>DATE($AC$3,7,10)</f>
        <v>42925</v>
      </c>
      <c r="C51" s="451"/>
      <c r="D51" s="493">
        <f>IF(LEFT($A51,2 )="ma",$D$171,IF(LEFT($A51,2)="di",$D$176,IF(LEFT($A51,2)="wo",$D$181,IF(LEFT($A51,2)="do",$D$186,IF(LEFT($A51,2)="vr",$D$191,IF(LEFT($A51,2)="za",$D$198,IF(LEFT($A51,2)="zo",$D$199)))))))</f>
        <v>0</v>
      </c>
      <c r="E51" s="495">
        <f>IF(LEFT($A51,2)="ma",$E$171,IF(LEFT($A51,2)="di",$E$176,IF(LEFT($A51,2)="wo",$E$181,IF(LEFT($A51,2)="do",$E$186,IF(LEFT($A51,2)="vr",$E$191,IF(LEFT($A51,2)="za",$E$198,IF(LEFT($A51,2)="zo",$E$199)))))))</f>
        <v>0</v>
      </c>
      <c r="F51" s="495">
        <f>IF(LEFT($A51,2)="ma",$C$171,IF(LEFT($A51,2)="di",$C$176,IF(LEFT($A51,2)="wo",$C$181,IF(LEFT($A51,2)="do",$C$186,IF(LEFT($A51,2)="vr",$C$191,IF(LEFT($A51,2)="za",$C$198,IF(LEFT($A51,2)="zo",$C$199)))))))</f>
        <v>0</v>
      </c>
      <c r="G51" s="42">
        <f t="shared" si="11"/>
        <v>0</v>
      </c>
      <c r="H51" s="264"/>
      <c r="I51" s="508"/>
      <c r="J51" s="398"/>
      <c r="K51" s="398"/>
      <c r="L51" s="309"/>
      <c r="M51" s="278"/>
      <c r="N51" s="463">
        <f>$B$51</f>
        <v>42925</v>
      </c>
      <c r="O51" s="389"/>
      <c r="P51" s="401"/>
      <c r="Q51" s="401"/>
      <c r="R51" s="79"/>
      <c r="S51" s="200">
        <f t="shared" si="1"/>
        <v>0</v>
      </c>
      <c r="T51" s="5">
        <f t="shared" si="23"/>
        <v>0</v>
      </c>
      <c r="U51" s="34"/>
      <c r="V51" s="67">
        <f>IF(LEFT(M51,1)="R",IF(U51&lt;$Q$2,0,U51-$Q$2),IF(LEFT(M51,1)="S",IF(U51&lt;$Q$2,0,U51-$Q$2),U51))</f>
        <v>0</v>
      </c>
      <c r="W51" s="67">
        <f>U51</f>
        <v>0</v>
      </c>
      <c r="X51" s="74">
        <f>W51*($Y$3)</f>
        <v>0</v>
      </c>
      <c r="Y51" s="91">
        <f t="shared" si="24"/>
        <v>0</v>
      </c>
      <c r="Z51" s="238"/>
      <c r="AA51" s="534">
        <v>0</v>
      </c>
      <c r="AB51" s="535">
        <v>0</v>
      </c>
      <c r="AC51" s="41"/>
    </row>
    <row r="52" spans="1:29" ht="12.75" customHeight="1" x14ac:dyDescent="0.25">
      <c r="A52" s="497" t="str">
        <f>TEXT($B$51,"dddd")</f>
        <v>zaterdag</v>
      </c>
      <c r="B52" s="664"/>
      <c r="C52" s="450"/>
      <c r="D52" s="494">
        <f>IF(LEFT($A52,2)="ma",$D$172,IF(LEFT($A52,2)="di",$D$177,IF(LEFT($A52,2)="wo",$D$182,IF(LEFT($A52,2)="do",$D$187,IF(LEFT($A52,2)="vr",$D$192,IF(LEFT($A52,2)="za",$D$198,IF(LEFT($A52,2)="zo",$D$199)))))))</f>
        <v>0</v>
      </c>
      <c r="E52" s="441">
        <f>IF(LEFT($A52,2)="ma",$E$172,IF(LEFT($A52,2)="di",$E$177,IF(LEFT($A52,2)="wo",$E$182,IF(LEFT($A52,2)="do",$E$187,IF(LEFT($A52,2)="vr",$E$192,IF(LEFT($A52,2)="za",$E$198,IF(LEFT($A52,2)="zo",$E$199)))))))</f>
        <v>0</v>
      </c>
      <c r="F52" s="441">
        <f>IF(LEFT($A52,2)="ma",$C$172,IF(LEFT($A52,2)="di",$C$177,IF(LEFT($A52,2)="wo",$C$182,IF(LEFT($A52,2)="do",$C$187,IF(LEFT($A52,2)="vr",$C$192,IF(LEFT($A52,2)="za",$C$198,IF(LEFT($A52,2)="zo",$C$199)))))))</f>
        <v>0</v>
      </c>
      <c r="G52" s="43">
        <f t="shared" si="11"/>
        <v>0</v>
      </c>
      <c r="H52" s="265"/>
      <c r="I52" s="265"/>
      <c r="J52" s="400"/>
      <c r="K52" s="400"/>
      <c r="L52" s="310"/>
      <c r="M52" s="282"/>
      <c r="N52" s="463">
        <f t="shared" ref="N52:N55" si="27">$B$51</f>
        <v>42925</v>
      </c>
      <c r="O52" s="390"/>
      <c r="P52" s="402"/>
      <c r="Q52" s="283"/>
      <c r="R52" s="80"/>
      <c r="S52" s="68">
        <f t="shared" si="1"/>
        <v>0</v>
      </c>
      <c r="T52" s="4">
        <f t="shared" si="23"/>
        <v>0</v>
      </c>
      <c r="U52" s="35"/>
      <c r="V52" s="69">
        <f t="shared" si="6"/>
        <v>0</v>
      </c>
      <c r="W52" s="69">
        <f t="shared" si="7"/>
        <v>0</v>
      </c>
      <c r="X52" s="70">
        <f t="shared" si="8"/>
        <v>0</v>
      </c>
      <c r="Y52" s="92">
        <f t="shared" si="24"/>
        <v>0</v>
      </c>
      <c r="Z52" s="234"/>
      <c r="AA52" s="530">
        <v>0</v>
      </c>
      <c r="AB52" s="531">
        <v>0</v>
      </c>
      <c r="AC52" s="37"/>
    </row>
    <row r="53" spans="1:29" ht="12.75" customHeight="1" x14ac:dyDescent="0.25">
      <c r="A53" s="497" t="str">
        <f>TEXT($B$51,"dddd")</f>
        <v>zaterdag</v>
      </c>
      <c r="B53" s="664"/>
      <c r="C53" s="452"/>
      <c r="D53" s="492">
        <f>IF(LEFT($A53,2)="ma",$D$173,IF(LEFT($A53,2)="di",$D$178,IF(LEFT($A53,2)="wo",$D$183,IF(LEFT($A53,2)="do",$D$188,IF(LEFT($A53,2)="vr",$D$193,IF(LEFT($A53,2)="za",$D$198,IF(LEFT($A53,2)="zo",$D$199)))))))</f>
        <v>0</v>
      </c>
      <c r="E53" s="441">
        <f>IF(LEFT($A53,2)="ma",$E$173,IF(LEFT($A53,2)="di",$E$178,IF(LEFT($A53,2)="wo",$E$183,IF(LEFT($A53,2)="do",$E$188,IF(LEFT($A53,2)="vr",$E$193,IF(LEFT($A53,2)="za",$E$198,IF(LEFT($A53,2)="zo",$E$199)))))))</f>
        <v>0</v>
      </c>
      <c r="F53" s="441">
        <f>IF(LEFT($A53,2)="ma",$C$173,IF(LEFT($A53,2)="di",$C$178,IF(LEFT($A53,2)="wo",$C$183,IF(LEFT($A53,2)="do",$C$188,IF(LEFT($A53,2)="vr",$C$193,IF(LEFT($A53,2)="za",$C$198,IF(LEFT($A53,2)="zo",$C$199)))))))</f>
        <v>0</v>
      </c>
      <c r="G53" s="43">
        <f t="shared" si="11"/>
        <v>0</v>
      </c>
      <c r="H53" s="265"/>
      <c r="I53" s="265"/>
      <c r="J53" s="400"/>
      <c r="K53" s="400"/>
      <c r="L53" s="310"/>
      <c r="M53" s="282"/>
      <c r="N53" s="463">
        <f t="shared" si="27"/>
        <v>42925</v>
      </c>
      <c r="O53" s="390"/>
      <c r="P53" s="283"/>
      <c r="Q53" s="283"/>
      <c r="R53" s="80"/>
      <c r="S53" s="68">
        <f t="shared" si="1"/>
        <v>0</v>
      </c>
      <c r="T53" s="4">
        <f t="shared" si="23"/>
        <v>0</v>
      </c>
      <c r="U53" s="35"/>
      <c r="V53" s="69">
        <f t="shared" si="6"/>
        <v>0</v>
      </c>
      <c r="W53" s="69">
        <f t="shared" si="7"/>
        <v>0</v>
      </c>
      <c r="X53" s="70">
        <f t="shared" si="8"/>
        <v>0</v>
      </c>
      <c r="Y53" s="92">
        <f t="shared" si="24"/>
        <v>0</v>
      </c>
      <c r="Z53" s="234"/>
      <c r="AA53" s="530">
        <v>0</v>
      </c>
      <c r="AB53" s="531">
        <v>0</v>
      </c>
      <c r="AC53" s="37"/>
    </row>
    <row r="54" spans="1:29" ht="12.75" customHeight="1" thickBot="1" x14ac:dyDescent="0.3">
      <c r="A54" s="497" t="str">
        <f>TEXT($B$51,"dddd")</f>
        <v>zaterdag</v>
      </c>
      <c r="B54" s="664"/>
      <c r="C54" s="450"/>
      <c r="D54" s="441">
        <f>IF(LEFT($A54,2)="ma",$D$174,IF(LEFT($A54,2)="di",$D$179,IF(LEFT($A54,2)="wo",$D$184,IF(LEFT($A54,2)="do",$D$189,IF(LEFT($A54,2)="vr",$D$194,IF(LEFT($A54,2)="za",$D$198,IF(LEFT($A54,2)="zo",$D$199)))))))</f>
        <v>0</v>
      </c>
      <c r="E54" s="441">
        <f>IF(LEFT($A54,2)="ma",$E$174,IF(LEFT($A54,2)="di",$E$179,IF(LEFT($A54,2)="wo",$E$184,IF(LEFT($A54,2)="do",$E$189,IF(LEFT($A54,2)="vr",$E$194,IF(LEFT($A54,2)="za",$E$198,IF(LEFT($A54,2)="zo",$E$199)))))))</f>
        <v>0</v>
      </c>
      <c r="F54" s="441">
        <f>IF(LEFT($A54,2)="ma",$C$174,IF(LEFT($A54,2)="di",$C$179,IF(LEFT($A54,2)="wo",$C$184,IF(LEFT($A54,2)="do",$C$189,IF(LEFT($A54,2)="vr",$C$194,IF(LEFT($A54,2)="za",$C$198,IF(LEFT($A54,2)="zo",$C$199)))))))</f>
        <v>0</v>
      </c>
      <c r="G54" s="43">
        <f t="shared" si="11"/>
        <v>0</v>
      </c>
      <c r="H54" s="265"/>
      <c r="I54" s="265"/>
      <c r="J54" s="280"/>
      <c r="K54" s="280"/>
      <c r="L54" s="310"/>
      <c r="M54" s="282"/>
      <c r="N54" s="463">
        <f t="shared" si="27"/>
        <v>42925</v>
      </c>
      <c r="O54" s="390"/>
      <c r="P54" s="283"/>
      <c r="Q54" s="283"/>
      <c r="R54" s="80"/>
      <c r="S54" s="68">
        <f t="shared" si="1"/>
        <v>0</v>
      </c>
      <c r="T54" s="4">
        <f t="shared" si="23"/>
        <v>0</v>
      </c>
      <c r="U54" s="35"/>
      <c r="V54" s="69">
        <f t="shared" si="6"/>
        <v>0</v>
      </c>
      <c r="W54" s="69">
        <f t="shared" si="7"/>
        <v>0</v>
      </c>
      <c r="X54" s="70">
        <f t="shared" si="8"/>
        <v>0</v>
      </c>
      <c r="Y54" s="92">
        <f t="shared" si="24"/>
        <v>0</v>
      </c>
      <c r="Z54" s="234"/>
      <c r="AA54" s="530">
        <v>0</v>
      </c>
      <c r="AB54" s="531">
        <v>0</v>
      </c>
      <c r="AC54" s="37"/>
    </row>
    <row r="55" spans="1:29" ht="13.5" customHeight="1" thickBot="1" x14ac:dyDescent="0.3">
      <c r="A55" s="498" t="str">
        <f>TEXT($B$51,"dddd")</f>
        <v>zaterdag</v>
      </c>
      <c r="B55" s="665"/>
      <c r="C55" s="449" t="e">
        <f t="shared" si="12"/>
        <v>#REF!</v>
      </c>
      <c r="D55" s="442">
        <f>IF(LEFT($A55,2)="ma",$D$175,IF(LEFT($A55,2)="di",$D$180,IF(LEFT($A55,2)="wo",$D$185,IF(LEFT($A55,2)="do",$D$190,IF(LEFT($A55,2)="vr",$D$195,IF(LEFT($A55,2)="za",$D$198,IF(LEFT($A55,2)="zo",$D$199)))))))</f>
        <v>0</v>
      </c>
      <c r="E55" s="442">
        <f>IF(LEFT($A55,2)="ma",$E$175,IF(LEFT($A55,2)="di",$E$180,IF(LEFT($A55,2)="wo",$E$185,IF(LEFT($A55,2)="do",$E$190,IF(LEFT($A55,2)="vr",$E$195,IF(LEFT($A55,2)="za",$E$198,IF(LEFT($A55,2)="zo",$E$199)))))))</f>
        <v>0</v>
      </c>
      <c r="F55" s="442">
        <f>IF(LEFT($A55,2)="ma",$C$175,IF(LEFT($A55,2)="di",$C$180,IF(LEFT($A55,2)="wo",$C$185,IF(LEFT($A55,2)="do",$C$190,IF(LEFT($A55,2)="vr",$C$195,IF(LEFT($A55,2)="za",$C$198,IF(LEFT($A55,2)="zo",$C$199)))))))</f>
        <v>0</v>
      </c>
      <c r="G55" s="44">
        <f t="shared" si="11"/>
        <v>0</v>
      </c>
      <c r="H55" s="266"/>
      <c r="I55" s="266"/>
      <c r="J55" s="284"/>
      <c r="K55" s="284"/>
      <c r="L55" s="311"/>
      <c r="M55" s="286"/>
      <c r="N55" s="463">
        <f t="shared" si="27"/>
        <v>42925</v>
      </c>
      <c r="O55" s="391"/>
      <c r="P55" s="287"/>
      <c r="Q55" s="287"/>
      <c r="R55" s="81"/>
      <c r="S55" s="71">
        <f t="shared" si="1"/>
        <v>0</v>
      </c>
      <c r="T55" s="6">
        <f t="shared" si="23"/>
        <v>0</v>
      </c>
      <c r="U55" s="36"/>
      <c r="V55" s="72">
        <f t="shared" si="6"/>
        <v>0</v>
      </c>
      <c r="W55" s="72">
        <f t="shared" si="7"/>
        <v>0</v>
      </c>
      <c r="X55" s="73">
        <f t="shared" si="8"/>
        <v>0</v>
      </c>
      <c r="Y55" s="93">
        <f t="shared" si="24"/>
        <v>0</v>
      </c>
      <c r="Z55" s="235"/>
      <c r="AA55" s="536">
        <v>0</v>
      </c>
      <c r="AB55" s="537">
        <v>0</v>
      </c>
      <c r="AC55" s="38"/>
    </row>
    <row r="56" spans="1:29" ht="12.75" customHeight="1" thickBot="1" x14ac:dyDescent="0.3">
      <c r="A56" s="496" t="str">
        <f>TEXT($B$56,"dddd")</f>
        <v>zondag</v>
      </c>
      <c r="B56" s="663">
        <f>DATE($AC$3,7,11)</f>
        <v>42926</v>
      </c>
      <c r="C56" s="451"/>
      <c r="D56" s="493">
        <f>IF(LEFT($A56,2 )="ma",$D$171,IF(LEFT($A56,2)="di",$D$176,IF(LEFT($A56,2)="wo",$D$181,IF(LEFT($A56,2)="do",$D$186,IF(LEFT($A56,2)="vr",$D$191,IF(LEFT($A56,2)="za",$D$198,IF(LEFT($A56,2)="zo",$D$199)))))))</f>
        <v>0</v>
      </c>
      <c r="E56" s="495">
        <f>IF(LEFT($A56,2)="ma",$E$171,IF(LEFT($A56,2)="di",$E$176,IF(LEFT($A56,2)="wo",$E$181,IF(LEFT($A56,2)="do",$E$186,IF(LEFT($A56,2)="vr",$E$191,IF(LEFT($A56,2)="za",$E$198,IF(LEFT($A56,2)="zo",$E$199)))))))</f>
        <v>0</v>
      </c>
      <c r="F56" s="495">
        <f>IF(LEFT($A56,2)="ma",$C$171,IF(LEFT($A56,2)="di",$C$176,IF(LEFT($A56,2)="wo",$C$181,IF(LEFT($A56,2)="do",$C$186,IF(LEFT($A56,2)="vr",$C$191,IF(LEFT($A56,2)="za",$C$198,IF(LEFT($A56,2)="zo",$C$199)))))))</f>
        <v>0</v>
      </c>
      <c r="G56" s="45">
        <f t="shared" si="11"/>
        <v>0</v>
      </c>
      <c r="H56" s="267"/>
      <c r="I56" s="508"/>
      <c r="J56" s="404"/>
      <c r="K56" s="404"/>
      <c r="L56" s="312"/>
      <c r="M56" s="290"/>
      <c r="N56" s="464">
        <f>$B$56</f>
        <v>42926</v>
      </c>
      <c r="O56" s="392"/>
      <c r="P56" s="406"/>
      <c r="Q56" s="291"/>
      <c r="R56" s="79"/>
      <c r="S56" s="200">
        <f t="shared" si="1"/>
        <v>0</v>
      </c>
      <c r="T56" s="5">
        <f t="shared" si="23"/>
        <v>0</v>
      </c>
      <c r="U56" s="34"/>
      <c r="V56" s="67">
        <f>IF(LEFT(M56,1)="R",IF(U56&lt;$Q$2,0,U56-$Q$2),IF(LEFT(M56,1)="S",IF(U56&lt;$Q$2,0,U56-$Q$2),U56))</f>
        <v>0</v>
      </c>
      <c r="W56" s="67">
        <f>U56</f>
        <v>0</v>
      </c>
      <c r="X56" s="74">
        <f>W56*($Y$3)</f>
        <v>0</v>
      </c>
      <c r="Y56" s="91">
        <f t="shared" si="24"/>
        <v>0</v>
      </c>
      <c r="Z56" s="236"/>
      <c r="AA56" s="528">
        <v>0</v>
      </c>
      <c r="AB56" s="529">
        <v>0</v>
      </c>
      <c r="AC56" s="39"/>
    </row>
    <row r="57" spans="1:29" ht="12.75" customHeight="1" thickBot="1" x14ac:dyDescent="0.3">
      <c r="A57" s="497" t="str">
        <f>TEXT($B$56,"dddd")</f>
        <v>zondag</v>
      </c>
      <c r="B57" s="664"/>
      <c r="C57" s="450"/>
      <c r="D57" s="494">
        <f>IF(LEFT($A57,2)="ma",$D$172,IF(LEFT($A57,2)="di",$D$177,IF(LEFT($A57,2)="wo",$D$182,IF(LEFT($A57,2)="do",$D$187,IF(LEFT($A57,2)="vr",$D$192,IF(LEFT($A57,2)="za",$D$198,IF(LEFT($A57,2)="zo",$D$199)))))))</f>
        <v>0</v>
      </c>
      <c r="E57" s="441">
        <f>IF(LEFT($A57,2)="ma",$E$172,IF(LEFT($A57,2)="di",$E$177,IF(LEFT($A57,2)="wo",$E$182,IF(LEFT($A57,2)="do",$E$187,IF(LEFT($A57,2)="vr",$E$192,IF(LEFT($A57,2)="za",$E$198,IF(LEFT($A57,2)="zo",$E$199)))))))</f>
        <v>0</v>
      </c>
      <c r="F57" s="441">
        <f>IF(LEFT($A57,2)="ma",$C$172,IF(LEFT($A57,2)="di",$C$177,IF(LEFT($A57,2)="wo",$C$182,IF(LEFT($A57,2)="do",$C$187,IF(LEFT($A57,2)="vr",$C$192,IF(LEFT($A57,2)="za",$C$198,IF(LEFT($A57,2)="zo",$C$199)))))))</f>
        <v>0</v>
      </c>
      <c r="G57" s="43">
        <f t="shared" si="11"/>
        <v>0</v>
      </c>
      <c r="H57" s="265"/>
      <c r="I57" s="265"/>
      <c r="J57" s="400"/>
      <c r="K57" s="400"/>
      <c r="L57" s="310"/>
      <c r="M57" s="282"/>
      <c r="N57" s="464">
        <f t="shared" ref="N57:N60" si="28">$B$56</f>
        <v>42926</v>
      </c>
      <c r="O57" s="390"/>
      <c r="P57" s="402"/>
      <c r="Q57" s="283"/>
      <c r="R57" s="80"/>
      <c r="S57" s="68">
        <f t="shared" si="1"/>
        <v>0</v>
      </c>
      <c r="T57" s="4">
        <f t="shared" si="23"/>
        <v>0</v>
      </c>
      <c r="U57" s="35"/>
      <c r="V57" s="69">
        <f t="shared" si="6"/>
        <v>0</v>
      </c>
      <c r="W57" s="69">
        <f t="shared" si="7"/>
        <v>0</v>
      </c>
      <c r="X57" s="70">
        <f t="shared" si="8"/>
        <v>0</v>
      </c>
      <c r="Y57" s="92">
        <f t="shared" si="24"/>
        <v>0</v>
      </c>
      <c r="Z57" s="234"/>
      <c r="AA57" s="530">
        <v>0</v>
      </c>
      <c r="AB57" s="531">
        <v>0</v>
      </c>
      <c r="AC57" s="37"/>
    </row>
    <row r="58" spans="1:29" ht="12.75" customHeight="1" thickBot="1" x14ac:dyDescent="0.3">
      <c r="A58" s="497" t="str">
        <f>TEXT($B$56,"dddd")</f>
        <v>zondag</v>
      </c>
      <c r="B58" s="664"/>
      <c r="C58" s="452"/>
      <c r="D58" s="492">
        <f>IF(LEFT($A58,2)="ma",$D$173,IF(LEFT($A58,2)="di",$D$178,IF(LEFT($A58,2)="wo",$D$183,IF(LEFT($A58,2)="do",$D$188,IF(LEFT($A58,2)="vr",$D$193,IF(LEFT($A58,2)="za",$D$198,IF(LEFT($A58,2)="zo",$D$199)))))))</f>
        <v>0</v>
      </c>
      <c r="E58" s="441">
        <f>IF(LEFT($A58,2)="ma",$E$173,IF(LEFT($A58,2)="di",$E$178,IF(LEFT($A58,2)="wo",$E$183,IF(LEFT($A58,2)="do",$E$188,IF(LEFT($A58,2)="vr",$E$193,IF(LEFT($A58,2)="za",$E$198,IF(LEFT($A58,2)="zo",$E$199)))))))</f>
        <v>0</v>
      </c>
      <c r="F58" s="441">
        <f>IF(LEFT($A58,2)="ma",$C$173,IF(LEFT($A58,2)="di",$C$178,IF(LEFT($A58,2)="wo",$C$183,IF(LEFT($A58,2)="do",$C$188,IF(LEFT($A58,2)="vr",$C$193,IF(LEFT($A58,2)="za",$C$198,IF(LEFT($A58,2)="zo",$C$199)))))))</f>
        <v>0</v>
      </c>
      <c r="G58" s="43">
        <f t="shared" si="11"/>
        <v>0</v>
      </c>
      <c r="H58" s="265"/>
      <c r="I58" s="265"/>
      <c r="J58" s="280"/>
      <c r="K58" s="280"/>
      <c r="L58" s="310"/>
      <c r="M58" s="282"/>
      <c r="N58" s="464">
        <f t="shared" si="28"/>
        <v>42926</v>
      </c>
      <c r="O58" s="390"/>
      <c r="P58" s="283"/>
      <c r="Q58" s="283"/>
      <c r="R58" s="80"/>
      <c r="S58" s="68">
        <f t="shared" si="1"/>
        <v>0</v>
      </c>
      <c r="T58" s="4">
        <f t="shared" si="23"/>
        <v>0</v>
      </c>
      <c r="U58" s="35"/>
      <c r="V58" s="69">
        <f t="shared" si="6"/>
        <v>0</v>
      </c>
      <c r="W58" s="69">
        <f t="shared" si="7"/>
        <v>0</v>
      </c>
      <c r="X58" s="70">
        <f t="shared" si="8"/>
        <v>0</v>
      </c>
      <c r="Y58" s="92">
        <f t="shared" si="24"/>
        <v>0</v>
      </c>
      <c r="Z58" s="234"/>
      <c r="AA58" s="530">
        <v>0</v>
      </c>
      <c r="AB58" s="531">
        <v>0</v>
      </c>
      <c r="AC58" s="37"/>
    </row>
    <row r="59" spans="1:29" ht="12.75" customHeight="1" thickBot="1" x14ac:dyDescent="0.3">
      <c r="A59" s="497" t="str">
        <f>TEXT($B$56,"dddd")</f>
        <v>zondag</v>
      </c>
      <c r="B59" s="664"/>
      <c r="C59" s="450"/>
      <c r="D59" s="441">
        <f>IF(LEFT($A59,2)="ma",$D$174,IF(LEFT($A59,2)="di",$D$179,IF(LEFT($A59,2)="wo",$D$184,IF(LEFT($A59,2)="do",$D$189,IF(LEFT($A59,2)="vr",$D$194,IF(LEFT($A59,2)="za",$D$198,IF(LEFT($A59,2)="zo",$D$199)))))))</f>
        <v>0</v>
      </c>
      <c r="E59" s="441">
        <f>IF(LEFT($A59,2)="ma",$E$174,IF(LEFT($A59,2)="di",$E$179,IF(LEFT($A59,2)="wo",$E$184,IF(LEFT($A59,2)="do",$E$189,IF(LEFT($A59,2)="vr",$E$194,IF(LEFT($A59,2)="za",$E$198,IF(LEFT($A59,2)="zo",$E$199)))))))</f>
        <v>0</v>
      </c>
      <c r="F59" s="441">
        <f>IF(LEFT($A59,2)="ma",$C$174,IF(LEFT($A59,2)="di",$C$179,IF(LEFT($A59,2)="wo",$C$184,IF(LEFT($A59,2)="do",$C$189,IF(LEFT($A59,2)="vr",$C$194,IF(LEFT($A59,2)="za",$C$198,IF(LEFT($A59,2)="zo",$C$199)))))))</f>
        <v>0</v>
      </c>
      <c r="G59" s="43">
        <f t="shared" si="11"/>
        <v>0</v>
      </c>
      <c r="H59" s="265"/>
      <c r="I59" s="265"/>
      <c r="J59" s="280"/>
      <c r="K59" s="280"/>
      <c r="L59" s="310"/>
      <c r="M59" s="282"/>
      <c r="N59" s="464">
        <f t="shared" si="28"/>
        <v>42926</v>
      </c>
      <c r="O59" s="390"/>
      <c r="P59" s="283"/>
      <c r="Q59" s="283"/>
      <c r="R59" s="80"/>
      <c r="S59" s="68">
        <f t="shared" si="1"/>
        <v>0</v>
      </c>
      <c r="T59" s="4">
        <f t="shared" si="23"/>
        <v>0</v>
      </c>
      <c r="U59" s="35"/>
      <c r="V59" s="69">
        <f t="shared" si="6"/>
        <v>0</v>
      </c>
      <c r="W59" s="69">
        <f t="shared" si="7"/>
        <v>0</v>
      </c>
      <c r="X59" s="70">
        <f t="shared" si="8"/>
        <v>0</v>
      </c>
      <c r="Y59" s="92">
        <f t="shared" si="24"/>
        <v>0</v>
      </c>
      <c r="Z59" s="234"/>
      <c r="AA59" s="530">
        <v>0</v>
      </c>
      <c r="AB59" s="531">
        <v>0</v>
      </c>
      <c r="AC59" s="37"/>
    </row>
    <row r="60" spans="1:29" ht="13.5" customHeight="1" thickBot="1" x14ac:dyDescent="0.3">
      <c r="A60" s="498" t="str">
        <f>TEXT($B$56,"dddd")</f>
        <v>zondag</v>
      </c>
      <c r="B60" s="665"/>
      <c r="C60" s="449" t="e">
        <f t="shared" si="12"/>
        <v>#REF!</v>
      </c>
      <c r="D60" s="442">
        <f>IF(LEFT($A60,2)="ma",$D$175,IF(LEFT($A60,2)="di",$D$180,IF(LEFT($A60,2)="wo",$D$185,IF(LEFT($A60,2)="do",$D$190,IF(LEFT($A60,2)="vr",$D$195,IF(LEFT($A60,2)="za",$D$198,IF(LEFT($A60,2)="zo",$D$199)))))))</f>
        <v>0</v>
      </c>
      <c r="E60" s="442">
        <f>IF(LEFT($A60,2)="ma",$E$175,IF(LEFT($A60,2)="di",$E$180,IF(LEFT($A60,2)="wo",$E$185,IF(LEFT($A60,2)="do",$E$190,IF(LEFT($A60,2)="vr",$E$195,IF(LEFT($A60,2)="za",$E$198,IF(LEFT($A60,2)="zo",$E$199)))))))</f>
        <v>0</v>
      </c>
      <c r="F60" s="442">
        <f>IF(LEFT($A60,2)="ma",$C$175,IF(LEFT($A60,2)="di",$C$180,IF(LEFT($A60,2)="wo",$C$185,IF(LEFT($A60,2)="do",$C$190,IF(LEFT($A60,2)="vr",$C$195,IF(LEFT($A60,2)="za",$C$198,IF(LEFT($A60,2)="zo",$C$199)))))))</f>
        <v>0</v>
      </c>
      <c r="G60" s="44">
        <f t="shared" si="11"/>
        <v>0</v>
      </c>
      <c r="H60" s="266"/>
      <c r="I60" s="266"/>
      <c r="J60" s="284"/>
      <c r="K60" s="284"/>
      <c r="L60" s="311"/>
      <c r="M60" s="286"/>
      <c r="N60" s="464">
        <f t="shared" si="28"/>
        <v>42926</v>
      </c>
      <c r="O60" s="391"/>
      <c r="P60" s="287"/>
      <c r="Q60" s="287"/>
      <c r="R60" s="81"/>
      <c r="S60" s="71">
        <f t="shared" si="1"/>
        <v>0</v>
      </c>
      <c r="T60" s="6">
        <f t="shared" si="23"/>
        <v>0</v>
      </c>
      <c r="U60" s="36"/>
      <c r="V60" s="72">
        <f t="shared" si="6"/>
        <v>0</v>
      </c>
      <c r="W60" s="72">
        <f t="shared" si="7"/>
        <v>0</v>
      </c>
      <c r="X60" s="73">
        <f t="shared" si="8"/>
        <v>0</v>
      </c>
      <c r="Y60" s="93">
        <f t="shared" si="24"/>
        <v>0</v>
      </c>
      <c r="Z60" s="235"/>
      <c r="AA60" s="532">
        <v>0</v>
      </c>
      <c r="AB60" s="533">
        <v>0</v>
      </c>
      <c r="AC60" s="38"/>
    </row>
    <row r="61" spans="1:29" ht="12.75" customHeight="1" x14ac:dyDescent="0.25">
      <c r="A61" s="496" t="str">
        <f>TEXT($B$61,"dddd")</f>
        <v>maandag</v>
      </c>
      <c r="B61" s="663">
        <f>DATE($AC$3,7,12)</f>
        <v>42927</v>
      </c>
      <c r="C61" s="451"/>
      <c r="D61" s="493">
        <f>IF(LEFT($A61,2 )="ma",$D$171,IF(LEFT($A61,2)="di",$D$176,IF(LEFT($A61,2)="wo",$D$181,IF(LEFT($A61,2)="do",$D$186,IF(LEFT($A61,2)="vr",$D$191,IF(LEFT($A61,2)="za",$D$198,IF(LEFT($A61,2)="zo",$D$199)))))))</f>
        <v>0</v>
      </c>
      <c r="E61" s="495">
        <f>IF(LEFT($A61,2)="ma",$E$171,IF(LEFT($A61,2)="di",$E$176,IF(LEFT($A61,2)="wo",$E$181,IF(LEFT($A61,2)="do",$E$186,IF(LEFT($A61,2)="vr",$E$191,IF(LEFT($A61,2)="za",$E$198,IF(LEFT($A61,2)="zo",$E$199)))))))</f>
        <v>0</v>
      </c>
      <c r="F61" s="495">
        <f>IF(LEFT($A61,2)="ma",$C$171,IF(LEFT($A61,2)="di",$C$176,IF(LEFT($A61,2)="wo",$C$181,IF(LEFT($A61,2)="do",$C$186,IF(LEFT($A61,2)="vr",$C$191,IF(LEFT($A61,2)="za",$C$198,IF(LEFT($A61,2)="zo",$C$199)))))))</f>
        <v>0</v>
      </c>
      <c r="G61" s="42">
        <f t="shared" si="11"/>
        <v>0</v>
      </c>
      <c r="H61" s="264"/>
      <c r="I61" s="508"/>
      <c r="J61" s="398"/>
      <c r="K61" s="398"/>
      <c r="L61" s="309"/>
      <c r="M61" s="278"/>
      <c r="N61" s="463">
        <f>$B$61</f>
        <v>42927</v>
      </c>
      <c r="O61" s="389"/>
      <c r="P61" s="401"/>
      <c r="Q61" s="279"/>
      <c r="R61" s="79"/>
      <c r="S61" s="200">
        <f t="shared" si="1"/>
        <v>0</v>
      </c>
      <c r="T61" s="5">
        <f t="shared" si="23"/>
        <v>0</v>
      </c>
      <c r="U61" s="34"/>
      <c r="V61" s="67">
        <f>IF(LEFT(M61,1)="R",IF(U61&lt;$Q$2,0,U61-$Q$2),IF(LEFT(M61,1)="S",IF(U61&lt;$Q$2,0,U61-$Q$2),U61))</f>
        <v>0</v>
      </c>
      <c r="W61" s="67">
        <f>U61</f>
        <v>0</v>
      </c>
      <c r="X61" s="74">
        <f>W61*($Y$3)</f>
        <v>0</v>
      </c>
      <c r="Y61" s="91">
        <f t="shared" si="24"/>
        <v>0</v>
      </c>
      <c r="Z61" s="238"/>
      <c r="AA61" s="534">
        <v>0</v>
      </c>
      <c r="AB61" s="535">
        <v>0</v>
      </c>
      <c r="AC61" s="41"/>
    </row>
    <row r="62" spans="1:29" ht="12.75" customHeight="1" x14ac:dyDescent="0.25">
      <c r="A62" s="497" t="str">
        <f>TEXT($B$61,"dddd")</f>
        <v>maandag</v>
      </c>
      <c r="B62" s="664"/>
      <c r="C62" s="450"/>
      <c r="D62" s="494">
        <f>IF(LEFT($A62,2)="ma",$D$172,IF(LEFT($A62,2)="di",$D$177,IF(LEFT($A62,2)="wo",$D$182,IF(LEFT($A62,2)="do",$D$187,IF(LEFT($A62,2)="vr",$D$192,IF(LEFT($A62,2)="za",$D$198,IF(LEFT($A62,2)="zo",$D$199)))))))</f>
        <v>0</v>
      </c>
      <c r="E62" s="441">
        <f>IF(LEFT($A62,2)="ma",$E$172,IF(LEFT($A62,2)="di",$E$177,IF(LEFT($A62,2)="wo",$E$182,IF(LEFT($A62,2)="do",$E$187,IF(LEFT($A62,2)="vr",$E$192,IF(LEFT($A62,2)="za",$E$198,IF(LEFT($A62,2)="zo",$E$199)))))))</f>
        <v>0</v>
      </c>
      <c r="F62" s="441">
        <f>IF(LEFT($A62,2)="ma",$C$172,IF(LEFT($A62,2)="di",$C$177,IF(LEFT($A62,2)="wo",$C$182,IF(LEFT($A62,2)="do",$C$187,IF(LEFT($A62,2)="vr",$C$192,IF(LEFT($A62,2)="za",$C$198,IF(LEFT($A62,2)="zo",$C$199)))))))</f>
        <v>0</v>
      </c>
      <c r="G62" s="43">
        <f t="shared" si="11"/>
        <v>0</v>
      </c>
      <c r="H62" s="265"/>
      <c r="I62" s="265"/>
      <c r="J62" s="400"/>
      <c r="K62" s="400"/>
      <c r="L62" s="310"/>
      <c r="M62" s="282"/>
      <c r="N62" s="463">
        <f t="shared" ref="N62:N65" si="29">$B$61</f>
        <v>42927</v>
      </c>
      <c r="O62" s="390"/>
      <c r="P62" s="283"/>
      <c r="Q62" s="283"/>
      <c r="R62" s="80"/>
      <c r="S62" s="68">
        <f t="shared" si="1"/>
        <v>0</v>
      </c>
      <c r="T62" s="4">
        <f t="shared" si="23"/>
        <v>0</v>
      </c>
      <c r="U62" s="35"/>
      <c r="V62" s="69">
        <f t="shared" si="6"/>
        <v>0</v>
      </c>
      <c r="W62" s="69">
        <f t="shared" si="7"/>
        <v>0</v>
      </c>
      <c r="X62" s="70">
        <f t="shared" si="8"/>
        <v>0</v>
      </c>
      <c r="Y62" s="92">
        <f t="shared" si="24"/>
        <v>0</v>
      </c>
      <c r="Z62" s="234"/>
      <c r="AA62" s="530">
        <v>0</v>
      </c>
      <c r="AB62" s="531">
        <v>0</v>
      </c>
      <c r="AC62" s="37"/>
    </row>
    <row r="63" spans="1:29" ht="12.75" customHeight="1" x14ac:dyDescent="0.25">
      <c r="A63" s="497" t="str">
        <f>TEXT($B$61,"dddd")</f>
        <v>maandag</v>
      </c>
      <c r="B63" s="664"/>
      <c r="C63" s="452"/>
      <c r="D63" s="492">
        <f>IF(LEFT($A63,2)="ma",$D$173,IF(LEFT($A63,2)="di",$D$178,IF(LEFT($A63,2)="wo",$D$183,IF(LEFT($A63,2)="do",$D$188,IF(LEFT($A63,2)="vr",$D$193,IF(LEFT($A63,2)="za",$D$198,IF(LEFT($A63,2)="zo",$D$199)))))))</f>
        <v>0</v>
      </c>
      <c r="E63" s="441">
        <f>IF(LEFT($A63,2)="ma",$E$173,IF(LEFT($A63,2)="di",$E$178,IF(LEFT($A63,2)="wo",$E$183,IF(LEFT($A63,2)="do",$E$188,IF(LEFT($A63,2)="vr",$E$193,IF(LEFT($A63,2)="za",$E$198,IF(LEFT($A63,2)="zo",$E$199)))))))</f>
        <v>0</v>
      </c>
      <c r="F63" s="441">
        <f>IF(LEFT($A63,2)="ma",$C$173,IF(LEFT($A63,2)="di",$C$178,IF(LEFT($A63,2)="wo",$C$183,IF(LEFT($A63,2)="do",$C$188,IF(LEFT($A63,2)="vr",$C$193,IF(LEFT($A63,2)="za",$C$198,IF(LEFT($A63,2)="zo",$C$199)))))))</f>
        <v>0</v>
      </c>
      <c r="G63" s="43">
        <f t="shared" si="11"/>
        <v>0</v>
      </c>
      <c r="H63" s="265"/>
      <c r="I63" s="265"/>
      <c r="J63" s="280"/>
      <c r="K63" s="280"/>
      <c r="L63" s="310"/>
      <c r="M63" s="282"/>
      <c r="N63" s="463">
        <f t="shared" si="29"/>
        <v>42927</v>
      </c>
      <c r="O63" s="390"/>
      <c r="P63" s="283"/>
      <c r="Q63" s="283"/>
      <c r="R63" s="80"/>
      <c r="S63" s="68">
        <f t="shared" si="1"/>
        <v>0</v>
      </c>
      <c r="T63" s="4">
        <f t="shared" si="23"/>
        <v>0</v>
      </c>
      <c r="U63" s="35"/>
      <c r="V63" s="69">
        <f t="shared" si="6"/>
        <v>0</v>
      </c>
      <c r="W63" s="69">
        <f t="shared" si="7"/>
        <v>0</v>
      </c>
      <c r="X63" s="70">
        <f t="shared" si="8"/>
        <v>0</v>
      </c>
      <c r="Y63" s="92">
        <f t="shared" si="24"/>
        <v>0</v>
      </c>
      <c r="Z63" s="234"/>
      <c r="AA63" s="530">
        <v>0</v>
      </c>
      <c r="AB63" s="531">
        <v>0</v>
      </c>
      <c r="AC63" s="37"/>
    </row>
    <row r="64" spans="1:29" ht="12.75" customHeight="1" thickBot="1" x14ac:dyDescent="0.3">
      <c r="A64" s="497" t="str">
        <f>TEXT($B$61,"dddd")</f>
        <v>maandag</v>
      </c>
      <c r="B64" s="664"/>
      <c r="C64" s="450"/>
      <c r="D64" s="441">
        <f>IF(LEFT($A64,2)="ma",$D$174,IF(LEFT($A64,2)="di",$D$179,IF(LEFT($A64,2)="wo",$D$184,IF(LEFT($A64,2)="do",$D$189,IF(LEFT($A64,2)="vr",$D$194,IF(LEFT($A64,2)="za",$D$198,IF(LEFT($A64,2)="zo",$D$199)))))))</f>
        <v>0</v>
      </c>
      <c r="E64" s="441">
        <f>IF(LEFT($A64,2)="ma",$E$174,IF(LEFT($A64,2)="di",$E$179,IF(LEFT($A64,2)="wo",$E$184,IF(LEFT($A64,2)="do",$E$189,IF(LEFT($A64,2)="vr",$E$194,IF(LEFT($A64,2)="za",$E$198,IF(LEFT($A64,2)="zo",$E$199)))))))</f>
        <v>0</v>
      </c>
      <c r="F64" s="441">
        <f>IF(LEFT($A64,2)="ma",$C$174,IF(LEFT($A64,2)="di",$C$179,IF(LEFT($A64,2)="wo",$C$184,IF(LEFT($A64,2)="do",$C$189,IF(LEFT($A64,2)="vr",$C$194,IF(LEFT($A64,2)="za",$C$198,IF(LEFT($A64,2)="zo",$C$199)))))))</f>
        <v>0</v>
      </c>
      <c r="G64" s="43">
        <f t="shared" si="11"/>
        <v>0</v>
      </c>
      <c r="H64" s="265"/>
      <c r="I64" s="265"/>
      <c r="J64" s="280"/>
      <c r="K64" s="280"/>
      <c r="L64" s="310"/>
      <c r="M64" s="282"/>
      <c r="N64" s="463">
        <f t="shared" si="29"/>
        <v>42927</v>
      </c>
      <c r="O64" s="390"/>
      <c r="P64" s="283"/>
      <c r="Q64" s="283"/>
      <c r="R64" s="80"/>
      <c r="S64" s="68">
        <f t="shared" si="1"/>
        <v>0</v>
      </c>
      <c r="T64" s="4">
        <f t="shared" si="23"/>
        <v>0</v>
      </c>
      <c r="U64" s="35"/>
      <c r="V64" s="69">
        <f t="shared" si="6"/>
        <v>0</v>
      </c>
      <c r="W64" s="69">
        <f t="shared" si="7"/>
        <v>0</v>
      </c>
      <c r="X64" s="70">
        <f t="shared" si="8"/>
        <v>0</v>
      </c>
      <c r="Y64" s="92">
        <f t="shared" si="24"/>
        <v>0</v>
      </c>
      <c r="Z64" s="234"/>
      <c r="AA64" s="530">
        <v>0</v>
      </c>
      <c r="AB64" s="531">
        <v>0</v>
      </c>
      <c r="AC64" s="37"/>
    </row>
    <row r="65" spans="1:29" ht="13.5" customHeight="1" thickBot="1" x14ac:dyDescent="0.3">
      <c r="A65" s="498" t="str">
        <f>TEXT($B$61,"dddd")</f>
        <v>maandag</v>
      </c>
      <c r="B65" s="665"/>
      <c r="C65" s="449" t="e">
        <f t="shared" si="12"/>
        <v>#REF!</v>
      </c>
      <c r="D65" s="442">
        <f>IF(LEFT($A65,2)="ma",$D$175,IF(LEFT($A65,2)="di",$D$180,IF(LEFT($A65,2)="wo",$D$185,IF(LEFT($A65,2)="do",$D$190,IF(LEFT($A65,2)="vr",$D$195,IF(LEFT($A65,2)="za",$D$198,IF(LEFT($A65,2)="zo",$D$199)))))))</f>
        <v>0</v>
      </c>
      <c r="E65" s="442">
        <f>IF(LEFT($A65,2)="ma",$E$175,IF(LEFT($A65,2)="di",$E$180,IF(LEFT($A65,2)="wo",$E$185,IF(LEFT($A65,2)="do",$E$190,IF(LEFT($A65,2)="vr",$E$195,IF(LEFT($A65,2)="za",$E$198,IF(LEFT($A65,2)="zo",$E$199)))))))</f>
        <v>0</v>
      </c>
      <c r="F65" s="442">
        <f>IF(LEFT($A65,2)="ma",$C$175,IF(LEFT($A65,2)="di",$C$180,IF(LEFT($A65,2)="wo",$C$185,IF(LEFT($A65,2)="do",$C$190,IF(LEFT($A65,2)="vr",$C$195,IF(LEFT($A65,2)="za",$C$198,IF(LEFT($A65,2)="zo",$C$199)))))))</f>
        <v>0</v>
      </c>
      <c r="G65" s="44">
        <f t="shared" si="11"/>
        <v>0</v>
      </c>
      <c r="H65" s="266"/>
      <c r="I65" s="266"/>
      <c r="J65" s="284"/>
      <c r="K65" s="284"/>
      <c r="L65" s="311"/>
      <c r="M65" s="286"/>
      <c r="N65" s="463">
        <f t="shared" si="29"/>
        <v>42927</v>
      </c>
      <c r="O65" s="391"/>
      <c r="P65" s="287"/>
      <c r="Q65" s="287"/>
      <c r="R65" s="81"/>
      <c r="S65" s="71">
        <f t="shared" si="1"/>
        <v>0</v>
      </c>
      <c r="T65" s="6">
        <f t="shared" si="23"/>
        <v>0</v>
      </c>
      <c r="U65" s="36"/>
      <c r="V65" s="72">
        <f t="shared" si="6"/>
        <v>0</v>
      </c>
      <c r="W65" s="72">
        <f t="shared" si="7"/>
        <v>0</v>
      </c>
      <c r="X65" s="73">
        <f t="shared" si="8"/>
        <v>0</v>
      </c>
      <c r="Y65" s="93">
        <f t="shared" si="24"/>
        <v>0</v>
      </c>
      <c r="Z65" s="235"/>
      <c r="AA65" s="536">
        <v>0</v>
      </c>
      <c r="AB65" s="537">
        <v>0</v>
      </c>
      <c r="AC65" s="38"/>
    </row>
    <row r="66" spans="1:29" ht="12.75" customHeight="1" thickBot="1" x14ac:dyDescent="0.3">
      <c r="A66" s="496" t="str">
        <f>TEXT($B$66,"dddd")</f>
        <v>dinsdag</v>
      </c>
      <c r="B66" s="663">
        <f>DATE($AC$3,7,13)</f>
        <v>42928</v>
      </c>
      <c r="C66" s="451"/>
      <c r="D66" s="493">
        <f>IF(LEFT($A66,2 )="ma",$D$171,IF(LEFT($A66,2)="di",$D$176,IF(LEFT($A66,2)="wo",$D$181,IF(LEFT($A66,2)="do",$D$186,IF(LEFT($A66,2)="vr",$D$191,IF(LEFT($A66,2)="za",$D$198,IF(LEFT($A66,2)="zo",$D$199)))))))</f>
        <v>0</v>
      </c>
      <c r="E66" s="495">
        <f>IF(LEFT($A66,2)="ma",$E$171,IF(LEFT($A66,2)="di",$E$176,IF(LEFT($A66,2)="wo",$E$181,IF(LEFT($A66,2)="do",$E$186,IF(LEFT($A66,2)="vr",$E$191,IF(LEFT($A66,2)="za",$E$198,IF(LEFT($A66,2)="zo",$E$199)))))))</f>
        <v>0</v>
      </c>
      <c r="F66" s="495">
        <f>IF(LEFT($A66,2)="ma",$C$171,IF(LEFT($A66,2)="di",$C$176,IF(LEFT($A66,2)="wo",$C$181,IF(LEFT($A66,2)="do",$C$186,IF(LEFT($A66,2)="vr",$C$191,IF(LEFT($A66,2)="za",$C$198,IF(LEFT($A66,2)="zo",$C$199)))))))</f>
        <v>0</v>
      </c>
      <c r="G66" s="45">
        <f t="shared" si="11"/>
        <v>0</v>
      </c>
      <c r="H66" s="267"/>
      <c r="I66" s="508"/>
      <c r="J66" s="288"/>
      <c r="K66" s="288"/>
      <c r="L66" s="312"/>
      <c r="M66" s="290"/>
      <c r="N66" s="464">
        <f>$B$66</f>
        <v>42928</v>
      </c>
      <c r="O66" s="392"/>
      <c r="P66" s="291"/>
      <c r="Q66" s="291"/>
      <c r="R66" s="79"/>
      <c r="S66" s="200">
        <f t="shared" si="1"/>
        <v>0</v>
      </c>
      <c r="T66" s="5">
        <f t="shared" si="23"/>
        <v>0</v>
      </c>
      <c r="U66" s="34"/>
      <c r="V66" s="67">
        <f>IF(LEFT(M66,1)="R",IF(U66&lt;$Q$2,0,U66-$Q$2),IF(LEFT(M66,1)="S",IF(U66&lt;$Q$2,0,U66-$Q$2),U66))</f>
        <v>0</v>
      </c>
      <c r="W66" s="67">
        <f>U66</f>
        <v>0</v>
      </c>
      <c r="X66" s="74">
        <f>W66*($Y$3)</f>
        <v>0</v>
      </c>
      <c r="Y66" s="91">
        <f t="shared" si="24"/>
        <v>0</v>
      </c>
      <c r="Z66" s="236"/>
      <c r="AA66" s="528">
        <v>0</v>
      </c>
      <c r="AB66" s="529">
        <v>0</v>
      </c>
      <c r="AC66" s="39"/>
    </row>
    <row r="67" spans="1:29" ht="12.75" customHeight="1" thickBot="1" x14ac:dyDescent="0.3">
      <c r="A67" s="497" t="str">
        <f>TEXT($B$66,"dddd")</f>
        <v>dinsdag</v>
      </c>
      <c r="B67" s="664"/>
      <c r="C67" s="450"/>
      <c r="D67" s="494">
        <f>IF(LEFT($A67,2)="ma",$D$172,IF(LEFT($A67,2)="di",$D$177,IF(LEFT($A67,2)="wo",$D$182,IF(LEFT($A67,2)="do",$D$187,IF(LEFT($A67,2)="vr",$D$192,IF(LEFT($A67,2)="za",$D$198,IF(LEFT($A67,2)="zo",$D$199)))))))</f>
        <v>0</v>
      </c>
      <c r="E67" s="441">
        <f>IF(LEFT($A67,2)="ma",$E$172,IF(LEFT($A67,2)="di",$E$177,IF(LEFT($A67,2)="wo",$E$182,IF(LEFT($A67,2)="do",$E$187,IF(LEFT($A67,2)="vr",$E$192,IF(LEFT($A67,2)="za",$E$198,IF(LEFT($A67,2)="zo",$E$199)))))))</f>
        <v>0</v>
      </c>
      <c r="F67" s="441">
        <f>IF(LEFT($A67,2)="ma",$C$172,IF(LEFT($A67,2)="di",$C$177,IF(LEFT($A67,2)="wo",$C$182,IF(LEFT($A67,2)="do",$C$187,IF(LEFT($A67,2)="vr",$C$192,IF(LEFT($A67,2)="za",$C$198,IF(LEFT($A67,2)="zo",$C$199)))))))</f>
        <v>0</v>
      </c>
      <c r="G67" s="43">
        <f t="shared" si="11"/>
        <v>0</v>
      </c>
      <c r="H67" s="265"/>
      <c r="I67" s="265"/>
      <c r="J67" s="280"/>
      <c r="K67" s="280"/>
      <c r="L67" s="310"/>
      <c r="M67" s="282"/>
      <c r="N67" s="464">
        <f t="shared" ref="N67:N70" si="30">$B$66</f>
        <v>42928</v>
      </c>
      <c r="O67" s="390"/>
      <c r="P67" s="283"/>
      <c r="Q67" s="283"/>
      <c r="R67" s="80"/>
      <c r="S67" s="68">
        <f t="shared" si="1"/>
        <v>0</v>
      </c>
      <c r="T67" s="4">
        <f t="shared" si="23"/>
        <v>0</v>
      </c>
      <c r="U67" s="35"/>
      <c r="V67" s="69">
        <f t="shared" si="6"/>
        <v>0</v>
      </c>
      <c r="W67" s="69">
        <f t="shared" si="7"/>
        <v>0</v>
      </c>
      <c r="X67" s="70">
        <f t="shared" si="8"/>
        <v>0</v>
      </c>
      <c r="Y67" s="92">
        <f t="shared" si="24"/>
        <v>0</v>
      </c>
      <c r="Z67" s="234"/>
      <c r="AA67" s="530">
        <v>0</v>
      </c>
      <c r="AB67" s="531">
        <v>0</v>
      </c>
      <c r="AC67" s="37"/>
    </row>
    <row r="68" spans="1:29" ht="12.75" customHeight="1" thickBot="1" x14ac:dyDescent="0.3">
      <c r="A68" s="497" t="str">
        <f>TEXT($B$66,"dddd")</f>
        <v>dinsdag</v>
      </c>
      <c r="B68" s="664"/>
      <c r="C68" s="452"/>
      <c r="D68" s="492">
        <f>IF(LEFT($A68,2)="ma",$D$173,IF(LEFT($A68,2)="di",$D$178,IF(LEFT($A68,2)="wo",$D$183,IF(LEFT($A68,2)="do",$D$188,IF(LEFT($A68,2)="vr",$D$193,IF(LEFT($A68,2)="za",$D$198,IF(LEFT($A68,2)="zo",$D$199)))))))</f>
        <v>0</v>
      </c>
      <c r="E68" s="441">
        <f>IF(LEFT($A68,2)="ma",$E$173,IF(LEFT($A68,2)="di",$E$178,IF(LEFT($A68,2)="wo",$E$183,IF(LEFT($A68,2)="do",$E$188,IF(LEFT($A68,2)="vr",$E$193,IF(LEFT($A68,2)="za",$E$198,IF(LEFT($A68,2)="zo",$E$199)))))))</f>
        <v>0</v>
      </c>
      <c r="F68" s="441">
        <f>IF(LEFT($A68,2)="ma",$C$173,IF(LEFT($A68,2)="di",$C$178,IF(LEFT($A68,2)="wo",$C$183,IF(LEFT($A68,2)="do",$C$188,IF(LEFT($A68,2)="vr",$C$193,IF(LEFT($A68,2)="za",$C$198,IF(LEFT($A68,2)="zo",$C$199)))))))</f>
        <v>0</v>
      </c>
      <c r="G68" s="43">
        <f t="shared" si="11"/>
        <v>0</v>
      </c>
      <c r="H68" s="265"/>
      <c r="I68" s="265"/>
      <c r="J68" s="280"/>
      <c r="K68" s="280"/>
      <c r="L68" s="310"/>
      <c r="M68" s="282"/>
      <c r="N68" s="464">
        <f t="shared" si="30"/>
        <v>42928</v>
      </c>
      <c r="O68" s="390"/>
      <c r="P68" s="283"/>
      <c r="Q68" s="283"/>
      <c r="R68" s="80"/>
      <c r="S68" s="68">
        <f t="shared" si="1"/>
        <v>0</v>
      </c>
      <c r="T68" s="4">
        <f t="shared" si="23"/>
        <v>0</v>
      </c>
      <c r="U68" s="35"/>
      <c r="V68" s="69">
        <f t="shared" si="6"/>
        <v>0</v>
      </c>
      <c r="W68" s="69">
        <f t="shared" si="7"/>
        <v>0</v>
      </c>
      <c r="X68" s="70">
        <f t="shared" si="8"/>
        <v>0</v>
      </c>
      <c r="Y68" s="92">
        <f t="shared" si="24"/>
        <v>0</v>
      </c>
      <c r="Z68" s="234"/>
      <c r="AA68" s="530">
        <v>0</v>
      </c>
      <c r="AB68" s="531">
        <v>0</v>
      </c>
      <c r="AC68" s="37"/>
    </row>
    <row r="69" spans="1:29" ht="12.75" customHeight="1" thickBot="1" x14ac:dyDescent="0.3">
      <c r="A69" s="497" t="str">
        <f>TEXT($B$66,"dddd")</f>
        <v>dinsdag</v>
      </c>
      <c r="B69" s="664"/>
      <c r="C69" s="450"/>
      <c r="D69" s="441">
        <f>IF(LEFT($A69,2)="ma",$D$174,IF(LEFT($A69,2)="di",$D$179,IF(LEFT($A69,2)="wo",$D$184,IF(LEFT($A69,2)="do",$D$189,IF(LEFT($A69,2)="vr",$D$194,IF(LEFT($A69,2)="za",$D$198,IF(LEFT($A69,2)="zo",$D$199)))))))</f>
        <v>0</v>
      </c>
      <c r="E69" s="441">
        <f>IF(LEFT($A69,2)="ma",$E$174,IF(LEFT($A69,2)="di",$E$179,IF(LEFT($A69,2)="wo",$E$184,IF(LEFT($A69,2)="do",$E$189,IF(LEFT($A69,2)="vr",$E$194,IF(LEFT($A69,2)="za",$E$198,IF(LEFT($A69,2)="zo",$E$199)))))))</f>
        <v>0</v>
      </c>
      <c r="F69" s="441">
        <f>IF(LEFT($A69,2)="ma",$C$174,IF(LEFT($A69,2)="di",$C$179,IF(LEFT($A69,2)="wo",$C$184,IF(LEFT($A69,2)="do",$C$189,IF(LEFT($A69,2)="vr",$C$194,IF(LEFT($A69,2)="za",$C$198,IF(LEFT($A69,2)="zo",$C$199)))))))</f>
        <v>0</v>
      </c>
      <c r="G69" s="43">
        <f t="shared" si="11"/>
        <v>0</v>
      </c>
      <c r="H69" s="265"/>
      <c r="I69" s="265"/>
      <c r="J69" s="280"/>
      <c r="K69" s="280"/>
      <c r="L69" s="310"/>
      <c r="M69" s="282"/>
      <c r="N69" s="464">
        <f t="shared" si="30"/>
        <v>42928</v>
      </c>
      <c r="O69" s="390"/>
      <c r="P69" s="283"/>
      <c r="Q69" s="283"/>
      <c r="R69" s="80"/>
      <c r="S69" s="68">
        <f t="shared" si="1"/>
        <v>0</v>
      </c>
      <c r="T69" s="4">
        <f t="shared" si="23"/>
        <v>0</v>
      </c>
      <c r="U69" s="35"/>
      <c r="V69" s="69">
        <f t="shared" si="6"/>
        <v>0</v>
      </c>
      <c r="W69" s="69">
        <f t="shared" si="7"/>
        <v>0</v>
      </c>
      <c r="X69" s="70">
        <f t="shared" si="8"/>
        <v>0</v>
      </c>
      <c r="Y69" s="92">
        <f t="shared" si="24"/>
        <v>0</v>
      </c>
      <c r="Z69" s="234"/>
      <c r="AA69" s="530">
        <v>0</v>
      </c>
      <c r="AB69" s="531">
        <v>0</v>
      </c>
      <c r="AC69" s="37"/>
    </row>
    <row r="70" spans="1:29" ht="13.5" customHeight="1" thickBot="1" x14ac:dyDescent="0.3">
      <c r="A70" s="498" t="str">
        <f>TEXT($B$66,"dddd")</f>
        <v>dinsdag</v>
      </c>
      <c r="B70" s="665"/>
      <c r="C70" s="449" t="e">
        <f t="shared" si="12"/>
        <v>#REF!</v>
      </c>
      <c r="D70" s="442">
        <f>IF(LEFT($A70,2)="ma",$D$175,IF(LEFT($A70,2)="di",$D$180,IF(LEFT($A70,2)="wo",$D$185,IF(LEFT($A70,2)="do",$D$190,IF(LEFT($A70,2)="vr",$D$195,IF(LEFT($A70,2)="za",$D$198,IF(LEFT($A70,2)="zo",$D$199)))))))</f>
        <v>0</v>
      </c>
      <c r="E70" s="442">
        <f>IF(LEFT($A70,2)="ma",$E$175,IF(LEFT($A70,2)="di",$E$180,IF(LEFT($A70,2)="wo",$E$185,IF(LEFT($A70,2)="do",$E$190,IF(LEFT($A70,2)="vr",$E$195,IF(LEFT($A70,2)="za",$E$198,IF(LEFT($A70,2)="zo",$E$199)))))))</f>
        <v>0</v>
      </c>
      <c r="F70" s="442">
        <f>IF(LEFT($A70,2)="ma",$C$175,IF(LEFT($A70,2)="di",$C$180,IF(LEFT($A70,2)="wo",$C$185,IF(LEFT($A70,2)="do",$C$190,IF(LEFT($A70,2)="vr",$C$195,IF(LEFT($A70,2)="za",$C$198,IF(LEFT($A70,2)="zo",$C$199)))))))</f>
        <v>0</v>
      </c>
      <c r="G70" s="44">
        <f t="shared" si="11"/>
        <v>0</v>
      </c>
      <c r="H70" s="266"/>
      <c r="I70" s="266"/>
      <c r="J70" s="284"/>
      <c r="K70" s="284"/>
      <c r="L70" s="311"/>
      <c r="M70" s="286"/>
      <c r="N70" s="464">
        <f t="shared" si="30"/>
        <v>42928</v>
      </c>
      <c r="O70" s="391"/>
      <c r="P70" s="287"/>
      <c r="Q70" s="287"/>
      <c r="R70" s="81"/>
      <c r="S70" s="71">
        <f t="shared" ref="S70:S133" si="31">IF(LEFT(M70,1)="R",IF(R70&lt;$Q$2,0,R70-$Q$2),IF(LEFT(M70,1)="S",IF(R70&lt;$Q$2,0,R70-$Q$2),R70))</f>
        <v>0</v>
      </c>
      <c r="T70" s="6">
        <f t="shared" ref="T70:T101" si="32">S70*$R$3</f>
        <v>0</v>
      </c>
      <c r="U70" s="36"/>
      <c r="V70" s="72">
        <f t="shared" si="6"/>
        <v>0</v>
      </c>
      <c r="W70" s="72">
        <f t="shared" si="7"/>
        <v>0</v>
      </c>
      <c r="X70" s="73">
        <f t="shared" si="8"/>
        <v>0</v>
      </c>
      <c r="Y70" s="93">
        <f t="shared" ref="Y70:Y101" si="33">V70*($R$3)</f>
        <v>0</v>
      </c>
      <c r="Z70" s="235"/>
      <c r="AA70" s="532">
        <v>0</v>
      </c>
      <c r="AB70" s="533">
        <v>0</v>
      </c>
      <c r="AC70" s="38"/>
    </row>
    <row r="71" spans="1:29" ht="12.75" customHeight="1" x14ac:dyDescent="0.25">
      <c r="A71" s="496" t="str">
        <f>TEXT($B$71,"dddd")</f>
        <v>woensdag</v>
      </c>
      <c r="B71" s="663">
        <f>DATE($AC$3,7,14)</f>
        <v>42929</v>
      </c>
      <c r="C71" s="451"/>
      <c r="D71" s="493">
        <f>IF(LEFT($A71,2 )="ma",$D$171,IF(LEFT($A71,2)="di",$D$176,IF(LEFT($A71,2)="wo",$D$181,IF(LEFT($A71,2)="do",$D$186,IF(LEFT($A71,2)="vr",$D$191,IF(LEFT($A71,2)="za",$D$198,IF(LEFT($A71,2)="zo",$D$199)))))))</f>
        <v>0</v>
      </c>
      <c r="E71" s="495">
        <f>IF(LEFT($A71,2)="ma",$E$171,IF(LEFT($A71,2)="di",$E$176,IF(LEFT($A71,2)="wo",$E$181,IF(LEFT($A71,2)="do",$E$186,IF(LEFT($A71,2)="vr",$E$191,IF(LEFT($A71,2)="za",$E$198,IF(LEFT($A71,2)="zo",$E$199)))))))</f>
        <v>0</v>
      </c>
      <c r="F71" s="495">
        <f>IF(LEFT($A71,2)="ma",$C$171,IF(LEFT($A71,2)="di",$C$176,IF(LEFT($A71,2)="wo",$C$181,IF(LEFT($A71,2)="do",$C$186,IF(LEFT($A71,2)="vr",$C$191,IF(LEFT($A71,2)="za",$C$198,IF(LEFT($A71,2)="zo",$C$199)))))))</f>
        <v>0</v>
      </c>
      <c r="G71" s="42">
        <f t="shared" si="11"/>
        <v>0</v>
      </c>
      <c r="H71" s="264"/>
      <c r="I71" s="508"/>
      <c r="J71" s="276"/>
      <c r="K71" s="276"/>
      <c r="L71" s="309"/>
      <c r="M71" s="278"/>
      <c r="N71" s="463">
        <f>$B$71</f>
        <v>42929</v>
      </c>
      <c r="O71" s="389"/>
      <c r="P71" s="279"/>
      <c r="Q71" s="279"/>
      <c r="R71" s="79"/>
      <c r="S71" s="200">
        <f t="shared" si="31"/>
        <v>0</v>
      </c>
      <c r="T71" s="5">
        <f t="shared" si="32"/>
        <v>0</v>
      </c>
      <c r="U71" s="34"/>
      <c r="V71" s="67">
        <f>IF(LEFT(M71,1)="R",IF(U71&lt;$Q$2,0,U71-$Q$2),IF(LEFT(M71,1)="S",IF(U71&lt;$Q$2,0,U71-$Q$2),U71))</f>
        <v>0</v>
      </c>
      <c r="W71" s="67">
        <f>U71</f>
        <v>0</v>
      </c>
      <c r="X71" s="74">
        <f>W71*($Y$3)</f>
        <v>0</v>
      </c>
      <c r="Y71" s="91">
        <f t="shared" si="33"/>
        <v>0</v>
      </c>
      <c r="Z71" s="238"/>
      <c r="AA71" s="534">
        <v>0</v>
      </c>
      <c r="AB71" s="535">
        <v>0</v>
      </c>
      <c r="AC71" s="41"/>
    </row>
    <row r="72" spans="1:29" ht="12.75" customHeight="1" x14ac:dyDescent="0.25">
      <c r="A72" s="497" t="str">
        <f>TEXT($B$71,"dddd")</f>
        <v>woensdag</v>
      </c>
      <c r="B72" s="664"/>
      <c r="C72" s="450"/>
      <c r="D72" s="494">
        <f>IF(LEFT($A72,2)="ma",$D$172,IF(LEFT($A72,2)="di",$D$177,IF(LEFT($A72,2)="wo",$D$182,IF(LEFT($A72,2)="do",$D$187,IF(LEFT($A72,2)="vr",$D$192,IF(LEFT($A72,2)="za",$D$198,IF(LEFT($A72,2)="zo",$D$199)))))))</f>
        <v>0</v>
      </c>
      <c r="E72" s="441">
        <f>IF(LEFT($A72,2)="ma",$E$172,IF(LEFT($A72,2)="di",$E$177,IF(LEFT($A72,2)="wo",$E$182,IF(LEFT($A72,2)="do",$E$187,IF(LEFT($A72,2)="vr",$E$192,IF(LEFT($A72,2)="za",$E$198,IF(LEFT($A72,2)="zo",$E$199)))))))</f>
        <v>0</v>
      </c>
      <c r="F72" s="441">
        <f>IF(LEFT($A72,2)="ma",$C$172,IF(LEFT($A72,2)="di",$C$177,IF(LEFT($A72,2)="wo",$C$182,IF(LEFT($A72,2)="do",$C$187,IF(LEFT($A72,2)="vr",$C$192,IF(LEFT($A72,2)="za",$C$198,IF(LEFT($A72,2)="zo",$C$199)))))))</f>
        <v>0</v>
      </c>
      <c r="G72" s="43">
        <f t="shared" si="11"/>
        <v>0</v>
      </c>
      <c r="H72" s="265"/>
      <c r="I72" s="265"/>
      <c r="J72" s="280"/>
      <c r="K72" s="280"/>
      <c r="L72" s="310"/>
      <c r="M72" s="282"/>
      <c r="N72" s="463">
        <f t="shared" ref="N72:N75" si="34">$B$71</f>
        <v>42929</v>
      </c>
      <c r="O72" s="390"/>
      <c r="P72" s="283"/>
      <c r="Q72" s="283"/>
      <c r="R72" s="80"/>
      <c r="S72" s="68">
        <f t="shared" si="31"/>
        <v>0</v>
      </c>
      <c r="T72" s="4">
        <f t="shared" si="32"/>
        <v>0</v>
      </c>
      <c r="U72" s="35"/>
      <c r="V72" s="69">
        <f t="shared" ref="V72:V135" si="35">IF(LEFT(M72,1)="R",IF(U72&lt;$Q$2,0,U72-$Q$2),IF(LEFT(M72,1)="S",IF(U72&lt;$Q$2,0,U72-$Q$2),U72))</f>
        <v>0</v>
      </c>
      <c r="W72" s="69">
        <f t="shared" ref="W72:W135" si="36">U72</f>
        <v>0</v>
      </c>
      <c r="X72" s="70">
        <f t="shared" ref="X72:X135" si="37">W72*($Y$3)</f>
        <v>0</v>
      </c>
      <c r="Y72" s="92">
        <f t="shared" si="33"/>
        <v>0</v>
      </c>
      <c r="Z72" s="234"/>
      <c r="AA72" s="530">
        <v>0</v>
      </c>
      <c r="AB72" s="531">
        <v>0</v>
      </c>
      <c r="AC72" s="37"/>
    </row>
    <row r="73" spans="1:29" ht="12.75" customHeight="1" x14ac:dyDescent="0.25">
      <c r="A73" s="497" t="str">
        <f>TEXT($B$71,"dddd")</f>
        <v>woensdag</v>
      </c>
      <c r="B73" s="664"/>
      <c r="C73" s="452"/>
      <c r="D73" s="492">
        <f>IF(LEFT($A73,2)="ma",$D$173,IF(LEFT($A73,2)="di",$D$178,IF(LEFT($A73,2)="wo",$D$183,IF(LEFT($A73,2)="do",$D$188,IF(LEFT($A73,2)="vr",$D$193,IF(LEFT($A73,2)="za",$D$198,IF(LEFT($A73,2)="zo",$D$199)))))))</f>
        <v>0</v>
      </c>
      <c r="E73" s="441">
        <f>IF(LEFT($A73,2)="ma",$E$173,IF(LEFT($A73,2)="di",$E$178,IF(LEFT($A73,2)="wo",$E$183,IF(LEFT($A73,2)="do",$E$188,IF(LEFT($A73,2)="vr",$E$193,IF(LEFT($A73,2)="za",$E$198,IF(LEFT($A73,2)="zo",$E$199)))))))</f>
        <v>0</v>
      </c>
      <c r="F73" s="441">
        <f>IF(LEFT($A73,2)="ma",$C$173,IF(LEFT($A73,2)="di",$C$178,IF(LEFT($A73,2)="wo",$C$183,IF(LEFT($A73,2)="do",$C$188,IF(LEFT($A73,2)="vr",$C$193,IF(LEFT($A73,2)="za",$C$198,IF(LEFT($A73,2)="zo",$C$199)))))))</f>
        <v>0</v>
      </c>
      <c r="G73" s="43">
        <f t="shared" si="11"/>
        <v>0</v>
      </c>
      <c r="H73" s="265"/>
      <c r="I73" s="265"/>
      <c r="J73" s="280"/>
      <c r="K73" s="280"/>
      <c r="L73" s="310"/>
      <c r="M73" s="282"/>
      <c r="N73" s="463">
        <f t="shared" si="34"/>
        <v>42929</v>
      </c>
      <c r="O73" s="390"/>
      <c r="P73" s="283"/>
      <c r="Q73" s="283"/>
      <c r="R73" s="80"/>
      <c r="S73" s="68">
        <f t="shared" si="31"/>
        <v>0</v>
      </c>
      <c r="T73" s="4">
        <f t="shared" si="32"/>
        <v>0</v>
      </c>
      <c r="U73" s="35"/>
      <c r="V73" s="69">
        <f t="shared" si="35"/>
        <v>0</v>
      </c>
      <c r="W73" s="69">
        <f t="shared" si="36"/>
        <v>0</v>
      </c>
      <c r="X73" s="70">
        <f t="shared" si="37"/>
        <v>0</v>
      </c>
      <c r="Y73" s="92">
        <f t="shared" si="33"/>
        <v>0</v>
      </c>
      <c r="Z73" s="234"/>
      <c r="AA73" s="530">
        <v>0</v>
      </c>
      <c r="AB73" s="531">
        <v>0</v>
      </c>
      <c r="AC73" s="37"/>
    </row>
    <row r="74" spans="1:29" ht="12.75" customHeight="1" thickBot="1" x14ac:dyDescent="0.3">
      <c r="A74" s="497" t="str">
        <f>TEXT($B$71,"dddd")</f>
        <v>woensdag</v>
      </c>
      <c r="B74" s="664"/>
      <c r="C74" s="450"/>
      <c r="D74" s="441">
        <f>IF(LEFT($A74,2)="ma",$D$174,IF(LEFT($A74,2)="di",$D$179,IF(LEFT($A74,2)="wo",$D$184,IF(LEFT($A74,2)="do",$D$189,IF(LEFT($A74,2)="vr",$D$194,IF(LEFT($A74,2)="za",$D$198,IF(LEFT($A74,2)="zo",$D$199)))))))</f>
        <v>0</v>
      </c>
      <c r="E74" s="441">
        <f>IF(LEFT($A74,2)="ma",$E$174,IF(LEFT($A74,2)="di",$E$179,IF(LEFT($A74,2)="wo",$E$184,IF(LEFT($A74,2)="do",$E$189,IF(LEFT($A74,2)="vr",$E$194,IF(LEFT($A74,2)="za",$E$198,IF(LEFT($A74,2)="zo",$E$199)))))))</f>
        <v>0</v>
      </c>
      <c r="F74" s="441">
        <f>IF(LEFT($A74,2)="ma",$C$174,IF(LEFT($A74,2)="di",$C$179,IF(LEFT($A74,2)="wo",$C$184,IF(LEFT($A74,2)="do",$C$189,IF(LEFT($A74,2)="vr",$C$194,IF(LEFT($A74,2)="za",$C$198,IF(LEFT($A74,2)="zo",$C$199)))))))</f>
        <v>0</v>
      </c>
      <c r="G74" s="43">
        <f t="shared" si="11"/>
        <v>0</v>
      </c>
      <c r="H74" s="265"/>
      <c r="I74" s="265"/>
      <c r="J74" s="280"/>
      <c r="K74" s="280"/>
      <c r="L74" s="310"/>
      <c r="M74" s="282"/>
      <c r="N74" s="463">
        <f t="shared" si="34"/>
        <v>42929</v>
      </c>
      <c r="O74" s="390"/>
      <c r="P74" s="283"/>
      <c r="Q74" s="283"/>
      <c r="R74" s="80"/>
      <c r="S74" s="68">
        <f t="shared" si="31"/>
        <v>0</v>
      </c>
      <c r="T74" s="4">
        <f t="shared" si="32"/>
        <v>0</v>
      </c>
      <c r="U74" s="35"/>
      <c r="V74" s="69">
        <f t="shared" si="35"/>
        <v>0</v>
      </c>
      <c r="W74" s="69">
        <f t="shared" si="36"/>
        <v>0</v>
      </c>
      <c r="X74" s="70">
        <f t="shared" si="37"/>
        <v>0</v>
      </c>
      <c r="Y74" s="92">
        <f t="shared" si="33"/>
        <v>0</v>
      </c>
      <c r="Z74" s="234"/>
      <c r="AA74" s="530">
        <v>0</v>
      </c>
      <c r="AB74" s="531">
        <v>0</v>
      </c>
      <c r="AC74" s="37"/>
    </row>
    <row r="75" spans="1:29" ht="13.5" customHeight="1" thickBot="1" x14ac:dyDescent="0.3">
      <c r="A75" s="498" t="str">
        <f>TEXT($B$71,"dddd")</f>
        <v>woensdag</v>
      </c>
      <c r="B75" s="665"/>
      <c r="C75" s="449" t="e">
        <f t="shared" ref="C75:C135" si="38">IF(LEFT($A71,2)="ma",SUM(G71:G75)-SUM($H$171:$H$175)+C70,IF(LEFT($A71,2)="di",SUM(G71:G75)-SUM($H$176:$H$180)+C70, IF(LEFT($A71,2)="wo",SUM(G71:G75)-SUM($H$181:$H$185)+C70, IF(LEFT($A71,2)="do",SUM(G71:G75)-SUM($H$186:$H$190)+C70, IF(LEFT($A71,2)="vr",SUM(G71:G75)-SUM($H$191:$H$195)+C70, IF(LEFT($A71,2)="za",SUM(G71:G75)-$H$198+C70, IF(LEFT($A71,2)="zo",SUM(G71:G75)-$H$199+C70)))))))</f>
        <v>#REF!</v>
      </c>
      <c r="D75" s="442">
        <f>IF(LEFT($A75,2)="ma",$D$175,IF(LEFT($A75,2)="di",$D$180,IF(LEFT($A75,2)="wo",$D$185,IF(LEFT($A75,2)="do",$D$190,IF(LEFT($A75,2)="vr",$D$195,IF(LEFT($A75,2)="za",$D$198,IF(LEFT($A75,2)="zo",$D$199)))))))</f>
        <v>0</v>
      </c>
      <c r="E75" s="442">
        <f>IF(LEFT($A75,2)="ma",$E$175,IF(LEFT($A75,2)="di",$E$180,IF(LEFT($A75,2)="wo",$E$185,IF(LEFT($A75,2)="do",$E$190,IF(LEFT($A75,2)="vr",$E$195,IF(LEFT($A75,2)="za",$E$198,IF(LEFT($A75,2)="zo",$E$199)))))))</f>
        <v>0</v>
      </c>
      <c r="F75" s="442">
        <f>IF(LEFT($A75,2)="ma",$C$175,IF(LEFT($A75,2)="di",$C$180,IF(LEFT($A75,2)="wo",$C$185,IF(LEFT($A75,2)="do",$C$190,IF(LEFT($A75,2)="vr",$C$195,IF(LEFT($A75,2)="za",$C$198,IF(LEFT($A75,2)="zo",$C$199)))))))</f>
        <v>0</v>
      </c>
      <c r="G75" s="44">
        <f t="shared" si="11"/>
        <v>0</v>
      </c>
      <c r="H75" s="266"/>
      <c r="I75" s="266"/>
      <c r="J75" s="284"/>
      <c r="K75" s="284"/>
      <c r="L75" s="311"/>
      <c r="M75" s="286"/>
      <c r="N75" s="463">
        <f t="shared" si="34"/>
        <v>42929</v>
      </c>
      <c r="O75" s="391"/>
      <c r="P75" s="287"/>
      <c r="Q75" s="287"/>
      <c r="R75" s="81"/>
      <c r="S75" s="71">
        <f t="shared" si="31"/>
        <v>0</v>
      </c>
      <c r="T75" s="6">
        <f t="shared" si="32"/>
        <v>0</v>
      </c>
      <c r="U75" s="36"/>
      <c r="V75" s="72">
        <f t="shared" si="35"/>
        <v>0</v>
      </c>
      <c r="W75" s="72">
        <f t="shared" si="36"/>
        <v>0</v>
      </c>
      <c r="X75" s="73">
        <f t="shared" si="37"/>
        <v>0</v>
      </c>
      <c r="Y75" s="93">
        <f t="shared" si="33"/>
        <v>0</v>
      </c>
      <c r="Z75" s="235"/>
      <c r="AA75" s="536">
        <v>0</v>
      </c>
      <c r="AB75" s="537">
        <v>0</v>
      </c>
      <c r="AC75" s="38"/>
    </row>
    <row r="76" spans="1:29" ht="12.75" customHeight="1" thickBot="1" x14ac:dyDescent="0.3">
      <c r="A76" s="496" t="str">
        <f>TEXT($B$76,"dddd")</f>
        <v>donderdag</v>
      </c>
      <c r="B76" s="663">
        <f>DATE($AC$3,7,15)</f>
        <v>42930</v>
      </c>
      <c r="C76" s="451"/>
      <c r="D76" s="493">
        <f>IF(LEFT($A76,2 )="ma",$D$171,IF(LEFT($A76,2)="di",$D$176,IF(LEFT($A76,2)="wo",$D$181,IF(LEFT($A76,2)="do",$D$186,IF(LEFT($A76,2)="vr",$D$191,IF(LEFT($A76,2)="za",$D$198,IF(LEFT($A76,2)="zo",$D$199)))))))</f>
        <v>0</v>
      </c>
      <c r="E76" s="495">
        <f>IF(LEFT($A76,2)="ma",$E$171,IF(LEFT($A76,2)="di",$E$176,IF(LEFT($A76,2)="wo",$E$181,IF(LEFT($A76,2)="do",$E$186,IF(LEFT($A76,2)="vr",$E$191,IF(LEFT($A76,2)="za",$E$198,IF(LEFT($A76,2)="zo",$E$199)))))))</f>
        <v>0</v>
      </c>
      <c r="F76" s="495">
        <f>IF(LEFT($A76,2)="ma",$C$171,IF(LEFT($A76,2)="di",$C$176,IF(LEFT($A76,2)="wo",$C$181,IF(LEFT($A76,2)="do",$C$186,IF(LEFT($A76,2)="vr",$C$191,IF(LEFT($A76,2)="za",$C$198,IF(LEFT($A76,2)="zo",$C$199)))))))</f>
        <v>0</v>
      </c>
      <c r="G76" s="45">
        <f t="shared" si="11"/>
        <v>0</v>
      </c>
      <c r="H76" s="267"/>
      <c r="I76" s="508"/>
      <c r="J76" s="288"/>
      <c r="K76" s="288"/>
      <c r="L76" s="312"/>
      <c r="M76" s="290"/>
      <c r="N76" s="464">
        <f>$B$76</f>
        <v>42930</v>
      </c>
      <c r="O76" s="392"/>
      <c r="P76" s="291"/>
      <c r="Q76" s="291"/>
      <c r="R76" s="79"/>
      <c r="S76" s="200">
        <f t="shared" si="31"/>
        <v>0</v>
      </c>
      <c r="T76" s="5">
        <f t="shared" si="32"/>
        <v>0</v>
      </c>
      <c r="U76" s="34"/>
      <c r="V76" s="67">
        <f>IF(LEFT(M76,1)="R",IF(U76&lt;$Q$2,0,U76-$Q$2),IF(LEFT(M76,1)="S",IF(U76&lt;$Q$2,0,U76-$Q$2),U76))</f>
        <v>0</v>
      </c>
      <c r="W76" s="67">
        <f>U76</f>
        <v>0</v>
      </c>
      <c r="X76" s="74">
        <f>W76*($Y$3)</f>
        <v>0</v>
      </c>
      <c r="Y76" s="91">
        <f t="shared" si="33"/>
        <v>0</v>
      </c>
      <c r="Z76" s="236"/>
      <c r="AA76" s="528">
        <v>0</v>
      </c>
      <c r="AB76" s="529">
        <v>0</v>
      </c>
      <c r="AC76" s="39"/>
    </row>
    <row r="77" spans="1:29" ht="12.75" customHeight="1" thickBot="1" x14ac:dyDescent="0.3">
      <c r="A77" s="497" t="str">
        <f>TEXT($B$76,"dddd")</f>
        <v>donderdag</v>
      </c>
      <c r="B77" s="664"/>
      <c r="C77" s="450"/>
      <c r="D77" s="494">
        <f>IF(LEFT($A77,2)="ma",$D$172,IF(LEFT($A77,2)="di",$D$177,IF(LEFT($A77,2)="wo",$D$182,IF(LEFT($A77,2)="do",$D$187,IF(LEFT($A77,2)="vr",$D$192,IF(LEFT($A77,2)="za",$D$198,IF(LEFT($A77,2)="zo",$D$199)))))))</f>
        <v>0</v>
      </c>
      <c r="E77" s="441">
        <f>IF(LEFT($A77,2)="ma",$E$172,IF(LEFT($A77,2)="di",$E$177,IF(LEFT($A77,2)="wo",$E$182,IF(LEFT($A77,2)="do",$E$187,IF(LEFT($A77,2)="vr",$E$192,IF(LEFT($A77,2)="za",$E$198,IF(LEFT($A77,2)="zo",$E$199)))))))</f>
        <v>0</v>
      </c>
      <c r="F77" s="441">
        <f>IF(LEFT($A77,2)="ma",$C$172,IF(LEFT($A77,2)="di",$C$177,IF(LEFT($A77,2)="wo",$C$182,IF(LEFT($A77,2)="do",$C$187,IF(LEFT($A77,2)="vr",$C$192,IF(LEFT($A77,2)="za",$C$198,IF(LEFT($A77,2)="zo",$C$199)))))))</f>
        <v>0</v>
      </c>
      <c r="G77" s="43">
        <f t="shared" ref="G77:G140" si="39">E77-D77-F77</f>
        <v>0</v>
      </c>
      <c r="H77" s="265"/>
      <c r="I77" s="265"/>
      <c r="J77" s="280"/>
      <c r="K77" s="280"/>
      <c r="L77" s="310"/>
      <c r="M77" s="282"/>
      <c r="N77" s="464">
        <f t="shared" ref="N77:N80" si="40">$B$76</f>
        <v>42930</v>
      </c>
      <c r="O77" s="390"/>
      <c r="P77" s="283"/>
      <c r="Q77" s="283"/>
      <c r="R77" s="80"/>
      <c r="S77" s="68">
        <f t="shared" si="31"/>
        <v>0</v>
      </c>
      <c r="T77" s="4">
        <f t="shared" si="32"/>
        <v>0</v>
      </c>
      <c r="U77" s="35"/>
      <c r="V77" s="69">
        <f t="shared" si="35"/>
        <v>0</v>
      </c>
      <c r="W77" s="69">
        <f t="shared" si="36"/>
        <v>0</v>
      </c>
      <c r="X77" s="70">
        <f t="shared" si="37"/>
        <v>0</v>
      </c>
      <c r="Y77" s="92">
        <f t="shared" si="33"/>
        <v>0</v>
      </c>
      <c r="Z77" s="234"/>
      <c r="AA77" s="530">
        <v>0</v>
      </c>
      <c r="AB77" s="531">
        <v>0</v>
      </c>
      <c r="AC77" s="37"/>
    </row>
    <row r="78" spans="1:29" ht="12.75" customHeight="1" thickBot="1" x14ac:dyDescent="0.3">
      <c r="A78" s="497" t="str">
        <f>TEXT($B$76,"dddd")</f>
        <v>donderdag</v>
      </c>
      <c r="B78" s="664"/>
      <c r="C78" s="452"/>
      <c r="D78" s="492">
        <f>IF(LEFT($A78,2)="ma",$D$173,IF(LEFT($A78,2)="di",$D$178,IF(LEFT($A78,2)="wo",$D$183,IF(LEFT($A78,2)="do",$D$188,IF(LEFT($A78,2)="vr",$D$193,IF(LEFT($A78,2)="za",$D$198,IF(LEFT($A78,2)="zo",$D$199)))))))</f>
        <v>0</v>
      </c>
      <c r="E78" s="441">
        <f>IF(LEFT($A78,2)="ma",$E$173,IF(LEFT($A78,2)="di",$E$178,IF(LEFT($A78,2)="wo",$E$183,IF(LEFT($A78,2)="do",$E$188,IF(LEFT($A78,2)="vr",$E$193,IF(LEFT($A78,2)="za",$E$198,IF(LEFT($A78,2)="zo",$E$199)))))))</f>
        <v>0</v>
      </c>
      <c r="F78" s="441">
        <f>IF(LEFT($A78,2)="ma",$C$173,IF(LEFT($A78,2)="di",$C$178,IF(LEFT($A78,2)="wo",$C$183,IF(LEFT($A78,2)="do",$C$188,IF(LEFT($A78,2)="vr",$C$193,IF(LEFT($A78,2)="za",$C$198,IF(LEFT($A78,2)="zo",$C$199)))))))</f>
        <v>0</v>
      </c>
      <c r="G78" s="43">
        <f t="shared" si="39"/>
        <v>0</v>
      </c>
      <c r="H78" s="265"/>
      <c r="I78" s="265"/>
      <c r="J78" s="280"/>
      <c r="K78" s="280"/>
      <c r="L78" s="310"/>
      <c r="M78" s="282"/>
      <c r="N78" s="464">
        <f t="shared" si="40"/>
        <v>42930</v>
      </c>
      <c r="O78" s="390"/>
      <c r="P78" s="283"/>
      <c r="Q78" s="283"/>
      <c r="R78" s="80"/>
      <c r="S78" s="68">
        <f t="shared" si="31"/>
        <v>0</v>
      </c>
      <c r="T78" s="4">
        <f t="shared" si="32"/>
        <v>0</v>
      </c>
      <c r="U78" s="35"/>
      <c r="V78" s="69">
        <f t="shared" si="35"/>
        <v>0</v>
      </c>
      <c r="W78" s="69">
        <f t="shared" si="36"/>
        <v>0</v>
      </c>
      <c r="X78" s="70">
        <f t="shared" si="37"/>
        <v>0</v>
      </c>
      <c r="Y78" s="92">
        <f t="shared" si="33"/>
        <v>0</v>
      </c>
      <c r="Z78" s="234"/>
      <c r="AA78" s="530">
        <v>0</v>
      </c>
      <c r="AB78" s="531">
        <v>0</v>
      </c>
      <c r="AC78" s="37"/>
    </row>
    <row r="79" spans="1:29" ht="12.75" customHeight="1" thickBot="1" x14ac:dyDescent="0.3">
      <c r="A79" s="497" t="str">
        <f>TEXT($B$76,"dddd")</f>
        <v>donderdag</v>
      </c>
      <c r="B79" s="664"/>
      <c r="C79" s="450"/>
      <c r="D79" s="441">
        <f>IF(LEFT($A79,2)="ma",$D$174,IF(LEFT($A79,2)="di",$D$179,IF(LEFT($A79,2)="wo",$D$184,IF(LEFT($A79,2)="do",$D$189,IF(LEFT($A79,2)="vr",$D$194,IF(LEFT($A79,2)="za",$D$198,IF(LEFT($A79,2)="zo",$D$199)))))))</f>
        <v>0</v>
      </c>
      <c r="E79" s="441">
        <f>IF(LEFT($A79,2)="ma",$E$174,IF(LEFT($A79,2)="di",$E$179,IF(LEFT($A79,2)="wo",$E$184,IF(LEFT($A79,2)="do",$E$189,IF(LEFT($A79,2)="vr",$E$194,IF(LEFT($A79,2)="za",$E$198,IF(LEFT($A79,2)="zo",$E$199)))))))</f>
        <v>0</v>
      </c>
      <c r="F79" s="441">
        <f>IF(LEFT($A79,2)="ma",$C$174,IF(LEFT($A79,2)="di",$C$179,IF(LEFT($A79,2)="wo",$C$184,IF(LEFT($A79,2)="do",$C$189,IF(LEFT($A79,2)="vr",$C$194,IF(LEFT($A79,2)="za",$C$198,IF(LEFT($A79,2)="zo",$C$199)))))))</f>
        <v>0</v>
      </c>
      <c r="G79" s="43">
        <f t="shared" si="39"/>
        <v>0</v>
      </c>
      <c r="H79" s="265"/>
      <c r="I79" s="265"/>
      <c r="J79" s="280"/>
      <c r="K79" s="280"/>
      <c r="L79" s="310"/>
      <c r="M79" s="282"/>
      <c r="N79" s="464">
        <f t="shared" si="40"/>
        <v>42930</v>
      </c>
      <c r="O79" s="390"/>
      <c r="P79" s="283"/>
      <c r="Q79" s="283"/>
      <c r="R79" s="80"/>
      <c r="S79" s="68">
        <f t="shared" si="31"/>
        <v>0</v>
      </c>
      <c r="T79" s="4">
        <f t="shared" si="32"/>
        <v>0</v>
      </c>
      <c r="U79" s="35"/>
      <c r="V79" s="69">
        <f t="shared" si="35"/>
        <v>0</v>
      </c>
      <c r="W79" s="69">
        <f t="shared" si="36"/>
        <v>0</v>
      </c>
      <c r="X79" s="70">
        <f t="shared" si="37"/>
        <v>0</v>
      </c>
      <c r="Y79" s="92">
        <f t="shared" si="33"/>
        <v>0</v>
      </c>
      <c r="Z79" s="234"/>
      <c r="AA79" s="530">
        <v>0</v>
      </c>
      <c r="AB79" s="531">
        <v>0</v>
      </c>
      <c r="AC79" s="37"/>
    </row>
    <row r="80" spans="1:29" ht="13.5" customHeight="1" thickBot="1" x14ac:dyDescent="0.3">
      <c r="A80" s="498" t="str">
        <f>TEXT($B$76,"dddd")</f>
        <v>donderdag</v>
      </c>
      <c r="B80" s="665"/>
      <c r="C80" s="449" t="e">
        <f t="shared" si="38"/>
        <v>#REF!</v>
      </c>
      <c r="D80" s="442">
        <f>IF(LEFT($A80,2)="ma",$D$175,IF(LEFT($A80,2)="di",$D$180,IF(LEFT($A80,2)="wo",$D$185,IF(LEFT($A80,2)="do",$D$190,IF(LEFT($A80,2)="vr",$D$195,IF(LEFT($A80,2)="za",$D$198,IF(LEFT($A80,2)="zo",$D$199)))))))</f>
        <v>0</v>
      </c>
      <c r="E80" s="442">
        <f>IF(LEFT($A80,2)="ma",$E$175,IF(LEFT($A80,2)="di",$E$180,IF(LEFT($A80,2)="wo",$E$185,IF(LEFT($A80,2)="do",$E$190,IF(LEFT($A80,2)="vr",$E$195,IF(LEFT($A80,2)="za",$E$198,IF(LEFT($A80,2)="zo",$E$199)))))))</f>
        <v>0</v>
      </c>
      <c r="F80" s="442">
        <f>IF(LEFT($A80,2)="ma",$C$175,IF(LEFT($A80,2)="di",$C$180,IF(LEFT($A80,2)="wo",$C$185,IF(LEFT($A80,2)="do",$C$190,IF(LEFT($A80,2)="vr",$C$195,IF(LEFT($A80,2)="za",$C$198,IF(LEFT($A80,2)="zo",$C$199)))))))</f>
        <v>0</v>
      </c>
      <c r="G80" s="46">
        <f t="shared" si="39"/>
        <v>0</v>
      </c>
      <c r="H80" s="268"/>
      <c r="I80" s="266"/>
      <c r="J80" s="292"/>
      <c r="K80" s="292"/>
      <c r="L80" s="313"/>
      <c r="M80" s="294"/>
      <c r="N80" s="464">
        <f t="shared" si="40"/>
        <v>42930</v>
      </c>
      <c r="O80" s="393"/>
      <c r="P80" s="295"/>
      <c r="Q80" s="295"/>
      <c r="R80" s="81"/>
      <c r="S80" s="71">
        <f t="shared" si="31"/>
        <v>0</v>
      </c>
      <c r="T80" s="6">
        <f t="shared" si="32"/>
        <v>0</v>
      </c>
      <c r="U80" s="36"/>
      <c r="V80" s="72">
        <f t="shared" si="35"/>
        <v>0</v>
      </c>
      <c r="W80" s="72">
        <f t="shared" si="36"/>
        <v>0</v>
      </c>
      <c r="X80" s="73">
        <f t="shared" si="37"/>
        <v>0</v>
      </c>
      <c r="Y80" s="93">
        <f t="shared" si="33"/>
        <v>0</v>
      </c>
      <c r="Z80" s="237"/>
      <c r="AA80" s="532">
        <v>0</v>
      </c>
      <c r="AB80" s="533">
        <v>0</v>
      </c>
      <c r="AC80" s="40"/>
    </row>
    <row r="81" spans="1:29" ht="12.75" customHeight="1" x14ac:dyDescent="0.25">
      <c r="A81" s="496" t="str">
        <f>TEXT($B$81,"dddd")</f>
        <v>vrijdag</v>
      </c>
      <c r="B81" s="663">
        <f>DATE($AC$3,7,16)</f>
        <v>42931</v>
      </c>
      <c r="C81" s="451"/>
      <c r="D81" s="493">
        <f>IF(LEFT($A81,2 )="ma",$D$171,IF(LEFT($A81,2)="di",$D$176,IF(LEFT($A81,2)="wo",$D$181,IF(LEFT($A81,2)="do",$D$186,IF(LEFT($A81,2)="vr",$D$191,IF(LEFT($A81,2)="za",$D$198,IF(LEFT($A81,2)="zo",$D$199)))))))</f>
        <v>0</v>
      </c>
      <c r="E81" s="495">
        <f>IF(LEFT($A81,2)="ma",$E$171,IF(LEFT($A81,2)="di",$E$176,IF(LEFT($A81,2)="wo",$E$181,IF(LEFT($A81,2)="do",$E$186,IF(LEFT($A81,2)="vr",$E$191,IF(LEFT($A81,2)="za",$E$198,IF(LEFT($A81,2)="zo",$E$199)))))))</f>
        <v>0</v>
      </c>
      <c r="F81" s="495">
        <f>IF(LEFT($A81,2)="ma",$C$171,IF(LEFT($A81,2)="di",$C$176,IF(LEFT($A81,2)="wo",$C$181,IF(LEFT($A81,2)="do",$C$186,IF(LEFT($A81,2)="vr",$C$191,IF(LEFT($A81,2)="za",$C$198,IF(LEFT($A81,2)="zo",$C$199)))))))</f>
        <v>0</v>
      </c>
      <c r="G81" s="42">
        <f t="shared" si="39"/>
        <v>0</v>
      </c>
      <c r="H81" s="264"/>
      <c r="I81" s="508"/>
      <c r="J81" s="398"/>
      <c r="K81" s="398"/>
      <c r="L81" s="309"/>
      <c r="M81" s="278"/>
      <c r="N81" s="463">
        <f>$B$81</f>
        <v>42931</v>
      </c>
      <c r="O81" s="389"/>
      <c r="P81" s="279"/>
      <c r="Q81" s="279"/>
      <c r="R81" s="79"/>
      <c r="S81" s="200">
        <f t="shared" si="31"/>
        <v>0</v>
      </c>
      <c r="T81" s="5">
        <f t="shared" si="32"/>
        <v>0</v>
      </c>
      <c r="U81" s="34"/>
      <c r="V81" s="67">
        <f>IF(LEFT(M81,1)="R",IF(U81&lt;$Q$2,0,U81-$Q$2),IF(LEFT(M81,1)="S",IF(U81&lt;$Q$2,0,U81-$Q$2),U81))</f>
        <v>0</v>
      </c>
      <c r="W81" s="67">
        <f>U81</f>
        <v>0</v>
      </c>
      <c r="X81" s="74">
        <f>W81*($Y$3)</f>
        <v>0</v>
      </c>
      <c r="Y81" s="91">
        <f t="shared" si="33"/>
        <v>0</v>
      </c>
      <c r="Z81" s="238"/>
      <c r="AA81" s="534">
        <v>0</v>
      </c>
      <c r="AB81" s="535">
        <v>0</v>
      </c>
      <c r="AC81" s="41"/>
    </row>
    <row r="82" spans="1:29" ht="12.75" customHeight="1" x14ac:dyDescent="0.25">
      <c r="A82" s="497" t="str">
        <f>TEXT($B$81,"dddd")</f>
        <v>vrijdag</v>
      </c>
      <c r="B82" s="664"/>
      <c r="C82" s="450"/>
      <c r="D82" s="494">
        <f>IF(LEFT($A82,2)="ma",$D$172,IF(LEFT($A82,2)="di",$D$177,IF(LEFT($A82,2)="wo",$D$182,IF(LEFT($A82,2)="do",$D$187,IF(LEFT($A82,2)="vr",$D$192,IF(LEFT($A82,2)="za",$D$198,IF(LEFT($A82,2)="zo",$D$199)))))))</f>
        <v>0</v>
      </c>
      <c r="E82" s="441">
        <f>IF(LEFT($A82,2)="ma",$E$172,IF(LEFT($A82,2)="di",$E$177,IF(LEFT($A82,2)="wo",$E$182,IF(LEFT($A82,2)="do",$E$187,IF(LEFT($A82,2)="vr",$E$192,IF(LEFT($A82,2)="za",$E$198,IF(LEFT($A82,2)="zo",$E$199)))))))</f>
        <v>0</v>
      </c>
      <c r="F82" s="441">
        <f>IF(LEFT($A82,2)="ma",$C$172,IF(LEFT($A82,2)="di",$C$177,IF(LEFT($A82,2)="wo",$C$182,IF(LEFT($A82,2)="do",$C$187,IF(LEFT($A82,2)="vr",$C$192,IF(LEFT($A82,2)="za",$C$198,IF(LEFT($A82,2)="zo",$C$199)))))))</f>
        <v>0</v>
      </c>
      <c r="G82" s="43">
        <f t="shared" si="39"/>
        <v>0</v>
      </c>
      <c r="H82" s="265"/>
      <c r="I82" s="265"/>
      <c r="J82" s="400"/>
      <c r="K82" s="400"/>
      <c r="L82" s="310"/>
      <c r="M82" s="282"/>
      <c r="N82" s="463">
        <f t="shared" ref="N82:N85" si="41">$B$81</f>
        <v>42931</v>
      </c>
      <c r="O82" s="390"/>
      <c r="P82" s="283"/>
      <c r="Q82" s="283"/>
      <c r="R82" s="80"/>
      <c r="S82" s="68">
        <f t="shared" si="31"/>
        <v>0</v>
      </c>
      <c r="T82" s="4">
        <f t="shared" si="32"/>
        <v>0</v>
      </c>
      <c r="U82" s="35"/>
      <c r="V82" s="69">
        <f t="shared" si="35"/>
        <v>0</v>
      </c>
      <c r="W82" s="69">
        <f t="shared" si="36"/>
        <v>0</v>
      </c>
      <c r="X82" s="70">
        <f t="shared" si="37"/>
        <v>0</v>
      </c>
      <c r="Y82" s="92">
        <f t="shared" si="33"/>
        <v>0</v>
      </c>
      <c r="Z82" s="234"/>
      <c r="AA82" s="530">
        <v>0</v>
      </c>
      <c r="AB82" s="531">
        <v>0</v>
      </c>
      <c r="AC82" s="37"/>
    </row>
    <row r="83" spans="1:29" ht="12.75" customHeight="1" x14ac:dyDescent="0.25">
      <c r="A83" s="497" t="str">
        <f>TEXT($B$81,"dddd")</f>
        <v>vrijdag</v>
      </c>
      <c r="B83" s="664"/>
      <c r="C83" s="452"/>
      <c r="D83" s="492">
        <f>IF(LEFT($A83,2)="ma",$D$173,IF(LEFT($A83,2)="di",$D$178,IF(LEFT($A83,2)="wo",$D$183,IF(LEFT($A83,2)="do",$D$188,IF(LEFT($A83,2)="vr",$D$193,IF(LEFT($A83,2)="za",$D$198,IF(LEFT($A83,2)="zo",$D$199)))))))</f>
        <v>0</v>
      </c>
      <c r="E83" s="441">
        <f>IF(LEFT($A83,2)="ma",$E$173,IF(LEFT($A83,2)="di",$E$178,IF(LEFT($A83,2)="wo",$E$183,IF(LEFT($A83,2)="do",$E$188,IF(LEFT($A83,2)="vr",$E$193,IF(LEFT($A83,2)="za",$E$198,IF(LEFT($A83,2)="zo",$E$199)))))))</f>
        <v>0</v>
      </c>
      <c r="F83" s="441">
        <f>IF(LEFT($A83,2)="ma",$C$173,IF(LEFT($A83,2)="di",$C$178,IF(LEFT($A83,2)="wo",$C$183,IF(LEFT($A83,2)="do",$C$188,IF(LEFT($A83,2)="vr",$C$193,IF(LEFT($A83,2)="za",$C$198,IF(LEFT($A83,2)="zo",$C$199)))))))</f>
        <v>0</v>
      </c>
      <c r="G83" s="43">
        <f t="shared" si="39"/>
        <v>0</v>
      </c>
      <c r="H83" s="265"/>
      <c r="I83" s="265"/>
      <c r="J83" s="399"/>
      <c r="K83" s="400"/>
      <c r="L83" s="310"/>
      <c r="M83" s="282"/>
      <c r="N83" s="463">
        <f t="shared" si="41"/>
        <v>42931</v>
      </c>
      <c r="O83" s="390"/>
      <c r="P83" s="283"/>
      <c r="Q83" s="283"/>
      <c r="R83" s="80"/>
      <c r="S83" s="68">
        <f t="shared" si="31"/>
        <v>0</v>
      </c>
      <c r="T83" s="4">
        <f t="shared" si="32"/>
        <v>0</v>
      </c>
      <c r="U83" s="35"/>
      <c r="V83" s="69">
        <f t="shared" si="35"/>
        <v>0</v>
      </c>
      <c r="W83" s="69">
        <f t="shared" si="36"/>
        <v>0</v>
      </c>
      <c r="X83" s="70">
        <f t="shared" si="37"/>
        <v>0</v>
      </c>
      <c r="Y83" s="92">
        <f t="shared" si="33"/>
        <v>0</v>
      </c>
      <c r="Z83" s="234"/>
      <c r="AA83" s="530">
        <v>0</v>
      </c>
      <c r="AB83" s="531">
        <v>0</v>
      </c>
      <c r="AC83" s="37"/>
    </row>
    <row r="84" spans="1:29" ht="12.75" customHeight="1" thickBot="1" x14ac:dyDescent="0.3">
      <c r="A84" s="497" t="str">
        <f>TEXT($B$81,"dddd")</f>
        <v>vrijdag</v>
      </c>
      <c r="B84" s="664"/>
      <c r="C84" s="450"/>
      <c r="D84" s="441">
        <f>IF(LEFT($A84,2)="ma",$D$174,IF(LEFT($A84,2)="di",$D$179,IF(LEFT($A84,2)="wo",$D$184,IF(LEFT($A84,2)="do",$D$189,IF(LEFT($A84,2)="vr",$D$194,IF(LEFT($A84,2)="za",$D$198,IF(LEFT($A84,2)="zo",$D$199)))))))</f>
        <v>0</v>
      </c>
      <c r="E84" s="441">
        <f>IF(LEFT($A84,2)="ma",$E$174,IF(LEFT($A84,2)="di",$E$179,IF(LEFT($A84,2)="wo",$E$184,IF(LEFT($A84,2)="do",$E$189,IF(LEFT($A84,2)="vr",$E$194,IF(LEFT($A84,2)="za",$E$198,IF(LEFT($A84,2)="zo",$E$199)))))))</f>
        <v>0</v>
      </c>
      <c r="F84" s="441">
        <f>IF(LEFT($A84,2)="ma",$C$174,IF(LEFT($A84,2)="di",$C$179,IF(LEFT($A84,2)="wo",$C$184,IF(LEFT($A84,2)="do",$C$189,IF(LEFT($A84,2)="vr",$C$194,IF(LEFT($A84,2)="za",$C$198,IF(LEFT($A84,2)="zo",$C$199)))))))</f>
        <v>0</v>
      </c>
      <c r="G84" s="43">
        <f t="shared" si="39"/>
        <v>0</v>
      </c>
      <c r="H84" s="265"/>
      <c r="I84" s="265"/>
      <c r="J84" s="280"/>
      <c r="K84" s="280"/>
      <c r="L84" s="310"/>
      <c r="M84" s="282"/>
      <c r="N84" s="463">
        <f t="shared" si="41"/>
        <v>42931</v>
      </c>
      <c r="O84" s="390"/>
      <c r="P84" s="283"/>
      <c r="Q84" s="283"/>
      <c r="R84" s="80"/>
      <c r="S84" s="68">
        <f t="shared" si="31"/>
        <v>0</v>
      </c>
      <c r="T84" s="4">
        <f t="shared" si="32"/>
        <v>0</v>
      </c>
      <c r="U84" s="35"/>
      <c r="V84" s="69">
        <f t="shared" si="35"/>
        <v>0</v>
      </c>
      <c r="W84" s="69">
        <f t="shared" si="36"/>
        <v>0</v>
      </c>
      <c r="X84" s="70">
        <f t="shared" si="37"/>
        <v>0</v>
      </c>
      <c r="Y84" s="92">
        <f t="shared" si="33"/>
        <v>0</v>
      </c>
      <c r="Z84" s="234"/>
      <c r="AA84" s="530">
        <v>0</v>
      </c>
      <c r="AB84" s="531">
        <v>0</v>
      </c>
      <c r="AC84" s="37"/>
    </row>
    <row r="85" spans="1:29" ht="13.5" customHeight="1" thickBot="1" x14ac:dyDescent="0.3">
      <c r="A85" s="498" t="str">
        <f>TEXT($B$81,"dddd")</f>
        <v>vrijdag</v>
      </c>
      <c r="B85" s="665"/>
      <c r="C85" s="449" t="e">
        <f t="shared" si="38"/>
        <v>#REF!</v>
      </c>
      <c r="D85" s="442">
        <f>IF(LEFT($A85,2)="ma",$D$175,IF(LEFT($A85,2)="di",$D$180,IF(LEFT($A85,2)="wo",$D$185,IF(LEFT($A85,2)="do",$D$190,IF(LEFT($A85,2)="vr",$D$195,IF(LEFT($A85,2)="za",$D$198,IF(LEFT($A85,2)="zo",$D$199)))))))</f>
        <v>0</v>
      </c>
      <c r="E85" s="442">
        <f>IF(LEFT($A85,2)="ma",$E$175,IF(LEFT($A85,2)="di",$E$180,IF(LEFT($A85,2)="wo",$E$185,IF(LEFT($A85,2)="do",$E$190,IF(LEFT($A85,2)="vr",$E$195,IF(LEFT($A85,2)="za",$E$198,IF(LEFT($A85,2)="zo",$E$199)))))))</f>
        <v>0</v>
      </c>
      <c r="F85" s="442">
        <f>IF(LEFT($A85,2)="ma",$C$175,IF(LEFT($A85,2)="di",$C$180,IF(LEFT($A85,2)="wo",$C$185,IF(LEFT($A85,2)="do",$C$190,IF(LEFT($A85,2)="vr",$C$195,IF(LEFT($A85,2)="za",$C$198,IF(LEFT($A85,2)="zo",$C$199)))))))</f>
        <v>0</v>
      </c>
      <c r="G85" s="44">
        <f t="shared" si="39"/>
        <v>0</v>
      </c>
      <c r="H85" s="266"/>
      <c r="I85" s="266"/>
      <c r="J85" s="284"/>
      <c r="K85" s="284"/>
      <c r="L85" s="311"/>
      <c r="M85" s="286"/>
      <c r="N85" s="463">
        <f t="shared" si="41"/>
        <v>42931</v>
      </c>
      <c r="O85" s="391"/>
      <c r="P85" s="287"/>
      <c r="Q85" s="287"/>
      <c r="R85" s="81"/>
      <c r="S85" s="71">
        <f t="shared" si="31"/>
        <v>0</v>
      </c>
      <c r="T85" s="6">
        <f t="shared" si="32"/>
        <v>0</v>
      </c>
      <c r="U85" s="36"/>
      <c r="V85" s="72">
        <f t="shared" si="35"/>
        <v>0</v>
      </c>
      <c r="W85" s="72">
        <f t="shared" si="36"/>
        <v>0</v>
      </c>
      <c r="X85" s="73">
        <f t="shared" si="37"/>
        <v>0</v>
      </c>
      <c r="Y85" s="93">
        <f t="shared" si="33"/>
        <v>0</v>
      </c>
      <c r="Z85" s="235"/>
      <c r="AA85" s="536">
        <v>0</v>
      </c>
      <c r="AB85" s="537">
        <v>0</v>
      </c>
      <c r="AC85" s="38"/>
    </row>
    <row r="86" spans="1:29" ht="12.75" customHeight="1" thickBot="1" x14ac:dyDescent="0.3">
      <c r="A86" s="499" t="str">
        <f>TEXT($B$86,"dddd")</f>
        <v>zaterdag</v>
      </c>
      <c r="B86" s="663">
        <f>DATE($AC$3,7,17)</f>
        <v>42932</v>
      </c>
      <c r="C86" s="451"/>
      <c r="D86" s="493">
        <f>IF(LEFT($A86,2 )="ma",$D$171,IF(LEFT($A86,2)="di",$D$176,IF(LEFT($A86,2)="wo",$D$181,IF(LEFT($A86,2)="do",$D$186,IF(LEFT($A86,2)="vr",$D$191,IF(LEFT($A86,2)="za",$D$198,IF(LEFT($A86,2)="zo",$D$199)))))))</f>
        <v>0</v>
      </c>
      <c r="E86" s="495">
        <f>IF(LEFT($A86,2)="ma",$E$171,IF(LEFT($A86,2)="di",$E$176,IF(LEFT($A86,2)="wo",$E$181,IF(LEFT($A86,2)="do",$E$186,IF(LEFT($A86,2)="vr",$E$191,IF(LEFT($A86,2)="za",$E$198,IF(LEFT($A86,2)="zo",$E$199)))))))</f>
        <v>0</v>
      </c>
      <c r="F86" s="495">
        <f>IF(LEFT($A86,2)="ma",$C$171,IF(LEFT($A86,2)="di",$C$176,IF(LEFT($A86,2)="wo",$C$181,IF(LEFT($A86,2)="do",$C$186,IF(LEFT($A86,2)="vr",$C$191,IF(LEFT($A86,2)="za",$C$198,IF(LEFT($A86,2)="zo",$C$199)))))))</f>
        <v>0</v>
      </c>
      <c r="G86" s="42">
        <f t="shared" si="39"/>
        <v>0</v>
      </c>
      <c r="H86" s="264"/>
      <c r="I86" s="508"/>
      <c r="J86" s="398"/>
      <c r="K86" s="398"/>
      <c r="L86" s="309"/>
      <c r="M86" s="278"/>
      <c r="N86" s="464">
        <f>$B$86</f>
        <v>42932</v>
      </c>
      <c r="O86" s="389"/>
      <c r="P86" s="279"/>
      <c r="Q86" s="279"/>
      <c r="R86" s="79"/>
      <c r="S86" s="200">
        <f t="shared" si="31"/>
        <v>0</v>
      </c>
      <c r="T86" s="5">
        <f t="shared" si="32"/>
        <v>0</v>
      </c>
      <c r="U86" s="34"/>
      <c r="V86" s="67">
        <f>IF(LEFT(M86,1)="R",IF(U86&lt;$Q$2,0,U86-$Q$2),IF(LEFT(M86,1)="S",IF(U86&lt;$Q$2,0,U86-$Q$2),U86))</f>
        <v>0</v>
      </c>
      <c r="W86" s="67">
        <f>U86</f>
        <v>0</v>
      </c>
      <c r="X86" s="74">
        <f>W86*($Y$3)</f>
        <v>0</v>
      </c>
      <c r="Y86" s="91">
        <f t="shared" si="33"/>
        <v>0</v>
      </c>
      <c r="Z86" s="238"/>
      <c r="AA86" s="528">
        <v>0</v>
      </c>
      <c r="AB86" s="529">
        <v>0</v>
      </c>
      <c r="AC86" s="41"/>
    </row>
    <row r="87" spans="1:29" ht="12.75" customHeight="1" thickBot="1" x14ac:dyDescent="0.3">
      <c r="A87" s="499" t="str">
        <f>TEXT($B$86,"dddd")</f>
        <v>zaterdag</v>
      </c>
      <c r="B87" s="664"/>
      <c r="C87" s="450"/>
      <c r="D87" s="494">
        <f>IF(LEFT($A87,2)="ma",$D$172,IF(LEFT($A87,2)="di",$D$177,IF(LEFT($A87,2)="wo",$D$182,IF(LEFT($A87,2)="do",$D$187,IF(LEFT($A87,2)="vr",$D$192,IF(LEFT($A87,2)="za",$D$198,IF(LEFT($A87,2)="zo",$D$199)))))))</f>
        <v>0</v>
      </c>
      <c r="E87" s="441">
        <f>IF(LEFT($A87,2)="ma",$E$172,IF(LEFT($A87,2)="di",$E$177,IF(LEFT($A87,2)="wo",$E$182,IF(LEFT($A87,2)="do",$E$187,IF(LEFT($A87,2)="vr",$E$192,IF(LEFT($A87,2)="za",$E$198,IF(LEFT($A87,2)="zo",$E$199)))))))</f>
        <v>0</v>
      </c>
      <c r="F87" s="441">
        <f>IF(LEFT($A87,2)="ma",$C$172,IF(LEFT($A87,2)="di",$C$177,IF(LEFT($A87,2)="wo",$C$182,IF(LEFT($A87,2)="do",$C$187,IF(LEFT($A87,2)="vr",$C$192,IF(LEFT($A87,2)="za",$C$198,IF(LEFT($A87,2)="zo",$C$199)))))))</f>
        <v>0</v>
      </c>
      <c r="G87" s="43">
        <f t="shared" si="39"/>
        <v>0</v>
      </c>
      <c r="H87" s="265"/>
      <c r="I87" s="265"/>
      <c r="J87" s="400"/>
      <c r="K87" s="400"/>
      <c r="L87" s="310"/>
      <c r="M87" s="282"/>
      <c r="N87" s="464">
        <f t="shared" ref="N87:N90" si="42">$B$86</f>
        <v>42932</v>
      </c>
      <c r="O87" s="390"/>
      <c r="P87" s="283"/>
      <c r="Q87" s="283"/>
      <c r="R87" s="80"/>
      <c r="S87" s="68">
        <f t="shared" si="31"/>
        <v>0</v>
      </c>
      <c r="T87" s="4">
        <f t="shared" si="32"/>
        <v>0</v>
      </c>
      <c r="U87" s="35"/>
      <c r="V87" s="69">
        <f t="shared" si="35"/>
        <v>0</v>
      </c>
      <c r="W87" s="69">
        <f t="shared" si="36"/>
        <v>0</v>
      </c>
      <c r="X87" s="70">
        <f t="shared" si="37"/>
        <v>0</v>
      </c>
      <c r="Y87" s="92">
        <f t="shared" si="33"/>
        <v>0</v>
      </c>
      <c r="Z87" s="234"/>
      <c r="AA87" s="530">
        <v>0</v>
      </c>
      <c r="AB87" s="531">
        <v>0</v>
      </c>
      <c r="AC87" s="37"/>
    </row>
    <row r="88" spans="1:29" ht="12.75" customHeight="1" thickBot="1" x14ac:dyDescent="0.3">
      <c r="A88" s="499" t="str">
        <f>TEXT($B$86,"dddd")</f>
        <v>zaterdag</v>
      </c>
      <c r="B88" s="664"/>
      <c r="C88" s="452"/>
      <c r="D88" s="492">
        <f>IF(LEFT($A88,2)="ma",$D$173,IF(LEFT($A88,2)="di",$D$178,IF(LEFT($A88,2)="wo",$D$183,IF(LEFT($A88,2)="do",$D$188,IF(LEFT($A88,2)="vr",$D$193,IF(LEFT($A88,2)="za",$D$198,IF(LEFT($A88,2)="zo",$D$199)))))))</f>
        <v>0</v>
      </c>
      <c r="E88" s="441">
        <f>IF(LEFT($A88,2)="ma",$E$173,IF(LEFT($A88,2)="di",$E$178,IF(LEFT($A88,2)="wo",$E$183,IF(LEFT($A88,2)="do",$E$188,IF(LEFT($A88,2)="vr",$E$193,IF(LEFT($A88,2)="za",$E$198,IF(LEFT($A88,2)="zo",$E$199)))))))</f>
        <v>0</v>
      </c>
      <c r="F88" s="441">
        <f>IF(LEFT($A88,2)="ma",$C$173,IF(LEFT($A88,2)="di",$C$178,IF(LEFT($A88,2)="wo",$C$183,IF(LEFT($A88,2)="do",$C$188,IF(LEFT($A88,2)="vr",$C$193,IF(LEFT($A88,2)="za",$C$198,IF(LEFT($A88,2)="zo",$C$199)))))))</f>
        <v>0</v>
      </c>
      <c r="G88" s="43">
        <f t="shared" si="39"/>
        <v>0</v>
      </c>
      <c r="H88" s="265"/>
      <c r="I88" s="265"/>
      <c r="J88" s="400"/>
      <c r="K88" s="400"/>
      <c r="L88" s="310"/>
      <c r="M88" s="282"/>
      <c r="N88" s="464">
        <f t="shared" si="42"/>
        <v>42932</v>
      </c>
      <c r="O88" s="390"/>
      <c r="P88" s="283"/>
      <c r="Q88" s="283"/>
      <c r="R88" s="80"/>
      <c r="S88" s="68">
        <f t="shared" si="31"/>
        <v>0</v>
      </c>
      <c r="T88" s="4">
        <f t="shared" si="32"/>
        <v>0</v>
      </c>
      <c r="U88" s="35"/>
      <c r="V88" s="69">
        <f t="shared" si="35"/>
        <v>0</v>
      </c>
      <c r="W88" s="69">
        <f t="shared" si="36"/>
        <v>0</v>
      </c>
      <c r="X88" s="70">
        <f t="shared" si="37"/>
        <v>0</v>
      </c>
      <c r="Y88" s="92">
        <f t="shared" si="33"/>
        <v>0</v>
      </c>
      <c r="Z88" s="234"/>
      <c r="AA88" s="530">
        <v>0</v>
      </c>
      <c r="AB88" s="531">
        <v>0</v>
      </c>
      <c r="AC88" s="37"/>
    </row>
    <row r="89" spans="1:29" ht="12.75" customHeight="1" thickBot="1" x14ac:dyDescent="0.3">
      <c r="A89" s="499" t="str">
        <f>TEXT($B$86,"dddd")</f>
        <v>zaterdag</v>
      </c>
      <c r="B89" s="664"/>
      <c r="C89" s="450"/>
      <c r="D89" s="441">
        <f>IF(LEFT($A89,2)="ma",$D$174,IF(LEFT($A89,2)="di",$D$179,IF(LEFT($A89,2)="wo",$D$184,IF(LEFT($A89,2)="do",$D$189,IF(LEFT($A89,2)="vr",$D$194,IF(LEFT($A89,2)="za",$D$198,IF(LEFT($A89,2)="zo",$D$199)))))))</f>
        <v>0</v>
      </c>
      <c r="E89" s="441">
        <f>IF(LEFT($A89,2)="ma",$E$174,IF(LEFT($A89,2)="di",$E$179,IF(LEFT($A89,2)="wo",$E$184,IF(LEFT($A89,2)="do",$E$189,IF(LEFT($A89,2)="vr",$E$194,IF(LEFT($A89,2)="za",$E$198,IF(LEFT($A89,2)="zo",$E$199)))))))</f>
        <v>0</v>
      </c>
      <c r="F89" s="441">
        <f>IF(LEFT($A89,2)="ma",$C$174,IF(LEFT($A89,2)="di",$C$179,IF(LEFT($A89,2)="wo",$C$184,IF(LEFT($A89,2)="do",$C$189,IF(LEFT($A89,2)="vr",$C$194,IF(LEFT($A89,2)="za",$C$198,IF(LEFT($A89,2)="zo",$C$199)))))))</f>
        <v>0</v>
      </c>
      <c r="G89" s="43">
        <f t="shared" si="39"/>
        <v>0</v>
      </c>
      <c r="H89" s="265"/>
      <c r="I89" s="265"/>
      <c r="J89" s="399"/>
      <c r="K89" s="400"/>
      <c r="L89" s="310"/>
      <c r="M89" s="282"/>
      <c r="N89" s="464">
        <f t="shared" si="42"/>
        <v>42932</v>
      </c>
      <c r="O89" s="390"/>
      <c r="P89" s="283"/>
      <c r="Q89" s="283"/>
      <c r="R89" s="80"/>
      <c r="S89" s="68">
        <f t="shared" si="31"/>
        <v>0</v>
      </c>
      <c r="T89" s="4">
        <f t="shared" si="32"/>
        <v>0</v>
      </c>
      <c r="U89" s="35"/>
      <c r="V89" s="69">
        <f t="shared" si="35"/>
        <v>0</v>
      </c>
      <c r="W89" s="69">
        <f t="shared" si="36"/>
        <v>0</v>
      </c>
      <c r="X89" s="70">
        <f t="shared" si="37"/>
        <v>0</v>
      </c>
      <c r="Y89" s="92">
        <f t="shared" si="33"/>
        <v>0</v>
      </c>
      <c r="Z89" s="234"/>
      <c r="AA89" s="530">
        <v>0</v>
      </c>
      <c r="AB89" s="531">
        <v>0</v>
      </c>
      <c r="AC89" s="37"/>
    </row>
    <row r="90" spans="1:29" ht="13.5" customHeight="1" thickBot="1" x14ac:dyDescent="0.3">
      <c r="A90" s="499" t="str">
        <f>TEXT($B$86,"dddd")</f>
        <v>zaterdag</v>
      </c>
      <c r="B90" s="665"/>
      <c r="C90" s="449" t="e">
        <f t="shared" si="38"/>
        <v>#REF!</v>
      </c>
      <c r="D90" s="442">
        <f>IF(LEFT($A90,2)="ma",$D$175,IF(LEFT($A90,2)="di",$D$180,IF(LEFT($A90,2)="wo",$D$185,IF(LEFT($A90,2)="do",$D$190,IF(LEFT($A90,2)="vr",$D$195,IF(LEFT($A90,2)="za",$D$198,IF(LEFT($A90,2)="zo",$D$199)))))))</f>
        <v>0</v>
      </c>
      <c r="E90" s="442">
        <f>IF(LEFT($A90,2)="ma",$E$175,IF(LEFT($A90,2)="di",$E$180,IF(LEFT($A90,2)="wo",$E$185,IF(LEFT($A90,2)="do",$E$190,IF(LEFT($A90,2)="vr",$E$195,IF(LEFT($A90,2)="za",$E$198,IF(LEFT($A90,2)="zo",$E$199)))))))</f>
        <v>0</v>
      </c>
      <c r="F90" s="442">
        <f>IF(LEFT($A90,2)="ma",$C$175,IF(LEFT($A90,2)="di",$C$180,IF(LEFT($A90,2)="wo",$C$185,IF(LEFT($A90,2)="do",$C$190,IF(LEFT($A90,2)="vr",$C$195,IF(LEFT($A90,2)="za",$C$198,IF(LEFT($A90,2)="zo",$C$199)))))))</f>
        <v>0</v>
      </c>
      <c r="G90" s="44">
        <f t="shared" si="39"/>
        <v>0</v>
      </c>
      <c r="H90" s="266"/>
      <c r="I90" s="266"/>
      <c r="J90" s="284"/>
      <c r="K90" s="284"/>
      <c r="L90" s="311"/>
      <c r="M90" s="286"/>
      <c r="N90" s="464">
        <f t="shared" si="42"/>
        <v>42932</v>
      </c>
      <c r="O90" s="391"/>
      <c r="P90" s="287"/>
      <c r="Q90" s="287"/>
      <c r="R90" s="81"/>
      <c r="S90" s="71">
        <f t="shared" si="31"/>
        <v>0</v>
      </c>
      <c r="T90" s="6">
        <f t="shared" si="32"/>
        <v>0</v>
      </c>
      <c r="U90" s="36"/>
      <c r="V90" s="72">
        <f t="shared" si="35"/>
        <v>0</v>
      </c>
      <c r="W90" s="72">
        <f t="shared" si="36"/>
        <v>0</v>
      </c>
      <c r="X90" s="73">
        <f t="shared" si="37"/>
        <v>0</v>
      </c>
      <c r="Y90" s="93">
        <f t="shared" si="33"/>
        <v>0</v>
      </c>
      <c r="Z90" s="235"/>
      <c r="AA90" s="532">
        <v>0</v>
      </c>
      <c r="AB90" s="533">
        <v>0</v>
      </c>
      <c r="AC90" s="38"/>
    </row>
    <row r="91" spans="1:29" ht="12.75" customHeight="1" x14ac:dyDescent="0.25">
      <c r="A91" s="496" t="str">
        <f>TEXT($B$91,"dddd")</f>
        <v>zondag</v>
      </c>
      <c r="B91" s="663">
        <f>DATE($AC$3,7,18)</f>
        <v>42933</v>
      </c>
      <c r="C91" s="451"/>
      <c r="D91" s="493">
        <f>IF(LEFT($A91,2 )="ma",$D$171,IF(LEFT($A91,2)="di",$D$176,IF(LEFT($A91,2)="wo",$D$181,IF(LEFT($A91,2)="do",$D$186,IF(LEFT($A91,2)="vr",$D$191,IF(LEFT($A91,2)="za",$D$198,IF(LEFT($A91,2)="zo",$D$199)))))))</f>
        <v>0</v>
      </c>
      <c r="E91" s="495">
        <f>IF(LEFT($A91,2)="ma",$E$171,IF(LEFT($A91,2)="di",$E$176,IF(LEFT($A91,2)="wo",$E$181,IF(LEFT($A91,2)="do",$E$186,IF(LEFT($A91,2)="vr",$E$191,IF(LEFT($A91,2)="za",$E$198,IF(LEFT($A91,2)="zo",$E$199)))))))</f>
        <v>0</v>
      </c>
      <c r="F91" s="495">
        <f>IF(LEFT($A91,2)="ma",$C$171,IF(LEFT($A91,2)="di",$C$176,IF(LEFT($A91,2)="wo",$C$181,IF(LEFT($A91,2)="do",$C$186,IF(LEFT($A91,2)="vr",$C$191,IF(LEFT($A91,2)="za",$C$198,IF(LEFT($A91,2)="zo",$C$199)))))))</f>
        <v>0</v>
      </c>
      <c r="G91" s="42">
        <f t="shared" si="39"/>
        <v>0</v>
      </c>
      <c r="H91" s="264"/>
      <c r="I91" s="508"/>
      <c r="J91" s="407"/>
      <c r="K91" s="276"/>
      <c r="L91" s="309"/>
      <c r="M91" s="278"/>
      <c r="N91" s="463">
        <f>$B$91</f>
        <v>42933</v>
      </c>
      <c r="O91" s="389"/>
      <c r="P91" s="279"/>
      <c r="Q91" s="279"/>
      <c r="R91" s="79"/>
      <c r="S91" s="200">
        <f t="shared" si="31"/>
        <v>0</v>
      </c>
      <c r="T91" s="5">
        <f t="shared" si="32"/>
        <v>0</v>
      </c>
      <c r="U91" s="34"/>
      <c r="V91" s="67">
        <f>IF(LEFT(M91,1)="R",IF(U91&lt;$Q$2,0,U91-$Q$2),IF(LEFT(M91,1)="S",IF(U91&lt;$Q$2,0,U91-$Q$2),U91))</f>
        <v>0</v>
      </c>
      <c r="W91" s="67">
        <f>U91</f>
        <v>0</v>
      </c>
      <c r="X91" s="74">
        <f>W91*($Y$3)</f>
        <v>0</v>
      </c>
      <c r="Y91" s="91">
        <f t="shared" si="33"/>
        <v>0</v>
      </c>
      <c r="Z91" s="238"/>
      <c r="AA91" s="534">
        <v>0</v>
      </c>
      <c r="AB91" s="535">
        <v>0</v>
      </c>
      <c r="AC91" s="41"/>
    </row>
    <row r="92" spans="1:29" ht="12.75" customHeight="1" x14ac:dyDescent="0.25">
      <c r="A92" s="497" t="str">
        <f>TEXT($B$91,"dddd")</f>
        <v>zondag</v>
      </c>
      <c r="B92" s="664"/>
      <c r="C92" s="450"/>
      <c r="D92" s="494">
        <f>IF(LEFT($A92,2)="ma",$D$172,IF(LEFT($A92,2)="di",$D$177,IF(LEFT($A92,2)="wo",$D$182,IF(LEFT($A92,2)="do",$D$187,IF(LEFT($A92,2)="vr",$D$192,IF(LEFT($A92,2)="za",$D$198,IF(LEFT($A92,2)="zo",$D$199)))))))</f>
        <v>0</v>
      </c>
      <c r="E92" s="441">
        <f>IF(LEFT($A92,2)="ma",$E$172,IF(LEFT($A92,2)="di",$E$177,IF(LEFT($A92,2)="wo",$E$182,IF(LEFT($A92,2)="do",$E$187,IF(LEFT($A92,2)="vr",$E$192,IF(LEFT($A92,2)="za",$E$198,IF(LEFT($A92,2)="zo",$E$199)))))))</f>
        <v>0</v>
      </c>
      <c r="F92" s="441">
        <f>IF(LEFT($A92,2)="ma",$C$172,IF(LEFT($A92,2)="di",$C$177,IF(LEFT($A92,2)="wo",$C$182,IF(LEFT($A92,2)="do",$C$187,IF(LEFT($A92,2)="vr",$C$192,IF(LEFT($A92,2)="za",$C$198,IF(LEFT($A92,2)="zo",$C$199)))))))</f>
        <v>0</v>
      </c>
      <c r="G92" s="43">
        <f t="shared" si="39"/>
        <v>0</v>
      </c>
      <c r="H92" s="265"/>
      <c r="I92" s="265"/>
      <c r="J92" s="280"/>
      <c r="K92" s="280"/>
      <c r="L92" s="310"/>
      <c r="M92" s="282"/>
      <c r="N92" s="463">
        <f t="shared" ref="N92:N95" si="43">$B$91</f>
        <v>42933</v>
      </c>
      <c r="O92" s="390"/>
      <c r="P92" s="283"/>
      <c r="Q92" s="283"/>
      <c r="R92" s="80"/>
      <c r="S92" s="68">
        <f t="shared" si="31"/>
        <v>0</v>
      </c>
      <c r="T92" s="4">
        <f t="shared" si="32"/>
        <v>0</v>
      </c>
      <c r="U92" s="35"/>
      <c r="V92" s="69">
        <f t="shared" si="35"/>
        <v>0</v>
      </c>
      <c r="W92" s="69">
        <f t="shared" si="36"/>
        <v>0</v>
      </c>
      <c r="X92" s="70">
        <f t="shared" si="37"/>
        <v>0</v>
      </c>
      <c r="Y92" s="92">
        <f t="shared" si="33"/>
        <v>0</v>
      </c>
      <c r="Z92" s="234"/>
      <c r="AA92" s="530">
        <v>0</v>
      </c>
      <c r="AB92" s="531">
        <v>0</v>
      </c>
      <c r="AC92" s="37"/>
    </row>
    <row r="93" spans="1:29" ht="12.75" customHeight="1" x14ac:dyDescent="0.25">
      <c r="A93" s="497" t="str">
        <f>TEXT($B$91,"dddd")</f>
        <v>zondag</v>
      </c>
      <c r="B93" s="664"/>
      <c r="C93" s="452"/>
      <c r="D93" s="492">
        <f>IF(LEFT($A93,2)="ma",$D$173,IF(LEFT($A93,2)="di",$D$178,IF(LEFT($A93,2)="wo",$D$183,IF(LEFT($A93,2)="do",$D$188,IF(LEFT($A93,2)="vr",$D$193,IF(LEFT($A93,2)="za",$D$198,IF(LEFT($A93,2)="zo",$D$199)))))))</f>
        <v>0</v>
      </c>
      <c r="E93" s="441">
        <f>IF(LEFT($A93,2)="ma",$E$173,IF(LEFT($A93,2)="di",$E$178,IF(LEFT($A93,2)="wo",$E$183,IF(LEFT($A93,2)="do",$E$188,IF(LEFT($A93,2)="vr",$E$193,IF(LEFT($A93,2)="za",$E$198,IF(LEFT($A93,2)="zo",$E$199)))))))</f>
        <v>0</v>
      </c>
      <c r="F93" s="441">
        <f>IF(LEFT($A93,2)="ma",$C$173,IF(LEFT($A93,2)="di",$C$178,IF(LEFT($A93,2)="wo",$C$183,IF(LEFT($A93,2)="do",$C$188,IF(LEFT($A93,2)="vr",$C$193,IF(LEFT($A93,2)="za",$C$198,IF(LEFT($A93,2)="zo",$C$199)))))))</f>
        <v>0</v>
      </c>
      <c r="G93" s="43">
        <f t="shared" si="39"/>
        <v>0</v>
      </c>
      <c r="H93" s="265"/>
      <c r="I93" s="265"/>
      <c r="J93" s="280"/>
      <c r="K93" s="280"/>
      <c r="L93" s="310"/>
      <c r="M93" s="282"/>
      <c r="N93" s="463">
        <f t="shared" si="43"/>
        <v>42933</v>
      </c>
      <c r="O93" s="390"/>
      <c r="P93" s="283"/>
      <c r="Q93" s="283"/>
      <c r="R93" s="80"/>
      <c r="S93" s="68">
        <f t="shared" si="31"/>
        <v>0</v>
      </c>
      <c r="T93" s="4">
        <f t="shared" si="32"/>
        <v>0</v>
      </c>
      <c r="U93" s="35"/>
      <c r="V93" s="69">
        <f t="shared" si="35"/>
        <v>0</v>
      </c>
      <c r="W93" s="69">
        <f t="shared" si="36"/>
        <v>0</v>
      </c>
      <c r="X93" s="70">
        <f t="shared" si="37"/>
        <v>0</v>
      </c>
      <c r="Y93" s="92">
        <f t="shared" si="33"/>
        <v>0</v>
      </c>
      <c r="Z93" s="234"/>
      <c r="AA93" s="530">
        <v>0</v>
      </c>
      <c r="AB93" s="531">
        <v>0</v>
      </c>
      <c r="AC93" s="37"/>
    </row>
    <row r="94" spans="1:29" ht="12.75" customHeight="1" thickBot="1" x14ac:dyDescent="0.3">
      <c r="A94" s="497" t="str">
        <f>TEXT($B$91,"dddd")</f>
        <v>zondag</v>
      </c>
      <c r="B94" s="664"/>
      <c r="C94" s="450"/>
      <c r="D94" s="441">
        <f>IF(LEFT($A94,2)="ma",$D$174,IF(LEFT($A94,2)="di",$D$179,IF(LEFT($A94,2)="wo",$D$184,IF(LEFT($A94,2)="do",$D$189,IF(LEFT($A94,2)="vr",$D$194,IF(LEFT($A94,2)="za",$D$198,IF(LEFT($A94,2)="zo",$D$199)))))))</f>
        <v>0</v>
      </c>
      <c r="E94" s="441">
        <f>IF(LEFT($A94,2)="ma",$E$174,IF(LEFT($A94,2)="di",$E$179,IF(LEFT($A94,2)="wo",$E$184,IF(LEFT($A94,2)="do",$E$189,IF(LEFT($A94,2)="vr",$E$194,IF(LEFT($A94,2)="za",$E$198,IF(LEFT($A94,2)="zo",$E$199)))))))</f>
        <v>0</v>
      </c>
      <c r="F94" s="441">
        <f>IF(LEFT($A94,2)="ma",$C$174,IF(LEFT($A94,2)="di",$C$179,IF(LEFT($A94,2)="wo",$C$184,IF(LEFT($A94,2)="do",$C$189,IF(LEFT($A94,2)="vr",$C$194,IF(LEFT($A94,2)="za",$C$198,IF(LEFT($A94,2)="zo",$C$199)))))))</f>
        <v>0</v>
      </c>
      <c r="G94" s="43">
        <f t="shared" si="39"/>
        <v>0</v>
      </c>
      <c r="H94" s="265"/>
      <c r="I94" s="265"/>
      <c r="J94" s="280"/>
      <c r="K94" s="280"/>
      <c r="L94" s="310"/>
      <c r="M94" s="282"/>
      <c r="N94" s="463">
        <f t="shared" si="43"/>
        <v>42933</v>
      </c>
      <c r="O94" s="390"/>
      <c r="P94" s="283"/>
      <c r="Q94" s="283"/>
      <c r="R94" s="80"/>
      <c r="S94" s="68">
        <f t="shared" si="31"/>
        <v>0</v>
      </c>
      <c r="T94" s="4">
        <f t="shared" si="32"/>
        <v>0</v>
      </c>
      <c r="U94" s="35"/>
      <c r="V94" s="69">
        <f t="shared" si="35"/>
        <v>0</v>
      </c>
      <c r="W94" s="69">
        <f t="shared" si="36"/>
        <v>0</v>
      </c>
      <c r="X94" s="70">
        <f t="shared" si="37"/>
        <v>0</v>
      </c>
      <c r="Y94" s="92">
        <f t="shared" si="33"/>
        <v>0</v>
      </c>
      <c r="Z94" s="234"/>
      <c r="AA94" s="530">
        <v>0</v>
      </c>
      <c r="AB94" s="531">
        <v>0</v>
      </c>
      <c r="AC94" s="37"/>
    </row>
    <row r="95" spans="1:29" ht="13.5" customHeight="1" thickBot="1" x14ac:dyDescent="0.3">
      <c r="A95" s="498" t="str">
        <f>TEXT($B$91,"dddd")</f>
        <v>zondag</v>
      </c>
      <c r="B95" s="665"/>
      <c r="C95" s="449" t="e">
        <f t="shared" si="38"/>
        <v>#REF!</v>
      </c>
      <c r="D95" s="442">
        <f>IF(LEFT($A95,2)="ma",$D$175,IF(LEFT($A95,2)="di",$D$180,IF(LEFT($A95,2)="wo",$D$185,IF(LEFT($A95,2)="do",$D$190,IF(LEFT($A95,2)="vr",$D$195,IF(LEFT($A95,2)="za",$D$198,IF(LEFT($A95,2)="zo",$D$199)))))))</f>
        <v>0</v>
      </c>
      <c r="E95" s="442">
        <f>IF(LEFT($A95,2)="ma",$E$175,IF(LEFT($A95,2)="di",$E$180,IF(LEFT($A95,2)="wo",$E$185,IF(LEFT($A95,2)="do",$E$190,IF(LEFT($A95,2)="vr",$E$195,IF(LEFT($A95,2)="za",$E$198,IF(LEFT($A95,2)="zo",$E$199)))))))</f>
        <v>0</v>
      </c>
      <c r="F95" s="442">
        <f>IF(LEFT($A95,2)="ma",$C$175,IF(LEFT($A95,2)="di",$C$180,IF(LEFT($A95,2)="wo",$C$185,IF(LEFT($A95,2)="do",$C$190,IF(LEFT($A95,2)="vr",$C$195,IF(LEFT($A95,2)="za",$C$198,IF(LEFT($A95,2)="zo",$C$199)))))))</f>
        <v>0</v>
      </c>
      <c r="G95" s="44">
        <f t="shared" si="39"/>
        <v>0</v>
      </c>
      <c r="H95" s="266"/>
      <c r="I95" s="266"/>
      <c r="J95" s="284"/>
      <c r="K95" s="284"/>
      <c r="L95" s="311"/>
      <c r="M95" s="286"/>
      <c r="N95" s="463">
        <f t="shared" si="43"/>
        <v>42933</v>
      </c>
      <c r="O95" s="391"/>
      <c r="P95" s="287"/>
      <c r="Q95" s="287"/>
      <c r="R95" s="81"/>
      <c r="S95" s="71">
        <f t="shared" si="31"/>
        <v>0</v>
      </c>
      <c r="T95" s="6">
        <f t="shared" si="32"/>
        <v>0</v>
      </c>
      <c r="U95" s="36"/>
      <c r="V95" s="72">
        <f t="shared" si="35"/>
        <v>0</v>
      </c>
      <c r="W95" s="72">
        <f t="shared" si="36"/>
        <v>0</v>
      </c>
      <c r="X95" s="73">
        <f t="shared" si="37"/>
        <v>0</v>
      </c>
      <c r="Y95" s="93">
        <f t="shared" si="33"/>
        <v>0</v>
      </c>
      <c r="Z95" s="235"/>
      <c r="AA95" s="536">
        <v>0</v>
      </c>
      <c r="AB95" s="537">
        <v>0</v>
      </c>
      <c r="AC95" s="38"/>
    </row>
    <row r="96" spans="1:29" ht="12.75" customHeight="1" thickBot="1" x14ac:dyDescent="0.3">
      <c r="A96" s="499" t="str">
        <f>TEXT($B$96,"dddd")</f>
        <v>maandag</v>
      </c>
      <c r="B96" s="663">
        <f>DATE($AC$3,7,19)</f>
        <v>42934</v>
      </c>
      <c r="C96" s="451"/>
      <c r="D96" s="493">
        <f>IF(LEFT($A96,2 )="ma",$D$171,IF(LEFT($A96,2)="di",$D$176,IF(LEFT($A96,2)="wo",$D$181,IF(LEFT($A96,2)="do",$D$186,IF(LEFT($A96,2)="vr",$D$191,IF(LEFT($A96,2)="za",$D$198,IF(LEFT($A96,2)="zo",$D$199)))))))</f>
        <v>0</v>
      </c>
      <c r="E96" s="495">
        <f>IF(LEFT($A96,2)="ma",$E$171,IF(LEFT($A96,2)="di",$E$176,IF(LEFT($A96,2)="wo",$E$181,IF(LEFT($A96,2)="do",$E$186,IF(LEFT($A96,2)="vr",$E$191,IF(LEFT($A96,2)="za",$E$198,IF(LEFT($A96,2)="zo",$E$199)))))))</f>
        <v>0</v>
      </c>
      <c r="F96" s="495">
        <f>IF(LEFT($A96,2)="ma",$C$171,IF(LEFT($A96,2)="di",$C$176,IF(LEFT($A96,2)="wo",$C$181,IF(LEFT($A96,2)="do",$C$186,IF(LEFT($A96,2)="vr",$C$191,IF(LEFT($A96,2)="za",$C$198,IF(LEFT($A96,2)="zo",$C$199)))))))</f>
        <v>0</v>
      </c>
      <c r="G96" s="42">
        <f t="shared" si="39"/>
        <v>0</v>
      </c>
      <c r="H96" s="264"/>
      <c r="I96" s="508"/>
      <c r="J96" s="276"/>
      <c r="K96" s="276"/>
      <c r="L96" s="309"/>
      <c r="M96" s="278"/>
      <c r="N96" s="464">
        <f>$B$96</f>
        <v>42934</v>
      </c>
      <c r="O96" s="389"/>
      <c r="P96" s="279"/>
      <c r="Q96" s="279"/>
      <c r="R96" s="79"/>
      <c r="S96" s="200">
        <f t="shared" si="31"/>
        <v>0</v>
      </c>
      <c r="T96" s="5">
        <f t="shared" si="32"/>
        <v>0</v>
      </c>
      <c r="U96" s="34"/>
      <c r="V96" s="67">
        <f>IF(LEFT(M96,1)="R",IF(U96&lt;$Q$2,0,U96-$Q$2),IF(LEFT(M96,1)="S",IF(U96&lt;$Q$2,0,U96-$Q$2),U96))</f>
        <v>0</v>
      </c>
      <c r="W96" s="67">
        <f>U96</f>
        <v>0</v>
      </c>
      <c r="X96" s="74">
        <f>W96*($Y$3)</f>
        <v>0</v>
      </c>
      <c r="Y96" s="91">
        <f t="shared" si="33"/>
        <v>0</v>
      </c>
      <c r="Z96" s="238"/>
      <c r="AA96" s="528">
        <v>0</v>
      </c>
      <c r="AB96" s="529">
        <v>0</v>
      </c>
      <c r="AC96" s="41"/>
    </row>
    <row r="97" spans="1:29" ht="12.75" customHeight="1" thickBot="1" x14ac:dyDescent="0.3">
      <c r="A97" s="499" t="str">
        <f>TEXT($B$96,"dddd")</f>
        <v>maandag</v>
      </c>
      <c r="B97" s="664"/>
      <c r="C97" s="450"/>
      <c r="D97" s="494">
        <f>IF(LEFT($A97,2)="ma",$D$172,IF(LEFT($A97,2)="di",$D$177,IF(LEFT($A97,2)="wo",$D$182,IF(LEFT($A97,2)="do",$D$187,IF(LEFT($A97,2)="vr",$D$192,IF(LEFT($A97,2)="za",$D$198,IF(LEFT($A97,2)="zo",$D$199)))))))</f>
        <v>0</v>
      </c>
      <c r="E97" s="441">
        <f>IF(LEFT($A97,2)="ma",$E$172,IF(LEFT($A97,2)="di",$E$177,IF(LEFT($A97,2)="wo",$E$182,IF(LEFT($A97,2)="do",$E$187,IF(LEFT($A97,2)="vr",$E$192,IF(LEFT($A97,2)="za",$E$198,IF(LEFT($A97,2)="zo",$E$199)))))))</f>
        <v>0</v>
      </c>
      <c r="F97" s="441">
        <f>IF(LEFT($A97,2)="ma",$C$172,IF(LEFT($A97,2)="di",$C$177,IF(LEFT($A97,2)="wo",$C$182,IF(LEFT($A97,2)="do",$C$187,IF(LEFT($A97,2)="vr",$C$192,IF(LEFT($A97,2)="za",$C$198,IF(LEFT($A97,2)="zo",$C$199)))))))</f>
        <v>0</v>
      </c>
      <c r="G97" s="43">
        <f t="shared" si="39"/>
        <v>0</v>
      </c>
      <c r="H97" s="265"/>
      <c r="I97" s="265"/>
      <c r="J97" s="280"/>
      <c r="K97" s="280"/>
      <c r="L97" s="310"/>
      <c r="M97" s="282"/>
      <c r="N97" s="464">
        <f t="shared" ref="N97:N100" si="44">$B$96</f>
        <v>42934</v>
      </c>
      <c r="O97" s="390"/>
      <c r="P97" s="283"/>
      <c r="Q97" s="283"/>
      <c r="R97" s="80"/>
      <c r="S97" s="68">
        <f t="shared" si="31"/>
        <v>0</v>
      </c>
      <c r="T97" s="4">
        <f t="shared" si="32"/>
        <v>0</v>
      </c>
      <c r="U97" s="35"/>
      <c r="V97" s="69">
        <f t="shared" si="35"/>
        <v>0</v>
      </c>
      <c r="W97" s="69">
        <f t="shared" si="36"/>
        <v>0</v>
      </c>
      <c r="X97" s="70">
        <f t="shared" si="37"/>
        <v>0</v>
      </c>
      <c r="Y97" s="92">
        <f t="shared" si="33"/>
        <v>0</v>
      </c>
      <c r="Z97" s="234"/>
      <c r="AA97" s="530">
        <v>0</v>
      </c>
      <c r="AB97" s="531">
        <v>0</v>
      </c>
      <c r="AC97" s="37"/>
    </row>
    <row r="98" spans="1:29" ht="12.75" customHeight="1" thickBot="1" x14ac:dyDescent="0.3">
      <c r="A98" s="499" t="str">
        <f>TEXT($B$96,"dddd")</f>
        <v>maandag</v>
      </c>
      <c r="B98" s="664"/>
      <c r="C98" s="452"/>
      <c r="D98" s="492">
        <f>IF(LEFT($A98,2)="ma",$D$173,IF(LEFT($A98,2)="di",$D$178,IF(LEFT($A98,2)="wo",$D$183,IF(LEFT($A98,2)="do",$D$188,IF(LEFT($A98,2)="vr",$D$193,IF(LEFT($A98,2)="za",$D$198,IF(LEFT($A98,2)="zo",$D$199)))))))</f>
        <v>0</v>
      </c>
      <c r="E98" s="441">
        <f>IF(LEFT($A98,2)="ma",$E$173,IF(LEFT($A98,2)="di",$E$178,IF(LEFT($A98,2)="wo",$E$183,IF(LEFT($A98,2)="do",$E$188,IF(LEFT($A98,2)="vr",$E$193,IF(LEFT($A98,2)="za",$E$198,IF(LEFT($A98,2)="zo",$E$199)))))))</f>
        <v>0</v>
      </c>
      <c r="F98" s="441">
        <f>IF(LEFT($A98,2)="ma",$C$173,IF(LEFT($A98,2)="di",$C$178,IF(LEFT($A98,2)="wo",$C$183,IF(LEFT($A98,2)="do",$C$188,IF(LEFT($A98,2)="vr",$C$193,IF(LEFT($A98,2)="za",$C$198,IF(LEFT($A98,2)="zo",$C$199)))))))</f>
        <v>0</v>
      </c>
      <c r="G98" s="43">
        <f t="shared" si="39"/>
        <v>0</v>
      </c>
      <c r="H98" s="265"/>
      <c r="I98" s="265"/>
      <c r="J98" s="280"/>
      <c r="K98" s="280"/>
      <c r="L98" s="310"/>
      <c r="M98" s="282"/>
      <c r="N98" s="464">
        <f t="shared" si="44"/>
        <v>42934</v>
      </c>
      <c r="O98" s="390"/>
      <c r="P98" s="283"/>
      <c r="Q98" s="283"/>
      <c r="R98" s="80"/>
      <c r="S98" s="68">
        <f t="shared" si="31"/>
        <v>0</v>
      </c>
      <c r="T98" s="4">
        <f t="shared" si="32"/>
        <v>0</v>
      </c>
      <c r="U98" s="35"/>
      <c r="V98" s="69">
        <f t="shared" si="35"/>
        <v>0</v>
      </c>
      <c r="W98" s="69">
        <f t="shared" si="36"/>
        <v>0</v>
      </c>
      <c r="X98" s="70">
        <f t="shared" si="37"/>
        <v>0</v>
      </c>
      <c r="Y98" s="92">
        <f t="shared" si="33"/>
        <v>0</v>
      </c>
      <c r="Z98" s="234"/>
      <c r="AA98" s="530">
        <v>0</v>
      </c>
      <c r="AB98" s="531">
        <v>0</v>
      </c>
      <c r="AC98" s="37"/>
    </row>
    <row r="99" spans="1:29" ht="12.75" customHeight="1" thickBot="1" x14ac:dyDescent="0.3">
      <c r="A99" s="499" t="str">
        <f>TEXT($B$96,"dddd")</f>
        <v>maandag</v>
      </c>
      <c r="B99" s="664"/>
      <c r="C99" s="450"/>
      <c r="D99" s="441">
        <f>IF(LEFT($A99,2)="ma",$D$174,IF(LEFT($A99,2)="di",$D$179,IF(LEFT($A99,2)="wo",$D$184,IF(LEFT($A99,2)="do",$D$189,IF(LEFT($A99,2)="vr",$D$194,IF(LEFT($A99,2)="za",$D$198,IF(LEFT($A99,2)="zo",$D$199)))))))</f>
        <v>0</v>
      </c>
      <c r="E99" s="441">
        <f>IF(LEFT($A99,2)="ma",$E$174,IF(LEFT($A99,2)="di",$E$179,IF(LEFT($A99,2)="wo",$E$184,IF(LEFT($A99,2)="do",$E$189,IF(LEFT($A99,2)="vr",$E$194,IF(LEFT($A99,2)="za",$E$198,IF(LEFT($A99,2)="zo",$E$199)))))))</f>
        <v>0</v>
      </c>
      <c r="F99" s="441">
        <f>IF(LEFT($A99,2)="ma",$C$174,IF(LEFT($A99,2)="di",$C$179,IF(LEFT($A99,2)="wo",$C$184,IF(LEFT($A99,2)="do",$C$189,IF(LEFT($A99,2)="vr",$C$194,IF(LEFT($A99,2)="za",$C$198,IF(LEFT($A99,2)="zo",$C$199)))))))</f>
        <v>0</v>
      </c>
      <c r="G99" s="43">
        <f t="shared" si="39"/>
        <v>0</v>
      </c>
      <c r="H99" s="265"/>
      <c r="I99" s="265"/>
      <c r="J99" s="280"/>
      <c r="K99" s="280"/>
      <c r="L99" s="310"/>
      <c r="M99" s="282"/>
      <c r="N99" s="464">
        <f t="shared" si="44"/>
        <v>42934</v>
      </c>
      <c r="O99" s="390"/>
      <c r="P99" s="283"/>
      <c r="Q99" s="283"/>
      <c r="R99" s="80"/>
      <c r="S99" s="68">
        <f t="shared" si="31"/>
        <v>0</v>
      </c>
      <c r="T99" s="4">
        <f t="shared" si="32"/>
        <v>0</v>
      </c>
      <c r="U99" s="35"/>
      <c r="V99" s="69">
        <f t="shared" si="35"/>
        <v>0</v>
      </c>
      <c r="W99" s="69">
        <f t="shared" si="36"/>
        <v>0</v>
      </c>
      <c r="X99" s="70">
        <f t="shared" si="37"/>
        <v>0</v>
      </c>
      <c r="Y99" s="92">
        <f t="shared" si="33"/>
        <v>0</v>
      </c>
      <c r="Z99" s="234"/>
      <c r="AA99" s="530">
        <v>0</v>
      </c>
      <c r="AB99" s="531">
        <v>0</v>
      </c>
      <c r="AC99" s="37"/>
    </row>
    <row r="100" spans="1:29" ht="13.5" customHeight="1" thickBot="1" x14ac:dyDescent="0.3">
      <c r="A100" s="499" t="str">
        <f>TEXT($B$96,"dddd")</f>
        <v>maandag</v>
      </c>
      <c r="B100" s="665"/>
      <c r="C100" s="449" t="e">
        <f t="shared" si="38"/>
        <v>#REF!</v>
      </c>
      <c r="D100" s="442">
        <f>IF(LEFT($A100,2)="ma",$D$175,IF(LEFT($A100,2)="di",$D$180,IF(LEFT($A100,2)="wo",$D$185,IF(LEFT($A100,2)="do",$D$190,IF(LEFT($A100,2)="vr",$D$195,IF(LEFT($A100,2)="za",$D$198,IF(LEFT($A100,2)="zo",$D$199)))))))</f>
        <v>0</v>
      </c>
      <c r="E100" s="442">
        <f>IF(LEFT($A100,2)="ma",$E$175,IF(LEFT($A100,2)="di",$E$180,IF(LEFT($A100,2)="wo",$E$185,IF(LEFT($A100,2)="do",$E$190,IF(LEFT($A100,2)="vr",$E$195,IF(LEFT($A100,2)="za",$E$198,IF(LEFT($A100,2)="zo",$E$199)))))))</f>
        <v>0</v>
      </c>
      <c r="F100" s="442">
        <f>IF(LEFT($A100,2)="ma",$C$175,IF(LEFT($A100,2)="di",$C$180,IF(LEFT($A100,2)="wo",$C$185,IF(LEFT($A100,2)="do",$C$190,IF(LEFT($A100,2)="vr",$C$195,IF(LEFT($A100,2)="za",$C$198,IF(LEFT($A100,2)="zo",$C$199)))))))</f>
        <v>0</v>
      </c>
      <c r="G100" s="46">
        <f t="shared" si="39"/>
        <v>0</v>
      </c>
      <c r="H100" s="268"/>
      <c r="I100" s="266"/>
      <c r="J100" s="292"/>
      <c r="K100" s="292"/>
      <c r="L100" s="313"/>
      <c r="M100" s="294"/>
      <c r="N100" s="464">
        <f t="shared" si="44"/>
        <v>42934</v>
      </c>
      <c r="O100" s="393"/>
      <c r="P100" s="295"/>
      <c r="Q100" s="295"/>
      <c r="R100" s="81"/>
      <c r="S100" s="71">
        <f t="shared" si="31"/>
        <v>0</v>
      </c>
      <c r="T100" s="6">
        <f t="shared" si="32"/>
        <v>0</v>
      </c>
      <c r="U100" s="36"/>
      <c r="V100" s="72">
        <f t="shared" si="35"/>
        <v>0</v>
      </c>
      <c r="W100" s="72">
        <f t="shared" si="36"/>
        <v>0</v>
      </c>
      <c r="X100" s="73">
        <f t="shared" si="37"/>
        <v>0</v>
      </c>
      <c r="Y100" s="93">
        <f t="shared" si="33"/>
        <v>0</v>
      </c>
      <c r="Z100" s="237"/>
      <c r="AA100" s="532">
        <v>0</v>
      </c>
      <c r="AB100" s="533">
        <v>0</v>
      </c>
      <c r="AC100" s="40"/>
    </row>
    <row r="101" spans="1:29" ht="12.75" customHeight="1" x14ac:dyDescent="0.25">
      <c r="A101" s="496" t="str">
        <f>TEXT($B$101,"dddd")</f>
        <v>dinsdag</v>
      </c>
      <c r="B101" s="663">
        <f>DATE($AC$3,7,20)</f>
        <v>42935</v>
      </c>
      <c r="C101" s="451"/>
      <c r="D101" s="493">
        <f>IF(LEFT($A101,2 )="ma",$D$171,IF(LEFT($A101,2)="di",$D$176,IF(LEFT($A101,2)="wo",$D$181,IF(LEFT($A101,2)="do",$D$186,IF(LEFT($A101,2)="vr",$D$191,IF(LEFT($A101,2)="za",$D$198,IF(LEFT($A101,2)="zo",$D$199)))))))</f>
        <v>0</v>
      </c>
      <c r="E101" s="495">
        <f>IF(LEFT($A101,2)="ma",$E$171,IF(LEFT($A101,2)="di",$E$176,IF(LEFT($A101,2)="wo",$E$181,IF(LEFT($A101,2)="do",$E$186,IF(LEFT($A101,2)="vr",$E$191,IF(LEFT($A101,2)="za",$E$198,IF(LEFT($A101,2)="zo",$E$199)))))))</f>
        <v>0</v>
      </c>
      <c r="F101" s="495">
        <f>IF(LEFT($A101,2)="ma",$C$171,IF(LEFT($A101,2)="di",$C$176,IF(LEFT($A101,2)="wo",$C$181,IF(LEFT($A101,2)="do",$C$186,IF(LEFT($A101,2)="vr",$C$191,IF(LEFT($A101,2)="za",$C$198,IF(LEFT($A101,2)="zo",$C$199)))))))</f>
        <v>0</v>
      </c>
      <c r="G101" s="42">
        <f t="shared" si="39"/>
        <v>0</v>
      </c>
      <c r="H101" s="264"/>
      <c r="I101" s="508"/>
      <c r="J101" s="276"/>
      <c r="K101" s="276"/>
      <c r="L101" s="309"/>
      <c r="M101" s="278"/>
      <c r="N101" s="463">
        <f>$B$101</f>
        <v>42935</v>
      </c>
      <c r="O101" s="389"/>
      <c r="P101" s="279"/>
      <c r="Q101" s="279"/>
      <c r="R101" s="79"/>
      <c r="S101" s="200">
        <f t="shared" si="31"/>
        <v>0</v>
      </c>
      <c r="T101" s="5">
        <f t="shared" si="32"/>
        <v>0</v>
      </c>
      <c r="U101" s="34"/>
      <c r="V101" s="67">
        <f>IF(LEFT(M101,1)="R",IF(U101&lt;$Q$2,0,U101-$Q$2),IF(LEFT(M101,1)="S",IF(U101&lt;$Q$2,0,U101-$Q$2),U101))</f>
        <v>0</v>
      </c>
      <c r="W101" s="67">
        <f>U101</f>
        <v>0</v>
      </c>
      <c r="X101" s="74">
        <f>W101*($Y$3)</f>
        <v>0</v>
      </c>
      <c r="Y101" s="91">
        <f t="shared" si="33"/>
        <v>0</v>
      </c>
      <c r="Z101" s="238"/>
      <c r="AA101" s="534">
        <v>0</v>
      </c>
      <c r="AB101" s="535">
        <v>0</v>
      </c>
      <c r="AC101" s="41"/>
    </row>
    <row r="102" spans="1:29" ht="12.75" customHeight="1" x14ac:dyDescent="0.25">
      <c r="A102" s="497" t="str">
        <f>TEXT($B$101,"dddd")</f>
        <v>dinsdag</v>
      </c>
      <c r="B102" s="664"/>
      <c r="C102" s="450"/>
      <c r="D102" s="494">
        <f>IF(LEFT($A102,2)="ma",$D$172,IF(LEFT($A102,2)="di",$D$177,IF(LEFT($A102,2)="wo",$D$182,IF(LEFT($A102,2)="do",$D$187,IF(LEFT($A102,2)="vr",$D$192,IF(LEFT($A102,2)="za",$D$198,IF(LEFT($A102,2)="zo",$D$199)))))))</f>
        <v>0</v>
      </c>
      <c r="E102" s="441">
        <f>IF(LEFT($A102,2)="ma",$E$172,IF(LEFT($A102,2)="di",$E$177,IF(LEFT($A102,2)="wo",$E$182,IF(LEFT($A102,2)="do",$E$187,IF(LEFT($A102,2)="vr",$E$192,IF(LEFT($A102,2)="za",$E$198,IF(LEFT($A102,2)="zo",$E$199)))))))</f>
        <v>0</v>
      </c>
      <c r="F102" s="441">
        <f>IF(LEFT($A102,2)="ma",$C$172,IF(LEFT($A102,2)="di",$C$177,IF(LEFT($A102,2)="wo",$C$182,IF(LEFT($A102,2)="do",$C$187,IF(LEFT($A102,2)="vr",$C$192,IF(LEFT($A102,2)="za",$C$198,IF(LEFT($A102,2)="zo",$C$199)))))))</f>
        <v>0</v>
      </c>
      <c r="G102" s="43">
        <f t="shared" si="39"/>
        <v>0</v>
      </c>
      <c r="H102" s="265"/>
      <c r="I102" s="265"/>
      <c r="J102" s="280"/>
      <c r="K102" s="280"/>
      <c r="L102" s="310"/>
      <c r="M102" s="282"/>
      <c r="N102" s="463">
        <f t="shared" ref="N102:N105" si="45">$B$101</f>
        <v>42935</v>
      </c>
      <c r="O102" s="390"/>
      <c r="P102" s="283"/>
      <c r="Q102" s="283"/>
      <c r="R102" s="80"/>
      <c r="S102" s="68">
        <f t="shared" si="31"/>
        <v>0</v>
      </c>
      <c r="T102" s="4">
        <f t="shared" ref="T102:T133" si="46">S102*$R$3</f>
        <v>0</v>
      </c>
      <c r="U102" s="35"/>
      <c r="V102" s="69">
        <f t="shared" si="35"/>
        <v>0</v>
      </c>
      <c r="W102" s="69">
        <f t="shared" si="36"/>
        <v>0</v>
      </c>
      <c r="X102" s="70">
        <f t="shared" si="37"/>
        <v>0</v>
      </c>
      <c r="Y102" s="92">
        <f t="shared" ref="Y102:Y133" si="47">V102*($R$3)</f>
        <v>0</v>
      </c>
      <c r="Z102" s="234"/>
      <c r="AA102" s="530">
        <v>0</v>
      </c>
      <c r="AB102" s="531">
        <v>0</v>
      </c>
      <c r="AC102" s="37"/>
    </row>
    <row r="103" spans="1:29" ht="12.75" customHeight="1" x14ac:dyDescent="0.25">
      <c r="A103" s="497" t="str">
        <f>TEXT($B$101,"dddd")</f>
        <v>dinsdag</v>
      </c>
      <c r="B103" s="664"/>
      <c r="C103" s="452"/>
      <c r="D103" s="492">
        <f>IF(LEFT($A103,2)="ma",$D$173,IF(LEFT($A103,2)="di",$D$178,IF(LEFT($A103,2)="wo",$D$183,IF(LEFT($A103,2)="do",$D$188,IF(LEFT($A103,2)="vr",$D$193,IF(LEFT($A103,2)="za",$D$198,IF(LEFT($A103,2)="zo",$D$199)))))))</f>
        <v>0</v>
      </c>
      <c r="E103" s="441">
        <f>IF(LEFT($A103,2)="ma",$E$173,IF(LEFT($A103,2)="di",$E$178,IF(LEFT($A103,2)="wo",$E$183,IF(LEFT($A103,2)="do",$E$188,IF(LEFT($A103,2)="vr",$E$193,IF(LEFT($A103,2)="za",$E$198,IF(LEFT($A103,2)="zo",$E$199)))))))</f>
        <v>0</v>
      </c>
      <c r="F103" s="441">
        <f>IF(LEFT($A103,2)="ma",$C$173,IF(LEFT($A103,2)="di",$C$178,IF(LEFT($A103,2)="wo",$C$183,IF(LEFT($A103,2)="do",$C$188,IF(LEFT($A103,2)="vr",$C$193,IF(LEFT($A103,2)="za",$C$198,IF(LEFT($A103,2)="zo",$C$199)))))))</f>
        <v>0</v>
      </c>
      <c r="G103" s="43">
        <f t="shared" si="39"/>
        <v>0</v>
      </c>
      <c r="H103" s="265"/>
      <c r="I103" s="265"/>
      <c r="J103" s="280"/>
      <c r="K103" s="280"/>
      <c r="L103" s="310"/>
      <c r="M103" s="282"/>
      <c r="N103" s="463">
        <f t="shared" si="45"/>
        <v>42935</v>
      </c>
      <c r="O103" s="390"/>
      <c r="P103" s="283"/>
      <c r="Q103" s="283"/>
      <c r="R103" s="80"/>
      <c r="S103" s="68">
        <f t="shared" si="31"/>
        <v>0</v>
      </c>
      <c r="T103" s="4">
        <f t="shared" si="46"/>
        <v>0</v>
      </c>
      <c r="U103" s="35"/>
      <c r="V103" s="69">
        <f t="shared" si="35"/>
        <v>0</v>
      </c>
      <c r="W103" s="69">
        <f t="shared" si="36"/>
        <v>0</v>
      </c>
      <c r="X103" s="70">
        <f t="shared" si="37"/>
        <v>0</v>
      </c>
      <c r="Y103" s="92">
        <f t="shared" si="47"/>
        <v>0</v>
      </c>
      <c r="Z103" s="234"/>
      <c r="AA103" s="530">
        <v>0</v>
      </c>
      <c r="AB103" s="531">
        <v>0</v>
      </c>
      <c r="AC103" s="37"/>
    </row>
    <row r="104" spans="1:29" ht="12.75" customHeight="1" thickBot="1" x14ac:dyDescent="0.3">
      <c r="A104" s="497" t="str">
        <f>TEXT($B$101,"dddd")</f>
        <v>dinsdag</v>
      </c>
      <c r="B104" s="664"/>
      <c r="C104" s="450"/>
      <c r="D104" s="441">
        <f>IF(LEFT($A104,2)="ma",$D$174,IF(LEFT($A104,2)="di",$D$179,IF(LEFT($A104,2)="wo",$D$184,IF(LEFT($A104,2)="do",$D$189,IF(LEFT($A104,2)="vr",$D$194,IF(LEFT($A104,2)="za",$D$198,IF(LEFT($A104,2)="zo",$D$199)))))))</f>
        <v>0</v>
      </c>
      <c r="E104" s="441">
        <f>IF(LEFT($A104,2)="ma",$E$174,IF(LEFT($A104,2)="di",$E$179,IF(LEFT($A104,2)="wo",$E$184,IF(LEFT($A104,2)="do",$E$189,IF(LEFT($A104,2)="vr",$E$194,IF(LEFT($A104,2)="za",$E$198,IF(LEFT($A104,2)="zo",$E$199)))))))</f>
        <v>0</v>
      </c>
      <c r="F104" s="441">
        <f>IF(LEFT($A104,2)="ma",$C$174,IF(LEFT($A104,2)="di",$C$179,IF(LEFT($A104,2)="wo",$C$184,IF(LEFT($A104,2)="do",$C$189,IF(LEFT($A104,2)="vr",$C$194,IF(LEFT($A104,2)="za",$C$198,IF(LEFT($A104,2)="zo",$C$199)))))))</f>
        <v>0</v>
      </c>
      <c r="G104" s="43">
        <f t="shared" si="39"/>
        <v>0</v>
      </c>
      <c r="H104" s="265"/>
      <c r="I104" s="265"/>
      <c r="J104" s="280"/>
      <c r="K104" s="280"/>
      <c r="L104" s="310"/>
      <c r="M104" s="282"/>
      <c r="N104" s="463">
        <f t="shared" si="45"/>
        <v>42935</v>
      </c>
      <c r="O104" s="390"/>
      <c r="P104" s="283"/>
      <c r="Q104" s="283"/>
      <c r="R104" s="80"/>
      <c r="S104" s="68">
        <f t="shared" si="31"/>
        <v>0</v>
      </c>
      <c r="T104" s="4">
        <f t="shared" si="46"/>
        <v>0</v>
      </c>
      <c r="U104" s="35"/>
      <c r="V104" s="69">
        <f t="shared" si="35"/>
        <v>0</v>
      </c>
      <c r="W104" s="69">
        <f t="shared" si="36"/>
        <v>0</v>
      </c>
      <c r="X104" s="70">
        <f t="shared" si="37"/>
        <v>0</v>
      </c>
      <c r="Y104" s="92">
        <f t="shared" si="47"/>
        <v>0</v>
      </c>
      <c r="Z104" s="234"/>
      <c r="AA104" s="530">
        <v>0</v>
      </c>
      <c r="AB104" s="531">
        <v>0</v>
      </c>
      <c r="AC104" s="37"/>
    </row>
    <row r="105" spans="1:29" ht="13.5" customHeight="1" thickBot="1" x14ac:dyDescent="0.3">
      <c r="A105" s="498" t="str">
        <f>TEXT($B$101,"dddd")</f>
        <v>dinsdag</v>
      </c>
      <c r="B105" s="665"/>
      <c r="C105" s="449" t="e">
        <f t="shared" si="38"/>
        <v>#REF!</v>
      </c>
      <c r="D105" s="442">
        <f>IF(LEFT($A105,2)="ma",$D$175,IF(LEFT($A105,2)="di",$D$180,IF(LEFT($A105,2)="wo",$D$185,IF(LEFT($A105,2)="do",$D$190,IF(LEFT($A105,2)="vr",$D$195,IF(LEFT($A105,2)="za",$D$198,IF(LEFT($A105,2)="zo",$D$199)))))))</f>
        <v>0</v>
      </c>
      <c r="E105" s="442">
        <f>IF(LEFT($A105,2)="ma",$E$175,IF(LEFT($A105,2)="di",$E$180,IF(LEFT($A105,2)="wo",$E$185,IF(LEFT($A105,2)="do",$E$190,IF(LEFT($A105,2)="vr",$E$195,IF(LEFT($A105,2)="za",$E$198,IF(LEFT($A105,2)="zo",$E$199)))))))</f>
        <v>0</v>
      </c>
      <c r="F105" s="442">
        <f>IF(LEFT($A105,2)="ma",$C$175,IF(LEFT($A105,2)="di",$C$180,IF(LEFT($A105,2)="wo",$C$185,IF(LEFT($A105,2)="do",$C$190,IF(LEFT($A105,2)="vr",$C$195,IF(LEFT($A105,2)="za",$C$198,IF(LEFT($A105,2)="zo",$C$199)))))))</f>
        <v>0</v>
      </c>
      <c r="G105" s="44">
        <f t="shared" si="39"/>
        <v>0</v>
      </c>
      <c r="H105" s="266"/>
      <c r="I105" s="266"/>
      <c r="J105" s="284"/>
      <c r="K105" s="284"/>
      <c r="L105" s="311"/>
      <c r="M105" s="286"/>
      <c r="N105" s="463">
        <f t="shared" si="45"/>
        <v>42935</v>
      </c>
      <c r="O105" s="391"/>
      <c r="P105" s="287"/>
      <c r="Q105" s="287"/>
      <c r="R105" s="81"/>
      <c r="S105" s="71">
        <f t="shared" si="31"/>
        <v>0</v>
      </c>
      <c r="T105" s="6">
        <f t="shared" si="46"/>
        <v>0</v>
      </c>
      <c r="U105" s="36"/>
      <c r="V105" s="72">
        <f t="shared" si="35"/>
        <v>0</v>
      </c>
      <c r="W105" s="72">
        <f t="shared" si="36"/>
        <v>0</v>
      </c>
      <c r="X105" s="73">
        <f t="shared" si="37"/>
        <v>0</v>
      </c>
      <c r="Y105" s="93">
        <f t="shared" si="47"/>
        <v>0</v>
      </c>
      <c r="Z105" s="235"/>
      <c r="AA105" s="536">
        <v>0</v>
      </c>
      <c r="AB105" s="537">
        <v>0</v>
      </c>
      <c r="AC105" s="38"/>
    </row>
    <row r="106" spans="1:29" ht="12.75" customHeight="1" thickBot="1" x14ac:dyDescent="0.3">
      <c r="A106" s="499" t="str">
        <f>TEXT($B$106,"dddd")</f>
        <v>woensdag</v>
      </c>
      <c r="B106" s="663">
        <f>DATE($AC$3,7,21)</f>
        <v>42936</v>
      </c>
      <c r="C106" s="451"/>
      <c r="D106" s="493">
        <f>IF(LEFT($A106,2 )="ma",$D$171,IF(LEFT($A106,2)="di",$D$176,IF(LEFT($A106,2)="wo",$D$181,IF(LEFT($A106,2)="do",$D$186,IF(LEFT($A106,2)="vr",$D$191,IF(LEFT($A106,2)="za",$D$198,IF(LEFT($A106,2)="zo",$D$199)))))))</f>
        <v>0</v>
      </c>
      <c r="E106" s="495">
        <f>IF(LEFT($A106,2)="ma",$E$171,IF(LEFT($A106,2)="di",$E$176,IF(LEFT($A106,2)="wo",$E$181,IF(LEFT($A106,2)="do",$E$186,IF(LEFT($A106,2)="vr",$E$191,IF(LEFT($A106,2)="za",$E$198,IF(LEFT($A106,2)="zo",$E$199)))))))</f>
        <v>0</v>
      </c>
      <c r="F106" s="495">
        <f>IF(LEFT($A106,2)="ma",$C$171,IF(LEFT($A106,2)="di",$C$176,IF(LEFT($A106,2)="wo",$C$181,IF(LEFT($A106,2)="do",$C$186,IF(LEFT($A106,2)="vr",$C$191,IF(LEFT($A106,2)="za",$C$198,IF(LEFT($A106,2)="zo",$C$199)))))))</f>
        <v>0</v>
      </c>
      <c r="G106" s="42">
        <f t="shared" si="39"/>
        <v>0</v>
      </c>
      <c r="H106" s="264"/>
      <c r="I106" s="508"/>
      <c r="J106" s="276"/>
      <c r="K106" s="276"/>
      <c r="L106" s="309"/>
      <c r="M106" s="278"/>
      <c r="N106" s="464">
        <f>$B$106</f>
        <v>42936</v>
      </c>
      <c r="O106" s="389"/>
      <c r="P106" s="279"/>
      <c r="Q106" s="279"/>
      <c r="R106" s="79"/>
      <c r="S106" s="200">
        <f t="shared" si="31"/>
        <v>0</v>
      </c>
      <c r="T106" s="5">
        <f t="shared" si="46"/>
        <v>0</v>
      </c>
      <c r="U106" s="34"/>
      <c r="V106" s="67">
        <f>IF(LEFT(M106,1)="R",IF(U106&lt;$Q$2,0,U106-$Q$2),IF(LEFT(M106,1)="S",IF(U106&lt;$Q$2,0,U106-$Q$2),U106))</f>
        <v>0</v>
      </c>
      <c r="W106" s="67">
        <f>U106</f>
        <v>0</v>
      </c>
      <c r="X106" s="74">
        <f>W106*($Y$3)</f>
        <v>0</v>
      </c>
      <c r="Y106" s="91">
        <f t="shared" si="47"/>
        <v>0</v>
      </c>
      <c r="Z106" s="238"/>
      <c r="AA106" s="528">
        <v>0</v>
      </c>
      <c r="AB106" s="529">
        <v>0</v>
      </c>
      <c r="AC106" s="41"/>
    </row>
    <row r="107" spans="1:29" ht="12.75" customHeight="1" thickBot="1" x14ac:dyDescent="0.3">
      <c r="A107" s="499" t="str">
        <f>TEXT($B$106,"dddd")</f>
        <v>woensdag</v>
      </c>
      <c r="B107" s="664"/>
      <c r="C107" s="450"/>
      <c r="D107" s="494">
        <f>IF(LEFT($A107,2)="ma",$D$172,IF(LEFT($A107,2)="di",$D$177,IF(LEFT($A107,2)="wo",$D$182,IF(LEFT($A107,2)="do",$D$187,IF(LEFT($A107,2)="vr",$D$192,IF(LEFT($A107,2)="za",$D$198,IF(LEFT($A107,2)="zo",$D$199)))))))</f>
        <v>0</v>
      </c>
      <c r="E107" s="441">
        <f>IF(LEFT($A107,2)="ma",$E$172,IF(LEFT($A107,2)="di",$E$177,IF(LEFT($A107,2)="wo",$E$182,IF(LEFT($A107,2)="do",$E$187,IF(LEFT($A107,2)="vr",$E$192,IF(LEFT($A107,2)="za",$E$198,IF(LEFT($A107,2)="zo",$E$199)))))))</f>
        <v>0</v>
      </c>
      <c r="F107" s="441">
        <f>IF(LEFT($A107,2)="ma",$C$172,IF(LEFT($A107,2)="di",$C$177,IF(LEFT($A107,2)="wo",$C$182,IF(LEFT($A107,2)="do",$C$187,IF(LEFT($A107,2)="vr",$C$192,IF(LEFT($A107,2)="za",$C$198,IF(LEFT($A107,2)="zo",$C$199)))))))</f>
        <v>0</v>
      </c>
      <c r="G107" s="43">
        <f t="shared" si="39"/>
        <v>0</v>
      </c>
      <c r="H107" s="265"/>
      <c r="I107" s="265"/>
      <c r="J107" s="280"/>
      <c r="K107" s="280"/>
      <c r="L107" s="310"/>
      <c r="M107" s="282"/>
      <c r="N107" s="464">
        <f t="shared" ref="N107:N110" si="48">$B$106</f>
        <v>42936</v>
      </c>
      <c r="O107" s="390"/>
      <c r="P107" s="283"/>
      <c r="Q107" s="283"/>
      <c r="R107" s="80"/>
      <c r="S107" s="68">
        <f t="shared" si="31"/>
        <v>0</v>
      </c>
      <c r="T107" s="4">
        <f t="shared" si="46"/>
        <v>0</v>
      </c>
      <c r="U107" s="35"/>
      <c r="V107" s="69">
        <f t="shared" si="35"/>
        <v>0</v>
      </c>
      <c r="W107" s="69">
        <f t="shared" si="36"/>
        <v>0</v>
      </c>
      <c r="X107" s="70">
        <f t="shared" si="37"/>
        <v>0</v>
      </c>
      <c r="Y107" s="92">
        <f t="shared" si="47"/>
        <v>0</v>
      </c>
      <c r="Z107" s="234"/>
      <c r="AA107" s="530">
        <v>0</v>
      </c>
      <c r="AB107" s="531">
        <v>0</v>
      </c>
      <c r="AC107" s="37"/>
    </row>
    <row r="108" spans="1:29" ht="12.75" customHeight="1" thickBot="1" x14ac:dyDescent="0.3">
      <c r="A108" s="499" t="str">
        <f>TEXT($B$106,"dddd")</f>
        <v>woensdag</v>
      </c>
      <c r="B108" s="664"/>
      <c r="C108" s="452"/>
      <c r="D108" s="492">
        <f>IF(LEFT($A108,2)="ma",$D$173,IF(LEFT($A108,2)="di",$D$178,IF(LEFT($A108,2)="wo",$D$183,IF(LEFT($A108,2)="do",$D$188,IF(LEFT($A108,2)="vr",$D$193,IF(LEFT($A108,2)="za",$D$198,IF(LEFT($A108,2)="zo",$D$199)))))))</f>
        <v>0</v>
      </c>
      <c r="E108" s="441">
        <f>IF(LEFT($A108,2)="ma",$E$173,IF(LEFT($A108,2)="di",$E$178,IF(LEFT($A108,2)="wo",$E$183,IF(LEFT($A108,2)="do",$E$188,IF(LEFT($A108,2)="vr",$E$193,IF(LEFT($A108,2)="za",$E$198,IF(LEFT($A108,2)="zo",$E$199)))))))</f>
        <v>0</v>
      </c>
      <c r="F108" s="441">
        <f>IF(LEFT($A108,2)="ma",$C$173,IF(LEFT($A108,2)="di",$C$178,IF(LEFT($A108,2)="wo",$C$183,IF(LEFT($A108,2)="do",$C$188,IF(LEFT($A108,2)="vr",$C$193,IF(LEFT($A108,2)="za",$C$198,IF(LEFT($A108,2)="zo",$C$199)))))))</f>
        <v>0</v>
      </c>
      <c r="G108" s="43">
        <f t="shared" si="39"/>
        <v>0</v>
      </c>
      <c r="H108" s="265"/>
      <c r="I108" s="265"/>
      <c r="J108" s="280"/>
      <c r="K108" s="280"/>
      <c r="L108" s="310"/>
      <c r="M108" s="282"/>
      <c r="N108" s="464">
        <f t="shared" si="48"/>
        <v>42936</v>
      </c>
      <c r="O108" s="390"/>
      <c r="P108" s="283"/>
      <c r="Q108" s="283"/>
      <c r="R108" s="80"/>
      <c r="S108" s="68">
        <f t="shared" si="31"/>
        <v>0</v>
      </c>
      <c r="T108" s="4">
        <f t="shared" si="46"/>
        <v>0</v>
      </c>
      <c r="U108" s="35"/>
      <c r="V108" s="69">
        <f t="shared" si="35"/>
        <v>0</v>
      </c>
      <c r="W108" s="69">
        <f t="shared" si="36"/>
        <v>0</v>
      </c>
      <c r="X108" s="70">
        <f t="shared" si="37"/>
        <v>0</v>
      </c>
      <c r="Y108" s="92">
        <f t="shared" si="47"/>
        <v>0</v>
      </c>
      <c r="Z108" s="234"/>
      <c r="AA108" s="530">
        <v>0</v>
      </c>
      <c r="AB108" s="531">
        <v>0</v>
      </c>
      <c r="AC108" s="37"/>
    </row>
    <row r="109" spans="1:29" ht="12.75" customHeight="1" thickBot="1" x14ac:dyDescent="0.3">
      <c r="A109" s="499" t="str">
        <f>TEXT($B$106,"dddd")</f>
        <v>woensdag</v>
      </c>
      <c r="B109" s="664"/>
      <c r="C109" s="450"/>
      <c r="D109" s="441">
        <f>IF(LEFT($A109,2)="ma",$D$174,IF(LEFT($A109,2)="di",$D$179,IF(LEFT($A109,2)="wo",$D$184,IF(LEFT($A109,2)="do",$D$189,IF(LEFT($A109,2)="vr",$D$194,IF(LEFT($A109,2)="za",$D$198,IF(LEFT($A109,2)="zo",$D$199)))))))</f>
        <v>0</v>
      </c>
      <c r="E109" s="441">
        <f>IF(LEFT($A109,2)="ma",$E$174,IF(LEFT($A109,2)="di",$E$179,IF(LEFT($A109,2)="wo",$E$184,IF(LEFT($A109,2)="do",$E$189,IF(LEFT($A109,2)="vr",$E$194,IF(LEFT($A109,2)="za",$E$198,IF(LEFT($A109,2)="zo",$E$199)))))))</f>
        <v>0</v>
      </c>
      <c r="F109" s="441">
        <f>IF(LEFT($A109,2)="ma",$C$174,IF(LEFT($A109,2)="di",$C$179,IF(LEFT($A109,2)="wo",$C$184,IF(LEFT($A109,2)="do",$C$189,IF(LEFT($A109,2)="vr",$C$194,IF(LEFT($A109,2)="za",$C$198,IF(LEFT($A109,2)="zo",$C$199)))))))</f>
        <v>0</v>
      </c>
      <c r="G109" s="43">
        <f t="shared" si="39"/>
        <v>0</v>
      </c>
      <c r="H109" s="265"/>
      <c r="I109" s="265"/>
      <c r="J109" s="280"/>
      <c r="K109" s="280"/>
      <c r="L109" s="310"/>
      <c r="M109" s="282"/>
      <c r="N109" s="464">
        <f t="shared" si="48"/>
        <v>42936</v>
      </c>
      <c r="O109" s="390"/>
      <c r="P109" s="283"/>
      <c r="Q109" s="283"/>
      <c r="R109" s="80"/>
      <c r="S109" s="68">
        <f t="shared" si="31"/>
        <v>0</v>
      </c>
      <c r="T109" s="4">
        <f t="shared" si="46"/>
        <v>0</v>
      </c>
      <c r="U109" s="35"/>
      <c r="V109" s="69">
        <f t="shared" si="35"/>
        <v>0</v>
      </c>
      <c r="W109" s="69">
        <f t="shared" si="36"/>
        <v>0</v>
      </c>
      <c r="X109" s="70">
        <f t="shared" si="37"/>
        <v>0</v>
      </c>
      <c r="Y109" s="92">
        <f t="shared" si="47"/>
        <v>0</v>
      </c>
      <c r="Z109" s="234"/>
      <c r="AA109" s="530">
        <v>0</v>
      </c>
      <c r="AB109" s="531">
        <v>0</v>
      </c>
      <c r="AC109" s="37"/>
    </row>
    <row r="110" spans="1:29" ht="13.5" customHeight="1" thickBot="1" x14ac:dyDescent="0.3">
      <c r="A110" s="499" t="str">
        <f>TEXT($B$106,"dddd")</f>
        <v>woensdag</v>
      </c>
      <c r="B110" s="665"/>
      <c r="C110" s="449" t="e">
        <f t="shared" si="38"/>
        <v>#REF!</v>
      </c>
      <c r="D110" s="442">
        <f>IF(LEFT($A110,2)="ma",$D$175,IF(LEFT($A110,2)="di",$D$180,IF(LEFT($A110,2)="wo",$D$185,IF(LEFT($A110,2)="do",$D$190,IF(LEFT($A110,2)="vr",$D$195,IF(LEFT($A110,2)="za",$D$198,IF(LEFT($A110,2)="zo",$D$199)))))))</f>
        <v>0</v>
      </c>
      <c r="E110" s="442">
        <f>IF(LEFT($A110,2)="ma",$E$175,IF(LEFT($A110,2)="di",$E$180,IF(LEFT($A110,2)="wo",$E$185,IF(LEFT($A110,2)="do",$E$190,IF(LEFT($A110,2)="vr",$E$195,IF(LEFT($A110,2)="za",$E$198,IF(LEFT($A110,2)="zo",$E$199)))))))</f>
        <v>0</v>
      </c>
      <c r="F110" s="442">
        <f>IF(LEFT($A110,2)="ma",$C$175,IF(LEFT($A110,2)="di",$C$180,IF(LEFT($A110,2)="wo",$C$185,IF(LEFT($A110,2)="do",$C$190,IF(LEFT($A110,2)="vr",$C$195,IF(LEFT($A110,2)="za",$C$198,IF(LEFT($A110,2)="zo",$C$199)))))))</f>
        <v>0</v>
      </c>
      <c r="G110" s="46">
        <f t="shared" si="39"/>
        <v>0</v>
      </c>
      <c r="H110" s="268"/>
      <c r="I110" s="266"/>
      <c r="J110" s="292"/>
      <c r="K110" s="292"/>
      <c r="L110" s="313"/>
      <c r="M110" s="294"/>
      <c r="N110" s="464">
        <f t="shared" si="48"/>
        <v>42936</v>
      </c>
      <c r="O110" s="393"/>
      <c r="P110" s="295"/>
      <c r="Q110" s="295"/>
      <c r="R110" s="81"/>
      <c r="S110" s="71">
        <f t="shared" si="31"/>
        <v>0</v>
      </c>
      <c r="T110" s="6">
        <f t="shared" si="46"/>
        <v>0</v>
      </c>
      <c r="U110" s="36"/>
      <c r="V110" s="72">
        <f t="shared" si="35"/>
        <v>0</v>
      </c>
      <c r="W110" s="72">
        <f t="shared" si="36"/>
        <v>0</v>
      </c>
      <c r="X110" s="73">
        <f t="shared" si="37"/>
        <v>0</v>
      </c>
      <c r="Y110" s="93">
        <f t="shared" si="47"/>
        <v>0</v>
      </c>
      <c r="Z110" s="237"/>
      <c r="AA110" s="532">
        <v>0</v>
      </c>
      <c r="AB110" s="533">
        <v>0</v>
      </c>
      <c r="AC110" s="40"/>
    </row>
    <row r="111" spans="1:29" ht="12.75" customHeight="1" x14ac:dyDescent="0.25">
      <c r="A111" s="496" t="str">
        <f>TEXT($B$111,"dddd")</f>
        <v>donderdag</v>
      </c>
      <c r="B111" s="663">
        <f>DATE($AC$3,7,22)</f>
        <v>42937</v>
      </c>
      <c r="C111" s="451"/>
      <c r="D111" s="493">
        <f>IF(LEFT($A111,2 )="ma",$D$171,IF(LEFT($A111,2)="di",$D$176,IF(LEFT($A111,2)="wo",$D$181,IF(LEFT($A111,2)="do",$D$186,IF(LEFT($A111,2)="vr",$D$191,IF(LEFT($A111,2)="za",$D$198,IF(LEFT($A111,2)="zo",$D$199)))))))</f>
        <v>0</v>
      </c>
      <c r="E111" s="495">
        <f>IF(LEFT($A111,2)="ma",$E$171,IF(LEFT($A111,2)="di",$E$176,IF(LEFT($A111,2)="wo",$E$181,IF(LEFT($A111,2)="do",$E$186,IF(LEFT($A111,2)="vr",$E$191,IF(LEFT($A111,2)="za",$E$198,IF(LEFT($A111,2)="zo",$E$199)))))))</f>
        <v>0</v>
      </c>
      <c r="F111" s="495">
        <f>IF(LEFT($A111,2)="ma",$C$171,IF(LEFT($A111,2)="di",$C$176,IF(LEFT($A111,2)="wo",$C$181,IF(LEFT($A111,2)="do",$C$186,IF(LEFT($A111,2)="vr",$C$191,IF(LEFT($A111,2)="za",$C$198,IF(LEFT($A111,2)="zo",$C$199)))))))</f>
        <v>0</v>
      </c>
      <c r="G111" s="42">
        <f t="shared" si="39"/>
        <v>0</v>
      </c>
      <c r="H111" s="264"/>
      <c r="I111" s="508"/>
      <c r="J111" s="276"/>
      <c r="K111" s="276"/>
      <c r="L111" s="309"/>
      <c r="M111" s="278"/>
      <c r="N111" s="463">
        <f>$B$111</f>
        <v>42937</v>
      </c>
      <c r="O111" s="389"/>
      <c r="P111" s="279"/>
      <c r="Q111" s="279"/>
      <c r="R111" s="79"/>
      <c r="S111" s="200">
        <f t="shared" si="31"/>
        <v>0</v>
      </c>
      <c r="T111" s="5">
        <f t="shared" si="46"/>
        <v>0</v>
      </c>
      <c r="U111" s="34"/>
      <c r="V111" s="67">
        <f>IF(LEFT(M111,1)="R",IF(U111&lt;$Q$2,0,U111-$Q$2),IF(LEFT(M111,1)="S",IF(U111&lt;$Q$2,0,U111-$Q$2),U111))</f>
        <v>0</v>
      </c>
      <c r="W111" s="67">
        <f>U111</f>
        <v>0</v>
      </c>
      <c r="X111" s="74">
        <f>W111*($Y$3)</f>
        <v>0</v>
      </c>
      <c r="Y111" s="91">
        <f t="shared" si="47"/>
        <v>0</v>
      </c>
      <c r="Z111" s="238"/>
      <c r="AA111" s="534">
        <v>0</v>
      </c>
      <c r="AB111" s="535">
        <v>0</v>
      </c>
      <c r="AC111" s="41"/>
    </row>
    <row r="112" spans="1:29" ht="12.75" customHeight="1" x14ac:dyDescent="0.25">
      <c r="A112" s="497" t="str">
        <f>TEXT($B$111,"dddd")</f>
        <v>donderdag</v>
      </c>
      <c r="B112" s="664"/>
      <c r="C112" s="450"/>
      <c r="D112" s="494">
        <f>IF(LEFT($A112,2)="ma",$D$172,IF(LEFT($A112,2)="di",$D$177,IF(LEFT($A112,2)="wo",$D$182,IF(LEFT($A112,2)="do",$D$187,IF(LEFT($A112,2)="vr",$D$192,IF(LEFT($A112,2)="za",$D$198,IF(LEFT($A112,2)="zo",$D$199)))))))</f>
        <v>0</v>
      </c>
      <c r="E112" s="441">
        <f>IF(LEFT($A112,2)="ma",$E$172,IF(LEFT($A112,2)="di",$E$177,IF(LEFT($A112,2)="wo",$E$182,IF(LEFT($A112,2)="do",$E$187,IF(LEFT($A112,2)="vr",$E$192,IF(LEFT($A112,2)="za",$E$198,IF(LEFT($A112,2)="zo",$E$199)))))))</f>
        <v>0</v>
      </c>
      <c r="F112" s="441">
        <f>IF(LEFT($A112,2)="ma",$C$172,IF(LEFT($A112,2)="di",$C$177,IF(LEFT($A112,2)="wo",$C$182,IF(LEFT($A112,2)="do",$C$187,IF(LEFT($A112,2)="vr",$C$192,IF(LEFT($A112,2)="za",$C$198,IF(LEFT($A112,2)="zo",$C$199)))))))</f>
        <v>0</v>
      </c>
      <c r="G112" s="43">
        <f t="shared" si="39"/>
        <v>0</v>
      </c>
      <c r="H112" s="265"/>
      <c r="I112" s="265"/>
      <c r="J112" s="280"/>
      <c r="K112" s="280"/>
      <c r="L112" s="310"/>
      <c r="M112" s="282"/>
      <c r="N112" s="463">
        <f t="shared" ref="N112:N115" si="49">$B$111</f>
        <v>42937</v>
      </c>
      <c r="O112" s="390"/>
      <c r="P112" s="283"/>
      <c r="Q112" s="283"/>
      <c r="R112" s="80"/>
      <c r="S112" s="68">
        <f t="shared" si="31"/>
        <v>0</v>
      </c>
      <c r="T112" s="4">
        <f t="shared" si="46"/>
        <v>0</v>
      </c>
      <c r="U112" s="35"/>
      <c r="V112" s="69">
        <f t="shared" si="35"/>
        <v>0</v>
      </c>
      <c r="W112" s="69">
        <f t="shared" si="36"/>
        <v>0</v>
      </c>
      <c r="X112" s="70">
        <f t="shared" si="37"/>
        <v>0</v>
      </c>
      <c r="Y112" s="92">
        <f t="shared" si="47"/>
        <v>0</v>
      </c>
      <c r="Z112" s="234"/>
      <c r="AA112" s="530">
        <v>0</v>
      </c>
      <c r="AB112" s="531">
        <v>0</v>
      </c>
      <c r="AC112" s="37"/>
    </row>
    <row r="113" spans="1:29" ht="12.75" customHeight="1" x14ac:dyDescent="0.25">
      <c r="A113" s="497" t="str">
        <f>TEXT($B$111,"dddd")</f>
        <v>donderdag</v>
      </c>
      <c r="B113" s="664"/>
      <c r="C113" s="452"/>
      <c r="D113" s="492">
        <f>IF(LEFT($A113,2)="ma",$D$173,IF(LEFT($A113,2)="di",$D$178,IF(LEFT($A113,2)="wo",$D$183,IF(LEFT($A113,2)="do",$D$188,IF(LEFT($A113,2)="vr",$D$193,IF(LEFT($A113,2)="za",$D$198,IF(LEFT($A113,2)="zo",$D$199)))))))</f>
        <v>0</v>
      </c>
      <c r="E113" s="441">
        <f>IF(LEFT($A113,2)="ma",$E$173,IF(LEFT($A113,2)="di",$E$178,IF(LEFT($A113,2)="wo",$E$183,IF(LEFT($A113,2)="do",$E$188,IF(LEFT($A113,2)="vr",$E$193,IF(LEFT($A113,2)="za",$E$198,IF(LEFT($A113,2)="zo",$E$199)))))))</f>
        <v>0</v>
      </c>
      <c r="F113" s="441">
        <f>IF(LEFT($A113,2)="ma",$C$173,IF(LEFT($A113,2)="di",$C$178,IF(LEFT($A113,2)="wo",$C$183,IF(LEFT($A113,2)="do",$C$188,IF(LEFT($A113,2)="vr",$C$193,IF(LEFT($A113,2)="za",$C$198,IF(LEFT($A113,2)="zo",$C$199)))))))</f>
        <v>0</v>
      </c>
      <c r="G113" s="43">
        <f t="shared" si="39"/>
        <v>0</v>
      </c>
      <c r="H113" s="265"/>
      <c r="I113" s="265"/>
      <c r="J113" s="280"/>
      <c r="K113" s="280"/>
      <c r="L113" s="310"/>
      <c r="M113" s="282"/>
      <c r="N113" s="463">
        <f t="shared" si="49"/>
        <v>42937</v>
      </c>
      <c r="O113" s="390"/>
      <c r="P113" s="283"/>
      <c r="Q113" s="283"/>
      <c r="R113" s="80"/>
      <c r="S113" s="68">
        <f t="shared" si="31"/>
        <v>0</v>
      </c>
      <c r="T113" s="4">
        <f t="shared" si="46"/>
        <v>0</v>
      </c>
      <c r="U113" s="35"/>
      <c r="V113" s="69">
        <f t="shared" si="35"/>
        <v>0</v>
      </c>
      <c r="W113" s="69">
        <f t="shared" si="36"/>
        <v>0</v>
      </c>
      <c r="X113" s="70">
        <f t="shared" si="37"/>
        <v>0</v>
      </c>
      <c r="Y113" s="92">
        <f t="shared" si="47"/>
        <v>0</v>
      </c>
      <c r="Z113" s="234"/>
      <c r="AA113" s="530">
        <v>0</v>
      </c>
      <c r="AB113" s="531">
        <v>0</v>
      </c>
      <c r="AC113" s="37"/>
    </row>
    <row r="114" spans="1:29" ht="12.75" customHeight="1" thickBot="1" x14ac:dyDescent="0.3">
      <c r="A114" s="497" t="str">
        <f>TEXT($B$111,"dddd")</f>
        <v>donderdag</v>
      </c>
      <c r="B114" s="664"/>
      <c r="C114" s="450"/>
      <c r="D114" s="441">
        <f>IF(LEFT($A114,2)="ma",$D$174,IF(LEFT($A114,2)="di",$D$179,IF(LEFT($A114,2)="wo",$D$184,IF(LEFT($A114,2)="do",$D$189,IF(LEFT($A114,2)="vr",$D$194,IF(LEFT($A114,2)="za",$D$198,IF(LEFT($A114,2)="zo",$D$199)))))))</f>
        <v>0</v>
      </c>
      <c r="E114" s="441">
        <f>IF(LEFT($A114,2)="ma",$E$174,IF(LEFT($A114,2)="di",$E$179,IF(LEFT($A114,2)="wo",$E$184,IF(LEFT($A114,2)="do",$E$189,IF(LEFT($A114,2)="vr",$E$194,IF(LEFT($A114,2)="za",$E$198,IF(LEFT($A114,2)="zo",$E$199)))))))</f>
        <v>0</v>
      </c>
      <c r="F114" s="441">
        <f>IF(LEFT($A114,2)="ma",$C$174,IF(LEFT($A114,2)="di",$C$179,IF(LEFT($A114,2)="wo",$C$184,IF(LEFT($A114,2)="do",$C$189,IF(LEFT($A114,2)="vr",$C$194,IF(LEFT($A114,2)="za",$C$198,IF(LEFT($A114,2)="zo",$C$199)))))))</f>
        <v>0</v>
      </c>
      <c r="G114" s="43">
        <f t="shared" si="39"/>
        <v>0</v>
      </c>
      <c r="H114" s="265"/>
      <c r="I114" s="265"/>
      <c r="J114" s="280"/>
      <c r="K114" s="280"/>
      <c r="L114" s="310"/>
      <c r="M114" s="282"/>
      <c r="N114" s="463">
        <f t="shared" si="49"/>
        <v>42937</v>
      </c>
      <c r="O114" s="390"/>
      <c r="P114" s="283"/>
      <c r="Q114" s="283"/>
      <c r="R114" s="80"/>
      <c r="S114" s="68">
        <f t="shared" si="31"/>
        <v>0</v>
      </c>
      <c r="T114" s="4">
        <f t="shared" si="46"/>
        <v>0</v>
      </c>
      <c r="U114" s="35"/>
      <c r="V114" s="69">
        <f t="shared" si="35"/>
        <v>0</v>
      </c>
      <c r="W114" s="69">
        <f t="shared" si="36"/>
        <v>0</v>
      </c>
      <c r="X114" s="70">
        <f t="shared" si="37"/>
        <v>0</v>
      </c>
      <c r="Y114" s="92">
        <f t="shared" si="47"/>
        <v>0</v>
      </c>
      <c r="Z114" s="234"/>
      <c r="AA114" s="530">
        <v>0</v>
      </c>
      <c r="AB114" s="531">
        <v>0</v>
      </c>
      <c r="AC114" s="37"/>
    </row>
    <row r="115" spans="1:29" ht="13.5" customHeight="1" thickBot="1" x14ac:dyDescent="0.3">
      <c r="A115" s="498" t="str">
        <f>TEXT($B$111,"dddd")</f>
        <v>donderdag</v>
      </c>
      <c r="B115" s="665"/>
      <c r="C115" s="449" t="e">
        <f t="shared" si="38"/>
        <v>#REF!</v>
      </c>
      <c r="D115" s="442">
        <f>IF(LEFT($A115,2)="ma",$D$175,IF(LEFT($A115,2)="di",$D$180,IF(LEFT($A115,2)="wo",$D$185,IF(LEFT($A115,2)="do",$D$190,IF(LEFT($A115,2)="vr",$D$195,IF(LEFT($A115,2)="za",$D$198,IF(LEFT($A115,2)="zo",$D$199)))))))</f>
        <v>0</v>
      </c>
      <c r="E115" s="442">
        <f>IF(LEFT($A115,2)="ma",$E$175,IF(LEFT($A115,2)="di",$E$180,IF(LEFT($A115,2)="wo",$E$185,IF(LEFT($A115,2)="do",$E$190,IF(LEFT($A115,2)="vr",$E$195,IF(LEFT($A115,2)="za",$E$198,IF(LEFT($A115,2)="zo",$E$199)))))))</f>
        <v>0</v>
      </c>
      <c r="F115" s="442">
        <f>IF(LEFT($A115,2)="ma",$C$175,IF(LEFT($A115,2)="di",$C$180,IF(LEFT($A115,2)="wo",$C$185,IF(LEFT($A115,2)="do",$C$190,IF(LEFT($A115,2)="vr",$C$195,IF(LEFT($A115,2)="za",$C$198,IF(LEFT($A115,2)="zo",$C$199)))))))</f>
        <v>0</v>
      </c>
      <c r="G115" s="44">
        <f t="shared" si="39"/>
        <v>0</v>
      </c>
      <c r="H115" s="266"/>
      <c r="I115" s="266"/>
      <c r="J115" s="284"/>
      <c r="K115" s="284"/>
      <c r="L115" s="311"/>
      <c r="M115" s="286"/>
      <c r="N115" s="463">
        <f t="shared" si="49"/>
        <v>42937</v>
      </c>
      <c r="O115" s="391"/>
      <c r="P115" s="287"/>
      <c r="Q115" s="287"/>
      <c r="R115" s="81"/>
      <c r="S115" s="71">
        <f t="shared" si="31"/>
        <v>0</v>
      </c>
      <c r="T115" s="6">
        <f t="shared" si="46"/>
        <v>0</v>
      </c>
      <c r="U115" s="36"/>
      <c r="V115" s="72">
        <f t="shared" si="35"/>
        <v>0</v>
      </c>
      <c r="W115" s="72">
        <f t="shared" si="36"/>
        <v>0</v>
      </c>
      <c r="X115" s="73">
        <f t="shared" si="37"/>
        <v>0</v>
      </c>
      <c r="Y115" s="93">
        <f t="shared" si="47"/>
        <v>0</v>
      </c>
      <c r="Z115" s="235"/>
      <c r="AA115" s="536">
        <v>0</v>
      </c>
      <c r="AB115" s="537">
        <v>0</v>
      </c>
      <c r="AC115" s="38"/>
    </row>
    <row r="116" spans="1:29" ht="12.75" customHeight="1" thickBot="1" x14ac:dyDescent="0.3">
      <c r="A116" s="499" t="str">
        <f>TEXT($B$116,"dddd")</f>
        <v>vrijdag</v>
      </c>
      <c r="B116" s="663">
        <f>DATE($AC$3,7,23)</f>
        <v>42938</v>
      </c>
      <c r="C116" s="451"/>
      <c r="D116" s="493">
        <f>IF(LEFT($A116,2 )="ma",$D$171,IF(LEFT($A116,2)="di",$D$176,IF(LEFT($A116,2)="wo",$D$181,IF(LEFT($A116,2)="do",$D$186,IF(LEFT($A116,2)="vr",$D$191,IF(LEFT($A116,2)="za",$D$198,IF(LEFT($A116,2)="zo",$D$199)))))))</f>
        <v>0</v>
      </c>
      <c r="E116" s="495">
        <f>IF(LEFT($A116,2)="ma",$E$171,IF(LEFT($A116,2)="di",$E$176,IF(LEFT($A116,2)="wo",$E$181,IF(LEFT($A116,2)="do",$E$186,IF(LEFT($A116,2)="vr",$E$191,IF(LEFT($A116,2)="za",$E$198,IF(LEFT($A116,2)="zo",$E$199)))))))</f>
        <v>0</v>
      </c>
      <c r="F116" s="495">
        <f>IF(LEFT($A116,2)="ma",$C$171,IF(LEFT($A116,2)="di",$C$176,IF(LEFT($A116,2)="wo",$C$181,IF(LEFT($A116,2)="do",$C$186,IF(LEFT($A116,2)="vr",$C$191,IF(LEFT($A116,2)="za",$C$198,IF(LEFT($A116,2)="zo",$C$199)))))))</f>
        <v>0</v>
      </c>
      <c r="G116" s="42">
        <f t="shared" si="39"/>
        <v>0</v>
      </c>
      <c r="H116" s="264"/>
      <c r="I116" s="508"/>
      <c r="J116" s="276"/>
      <c r="K116" s="276"/>
      <c r="L116" s="309"/>
      <c r="M116" s="278"/>
      <c r="N116" s="464">
        <f>$B$116</f>
        <v>42938</v>
      </c>
      <c r="O116" s="389"/>
      <c r="P116" s="279"/>
      <c r="Q116" s="279"/>
      <c r="R116" s="79"/>
      <c r="S116" s="200">
        <f t="shared" si="31"/>
        <v>0</v>
      </c>
      <c r="T116" s="5">
        <f t="shared" si="46"/>
        <v>0</v>
      </c>
      <c r="U116" s="34"/>
      <c r="V116" s="67">
        <f>IF(LEFT(M116,1)="R",IF(U116&lt;$Q$2,0,U116-$Q$2),IF(LEFT(M116,1)="S",IF(U116&lt;$Q$2,0,U116-$Q$2),U116))</f>
        <v>0</v>
      </c>
      <c r="W116" s="67">
        <f>U116</f>
        <v>0</v>
      </c>
      <c r="X116" s="74">
        <f>W116*($Y$3)</f>
        <v>0</v>
      </c>
      <c r="Y116" s="91">
        <f t="shared" si="47"/>
        <v>0</v>
      </c>
      <c r="Z116" s="238"/>
      <c r="AA116" s="528">
        <v>0</v>
      </c>
      <c r="AB116" s="529">
        <v>0</v>
      </c>
      <c r="AC116" s="41"/>
    </row>
    <row r="117" spans="1:29" ht="12.75" customHeight="1" thickBot="1" x14ac:dyDescent="0.3">
      <c r="A117" s="499" t="str">
        <f>TEXT($B$116,"dddd")</f>
        <v>vrijdag</v>
      </c>
      <c r="B117" s="664"/>
      <c r="C117" s="450"/>
      <c r="D117" s="494">
        <f>IF(LEFT($A117,2)="ma",$D$172,IF(LEFT($A117,2)="di",$D$177,IF(LEFT($A117,2)="wo",$D$182,IF(LEFT($A117,2)="do",$D$187,IF(LEFT($A117,2)="vr",$D$192,IF(LEFT($A117,2)="za",$D$198,IF(LEFT($A117,2)="zo",$D$199)))))))</f>
        <v>0</v>
      </c>
      <c r="E117" s="441">
        <f>IF(LEFT($A117,2)="ma",$E$172,IF(LEFT($A117,2)="di",$E$177,IF(LEFT($A117,2)="wo",$E$182,IF(LEFT($A117,2)="do",$E$187,IF(LEFT($A117,2)="vr",$E$192,IF(LEFT($A117,2)="za",$E$198,IF(LEFT($A117,2)="zo",$E$199)))))))</f>
        <v>0</v>
      </c>
      <c r="F117" s="441">
        <f>IF(LEFT($A117,2)="ma",$C$172,IF(LEFT($A117,2)="di",$C$177,IF(LEFT($A117,2)="wo",$C$182,IF(LEFT($A117,2)="do",$C$187,IF(LEFT($A117,2)="vr",$C$192,IF(LEFT($A117,2)="za",$C$198,IF(LEFT($A117,2)="zo",$C$199)))))))</f>
        <v>0</v>
      </c>
      <c r="G117" s="43">
        <f t="shared" si="39"/>
        <v>0</v>
      </c>
      <c r="H117" s="265"/>
      <c r="I117" s="265"/>
      <c r="J117" s="280"/>
      <c r="K117" s="280"/>
      <c r="L117" s="310"/>
      <c r="M117" s="282"/>
      <c r="N117" s="464">
        <f t="shared" ref="N117:N120" si="50">$B$116</f>
        <v>42938</v>
      </c>
      <c r="O117" s="390"/>
      <c r="P117" s="283"/>
      <c r="Q117" s="283"/>
      <c r="R117" s="80"/>
      <c r="S117" s="68">
        <f t="shared" si="31"/>
        <v>0</v>
      </c>
      <c r="T117" s="4">
        <f t="shared" si="46"/>
        <v>0</v>
      </c>
      <c r="U117" s="35"/>
      <c r="V117" s="69">
        <f t="shared" si="35"/>
        <v>0</v>
      </c>
      <c r="W117" s="69">
        <f t="shared" si="36"/>
        <v>0</v>
      </c>
      <c r="X117" s="70">
        <f t="shared" si="37"/>
        <v>0</v>
      </c>
      <c r="Y117" s="92">
        <f t="shared" si="47"/>
        <v>0</v>
      </c>
      <c r="Z117" s="234"/>
      <c r="AA117" s="530">
        <v>0</v>
      </c>
      <c r="AB117" s="531">
        <v>0</v>
      </c>
      <c r="AC117" s="37"/>
    </row>
    <row r="118" spans="1:29" ht="12.75" customHeight="1" thickBot="1" x14ac:dyDescent="0.3">
      <c r="A118" s="499" t="str">
        <f>TEXT($B$116,"dddd")</f>
        <v>vrijdag</v>
      </c>
      <c r="B118" s="664"/>
      <c r="C118" s="452"/>
      <c r="D118" s="492">
        <f>IF(LEFT($A118,2)="ma",$D$173,IF(LEFT($A118,2)="di",$D$178,IF(LEFT($A118,2)="wo",$D$183,IF(LEFT($A118,2)="do",$D$188,IF(LEFT($A118,2)="vr",$D$193,IF(LEFT($A118,2)="za",$D$198,IF(LEFT($A118,2)="zo",$D$199)))))))</f>
        <v>0</v>
      </c>
      <c r="E118" s="441">
        <f>IF(LEFT($A118,2)="ma",$E$173,IF(LEFT($A118,2)="di",$E$178,IF(LEFT($A118,2)="wo",$E$183,IF(LEFT($A118,2)="do",$E$188,IF(LEFT($A118,2)="vr",$E$193,IF(LEFT($A118,2)="za",$E$198,IF(LEFT($A118,2)="zo",$E$199)))))))</f>
        <v>0</v>
      </c>
      <c r="F118" s="441">
        <f>IF(LEFT($A118,2)="ma",$C$173,IF(LEFT($A118,2)="di",$C$178,IF(LEFT($A118,2)="wo",$C$183,IF(LEFT($A118,2)="do",$C$188,IF(LEFT($A118,2)="vr",$C$193,IF(LEFT($A118,2)="za",$C$198,IF(LEFT($A118,2)="zo",$C$199)))))))</f>
        <v>0</v>
      </c>
      <c r="G118" s="43">
        <f t="shared" si="39"/>
        <v>0</v>
      </c>
      <c r="H118" s="265"/>
      <c r="I118" s="265"/>
      <c r="J118" s="280"/>
      <c r="K118" s="280"/>
      <c r="L118" s="310"/>
      <c r="M118" s="282"/>
      <c r="N118" s="464">
        <f t="shared" si="50"/>
        <v>42938</v>
      </c>
      <c r="O118" s="390"/>
      <c r="P118" s="283"/>
      <c r="Q118" s="283"/>
      <c r="R118" s="80"/>
      <c r="S118" s="68">
        <f t="shared" si="31"/>
        <v>0</v>
      </c>
      <c r="T118" s="4">
        <f t="shared" si="46"/>
        <v>0</v>
      </c>
      <c r="U118" s="35"/>
      <c r="V118" s="69">
        <f t="shared" si="35"/>
        <v>0</v>
      </c>
      <c r="W118" s="69">
        <f t="shared" si="36"/>
        <v>0</v>
      </c>
      <c r="X118" s="70">
        <f t="shared" si="37"/>
        <v>0</v>
      </c>
      <c r="Y118" s="92">
        <f t="shared" si="47"/>
        <v>0</v>
      </c>
      <c r="Z118" s="234"/>
      <c r="AA118" s="530">
        <v>0</v>
      </c>
      <c r="AB118" s="531">
        <v>0</v>
      </c>
      <c r="AC118" s="37"/>
    </row>
    <row r="119" spans="1:29" ht="12.75" customHeight="1" thickBot="1" x14ac:dyDescent="0.3">
      <c r="A119" s="499" t="str">
        <f>TEXT($B$116,"dddd")</f>
        <v>vrijdag</v>
      </c>
      <c r="B119" s="664"/>
      <c r="C119" s="450"/>
      <c r="D119" s="441">
        <f>IF(LEFT($A119,2)="ma",$D$174,IF(LEFT($A119,2)="di",$D$179,IF(LEFT($A119,2)="wo",$D$184,IF(LEFT($A119,2)="do",$D$189,IF(LEFT($A119,2)="vr",$D$194,IF(LEFT($A119,2)="za",$D$198,IF(LEFT($A119,2)="zo",$D$199)))))))</f>
        <v>0</v>
      </c>
      <c r="E119" s="441">
        <f>IF(LEFT($A119,2)="ma",$E$174,IF(LEFT($A119,2)="di",$E$179,IF(LEFT($A119,2)="wo",$E$184,IF(LEFT($A119,2)="do",$E$189,IF(LEFT($A119,2)="vr",$E$194,IF(LEFT($A119,2)="za",$E$198,IF(LEFT($A119,2)="zo",$E$199)))))))</f>
        <v>0</v>
      </c>
      <c r="F119" s="441">
        <f>IF(LEFT($A119,2)="ma",$C$174,IF(LEFT($A119,2)="di",$C$179,IF(LEFT($A119,2)="wo",$C$184,IF(LEFT($A119,2)="do",$C$189,IF(LEFT($A119,2)="vr",$C$194,IF(LEFT($A119,2)="za",$C$198,IF(LEFT($A119,2)="zo",$C$199)))))))</f>
        <v>0</v>
      </c>
      <c r="G119" s="43">
        <f t="shared" si="39"/>
        <v>0</v>
      </c>
      <c r="H119" s="265"/>
      <c r="I119" s="265"/>
      <c r="J119" s="280"/>
      <c r="K119" s="280"/>
      <c r="L119" s="310"/>
      <c r="M119" s="282"/>
      <c r="N119" s="464">
        <f t="shared" si="50"/>
        <v>42938</v>
      </c>
      <c r="O119" s="390"/>
      <c r="P119" s="283"/>
      <c r="Q119" s="283"/>
      <c r="R119" s="80"/>
      <c r="S119" s="68">
        <f t="shared" si="31"/>
        <v>0</v>
      </c>
      <c r="T119" s="4">
        <f t="shared" si="46"/>
        <v>0</v>
      </c>
      <c r="U119" s="35"/>
      <c r="V119" s="69">
        <f t="shared" si="35"/>
        <v>0</v>
      </c>
      <c r="W119" s="69">
        <f t="shared" si="36"/>
        <v>0</v>
      </c>
      <c r="X119" s="70">
        <f t="shared" si="37"/>
        <v>0</v>
      </c>
      <c r="Y119" s="92">
        <f t="shared" si="47"/>
        <v>0</v>
      </c>
      <c r="Z119" s="234"/>
      <c r="AA119" s="530">
        <v>0</v>
      </c>
      <c r="AB119" s="531">
        <v>0</v>
      </c>
      <c r="AC119" s="37"/>
    </row>
    <row r="120" spans="1:29" ht="13.5" customHeight="1" thickBot="1" x14ac:dyDescent="0.3">
      <c r="A120" s="499" t="str">
        <f>TEXT($B$116,"dddd")</f>
        <v>vrijdag</v>
      </c>
      <c r="B120" s="665"/>
      <c r="C120" s="449" t="e">
        <f t="shared" si="38"/>
        <v>#REF!</v>
      </c>
      <c r="D120" s="442">
        <f>IF(LEFT($A120,2)="ma",$D$175,IF(LEFT($A120,2)="di",$D$180,IF(LEFT($A120,2)="wo",$D$185,IF(LEFT($A120,2)="do",$D$190,IF(LEFT($A120,2)="vr",$D$195,IF(LEFT($A120,2)="za",$D$198,IF(LEFT($A120,2)="zo",$D$199)))))))</f>
        <v>0</v>
      </c>
      <c r="E120" s="442">
        <f>IF(LEFT($A120,2)="ma",$E$175,IF(LEFT($A120,2)="di",$E$180,IF(LEFT($A120,2)="wo",$E$185,IF(LEFT($A120,2)="do",$E$190,IF(LEFT($A120,2)="vr",$E$195,IF(LEFT($A120,2)="za",$E$198,IF(LEFT($A120,2)="zo",$E$199)))))))</f>
        <v>0</v>
      </c>
      <c r="F120" s="442">
        <f>IF(LEFT($A120,2)="ma",$C$175,IF(LEFT($A120,2)="di",$C$180,IF(LEFT($A120,2)="wo",$C$185,IF(LEFT($A120,2)="do",$C$190,IF(LEFT($A120,2)="vr",$C$195,IF(LEFT($A120,2)="za",$C$198,IF(LEFT($A120,2)="zo",$C$199)))))))</f>
        <v>0</v>
      </c>
      <c r="G120" s="44">
        <f t="shared" si="39"/>
        <v>0</v>
      </c>
      <c r="H120" s="266"/>
      <c r="I120" s="266"/>
      <c r="J120" s="284"/>
      <c r="K120" s="284"/>
      <c r="L120" s="311"/>
      <c r="M120" s="286"/>
      <c r="N120" s="464">
        <f t="shared" si="50"/>
        <v>42938</v>
      </c>
      <c r="O120" s="391"/>
      <c r="P120" s="287"/>
      <c r="Q120" s="287"/>
      <c r="R120" s="81"/>
      <c r="S120" s="71">
        <f t="shared" si="31"/>
        <v>0</v>
      </c>
      <c r="T120" s="6">
        <f t="shared" si="46"/>
        <v>0</v>
      </c>
      <c r="U120" s="36"/>
      <c r="V120" s="72">
        <f t="shared" si="35"/>
        <v>0</v>
      </c>
      <c r="W120" s="72">
        <f t="shared" si="36"/>
        <v>0</v>
      </c>
      <c r="X120" s="73">
        <f t="shared" si="37"/>
        <v>0</v>
      </c>
      <c r="Y120" s="93">
        <f t="shared" si="47"/>
        <v>0</v>
      </c>
      <c r="Z120" s="235"/>
      <c r="AA120" s="532">
        <v>0</v>
      </c>
      <c r="AB120" s="533">
        <v>0</v>
      </c>
      <c r="AC120" s="38"/>
    </row>
    <row r="121" spans="1:29" ht="12.75" customHeight="1" x14ac:dyDescent="0.25">
      <c r="A121" s="496" t="str">
        <f>TEXT($B$121,"dddd")</f>
        <v>zaterdag</v>
      </c>
      <c r="B121" s="663">
        <f>DATE($AC$3,7,24)</f>
        <v>42939</v>
      </c>
      <c r="C121" s="451"/>
      <c r="D121" s="493">
        <f>IF(LEFT($A121,2 )="ma",$D$171,IF(LEFT($A121,2)="di",$D$176,IF(LEFT($A121,2)="wo",$D$181,IF(LEFT($A121,2)="do",$D$186,IF(LEFT($A121,2)="vr",$D$191,IF(LEFT($A121,2)="za",$D$198,IF(LEFT($A121,2)="zo",$D$199)))))))</f>
        <v>0</v>
      </c>
      <c r="E121" s="495">
        <f>IF(LEFT($A121,2)="ma",$E$171,IF(LEFT($A121,2)="di",$E$176,IF(LEFT($A121,2)="wo",$E$181,IF(LEFT($A121,2)="do",$E$186,IF(LEFT($A121,2)="vr",$E$191,IF(LEFT($A121,2)="za",$E$198,IF(LEFT($A121,2)="zo",$E$199)))))))</f>
        <v>0</v>
      </c>
      <c r="F121" s="495">
        <f>IF(LEFT($A121,2)="ma",$C$171,IF(LEFT($A121,2)="di",$C$176,IF(LEFT($A121,2)="wo",$C$181,IF(LEFT($A121,2)="do",$C$186,IF(LEFT($A121,2)="vr",$C$191,IF(LEFT($A121,2)="za",$C$198,IF(LEFT($A121,2)="zo",$C$199)))))))</f>
        <v>0</v>
      </c>
      <c r="G121" s="42">
        <f t="shared" si="39"/>
        <v>0</v>
      </c>
      <c r="H121" s="264"/>
      <c r="I121" s="508"/>
      <c r="J121" s="395"/>
      <c r="K121" s="276"/>
      <c r="L121" s="309"/>
      <c r="M121" s="278"/>
      <c r="N121" s="463">
        <f>$B$121</f>
        <v>42939</v>
      </c>
      <c r="O121" s="389"/>
      <c r="P121" s="279"/>
      <c r="Q121" s="279"/>
      <c r="R121" s="79"/>
      <c r="S121" s="200">
        <f t="shared" si="31"/>
        <v>0</v>
      </c>
      <c r="T121" s="5">
        <f t="shared" si="46"/>
        <v>0</v>
      </c>
      <c r="U121" s="34"/>
      <c r="V121" s="67">
        <f>IF(LEFT(M121,1)="R",IF(U121&lt;$Q$2,0,U121-$Q$2),IF(LEFT(M121,1)="S",IF(U121&lt;$Q$2,0,U121-$Q$2),U121))</f>
        <v>0</v>
      </c>
      <c r="W121" s="67">
        <f>U121</f>
        <v>0</v>
      </c>
      <c r="X121" s="74">
        <f>W121*($Y$3)</f>
        <v>0</v>
      </c>
      <c r="Y121" s="91">
        <f t="shared" si="47"/>
        <v>0</v>
      </c>
      <c r="Z121" s="238"/>
      <c r="AA121" s="534">
        <v>0</v>
      </c>
      <c r="AB121" s="535">
        <v>0</v>
      </c>
      <c r="AC121" s="41"/>
    </row>
    <row r="122" spans="1:29" ht="12.75" customHeight="1" x14ac:dyDescent="0.25">
      <c r="A122" s="497" t="str">
        <f>TEXT($B$121,"dddd")</f>
        <v>zaterdag</v>
      </c>
      <c r="B122" s="664"/>
      <c r="C122" s="450"/>
      <c r="D122" s="494">
        <f>IF(LEFT($A122,2)="ma",$D$172,IF(LEFT($A122,2)="di",$D$177,IF(LEFT($A122,2)="wo",$D$182,IF(LEFT($A122,2)="do",$D$187,IF(LEFT($A122,2)="vr",$D$192,IF(LEFT($A122,2)="za",$D$198,IF(LEFT($A122,2)="zo",$D$199)))))))</f>
        <v>0</v>
      </c>
      <c r="E122" s="441">
        <f>IF(LEFT($A122,2)="ma",$E$172,IF(LEFT($A122,2)="di",$E$177,IF(LEFT($A122,2)="wo",$E$182,IF(LEFT($A122,2)="do",$E$187,IF(LEFT($A122,2)="vr",$E$192,IF(LEFT($A122,2)="za",$E$198,IF(LEFT($A122,2)="zo",$E$199)))))))</f>
        <v>0</v>
      </c>
      <c r="F122" s="441">
        <f>IF(LEFT($A122,2)="ma",$C$172,IF(LEFT($A122,2)="di",$C$177,IF(LEFT($A122,2)="wo",$C$182,IF(LEFT($A122,2)="do",$C$187,IF(LEFT($A122,2)="vr",$C$192,IF(LEFT($A122,2)="za",$C$198,IF(LEFT($A122,2)="zo",$C$199)))))))</f>
        <v>0</v>
      </c>
      <c r="G122" s="43">
        <f t="shared" si="39"/>
        <v>0</v>
      </c>
      <c r="H122" s="265"/>
      <c r="I122" s="265"/>
      <c r="J122" s="280"/>
      <c r="K122" s="280"/>
      <c r="L122" s="310"/>
      <c r="M122" s="282"/>
      <c r="N122" s="463">
        <f t="shared" ref="N122:N125" si="51">$B$121</f>
        <v>42939</v>
      </c>
      <c r="O122" s="390"/>
      <c r="P122" s="283"/>
      <c r="Q122" s="283"/>
      <c r="R122" s="80"/>
      <c r="S122" s="68">
        <f t="shared" si="31"/>
        <v>0</v>
      </c>
      <c r="T122" s="4">
        <f t="shared" si="46"/>
        <v>0</v>
      </c>
      <c r="U122" s="35"/>
      <c r="V122" s="69">
        <f t="shared" si="35"/>
        <v>0</v>
      </c>
      <c r="W122" s="69">
        <f t="shared" si="36"/>
        <v>0</v>
      </c>
      <c r="X122" s="70">
        <f t="shared" si="37"/>
        <v>0</v>
      </c>
      <c r="Y122" s="92">
        <f t="shared" si="47"/>
        <v>0</v>
      </c>
      <c r="Z122" s="234"/>
      <c r="AA122" s="530">
        <v>0</v>
      </c>
      <c r="AB122" s="531">
        <v>0</v>
      </c>
      <c r="AC122" s="37"/>
    </row>
    <row r="123" spans="1:29" ht="12.75" customHeight="1" x14ac:dyDescent="0.25">
      <c r="A123" s="497" t="str">
        <f>TEXT($B$121,"dddd")</f>
        <v>zaterdag</v>
      </c>
      <c r="B123" s="664"/>
      <c r="C123" s="452"/>
      <c r="D123" s="492">
        <f>IF(LEFT($A123,2)="ma",$D$173,IF(LEFT($A123,2)="di",$D$178,IF(LEFT($A123,2)="wo",$D$183,IF(LEFT($A123,2)="do",$D$188,IF(LEFT($A123,2)="vr",$D$193,IF(LEFT($A123,2)="za",$D$198,IF(LEFT($A123,2)="zo",$D$199)))))))</f>
        <v>0</v>
      </c>
      <c r="E123" s="441">
        <f>IF(LEFT($A123,2)="ma",$E$173,IF(LEFT($A123,2)="di",$E$178,IF(LEFT($A123,2)="wo",$E$183,IF(LEFT($A123,2)="do",$E$188,IF(LEFT($A123,2)="vr",$E$193,IF(LEFT($A123,2)="za",$E$198,IF(LEFT($A123,2)="zo",$E$199)))))))</f>
        <v>0</v>
      </c>
      <c r="F123" s="441">
        <f>IF(LEFT($A123,2)="ma",$C$173,IF(LEFT($A123,2)="di",$C$178,IF(LEFT($A123,2)="wo",$C$183,IF(LEFT($A123,2)="do",$C$188,IF(LEFT($A123,2)="vr",$C$193,IF(LEFT($A123,2)="za",$C$198,IF(LEFT($A123,2)="zo",$C$199)))))))</f>
        <v>0</v>
      </c>
      <c r="G123" s="43">
        <f t="shared" si="39"/>
        <v>0</v>
      </c>
      <c r="H123" s="265"/>
      <c r="I123" s="265"/>
      <c r="J123" s="280"/>
      <c r="K123" s="280"/>
      <c r="L123" s="310"/>
      <c r="M123" s="282"/>
      <c r="N123" s="463">
        <f t="shared" si="51"/>
        <v>42939</v>
      </c>
      <c r="O123" s="390"/>
      <c r="P123" s="283"/>
      <c r="Q123" s="283"/>
      <c r="R123" s="80"/>
      <c r="S123" s="68">
        <f t="shared" si="31"/>
        <v>0</v>
      </c>
      <c r="T123" s="4">
        <f t="shared" si="46"/>
        <v>0</v>
      </c>
      <c r="U123" s="35"/>
      <c r="V123" s="69">
        <f t="shared" si="35"/>
        <v>0</v>
      </c>
      <c r="W123" s="69">
        <f t="shared" si="36"/>
        <v>0</v>
      </c>
      <c r="X123" s="70">
        <f t="shared" si="37"/>
        <v>0</v>
      </c>
      <c r="Y123" s="92">
        <f t="shared" si="47"/>
        <v>0</v>
      </c>
      <c r="Z123" s="234"/>
      <c r="AA123" s="530">
        <v>0</v>
      </c>
      <c r="AB123" s="531">
        <v>0</v>
      </c>
      <c r="AC123" s="37"/>
    </row>
    <row r="124" spans="1:29" ht="12.75" customHeight="1" thickBot="1" x14ac:dyDescent="0.3">
      <c r="A124" s="497" t="str">
        <f>TEXT($B$121,"dddd")</f>
        <v>zaterdag</v>
      </c>
      <c r="B124" s="664"/>
      <c r="C124" s="450"/>
      <c r="D124" s="441">
        <f>IF(LEFT($A124,2)="ma",$D$174,IF(LEFT($A124,2)="di",$D$179,IF(LEFT($A124,2)="wo",$D$184,IF(LEFT($A124,2)="do",$D$189,IF(LEFT($A124,2)="vr",$D$194,IF(LEFT($A124,2)="za",$D$198,IF(LEFT($A124,2)="zo",$D$199)))))))</f>
        <v>0</v>
      </c>
      <c r="E124" s="441">
        <f>IF(LEFT($A124,2)="ma",$E$174,IF(LEFT($A124,2)="di",$E$179,IF(LEFT($A124,2)="wo",$E$184,IF(LEFT($A124,2)="do",$E$189,IF(LEFT($A124,2)="vr",$E$194,IF(LEFT($A124,2)="za",$E$198,IF(LEFT($A124,2)="zo",$E$199)))))))</f>
        <v>0</v>
      </c>
      <c r="F124" s="441">
        <f>IF(LEFT($A124,2)="ma",$C$174,IF(LEFT($A124,2)="di",$C$179,IF(LEFT($A124,2)="wo",$C$184,IF(LEFT($A124,2)="do",$C$189,IF(LEFT($A124,2)="vr",$C$194,IF(LEFT($A124,2)="za",$C$198,IF(LEFT($A124,2)="zo",$C$199)))))))</f>
        <v>0</v>
      </c>
      <c r="G124" s="43">
        <f t="shared" si="39"/>
        <v>0</v>
      </c>
      <c r="H124" s="265"/>
      <c r="I124" s="265"/>
      <c r="J124" s="280"/>
      <c r="K124" s="280"/>
      <c r="L124" s="310"/>
      <c r="M124" s="282"/>
      <c r="N124" s="463">
        <f t="shared" si="51"/>
        <v>42939</v>
      </c>
      <c r="O124" s="390"/>
      <c r="P124" s="283"/>
      <c r="Q124" s="283"/>
      <c r="R124" s="80"/>
      <c r="S124" s="68">
        <f t="shared" si="31"/>
        <v>0</v>
      </c>
      <c r="T124" s="4">
        <f t="shared" si="46"/>
        <v>0</v>
      </c>
      <c r="U124" s="35"/>
      <c r="V124" s="69">
        <f t="shared" si="35"/>
        <v>0</v>
      </c>
      <c r="W124" s="69">
        <f t="shared" si="36"/>
        <v>0</v>
      </c>
      <c r="X124" s="70">
        <f t="shared" si="37"/>
        <v>0</v>
      </c>
      <c r="Y124" s="92">
        <f t="shared" si="47"/>
        <v>0</v>
      </c>
      <c r="Z124" s="234"/>
      <c r="AA124" s="530">
        <v>0</v>
      </c>
      <c r="AB124" s="531">
        <v>0</v>
      </c>
      <c r="AC124" s="37"/>
    </row>
    <row r="125" spans="1:29" ht="13.5" customHeight="1" thickBot="1" x14ac:dyDescent="0.3">
      <c r="A125" s="498" t="str">
        <f>TEXT($B$121,"dddd")</f>
        <v>zaterdag</v>
      </c>
      <c r="B125" s="665"/>
      <c r="C125" s="449" t="e">
        <f t="shared" si="38"/>
        <v>#REF!</v>
      </c>
      <c r="D125" s="442">
        <f>IF(LEFT($A125,2)="ma",$D$175,IF(LEFT($A125,2)="di",$D$180,IF(LEFT($A125,2)="wo",$D$185,IF(LEFT($A125,2)="do",$D$190,IF(LEFT($A125,2)="vr",$D$195,IF(LEFT($A125,2)="za",$D$198,IF(LEFT($A125,2)="zo",$D$199)))))))</f>
        <v>0</v>
      </c>
      <c r="E125" s="442">
        <f>IF(LEFT($A125,2)="ma",$E$175,IF(LEFT($A125,2)="di",$E$180,IF(LEFT($A125,2)="wo",$E$185,IF(LEFT($A125,2)="do",$E$190,IF(LEFT($A125,2)="vr",$E$195,IF(LEFT($A125,2)="za",$E$198,IF(LEFT($A125,2)="zo",$E$199)))))))</f>
        <v>0</v>
      </c>
      <c r="F125" s="442">
        <f>IF(LEFT($A125,2)="ma",$C$175,IF(LEFT($A125,2)="di",$C$180,IF(LEFT($A125,2)="wo",$C$185,IF(LEFT($A125,2)="do",$C$190,IF(LEFT($A125,2)="vr",$C$195,IF(LEFT($A125,2)="za",$C$198,IF(LEFT($A125,2)="zo",$C$199)))))))</f>
        <v>0</v>
      </c>
      <c r="G125" s="44">
        <f t="shared" si="39"/>
        <v>0</v>
      </c>
      <c r="H125" s="266"/>
      <c r="I125" s="266"/>
      <c r="J125" s="284"/>
      <c r="K125" s="284"/>
      <c r="L125" s="311"/>
      <c r="M125" s="286"/>
      <c r="N125" s="463">
        <f t="shared" si="51"/>
        <v>42939</v>
      </c>
      <c r="O125" s="391"/>
      <c r="P125" s="287"/>
      <c r="Q125" s="287"/>
      <c r="R125" s="81"/>
      <c r="S125" s="71">
        <f t="shared" si="31"/>
        <v>0</v>
      </c>
      <c r="T125" s="6">
        <f t="shared" si="46"/>
        <v>0</v>
      </c>
      <c r="U125" s="36"/>
      <c r="V125" s="72">
        <f t="shared" si="35"/>
        <v>0</v>
      </c>
      <c r="W125" s="72">
        <f t="shared" si="36"/>
        <v>0</v>
      </c>
      <c r="X125" s="73">
        <f t="shared" si="37"/>
        <v>0</v>
      </c>
      <c r="Y125" s="93">
        <f t="shared" si="47"/>
        <v>0</v>
      </c>
      <c r="Z125" s="235"/>
      <c r="AA125" s="536">
        <v>0</v>
      </c>
      <c r="AB125" s="537">
        <v>0</v>
      </c>
      <c r="AC125" s="38"/>
    </row>
    <row r="126" spans="1:29" ht="12.75" customHeight="1" thickBot="1" x14ac:dyDescent="0.3">
      <c r="A126" s="499" t="str">
        <f>TEXT($B$126,"dddd")</f>
        <v>zondag</v>
      </c>
      <c r="B126" s="663">
        <f>DATE($AC$3,7,25)</f>
        <v>42940</v>
      </c>
      <c r="C126" s="451"/>
      <c r="D126" s="493">
        <f>IF(LEFT($A126,2 )="ma",$D$171,IF(LEFT($A126,2)="di",$D$176,IF(LEFT($A126,2)="wo",$D$181,IF(LEFT($A126,2)="do",$D$186,IF(LEFT($A126,2)="vr",$D$191,IF(LEFT($A126,2)="za",$D$198,IF(LEFT($A126,2)="zo",$D$199)))))))</f>
        <v>0</v>
      </c>
      <c r="E126" s="495">
        <f>IF(LEFT($A126,2)="ma",$E$171,IF(LEFT($A126,2)="di",$E$176,IF(LEFT($A126,2)="wo",$E$181,IF(LEFT($A126,2)="do",$E$186,IF(LEFT($A126,2)="vr",$E$191,IF(LEFT($A126,2)="za",$E$198,IF(LEFT($A126,2)="zo",$E$199)))))))</f>
        <v>0</v>
      </c>
      <c r="F126" s="495">
        <f>IF(LEFT($A126,2)="ma",$C$171,IF(LEFT($A126,2)="di",$C$176,IF(LEFT($A126,2)="wo",$C$181,IF(LEFT($A126,2)="do",$C$186,IF(LEFT($A126,2)="vr",$C$191,IF(LEFT($A126,2)="za",$C$198,IF(LEFT($A126,2)="zo",$C$199)))))))</f>
        <v>0</v>
      </c>
      <c r="G126" s="45">
        <f t="shared" si="39"/>
        <v>0</v>
      </c>
      <c r="H126" s="267"/>
      <c r="I126" s="508"/>
      <c r="J126" s="288"/>
      <c r="K126" s="288"/>
      <c r="L126" s="312"/>
      <c r="M126" s="290"/>
      <c r="N126" s="464">
        <f>$B$126</f>
        <v>42940</v>
      </c>
      <c r="O126" s="392"/>
      <c r="P126" s="283"/>
      <c r="Q126" s="283"/>
      <c r="R126" s="79"/>
      <c r="S126" s="200">
        <f t="shared" si="31"/>
        <v>0</v>
      </c>
      <c r="T126" s="5">
        <f t="shared" si="46"/>
        <v>0</v>
      </c>
      <c r="U126" s="34"/>
      <c r="V126" s="67">
        <f>IF(LEFT(M126,1)="R",IF(U126&lt;$Q$2,0,U126-$Q$2),IF(LEFT(M126,1)="S",IF(U126&lt;$Q$2,0,U126-$Q$2),U126))</f>
        <v>0</v>
      </c>
      <c r="W126" s="67">
        <f>U126</f>
        <v>0</v>
      </c>
      <c r="X126" s="74">
        <f>W126*($Y$3)</f>
        <v>0</v>
      </c>
      <c r="Y126" s="91">
        <f t="shared" si="47"/>
        <v>0</v>
      </c>
      <c r="Z126" s="236"/>
      <c r="AA126" s="528">
        <v>0</v>
      </c>
      <c r="AB126" s="529">
        <v>0</v>
      </c>
      <c r="AC126" s="39"/>
    </row>
    <row r="127" spans="1:29" ht="12.75" customHeight="1" thickBot="1" x14ac:dyDescent="0.3">
      <c r="A127" s="499" t="str">
        <f>TEXT($B$126,"dddd")</f>
        <v>zondag</v>
      </c>
      <c r="B127" s="664"/>
      <c r="C127" s="450"/>
      <c r="D127" s="494">
        <f>IF(LEFT($A127,2)="ma",$D$172,IF(LEFT($A127,2)="di",$D$177,IF(LEFT($A127,2)="wo",$D$182,IF(LEFT($A127,2)="do",$D$187,IF(LEFT($A127,2)="vr",$D$192,IF(LEFT($A127,2)="za",$D$198,IF(LEFT($A127,2)="zo",$D$199)))))))</f>
        <v>0</v>
      </c>
      <c r="E127" s="441">
        <f>IF(LEFT($A127,2)="ma",$E$172,IF(LEFT($A127,2)="di",$E$177,IF(LEFT($A127,2)="wo",$E$182,IF(LEFT($A127,2)="do",$E$187,IF(LEFT($A127,2)="vr",$E$192,IF(LEFT($A127,2)="za",$E$198,IF(LEFT($A127,2)="zo",$E$199)))))))</f>
        <v>0</v>
      </c>
      <c r="F127" s="441">
        <f>IF(LEFT($A127,2)="ma",$C$172,IF(LEFT($A127,2)="di",$C$177,IF(LEFT($A127,2)="wo",$C$182,IF(LEFT($A127,2)="do",$C$187,IF(LEFT($A127,2)="vr",$C$192,IF(LEFT($A127,2)="za",$C$198,IF(LEFT($A127,2)="zo",$C$199)))))))</f>
        <v>0</v>
      </c>
      <c r="G127" s="43">
        <f t="shared" si="39"/>
        <v>0</v>
      </c>
      <c r="H127" s="265"/>
      <c r="I127" s="265"/>
      <c r="J127" s="280"/>
      <c r="K127" s="280"/>
      <c r="L127" s="310"/>
      <c r="M127" s="282"/>
      <c r="N127" s="464">
        <f t="shared" ref="N127:N130" si="52">$B$126</f>
        <v>42940</v>
      </c>
      <c r="O127" s="390"/>
      <c r="P127" s="283"/>
      <c r="Q127" s="283"/>
      <c r="R127" s="80"/>
      <c r="S127" s="68">
        <f t="shared" si="31"/>
        <v>0</v>
      </c>
      <c r="T127" s="4">
        <f t="shared" si="46"/>
        <v>0</v>
      </c>
      <c r="U127" s="35"/>
      <c r="V127" s="69">
        <f t="shared" si="35"/>
        <v>0</v>
      </c>
      <c r="W127" s="69">
        <f t="shared" si="36"/>
        <v>0</v>
      </c>
      <c r="X127" s="70">
        <f t="shared" si="37"/>
        <v>0</v>
      </c>
      <c r="Y127" s="92">
        <f t="shared" si="47"/>
        <v>0</v>
      </c>
      <c r="Z127" s="234"/>
      <c r="AA127" s="530">
        <v>0</v>
      </c>
      <c r="AB127" s="531">
        <v>0</v>
      </c>
      <c r="AC127" s="37"/>
    </row>
    <row r="128" spans="1:29" ht="12.75" customHeight="1" thickBot="1" x14ac:dyDescent="0.3">
      <c r="A128" s="499" t="str">
        <f>TEXT($B$126,"dddd")</f>
        <v>zondag</v>
      </c>
      <c r="B128" s="664"/>
      <c r="C128" s="452"/>
      <c r="D128" s="492">
        <f>IF(LEFT($A128,2)="ma",$D$173,IF(LEFT($A128,2)="di",$D$178,IF(LEFT($A128,2)="wo",$D$183,IF(LEFT($A128,2)="do",$D$188,IF(LEFT($A128,2)="vr",$D$193,IF(LEFT($A128,2)="za",$D$198,IF(LEFT($A128,2)="zo",$D$199)))))))</f>
        <v>0</v>
      </c>
      <c r="E128" s="441">
        <f>IF(LEFT($A128,2)="ma",$E$173,IF(LEFT($A128,2)="di",$E$178,IF(LEFT($A128,2)="wo",$E$183,IF(LEFT($A128,2)="do",$E$188,IF(LEFT($A128,2)="vr",$E$193,IF(LEFT($A128,2)="za",$E$198,IF(LEFT($A128,2)="zo",$E$199)))))))</f>
        <v>0</v>
      </c>
      <c r="F128" s="441">
        <f>IF(LEFT($A128,2)="ma",$C$173,IF(LEFT($A128,2)="di",$C$178,IF(LEFT($A128,2)="wo",$C$183,IF(LEFT($A128,2)="do",$C$188,IF(LEFT($A128,2)="vr",$C$193,IF(LEFT($A128,2)="za",$C$198,IF(LEFT($A128,2)="zo",$C$199)))))))</f>
        <v>0</v>
      </c>
      <c r="G128" s="43">
        <f t="shared" si="39"/>
        <v>0</v>
      </c>
      <c r="H128" s="265"/>
      <c r="I128" s="265"/>
      <c r="J128" s="280"/>
      <c r="K128" s="280"/>
      <c r="L128" s="310"/>
      <c r="M128" s="282"/>
      <c r="N128" s="464">
        <f t="shared" si="52"/>
        <v>42940</v>
      </c>
      <c r="O128" s="390"/>
      <c r="P128" s="283"/>
      <c r="Q128" s="283"/>
      <c r="R128" s="80"/>
      <c r="S128" s="68">
        <f t="shared" si="31"/>
        <v>0</v>
      </c>
      <c r="T128" s="4">
        <f t="shared" si="46"/>
        <v>0</v>
      </c>
      <c r="U128" s="35"/>
      <c r="V128" s="69">
        <f t="shared" si="35"/>
        <v>0</v>
      </c>
      <c r="W128" s="69">
        <f t="shared" si="36"/>
        <v>0</v>
      </c>
      <c r="X128" s="70">
        <f t="shared" si="37"/>
        <v>0</v>
      </c>
      <c r="Y128" s="92">
        <f t="shared" si="47"/>
        <v>0</v>
      </c>
      <c r="Z128" s="234"/>
      <c r="AA128" s="530">
        <v>0</v>
      </c>
      <c r="AB128" s="531">
        <v>0</v>
      </c>
      <c r="AC128" s="37"/>
    </row>
    <row r="129" spans="1:29" ht="12.75" customHeight="1" thickBot="1" x14ac:dyDescent="0.3">
      <c r="A129" s="499" t="str">
        <f>TEXT($B$126,"dddd")</f>
        <v>zondag</v>
      </c>
      <c r="B129" s="664"/>
      <c r="C129" s="450"/>
      <c r="D129" s="441">
        <f>IF(LEFT($A129,2)="ma",$D$174,IF(LEFT($A129,2)="di",$D$179,IF(LEFT($A129,2)="wo",$D$184,IF(LEFT($A129,2)="do",$D$189,IF(LEFT($A129,2)="vr",$D$194,IF(LEFT($A129,2)="za",$D$198,IF(LEFT($A129,2)="zo",$D$199)))))))</f>
        <v>0</v>
      </c>
      <c r="E129" s="441">
        <f>IF(LEFT($A129,2)="ma",$E$174,IF(LEFT($A129,2)="di",$E$179,IF(LEFT($A129,2)="wo",$E$184,IF(LEFT($A129,2)="do",$E$189,IF(LEFT($A129,2)="vr",$E$194,IF(LEFT($A129,2)="za",$E$198,IF(LEFT($A129,2)="zo",$E$199)))))))</f>
        <v>0</v>
      </c>
      <c r="F129" s="441">
        <f>IF(LEFT($A129,2)="ma",$C$174,IF(LEFT($A129,2)="di",$C$179,IF(LEFT($A129,2)="wo",$C$184,IF(LEFT($A129,2)="do",$C$189,IF(LEFT($A129,2)="vr",$C$194,IF(LEFT($A129,2)="za",$C$198,IF(LEFT($A129,2)="zo",$C$199)))))))</f>
        <v>0</v>
      </c>
      <c r="G129" s="43">
        <f t="shared" si="39"/>
        <v>0</v>
      </c>
      <c r="H129" s="265"/>
      <c r="I129" s="265"/>
      <c r="J129" s="280"/>
      <c r="K129" s="280"/>
      <c r="L129" s="310"/>
      <c r="M129" s="282"/>
      <c r="N129" s="464">
        <f t="shared" si="52"/>
        <v>42940</v>
      </c>
      <c r="O129" s="390"/>
      <c r="P129" s="283"/>
      <c r="Q129" s="283"/>
      <c r="R129" s="80"/>
      <c r="S129" s="68">
        <f t="shared" si="31"/>
        <v>0</v>
      </c>
      <c r="T129" s="4">
        <f t="shared" si="46"/>
        <v>0</v>
      </c>
      <c r="U129" s="35"/>
      <c r="V129" s="69">
        <f t="shared" si="35"/>
        <v>0</v>
      </c>
      <c r="W129" s="69">
        <f t="shared" si="36"/>
        <v>0</v>
      </c>
      <c r="X129" s="70">
        <f t="shared" si="37"/>
        <v>0</v>
      </c>
      <c r="Y129" s="92">
        <f t="shared" si="47"/>
        <v>0</v>
      </c>
      <c r="Z129" s="234"/>
      <c r="AA129" s="530">
        <v>0</v>
      </c>
      <c r="AB129" s="531">
        <v>0</v>
      </c>
      <c r="AC129" s="37"/>
    </row>
    <row r="130" spans="1:29" ht="13.5" customHeight="1" thickBot="1" x14ac:dyDescent="0.3">
      <c r="A130" s="499" t="str">
        <f>TEXT($B$126,"dddd")</f>
        <v>zondag</v>
      </c>
      <c r="B130" s="665"/>
      <c r="C130" s="449" t="e">
        <f t="shared" si="38"/>
        <v>#REF!</v>
      </c>
      <c r="D130" s="442">
        <f>IF(LEFT($A130,2)="ma",$D$175,IF(LEFT($A130,2)="di",$D$180,IF(LEFT($A130,2)="wo",$D$185,IF(LEFT($A130,2)="do",$D$190,IF(LEFT($A130,2)="vr",$D$195,IF(LEFT($A130,2)="za",$D$198,IF(LEFT($A130,2)="zo",$D$199)))))))</f>
        <v>0</v>
      </c>
      <c r="E130" s="442">
        <f>IF(LEFT($A130,2)="ma",$E$175,IF(LEFT($A130,2)="di",$E$180,IF(LEFT($A130,2)="wo",$E$185,IF(LEFT($A130,2)="do",$E$190,IF(LEFT($A130,2)="vr",$E$195,IF(LEFT($A130,2)="za",$E$198,IF(LEFT($A130,2)="zo",$E$199)))))))</f>
        <v>0</v>
      </c>
      <c r="F130" s="442">
        <f>IF(LEFT($A130,2)="ma",$C$175,IF(LEFT($A130,2)="di",$C$180,IF(LEFT($A130,2)="wo",$C$185,IF(LEFT($A130,2)="do",$C$190,IF(LEFT($A130,2)="vr",$C$195,IF(LEFT($A130,2)="za",$C$198,IF(LEFT($A130,2)="zo",$C$199)))))))</f>
        <v>0</v>
      </c>
      <c r="G130" s="44">
        <f t="shared" si="39"/>
        <v>0</v>
      </c>
      <c r="H130" s="266"/>
      <c r="I130" s="266"/>
      <c r="J130" s="284"/>
      <c r="K130" s="284"/>
      <c r="L130" s="311"/>
      <c r="M130" s="286"/>
      <c r="N130" s="464">
        <f t="shared" si="52"/>
        <v>42940</v>
      </c>
      <c r="O130" s="391"/>
      <c r="P130" s="287"/>
      <c r="Q130" s="287"/>
      <c r="R130" s="81"/>
      <c r="S130" s="71">
        <f t="shared" si="31"/>
        <v>0</v>
      </c>
      <c r="T130" s="6">
        <f t="shared" si="46"/>
        <v>0</v>
      </c>
      <c r="U130" s="36"/>
      <c r="V130" s="72">
        <f t="shared" si="35"/>
        <v>0</v>
      </c>
      <c r="W130" s="72">
        <f t="shared" si="36"/>
        <v>0</v>
      </c>
      <c r="X130" s="73">
        <f t="shared" si="37"/>
        <v>0</v>
      </c>
      <c r="Y130" s="93">
        <f t="shared" si="47"/>
        <v>0</v>
      </c>
      <c r="Z130" s="235"/>
      <c r="AA130" s="532">
        <v>0</v>
      </c>
      <c r="AB130" s="533">
        <v>0</v>
      </c>
      <c r="AC130" s="38"/>
    </row>
    <row r="131" spans="1:29" ht="12.75" customHeight="1" x14ac:dyDescent="0.25">
      <c r="A131" s="496" t="str">
        <f>TEXT($B$131,"dddd")</f>
        <v>maandag</v>
      </c>
      <c r="B131" s="663">
        <f>DATE($AC$3,7,26)</f>
        <v>42941</v>
      </c>
      <c r="C131" s="451"/>
      <c r="D131" s="493">
        <f>IF(LEFT($A131,2 )="ma",$D$171,IF(LEFT($A131,2)="di",$D$176,IF(LEFT($A131,2)="wo",$D$181,IF(LEFT($A131,2)="do",$D$186,IF(LEFT($A131,2)="vr",$D$191,IF(LEFT($A131,2)="za",$D$198,IF(LEFT($A131,2)="zo",$D$199)))))))</f>
        <v>0</v>
      </c>
      <c r="E131" s="495">
        <f>IF(LEFT($A131,2)="ma",$E$171,IF(LEFT($A131,2)="di",$E$176,IF(LEFT($A131,2)="wo",$E$181,IF(LEFT($A131,2)="do",$E$186,IF(LEFT($A131,2)="vr",$E$191,IF(LEFT($A131,2)="za",$E$198,IF(LEFT($A131,2)="zo",$E$199)))))))</f>
        <v>0</v>
      </c>
      <c r="F131" s="495">
        <f>IF(LEFT($A131,2)="ma",$C$171,IF(LEFT($A131,2)="di",$C$176,IF(LEFT($A131,2)="wo",$C$181,IF(LEFT($A131,2)="do",$C$186,IF(LEFT($A131,2)="vr",$C$191,IF(LEFT($A131,2)="za",$C$198,IF(LEFT($A131,2)="zo",$C$199)))))))</f>
        <v>0</v>
      </c>
      <c r="G131" s="42">
        <f t="shared" si="39"/>
        <v>0</v>
      </c>
      <c r="H131" s="264"/>
      <c r="I131" s="508"/>
      <c r="J131" s="276"/>
      <c r="K131" s="276"/>
      <c r="L131" s="309"/>
      <c r="M131" s="278"/>
      <c r="N131" s="463">
        <f>$B$131</f>
        <v>42941</v>
      </c>
      <c r="O131" s="389"/>
      <c r="P131" s="279"/>
      <c r="Q131" s="279"/>
      <c r="R131" s="79"/>
      <c r="S131" s="200">
        <f t="shared" si="31"/>
        <v>0</v>
      </c>
      <c r="T131" s="5">
        <f t="shared" si="46"/>
        <v>0</v>
      </c>
      <c r="U131" s="34"/>
      <c r="V131" s="67">
        <f>IF(LEFT(M131,1)="R",IF(U131&lt;$Q$2,0,U131-$Q$2),IF(LEFT(M131,1)="S",IF(U131&lt;$Q$2,0,U131-$Q$2),U131))</f>
        <v>0</v>
      </c>
      <c r="W131" s="67">
        <f>U131</f>
        <v>0</v>
      </c>
      <c r="X131" s="74">
        <f>W131*($Y$3)</f>
        <v>0</v>
      </c>
      <c r="Y131" s="91">
        <f t="shared" si="47"/>
        <v>0</v>
      </c>
      <c r="Z131" s="238"/>
      <c r="AA131" s="534">
        <v>0</v>
      </c>
      <c r="AB131" s="535">
        <v>0</v>
      </c>
      <c r="AC131" s="41"/>
    </row>
    <row r="132" spans="1:29" ht="12.75" customHeight="1" x14ac:dyDescent="0.25">
      <c r="A132" s="497" t="str">
        <f>TEXT($B$131,"dddd")</f>
        <v>maandag</v>
      </c>
      <c r="B132" s="664"/>
      <c r="C132" s="450"/>
      <c r="D132" s="494">
        <f>IF(LEFT($A132,2)="ma",$D$172,IF(LEFT($A132,2)="di",$D$177,IF(LEFT($A132,2)="wo",$D$182,IF(LEFT($A132,2)="do",$D$187,IF(LEFT($A132,2)="vr",$D$192,IF(LEFT($A132,2)="za",$D$198,IF(LEFT($A132,2)="zo",$D$199)))))))</f>
        <v>0</v>
      </c>
      <c r="E132" s="441">
        <f>IF(LEFT($A132,2)="ma",$E$172,IF(LEFT($A132,2)="di",$E$177,IF(LEFT($A132,2)="wo",$E$182,IF(LEFT($A132,2)="do",$E$187,IF(LEFT($A132,2)="vr",$E$192,IF(LEFT($A132,2)="za",$E$198,IF(LEFT($A132,2)="zo",$E$199)))))))</f>
        <v>0</v>
      </c>
      <c r="F132" s="441">
        <f>IF(LEFT($A132,2)="ma",$C$172,IF(LEFT($A132,2)="di",$C$177,IF(LEFT($A132,2)="wo",$C$182,IF(LEFT($A132,2)="do",$C$187,IF(LEFT($A132,2)="vr",$C$192,IF(LEFT($A132,2)="za",$C$198,IF(LEFT($A132,2)="zo",$C$199)))))))</f>
        <v>0</v>
      </c>
      <c r="G132" s="43">
        <f t="shared" si="39"/>
        <v>0</v>
      </c>
      <c r="H132" s="265"/>
      <c r="I132" s="265"/>
      <c r="J132" s="280"/>
      <c r="K132" s="280"/>
      <c r="L132" s="310"/>
      <c r="M132" s="282"/>
      <c r="N132" s="463">
        <f t="shared" ref="N132:N135" si="53">$B$131</f>
        <v>42941</v>
      </c>
      <c r="O132" s="390"/>
      <c r="P132" s="283"/>
      <c r="Q132" s="283"/>
      <c r="R132" s="80"/>
      <c r="S132" s="68">
        <f t="shared" si="31"/>
        <v>0</v>
      </c>
      <c r="T132" s="4">
        <f t="shared" si="46"/>
        <v>0</v>
      </c>
      <c r="U132" s="35"/>
      <c r="V132" s="69">
        <f t="shared" si="35"/>
        <v>0</v>
      </c>
      <c r="W132" s="69">
        <f t="shared" si="36"/>
        <v>0</v>
      </c>
      <c r="X132" s="70">
        <f t="shared" si="37"/>
        <v>0</v>
      </c>
      <c r="Y132" s="92">
        <f t="shared" si="47"/>
        <v>0</v>
      </c>
      <c r="Z132" s="234"/>
      <c r="AA132" s="530">
        <v>0</v>
      </c>
      <c r="AB132" s="531">
        <v>0</v>
      </c>
      <c r="AC132" s="37"/>
    </row>
    <row r="133" spans="1:29" ht="12.75" customHeight="1" x14ac:dyDescent="0.25">
      <c r="A133" s="497" t="str">
        <f>TEXT($B$131,"dddd")</f>
        <v>maandag</v>
      </c>
      <c r="B133" s="664"/>
      <c r="C133" s="452"/>
      <c r="D133" s="492">
        <f>IF(LEFT($A133,2)="ma",$D$173,IF(LEFT($A133,2)="di",$D$178,IF(LEFT($A133,2)="wo",$D$183,IF(LEFT($A133,2)="do",$D$188,IF(LEFT($A133,2)="vr",$D$193,IF(LEFT($A133,2)="za",$D$198,IF(LEFT($A133,2)="zo",$D$199)))))))</f>
        <v>0</v>
      </c>
      <c r="E133" s="441">
        <f>IF(LEFT($A133,2)="ma",$E$173,IF(LEFT($A133,2)="di",$E$178,IF(LEFT($A133,2)="wo",$E$183,IF(LEFT($A133,2)="do",$E$188,IF(LEFT($A133,2)="vr",$E$193,IF(LEFT($A133,2)="za",$E$198,IF(LEFT($A133,2)="zo",$E$199)))))))</f>
        <v>0</v>
      </c>
      <c r="F133" s="441">
        <f>IF(LEFT($A133,2)="ma",$C$173,IF(LEFT($A133,2)="di",$C$178,IF(LEFT($A133,2)="wo",$C$183,IF(LEFT($A133,2)="do",$C$188,IF(LEFT($A133,2)="vr",$C$193,IF(LEFT($A133,2)="za",$C$198,IF(LEFT($A133,2)="zo",$C$199)))))))</f>
        <v>0</v>
      </c>
      <c r="G133" s="43">
        <f t="shared" si="39"/>
        <v>0</v>
      </c>
      <c r="H133" s="265"/>
      <c r="I133" s="265"/>
      <c r="J133" s="280"/>
      <c r="K133" s="280"/>
      <c r="L133" s="310"/>
      <c r="M133" s="282"/>
      <c r="N133" s="463">
        <f t="shared" si="53"/>
        <v>42941</v>
      </c>
      <c r="O133" s="390"/>
      <c r="P133" s="283"/>
      <c r="Q133" s="283"/>
      <c r="R133" s="80"/>
      <c r="S133" s="68">
        <f t="shared" si="31"/>
        <v>0</v>
      </c>
      <c r="T133" s="4">
        <f t="shared" si="46"/>
        <v>0</v>
      </c>
      <c r="U133" s="35"/>
      <c r="V133" s="69">
        <f t="shared" si="35"/>
        <v>0</v>
      </c>
      <c r="W133" s="69">
        <f t="shared" si="36"/>
        <v>0</v>
      </c>
      <c r="X133" s="70">
        <f t="shared" si="37"/>
        <v>0</v>
      </c>
      <c r="Y133" s="92">
        <f t="shared" si="47"/>
        <v>0</v>
      </c>
      <c r="Z133" s="234"/>
      <c r="AA133" s="530">
        <v>0</v>
      </c>
      <c r="AB133" s="531">
        <v>0</v>
      </c>
      <c r="AC133" s="37"/>
    </row>
    <row r="134" spans="1:29" ht="12.75" customHeight="1" thickBot="1" x14ac:dyDescent="0.3">
      <c r="A134" s="497" t="str">
        <f>TEXT($B$131,"dddd")</f>
        <v>maandag</v>
      </c>
      <c r="B134" s="664"/>
      <c r="C134" s="450"/>
      <c r="D134" s="441">
        <f>IF(LEFT($A134,2)="ma",$D$174,IF(LEFT($A134,2)="di",$D$179,IF(LEFT($A134,2)="wo",$D$184,IF(LEFT($A134,2)="do",$D$189,IF(LEFT($A134,2)="vr",$D$194,IF(LEFT($A134,2)="za",$D$198,IF(LEFT($A134,2)="zo",$D$199)))))))</f>
        <v>0</v>
      </c>
      <c r="E134" s="441">
        <f>IF(LEFT($A134,2)="ma",$E$174,IF(LEFT($A134,2)="di",$E$179,IF(LEFT($A134,2)="wo",$E$184,IF(LEFT($A134,2)="do",$E$189,IF(LEFT($A134,2)="vr",$E$194,IF(LEFT($A134,2)="za",$E$198,IF(LEFT($A134,2)="zo",$E$199)))))))</f>
        <v>0</v>
      </c>
      <c r="F134" s="441">
        <f>IF(LEFT($A134,2)="ma",$C$174,IF(LEFT($A134,2)="di",$C$179,IF(LEFT($A134,2)="wo",$C$184,IF(LEFT($A134,2)="do",$C$189,IF(LEFT($A134,2)="vr",$C$194,IF(LEFT($A134,2)="za",$C$198,IF(LEFT($A134,2)="zo",$C$199)))))))</f>
        <v>0</v>
      </c>
      <c r="G134" s="43">
        <f t="shared" si="39"/>
        <v>0</v>
      </c>
      <c r="H134" s="265"/>
      <c r="I134" s="265"/>
      <c r="J134" s="280"/>
      <c r="K134" s="280"/>
      <c r="L134" s="310"/>
      <c r="M134" s="282"/>
      <c r="N134" s="463">
        <f t="shared" si="53"/>
        <v>42941</v>
      </c>
      <c r="O134" s="390"/>
      <c r="P134" s="283"/>
      <c r="Q134" s="283"/>
      <c r="R134" s="80"/>
      <c r="S134" s="68">
        <f t="shared" ref="S134:S160" si="54">IF(LEFT(M134,1)="R",IF(R134&lt;$Q$2,0,R134-$Q$2),IF(LEFT(M134,1)="S",IF(R134&lt;$Q$2,0,R134-$Q$2),R134))</f>
        <v>0</v>
      </c>
      <c r="T134" s="4">
        <f t="shared" ref="T134:T160" si="55">S134*$R$3</f>
        <v>0</v>
      </c>
      <c r="U134" s="35"/>
      <c r="V134" s="69">
        <f t="shared" si="35"/>
        <v>0</v>
      </c>
      <c r="W134" s="69">
        <f t="shared" si="36"/>
        <v>0</v>
      </c>
      <c r="X134" s="70">
        <f t="shared" si="37"/>
        <v>0</v>
      </c>
      <c r="Y134" s="92">
        <f t="shared" ref="Y134:Y160" si="56">V134*($R$3)</f>
        <v>0</v>
      </c>
      <c r="Z134" s="234"/>
      <c r="AA134" s="530">
        <v>0</v>
      </c>
      <c r="AB134" s="531">
        <v>0</v>
      </c>
      <c r="AC134" s="37"/>
    </row>
    <row r="135" spans="1:29" ht="13.5" customHeight="1" thickBot="1" x14ac:dyDescent="0.3">
      <c r="A135" s="498" t="str">
        <f>TEXT($B$131,"dddd")</f>
        <v>maandag</v>
      </c>
      <c r="B135" s="665"/>
      <c r="C135" s="449" t="e">
        <f t="shared" si="38"/>
        <v>#REF!</v>
      </c>
      <c r="D135" s="442">
        <f>IF(LEFT($A135,2)="ma",$D$175,IF(LEFT($A135,2)="di",$D$180,IF(LEFT($A135,2)="wo",$D$185,IF(LEFT($A135,2)="do",$D$190,IF(LEFT($A135,2)="vr",$D$195,IF(LEFT($A135,2)="za",$D$198,IF(LEFT($A135,2)="zo",$D$199)))))))</f>
        <v>0</v>
      </c>
      <c r="E135" s="442">
        <f>IF(LEFT($A135,2)="ma",$E$175,IF(LEFT($A135,2)="di",$E$180,IF(LEFT($A135,2)="wo",$E$185,IF(LEFT($A135,2)="do",$E$190,IF(LEFT($A135,2)="vr",$E$195,IF(LEFT($A135,2)="za",$E$198,IF(LEFT($A135,2)="zo",$E$199)))))))</f>
        <v>0</v>
      </c>
      <c r="F135" s="442">
        <f>IF(LEFT($A135,2)="ma",$C$175,IF(LEFT($A135,2)="di",$C$180,IF(LEFT($A135,2)="wo",$C$185,IF(LEFT($A135,2)="do",$C$190,IF(LEFT($A135,2)="vr",$C$195,IF(LEFT($A135,2)="za",$C$198,IF(LEFT($A135,2)="zo",$C$199)))))))</f>
        <v>0</v>
      </c>
      <c r="G135" s="44">
        <f t="shared" si="39"/>
        <v>0</v>
      </c>
      <c r="H135" s="266"/>
      <c r="I135" s="266"/>
      <c r="J135" s="284"/>
      <c r="K135" s="284"/>
      <c r="L135" s="311"/>
      <c r="M135" s="286"/>
      <c r="N135" s="463">
        <f t="shared" si="53"/>
        <v>42941</v>
      </c>
      <c r="O135" s="391"/>
      <c r="P135" s="287"/>
      <c r="Q135" s="287"/>
      <c r="R135" s="81"/>
      <c r="S135" s="71">
        <f t="shared" si="54"/>
        <v>0</v>
      </c>
      <c r="T135" s="6">
        <f t="shared" si="55"/>
        <v>0</v>
      </c>
      <c r="U135" s="36"/>
      <c r="V135" s="72">
        <f t="shared" si="35"/>
        <v>0</v>
      </c>
      <c r="W135" s="72">
        <f t="shared" si="36"/>
        <v>0</v>
      </c>
      <c r="X135" s="73">
        <f t="shared" si="37"/>
        <v>0</v>
      </c>
      <c r="Y135" s="93">
        <f t="shared" si="56"/>
        <v>0</v>
      </c>
      <c r="Z135" s="235"/>
      <c r="AA135" s="536">
        <v>0</v>
      </c>
      <c r="AB135" s="537">
        <v>0</v>
      </c>
      <c r="AC135" s="38"/>
    </row>
    <row r="136" spans="1:29" ht="12.75" customHeight="1" thickBot="1" x14ac:dyDescent="0.3">
      <c r="A136" s="499" t="str">
        <f>TEXT($B$136,"dddd")</f>
        <v>dinsdag</v>
      </c>
      <c r="B136" s="663">
        <f>DATE($AC$3,7,27)</f>
        <v>42942</v>
      </c>
      <c r="C136" s="451"/>
      <c r="D136" s="493">
        <f>IF(LEFT($A136,2 )="ma",$D$171,IF(LEFT($A136,2)="di",$D$176,IF(LEFT($A136,2)="wo",$D$181,IF(LEFT($A136,2)="do",$D$186,IF(LEFT($A136,2)="vr",$D$191,IF(LEFT($A136,2)="za",$D$198,IF(LEFT($A136,2)="zo",$D$199)))))))</f>
        <v>0</v>
      </c>
      <c r="E136" s="495">
        <f>IF(LEFT($A136,2)="ma",$E$171,IF(LEFT($A136,2)="di",$E$176,IF(LEFT($A136,2)="wo",$E$181,IF(LEFT($A136,2)="do",$E$186,IF(LEFT($A136,2)="vr",$E$191,IF(LEFT($A136,2)="za",$E$198,IF(LEFT($A136,2)="zo",$E$199)))))))</f>
        <v>0</v>
      </c>
      <c r="F136" s="495">
        <f>IF(LEFT($A136,2)="ma",$C$171,IF(LEFT($A136,2)="di",$C$176,IF(LEFT($A136,2)="wo",$C$181,IF(LEFT($A136,2)="do",$C$186,IF(LEFT($A136,2)="vr",$C$191,IF(LEFT($A136,2)="za",$C$198,IF(LEFT($A136,2)="zo",$C$199)))))))</f>
        <v>0</v>
      </c>
      <c r="G136" s="45">
        <f t="shared" si="39"/>
        <v>0</v>
      </c>
      <c r="H136" s="267"/>
      <c r="I136" s="508"/>
      <c r="J136" s="288"/>
      <c r="K136" s="288"/>
      <c r="L136" s="312"/>
      <c r="M136" s="290"/>
      <c r="N136" s="464">
        <f>$B$136</f>
        <v>42942</v>
      </c>
      <c r="O136" s="392"/>
      <c r="P136" s="291"/>
      <c r="Q136" s="291"/>
      <c r="R136" s="79"/>
      <c r="S136" s="200">
        <f t="shared" si="54"/>
        <v>0</v>
      </c>
      <c r="T136" s="5">
        <f t="shared" si="55"/>
        <v>0</v>
      </c>
      <c r="U136" s="34"/>
      <c r="V136" s="67">
        <f>IF(LEFT(M136,1)="R",IF(U136&lt;$Q$2,0,U136-$Q$2),IF(LEFT(M136,1)="S",IF(U136&lt;$Q$2,0,U136-$Q$2),U136))</f>
        <v>0</v>
      </c>
      <c r="W136" s="67">
        <f>U136</f>
        <v>0</v>
      </c>
      <c r="X136" s="74">
        <f>W136*($Y$3)</f>
        <v>0</v>
      </c>
      <c r="Y136" s="91">
        <f t="shared" si="56"/>
        <v>0</v>
      </c>
      <c r="Z136" s="236"/>
      <c r="AA136" s="528">
        <v>0</v>
      </c>
      <c r="AB136" s="529">
        <v>0</v>
      </c>
      <c r="AC136" s="39"/>
    </row>
    <row r="137" spans="1:29" ht="12.75" customHeight="1" thickBot="1" x14ac:dyDescent="0.3">
      <c r="A137" s="499" t="str">
        <f>TEXT($B$136,"dddd")</f>
        <v>dinsdag</v>
      </c>
      <c r="B137" s="664"/>
      <c r="C137" s="450"/>
      <c r="D137" s="494">
        <f>IF(LEFT($A137,2)="ma",$D$172,IF(LEFT($A137,2)="di",$D$177,IF(LEFT($A137,2)="wo",$D$182,IF(LEFT($A137,2)="do",$D$187,IF(LEFT($A137,2)="vr",$D$192,IF(LEFT($A137,2)="za",$D$198,IF(LEFT($A137,2)="zo",$D$199)))))))</f>
        <v>0</v>
      </c>
      <c r="E137" s="441">
        <f>IF(LEFT($A137,2)="ma",$E$172,IF(LEFT($A137,2)="di",$E$177,IF(LEFT($A137,2)="wo",$E$182,IF(LEFT($A137,2)="do",$E$187,IF(LEFT($A137,2)="vr",$E$192,IF(LEFT($A137,2)="za",$E$198,IF(LEFT($A137,2)="zo",$E$199)))))))</f>
        <v>0</v>
      </c>
      <c r="F137" s="441">
        <f>IF(LEFT($A137,2)="ma",$C$172,IF(LEFT($A137,2)="di",$C$177,IF(LEFT($A137,2)="wo",$C$182,IF(LEFT($A137,2)="do",$C$187,IF(LEFT($A137,2)="vr",$C$192,IF(LEFT($A137,2)="za",$C$198,IF(LEFT($A137,2)="zo",$C$199)))))))</f>
        <v>0</v>
      </c>
      <c r="G137" s="43">
        <f t="shared" si="39"/>
        <v>0</v>
      </c>
      <c r="H137" s="265"/>
      <c r="I137" s="265"/>
      <c r="J137" s="280"/>
      <c r="K137" s="280"/>
      <c r="L137" s="310"/>
      <c r="M137" s="282"/>
      <c r="N137" s="464">
        <f t="shared" ref="N137:N140" si="57">$B$136</f>
        <v>42942</v>
      </c>
      <c r="O137" s="390"/>
      <c r="P137" s="283"/>
      <c r="Q137" s="283"/>
      <c r="R137" s="80"/>
      <c r="S137" s="68">
        <f t="shared" si="54"/>
        <v>0</v>
      </c>
      <c r="T137" s="4">
        <f t="shared" si="55"/>
        <v>0</v>
      </c>
      <c r="U137" s="35"/>
      <c r="V137" s="69">
        <f t="shared" ref="V137:V160" si="58">IF(LEFT(M137,1)="R",IF(U137&lt;$Q$2,0,U137-$Q$2),IF(LEFT(M137,1)="S",IF(U137&lt;$Q$2,0,U137-$Q$2),U137))</f>
        <v>0</v>
      </c>
      <c r="W137" s="69">
        <f t="shared" ref="W137:W160" si="59">U137</f>
        <v>0</v>
      </c>
      <c r="X137" s="70">
        <f t="shared" ref="X137:X160" si="60">W137*($Y$3)</f>
        <v>0</v>
      </c>
      <c r="Y137" s="92">
        <f t="shared" si="56"/>
        <v>0</v>
      </c>
      <c r="Z137" s="234"/>
      <c r="AA137" s="530">
        <v>0</v>
      </c>
      <c r="AB137" s="531">
        <v>0</v>
      </c>
      <c r="AC137" s="37"/>
    </row>
    <row r="138" spans="1:29" ht="12.75" customHeight="1" thickBot="1" x14ac:dyDescent="0.3">
      <c r="A138" s="499" t="str">
        <f>TEXT($B$136,"dddd")</f>
        <v>dinsdag</v>
      </c>
      <c r="B138" s="664"/>
      <c r="C138" s="452"/>
      <c r="D138" s="492">
        <f>IF(LEFT($A138,2)="ma",$D$173,IF(LEFT($A138,2)="di",$D$178,IF(LEFT($A138,2)="wo",$D$183,IF(LEFT($A138,2)="do",$D$188,IF(LEFT($A138,2)="vr",$D$193,IF(LEFT($A138,2)="za",$D$198,IF(LEFT($A138,2)="zo",$D$199)))))))</f>
        <v>0</v>
      </c>
      <c r="E138" s="441">
        <f>IF(LEFT($A138,2)="ma",$E$173,IF(LEFT($A138,2)="di",$E$178,IF(LEFT($A138,2)="wo",$E$183,IF(LEFT($A138,2)="do",$E$188,IF(LEFT($A138,2)="vr",$E$193,IF(LEFT($A138,2)="za",$E$198,IF(LEFT($A138,2)="zo",$E$199)))))))</f>
        <v>0</v>
      </c>
      <c r="F138" s="441">
        <f>IF(LEFT($A138,2)="ma",$C$173,IF(LEFT($A138,2)="di",$C$178,IF(LEFT($A138,2)="wo",$C$183,IF(LEFT($A138,2)="do",$C$188,IF(LEFT($A138,2)="vr",$C$193,IF(LEFT($A138,2)="za",$C$198,IF(LEFT($A138,2)="zo",$C$199)))))))</f>
        <v>0</v>
      </c>
      <c r="G138" s="43">
        <f t="shared" si="39"/>
        <v>0</v>
      </c>
      <c r="H138" s="265"/>
      <c r="I138" s="265"/>
      <c r="J138" s="280"/>
      <c r="K138" s="280"/>
      <c r="L138" s="310"/>
      <c r="M138" s="282"/>
      <c r="N138" s="464">
        <f t="shared" si="57"/>
        <v>42942</v>
      </c>
      <c r="O138" s="390"/>
      <c r="P138" s="283"/>
      <c r="Q138" s="283"/>
      <c r="R138" s="80"/>
      <c r="S138" s="68">
        <f t="shared" si="54"/>
        <v>0</v>
      </c>
      <c r="T138" s="4">
        <f t="shared" si="55"/>
        <v>0</v>
      </c>
      <c r="U138" s="35"/>
      <c r="V138" s="69">
        <f t="shared" si="58"/>
        <v>0</v>
      </c>
      <c r="W138" s="69">
        <f t="shared" si="59"/>
        <v>0</v>
      </c>
      <c r="X138" s="70">
        <f t="shared" si="60"/>
        <v>0</v>
      </c>
      <c r="Y138" s="92">
        <f t="shared" si="56"/>
        <v>0</v>
      </c>
      <c r="Z138" s="234"/>
      <c r="AA138" s="530">
        <v>0</v>
      </c>
      <c r="AB138" s="531">
        <v>0</v>
      </c>
      <c r="AC138" s="37"/>
    </row>
    <row r="139" spans="1:29" ht="12.75" customHeight="1" thickBot="1" x14ac:dyDescent="0.3">
      <c r="A139" s="499" t="str">
        <f>TEXT($B$136,"dddd")</f>
        <v>dinsdag</v>
      </c>
      <c r="B139" s="664"/>
      <c r="C139" s="450"/>
      <c r="D139" s="441">
        <f>IF(LEFT($A139,2)="ma",$D$174,IF(LEFT($A139,2)="di",$D$179,IF(LEFT($A139,2)="wo",$D$184,IF(LEFT($A139,2)="do",$D$189,IF(LEFT($A139,2)="vr",$D$194,IF(LEFT($A139,2)="za",$D$198,IF(LEFT($A139,2)="zo",$D$199)))))))</f>
        <v>0</v>
      </c>
      <c r="E139" s="441">
        <f>IF(LEFT($A139,2)="ma",$E$174,IF(LEFT($A139,2)="di",$E$179,IF(LEFT($A139,2)="wo",$E$184,IF(LEFT($A139,2)="do",$E$189,IF(LEFT($A139,2)="vr",$E$194,IF(LEFT($A139,2)="za",$E$198,IF(LEFT($A139,2)="zo",$E$199)))))))</f>
        <v>0</v>
      </c>
      <c r="F139" s="441">
        <f>IF(LEFT($A139,2)="ma",$C$174,IF(LEFT($A139,2)="di",$C$179,IF(LEFT($A139,2)="wo",$C$184,IF(LEFT($A139,2)="do",$C$189,IF(LEFT($A139,2)="vr",$C$194,IF(LEFT($A139,2)="za",$C$198,IF(LEFT($A139,2)="zo",$C$199)))))))</f>
        <v>0</v>
      </c>
      <c r="G139" s="43">
        <f t="shared" si="39"/>
        <v>0</v>
      </c>
      <c r="H139" s="265"/>
      <c r="I139" s="265"/>
      <c r="J139" s="280"/>
      <c r="K139" s="280"/>
      <c r="L139" s="310"/>
      <c r="M139" s="282"/>
      <c r="N139" s="464">
        <f t="shared" si="57"/>
        <v>42942</v>
      </c>
      <c r="O139" s="390"/>
      <c r="P139" s="283"/>
      <c r="Q139" s="283"/>
      <c r="R139" s="80"/>
      <c r="S139" s="68">
        <f t="shared" si="54"/>
        <v>0</v>
      </c>
      <c r="T139" s="4">
        <f t="shared" si="55"/>
        <v>0</v>
      </c>
      <c r="U139" s="35"/>
      <c r="V139" s="69">
        <f t="shared" si="58"/>
        <v>0</v>
      </c>
      <c r="W139" s="69">
        <f t="shared" si="59"/>
        <v>0</v>
      </c>
      <c r="X139" s="70">
        <f t="shared" si="60"/>
        <v>0</v>
      </c>
      <c r="Y139" s="92">
        <f t="shared" si="56"/>
        <v>0</v>
      </c>
      <c r="Z139" s="234"/>
      <c r="AA139" s="530">
        <v>0</v>
      </c>
      <c r="AB139" s="531">
        <v>0</v>
      </c>
      <c r="AC139" s="37"/>
    </row>
    <row r="140" spans="1:29" ht="13.5" customHeight="1" thickBot="1" x14ac:dyDescent="0.3">
      <c r="A140" s="499" t="str">
        <f>TEXT($B$136,"dddd")</f>
        <v>dinsdag</v>
      </c>
      <c r="B140" s="665"/>
      <c r="C140" s="449" t="e">
        <f t="shared" ref="C140" si="61">IF(LEFT($A136,2)="ma",SUM(G136:G140)-SUM($H$171:$H$175)+C135,IF(LEFT($A136,2)="di",SUM(G136:G140)-SUM($H$176:$H$180)+C135, IF(LEFT($A136,2)="wo",SUM(G136:G140)-SUM($H$181:$H$185)+C135, IF(LEFT($A136,2)="do",SUM(G136:G140)-SUM($H$186:$H$190)+C135, IF(LEFT($A136,2)="vr",SUM(G136:G140)-SUM($H$191:$H$195)+C135, IF(LEFT($A136,2)="za",SUM(G136:G140)-$H$198+C135, IF(LEFT($A136,2)="zo",SUM(G136:G140)-$H$199+C135)))))))</f>
        <v>#REF!</v>
      </c>
      <c r="D140" s="442">
        <f>IF(LEFT($A140,2)="ma",$D$175,IF(LEFT($A140,2)="di",$D$180,IF(LEFT($A140,2)="wo",$D$185,IF(LEFT($A140,2)="do",$D$190,IF(LEFT($A140,2)="vr",$D$195,IF(LEFT($A140,2)="za",$D$198,IF(LEFT($A140,2)="zo",$D$199)))))))</f>
        <v>0</v>
      </c>
      <c r="E140" s="442">
        <f>IF(LEFT($A140,2)="ma",$E$175,IF(LEFT($A140,2)="di",$E$180,IF(LEFT($A140,2)="wo",$E$185,IF(LEFT($A140,2)="do",$E$190,IF(LEFT($A140,2)="vr",$E$195,IF(LEFT($A140,2)="za",$E$198,IF(LEFT($A140,2)="zo",$E$199)))))))</f>
        <v>0</v>
      </c>
      <c r="F140" s="442">
        <f>IF(LEFT($A140,2)="ma",$C$175,IF(LEFT($A140,2)="di",$C$180,IF(LEFT($A140,2)="wo",$C$185,IF(LEFT($A140,2)="do",$C$190,IF(LEFT($A140,2)="vr",$C$195,IF(LEFT($A140,2)="za",$C$198,IF(LEFT($A140,2)="zo",$C$199)))))))</f>
        <v>0</v>
      </c>
      <c r="G140" s="44">
        <f t="shared" si="39"/>
        <v>0</v>
      </c>
      <c r="H140" s="266"/>
      <c r="I140" s="266"/>
      <c r="J140" s="284"/>
      <c r="K140" s="284"/>
      <c r="L140" s="311"/>
      <c r="M140" s="286"/>
      <c r="N140" s="464">
        <f t="shared" si="57"/>
        <v>42942</v>
      </c>
      <c r="O140" s="391"/>
      <c r="P140" s="287"/>
      <c r="Q140" s="287"/>
      <c r="R140" s="81"/>
      <c r="S140" s="71">
        <f t="shared" si="54"/>
        <v>0</v>
      </c>
      <c r="T140" s="6">
        <f t="shared" si="55"/>
        <v>0</v>
      </c>
      <c r="U140" s="36"/>
      <c r="V140" s="72">
        <f t="shared" si="58"/>
        <v>0</v>
      </c>
      <c r="W140" s="72">
        <f t="shared" si="59"/>
        <v>0</v>
      </c>
      <c r="X140" s="73">
        <f t="shared" si="60"/>
        <v>0</v>
      </c>
      <c r="Y140" s="93">
        <f t="shared" si="56"/>
        <v>0</v>
      </c>
      <c r="Z140" s="235"/>
      <c r="AA140" s="532">
        <v>0</v>
      </c>
      <c r="AB140" s="533">
        <v>0</v>
      </c>
      <c r="AC140" s="38"/>
    </row>
    <row r="141" spans="1:29" ht="12.75" customHeight="1" x14ac:dyDescent="0.25">
      <c r="A141" s="496" t="str">
        <f>TEXT($B$141,"dddd")</f>
        <v>woensdag</v>
      </c>
      <c r="B141" s="663">
        <f>DATE($AC$3,7,28)</f>
        <v>42943</v>
      </c>
      <c r="C141" s="451"/>
      <c r="D141" s="493">
        <f>IF(LEFT($A141,2 )="ma",$D$171,IF(LEFT($A141,2)="di",$D$176,IF(LEFT($A141,2)="wo",$D$181,IF(LEFT($A141,2)="do",$D$186,IF(LEFT($A141,2)="vr",$D$191,IF(LEFT($A141,2)="za",$D$198,IF(LEFT($A141,2)="zo",$D$199)))))))</f>
        <v>0</v>
      </c>
      <c r="E141" s="495">
        <f>IF(LEFT($A141,2)="ma",$E$171,IF(LEFT($A141,2)="di",$E$176,IF(LEFT($A141,2)="wo",$E$181,IF(LEFT($A141,2)="do",$E$186,IF(LEFT($A141,2)="vr",$E$191,IF(LEFT($A141,2)="za",$E$198,IF(LEFT($A141,2)="zo",$E$199)))))))</f>
        <v>0</v>
      </c>
      <c r="F141" s="495">
        <f>IF(LEFT($A141,2)="ma",$C$171,IF(LEFT($A141,2)="di",$C$176,IF(LEFT($A141,2)="wo",$C$181,IF(LEFT($A141,2)="do",$C$186,IF(LEFT($A141,2)="vr",$C$191,IF(LEFT($A141,2)="za",$C$198,IF(LEFT($A141,2)="zo",$C$199)))))))</f>
        <v>0</v>
      </c>
      <c r="G141" s="42">
        <f t="shared" ref="G141:G160" si="62">E141-D141-F141</f>
        <v>0</v>
      </c>
      <c r="H141" s="264"/>
      <c r="I141" s="508"/>
      <c r="J141" s="276"/>
      <c r="K141" s="276"/>
      <c r="L141" s="309"/>
      <c r="M141" s="278"/>
      <c r="N141" s="463">
        <f>$B$141</f>
        <v>42943</v>
      </c>
      <c r="O141" s="389"/>
      <c r="P141" s="279"/>
      <c r="Q141" s="279"/>
      <c r="R141" s="79"/>
      <c r="S141" s="200">
        <f t="shared" si="54"/>
        <v>0</v>
      </c>
      <c r="T141" s="5">
        <f t="shared" si="55"/>
        <v>0</v>
      </c>
      <c r="U141" s="34"/>
      <c r="V141" s="67">
        <f>IF(LEFT(M141,1)="R",IF(U141&lt;$Q$2,0,U141-$Q$2),IF(LEFT(M141,1)="S",IF(U141&lt;$Q$2,0,U141-$Q$2),U141))</f>
        <v>0</v>
      </c>
      <c r="W141" s="67">
        <f>U141</f>
        <v>0</v>
      </c>
      <c r="X141" s="74">
        <f>W141*($Y$3)</f>
        <v>0</v>
      </c>
      <c r="Y141" s="91">
        <f t="shared" si="56"/>
        <v>0</v>
      </c>
      <c r="Z141" s="238"/>
      <c r="AA141" s="534">
        <v>0</v>
      </c>
      <c r="AB141" s="535">
        <v>0</v>
      </c>
      <c r="AC141" s="41"/>
    </row>
    <row r="142" spans="1:29" ht="12.75" customHeight="1" x14ac:dyDescent="0.25">
      <c r="A142" s="497" t="str">
        <f>TEXT($B$141,"dddd")</f>
        <v>woensdag</v>
      </c>
      <c r="B142" s="664"/>
      <c r="C142" s="450"/>
      <c r="D142" s="494">
        <f>IF(LEFT($A142,2)="ma",$D$172,IF(LEFT($A142,2)="di",$D$177,IF(LEFT($A142,2)="wo",$D$182,IF(LEFT($A142,2)="do",$D$187,IF(LEFT($A142,2)="vr",$D$192,IF(LEFT($A142,2)="za",$D$198,IF(LEFT($A142,2)="zo",$D$199)))))))</f>
        <v>0</v>
      </c>
      <c r="E142" s="441">
        <f>IF(LEFT($A142,2)="ma",$E$172,IF(LEFT($A142,2)="di",$E$177,IF(LEFT($A142,2)="wo",$E$182,IF(LEFT($A142,2)="do",$E$187,IF(LEFT($A142,2)="vr",$E$192,IF(LEFT($A142,2)="za",$E$198,IF(LEFT($A142,2)="zo",$E$199)))))))</f>
        <v>0</v>
      </c>
      <c r="F142" s="441">
        <f>IF(LEFT($A142,2)="ma",$C$172,IF(LEFT($A142,2)="di",$C$177,IF(LEFT($A142,2)="wo",$C$182,IF(LEFT($A142,2)="do",$C$187,IF(LEFT($A142,2)="vr",$C$192,IF(LEFT($A142,2)="za",$C$198,IF(LEFT($A142,2)="zo",$C$199)))))))</f>
        <v>0</v>
      </c>
      <c r="G142" s="43">
        <f t="shared" si="62"/>
        <v>0</v>
      </c>
      <c r="H142" s="265"/>
      <c r="I142" s="265"/>
      <c r="J142" s="280"/>
      <c r="K142" s="280"/>
      <c r="L142" s="310"/>
      <c r="M142" s="282"/>
      <c r="N142" s="463">
        <f t="shared" ref="N142:N145" si="63">$B$141</f>
        <v>42943</v>
      </c>
      <c r="O142" s="390"/>
      <c r="P142" s="283"/>
      <c r="Q142" s="283"/>
      <c r="R142" s="80"/>
      <c r="S142" s="68">
        <f t="shared" si="54"/>
        <v>0</v>
      </c>
      <c r="T142" s="4">
        <f t="shared" si="55"/>
        <v>0</v>
      </c>
      <c r="U142" s="35"/>
      <c r="V142" s="69">
        <f t="shared" si="58"/>
        <v>0</v>
      </c>
      <c r="W142" s="69">
        <f t="shared" si="59"/>
        <v>0</v>
      </c>
      <c r="X142" s="70">
        <f t="shared" si="60"/>
        <v>0</v>
      </c>
      <c r="Y142" s="92">
        <f t="shared" si="56"/>
        <v>0</v>
      </c>
      <c r="Z142" s="234"/>
      <c r="AA142" s="530">
        <v>0</v>
      </c>
      <c r="AB142" s="531">
        <v>0</v>
      </c>
      <c r="AC142" s="37"/>
    </row>
    <row r="143" spans="1:29" ht="12.75" customHeight="1" x14ac:dyDescent="0.25">
      <c r="A143" s="497" t="str">
        <f>TEXT($B$141,"dddd")</f>
        <v>woensdag</v>
      </c>
      <c r="B143" s="664"/>
      <c r="C143" s="452"/>
      <c r="D143" s="492">
        <f>IF(LEFT($A143,2)="ma",$D$173,IF(LEFT($A143,2)="di",$D$178,IF(LEFT($A143,2)="wo",$D$183,IF(LEFT($A143,2)="do",$D$188,IF(LEFT($A143,2)="vr",$D$193,IF(LEFT($A143,2)="za",$D$198,IF(LEFT($A143,2)="zo",$D$199)))))))</f>
        <v>0</v>
      </c>
      <c r="E143" s="441">
        <f>IF(LEFT($A143,2)="ma",$E$173,IF(LEFT($A143,2)="di",$E$178,IF(LEFT($A143,2)="wo",$E$183,IF(LEFT($A143,2)="do",$E$188,IF(LEFT($A143,2)="vr",$E$193,IF(LEFT($A143,2)="za",$E$198,IF(LEFT($A143,2)="zo",$E$199)))))))</f>
        <v>0</v>
      </c>
      <c r="F143" s="441">
        <f>IF(LEFT($A143,2)="ma",$C$173,IF(LEFT($A143,2)="di",$C$178,IF(LEFT($A143,2)="wo",$C$183,IF(LEFT($A143,2)="do",$C$188,IF(LEFT($A143,2)="vr",$C$193,IF(LEFT($A143,2)="za",$C$198,IF(LEFT($A143,2)="zo",$C$199)))))))</f>
        <v>0</v>
      </c>
      <c r="G143" s="43">
        <f t="shared" si="62"/>
        <v>0</v>
      </c>
      <c r="H143" s="265"/>
      <c r="I143" s="265"/>
      <c r="J143" s="280"/>
      <c r="K143" s="280"/>
      <c r="L143" s="310"/>
      <c r="M143" s="282"/>
      <c r="N143" s="463">
        <f t="shared" si="63"/>
        <v>42943</v>
      </c>
      <c r="O143" s="390"/>
      <c r="P143" s="283"/>
      <c r="Q143" s="283"/>
      <c r="R143" s="80"/>
      <c r="S143" s="68">
        <f t="shared" si="54"/>
        <v>0</v>
      </c>
      <c r="T143" s="4">
        <f t="shared" si="55"/>
        <v>0</v>
      </c>
      <c r="U143" s="35"/>
      <c r="V143" s="69">
        <f t="shared" si="58"/>
        <v>0</v>
      </c>
      <c r="W143" s="69">
        <f t="shared" si="59"/>
        <v>0</v>
      </c>
      <c r="X143" s="70">
        <f t="shared" si="60"/>
        <v>0</v>
      </c>
      <c r="Y143" s="92">
        <f t="shared" si="56"/>
        <v>0</v>
      </c>
      <c r="Z143" s="234"/>
      <c r="AA143" s="530">
        <v>0</v>
      </c>
      <c r="AB143" s="531">
        <v>0</v>
      </c>
      <c r="AC143" s="37"/>
    </row>
    <row r="144" spans="1:29" ht="12.75" customHeight="1" thickBot="1" x14ac:dyDescent="0.3">
      <c r="A144" s="497" t="str">
        <f>TEXT($B$141,"dddd")</f>
        <v>woensdag</v>
      </c>
      <c r="B144" s="664"/>
      <c r="C144" s="450"/>
      <c r="D144" s="441">
        <f>IF(LEFT($A144,2)="ma",$D$174,IF(LEFT($A144,2)="di",$D$179,IF(LEFT($A144,2)="wo",$D$184,IF(LEFT($A144,2)="do",$D$189,IF(LEFT($A144,2)="vr",$D$194,IF(LEFT($A144,2)="za",$D$198,IF(LEFT($A144,2)="zo",$D$199)))))))</f>
        <v>0</v>
      </c>
      <c r="E144" s="441">
        <f>IF(LEFT($A144,2)="ma",$E$174,IF(LEFT($A144,2)="di",$E$179,IF(LEFT($A144,2)="wo",$E$184,IF(LEFT($A144,2)="do",$E$189,IF(LEFT($A144,2)="vr",$E$194,IF(LEFT($A144,2)="za",$E$198,IF(LEFT($A144,2)="zo",$E$199)))))))</f>
        <v>0</v>
      </c>
      <c r="F144" s="441">
        <f>IF(LEFT($A144,2)="ma",$C$174,IF(LEFT($A144,2)="di",$C$179,IF(LEFT($A144,2)="wo",$C$184,IF(LEFT($A144,2)="do",$C$189,IF(LEFT($A144,2)="vr",$C$194,IF(LEFT($A144,2)="za",$C$198,IF(LEFT($A144,2)="zo",$C$199)))))))</f>
        <v>0</v>
      </c>
      <c r="G144" s="43">
        <f t="shared" si="62"/>
        <v>0</v>
      </c>
      <c r="H144" s="265"/>
      <c r="I144" s="265"/>
      <c r="J144" s="280"/>
      <c r="K144" s="280"/>
      <c r="L144" s="310"/>
      <c r="M144" s="282"/>
      <c r="N144" s="463">
        <f t="shared" si="63"/>
        <v>42943</v>
      </c>
      <c r="O144" s="390"/>
      <c r="P144" s="283"/>
      <c r="Q144" s="283"/>
      <c r="R144" s="80"/>
      <c r="S144" s="68">
        <f t="shared" si="54"/>
        <v>0</v>
      </c>
      <c r="T144" s="4">
        <f t="shared" si="55"/>
        <v>0</v>
      </c>
      <c r="U144" s="35"/>
      <c r="V144" s="69">
        <f t="shared" si="58"/>
        <v>0</v>
      </c>
      <c r="W144" s="69">
        <f t="shared" si="59"/>
        <v>0</v>
      </c>
      <c r="X144" s="70">
        <f t="shared" si="60"/>
        <v>0</v>
      </c>
      <c r="Y144" s="92">
        <f t="shared" si="56"/>
        <v>0</v>
      </c>
      <c r="Z144" s="234"/>
      <c r="AA144" s="530">
        <v>0</v>
      </c>
      <c r="AB144" s="531">
        <v>0</v>
      </c>
      <c r="AC144" s="37"/>
    </row>
    <row r="145" spans="1:29" ht="13.5" customHeight="1" thickBot="1" x14ac:dyDescent="0.3">
      <c r="A145" s="498" t="str">
        <f>TEXT($B$141,"dddd")</f>
        <v>woensdag</v>
      </c>
      <c r="B145" s="665"/>
      <c r="C145" s="449" t="e">
        <f t="shared" ref="C145:C160" si="64">IF(LEFT($A141,2)="ma",SUM(G141:G145)-SUM($H$171:$H$175)+C140,IF(LEFT($A141,2)="di",SUM(G141:G145)-SUM($H$176:$H$180)+C140, IF(LEFT($A141,2)="wo",SUM(G141:G145)-SUM($H$181:$H$185)+C140, IF(LEFT($A141,2)="do",SUM(G141:G145)-SUM($H$186:$H$190)+C140, IF(LEFT($A141,2)="vr",SUM(G141:G145)-SUM($H$191:$H$195)+C140, IF(LEFT($A141,2)="za",SUM(G141:G145)-$H$198+C140, IF(LEFT($A141,2)="zo",SUM(G141:G145)-$H$199+C140)))))))</f>
        <v>#REF!</v>
      </c>
      <c r="D145" s="442">
        <f>IF(LEFT($A145,2)="ma",$D$175,IF(LEFT($A145,2)="di",$D$180,IF(LEFT($A145,2)="wo",$D$185,IF(LEFT($A145,2)="do",$D$190,IF(LEFT($A145,2)="vr",$D$195,IF(LEFT($A145,2)="za",$D$198,IF(LEFT($A145,2)="zo",$D$199)))))))</f>
        <v>0</v>
      </c>
      <c r="E145" s="442">
        <f>IF(LEFT($A145,2)="ma",$E$175,IF(LEFT($A145,2)="di",$E$180,IF(LEFT($A145,2)="wo",$E$185,IF(LEFT($A145,2)="do",$E$190,IF(LEFT($A145,2)="vr",$E$195,IF(LEFT($A145,2)="za",$E$198,IF(LEFT($A145,2)="zo",$E$199)))))))</f>
        <v>0</v>
      </c>
      <c r="F145" s="442">
        <f>IF(LEFT($A145,2)="ma",$C$175,IF(LEFT($A145,2)="di",$C$180,IF(LEFT($A145,2)="wo",$C$185,IF(LEFT($A145,2)="do",$C$190,IF(LEFT($A145,2)="vr",$C$195,IF(LEFT($A145,2)="za",$C$198,IF(LEFT($A145,2)="zo",$C$199)))))))</f>
        <v>0</v>
      </c>
      <c r="G145" s="44">
        <f t="shared" si="62"/>
        <v>0</v>
      </c>
      <c r="H145" s="266"/>
      <c r="I145" s="266"/>
      <c r="J145" s="284"/>
      <c r="K145" s="284"/>
      <c r="L145" s="311"/>
      <c r="M145" s="286"/>
      <c r="N145" s="463">
        <f t="shared" si="63"/>
        <v>42943</v>
      </c>
      <c r="O145" s="391"/>
      <c r="P145" s="287"/>
      <c r="Q145" s="287"/>
      <c r="R145" s="81"/>
      <c r="S145" s="71">
        <f t="shared" si="54"/>
        <v>0</v>
      </c>
      <c r="T145" s="6">
        <f t="shared" si="55"/>
        <v>0</v>
      </c>
      <c r="U145" s="36"/>
      <c r="V145" s="72">
        <f t="shared" si="58"/>
        <v>0</v>
      </c>
      <c r="W145" s="72">
        <f t="shared" si="59"/>
        <v>0</v>
      </c>
      <c r="X145" s="73">
        <f t="shared" si="60"/>
        <v>0</v>
      </c>
      <c r="Y145" s="93">
        <f t="shared" si="56"/>
        <v>0</v>
      </c>
      <c r="Z145" s="235"/>
      <c r="AA145" s="536">
        <v>0</v>
      </c>
      <c r="AB145" s="537">
        <v>0</v>
      </c>
      <c r="AC145" s="38"/>
    </row>
    <row r="146" spans="1:29" ht="12.75" customHeight="1" thickBot="1" x14ac:dyDescent="0.3">
      <c r="A146" s="499" t="str">
        <f>TEXT($B$146,"dddd")</f>
        <v>donderdag</v>
      </c>
      <c r="B146" s="663">
        <f>DATE($AC$3,7,29)</f>
        <v>42944</v>
      </c>
      <c r="C146" s="451"/>
      <c r="D146" s="493">
        <f>IF(LEFT($A146,2 )="ma",$D$171,IF(LEFT($A146,2)="di",$D$176,IF(LEFT($A146,2)="wo",$D$181,IF(LEFT($A146,2)="do",$D$186,IF(LEFT($A146,2)="vr",$D$191,IF(LEFT($A146,2)="za",$D$198,IF(LEFT($A146,2)="zo",$D$199)))))))</f>
        <v>0</v>
      </c>
      <c r="E146" s="495">
        <f>IF(LEFT($A146,2)="ma",$E$171,IF(LEFT($A146,2)="di",$E$176,IF(LEFT($A146,2)="wo",$E$181,IF(LEFT($A146,2)="do",$E$186,IF(LEFT($A146,2)="vr",$E$191,IF(LEFT($A146,2)="za",$E$198,IF(LEFT($A146,2)="zo",$E$199)))))))</f>
        <v>0</v>
      </c>
      <c r="F146" s="495">
        <f>IF(LEFT($A146,2)="ma",$C$171,IF(LEFT($A146,2)="di",$C$176,IF(LEFT($A146,2)="wo",$C$181,IF(LEFT($A146,2)="do",$C$186,IF(LEFT($A146,2)="vr",$C$191,IF(LEFT($A146,2)="za",$C$198,IF(LEFT($A146,2)="zo",$C$199)))))))</f>
        <v>0</v>
      </c>
      <c r="G146" s="45">
        <f t="shared" si="62"/>
        <v>0</v>
      </c>
      <c r="H146" s="267"/>
      <c r="I146" s="508"/>
      <c r="J146" s="288"/>
      <c r="K146" s="288"/>
      <c r="L146" s="312"/>
      <c r="M146" s="290"/>
      <c r="N146" s="464">
        <f>$B$146</f>
        <v>42944</v>
      </c>
      <c r="O146" s="392"/>
      <c r="P146" s="291"/>
      <c r="Q146" s="291"/>
      <c r="R146" s="79"/>
      <c r="S146" s="200">
        <f t="shared" si="54"/>
        <v>0</v>
      </c>
      <c r="T146" s="5">
        <f t="shared" si="55"/>
        <v>0</v>
      </c>
      <c r="U146" s="34"/>
      <c r="V146" s="67">
        <f>IF(LEFT(M146,1)="R",IF(U146&lt;$Q$2,0,U146-$Q$2),IF(LEFT(M146,1)="S",IF(U146&lt;$Q$2,0,U146-$Q$2),U146))</f>
        <v>0</v>
      </c>
      <c r="W146" s="67">
        <f>U146</f>
        <v>0</v>
      </c>
      <c r="X146" s="74">
        <f>W146*($Y$3)</f>
        <v>0</v>
      </c>
      <c r="Y146" s="91">
        <f t="shared" si="56"/>
        <v>0</v>
      </c>
      <c r="Z146" s="236"/>
      <c r="AA146" s="528">
        <v>0</v>
      </c>
      <c r="AB146" s="529">
        <v>0</v>
      </c>
      <c r="AC146" s="39"/>
    </row>
    <row r="147" spans="1:29" ht="12.75" customHeight="1" thickBot="1" x14ac:dyDescent="0.3">
      <c r="A147" s="499" t="str">
        <f>TEXT($B$146,"dddd")</f>
        <v>donderdag</v>
      </c>
      <c r="B147" s="664"/>
      <c r="C147" s="450"/>
      <c r="D147" s="494">
        <f>IF(LEFT($A147,2)="ma",$D$172,IF(LEFT($A147,2)="di",$D$177,IF(LEFT($A147,2)="wo",$D$182,IF(LEFT($A147,2)="do",$D$187,IF(LEFT($A147,2)="vr",$D$192,IF(LEFT($A147,2)="za",$D$198,IF(LEFT($A147,2)="zo",$D$199)))))))</f>
        <v>0</v>
      </c>
      <c r="E147" s="441">
        <f>IF(LEFT($A147,2)="ma",$E$172,IF(LEFT($A147,2)="di",$E$177,IF(LEFT($A147,2)="wo",$E$182,IF(LEFT($A147,2)="do",$E$187,IF(LEFT($A147,2)="vr",$E$192,IF(LEFT($A147,2)="za",$E$198,IF(LEFT($A147,2)="zo",$E$199)))))))</f>
        <v>0</v>
      </c>
      <c r="F147" s="441">
        <f>IF(LEFT($A147,2)="ma",$C$172,IF(LEFT($A147,2)="di",$C$177,IF(LEFT($A147,2)="wo",$C$182,IF(LEFT($A147,2)="do",$C$187,IF(LEFT($A147,2)="vr",$C$192,IF(LEFT($A147,2)="za",$C$198,IF(LEFT($A147,2)="zo",$C$199)))))))</f>
        <v>0</v>
      </c>
      <c r="G147" s="43">
        <f t="shared" si="62"/>
        <v>0</v>
      </c>
      <c r="H147" s="265"/>
      <c r="I147" s="265"/>
      <c r="J147" s="280"/>
      <c r="K147" s="280"/>
      <c r="L147" s="310"/>
      <c r="M147" s="282"/>
      <c r="N147" s="464">
        <f t="shared" ref="N147:N150" si="65">$B$146</f>
        <v>42944</v>
      </c>
      <c r="O147" s="390"/>
      <c r="P147" s="283"/>
      <c r="Q147" s="283"/>
      <c r="R147" s="80"/>
      <c r="S147" s="68">
        <f t="shared" si="54"/>
        <v>0</v>
      </c>
      <c r="T147" s="4">
        <f t="shared" si="55"/>
        <v>0</v>
      </c>
      <c r="U147" s="35"/>
      <c r="V147" s="69">
        <f t="shared" si="58"/>
        <v>0</v>
      </c>
      <c r="W147" s="69">
        <f t="shared" si="59"/>
        <v>0</v>
      </c>
      <c r="X147" s="70">
        <f t="shared" si="60"/>
        <v>0</v>
      </c>
      <c r="Y147" s="92">
        <f t="shared" si="56"/>
        <v>0</v>
      </c>
      <c r="Z147" s="234"/>
      <c r="AA147" s="530">
        <v>0</v>
      </c>
      <c r="AB147" s="531">
        <v>0</v>
      </c>
      <c r="AC147" s="37"/>
    </row>
    <row r="148" spans="1:29" ht="12.75" customHeight="1" thickBot="1" x14ac:dyDescent="0.3">
      <c r="A148" s="499" t="str">
        <f>TEXT($B$146,"dddd")</f>
        <v>donderdag</v>
      </c>
      <c r="B148" s="664"/>
      <c r="C148" s="452"/>
      <c r="D148" s="492">
        <f>IF(LEFT($A148,2)="ma",$D$173,IF(LEFT($A148,2)="di",$D$178,IF(LEFT($A148,2)="wo",$D$183,IF(LEFT($A148,2)="do",$D$188,IF(LEFT($A148,2)="vr",$D$193,IF(LEFT($A148,2)="za",$D$198,IF(LEFT($A148,2)="zo",$D$199)))))))</f>
        <v>0</v>
      </c>
      <c r="E148" s="441">
        <f>IF(LEFT($A148,2)="ma",$E$173,IF(LEFT($A148,2)="di",$E$178,IF(LEFT($A148,2)="wo",$E$183,IF(LEFT($A148,2)="do",$E$188,IF(LEFT($A148,2)="vr",$E$193,IF(LEFT($A148,2)="za",$E$198,IF(LEFT($A148,2)="zo",$E$199)))))))</f>
        <v>0</v>
      </c>
      <c r="F148" s="441">
        <f>IF(LEFT($A148,2)="ma",$C$173,IF(LEFT($A148,2)="di",$C$178,IF(LEFT($A148,2)="wo",$C$183,IF(LEFT($A148,2)="do",$C$188,IF(LEFT($A148,2)="vr",$C$193,IF(LEFT($A148,2)="za",$C$198,IF(LEFT($A148,2)="zo",$C$199)))))))</f>
        <v>0</v>
      </c>
      <c r="G148" s="43">
        <f t="shared" si="62"/>
        <v>0</v>
      </c>
      <c r="H148" s="265"/>
      <c r="I148" s="265"/>
      <c r="J148" s="280"/>
      <c r="K148" s="280"/>
      <c r="L148" s="310"/>
      <c r="M148" s="282"/>
      <c r="N148" s="464">
        <f t="shared" si="65"/>
        <v>42944</v>
      </c>
      <c r="O148" s="390"/>
      <c r="P148" s="283"/>
      <c r="Q148" s="283"/>
      <c r="R148" s="80"/>
      <c r="S148" s="68">
        <f t="shared" si="54"/>
        <v>0</v>
      </c>
      <c r="T148" s="4">
        <f t="shared" si="55"/>
        <v>0</v>
      </c>
      <c r="U148" s="35"/>
      <c r="V148" s="69">
        <f t="shared" si="58"/>
        <v>0</v>
      </c>
      <c r="W148" s="69">
        <f t="shared" si="59"/>
        <v>0</v>
      </c>
      <c r="X148" s="70">
        <f t="shared" si="60"/>
        <v>0</v>
      </c>
      <c r="Y148" s="92">
        <f t="shared" si="56"/>
        <v>0</v>
      </c>
      <c r="Z148" s="234"/>
      <c r="AA148" s="530">
        <v>0</v>
      </c>
      <c r="AB148" s="531">
        <v>0</v>
      </c>
      <c r="AC148" s="37"/>
    </row>
    <row r="149" spans="1:29" ht="12.75" customHeight="1" thickBot="1" x14ac:dyDescent="0.3">
      <c r="A149" s="499" t="str">
        <f>TEXT($B$146,"dddd")</f>
        <v>donderdag</v>
      </c>
      <c r="B149" s="664"/>
      <c r="C149" s="450"/>
      <c r="D149" s="441">
        <f>IF(LEFT($A149,2)="ma",$D$174,IF(LEFT($A149,2)="di",$D$179,IF(LEFT($A149,2)="wo",$D$184,IF(LEFT($A149,2)="do",$D$189,IF(LEFT($A149,2)="vr",$D$194,IF(LEFT($A149,2)="za",$D$198,IF(LEFT($A149,2)="zo",$D$199)))))))</f>
        <v>0</v>
      </c>
      <c r="E149" s="441">
        <f>IF(LEFT($A149,2)="ma",$E$174,IF(LEFT($A149,2)="di",$E$179,IF(LEFT($A149,2)="wo",$E$184,IF(LEFT($A149,2)="do",$E$189,IF(LEFT($A149,2)="vr",$E$194,IF(LEFT($A149,2)="za",$E$198,IF(LEFT($A149,2)="zo",$E$199)))))))</f>
        <v>0</v>
      </c>
      <c r="F149" s="441">
        <f>IF(LEFT($A149,2)="ma",$C$174,IF(LEFT($A149,2)="di",$C$179,IF(LEFT($A149,2)="wo",$C$184,IF(LEFT($A149,2)="do",$C$189,IF(LEFT($A149,2)="vr",$C$194,IF(LEFT($A149,2)="za",$C$198,IF(LEFT($A149,2)="zo",$C$199)))))))</f>
        <v>0</v>
      </c>
      <c r="G149" s="43">
        <f t="shared" si="62"/>
        <v>0</v>
      </c>
      <c r="H149" s="265"/>
      <c r="I149" s="265"/>
      <c r="J149" s="280"/>
      <c r="K149" s="280"/>
      <c r="L149" s="310"/>
      <c r="M149" s="282"/>
      <c r="N149" s="464">
        <f t="shared" si="65"/>
        <v>42944</v>
      </c>
      <c r="O149" s="390"/>
      <c r="P149" s="283"/>
      <c r="Q149" s="283"/>
      <c r="R149" s="80"/>
      <c r="S149" s="68">
        <f t="shared" si="54"/>
        <v>0</v>
      </c>
      <c r="T149" s="4">
        <f t="shared" si="55"/>
        <v>0</v>
      </c>
      <c r="U149" s="35"/>
      <c r="V149" s="69">
        <f t="shared" si="58"/>
        <v>0</v>
      </c>
      <c r="W149" s="69">
        <f t="shared" si="59"/>
        <v>0</v>
      </c>
      <c r="X149" s="70">
        <f t="shared" si="60"/>
        <v>0</v>
      </c>
      <c r="Y149" s="92">
        <f t="shared" si="56"/>
        <v>0</v>
      </c>
      <c r="Z149" s="234"/>
      <c r="AA149" s="530">
        <v>0</v>
      </c>
      <c r="AB149" s="531">
        <v>0</v>
      </c>
      <c r="AC149" s="37"/>
    </row>
    <row r="150" spans="1:29" ht="13.5" customHeight="1" thickBot="1" x14ac:dyDescent="0.3">
      <c r="A150" s="499" t="str">
        <f>TEXT($B$146,"dddd")</f>
        <v>donderdag</v>
      </c>
      <c r="B150" s="665"/>
      <c r="C150" s="449" t="e">
        <f t="shared" si="64"/>
        <v>#REF!</v>
      </c>
      <c r="D150" s="442">
        <f>IF(LEFT($A150,2)="ma",$D$175,IF(LEFT($A150,2)="di",$D$180,IF(LEFT($A150,2)="wo",$D$185,IF(LEFT($A150,2)="do",$D$190,IF(LEFT($A150,2)="vr",$D$195,IF(LEFT($A150,2)="za",$D$198,IF(LEFT($A150,2)="zo",$D$199)))))))</f>
        <v>0</v>
      </c>
      <c r="E150" s="442">
        <f>IF(LEFT($A150,2)="ma",$E$175,IF(LEFT($A150,2)="di",$E$180,IF(LEFT($A150,2)="wo",$E$185,IF(LEFT($A150,2)="do",$E$190,IF(LEFT($A150,2)="vr",$E$195,IF(LEFT($A150,2)="za",$E$198,IF(LEFT($A150,2)="zo",$E$199)))))))</f>
        <v>0</v>
      </c>
      <c r="F150" s="442">
        <f>IF(LEFT($A150,2)="ma",$C$175,IF(LEFT($A150,2)="di",$C$180,IF(LEFT($A150,2)="wo",$C$185,IF(LEFT($A150,2)="do",$C$190,IF(LEFT($A150,2)="vr",$C$195,IF(LEFT($A150,2)="za",$C$198,IF(LEFT($A150,2)="zo",$C$199)))))))</f>
        <v>0</v>
      </c>
      <c r="G150" s="46">
        <f t="shared" si="62"/>
        <v>0</v>
      </c>
      <c r="H150" s="268"/>
      <c r="I150" s="266"/>
      <c r="J150" s="292"/>
      <c r="K150" s="292"/>
      <c r="L150" s="313"/>
      <c r="M150" s="294"/>
      <c r="N150" s="464">
        <f t="shared" si="65"/>
        <v>42944</v>
      </c>
      <c r="O150" s="393"/>
      <c r="P150" s="295"/>
      <c r="Q150" s="295"/>
      <c r="R150" s="81"/>
      <c r="S150" s="71">
        <f t="shared" si="54"/>
        <v>0</v>
      </c>
      <c r="T150" s="6">
        <f t="shared" si="55"/>
        <v>0</v>
      </c>
      <c r="U150" s="36"/>
      <c r="V150" s="72">
        <f t="shared" si="58"/>
        <v>0</v>
      </c>
      <c r="W150" s="72">
        <f t="shared" si="59"/>
        <v>0</v>
      </c>
      <c r="X150" s="73">
        <f t="shared" si="60"/>
        <v>0</v>
      </c>
      <c r="Y150" s="93">
        <f t="shared" si="56"/>
        <v>0</v>
      </c>
      <c r="Z150" s="237"/>
      <c r="AA150" s="532">
        <v>0</v>
      </c>
      <c r="AB150" s="533">
        <v>0</v>
      </c>
      <c r="AC150" s="40"/>
    </row>
    <row r="151" spans="1:29" ht="12.75" customHeight="1" thickBot="1" x14ac:dyDescent="0.3">
      <c r="A151" s="496" t="str">
        <f>TEXT($B$151,"dddd")</f>
        <v>vrijdag</v>
      </c>
      <c r="B151" s="663">
        <f>DATE($AC$3,7,30)</f>
        <v>42945</v>
      </c>
      <c r="C151" s="451"/>
      <c r="D151" s="493">
        <f>IF(LEFT($A151,2 )="ma",$D$171,IF(LEFT($A151,2)="di",$D$176,IF(LEFT($A151,2)="wo",$D$181,IF(LEFT($A151,2)="do",$D$186,IF(LEFT($A151,2)="vr",$D$191,IF(LEFT($A151,2)="za",$D$198,IF(LEFT($A151,2)="zo",$D$199)))))))</f>
        <v>0</v>
      </c>
      <c r="E151" s="495">
        <f>IF(LEFT($A151,2)="ma",$E$171,IF(LEFT($A151,2)="di",$E$176,IF(LEFT($A151,2)="wo",$E$181,IF(LEFT($A151,2)="do",$E$186,IF(LEFT($A151,2)="vr",$E$191,IF(LEFT($A151,2)="za",$E$198,IF(LEFT($A151,2)="zo",$E$199)))))))</f>
        <v>0</v>
      </c>
      <c r="F151" s="495">
        <f>IF(LEFT($A151,2)="ma",$C$171,IF(LEFT($A151,2)="di",$C$176,IF(LEFT($A151,2)="wo",$C$181,IF(LEFT($A151,2)="do",$C$186,IF(LEFT($A151,2)="vr",$C$191,IF(LEFT($A151,2)="za",$C$198,IF(LEFT($A151,2)="zo",$C$199)))))))</f>
        <v>0</v>
      </c>
      <c r="G151" s="42">
        <f t="shared" si="62"/>
        <v>0</v>
      </c>
      <c r="H151" s="264"/>
      <c r="I151" s="508"/>
      <c r="J151" s="276"/>
      <c r="K151" s="276"/>
      <c r="L151" s="309"/>
      <c r="M151" s="278"/>
      <c r="N151" s="464">
        <f>$B$151</f>
        <v>42945</v>
      </c>
      <c r="O151" s="389"/>
      <c r="P151" s="279"/>
      <c r="Q151" s="279"/>
      <c r="R151" s="79"/>
      <c r="S151" s="200">
        <f t="shared" si="54"/>
        <v>0</v>
      </c>
      <c r="T151" s="5">
        <f t="shared" si="55"/>
        <v>0</v>
      </c>
      <c r="U151" s="34"/>
      <c r="V151" s="67">
        <f>IF(LEFT(M151,1)="R",IF(U151&lt;$Q$2,0,U151-$Q$2),IF(LEFT(M151,1)="S",IF(U151&lt;$Q$2,0,U151-$Q$2),U151))</f>
        <v>0</v>
      </c>
      <c r="W151" s="67">
        <f>U151</f>
        <v>0</v>
      </c>
      <c r="X151" s="74">
        <f>W151*($Y$3)</f>
        <v>0</v>
      </c>
      <c r="Y151" s="91">
        <f t="shared" si="56"/>
        <v>0</v>
      </c>
      <c r="Z151" s="238"/>
      <c r="AA151" s="528">
        <v>0</v>
      </c>
      <c r="AB151" s="529">
        <v>0</v>
      </c>
      <c r="AC151" s="41"/>
    </row>
    <row r="152" spans="1:29" ht="12.75" customHeight="1" thickBot="1" x14ac:dyDescent="0.3">
      <c r="A152" s="497" t="str">
        <f>TEXT($B$151,"dddd")</f>
        <v>vrijdag</v>
      </c>
      <c r="B152" s="664"/>
      <c r="C152" s="450"/>
      <c r="D152" s="494">
        <f>IF(LEFT($A152,2)="ma",$D$172,IF(LEFT($A152,2)="di",$D$177,IF(LEFT($A152,2)="wo",$D$182,IF(LEFT($A152,2)="do",$D$187,IF(LEFT($A152,2)="vr",$D$192,IF(LEFT($A152,2)="za",$D$198,IF(LEFT($A152,2)="zo",$D$199)))))))</f>
        <v>0</v>
      </c>
      <c r="E152" s="441">
        <f>IF(LEFT($A152,2)="ma",$E$172,IF(LEFT($A152,2)="di",$E$177,IF(LEFT($A152,2)="wo",$E$182,IF(LEFT($A152,2)="do",$E$187,IF(LEFT($A152,2)="vr",$E$192,IF(LEFT($A152,2)="za",$E$198,IF(LEFT($A152,2)="zo",$E$199)))))))</f>
        <v>0</v>
      </c>
      <c r="F152" s="441">
        <f>IF(LEFT($A152,2)="ma",$C$172,IF(LEFT($A152,2)="di",$C$177,IF(LEFT($A152,2)="wo",$C$182,IF(LEFT($A152,2)="do",$C$187,IF(LEFT($A152,2)="vr",$C$192,IF(LEFT($A152,2)="za",$C$198,IF(LEFT($A152,2)="zo",$C$199)))))))</f>
        <v>0</v>
      </c>
      <c r="G152" s="43">
        <f t="shared" si="62"/>
        <v>0</v>
      </c>
      <c r="H152" s="265"/>
      <c r="I152" s="265"/>
      <c r="J152" s="280"/>
      <c r="K152" s="280"/>
      <c r="L152" s="310"/>
      <c r="M152" s="282"/>
      <c r="N152" s="464">
        <f t="shared" ref="N152:N155" si="66">$B$151</f>
        <v>42945</v>
      </c>
      <c r="O152" s="390"/>
      <c r="P152" s="283"/>
      <c r="Q152" s="283"/>
      <c r="R152" s="80"/>
      <c r="S152" s="68">
        <f t="shared" si="54"/>
        <v>0</v>
      </c>
      <c r="T152" s="4">
        <f t="shared" si="55"/>
        <v>0</v>
      </c>
      <c r="U152" s="35"/>
      <c r="V152" s="69">
        <f t="shared" si="58"/>
        <v>0</v>
      </c>
      <c r="W152" s="69">
        <f t="shared" si="59"/>
        <v>0</v>
      </c>
      <c r="X152" s="70">
        <f t="shared" si="60"/>
        <v>0</v>
      </c>
      <c r="Y152" s="92">
        <f t="shared" si="56"/>
        <v>0</v>
      </c>
      <c r="Z152" s="234"/>
      <c r="AA152" s="530">
        <v>0</v>
      </c>
      <c r="AB152" s="531">
        <v>0</v>
      </c>
      <c r="AC152" s="37"/>
    </row>
    <row r="153" spans="1:29" ht="12.75" customHeight="1" thickBot="1" x14ac:dyDescent="0.3">
      <c r="A153" s="497" t="str">
        <f>TEXT($B$151,"dddd")</f>
        <v>vrijdag</v>
      </c>
      <c r="B153" s="664"/>
      <c r="C153" s="452"/>
      <c r="D153" s="492">
        <f>IF(LEFT($A153,2)="ma",$D$173,IF(LEFT($A153,2)="di",$D$178,IF(LEFT($A153,2)="wo",$D$183,IF(LEFT($A153,2)="do",$D$188,IF(LEFT($A153,2)="vr",$D$193,IF(LEFT($A153,2)="za",$D$198,IF(LEFT($A153,2)="zo",$D$199)))))))</f>
        <v>0</v>
      </c>
      <c r="E153" s="441">
        <f>IF(LEFT($A153,2)="ma",$E$173,IF(LEFT($A153,2)="di",$E$178,IF(LEFT($A153,2)="wo",$E$183,IF(LEFT($A153,2)="do",$E$188,IF(LEFT($A153,2)="vr",$E$193,IF(LEFT($A153,2)="za",$E$198,IF(LEFT($A153,2)="zo",$E$199)))))))</f>
        <v>0</v>
      </c>
      <c r="F153" s="441">
        <f>IF(LEFT($A153,2)="ma",$C$173,IF(LEFT($A153,2)="di",$C$178,IF(LEFT($A153,2)="wo",$C$183,IF(LEFT($A153,2)="do",$C$188,IF(LEFT($A153,2)="vr",$C$193,IF(LEFT($A153,2)="za",$C$198,IF(LEFT($A153,2)="zo",$C$199)))))))</f>
        <v>0</v>
      </c>
      <c r="G153" s="43">
        <f t="shared" si="62"/>
        <v>0</v>
      </c>
      <c r="H153" s="265"/>
      <c r="I153" s="265"/>
      <c r="J153" s="280"/>
      <c r="K153" s="280"/>
      <c r="L153" s="310"/>
      <c r="M153" s="282"/>
      <c r="N153" s="464">
        <f t="shared" si="66"/>
        <v>42945</v>
      </c>
      <c r="O153" s="390"/>
      <c r="P153" s="283"/>
      <c r="Q153" s="283"/>
      <c r="R153" s="80"/>
      <c r="S153" s="68">
        <f t="shared" si="54"/>
        <v>0</v>
      </c>
      <c r="T153" s="4">
        <f t="shared" si="55"/>
        <v>0</v>
      </c>
      <c r="U153" s="35"/>
      <c r="V153" s="69">
        <f t="shared" si="58"/>
        <v>0</v>
      </c>
      <c r="W153" s="69">
        <f t="shared" si="59"/>
        <v>0</v>
      </c>
      <c r="X153" s="70">
        <f t="shared" si="60"/>
        <v>0</v>
      </c>
      <c r="Y153" s="92">
        <f t="shared" si="56"/>
        <v>0</v>
      </c>
      <c r="Z153" s="234"/>
      <c r="AA153" s="530">
        <v>0</v>
      </c>
      <c r="AB153" s="531">
        <v>0</v>
      </c>
      <c r="AC153" s="37"/>
    </row>
    <row r="154" spans="1:29" ht="12.75" customHeight="1" thickBot="1" x14ac:dyDescent="0.3">
      <c r="A154" s="497" t="str">
        <f>TEXT($B$151,"dddd")</f>
        <v>vrijdag</v>
      </c>
      <c r="B154" s="664"/>
      <c r="C154" s="450"/>
      <c r="D154" s="441">
        <f>IF(LEFT($A154,2)="ma",$D$174,IF(LEFT($A154,2)="di",$D$179,IF(LEFT($A154,2)="wo",$D$184,IF(LEFT($A154,2)="do",$D$189,IF(LEFT($A154,2)="vr",$D$194,IF(LEFT($A154,2)="za",$D$198,IF(LEFT($A154,2)="zo",$D$199)))))))</f>
        <v>0</v>
      </c>
      <c r="E154" s="441">
        <f>IF(LEFT($A154,2)="ma",$E$174,IF(LEFT($A154,2)="di",$E$179,IF(LEFT($A154,2)="wo",$E$184,IF(LEFT($A154,2)="do",$E$189,IF(LEFT($A154,2)="vr",$E$194,IF(LEFT($A154,2)="za",$E$198,IF(LEFT($A154,2)="zo",$E$199)))))))</f>
        <v>0</v>
      </c>
      <c r="F154" s="441">
        <f>IF(LEFT($A154,2)="ma",$C$174,IF(LEFT($A154,2)="di",$C$179,IF(LEFT($A154,2)="wo",$C$184,IF(LEFT($A154,2)="do",$C$189,IF(LEFT($A154,2)="vr",$C$194,IF(LEFT($A154,2)="za",$C$198,IF(LEFT($A154,2)="zo",$C$199)))))))</f>
        <v>0</v>
      </c>
      <c r="G154" s="43">
        <f t="shared" si="62"/>
        <v>0</v>
      </c>
      <c r="H154" s="265"/>
      <c r="I154" s="265"/>
      <c r="J154" s="280"/>
      <c r="K154" s="280"/>
      <c r="L154" s="310"/>
      <c r="M154" s="282"/>
      <c r="N154" s="464">
        <f t="shared" si="66"/>
        <v>42945</v>
      </c>
      <c r="O154" s="390"/>
      <c r="P154" s="283"/>
      <c r="Q154" s="283"/>
      <c r="R154" s="80"/>
      <c r="S154" s="68">
        <f t="shared" si="54"/>
        <v>0</v>
      </c>
      <c r="T154" s="4">
        <f t="shared" si="55"/>
        <v>0</v>
      </c>
      <c r="U154" s="35"/>
      <c r="V154" s="69">
        <f t="shared" si="58"/>
        <v>0</v>
      </c>
      <c r="W154" s="69">
        <f t="shared" si="59"/>
        <v>0</v>
      </c>
      <c r="X154" s="70">
        <f t="shared" si="60"/>
        <v>0</v>
      </c>
      <c r="Y154" s="92">
        <f t="shared" si="56"/>
        <v>0</v>
      </c>
      <c r="Z154" s="234"/>
      <c r="AA154" s="530">
        <v>0</v>
      </c>
      <c r="AB154" s="531">
        <v>0</v>
      </c>
      <c r="AC154" s="37"/>
    </row>
    <row r="155" spans="1:29" ht="13.5" customHeight="1" thickBot="1" x14ac:dyDescent="0.3">
      <c r="A155" s="498" t="str">
        <f>TEXT($B$151,"dddd")</f>
        <v>vrijdag</v>
      </c>
      <c r="B155" s="665"/>
      <c r="C155" s="449" t="e">
        <f t="shared" si="64"/>
        <v>#REF!</v>
      </c>
      <c r="D155" s="442">
        <f>IF(LEFT($A155,2)="ma",$D$175,IF(LEFT($A155,2)="di",$D$180,IF(LEFT($A155,2)="wo",$D$185,IF(LEFT($A155,2)="do",$D$190,IF(LEFT($A155,2)="vr",$D$195,IF(LEFT($A155,2)="za",$D$198,IF(LEFT($A155,2)="zo",$D$199)))))))</f>
        <v>0</v>
      </c>
      <c r="E155" s="442">
        <f>IF(LEFT($A155,2)="ma",$E$175,IF(LEFT($A155,2)="di",$E$180,IF(LEFT($A155,2)="wo",$E$185,IF(LEFT($A155,2)="do",$E$190,IF(LEFT($A155,2)="vr",$E$195,IF(LEFT($A155,2)="za",$E$198,IF(LEFT($A155,2)="zo",$E$199)))))))</f>
        <v>0</v>
      </c>
      <c r="F155" s="442">
        <f>IF(LEFT($A155,2)="ma",$C$175,IF(LEFT($A155,2)="di",$C$180,IF(LEFT($A155,2)="wo",$C$185,IF(LEFT($A155,2)="do",$C$190,IF(LEFT($A155,2)="vr",$C$195,IF(LEFT($A155,2)="za",$C$198,IF(LEFT($A155,2)="zo",$C$199)))))))</f>
        <v>0</v>
      </c>
      <c r="G155" s="44">
        <f t="shared" si="62"/>
        <v>0</v>
      </c>
      <c r="H155" s="266"/>
      <c r="I155" s="266"/>
      <c r="J155" s="284"/>
      <c r="K155" s="284"/>
      <c r="L155" s="311"/>
      <c r="M155" s="286"/>
      <c r="N155" s="464">
        <f t="shared" si="66"/>
        <v>42945</v>
      </c>
      <c r="O155" s="391"/>
      <c r="P155" s="287"/>
      <c r="Q155" s="287"/>
      <c r="R155" s="81"/>
      <c r="S155" s="71">
        <f t="shared" si="54"/>
        <v>0</v>
      </c>
      <c r="T155" s="6">
        <f t="shared" si="55"/>
        <v>0</v>
      </c>
      <c r="U155" s="36"/>
      <c r="V155" s="72">
        <f t="shared" si="58"/>
        <v>0</v>
      </c>
      <c r="W155" s="72">
        <f t="shared" si="59"/>
        <v>0</v>
      </c>
      <c r="X155" s="73">
        <f t="shared" si="60"/>
        <v>0</v>
      </c>
      <c r="Y155" s="93">
        <f t="shared" si="56"/>
        <v>0</v>
      </c>
      <c r="Z155" s="235"/>
      <c r="AA155" s="532">
        <v>0</v>
      </c>
      <c r="AB155" s="533">
        <v>0</v>
      </c>
      <c r="AC155" s="38"/>
    </row>
    <row r="156" spans="1:29" ht="12.75" customHeight="1" thickBot="1" x14ac:dyDescent="0.3">
      <c r="A156" s="496" t="str">
        <f>TEXT($B$156,"dddd")</f>
        <v>zaterdag</v>
      </c>
      <c r="B156" s="663">
        <f>DATE($AC$3,7,31)</f>
        <v>42946</v>
      </c>
      <c r="C156" s="451"/>
      <c r="D156" s="493">
        <f>IF(LEFT($A156,2 )="ma",$D$171,IF(LEFT($A156,2)="di",$D$176,IF(LEFT($A156,2)="wo",$D$181,IF(LEFT($A156,2)="do",$D$186,IF(LEFT($A156,2)="vr",$D$191,IF(LEFT($A156,2)="za",$D$198,IF(LEFT($A156,2)="zo",$D$199)))))))</f>
        <v>0</v>
      </c>
      <c r="E156" s="495">
        <f>IF(LEFT($A156,2)="ma",$E$171,IF(LEFT($A156,2)="di",$E$176,IF(LEFT($A156,2)="wo",$E$181,IF(LEFT($A156,2)="do",$E$186,IF(LEFT($A156,2)="vr",$E$191,IF(LEFT($A156,2)="za",$E$198,IF(LEFT($A156,2)="zo",$E$199)))))))</f>
        <v>0</v>
      </c>
      <c r="F156" s="495">
        <f>IF(LEFT($A156,2)="ma",$C$171,IF(LEFT($A156,2)="di",$C$176,IF(LEFT($A156,2)="wo",$C$181,IF(LEFT($A156,2)="do",$C$186,IF(LEFT($A156,2)="vr",$C$191,IF(LEFT($A156,2)="za",$C$198,IF(LEFT($A156,2)="zo",$C$199)))))))</f>
        <v>0</v>
      </c>
      <c r="G156" s="42">
        <f t="shared" si="62"/>
        <v>0</v>
      </c>
      <c r="H156" s="264"/>
      <c r="I156" s="508"/>
      <c r="J156" s="276"/>
      <c r="K156" s="276"/>
      <c r="L156" s="309"/>
      <c r="M156" s="278"/>
      <c r="N156" s="464">
        <f>$B$156</f>
        <v>42946</v>
      </c>
      <c r="O156" s="389"/>
      <c r="P156" s="279"/>
      <c r="Q156" s="279"/>
      <c r="R156" s="79"/>
      <c r="S156" s="200">
        <f t="shared" si="54"/>
        <v>0</v>
      </c>
      <c r="T156" s="5">
        <f t="shared" si="55"/>
        <v>0</v>
      </c>
      <c r="U156" s="34"/>
      <c r="V156" s="67">
        <f>IF(LEFT(M156,1)="R",IF(U156&lt;$Q$2,0,U156-$Q$2),IF(LEFT(M156,1)="S",IF(U156&lt;$Q$2,0,U156-$Q$2),U156))</f>
        <v>0</v>
      </c>
      <c r="W156" s="67">
        <f>U156</f>
        <v>0</v>
      </c>
      <c r="X156" s="74">
        <f>W156*($Y$3)</f>
        <v>0</v>
      </c>
      <c r="Y156" s="91">
        <f t="shared" si="56"/>
        <v>0</v>
      </c>
      <c r="Z156" s="238"/>
      <c r="AA156" s="528">
        <v>0</v>
      </c>
      <c r="AB156" s="529">
        <v>0</v>
      </c>
      <c r="AC156" s="41"/>
    </row>
    <row r="157" spans="1:29" ht="12.75" customHeight="1" thickBot="1" x14ac:dyDescent="0.3">
      <c r="A157" s="497" t="str">
        <f>TEXT($B$156,"dddd")</f>
        <v>zaterdag</v>
      </c>
      <c r="B157" s="664"/>
      <c r="C157" s="450"/>
      <c r="D157" s="494">
        <f>IF(LEFT($A157,2)="ma",$D$172,IF(LEFT($A157,2)="di",$D$177,IF(LEFT($A157,2)="wo",$D$182,IF(LEFT($A157,2)="do",$D$187,IF(LEFT($A157,2)="vr",$D$192,IF(LEFT($A157,2)="za",$D$198,IF(LEFT($A157,2)="zo",$D$199)))))))</f>
        <v>0</v>
      </c>
      <c r="E157" s="441">
        <f>IF(LEFT($A157,2)="ma",$E$172,IF(LEFT($A157,2)="di",$E$177,IF(LEFT($A157,2)="wo",$E$182,IF(LEFT($A157,2)="do",$E$187,IF(LEFT($A157,2)="vr",$E$192,IF(LEFT($A157,2)="za",$E$198,IF(LEFT($A157,2)="zo",$E$199)))))))</f>
        <v>0</v>
      </c>
      <c r="F157" s="441">
        <f>IF(LEFT($A157,2)="ma",$C$172,IF(LEFT($A157,2)="di",$C$177,IF(LEFT($A157,2)="wo",$C$182,IF(LEFT($A157,2)="do",$C$187,IF(LEFT($A157,2)="vr",$C$192,IF(LEFT($A157,2)="za",$C$198,IF(LEFT($A157,2)="zo",$C$199)))))))</f>
        <v>0</v>
      </c>
      <c r="G157" s="43">
        <f t="shared" si="62"/>
        <v>0</v>
      </c>
      <c r="H157" s="265"/>
      <c r="I157" s="265"/>
      <c r="J157" s="280"/>
      <c r="K157" s="280"/>
      <c r="L157" s="310"/>
      <c r="M157" s="282"/>
      <c r="N157" s="464">
        <f t="shared" ref="N157:N160" si="67">$B$156</f>
        <v>42946</v>
      </c>
      <c r="O157" s="390"/>
      <c r="P157" s="283"/>
      <c r="Q157" s="283"/>
      <c r="R157" s="80"/>
      <c r="S157" s="68">
        <f t="shared" si="54"/>
        <v>0</v>
      </c>
      <c r="T157" s="4">
        <f t="shared" si="55"/>
        <v>0</v>
      </c>
      <c r="U157" s="35"/>
      <c r="V157" s="69">
        <f t="shared" si="58"/>
        <v>0</v>
      </c>
      <c r="W157" s="69">
        <f t="shared" si="59"/>
        <v>0</v>
      </c>
      <c r="X157" s="70">
        <f t="shared" si="60"/>
        <v>0</v>
      </c>
      <c r="Y157" s="92">
        <f t="shared" si="56"/>
        <v>0</v>
      </c>
      <c r="Z157" s="234"/>
      <c r="AA157" s="530">
        <v>0</v>
      </c>
      <c r="AB157" s="531">
        <v>0</v>
      </c>
      <c r="AC157" s="37"/>
    </row>
    <row r="158" spans="1:29" ht="12.75" customHeight="1" thickBot="1" x14ac:dyDescent="0.3">
      <c r="A158" s="497" t="str">
        <f>TEXT($B$156,"dddd")</f>
        <v>zaterdag</v>
      </c>
      <c r="B158" s="664"/>
      <c r="C158" s="452"/>
      <c r="D158" s="492">
        <f>IF(LEFT($A158,2)="ma",$D$173,IF(LEFT($A158,2)="di",$D$178,IF(LEFT($A158,2)="wo",$D$183,IF(LEFT($A158,2)="do",$D$188,IF(LEFT($A158,2)="vr",$D$193,IF(LEFT($A158,2)="za",$D$198,IF(LEFT($A158,2)="zo",$D$199)))))))</f>
        <v>0</v>
      </c>
      <c r="E158" s="441">
        <f>IF(LEFT($A158,2)="ma",$E$173,IF(LEFT($A158,2)="di",$E$178,IF(LEFT($A158,2)="wo",$E$183,IF(LEFT($A158,2)="do",$E$188,IF(LEFT($A158,2)="vr",$E$193,IF(LEFT($A158,2)="za",$E$198,IF(LEFT($A158,2)="zo",$E$199)))))))</f>
        <v>0</v>
      </c>
      <c r="F158" s="441">
        <f>IF(LEFT($A158,2)="ma",$C$173,IF(LEFT($A158,2)="di",$C$178,IF(LEFT($A158,2)="wo",$C$183,IF(LEFT($A158,2)="do",$C$188,IF(LEFT($A158,2)="vr",$C$193,IF(LEFT($A158,2)="za",$C$198,IF(LEFT($A158,2)="zo",$C$199)))))))</f>
        <v>0</v>
      </c>
      <c r="G158" s="43">
        <f t="shared" si="62"/>
        <v>0</v>
      </c>
      <c r="H158" s="265"/>
      <c r="I158" s="265"/>
      <c r="J158" s="280"/>
      <c r="K158" s="280"/>
      <c r="L158" s="310"/>
      <c r="M158" s="282"/>
      <c r="N158" s="464">
        <f t="shared" si="67"/>
        <v>42946</v>
      </c>
      <c r="O158" s="390"/>
      <c r="P158" s="283"/>
      <c r="Q158" s="283"/>
      <c r="R158" s="80"/>
      <c r="S158" s="68">
        <f t="shared" si="54"/>
        <v>0</v>
      </c>
      <c r="T158" s="4">
        <f t="shared" si="55"/>
        <v>0</v>
      </c>
      <c r="U158" s="35"/>
      <c r="V158" s="69">
        <f t="shared" si="58"/>
        <v>0</v>
      </c>
      <c r="W158" s="69">
        <f t="shared" si="59"/>
        <v>0</v>
      </c>
      <c r="X158" s="70">
        <f t="shared" si="60"/>
        <v>0</v>
      </c>
      <c r="Y158" s="92">
        <f t="shared" si="56"/>
        <v>0</v>
      </c>
      <c r="Z158" s="234"/>
      <c r="AA158" s="530">
        <v>0</v>
      </c>
      <c r="AB158" s="531">
        <v>0</v>
      </c>
      <c r="AC158" s="37"/>
    </row>
    <row r="159" spans="1:29" ht="12.75" customHeight="1" thickBot="1" x14ac:dyDescent="0.3">
      <c r="A159" s="497" t="str">
        <f>TEXT($B$156,"dddd")</f>
        <v>zaterdag</v>
      </c>
      <c r="B159" s="664"/>
      <c r="C159" s="450"/>
      <c r="D159" s="441">
        <f>IF(LEFT($A159,2)="ma",$D$174,IF(LEFT($A159,2)="di",$D$179,IF(LEFT($A159,2)="wo",$D$184,IF(LEFT($A159,2)="do",$D$189,IF(LEFT($A159,2)="vr",$D$194,IF(LEFT($A159,2)="za",$D$198,IF(LEFT($A159,2)="zo",$D$199)))))))</f>
        <v>0</v>
      </c>
      <c r="E159" s="441">
        <f>IF(LEFT($A159,2)="ma",$E$174,IF(LEFT($A159,2)="di",$E$179,IF(LEFT($A159,2)="wo",$E$184,IF(LEFT($A159,2)="do",$E$189,IF(LEFT($A159,2)="vr",$E$194,IF(LEFT($A159,2)="za",$E$198,IF(LEFT($A159,2)="zo",$E$199)))))))</f>
        <v>0</v>
      </c>
      <c r="F159" s="441">
        <f>IF(LEFT($A159,2)="ma",$C$174,IF(LEFT($A159,2)="di",$C$179,IF(LEFT($A159,2)="wo",$C$184,IF(LEFT($A159,2)="do",$C$189,IF(LEFT($A159,2)="vr",$C$194,IF(LEFT($A159,2)="za",$C$198,IF(LEFT($A159,2)="zo",$C$199)))))))</f>
        <v>0</v>
      </c>
      <c r="G159" s="43">
        <f t="shared" si="62"/>
        <v>0</v>
      </c>
      <c r="H159" s="265"/>
      <c r="I159" s="265"/>
      <c r="J159" s="280"/>
      <c r="K159" s="280"/>
      <c r="L159" s="310"/>
      <c r="M159" s="282"/>
      <c r="N159" s="464">
        <f t="shared" si="67"/>
        <v>42946</v>
      </c>
      <c r="O159" s="390"/>
      <c r="P159" s="283"/>
      <c r="Q159" s="283"/>
      <c r="R159" s="80"/>
      <c r="S159" s="68">
        <f t="shared" si="54"/>
        <v>0</v>
      </c>
      <c r="T159" s="4">
        <f t="shared" si="55"/>
        <v>0</v>
      </c>
      <c r="U159" s="35"/>
      <c r="V159" s="69">
        <f t="shared" si="58"/>
        <v>0</v>
      </c>
      <c r="W159" s="69">
        <f t="shared" si="59"/>
        <v>0</v>
      </c>
      <c r="X159" s="70">
        <f t="shared" si="60"/>
        <v>0</v>
      </c>
      <c r="Y159" s="92">
        <f t="shared" si="56"/>
        <v>0</v>
      </c>
      <c r="Z159" s="234"/>
      <c r="AA159" s="530">
        <v>0</v>
      </c>
      <c r="AB159" s="531">
        <v>0</v>
      </c>
      <c r="AC159" s="37"/>
    </row>
    <row r="160" spans="1:29" ht="13.5" customHeight="1" thickBot="1" x14ac:dyDescent="0.3">
      <c r="A160" s="498" t="str">
        <f>TEXT($B$156,"dddd")</f>
        <v>zaterdag</v>
      </c>
      <c r="B160" s="665"/>
      <c r="C160" s="449" t="e">
        <f t="shared" si="64"/>
        <v>#REF!</v>
      </c>
      <c r="D160" s="442">
        <f>IF(LEFT($A160,2)="ma",$D$175,IF(LEFT($A160,2)="di",$D$180,IF(LEFT($A160,2)="wo",$D$185,IF(LEFT($A160,2)="do",$D$190,IF(LEFT($A160,2)="vr",$D$195,IF(LEFT($A160,2)="za",$D$198,IF(LEFT($A160,2)="zo",$D$199)))))))</f>
        <v>0</v>
      </c>
      <c r="E160" s="442">
        <f>IF(LEFT($A160,2)="ma",$E$175,IF(LEFT($A160,2)="di",$E$180,IF(LEFT($A160,2)="wo",$E$185,IF(LEFT($A160,2)="do",$E$190,IF(LEFT($A160,2)="vr",$E$195,IF(LEFT($A160,2)="za",$E$198,IF(LEFT($A160,2)="zo",$E$199)))))))</f>
        <v>0</v>
      </c>
      <c r="F160" s="442">
        <f>IF(LEFT($A160,2)="ma",$C$175,IF(LEFT($A160,2)="di",$C$180,IF(LEFT($A160,2)="wo",$C$185,IF(LEFT($A160,2)="do",$C$190,IF(LEFT($A160,2)="vr",$C$195,IF(LEFT($A160,2)="za",$C$198,IF(LEFT($A160,2)="zo",$C$199)))))))</f>
        <v>0</v>
      </c>
      <c r="G160" s="44">
        <f t="shared" si="62"/>
        <v>0</v>
      </c>
      <c r="H160" s="266"/>
      <c r="I160" s="266"/>
      <c r="J160" s="284"/>
      <c r="K160" s="284"/>
      <c r="L160" s="311"/>
      <c r="M160" s="286"/>
      <c r="N160" s="464">
        <f t="shared" si="67"/>
        <v>42946</v>
      </c>
      <c r="O160" s="391"/>
      <c r="P160" s="287"/>
      <c r="Q160" s="287"/>
      <c r="R160" s="81"/>
      <c r="S160" s="71">
        <f t="shared" si="54"/>
        <v>0</v>
      </c>
      <c r="T160" s="6">
        <f t="shared" si="55"/>
        <v>0</v>
      </c>
      <c r="U160" s="36"/>
      <c r="V160" s="72">
        <f t="shared" si="58"/>
        <v>0</v>
      </c>
      <c r="W160" s="72">
        <f t="shared" si="59"/>
        <v>0</v>
      </c>
      <c r="X160" s="73">
        <f t="shared" si="60"/>
        <v>0</v>
      </c>
      <c r="Y160" s="93">
        <f t="shared" si="56"/>
        <v>0</v>
      </c>
      <c r="Z160" s="235"/>
      <c r="AA160" s="536">
        <v>0</v>
      </c>
      <c r="AB160" s="537">
        <v>0</v>
      </c>
      <c r="AC160" s="38"/>
    </row>
    <row r="161" spans="1:34" s="368" customFormat="1" x14ac:dyDescent="0.2">
      <c r="A161" s="490"/>
      <c r="B161" s="367"/>
      <c r="G161" s="369">
        <f>SUM(G6:G160)</f>
        <v>0</v>
      </c>
      <c r="H161" s="676" t="s">
        <v>38</v>
      </c>
      <c r="I161" s="677"/>
      <c r="J161" s="370"/>
      <c r="K161" s="370"/>
      <c r="L161" s="370"/>
      <c r="M161" s="203"/>
      <c r="N161" s="454"/>
      <c r="R161" s="384">
        <f t="shared" ref="R161:Y161" si="68">SUM(R6:R160)</f>
        <v>0</v>
      </c>
      <c r="S161" s="384">
        <f t="shared" si="68"/>
        <v>0</v>
      </c>
      <c r="T161" s="372">
        <f t="shared" si="68"/>
        <v>0</v>
      </c>
      <c r="U161" s="384">
        <f t="shared" si="68"/>
        <v>0</v>
      </c>
      <c r="V161" s="384">
        <f t="shared" si="68"/>
        <v>0</v>
      </c>
      <c r="W161" s="384">
        <f t="shared" si="68"/>
        <v>0</v>
      </c>
      <c r="X161" s="372">
        <f t="shared" si="68"/>
        <v>0</v>
      </c>
      <c r="Y161" s="371">
        <f t="shared" si="68"/>
        <v>0</v>
      </c>
      <c r="Z161" s="541"/>
      <c r="AA161" s="538">
        <f>SUM(AA6:AA160)</f>
        <v>0</v>
      </c>
      <c r="AB161" s="539">
        <f>SUM(AB6:AB160)</f>
        <v>0</v>
      </c>
    </row>
    <row r="162" spans="1:34" x14ac:dyDescent="0.2">
      <c r="B162" s="75"/>
      <c r="G162" s="103"/>
      <c r="H162" s="104"/>
      <c r="I162" s="105"/>
      <c r="T162" s="78" t="s">
        <v>37</v>
      </c>
      <c r="Y162" s="78" t="s">
        <v>37</v>
      </c>
      <c r="Z162" s="542"/>
      <c r="AA162" s="540" t="s">
        <v>143</v>
      </c>
      <c r="AB162" s="540" t="s">
        <v>37</v>
      </c>
    </row>
    <row r="163" spans="1:34" ht="13.5" thickBot="1" x14ac:dyDescent="0.25">
      <c r="B163" s="75"/>
      <c r="G163" s="103"/>
      <c r="H163" s="104"/>
      <c r="I163" s="105"/>
    </row>
    <row r="164" spans="1:34" ht="13.5" thickBot="1" x14ac:dyDescent="0.25">
      <c r="B164" s="75"/>
      <c r="G164" s="103"/>
      <c r="H164" s="104"/>
      <c r="I164" s="105"/>
      <c r="AA164" s="659" t="s">
        <v>144</v>
      </c>
      <c r="AB164" s="660"/>
    </row>
    <row r="165" spans="1:34" ht="13.5" thickBot="1" x14ac:dyDescent="0.25">
      <c r="B165" s="75"/>
      <c r="AA165" s="689">
        <f>AA161+AB161</f>
        <v>0</v>
      </c>
      <c r="AB165" s="690"/>
    </row>
    <row r="166" spans="1:34" x14ac:dyDescent="0.2">
      <c r="B166" s="75"/>
    </row>
    <row r="167" spans="1:34" ht="13.5" thickBot="1" x14ac:dyDescent="0.25">
      <c r="B167" s="75"/>
    </row>
    <row r="168" spans="1:34" x14ac:dyDescent="0.2">
      <c r="B168" s="631" t="s">
        <v>36</v>
      </c>
      <c r="C168" s="632"/>
      <c r="D168" s="632"/>
      <c r="E168" s="632"/>
      <c r="F168" s="632"/>
      <c r="G168" s="632"/>
      <c r="H168" s="632"/>
      <c r="I168" s="633"/>
      <c r="J168" s="94"/>
      <c r="L168" s="47"/>
    </row>
    <row r="169" spans="1:34" ht="15.75" thickBot="1" x14ac:dyDescent="0.3">
      <c r="B169" s="634"/>
      <c r="C169" s="635"/>
      <c r="D169" s="635"/>
      <c r="E169" s="635"/>
      <c r="F169" s="635"/>
      <c r="G169" s="635"/>
      <c r="H169" s="635"/>
      <c r="I169" s="636"/>
      <c r="J169" s="27"/>
      <c r="L169" s="47"/>
      <c r="AG169" s="47" t="s">
        <v>39</v>
      </c>
      <c r="AH169" s="47" t="s">
        <v>40</v>
      </c>
    </row>
    <row r="170" spans="1:34" ht="13.5" thickBot="1" x14ac:dyDescent="0.25">
      <c r="B170" s="194" t="s">
        <v>21</v>
      </c>
      <c r="C170" s="9" t="s">
        <v>22</v>
      </c>
      <c r="D170" s="10" t="s">
        <v>23</v>
      </c>
      <c r="E170" s="10" t="s">
        <v>24</v>
      </c>
      <c r="F170" s="10" t="s">
        <v>25</v>
      </c>
      <c r="G170" s="198" t="s">
        <v>26</v>
      </c>
      <c r="H170" s="194" t="s">
        <v>27</v>
      </c>
      <c r="I170" s="10"/>
      <c r="L170" s="47"/>
      <c r="AG170" s="47" t="s">
        <v>41</v>
      </c>
      <c r="AH170" s="47">
        <v>11</v>
      </c>
    </row>
    <row r="171" spans="1:34" x14ac:dyDescent="0.2">
      <c r="B171" s="17" t="s">
        <v>28</v>
      </c>
      <c r="C171" s="408">
        <f>NULROOSTER!B4</f>
        <v>0</v>
      </c>
      <c r="D171" s="409">
        <f>NULROOSTER!C4</f>
        <v>0</v>
      </c>
      <c r="E171" s="410">
        <f>NULROOSTER!D4</f>
        <v>0</v>
      </c>
      <c r="F171" s="411"/>
      <c r="G171" s="412"/>
      <c r="H171" s="413">
        <f>E171-D171-C171</f>
        <v>0</v>
      </c>
      <c r="I171" s="414"/>
      <c r="L171" s="47"/>
      <c r="AG171" s="47" t="s">
        <v>42</v>
      </c>
      <c r="AH171" s="47">
        <v>35</v>
      </c>
    </row>
    <row r="172" spans="1:34" x14ac:dyDescent="0.2">
      <c r="B172" s="429" t="s">
        <v>28</v>
      </c>
      <c r="C172" s="415">
        <f>NULROOSTER!B5</f>
        <v>0</v>
      </c>
      <c r="D172" s="424">
        <f>NULROOSTER!C5</f>
        <v>0</v>
      </c>
      <c r="E172" s="501">
        <f>NULROOSTER!D5</f>
        <v>0</v>
      </c>
      <c r="F172" s="416"/>
      <c r="G172" s="416"/>
      <c r="H172" s="196">
        <f>E172-D172-C172</f>
        <v>0</v>
      </c>
      <c r="I172" s="417"/>
      <c r="L172" s="47"/>
      <c r="AG172" s="47" t="s">
        <v>43</v>
      </c>
      <c r="AH172" s="47">
        <v>45</v>
      </c>
    </row>
    <row r="173" spans="1:34" x14ac:dyDescent="0.2">
      <c r="B173" s="429" t="s">
        <v>28</v>
      </c>
      <c r="C173" s="415">
        <f>NULROOSTER!B6</f>
        <v>0</v>
      </c>
      <c r="D173" s="424">
        <f>NULROOSTER!C6</f>
        <v>0</v>
      </c>
      <c r="E173" s="501">
        <f>NULROOSTER!D6</f>
        <v>0</v>
      </c>
      <c r="F173" s="416"/>
      <c r="G173" s="416"/>
      <c r="H173" s="196">
        <f>E173-D173-C173</f>
        <v>0</v>
      </c>
      <c r="I173" s="417"/>
      <c r="L173" s="47"/>
      <c r="AG173" s="47" t="s">
        <v>44</v>
      </c>
      <c r="AH173" s="47">
        <v>50</v>
      </c>
    </row>
    <row r="174" spans="1:34" x14ac:dyDescent="0.2">
      <c r="B174" s="429" t="s">
        <v>28</v>
      </c>
      <c r="C174" s="415">
        <f>NULROOSTER!B7</f>
        <v>0</v>
      </c>
      <c r="D174" s="424">
        <f>NULROOSTER!C7</f>
        <v>0</v>
      </c>
      <c r="E174" s="501">
        <f>NULROOSTER!D7</f>
        <v>0</v>
      </c>
      <c r="F174" s="416"/>
      <c r="G174" s="416"/>
      <c r="H174" s="196">
        <f>E174-D174-C174</f>
        <v>0</v>
      </c>
      <c r="I174" s="417"/>
      <c r="L174" s="47"/>
      <c r="AG174" s="47" t="s">
        <v>45</v>
      </c>
      <c r="AH174" s="47">
        <v>55</v>
      </c>
    </row>
    <row r="175" spans="1:34" ht="13.5" thickBot="1" x14ac:dyDescent="0.25">
      <c r="B175" s="19" t="s">
        <v>28</v>
      </c>
      <c r="C175" s="426">
        <f>NULROOSTER!B8</f>
        <v>0</v>
      </c>
      <c r="D175" s="428">
        <f>NULROOSTER!C8</f>
        <v>0</v>
      </c>
      <c r="E175" s="505">
        <f>NULROOSTER!D8</f>
        <v>0</v>
      </c>
      <c r="F175" s="422"/>
      <c r="G175" s="422"/>
      <c r="H175" s="199">
        <f t="shared" ref="H175:H195" si="69">E175-D175-C175</f>
        <v>0</v>
      </c>
      <c r="I175" s="29"/>
      <c r="L175" s="47"/>
      <c r="AG175" s="47" t="s">
        <v>46</v>
      </c>
      <c r="AH175" s="95" t="s">
        <v>53</v>
      </c>
    </row>
    <row r="176" spans="1:34" x14ac:dyDescent="0.2">
      <c r="B176" s="17" t="s">
        <v>29</v>
      </c>
      <c r="C176" s="434">
        <f>NULROOSTER!B9</f>
        <v>0</v>
      </c>
      <c r="D176" s="435">
        <f>NULROOSTER!C9</f>
        <v>0</v>
      </c>
      <c r="E176" s="500">
        <f>NULROOSTER!D9</f>
        <v>0</v>
      </c>
      <c r="F176" s="437"/>
      <c r="G176" s="437"/>
      <c r="H176" s="413">
        <f t="shared" si="69"/>
        <v>0</v>
      </c>
      <c r="I176" s="414"/>
      <c r="L176" s="47"/>
      <c r="AG176" s="47" t="s">
        <v>47</v>
      </c>
      <c r="AH176" s="95" t="s">
        <v>54</v>
      </c>
    </row>
    <row r="177" spans="2:34" x14ac:dyDescent="0.2">
      <c r="B177" s="429" t="s">
        <v>29</v>
      </c>
      <c r="C177" s="415">
        <f>NULROOSTER!B10</f>
        <v>0</v>
      </c>
      <c r="D177" s="424">
        <f>NULROOSTER!C10</f>
        <v>0</v>
      </c>
      <c r="E177" s="501">
        <f>NULROOSTER!D10</f>
        <v>0</v>
      </c>
      <c r="F177" s="416"/>
      <c r="G177" s="416"/>
      <c r="H177" s="196">
        <f>E177-D177-C177</f>
        <v>0</v>
      </c>
      <c r="I177" s="417"/>
      <c r="L177" s="47"/>
      <c r="AG177" s="47" t="s">
        <v>48</v>
      </c>
      <c r="AH177" s="95" t="s">
        <v>55</v>
      </c>
    </row>
    <row r="178" spans="2:34" x14ac:dyDescent="0.2">
      <c r="B178" s="429" t="s">
        <v>29</v>
      </c>
      <c r="C178" s="415">
        <f>NULROOSTER!B11</f>
        <v>0</v>
      </c>
      <c r="D178" s="424">
        <f>NULROOSTER!C11</f>
        <v>0</v>
      </c>
      <c r="E178" s="501">
        <f>NULROOSTER!D11</f>
        <v>0</v>
      </c>
      <c r="F178" s="416"/>
      <c r="G178" s="416"/>
      <c r="H178" s="196">
        <f>E178-D178-C178</f>
        <v>0</v>
      </c>
      <c r="I178" s="417"/>
      <c r="L178" s="47"/>
      <c r="AG178" s="47" t="s">
        <v>49</v>
      </c>
      <c r="AH178" s="95" t="s">
        <v>56</v>
      </c>
    </row>
    <row r="179" spans="2:34" x14ac:dyDescent="0.2">
      <c r="B179" s="429" t="s">
        <v>29</v>
      </c>
      <c r="C179" s="415">
        <f>NULROOSTER!B12</f>
        <v>0</v>
      </c>
      <c r="D179" s="424">
        <f>NULROOSTER!C12</f>
        <v>0</v>
      </c>
      <c r="E179" s="501">
        <f>NULROOSTER!D12</f>
        <v>0</v>
      </c>
      <c r="F179" s="416"/>
      <c r="G179" s="416"/>
      <c r="H179" s="196">
        <f>E179-D179-C179</f>
        <v>0</v>
      </c>
      <c r="I179" s="417"/>
      <c r="L179" s="47"/>
      <c r="AG179" s="47" t="s">
        <v>50</v>
      </c>
      <c r="AH179" s="95" t="s">
        <v>57</v>
      </c>
    </row>
    <row r="180" spans="2:34" ht="13.5" thickBot="1" x14ac:dyDescent="0.25">
      <c r="B180" s="18" t="s">
        <v>29</v>
      </c>
      <c r="C180" s="502">
        <f>NULROOSTER!B13</f>
        <v>0</v>
      </c>
      <c r="D180" s="503">
        <f>NULROOSTER!C13</f>
        <v>0</v>
      </c>
      <c r="E180" s="504">
        <f>NULROOSTER!D13</f>
        <v>0</v>
      </c>
      <c r="F180" s="418"/>
      <c r="G180" s="418"/>
      <c r="H180" s="197">
        <f>E180-D180-C180</f>
        <v>0</v>
      </c>
      <c r="I180" s="26"/>
      <c r="L180" s="47"/>
      <c r="AG180" s="47" t="s">
        <v>51</v>
      </c>
      <c r="AH180" s="95" t="s">
        <v>58</v>
      </c>
    </row>
    <row r="181" spans="2:34" x14ac:dyDescent="0.2">
      <c r="B181" s="21" t="s">
        <v>30</v>
      </c>
      <c r="C181" s="430">
        <f>NULROOSTER!B14</f>
        <v>0</v>
      </c>
      <c r="D181" s="431">
        <f>NULROOSTER!C14</f>
        <v>0</v>
      </c>
      <c r="E181" s="506">
        <f>NULROOSTER!D14</f>
        <v>0</v>
      </c>
      <c r="F181" s="433"/>
      <c r="G181" s="433"/>
      <c r="H181" s="419">
        <f t="shared" si="69"/>
        <v>0</v>
      </c>
      <c r="I181" s="420"/>
      <c r="L181" s="47"/>
      <c r="AG181" s="47" t="s">
        <v>52</v>
      </c>
      <c r="AH181" s="95" t="s">
        <v>59</v>
      </c>
    </row>
    <row r="182" spans="2:34" x14ac:dyDescent="0.2">
      <c r="B182" s="429" t="s">
        <v>30</v>
      </c>
      <c r="C182" s="415">
        <f>NULROOSTER!B15</f>
        <v>0</v>
      </c>
      <c r="D182" s="424">
        <f>NULROOSTER!C15</f>
        <v>0</v>
      </c>
      <c r="E182" s="501">
        <f>NULROOSTER!D15</f>
        <v>0</v>
      </c>
      <c r="F182" s="416"/>
      <c r="G182" s="416"/>
      <c r="H182" s="196">
        <f>E182-D182-C182</f>
        <v>0</v>
      </c>
      <c r="I182" s="417"/>
      <c r="L182" s="47"/>
      <c r="AH182" s="95" t="s">
        <v>60</v>
      </c>
    </row>
    <row r="183" spans="2:34" x14ac:dyDescent="0.2">
      <c r="B183" s="429" t="s">
        <v>30</v>
      </c>
      <c r="C183" s="415">
        <f>NULROOSTER!B16</f>
        <v>0</v>
      </c>
      <c r="D183" s="424">
        <f>NULROOSTER!C16</f>
        <v>0</v>
      </c>
      <c r="E183" s="501">
        <f>NULROOSTER!D16</f>
        <v>0</v>
      </c>
      <c r="F183" s="416"/>
      <c r="G183" s="416"/>
      <c r="H183" s="196">
        <f>E183-D183-C183</f>
        <v>0</v>
      </c>
      <c r="I183" s="417"/>
      <c r="L183" s="47"/>
      <c r="AH183" s="95" t="s">
        <v>61</v>
      </c>
    </row>
    <row r="184" spans="2:34" x14ac:dyDescent="0.2">
      <c r="B184" s="429" t="s">
        <v>30</v>
      </c>
      <c r="C184" s="415">
        <f>NULROOSTER!B17</f>
        <v>0</v>
      </c>
      <c r="D184" s="424">
        <f>NULROOSTER!C17</f>
        <v>0</v>
      </c>
      <c r="E184" s="501">
        <f>NULROOSTER!D17</f>
        <v>0</v>
      </c>
      <c r="F184" s="416"/>
      <c r="G184" s="416"/>
      <c r="H184" s="196">
        <f>E184-D184-C184</f>
        <v>0</v>
      </c>
      <c r="I184" s="417"/>
      <c r="L184" s="47"/>
      <c r="AH184" s="95" t="s">
        <v>62</v>
      </c>
    </row>
    <row r="185" spans="2:34" ht="13.5" thickBot="1" x14ac:dyDescent="0.25">
      <c r="B185" s="19" t="s">
        <v>30</v>
      </c>
      <c r="C185" s="426">
        <f>NULROOSTER!B18</f>
        <v>0</v>
      </c>
      <c r="D185" s="428">
        <f>NULROOSTER!C18</f>
        <v>0</v>
      </c>
      <c r="E185" s="505">
        <f>NULROOSTER!D18</f>
        <v>0</v>
      </c>
      <c r="F185" s="422"/>
      <c r="G185" s="422"/>
      <c r="H185" s="199">
        <f t="shared" si="69"/>
        <v>0</v>
      </c>
      <c r="I185" s="29"/>
      <c r="L185" s="47"/>
      <c r="AH185" s="95" t="s">
        <v>63</v>
      </c>
    </row>
    <row r="186" spans="2:34" x14ac:dyDescent="0.2">
      <c r="B186" s="17" t="s">
        <v>31</v>
      </c>
      <c r="C186" s="434">
        <f>NULROOSTER!B19</f>
        <v>0</v>
      </c>
      <c r="D186" s="435">
        <f>NULROOSTER!C19</f>
        <v>0</v>
      </c>
      <c r="E186" s="500">
        <f>NULROOSTER!D19</f>
        <v>0</v>
      </c>
      <c r="F186" s="437"/>
      <c r="G186" s="437"/>
      <c r="H186" s="413">
        <f>E186-D186-C186</f>
        <v>0</v>
      </c>
      <c r="I186" s="414"/>
      <c r="L186" s="47"/>
      <c r="AH186" s="95" t="s">
        <v>64</v>
      </c>
    </row>
    <row r="187" spans="2:34" x14ac:dyDescent="0.2">
      <c r="B187" s="429" t="s">
        <v>31</v>
      </c>
      <c r="C187" s="415">
        <f>NULROOSTER!B20</f>
        <v>0</v>
      </c>
      <c r="D187" s="424">
        <f>NULROOSTER!C20</f>
        <v>0</v>
      </c>
      <c r="E187" s="501">
        <f>NULROOSTER!D20</f>
        <v>0</v>
      </c>
      <c r="F187" s="416"/>
      <c r="G187" s="416"/>
      <c r="H187" s="196">
        <f t="shared" si="69"/>
        <v>0</v>
      </c>
      <c r="I187" s="417"/>
      <c r="L187" s="47"/>
    </row>
    <row r="188" spans="2:34" x14ac:dyDescent="0.2">
      <c r="B188" s="429" t="s">
        <v>31</v>
      </c>
      <c r="C188" s="415">
        <f>NULROOSTER!B21</f>
        <v>0</v>
      </c>
      <c r="D188" s="424">
        <f>NULROOSTER!C21</f>
        <v>0</v>
      </c>
      <c r="E188" s="501">
        <f>NULROOSTER!D21</f>
        <v>0</v>
      </c>
      <c r="F188" s="416"/>
      <c r="G188" s="416"/>
      <c r="H188" s="196">
        <f t="shared" si="69"/>
        <v>0</v>
      </c>
      <c r="I188" s="417"/>
      <c r="L188" s="47"/>
    </row>
    <row r="189" spans="2:34" x14ac:dyDescent="0.2">
      <c r="B189" s="429" t="s">
        <v>31</v>
      </c>
      <c r="C189" s="415">
        <f>NULROOSTER!B22</f>
        <v>0</v>
      </c>
      <c r="D189" s="424">
        <f>NULROOSTER!C22</f>
        <v>0</v>
      </c>
      <c r="E189" s="501">
        <f>NULROOSTER!D22</f>
        <v>0</v>
      </c>
      <c r="F189" s="416"/>
      <c r="G189" s="416"/>
      <c r="H189" s="196">
        <f t="shared" si="69"/>
        <v>0</v>
      </c>
      <c r="I189" s="417"/>
      <c r="L189" s="47"/>
    </row>
    <row r="190" spans="2:34" ht="13.5" thickBot="1" x14ac:dyDescent="0.25">
      <c r="B190" s="18" t="s">
        <v>31</v>
      </c>
      <c r="C190" s="502">
        <f>NULROOSTER!B23</f>
        <v>0</v>
      </c>
      <c r="D190" s="503">
        <f>NULROOSTER!C23</f>
        <v>0</v>
      </c>
      <c r="E190" s="504">
        <f>NULROOSTER!D23</f>
        <v>0</v>
      </c>
      <c r="F190" s="418"/>
      <c r="G190" s="418"/>
      <c r="H190" s="197">
        <f t="shared" si="69"/>
        <v>0</v>
      </c>
      <c r="I190" s="26"/>
      <c r="L190" s="47"/>
    </row>
    <row r="191" spans="2:34" x14ac:dyDescent="0.2">
      <c r="B191" s="21" t="s">
        <v>32</v>
      </c>
      <c r="C191" s="430">
        <f>NULROOSTER!B24</f>
        <v>0</v>
      </c>
      <c r="D191" s="431">
        <f>NULROOSTER!C24</f>
        <v>0</v>
      </c>
      <c r="E191" s="506">
        <f>NULROOSTER!D24</f>
        <v>0</v>
      </c>
      <c r="F191" s="433"/>
      <c r="G191" s="433"/>
      <c r="H191" s="419">
        <f t="shared" si="69"/>
        <v>0</v>
      </c>
      <c r="I191" s="420"/>
      <c r="L191" s="47"/>
    </row>
    <row r="192" spans="2:34" x14ac:dyDescent="0.2">
      <c r="B192" s="429" t="s">
        <v>32</v>
      </c>
      <c r="C192" s="415">
        <f>NULROOSTER!B25</f>
        <v>0</v>
      </c>
      <c r="D192" s="424">
        <f>NULROOSTER!C25</f>
        <v>0</v>
      </c>
      <c r="E192" s="501">
        <f>NULROOSTER!D25</f>
        <v>0</v>
      </c>
      <c r="F192" s="416"/>
      <c r="G192" s="416"/>
      <c r="H192" s="196">
        <f>E192-D192-C192</f>
        <v>0</v>
      </c>
      <c r="I192" s="417"/>
      <c r="L192" s="47"/>
    </row>
    <row r="193" spans="2:15" x14ac:dyDescent="0.2">
      <c r="B193" s="429" t="s">
        <v>32</v>
      </c>
      <c r="C193" s="415">
        <f>NULROOSTER!B26</f>
        <v>0</v>
      </c>
      <c r="D193" s="424">
        <f>NULROOSTER!C26</f>
        <v>0</v>
      </c>
      <c r="E193" s="501">
        <f>NULROOSTER!D26</f>
        <v>0</v>
      </c>
      <c r="F193" s="416"/>
      <c r="G193" s="416"/>
      <c r="H193" s="196">
        <f>E193-D193-C193</f>
        <v>0</v>
      </c>
      <c r="I193" s="417"/>
      <c r="L193" s="47"/>
    </row>
    <row r="194" spans="2:15" x14ac:dyDescent="0.2">
      <c r="B194" s="429" t="s">
        <v>32</v>
      </c>
      <c r="C194" s="415">
        <f>NULROOSTER!B27</f>
        <v>0</v>
      </c>
      <c r="D194" s="424">
        <f>NULROOSTER!C27</f>
        <v>0</v>
      </c>
      <c r="E194" s="501">
        <f>NULROOSTER!D27</f>
        <v>0</v>
      </c>
      <c r="F194" s="416"/>
      <c r="G194" s="416"/>
      <c r="H194" s="196">
        <f>E194-D194-C194</f>
        <v>0</v>
      </c>
      <c r="I194" s="417"/>
      <c r="L194" s="47"/>
    </row>
    <row r="195" spans="2:15" ht="13.5" thickBot="1" x14ac:dyDescent="0.25">
      <c r="B195" s="18" t="s">
        <v>32</v>
      </c>
      <c r="C195" s="502">
        <f>NULROOSTER!B28</f>
        <v>0</v>
      </c>
      <c r="D195" s="503">
        <f>NULROOSTER!C28</f>
        <v>0</v>
      </c>
      <c r="E195" s="504">
        <f>NULROOSTER!D28</f>
        <v>0</v>
      </c>
      <c r="F195" s="418"/>
      <c r="G195" s="190"/>
      <c r="H195" s="197">
        <f t="shared" si="69"/>
        <v>0</v>
      </c>
      <c r="I195" s="26"/>
      <c r="L195" s="47"/>
    </row>
    <row r="196" spans="2:15" ht="13.5" thickBot="1" x14ac:dyDescent="0.25">
      <c r="B196" s="75"/>
      <c r="H196" s="165"/>
      <c r="L196" s="47"/>
    </row>
    <row r="197" spans="2:15" ht="13.5" thickBot="1" x14ac:dyDescent="0.25">
      <c r="B197" s="487" t="s">
        <v>21</v>
      </c>
      <c r="C197" s="9" t="s">
        <v>22</v>
      </c>
      <c r="D197" s="10" t="s">
        <v>23</v>
      </c>
      <c r="E197" s="10" t="s">
        <v>24</v>
      </c>
      <c r="F197" s="11" t="s">
        <v>25</v>
      </c>
      <c r="G197" s="191" t="s">
        <v>26</v>
      </c>
      <c r="H197" s="195" t="s">
        <v>27</v>
      </c>
      <c r="I197" s="11"/>
      <c r="J197"/>
      <c r="K197"/>
      <c r="L197"/>
      <c r="M197"/>
      <c r="O197"/>
    </row>
    <row r="198" spans="2:15" x14ac:dyDescent="0.2">
      <c r="B198" s="484" t="s">
        <v>33</v>
      </c>
      <c r="C198" s="12">
        <v>0</v>
      </c>
      <c r="D198" s="12">
        <v>0</v>
      </c>
      <c r="E198" s="12">
        <v>0</v>
      </c>
      <c r="F198" s="15"/>
      <c r="G198" s="189"/>
      <c r="H198" s="196">
        <f>E198-D198-C198</f>
        <v>0</v>
      </c>
      <c r="I198" s="25"/>
      <c r="J198"/>
      <c r="K198"/>
      <c r="L198"/>
      <c r="M198"/>
      <c r="O198"/>
    </row>
    <row r="199" spans="2:15" ht="13.5" thickBot="1" x14ac:dyDescent="0.25">
      <c r="B199" s="485" t="s">
        <v>34</v>
      </c>
      <c r="C199" s="32">
        <v>0</v>
      </c>
      <c r="D199" s="32">
        <v>0</v>
      </c>
      <c r="E199" s="32">
        <v>0</v>
      </c>
      <c r="F199" s="16"/>
      <c r="G199" s="190"/>
      <c r="H199" s="196">
        <f>E199-D199-C199</f>
        <v>0</v>
      </c>
      <c r="I199" s="26"/>
      <c r="J199"/>
      <c r="K199"/>
      <c r="L199" s="425" t="s">
        <v>111</v>
      </c>
      <c r="M199"/>
      <c r="O199"/>
    </row>
    <row r="200" spans="2:15" ht="13.5" thickBot="1" x14ac:dyDescent="0.25">
      <c r="B200" s="488"/>
      <c r="C200" s="33">
        <v>0</v>
      </c>
      <c r="D200" s="33"/>
      <c r="E200" s="33">
        <v>1</v>
      </c>
      <c r="F200" s="23"/>
      <c r="G200" s="192"/>
      <c r="H200" s="24"/>
      <c r="I200" s="193"/>
      <c r="J200"/>
      <c r="K200"/>
      <c r="L200"/>
      <c r="M200"/>
      <c r="O200"/>
    </row>
    <row r="201" spans="2:15" ht="13.5" thickBot="1" x14ac:dyDescent="0.25">
      <c r="B201" s="489" t="s">
        <v>35</v>
      </c>
      <c r="C201" s="31">
        <v>0</v>
      </c>
      <c r="D201" s="31">
        <v>0</v>
      </c>
      <c r="E201" s="31">
        <v>0</v>
      </c>
      <c r="F201" s="16"/>
      <c r="G201" s="190"/>
      <c r="H201" s="197">
        <f>E201-D201-C201</f>
        <v>0</v>
      </c>
      <c r="I201" s="26"/>
      <c r="J201"/>
      <c r="K201"/>
      <c r="L201"/>
      <c r="M201"/>
      <c r="O201"/>
    </row>
    <row r="202" spans="2:15" x14ac:dyDescent="0.2">
      <c r="B202"/>
      <c r="C202"/>
      <c r="D202"/>
      <c r="E202"/>
      <c r="F202"/>
      <c r="G202"/>
      <c r="H202"/>
      <c r="I202"/>
      <c r="J202"/>
      <c r="K202"/>
      <c r="L202"/>
      <c r="M202"/>
    </row>
    <row r="203" spans="2:15" ht="13.5" thickBot="1" x14ac:dyDescent="0.25">
      <c r="B203"/>
      <c r="C203"/>
      <c r="D203"/>
      <c r="E203"/>
      <c r="F203"/>
      <c r="G203"/>
      <c r="H203"/>
      <c r="I203"/>
      <c r="J203"/>
      <c r="K203"/>
      <c r="L203"/>
      <c r="M203"/>
    </row>
    <row r="204" spans="2:15" ht="13.5" thickBot="1" x14ac:dyDescent="0.25">
      <c r="B204" s="487" t="s">
        <v>21</v>
      </c>
      <c r="C204" s="9" t="s">
        <v>22</v>
      </c>
      <c r="D204" s="10" t="s">
        <v>23</v>
      </c>
      <c r="E204" s="10" t="s">
        <v>24</v>
      </c>
      <c r="F204" s="11" t="s">
        <v>25</v>
      </c>
      <c r="G204" s="191" t="s">
        <v>26</v>
      </c>
      <c r="H204" s="195" t="s">
        <v>27</v>
      </c>
      <c r="I204" s="11"/>
      <c r="J204"/>
      <c r="K204"/>
      <c r="L204"/>
      <c r="M204"/>
    </row>
    <row r="205" spans="2:15" x14ac:dyDescent="0.2">
      <c r="B205" s="484" t="s">
        <v>33</v>
      </c>
      <c r="C205" s="12">
        <v>0</v>
      </c>
      <c r="D205" s="12">
        <v>0</v>
      </c>
      <c r="E205" s="12">
        <v>0</v>
      </c>
      <c r="F205" s="15"/>
      <c r="G205" s="189"/>
      <c r="H205" s="196">
        <f>E205-D205-C205</f>
        <v>0</v>
      </c>
      <c r="I205" s="25"/>
      <c r="J205"/>
      <c r="K205"/>
      <c r="L205"/>
      <c r="M205"/>
    </row>
    <row r="206" spans="2:15" ht="13.5" thickBot="1" x14ac:dyDescent="0.25">
      <c r="B206" s="486" t="s">
        <v>34</v>
      </c>
      <c r="C206" s="13">
        <v>0</v>
      </c>
      <c r="D206" s="13">
        <v>0.375</v>
      </c>
      <c r="E206" s="13">
        <v>0.625</v>
      </c>
      <c r="F206" s="16"/>
      <c r="G206" s="190"/>
      <c r="H206" s="197">
        <f>E206-D206-C206</f>
        <v>0.25</v>
      </c>
      <c r="I206" s="26"/>
      <c r="J206"/>
      <c r="K206"/>
      <c r="L206" s="425" t="s">
        <v>112</v>
      </c>
      <c r="M206"/>
    </row>
  </sheetData>
  <mergeCells count="43">
    <mergeCell ref="B168:I169"/>
    <mergeCell ref="J2:L2"/>
    <mergeCell ref="J3:L3"/>
    <mergeCell ref="Z4:AB4"/>
    <mergeCell ref="X4:Y4"/>
    <mergeCell ref="O4:P4"/>
    <mergeCell ref="R4:T4"/>
    <mergeCell ref="D4:F4"/>
    <mergeCell ref="H161:I161"/>
    <mergeCell ref="J4:K4"/>
    <mergeCell ref="B6:B10"/>
    <mergeCell ref="B11:B15"/>
    <mergeCell ref="B16:B20"/>
    <mergeCell ref="B21:B25"/>
    <mergeCell ref="B26:B30"/>
    <mergeCell ref="B31:B35"/>
    <mergeCell ref="B36:B40"/>
    <mergeCell ref="B41:B45"/>
    <mergeCell ref="B46:B50"/>
    <mergeCell ref="B51:B55"/>
    <mergeCell ref="B56:B60"/>
    <mergeCell ref="B61:B65"/>
    <mergeCell ref="B66:B70"/>
    <mergeCell ref="B71:B75"/>
    <mergeCell ref="B76:B80"/>
    <mergeCell ref="B81:B85"/>
    <mergeCell ref="B86:B90"/>
    <mergeCell ref="B91:B95"/>
    <mergeCell ref="B96:B100"/>
    <mergeCell ref="B101:B105"/>
    <mergeCell ref="B106:B110"/>
    <mergeCell ref="B111:B115"/>
    <mergeCell ref="B116:B120"/>
    <mergeCell ref="B121:B125"/>
    <mergeCell ref="B126:B130"/>
    <mergeCell ref="B131:B135"/>
    <mergeCell ref="AA164:AB164"/>
    <mergeCell ref="AA165:AB165"/>
    <mergeCell ref="B136:B140"/>
    <mergeCell ref="B156:B160"/>
    <mergeCell ref="B141:B145"/>
    <mergeCell ref="B146:B150"/>
    <mergeCell ref="B151:B155"/>
  </mergeCells>
  <phoneticPr fontId="11" type="noConversion"/>
  <conditionalFormatting sqref="D6 D11 D16 D21 D26 D31 D36 D41 D46 D51 D56 D61 D66 D71 D76 D81 D86 D91 D96 D101 D106 D111 D116 D121 D126 D131 D136 D141 D146 D151 D156">
    <cfRule type="cellIs" dxfId="95" priority="15" operator="notEqual">
      <formula>IF(LEFT($A6,2)="ma",$D$171,IF(LEFT($A6,2)="di",$D$176,IF(LEFT($A6,2)="wo",$D$181,IF(LEFT($A6,2)="do",$D$186,IF(LEFT($A6,2)="vr",$D$191,IF(LEFT($A6,2)="za",$D$198,IF(LEFT($A6,2)="zo",$D$199)))))))</formula>
    </cfRule>
    <cfRule type="cellIs" dxfId="94" priority="16" operator="notEqual">
      <formula>IF(LEFT($A6,2)="ma",$D$171,IF(LEFT($A6,2)="di",$D$176,IF(LEFT($A6,2)="wo",$D$181,IF(LEFT($A6,2)="do",$D$186,IF(LEFT($A6,2)="vr",$D$191,IF(LEFT($A6,2)="za",$D$198,IF(LEFT($A6,2)="zo",$D$199)))))))</formula>
    </cfRule>
  </conditionalFormatting>
  <conditionalFormatting sqref="D8 D13 D18 D23 D28 D33 D38 D43 D48 D53 D58 D63 D68 D73 D78 D83 D88 D93 D98 D103 D108 D113 D118 D123 D128 D133 D138 D143 D148 D153 D158">
    <cfRule type="cellIs" dxfId="93" priority="14" operator="notEqual">
      <formula>IF(LEFT($A8,2)="ma",$D$173,IF(LEFT($A8,2)="di",$D$178,IF(LEFT($A8,2)="wo",$D$183,IF(LEFT($A8,2)="do",$D$188,IF(LEFT($A8,2)="vr",$D$193,IF(LEFT($A8,2)="za",$D$198,IF(LEFT($A8,2)="zo",$D$199)))))))</formula>
    </cfRule>
  </conditionalFormatting>
  <conditionalFormatting sqref="D7 D12 D17 D22 D27 D32 D37 D42 D47 D52 D57 D62 D67 D72 D77 D82 D87 D92 D97 D102 D107 D112 D117 D122 D127 D132 D137 D142 D147 D152 D157">
    <cfRule type="cellIs" dxfId="92" priority="13" operator="notEqual">
      <formula>IF(LEFT($A7,2)="ma",$D$172,IF(LEFT($A7,2)="di",$D$177,IF(LEFT($A7,2)="wo",$D$182,IF(LEFT($A7,2)="do",$D$187,IF(LEFT($A7,2)="vr",$D$192,IF(LEFT($A7,2)="za",$D$198,IF(LEFT($A7,2)="zo",$D$199)))))))</formula>
    </cfRule>
  </conditionalFormatting>
  <conditionalFormatting sqref="D9 D14 D19 D24 D29 D34 D39 D44 D49 D54 D59 D64 D69 D74 D79 D84 D89 D94 D99 D104 D109 D114 D119 D124 D129 D134 D139 D144 D149 D154 D159">
    <cfRule type="cellIs" dxfId="91" priority="12" operator="notEqual">
      <formula>IF(LEFT($A9,2)="ma",$D$174,IF(LEFT($A9,2)="di",$D$179,IF(LEFT($A9,2)="wo",$D$184,IF(LEFT($A9,2)="do",$D$189,IF(LEFT($A9,2)="vr",$D$194,IF(LEFT($A9,2)="za",$D$198,IF(LEFT($A9,2)="zo",$D$199)))))))</formula>
    </cfRule>
  </conditionalFormatting>
  <conditionalFormatting sqref="D10 D15 D20 D25 D30 D35 D40 D45 D50 D55 D60 D65 D70 D75 D80 D85 D90 D95 D100 D105 D110 D115 D120 D125 D130 D135 D140 D145 D150 D155 D160">
    <cfRule type="cellIs" dxfId="90" priority="11" operator="notEqual">
      <formula>IF(LEFT($A10,2)="ma",$D$175,IF(LEFT($A10,2)="di",$D$180,IF(LEFT($A10,2)="wo",$D$185,IF(LEFT($A10,2)="do",$D$190,IF(LEFT($A10,2)="vr",$D$195,IF(LEFT($A10,2)="za",$D$198,IF(LEFT($A10,2)="zo",$D$199)))))))</formula>
    </cfRule>
  </conditionalFormatting>
  <conditionalFormatting sqref="E6 E11 E16 E21 E26 E31 E36 E41 E46 E51 E56 E61 E66 E71 E76 E81 E86 E91 E96 E101 E106 E111 E116 E121 E126 E131 E136 E141 E146 E151 E156">
    <cfRule type="cellIs" dxfId="89" priority="10" operator="notEqual">
      <formula>IF(LEFT($A6,2)="ma",$E$171,IF(LEFT($A6,2)="di",$E$176,IF(LEFT($A6,2)="wo",$E$181,IF(LEFT($A6,2)="do",$E$186,IF(LEFT($A6,2)="vr",$E$191,IF(LEFT($A6,2)="za",$E$198,IF(LEFT($A6,2)="zo",$E$199)))))))</formula>
    </cfRule>
  </conditionalFormatting>
  <conditionalFormatting sqref="E7 E12 E17 E22 E27 E32 E37 E42 E47 E52 E57 E62 E67 E72 E77 E82 E87 E92 E97 E102 E107 E112 E117 E122 E127 E132 E137 E142 E147 E152 E157">
    <cfRule type="cellIs" dxfId="88" priority="9" operator="notEqual">
      <formula>IF(LEFT($A7,2)="ma",$E$172,IF(LEFT($A7,2)="di",$E$177,IF(LEFT($A7,2)="wo",$E$182,IF(LEFT($A7,2)="do",$E$187,IF(LEFT($A7,2)="vr",$E$192,IF(LEFT($A7,2)="za",$E$198,IF(LEFT($A7,2)="zo",$E$199)))))))</formula>
    </cfRule>
  </conditionalFormatting>
  <conditionalFormatting sqref="E8 E13 E18 E23 E28 E33 E38 E43 E48 E53 E58 E63 E68 E73 E78 E83 E88 E93 E98 E103 E108 E113 E118 E123 E128 E133 E138 E143 E148 E153 E158">
    <cfRule type="cellIs" dxfId="87" priority="8" operator="notEqual">
      <formula>IF(LEFT($A8,2)="ma",$E$173,IF(LEFT($A8,2)="di",$E$178,IF(LEFT($A8,2)="wo",$E$183,IF(LEFT($A8,2)="do",$E$188,IF(LEFT($A8,2)="vr",$E$193,IF(LEFT($A8,2)="za",$E$198,IF(LEFT($A8,2)="zo",$E$199)))))))</formula>
    </cfRule>
  </conditionalFormatting>
  <conditionalFormatting sqref="E9 E14 E19 E24 E29 E34 E39 E44 E49 E54 E59 E64 E69 E74 E79 E84 E89 E94 E99 E104 E109 E114 E119 E124 E129 E134 E139 E144 E149 E154 E159">
    <cfRule type="cellIs" dxfId="86" priority="7" operator="notEqual">
      <formula>IF(LEFT($A9,2)="ma",$E$174,IF(LEFT($A9,2)="di",$E$179,IF(LEFT($A9,2)="wo",$E$184,IF(LEFT($A9,2)="do",$E$189,IF(LEFT($A9,2)="vr",$E$194,IF(LEFT($A9,2)="za",$E$198,IF(LEFT($A9,2)="zo",$E$199)))))))</formula>
    </cfRule>
  </conditionalFormatting>
  <conditionalFormatting sqref="E10 E15 E20 E25 E30 E35 E40 E45 E50 E55 E60 E65 E70 E75 E80 E85 E90 E95 E100 E105 E110 E115 E120 E125 E130 E135 E140 E145 E150 E155 E160">
    <cfRule type="cellIs" dxfId="85" priority="6" operator="notEqual">
      <formula>IF(LEFT($A10,2)="ma",$E$175,IF(LEFT($A10,2)="di",$E$180,IF(LEFT($A10,2)="wo",$E$185,IF(LEFT($A10,2)="do",$E$190,IF(LEFT($A10,2)="vr",$E$195,IF(LEFT($A10,2)="za",$E$198,IF(LEFT($A10,2)="zo",$E$199)))))))</formula>
    </cfRule>
  </conditionalFormatting>
  <conditionalFormatting sqref="F6 F11 F16 F21 F26 F31 F36 F41 F46 F51 F56 F61 F66 F71 F76 F81 F86 F91 F96 F101 F106 F111 F116 F121 F126 F131 F136 F141 F146 F151 F156">
    <cfRule type="cellIs" dxfId="84" priority="5" operator="notEqual">
      <formula>IF(LEFT($A6,2)="ma",$C$171,IF(LEFT($A6,2)="di",$C$176,IF(LEFT($A6,2)="wo",$C$181,IF(LEFT($A6,2)="do",$C$186,IF(LEFT($A6,2)="vr",$C$191,IF(LEFT($A6,2)="za",$C$198,IF(LEFT($A6,2)="zo",$C$199)))))))</formula>
    </cfRule>
  </conditionalFormatting>
  <conditionalFormatting sqref="F7 F12 F17 F22 F27 F32 F37 F42 F47 F52 F57 F62 F67 F72 F77 F82 F87 F92 F97 F102 F107 F112 F117 F122 F127 F132 F137 F142 F147 F152 F157">
    <cfRule type="cellIs" dxfId="83" priority="4" operator="notEqual">
      <formula>IF(LEFT($A7,2)="ma",$C$172,IF(LEFT($A7,2)="di",$C$177,IF(LEFT($A7,2)="wo",$C$182,IF(LEFT($A7,2)="do",$C$187,IF(LEFT($A7,2)="vr",$C$192,IF(LEFT($A7,2)="za",$C$198,IF(LEFT($A7,2)="zo",$C$199)))))))</formula>
    </cfRule>
  </conditionalFormatting>
  <conditionalFormatting sqref="F8 F13 F18 F23 F28 F33 F38 F43 F48 F53 F58 F63 F68 F73 F78 F83 F88 F93 F98 F103 F108 F113 F118 F123 F128 F133 F138 F143 F148 F153 F158">
    <cfRule type="cellIs" dxfId="82" priority="3" operator="notEqual">
      <formula>IF(LEFT($A8,2)="ma",$C$173,IF(LEFT($A8,2)="di",$C$178,IF(LEFT($A8,2)="wo",$C$183,IF(LEFT($A8,2)="do",$C$188,IF(LEFT($A8,2)="vr",$C$193,IF(LEFT($A8,2)="za",$C$198,IF(LEFT($A8,2)="zo",$C$199)))))))</formula>
    </cfRule>
  </conditionalFormatting>
  <conditionalFormatting sqref="F9 F14 F19 F24 F29 F34 F39 F44 F49 F54 F59 F64 F69 F74 F79 F84 F89 F94 F99 F104 F109 F114 F119 F124 F129 F134 F139 F144 F149 F154 F159">
    <cfRule type="cellIs" dxfId="81" priority="2" operator="notEqual">
      <formula>IF(LEFT($A9,2)="ma",$C$174,IF(LEFT($A9,2)="di",$C$179,IF(LEFT($A9,2)="wo",$C$184,IF(LEFT($A9,2)="do",$C$189,IF(LEFT($A9,2)="vr",$C$194,IF(LEFT($A9,2)="za",$C$198,IF(LEFT($A9,2)="zo",$C$199)))))))</formula>
    </cfRule>
  </conditionalFormatting>
  <conditionalFormatting sqref="F10 F15 F20 F25 F30 F35 F40 F45 F50 F55 F60 F65 F70 F75 F80 F85 F90 F95 F100 F105 F110 F115 F120 F125 F130 F135 F140 F145 F150 F155 F160">
    <cfRule type="cellIs" dxfId="80" priority="1" operator="notEqual">
      <formula>IF(LEFT($A10,2)="ma",$C$175,IF(LEFT($A10,2)="di",$C$180,IF(LEFT($A10,2)="wo",$C$185,IF(LEFT($A10,2)="do",$C$190,IF(LEFT($A10,2)="vr",$C$195,IF(LEFT($A10,2)="za",$C$198,IF(LEFT($A10,2)="zo",$C$199)))))))</formula>
    </cfRule>
  </conditionalFormatting>
  <dataValidations count="4">
    <dataValidation type="list" allowBlank="1" showInputMessage="1" showErrorMessage="1" sqref="H6:H160 F205:F206 F198:F201 F171:F195" xr:uid="{00000000-0002-0000-1300-000000000000}">
      <formula1>BIJZ</formula1>
    </dataValidation>
    <dataValidation type="list" allowBlank="1" showInputMessage="1" showErrorMessage="1" sqref="G198:G199 I205:I206 G205:G206 I198:I199 I201 G201 I171:I195 G171:G195" xr:uid="{00000000-0002-0000-1300-000001000000}">
      <formula1>VER</formula1>
    </dataValidation>
    <dataValidation type="list" allowBlank="1" showInputMessage="1" showErrorMessage="1" sqref="G200 I200" xr:uid="{00000000-0002-0000-1300-000002000000}">
      <formula1>$P$9:$P$35</formula1>
    </dataValidation>
    <dataValidation type="list" allowBlank="1" showInputMessage="1" showErrorMessage="1" sqref="I6:I160" xr:uid="{00000000-0002-0000-1300-000003000000}">
      <formula1>AFWEZIG</formula1>
    </dataValidation>
  </dataValidations>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Spinner 1">
              <controlPr defaultSize="0" autoPict="0">
                <anchor moveWithCells="1" sizeWithCells="1">
                  <from>
                    <xdr:col>28</xdr:col>
                    <xdr:colOff>9525</xdr:colOff>
                    <xdr:row>2</xdr:row>
                    <xdr:rowOff>9525</xdr:rowOff>
                  </from>
                  <to>
                    <xdr:col>28</xdr:col>
                    <xdr:colOff>923925</xdr:colOff>
                    <xdr:row>3</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4"/>
  <dimension ref="A1:AH206"/>
  <sheetViews>
    <sheetView workbookViewId="0">
      <pane xSplit="2" ySplit="5" topLeftCell="O144" activePane="bottomRight" state="frozen"/>
      <selection activeCell="E205" sqref="E205"/>
      <selection pane="topRight" activeCell="E205" sqref="E205"/>
      <selection pane="bottomLeft" activeCell="E205" sqref="E205"/>
      <selection pane="bottomRight" activeCell="C160" sqref="C160"/>
    </sheetView>
  </sheetViews>
  <sheetFormatPr defaultColWidth="9.140625" defaultRowHeight="12.75" x14ac:dyDescent="0.2"/>
  <cols>
    <col min="1" max="1" width="23.140625" style="490" hidden="1" customWidth="1"/>
    <col min="2" max="2" width="22.42578125" style="47" customWidth="1"/>
    <col min="3" max="9" width="9.140625" style="47"/>
    <col min="10" max="12" width="9.140625" style="82"/>
    <col min="13" max="13" width="13.42578125" style="47" customWidth="1"/>
    <col min="14" max="14" width="13.42578125" style="47" hidden="1" customWidth="1"/>
    <col min="15" max="15" width="9.140625" style="47"/>
    <col min="16" max="16" width="39.7109375" style="47" customWidth="1"/>
    <col min="17" max="17" width="14.42578125" style="47" customWidth="1"/>
    <col min="18" max="18" width="8" style="47" customWidth="1"/>
    <col min="19" max="19" width="6.140625" style="47" customWidth="1"/>
    <col min="20" max="20" width="7.7109375" style="47" customWidth="1"/>
    <col min="21" max="24" width="7" style="47" hidden="1" customWidth="1"/>
    <col min="25" max="25" width="8.140625" style="47" hidden="1" customWidth="1"/>
    <col min="26" max="27" width="8.140625" style="523" customWidth="1"/>
    <col min="28" max="28" width="11.28515625" style="523" customWidth="1"/>
    <col min="29" max="29" width="35.140625" style="47" customWidth="1"/>
    <col min="30" max="32" width="9.140625" style="47"/>
    <col min="33" max="34" width="0" style="47" hidden="1" customWidth="1"/>
    <col min="35" max="16384" width="9.140625" style="47"/>
  </cols>
  <sheetData>
    <row r="1" spans="1:29" ht="13.5" thickBot="1" x14ac:dyDescent="0.25"/>
    <row r="2" spans="1:29" ht="13.5" thickBot="1" x14ac:dyDescent="0.25">
      <c r="E2" s="48"/>
      <c r="F2" s="48"/>
      <c r="G2" s="48"/>
      <c r="H2" s="48"/>
      <c r="I2" s="48"/>
      <c r="J2" s="669" t="s">
        <v>0</v>
      </c>
      <c r="K2" s="669"/>
      <c r="L2" s="669"/>
      <c r="M2" s="48"/>
      <c r="N2" s="48"/>
      <c r="O2" s="83"/>
      <c r="P2" s="50" t="s">
        <v>15</v>
      </c>
      <c r="Q2" s="201" t="e">
        <f>JANUARI!#REF!</f>
        <v>#REF!</v>
      </c>
      <c r="R2" s="52"/>
      <c r="S2" s="52"/>
      <c r="T2" s="52"/>
      <c r="U2" s="53"/>
      <c r="V2" s="53"/>
      <c r="W2" s="53"/>
      <c r="X2" s="53"/>
      <c r="Y2" s="53"/>
      <c r="Z2" s="524"/>
      <c r="AA2" s="524"/>
      <c r="AB2" s="524"/>
      <c r="AC2" s="53"/>
    </row>
    <row r="3" spans="1:29" ht="36.75" customHeight="1" x14ac:dyDescent="0.25">
      <c r="E3" s="54"/>
      <c r="F3" s="54"/>
      <c r="G3" s="54"/>
      <c r="H3" s="54"/>
      <c r="I3" s="54"/>
      <c r="J3" s="670" t="e">
        <f>JANUARI!#REF!</f>
        <v>#REF!</v>
      </c>
      <c r="K3" s="670"/>
      <c r="L3" s="670"/>
      <c r="M3" s="54"/>
      <c r="N3" s="54"/>
      <c r="O3" s="1"/>
      <c r="P3" s="1"/>
      <c r="Q3" s="1"/>
      <c r="R3" s="56">
        <f>JULI!R3</f>
        <v>0.35420000000000001</v>
      </c>
      <c r="S3" s="2"/>
      <c r="T3" s="1"/>
      <c r="V3" s="56"/>
      <c r="W3" s="56"/>
      <c r="X3" s="56"/>
      <c r="Y3" s="57">
        <v>2.4799999999999999E-2</v>
      </c>
      <c r="Z3" s="525"/>
      <c r="AA3" s="525"/>
      <c r="AB3" s="524"/>
      <c r="AC3" s="479">
        <v>2021</v>
      </c>
    </row>
    <row r="4" spans="1:29" x14ac:dyDescent="0.2">
      <c r="B4" s="480"/>
      <c r="C4" s="59"/>
      <c r="D4" s="673" t="s">
        <v>1</v>
      </c>
      <c r="E4" s="674"/>
      <c r="F4" s="675"/>
      <c r="G4" s="60"/>
      <c r="H4" s="60"/>
      <c r="I4" s="60"/>
      <c r="J4" s="681" t="s">
        <v>20</v>
      </c>
      <c r="K4" s="682"/>
      <c r="L4" s="84"/>
      <c r="M4" s="84" t="s">
        <v>74</v>
      </c>
      <c r="N4" s="457"/>
      <c r="O4" s="671" t="s">
        <v>12</v>
      </c>
      <c r="P4" s="672"/>
      <c r="Q4" s="85" t="s">
        <v>13</v>
      </c>
      <c r="R4" s="678" t="s">
        <v>16</v>
      </c>
      <c r="S4" s="679"/>
      <c r="T4" s="680"/>
      <c r="U4" s="101"/>
      <c r="V4" s="102"/>
      <c r="W4" s="61"/>
      <c r="X4" s="691" t="s">
        <v>17</v>
      </c>
      <c r="Y4" s="692"/>
      <c r="Z4" s="685" t="s">
        <v>2</v>
      </c>
      <c r="AA4" s="686"/>
      <c r="AB4" s="687"/>
      <c r="AC4" s="53"/>
    </row>
    <row r="5" spans="1:29" ht="76.5" customHeight="1" thickBot="1" x14ac:dyDescent="0.25">
      <c r="A5" s="491"/>
      <c r="B5" s="481" t="s">
        <v>3</v>
      </c>
      <c r="C5" s="361" t="s">
        <v>91</v>
      </c>
      <c r="D5" s="63" t="s">
        <v>5</v>
      </c>
      <c r="E5" s="63" t="s">
        <v>6</v>
      </c>
      <c r="F5" s="63" t="s">
        <v>7</v>
      </c>
      <c r="G5" s="64" t="s">
        <v>8</v>
      </c>
      <c r="H5" s="63" t="s">
        <v>69</v>
      </c>
      <c r="I5" s="63" t="s">
        <v>68</v>
      </c>
      <c r="J5" s="86" t="s">
        <v>19</v>
      </c>
      <c r="K5" s="86" t="s">
        <v>18</v>
      </c>
      <c r="L5" s="87" t="s">
        <v>88</v>
      </c>
      <c r="M5" s="87" t="s">
        <v>79</v>
      </c>
      <c r="N5" s="458" t="s">
        <v>21</v>
      </c>
      <c r="O5" s="88" t="s">
        <v>126</v>
      </c>
      <c r="P5" s="89" t="s">
        <v>125</v>
      </c>
      <c r="Q5" s="89" t="s">
        <v>14</v>
      </c>
      <c r="R5" s="65" t="s">
        <v>9</v>
      </c>
      <c r="S5" s="386" t="s">
        <v>98</v>
      </c>
      <c r="T5" s="65" t="s">
        <v>10</v>
      </c>
      <c r="U5" s="66" t="s">
        <v>9</v>
      </c>
      <c r="V5" s="66" t="s">
        <v>98</v>
      </c>
      <c r="W5" s="269" t="s">
        <v>99</v>
      </c>
      <c r="X5" s="269" t="s">
        <v>100</v>
      </c>
      <c r="Y5" s="66" t="s">
        <v>10</v>
      </c>
      <c r="Z5" s="526" t="s">
        <v>138</v>
      </c>
      <c r="AA5" s="526" t="s">
        <v>136</v>
      </c>
      <c r="AB5" s="527" t="s">
        <v>137</v>
      </c>
      <c r="AC5" s="90" t="s">
        <v>11</v>
      </c>
    </row>
    <row r="6" spans="1:29" ht="12.75" customHeight="1" thickBot="1" x14ac:dyDescent="0.3">
      <c r="A6" s="496" t="str">
        <f>TEXT($B$6,"dddd")</f>
        <v>zondag</v>
      </c>
      <c r="B6" s="663">
        <f>DATE($AC$3,8,1)</f>
        <v>42947</v>
      </c>
      <c r="C6" s="451"/>
      <c r="D6" s="493">
        <f>IF(LEFT($A6,2 )="ma",$D$171,IF(LEFT($A6,2)="di",$D$176,IF(LEFT($A6,2)="wo",$D$181,IF(LEFT($A6,2)="do",$D$186,IF(LEFT($A6,2)="vr",$D$191,IF(LEFT($A6,2)="za",$D$198,IF(LEFT($A6,2)="zo",$D$199)))))))</f>
        <v>0</v>
      </c>
      <c r="E6" s="495">
        <f>IF(LEFT($A6,2)="ma",$E$171,IF(LEFT($A6,2)="di",$E$176,IF(LEFT($A6,2)="wo",$E$181,IF(LEFT($A6,2)="do",$E$186,IF(LEFT($A6,2)="vr",$E$191,IF(LEFT($A6,2)="za",$E$198,IF(LEFT($A6,2)="zo",$E$199)))))))</f>
        <v>0</v>
      </c>
      <c r="F6" s="495">
        <f>IF(LEFT($A6,2)="ma",$C$171,IF(LEFT($A6,2)="di",$C$176,IF(LEFT($A6,2)="wo",$C$181,IF(LEFT($A6,2)="do",$C$186,IF(LEFT($A6,2)="vr",$C$191,IF(LEFT($A6,2)="za",$C$198,IF(LEFT($A6,2)="zo",$C$199)))))))</f>
        <v>0</v>
      </c>
      <c r="G6" s="42">
        <f t="shared" ref="G6:G12" si="0">E6-D6-F6</f>
        <v>0</v>
      </c>
      <c r="H6" s="264"/>
      <c r="I6" s="508"/>
      <c r="J6" s="276"/>
      <c r="K6" s="276"/>
      <c r="L6" s="309"/>
      <c r="M6" s="278"/>
      <c r="N6" s="460">
        <f>$B$6</f>
        <v>42947</v>
      </c>
      <c r="O6" s="389"/>
      <c r="P6" s="279"/>
      <c r="Q6" s="401"/>
      <c r="R6" s="79"/>
      <c r="S6" s="200">
        <f t="shared" ref="S6:S69" si="1">IF(LEFT(M6,1)="R",IF(R6&lt;$Q$2,0,R6-$Q$2),IF(LEFT(M6,1)="S",IF(R6&lt;$Q$2,0,R6-$Q$2),R6))</f>
        <v>0</v>
      </c>
      <c r="T6" s="5">
        <f t="shared" ref="T6:T37" si="2">S6*$R$3</f>
        <v>0</v>
      </c>
      <c r="U6" s="34"/>
      <c r="V6" s="67">
        <f>IF(LEFT(M6,1)="R",IF(U6&lt;$Q$2,0,U6-$Q$2),IF(LEFT(M6,1)="S",IF(U6&lt;$Q$2,0,U6-$Q$2),U6))</f>
        <v>0</v>
      </c>
      <c r="W6" s="67">
        <f>U6</f>
        <v>0</v>
      </c>
      <c r="X6" s="74">
        <f>W6*($Y$3)</f>
        <v>0</v>
      </c>
      <c r="Y6" s="91">
        <f t="shared" ref="Y6:Y37" si="3">V6*($R$3)</f>
        <v>0</v>
      </c>
      <c r="Z6" s="238"/>
      <c r="AA6" s="528">
        <v>0</v>
      </c>
      <c r="AB6" s="529">
        <v>0</v>
      </c>
      <c r="AC6" s="41"/>
    </row>
    <row r="7" spans="1:29" ht="12.75" customHeight="1" thickBot="1" x14ac:dyDescent="0.3">
      <c r="A7" s="497" t="str">
        <f t="shared" ref="A7:A10" si="4">TEXT($B$6,"dddd")</f>
        <v>zondag</v>
      </c>
      <c r="B7" s="664"/>
      <c r="C7" s="450"/>
      <c r="D7" s="494">
        <f>IF(LEFT($A7,2)="ma",$D$172,IF(LEFT($A7,2)="di",$D$177,IF(LEFT($A7,2)="wo",$D$182,IF(LEFT($A7,2)="do",$D$187,IF(LEFT($A7,2)="vr",$D$192,IF(LEFT($A7,2)="za",$D$198,IF(LEFT($A7,2)="zo",$D$199)))))))</f>
        <v>0</v>
      </c>
      <c r="E7" s="441">
        <f>IF(LEFT($A7,2)="ma",$E$172,IF(LEFT($A7,2)="di",$E$177,IF(LEFT($A7,2)="wo",$E$182,IF(LEFT($A7,2)="do",$E$187,IF(LEFT($A7,2)="vr",$E$192,IF(LEFT($A7,2)="za",$E$198,IF(LEFT($A7,2)="zo",$E$199)))))))</f>
        <v>0</v>
      </c>
      <c r="F7" s="441">
        <f>IF(LEFT($A7,2)="ma",$C$172,IF(LEFT($A7,2)="di",$C$177,IF(LEFT($A7,2)="wo",$C$182,IF(LEFT($A7,2)="do",$C$187,IF(LEFT($A7,2)="vr",$C$192,IF(LEFT($A7,2)="za",$C$198,IF(LEFT($A7,2)="zo",$C$199)))))))</f>
        <v>0</v>
      </c>
      <c r="G7" s="43">
        <f t="shared" si="0"/>
        <v>0</v>
      </c>
      <c r="H7" s="265"/>
      <c r="I7" s="265"/>
      <c r="J7" s="280"/>
      <c r="K7" s="280"/>
      <c r="L7" s="310"/>
      <c r="M7" s="282"/>
      <c r="N7" s="460">
        <f t="shared" ref="N7:N10" si="5">$B$6</f>
        <v>42947</v>
      </c>
      <c r="O7" s="390"/>
      <c r="P7" s="283"/>
      <c r="Q7" s="283"/>
      <c r="R7" s="80"/>
      <c r="S7" s="68">
        <f t="shared" si="1"/>
        <v>0</v>
      </c>
      <c r="T7" s="4">
        <f t="shared" si="2"/>
        <v>0</v>
      </c>
      <c r="U7" s="35"/>
      <c r="V7" s="69">
        <f t="shared" ref="V7:V70" si="6">IF(LEFT(M7,1)="R",IF(U7&lt;$Q$2,0,U7-$Q$2),IF(LEFT(M7,1)="S",IF(U7&lt;$Q$2,0,U7-$Q$2),U7))</f>
        <v>0</v>
      </c>
      <c r="W7" s="69">
        <f t="shared" ref="W7:W70" si="7">U7</f>
        <v>0</v>
      </c>
      <c r="X7" s="70">
        <f t="shared" ref="X7:X70" si="8">W7*($Y$3)</f>
        <v>0</v>
      </c>
      <c r="Y7" s="92">
        <f t="shared" si="3"/>
        <v>0</v>
      </c>
      <c r="Z7" s="234"/>
      <c r="AA7" s="530">
        <v>0</v>
      </c>
      <c r="AB7" s="531">
        <v>0</v>
      </c>
      <c r="AC7" s="37"/>
    </row>
    <row r="8" spans="1:29" ht="12.75" customHeight="1" thickBot="1" x14ac:dyDescent="0.3">
      <c r="A8" s="497" t="str">
        <f t="shared" si="4"/>
        <v>zondag</v>
      </c>
      <c r="B8" s="664"/>
      <c r="C8" s="452"/>
      <c r="D8" s="492">
        <f>IF(LEFT($A8,2)="ma",$D$173,IF(LEFT($A8,2)="di",$D$178,IF(LEFT($A8,2)="wo",$D$183,IF(LEFT($A8,2)="do",$D$188,IF(LEFT($A8,2)="vr",$D$193,IF(LEFT($A8,2)="za",$D$198,IF(LEFT($A8,2)="zo",$D$199)))))))</f>
        <v>0</v>
      </c>
      <c r="E8" s="441">
        <f>IF(LEFT($A8,2)="ma",$E$173,IF(LEFT($A8,2)="di",$E$178,IF(LEFT($A8,2)="wo",$E$183,IF(LEFT($A8,2)="do",$E$188,IF(LEFT($A8,2)="vr",$E$193,IF(LEFT($A8,2)="za",$E$198,IF(LEFT($A8,2)="zo",$E$199)))))))</f>
        <v>0</v>
      </c>
      <c r="F8" s="441">
        <f>IF(LEFT($A8,2)="ma",$C$173,IF(LEFT($A8,2)="di",$C$178,IF(LEFT($A8,2)="wo",$C$183,IF(LEFT($A8,2)="do",$C$188,IF(LEFT($A8,2)="vr",$C$193,IF(LEFT($A8,2)="za",$C$198,IF(LEFT($A8,2)="zo",$C$199)))))))</f>
        <v>0</v>
      </c>
      <c r="G8" s="43">
        <f t="shared" si="0"/>
        <v>0</v>
      </c>
      <c r="H8" s="265"/>
      <c r="I8" s="265"/>
      <c r="J8" s="280"/>
      <c r="K8" s="280"/>
      <c r="L8" s="310"/>
      <c r="M8" s="282"/>
      <c r="N8" s="460">
        <f t="shared" si="5"/>
        <v>42947</v>
      </c>
      <c r="O8" s="390"/>
      <c r="P8" s="283"/>
      <c r="Q8" s="283"/>
      <c r="R8" s="80"/>
      <c r="S8" s="68">
        <f t="shared" si="1"/>
        <v>0</v>
      </c>
      <c r="T8" s="4">
        <f t="shared" si="2"/>
        <v>0</v>
      </c>
      <c r="U8" s="35"/>
      <c r="V8" s="69">
        <f t="shared" si="6"/>
        <v>0</v>
      </c>
      <c r="W8" s="69">
        <f t="shared" si="7"/>
        <v>0</v>
      </c>
      <c r="X8" s="70">
        <f t="shared" si="8"/>
        <v>0</v>
      </c>
      <c r="Y8" s="92">
        <f t="shared" si="3"/>
        <v>0</v>
      </c>
      <c r="Z8" s="234"/>
      <c r="AA8" s="530">
        <v>0</v>
      </c>
      <c r="AB8" s="531">
        <v>0</v>
      </c>
      <c r="AC8" s="37"/>
    </row>
    <row r="9" spans="1:29" ht="12.75" customHeight="1" thickBot="1" x14ac:dyDescent="0.3">
      <c r="A9" s="497" t="str">
        <f t="shared" si="4"/>
        <v>zondag</v>
      </c>
      <c r="B9" s="664"/>
      <c r="C9" s="450"/>
      <c r="D9" s="441">
        <f>IF(LEFT($A9,2)="ma",$D$174,IF(LEFT($A9,2)="di",$D$179,IF(LEFT($A9,2)="wo",$D$184,IF(LEFT($A9,2)="do",$D$189,IF(LEFT($A9,2)="vr",$D$194,IF(LEFT($A9,2)="za",$D$198,IF(LEFT($A9,2)="zo",$D$199)))))))</f>
        <v>0</v>
      </c>
      <c r="E9" s="441">
        <f>IF(LEFT($A9,2)="ma",$E$174,IF(LEFT($A9,2)="di",$E$179,IF(LEFT($A9,2)="wo",$E$184,IF(LEFT($A9,2)="do",$E$189,IF(LEFT($A9,2)="vr",$E$194,IF(LEFT($A9,2)="za",$E$198,IF(LEFT($A9,2)="zo",$E$199)))))))</f>
        <v>0</v>
      </c>
      <c r="F9" s="441">
        <f>IF(LEFT($A9,2)="ma",$C$174,IF(LEFT($A9,2)="di",$C$179,IF(LEFT($A9,2)="wo",$C$184,IF(LEFT($A9,2)="do",$C$189,IF(LEFT($A9,2)="vr",$C$194,IF(LEFT($A9,2)="za",$C$198,IF(LEFT($A9,2)="zo",$C$199)))))))</f>
        <v>0</v>
      </c>
      <c r="G9" s="43">
        <f t="shared" si="0"/>
        <v>0</v>
      </c>
      <c r="H9" s="265"/>
      <c r="I9" s="265"/>
      <c r="J9" s="280"/>
      <c r="K9" s="280"/>
      <c r="L9" s="310"/>
      <c r="M9" s="282"/>
      <c r="N9" s="460">
        <f t="shared" si="5"/>
        <v>42947</v>
      </c>
      <c r="O9" s="390"/>
      <c r="P9" s="283"/>
      <c r="Q9" s="283"/>
      <c r="R9" s="80"/>
      <c r="S9" s="68">
        <f t="shared" si="1"/>
        <v>0</v>
      </c>
      <c r="T9" s="4">
        <f t="shared" si="2"/>
        <v>0</v>
      </c>
      <c r="U9" s="35"/>
      <c r="V9" s="69">
        <f t="shared" si="6"/>
        <v>0</v>
      </c>
      <c r="W9" s="69">
        <f t="shared" si="7"/>
        <v>0</v>
      </c>
      <c r="X9" s="70">
        <f t="shared" si="8"/>
        <v>0</v>
      </c>
      <c r="Y9" s="92">
        <f t="shared" si="3"/>
        <v>0</v>
      </c>
      <c r="Z9" s="234"/>
      <c r="AA9" s="530">
        <v>0</v>
      </c>
      <c r="AB9" s="531">
        <v>0</v>
      </c>
      <c r="AC9" s="37"/>
    </row>
    <row r="10" spans="1:29" ht="13.5" customHeight="1" thickBot="1" x14ac:dyDescent="0.3">
      <c r="A10" s="498" t="str">
        <f t="shared" si="4"/>
        <v>zondag</v>
      </c>
      <c r="B10" s="665"/>
      <c r="C10" s="449" t="e">
        <f>IF(LEFT($A6,2)="ma",SUM(G6:G10)-SUM($H$171:$H$175)+JULI!C160,IF(LEFT($A6,2)="di",SUM(G6:G10)-SUM($H$176:$H$180)+JULI!C160, IF(LEFT($A6,2)="wo",SUM(G6:G10)-SUM($H$181:$H$185)+JULI!C160, IF(LEFT($A6,2)="do",SUM(G6:G10)-SUM($H$186:$H$190)+JULI!C160, IF(LEFT($A6,2)="vr",SUM(G6:G10)-SUM($H$191:$H$195)+JULI!C160, IF(LEFT($A6,2)="za",SUM(G6:G10)-$H$198+JULI!C160, IF(LEFT($A6,2)="zo",SUM(G6:G10)-$H$199+JULI!C160)))))))</f>
        <v>#REF!</v>
      </c>
      <c r="D10" s="442">
        <f>IF(LEFT($A10,2)="ma",$D$175,IF(LEFT($A10,2)="di",$D$180,IF(LEFT($A10,2)="wo",$D$185,IF(LEFT($A10,2)="do",$D$190,IF(LEFT($A10,2)="vr",$D$195,IF(LEFT($A10,2)="za",$D$198,IF(LEFT($A10,2)="zo",$D$199)))))))</f>
        <v>0</v>
      </c>
      <c r="E10" s="442">
        <f>IF(LEFT($A10,2)="ma",$E$175,IF(LEFT($A10,2)="di",$E$180,IF(LEFT($A10,2)="wo",$E$185,IF(LEFT($A10,2)="do",$E$190,IF(LEFT($A10,2)="vr",$E$195,IF(LEFT($A10,2)="za",$E$198,IF(LEFT($A10,2)="zo",$E$199)))))))</f>
        <v>0</v>
      </c>
      <c r="F10" s="442">
        <f>IF(LEFT($A10,2)="ma",$C$175,IF(LEFT($A10,2)="di",$C$180,IF(LEFT($A10,2)="wo",$C$185,IF(LEFT($A10,2)="do",$C$190,IF(LEFT($A10,2)="vr",$C$195,IF(LEFT($A10,2)="za",$C$198,IF(LEFT($A10,2)="zo",$C$199)))))))</f>
        <v>0</v>
      </c>
      <c r="G10" s="44">
        <f t="shared" si="0"/>
        <v>0</v>
      </c>
      <c r="H10" s="266"/>
      <c r="I10" s="266"/>
      <c r="J10" s="284"/>
      <c r="K10" s="284"/>
      <c r="L10" s="311"/>
      <c r="M10" s="286"/>
      <c r="N10" s="460">
        <f t="shared" si="5"/>
        <v>42947</v>
      </c>
      <c r="O10" s="391"/>
      <c r="P10" s="287"/>
      <c r="Q10" s="287"/>
      <c r="R10" s="81"/>
      <c r="S10" s="71">
        <f t="shared" si="1"/>
        <v>0</v>
      </c>
      <c r="T10" s="6">
        <f t="shared" si="2"/>
        <v>0</v>
      </c>
      <c r="U10" s="36"/>
      <c r="V10" s="72">
        <f t="shared" si="6"/>
        <v>0</v>
      </c>
      <c r="W10" s="72">
        <f t="shared" si="7"/>
        <v>0</v>
      </c>
      <c r="X10" s="73">
        <f t="shared" si="8"/>
        <v>0</v>
      </c>
      <c r="Y10" s="93">
        <f t="shared" si="3"/>
        <v>0</v>
      </c>
      <c r="Z10" s="235"/>
      <c r="AA10" s="532">
        <v>0</v>
      </c>
      <c r="AB10" s="533">
        <v>0</v>
      </c>
      <c r="AC10" s="38"/>
    </row>
    <row r="11" spans="1:29" ht="12.75" customHeight="1" thickBot="1" x14ac:dyDescent="0.3">
      <c r="A11" s="496" t="str">
        <f>TEXT($B$11,"dddd")</f>
        <v>maandag</v>
      </c>
      <c r="B11" s="663">
        <f>DATE($AC$3,8,2)</f>
        <v>42948</v>
      </c>
      <c r="C11" s="451"/>
      <c r="D11" s="493">
        <f>IF(LEFT($A11,2 )="ma",$D$171,IF(LEFT($A11,2)="di",$D$176,IF(LEFT($A11,2)="wo",$D$181,IF(LEFT($A11,2)="do",$D$186,IF(LEFT($A11,2)="vr",$D$191,IF(LEFT($A11,2)="za",$D$198,IF(LEFT($A11,2)="zo",$D$199)))))))</f>
        <v>0</v>
      </c>
      <c r="E11" s="495">
        <f>IF(LEFT($A11,2)="ma",$E$171,IF(LEFT($A11,2)="di",$E$176,IF(LEFT($A11,2)="wo",$E$181,IF(LEFT($A11,2)="do",$E$186,IF(LEFT($A11,2)="vr",$E$191,IF(LEFT($A11,2)="za",$E$198,IF(LEFT($A11,2)="zo",$E$199)))))))</f>
        <v>0</v>
      </c>
      <c r="F11" s="495">
        <f>IF(LEFT($A11,2)="ma",$C$171,IF(LEFT($A11,2)="di",$C$176,IF(LEFT($A11,2)="wo",$C$181,IF(LEFT($A11,2)="do",$C$186,IF(LEFT($A11,2)="vr",$C$191,IF(LEFT($A11,2)="za",$C$198,IF(LEFT($A11,2)="zo",$C$199)))))))</f>
        <v>0</v>
      </c>
      <c r="G11" s="45">
        <f t="shared" si="0"/>
        <v>0</v>
      </c>
      <c r="H11" s="267"/>
      <c r="I11" s="508"/>
      <c r="J11" s="288"/>
      <c r="K11" s="288"/>
      <c r="L11" s="312"/>
      <c r="M11" s="290"/>
      <c r="N11" s="460">
        <f>$B$11</f>
        <v>42948</v>
      </c>
      <c r="O11" s="392"/>
      <c r="P11" s="291"/>
      <c r="Q11" s="291"/>
      <c r="R11" s="79"/>
      <c r="S11" s="200">
        <f t="shared" si="1"/>
        <v>0</v>
      </c>
      <c r="T11" s="5">
        <f t="shared" si="2"/>
        <v>0</v>
      </c>
      <c r="U11" s="34"/>
      <c r="V11" s="67">
        <f>IF(LEFT(M11,1)="R",IF(U11&lt;$Q$2,0,U11-$Q$2),IF(LEFT(M11,1)="S",IF(U11&lt;$Q$2,0,U11-$Q$2),U11))</f>
        <v>0</v>
      </c>
      <c r="W11" s="67">
        <f>U11</f>
        <v>0</v>
      </c>
      <c r="X11" s="74">
        <f>W11*($Y$3)</f>
        <v>0</v>
      </c>
      <c r="Y11" s="91">
        <f t="shared" si="3"/>
        <v>0</v>
      </c>
      <c r="Z11" s="236"/>
      <c r="AA11" s="534">
        <v>0</v>
      </c>
      <c r="AB11" s="535">
        <v>0</v>
      </c>
      <c r="AC11" s="39"/>
    </row>
    <row r="12" spans="1:29" ht="12.75" customHeight="1" thickBot="1" x14ac:dyDescent="0.3">
      <c r="A12" s="497" t="str">
        <f t="shared" ref="A12:A15" si="9">TEXT($B$11,"dddd")</f>
        <v>maandag</v>
      </c>
      <c r="B12" s="664"/>
      <c r="C12" s="450"/>
      <c r="D12" s="494">
        <f>IF(LEFT($A12,2)="ma",$D$172,IF(LEFT($A12,2)="di",$D$177,IF(LEFT($A12,2)="wo",$D$182,IF(LEFT($A12,2)="do",$D$187,IF(LEFT($A12,2)="vr",$D$192,IF(LEFT($A12,2)="za",$D$198,IF(LEFT($A12,2)="zo",$D$199)))))))</f>
        <v>0</v>
      </c>
      <c r="E12" s="441">
        <f>IF(LEFT($A12,2)="ma",$E$172,IF(LEFT($A12,2)="di",$E$177,IF(LEFT($A12,2)="wo",$E$182,IF(LEFT($A12,2)="do",$E$187,IF(LEFT($A12,2)="vr",$E$192,IF(LEFT($A12,2)="za",$E$198,IF(LEFT($A12,2)="zo",$E$199)))))))</f>
        <v>0</v>
      </c>
      <c r="F12" s="441">
        <f>IF(LEFT($A12,2)="ma",$C$172,IF(LEFT($A12,2)="di",$C$177,IF(LEFT($A12,2)="wo",$C$182,IF(LEFT($A12,2)="do",$C$187,IF(LEFT($A12,2)="vr",$C$192,IF(LEFT($A12,2)="za",$C$198,IF(LEFT($A12,2)="zo",$C$199)))))))</f>
        <v>0</v>
      </c>
      <c r="G12" s="43">
        <f t="shared" si="0"/>
        <v>0</v>
      </c>
      <c r="H12" s="265"/>
      <c r="I12" s="265"/>
      <c r="J12" s="280"/>
      <c r="K12" s="280"/>
      <c r="L12" s="310"/>
      <c r="M12" s="282"/>
      <c r="N12" s="460">
        <f t="shared" ref="N12:N15" si="10">$B$11</f>
        <v>42948</v>
      </c>
      <c r="O12" s="390"/>
      <c r="P12" s="283"/>
      <c r="Q12" s="283"/>
      <c r="R12" s="80"/>
      <c r="S12" s="68">
        <f t="shared" si="1"/>
        <v>0</v>
      </c>
      <c r="T12" s="4">
        <f t="shared" si="2"/>
        <v>0</v>
      </c>
      <c r="U12" s="35"/>
      <c r="V12" s="69">
        <f t="shared" si="6"/>
        <v>0</v>
      </c>
      <c r="W12" s="69">
        <f t="shared" si="7"/>
        <v>0</v>
      </c>
      <c r="X12" s="70">
        <f t="shared" si="8"/>
        <v>0</v>
      </c>
      <c r="Y12" s="92">
        <f t="shared" si="3"/>
        <v>0</v>
      </c>
      <c r="Z12" s="234"/>
      <c r="AA12" s="530">
        <v>0</v>
      </c>
      <c r="AB12" s="531">
        <v>0</v>
      </c>
      <c r="AC12" s="37"/>
    </row>
    <row r="13" spans="1:29" ht="12.75" customHeight="1" thickBot="1" x14ac:dyDescent="0.3">
      <c r="A13" s="497" t="str">
        <f t="shared" si="9"/>
        <v>maandag</v>
      </c>
      <c r="B13" s="664"/>
      <c r="C13" s="452"/>
      <c r="D13" s="492">
        <f>IF(LEFT($A13,2)="ma",$D$173,IF(LEFT($A13,2)="di",$D$178,IF(LEFT($A13,2)="wo",$D$183,IF(LEFT($A13,2)="do",$D$188,IF(LEFT($A13,2)="vr",$D$193,IF(LEFT($A13,2)="za",$D$198,IF(LEFT($A13,2)="zo",$D$199)))))))</f>
        <v>0</v>
      </c>
      <c r="E13" s="441">
        <f>IF(LEFT($A13,2)="ma",$E$173,IF(LEFT($A13,2)="di",$E$178,IF(LEFT($A13,2)="wo",$E$183,IF(LEFT($A13,2)="do",$E$188,IF(LEFT($A13,2)="vr",$E$193,IF(LEFT($A13,2)="za",$E$198,IF(LEFT($A13,2)="zo",$E$199)))))))</f>
        <v>0</v>
      </c>
      <c r="F13" s="441">
        <f>IF(LEFT($A13,2)="ma",$C$173,IF(LEFT($A13,2)="di",$C$178,IF(LEFT($A13,2)="wo",$C$183,IF(LEFT($A13,2)="do",$C$188,IF(LEFT($A13,2)="vr",$C$193,IF(LEFT($A13,2)="za",$C$198,IF(LEFT($A13,2)="zo",$C$199)))))))</f>
        <v>0</v>
      </c>
      <c r="G13" s="43">
        <f t="shared" ref="G13:G76" si="11">E13-D13-F13</f>
        <v>0</v>
      </c>
      <c r="H13" s="265"/>
      <c r="I13" s="265"/>
      <c r="J13" s="280"/>
      <c r="K13" s="280"/>
      <c r="L13" s="310"/>
      <c r="M13" s="282"/>
      <c r="N13" s="460">
        <f t="shared" si="10"/>
        <v>42948</v>
      </c>
      <c r="O13" s="390"/>
      <c r="P13" s="283"/>
      <c r="Q13" s="283"/>
      <c r="R13" s="80"/>
      <c r="S13" s="68">
        <f t="shared" si="1"/>
        <v>0</v>
      </c>
      <c r="T13" s="4">
        <f t="shared" si="2"/>
        <v>0</v>
      </c>
      <c r="U13" s="35"/>
      <c r="V13" s="69">
        <f t="shared" si="6"/>
        <v>0</v>
      </c>
      <c r="W13" s="69">
        <f t="shared" si="7"/>
        <v>0</v>
      </c>
      <c r="X13" s="70">
        <f t="shared" si="8"/>
        <v>0</v>
      </c>
      <c r="Y13" s="92">
        <f t="shared" si="3"/>
        <v>0</v>
      </c>
      <c r="Z13" s="234"/>
      <c r="AA13" s="530">
        <v>0</v>
      </c>
      <c r="AB13" s="531">
        <v>0</v>
      </c>
      <c r="AC13" s="37"/>
    </row>
    <row r="14" spans="1:29" ht="12.75" customHeight="1" thickBot="1" x14ac:dyDescent="0.3">
      <c r="A14" s="497" t="str">
        <f t="shared" si="9"/>
        <v>maandag</v>
      </c>
      <c r="B14" s="664"/>
      <c r="C14" s="450"/>
      <c r="D14" s="441">
        <f>IF(LEFT($A14,2)="ma",$D$174,IF(LEFT($A14,2)="di",$D$179,IF(LEFT($A14,2)="wo",$D$184,IF(LEFT($A14,2)="do",$D$189,IF(LEFT($A14,2)="vr",$D$194,IF(LEFT($A14,2)="za",$D$198,IF(LEFT($A14,2)="zo",$D$199)))))))</f>
        <v>0</v>
      </c>
      <c r="E14" s="441">
        <f>IF(LEFT($A14,2)="ma",$E$174,IF(LEFT($A14,2)="di",$E$179,IF(LEFT($A14,2)="wo",$E$184,IF(LEFT($A14,2)="do",$E$189,IF(LEFT($A14,2)="vr",$E$194,IF(LEFT($A14,2)="za",$E$198,IF(LEFT($A14,2)="zo",$E$199)))))))</f>
        <v>0</v>
      </c>
      <c r="F14" s="441">
        <f>IF(LEFT($A14,2)="ma",$C$174,IF(LEFT($A14,2)="di",$C$179,IF(LEFT($A14,2)="wo",$C$184,IF(LEFT($A14,2)="do",$C$189,IF(LEFT($A14,2)="vr",$C$194,IF(LEFT($A14,2)="za",$C$198,IF(LEFT($A14,2)="zo",$C$199)))))))</f>
        <v>0</v>
      </c>
      <c r="G14" s="43">
        <f t="shared" si="11"/>
        <v>0</v>
      </c>
      <c r="H14" s="265"/>
      <c r="I14" s="265"/>
      <c r="J14" s="280"/>
      <c r="K14" s="280"/>
      <c r="L14" s="310"/>
      <c r="M14" s="282"/>
      <c r="N14" s="460">
        <f t="shared" si="10"/>
        <v>42948</v>
      </c>
      <c r="O14" s="390"/>
      <c r="P14" s="283"/>
      <c r="Q14" s="283"/>
      <c r="R14" s="80"/>
      <c r="S14" s="68">
        <f t="shared" si="1"/>
        <v>0</v>
      </c>
      <c r="T14" s="4">
        <f t="shared" si="2"/>
        <v>0</v>
      </c>
      <c r="U14" s="35"/>
      <c r="V14" s="69">
        <f t="shared" si="6"/>
        <v>0</v>
      </c>
      <c r="W14" s="69">
        <f t="shared" si="7"/>
        <v>0</v>
      </c>
      <c r="X14" s="70">
        <f t="shared" si="8"/>
        <v>0</v>
      </c>
      <c r="Y14" s="92">
        <f t="shared" si="3"/>
        <v>0</v>
      </c>
      <c r="Z14" s="234"/>
      <c r="AA14" s="530">
        <v>0</v>
      </c>
      <c r="AB14" s="531">
        <v>0</v>
      </c>
      <c r="AC14" s="37"/>
    </row>
    <row r="15" spans="1:29" ht="13.5" customHeight="1" thickBot="1" x14ac:dyDescent="0.3">
      <c r="A15" s="498" t="str">
        <f t="shared" si="9"/>
        <v>maandag</v>
      </c>
      <c r="B15" s="665"/>
      <c r="C15" s="449" t="e">
        <f t="shared" ref="C15:C70" si="12">IF(LEFT($A11,2)="ma",SUM(G11:G15)-SUM($H$171:$H$175)+C10,IF(LEFT($A11,2)="di",SUM(G11:G15)-SUM($H$176:$H$180)+C10, IF(LEFT($A11,2)="wo",SUM(G11:G15)-SUM($H$181:$H$185)+C10, IF(LEFT($A11,2)="do",SUM(G11:G15)-SUM($H$186:$H$190)+C10, IF(LEFT($A11,2)="vr",SUM(G11:G15)-SUM($H$191:$H$195)+C10, IF(LEFT($A11,2)="za",SUM(G11:G15)-$H$198+C10, IF(LEFT($A11,2)="zo",SUM(G11:G15)-$H$199+C10)))))))</f>
        <v>#REF!</v>
      </c>
      <c r="D15" s="442">
        <f>IF(LEFT($A15,2)="ma",$D$175,IF(LEFT($A15,2)="di",$D$180,IF(LEFT($A15,2)="wo",$D$185,IF(LEFT($A15,2)="do",$D$190,IF(LEFT($A15,2)="vr",$D$195,IF(LEFT($A15,2)="za",$D$198,IF(LEFT($A15,2)="zo",$D$199)))))))</f>
        <v>0</v>
      </c>
      <c r="E15" s="442">
        <f>IF(LEFT($A15,2)="ma",$E$175,IF(LEFT($A15,2)="di",$E$180,IF(LEFT($A15,2)="wo",$E$185,IF(LEFT($A15,2)="do",$E$190,IF(LEFT($A15,2)="vr",$E$195,IF(LEFT($A15,2)="za",$E$198,IF(LEFT($A15,2)="zo",$E$199)))))))</f>
        <v>0</v>
      </c>
      <c r="F15" s="442">
        <f>IF(LEFT($A15,2)="ma",$C$175,IF(LEFT($A15,2)="di",$C$180,IF(LEFT($A15,2)="wo",$C$185,IF(LEFT($A15,2)="do",$C$190,IF(LEFT($A15,2)="vr",$C$195,IF(LEFT($A15,2)="za",$C$198,IF(LEFT($A15,2)="zo",$C$199)))))))</f>
        <v>0</v>
      </c>
      <c r="G15" s="46">
        <f t="shared" si="11"/>
        <v>0</v>
      </c>
      <c r="H15" s="268"/>
      <c r="I15" s="266"/>
      <c r="J15" s="292"/>
      <c r="K15" s="292"/>
      <c r="L15" s="313"/>
      <c r="M15" s="294"/>
      <c r="N15" s="460">
        <f t="shared" si="10"/>
        <v>42948</v>
      </c>
      <c r="O15" s="393"/>
      <c r="P15" s="295"/>
      <c r="Q15" s="295"/>
      <c r="R15" s="81"/>
      <c r="S15" s="71">
        <f t="shared" si="1"/>
        <v>0</v>
      </c>
      <c r="T15" s="6">
        <f t="shared" si="2"/>
        <v>0</v>
      </c>
      <c r="U15" s="36"/>
      <c r="V15" s="72">
        <f t="shared" si="6"/>
        <v>0</v>
      </c>
      <c r="W15" s="72">
        <f t="shared" si="7"/>
        <v>0</v>
      </c>
      <c r="X15" s="73">
        <f t="shared" si="8"/>
        <v>0</v>
      </c>
      <c r="Y15" s="93">
        <f t="shared" si="3"/>
        <v>0</v>
      </c>
      <c r="Z15" s="237"/>
      <c r="AA15" s="536">
        <v>0</v>
      </c>
      <c r="AB15" s="537">
        <v>0</v>
      </c>
      <c r="AC15" s="40"/>
    </row>
    <row r="16" spans="1:29" ht="12.75" customHeight="1" thickBot="1" x14ac:dyDescent="0.3">
      <c r="A16" s="496" t="str">
        <f>TEXT($B$16,"dddd")</f>
        <v>dinsdag</v>
      </c>
      <c r="B16" s="663">
        <f>DATE($AC$3,8,3)</f>
        <v>42949</v>
      </c>
      <c r="C16" s="451"/>
      <c r="D16" s="493">
        <f>IF(LEFT($A16,2 )="ma",$D$171,IF(LEFT($A16,2)="di",$D$176,IF(LEFT($A16,2)="wo",$D$181,IF(LEFT($A16,2)="do",$D$186,IF(LEFT($A16,2)="vr",$D$191,IF(LEFT($A16,2)="za",$D$198,IF(LEFT($A16,2)="zo",$D$199)))))))</f>
        <v>0</v>
      </c>
      <c r="E16" s="495">
        <f>IF(LEFT($A16,2)="ma",$E$171,IF(LEFT($A16,2)="di",$E$176,IF(LEFT($A16,2)="wo",$E$181,IF(LEFT($A16,2)="do",$E$186,IF(LEFT($A16,2)="vr",$E$191,IF(LEFT($A16,2)="za",$E$198,IF(LEFT($A16,2)="zo",$E$199)))))))</f>
        <v>0</v>
      </c>
      <c r="F16" s="495">
        <f>IF(LEFT($A16,2)="ma",$C$171,IF(LEFT($A16,2)="di",$C$176,IF(LEFT($A16,2)="wo",$C$181,IF(LEFT($A16,2)="do",$C$186,IF(LEFT($A16,2)="vr",$C$191,IF(LEFT($A16,2)="za",$C$198,IF(LEFT($A16,2)="zo",$C$199)))))))</f>
        <v>0</v>
      </c>
      <c r="G16" s="42">
        <f t="shared" si="11"/>
        <v>0</v>
      </c>
      <c r="H16" s="264"/>
      <c r="I16" s="508"/>
      <c r="J16" s="276"/>
      <c r="K16" s="276"/>
      <c r="L16" s="309"/>
      <c r="M16" s="278"/>
      <c r="N16" s="461">
        <f>$B$16</f>
        <v>42949</v>
      </c>
      <c r="O16" s="389"/>
      <c r="P16" s="279"/>
      <c r="Q16" s="279"/>
      <c r="R16" s="79"/>
      <c r="S16" s="200">
        <f t="shared" si="1"/>
        <v>0</v>
      </c>
      <c r="T16" s="5">
        <f t="shared" si="2"/>
        <v>0</v>
      </c>
      <c r="U16" s="34"/>
      <c r="V16" s="67">
        <f>IF(LEFT(M16,1)="R",IF(U16&lt;$Q$2,0,U16-$Q$2),IF(LEFT(M16,1)="S",IF(U16&lt;$Q$2,0,U16-$Q$2),U16))</f>
        <v>0</v>
      </c>
      <c r="W16" s="67">
        <f>U16</f>
        <v>0</v>
      </c>
      <c r="X16" s="74">
        <f>W16*($Y$3)</f>
        <v>0</v>
      </c>
      <c r="Y16" s="91">
        <f t="shared" si="3"/>
        <v>0</v>
      </c>
      <c r="Z16" s="238"/>
      <c r="AA16" s="528">
        <v>0</v>
      </c>
      <c r="AB16" s="529">
        <v>0</v>
      </c>
      <c r="AC16" s="41"/>
    </row>
    <row r="17" spans="1:29" ht="12.75" customHeight="1" thickBot="1" x14ac:dyDescent="0.3">
      <c r="A17" s="497" t="str">
        <f t="shared" ref="A17:A20" si="13">TEXT($B$16,"dddd")</f>
        <v>dinsdag</v>
      </c>
      <c r="B17" s="664"/>
      <c r="C17" s="450"/>
      <c r="D17" s="494">
        <f>IF(LEFT($A17,2)="ma",$D$172,IF(LEFT($A17,2)="di",$D$177,IF(LEFT($A17,2)="wo",$D$182,IF(LEFT($A17,2)="do",$D$187,IF(LEFT($A17,2)="vr",$D$192,IF(LEFT($A17,2)="za",$D$198,IF(LEFT($A17,2)="zo",$D$199)))))))</f>
        <v>0</v>
      </c>
      <c r="E17" s="441">
        <f>IF(LEFT($A17,2)="ma",$E$172,IF(LEFT($A17,2)="di",$E$177,IF(LEFT($A17,2)="wo",$E$182,IF(LEFT($A17,2)="do",$E$187,IF(LEFT($A17,2)="vr",$E$192,IF(LEFT($A17,2)="za",$E$198,IF(LEFT($A17,2)="zo",$E$199)))))))</f>
        <v>0</v>
      </c>
      <c r="F17" s="441">
        <f>IF(LEFT($A17,2)="ma",$C$172,IF(LEFT($A17,2)="di",$C$177,IF(LEFT($A17,2)="wo",$C$182,IF(LEFT($A17,2)="do",$C$187,IF(LEFT($A17,2)="vr",$C$192,IF(LEFT($A17,2)="za",$C$198,IF(LEFT($A17,2)="zo",$C$199)))))))</f>
        <v>0</v>
      </c>
      <c r="G17" s="43">
        <f t="shared" si="11"/>
        <v>0</v>
      </c>
      <c r="H17" s="265"/>
      <c r="I17" s="265"/>
      <c r="J17" s="280"/>
      <c r="K17" s="280"/>
      <c r="L17" s="310"/>
      <c r="M17" s="282"/>
      <c r="N17" s="461">
        <f t="shared" ref="N17:N20" si="14">$B$16</f>
        <v>42949</v>
      </c>
      <c r="O17" s="390"/>
      <c r="P17" s="283"/>
      <c r="Q17" s="283"/>
      <c r="R17" s="80"/>
      <c r="S17" s="68">
        <f t="shared" si="1"/>
        <v>0</v>
      </c>
      <c r="T17" s="4">
        <f t="shared" si="2"/>
        <v>0</v>
      </c>
      <c r="U17" s="35"/>
      <c r="V17" s="69">
        <f t="shared" si="6"/>
        <v>0</v>
      </c>
      <c r="W17" s="69">
        <f t="shared" si="7"/>
        <v>0</v>
      </c>
      <c r="X17" s="70">
        <f t="shared" si="8"/>
        <v>0</v>
      </c>
      <c r="Y17" s="92">
        <f t="shared" si="3"/>
        <v>0</v>
      </c>
      <c r="Z17" s="234"/>
      <c r="AA17" s="530">
        <v>0</v>
      </c>
      <c r="AB17" s="531">
        <v>0</v>
      </c>
      <c r="AC17" s="37"/>
    </row>
    <row r="18" spans="1:29" ht="12.75" customHeight="1" thickBot="1" x14ac:dyDescent="0.3">
      <c r="A18" s="497" t="str">
        <f t="shared" si="13"/>
        <v>dinsdag</v>
      </c>
      <c r="B18" s="664"/>
      <c r="C18" s="452"/>
      <c r="D18" s="492">
        <f>IF(LEFT($A18,2)="ma",$D$173,IF(LEFT($A18,2)="di",$D$178,IF(LEFT($A18,2)="wo",$D$183,IF(LEFT($A18,2)="do",$D$188,IF(LEFT($A18,2)="vr",$D$193,IF(LEFT($A18,2)="za",$D$198,IF(LEFT($A18,2)="zo",$D$199)))))))</f>
        <v>0</v>
      </c>
      <c r="E18" s="441">
        <f>IF(LEFT($A18,2)="ma",$E$173,IF(LEFT($A18,2)="di",$E$178,IF(LEFT($A18,2)="wo",$E$183,IF(LEFT($A18,2)="do",$E$188,IF(LEFT($A18,2)="vr",$E$193,IF(LEFT($A18,2)="za",$E$198,IF(LEFT($A18,2)="zo",$E$199)))))))</f>
        <v>0</v>
      </c>
      <c r="F18" s="441">
        <f>IF(LEFT($A18,2)="ma",$C$173,IF(LEFT($A18,2)="di",$C$178,IF(LEFT($A18,2)="wo",$C$183,IF(LEFT($A18,2)="do",$C$188,IF(LEFT($A18,2)="vr",$C$193,IF(LEFT($A18,2)="za",$C$198,IF(LEFT($A18,2)="zo",$C$199)))))))</f>
        <v>0</v>
      </c>
      <c r="G18" s="43">
        <f t="shared" si="11"/>
        <v>0</v>
      </c>
      <c r="H18" s="265"/>
      <c r="I18" s="265"/>
      <c r="J18" s="280"/>
      <c r="K18" s="280"/>
      <c r="L18" s="310"/>
      <c r="M18" s="282"/>
      <c r="N18" s="461">
        <f t="shared" si="14"/>
        <v>42949</v>
      </c>
      <c r="O18" s="390"/>
      <c r="P18" s="283"/>
      <c r="Q18" s="283"/>
      <c r="R18" s="80"/>
      <c r="S18" s="68">
        <f t="shared" si="1"/>
        <v>0</v>
      </c>
      <c r="T18" s="4">
        <f t="shared" si="2"/>
        <v>0</v>
      </c>
      <c r="U18" s="35"/>
      <c r="V18" s="69">
        <f t="shared" si="6"/>
        <v>0</v>
      </c>
      <c r="W18" s="69">
        <f t="shared" si="7"/>
        <v>0</v>
      </c>
      <c r="X18" s="70">
        <f t="shared" si="8"/>
        <v>0</v>
      </c>
      <c r="Y18" s="92">
        <f t="shared" si="3"/>
        <v>0</v>
      </c>
      <c r="Z18" s="234"/>
      <c r="AA18" s="530">
        <v>0</v>
      </c>
      <c r="AB18" s="531">
        <v>0</v>
      </c>
      <c r="AC18" s="37"/>
    </row>
    <row r="19" spans="1:29" ht="12.75" customHeight="1" thickBot="1" x14ac:dyDescent="0.3">
      <c r="A19" s="497" t="str">
        <f t="shared" si="13"/>
        <v>dinsdag</v>
      </c>
      <c r="B19" s="664"/>
      <c r="C19" s="450"/>
      <c r="D19" s="441">
        <f>IF(LEFT($A19,2)="ma",$D$174,IF(LEFT($A19,2)="di",$D$179,IF(LEFT($A19,2)="wo",$D$184,IF(LEFT($A19,2)="do",$D$189,IF(LEFT($A19,2)="vr",$D$194,IF(LEFT($A19,2)="za",$D$198,IF(LEFT($A19,2)="zo",$D$199)))))))</f>
        <v>0</v>
      </c>
      <c r="E19" s="441">
        <f>IF(LEFT($A19,2)="ma",$E$174,IF(LEFT($A19,2)="di",$E$179,IF(LEFT($A19,2)="wo",$E$184,IF(LEFT($A19,2)="do",$E$189,IF(LEFT($A19,2)="vr",$E$194,IF(LEFT($A19,2)="za",$E$198,IF(LEFT($A19,2)="zo",$E$199)))))))</f>
        <v>0</v>
      </c>
      <c r="F19" s="441">
        <f>IF(LEFT($A19,2)="ma",$C$174,IF(LEFT($A19,2)="di",$C$179,IF(LEFT($A19,2)="wo",$C$184,IF(LEFT($A19,2)="do",$C$189,IF(LEFT($A19,2)="vr",$C$194,IF(LEFT($A19,2)="za",$C$198,IF(LEFT($A19,2)="zo",$C$199)))))))</f>
        <v>0</v>
      </c>
      <c r="G19" s="43">
        <f t="shared" si="11"/>
        <v>0</v>
      </c>
      <c r="H19" s="265"/>
      <c r="I19" s="265"/>
      <c r="J19" s="280"/>
      <c r="K19" s="280"/>
      <c r="L19" s="310"/>
      <c r="M19" s="282"/>
      <c r="N19" s="461">
        <f t="shared" si="14"/>
        <v>42949</v>
      </c>
      <c r="O19" s="390"/>
      <c r="P19" s="283"/>
      <c r="Q19" s="283"/>
      <c r="R19" s="80"/>
      <c r="S19" s="68">
        <f t="shared" si="1"/>
        <v>0</v>
      </c>
      <c r="T19" s="4">
        <f t="shared" si="2"/>
        <v>0</v>
      </c>
      <c r="U19" s="35"/>
      <c r="V19" s="69">
        <f t="shared" si="6"/>
        <v>0</v>
      </c>
      <c r="W19" s="69">
        <f t="shared" si="7"/>
        <v>0</v>
      </c>
      <c r="X19" s="70">
        <f t="shared" si="8"/>
        <v>0</v>
      </c>
      <c r="Y19" s="92">
        <f t="shared" si="3"/>
        <v>0</v>
      </c>
      <c r="Z19" s="234"/>
      <c r="AA19" s="530">
        <v>0</v>
      </c>
      <c r="AB19" s="531">
        <v>0</v>
      </c>
      <c r="AC19" s="37"/>
    </row>
    <row r="20" spans="1:29" ht="13.5" customHeight="1" thickBot="1" x14ac:dyDescent="0.3">
      <c r="A20" s="498" t="str">
        <f t="shared" si="13"/>
        <v>dinsdag</v>
      </c>
      <c r="B20" s="665"/>
      <c r="C20" s="449" t="e">
        <f t="shared" si="12"/>
        <v>#REF!</v>
      </c>
      <c r="D20" s="442">
        <f>IF(LEFT($A20,2)="ma",$D$175,IF(LEFT($A20,2)="di",$D$180,IF(LEFT($A20,2)="wo",$D$185,IF(LEFT($A20,2)="do",$D$190,IF(LEFT($A20,2)="vr",$D$195,IF(LEFT($A20,2)="za",$D$198,IF(LEFT($A20,2)="zo",$D$199)))))))</f>
        <v>0</v>
      </c>
      <c r="E20" s="442">
        <f>IF(LEFT($A20,2)="ma",$E$175,IF(LEFT($A20,2)="di",$E$180,IF(LEFT($A20,2)="wo",$E$185,IF(LEFT($A20,2)="do",$E$190,IF(LEFT($A20,2)="vr",$E$195,IF(LEFT($A20,2)="za",$E$198,IF(LEFT($A20,2)="zo",$E$199)))))))</f>
        <v>0</v>
      </c>
      <c r="F20" s="442">
        <f>IF(LEFT($A20,2)="ma",$C$175,IF(LEFT($A20,2)="di",$C$180,IF(LEFT($A20,2)="wo",$C$185,IF(LEFT($A20,2)="do",$C$190,IF(LEFT($A20,2)="vr",$C$195,IF(LEFT($A20,2)="za",$C$198,IF(LEFT($A20,2)="zo",$C$199)))))))</f>
        <v>0</v>
      </c>
      <c r="G20" s="44">
        <f t="shared" si="11"/>
        <v>0</v>
      </c>
      <c r="H20" s="266"/>
      <c r="I20" s="266"/>
      <c r="J20" s="284"/>
      <c r="K20" s="284"/>
      <c r="L20" s="311"/>
      <c r="M20" s="286"/>
      <c r="N20" s="461">
        <f t="shared" si="14"/>
        <v>42949</v>
      </c>
      <c r="O20" s="391"/>
      <c r="P20" s="287"/>
      <c r="Q20" s="287"/>
      <c r="R20" s="81"/>
      <c r="S20" s="71">
        <f t="shared" si="1"/>
        <v>0</v>
      </c>
      <c r="T20" s="6">
        <f t="shared" si="2"/>
        <v>0</v>
      </c>
      <c r="U20" s="36"/>
      <c r="V20" s="72">
        <f t="shared" si="6"/>
        <v>0</v>
      </c>
      <c r="W20" s="72">
        <f t="shared" si="7"/>
        <v>0</v>
      </c>
      <c r="X20" s="73">
        <f t="shared" si="8"/>
        <v>0</v>
      </c>
      <c r="Y20" s="93">
        <f t="shared" si="3"/>
        <v>0</v>
      </c>
      <c r="Z20" s="235"/>
      <c r="AA20" s="532">
        <v>0</v>
      </c>
      <c r="AB20" s="533">
        <v>0</v>
      </c>
      <c r="AC20" s="38"/>
    </row>
    <row r="21" spans="1:29" ht="12.75" customHeight="1" x14ac:dyDescent="0.25">
      <c r="A21" s="496" t="str">
        <f>TEXT($B$21,"dddd")</f>
        <v>woensdag</v>
      </c>
      <c r="B21" s="663">
        <f>DATE($AC$3,8,4)</f>
        <v>42950</v>
      </c>
      <c r="C21" s="451"/>
      <c r="D21" s="493">
        <f>IF(LEFT($A21,2 )="ma",$D$171,IF(LEFT($A21,2)="di",$D$176,IF(LEFT($A21,2)="wo",$D$181,IF(LEFT($A21,2)="do",$D$186,IF(LEFT($A21,2)="vr",$D$191,IF(LEFT($A21,2)="za",$D$198,IF(LEFT($A21,2)="zo",$D$199)))))))</f>
        <v>0</v>
      </c>
      <c r="E21" s="495">
        <f>IF(LEFT($A21,2)="ma",$E$171,IF(LEFT($A21,2)="di",$E$176,IF(LEFT($A21,2)="wo",$E$181,IF(LEFT($A21,2)="do",$E$186,IF(LEFT($A21,2)="vr",$E$191,IF(LEFT($A21,2)="za",$E$198,IF(LEFT($A21,2)="zo",$E$199)))))))</f>
        <v>0</v>
      </c>
      <c r="F21" s="495">
        <f>IF(LEFT($A21,2)="ma",$C$171,IF(LEFT($A21,2)="di",$C$176,IF(LEFT($A21,2)="wo",$C$181,IF(LEFT($A21,2)="do",$C$186,IF(LEFT($A21,2)="vr",$C$191,IF(LEFT($A21,2)="za",$C$198,IF(LEFT($A21,2)="zo",$C$199)))))))</f>
        <v>0</v>
      </c>
      <c r="G21" s="45">
        <f t="shared" si="11"/>
        <v>0</v>
      </c>
      <c r="H21" s="267"/>
      <c r="I21" s="508"/>
      <c r="J21" s="288"/>
      <c r="K21" s="288"/>
      <c r="L21" s="312"/>
      <c r="M21" s="290"/>
      <c r="N21" s="462">
        <f>$B$21</f>
        <v>42950</v>
      </c>
      <c r="O21" s="392"/>
      <c r="P21" s="291"/>
      <c r="Q21" s="291"/>
      <c r="R21" s="79"/>
      <c r="S21" s="200">
        <f t="shared" si="1"/>
        <v>0</v>
      </c>
      <c r="T21" s="5">
        <f t="shared" si="2"/>
        <v>0</v>
      </c>
      <c r="U21" s="34"/>
      <c r="V21" s="67">
        <f>IF(LEFT(M21,1)="R",IF(U21&lt;$Q$2,0,U21-$Q$2),IF(LEFT(M21,1)="S",IF(U21&lt;$Q$2,0,U21-$Q$2),U21))</f>
        <v>0</v>
      </c>
      <c r="W21" s="67">
        <f>U21</f>
        <v>0</v>
      </c>
      <c r="X21" s="74">
        <f>W21*($Y$3)</f>
        <v>0</v>
      </c>
      <c r="Y21" s="91">
        <f t="shared" si="3"/>
        <v>0</v>
      </c>
      <c r="Z21" s="236"/>
      <c r="AA21" s="534">
        <v>0</v>
      </c>
      <c r="AB21" s="535">
        <v>0</v>
      </c>
      <c r="AC21" s="39"/>
    </row>
    <row r="22" spans="1:29" ht="12.75" customHeight="1" x14ac:dyDescent="0.25">
      <c r="A22" s="497" t="str">
        <f t="shared" ref="A22:A25" si="15">TEXT($B$21,"dddd")</f>
        <v>woensdag</v>
      </c>
      <c r="B22" s="664"/>
      <c r="C22" s="450"/>
      <c r="D22" s="494">
        <f>IF(LEFT($A22,2)="ma",$D$172,IF(LEFT($A22,2)="di",$D$177,IF(LEFT($A22,2)="wo",$D$182,IF(LEFT($A22,2)="do",$D$187,IF(LEFT($A22,2)="vr",$D$192,IF(LEFT($A22,2)="za",$D$198,IF(LEFT($A22,2)="zo",$D$199)))))))</f>
        <v>0</v>
      </c>
      <c r="E22" s="441">
        <f>IF(LEFT($A22,2)="ma",$E$172,IF(LEFT($A22,2)="di",$E$177,IF(LEFT($A22,2)="wo",$E$182,IF(LEFT($A22,2)="do",$E$187,IF(LEFT($A22,2)="vr",$E$192,IF(LEFT($A22,2)="za",$E$198,IF(LEFT($A22,2)="zo",$E$199)))))))</f>
        <v>0</v>
      </c>
      <c r="F22" s="441">
        <f>IF(LEFT($A22,2)="ma",$C$172,IF(LEFT($A22,2)="di",$C$177,IF(LEFT($A22,2)="wo",$C$182,IF(LEFT($A22,2)="do",$C$187,IF(LEFT($A22,2)="vr",$C$192,IF(LEFT($A22,2)="za",$C$198,IF(LEFT($A22,2)="zo",$C$199)))))))</f>
        <v>0</v>
      </c>
      <c r="G22" s="43">
        <f t="shared" si="11"/>
        <v>0</v>
      </c>
      <c r="H22" s="265"/>
      <c r="I22" s="265"/>
      <c r="J22" s="280"/>
      <c r="K22" s="280"/>
      <c r="L22" s="310"/>
      <c r="M22" s="282"/>
      <c r="N22" s="462">
        <f t="shared" ref="N22:N25" si="16">$B$21</f>
        <v>42950</v>
      </c>
      <c r="O22" s="390"/>
      <c r="P22" s="283"/>
      <c r="Q22" s="283"/>
      <c r="R22" s="80"/>
      <c r="S22" s="68">
        <f t="shared" si="1"/>
        <v>0</v>
      </c>
      <c r="T22" s="4">
        <f t="shared" si="2"/>
        <v>0</v>
      </c>
      <c r="U22" s="35"/>
      <c r="V22" s="69">
        <f t="shared" si="6"/>
        <v>0</v>
      </c>
      <c r="W22" s="69">
        <f t="shared" si="7"/>
        <v>0</v>
      </c>
      <c r="X22" s="70">
        <f t="shared" si="8"/>
        <v>0</v>
      </c>
      <c r="Y22" s="92">
        <f t="shared" si="3"/>
        <v>0</v>
      </c>
      <c r="Z22" s="234"/>
      <c r="AA22" s="530">
        <v>0</v>
      </c>
      <c r="AB22" s="531">
        <v>0</v>
      </c>
      <c r="AC22" s="37"/>
    </row>
    <row r="23" spans="1:29" ht="12.75" customHeight="1" x14ac:dyDescent="0.25">
      <c r="A23" s="497" t="str">
        <f t="shared" si="15"/>
        <v>woensdag</v>
      </c>
      <c r="B23" s="664"/>
      <c r="C23" s="452"/>
      <c r="D23" s="492">
        <f>IF(LEFT($A23,2)="ma",$D$173,IF(LEFT($A23,2)="di",$D$178,IF(LEFT($A23,2)="wo",$D$183,IF(LEFT($A23,2)="do",$D$188,IF(LEFT($A23,2)="vr",$D$193,IF(LEFT($A23,2)="za",$D$198,IF(LEFT($A23,2)="zo",$D$199)))))))</f>
        <v>0</v>
      </c>
      <c r="E23" s="441">
        <f>IF(LEFT($A23,2)="ma",$E$173,IF(LEFT($A23,2)="di",$E$178,IF(LEFT($A23,2)="wo",$E$183,IF(LEFT($A23,2)="do",$E$188,IF(LEFT($A23,2)="vr",$E$193,IF(LEFT($A23,2)="za",$E$198,IF(LEFT($A23,2)="zo",$E$199)))))))</f>
        <v>0</v>
      </c>
      <c r="F23" s="441">
        <f>IF(LEFT($A23,2)="ma",$C$173,IF(LEFT($A23,2)="di",$C$178,IF(LEFT($A23,2)="wo",$C$183,IF(LEFT($A23,2)="do",$C$188,IF(LEFT($A23,2)="vr",$C$193,IF(LEFT($A23,2)="za",$C$198,IF(LEFT($A23,2)="zo",$C$199)))))))</f>
        <v>0</v>
      </c>
      <c r="G23" s="43">
        <f t="shared" si="11"/>
        <v>0</v>
      </c>
      <c r="H23" s="265"/>
      <c r="I23" s="265"/>
      <c r="J23" s="280"/>
      <c r="K23" s="280"/>
      <c r="L23" s="310"/>
      <c r="M23" s="282"/>
      <c r="N23" s="462">
        <f t="shared" si="16"/>
        <v>42950</v>
      </c>
      <c r="O23" s="390"/>
      <c r="P23" s="283"/>
      <c r="Q23" s="283"/>
      <c r="R23" s="80"/>
      <c r="S23" s="68">
        <f t="shared" si="1"/>
        <v>0</v>
      </c>
      <c r="T23" s="4">
        <f t="shared" si="2"/>
        <v>0</v>
      </c>
      <c r="U23" s="35"/>
      <c r="V23" s="69">
        <f t="shared" si="6"/>
        <v>0</v>
      </c>
      <c r="W23" s="69">
        <f t="shared" si="7"/>
        <v>0</v>
      </c>
      <c r="X23" s="70">
        <f t="shared" si="8"/>
        <v>0</v>
      </c>
      <c r="Y23" s="92">
        <f t="shared" si="3"/>
        <v>0</v>
      </c>
      <c r="Z23" s="234"/>
      <c r="AA23" s="530">
        <v>0</v>
      </c>
      <c r="AB23" s="531">
        <v>0</v>
      </c>
      <c r="AC23" s="37"/>
    </row>
    <row r="24" spans="1:29" ht="12.75" customHeight="1" thickBot="1" x14ac:dyDescent="0.3">
      <c r="A24" s="497" t="str">
        <f t="shared" si="15"/>
        <v>woensdag</v>
      </c>
      <c r="B24" s="664"/>
      <c r="C24" s="450"/>
      <c r="D24" s="441">
        <f>IF(LEFT($A24,2)="ma",$D$174,IF(LEFT($A24,2)="di",$D$179,IF(LEFT($A24,2)="wo",$D$184,IF(LEFT($A24,2)="do",$D$189,IF(LEFT($A24,2)="vr",$D$194,IF(LEFT($A24,2)="za",$D$198,IF(LEFT($A24,2)="zo",$D$199)))))))</f>
        <v>0</v>
      </c>
      <c r="E24" s="441">
        <f>IF(LEFT($A24,2)="ma",$E$174,IF(LEFT($A24,2)="di",$E$179,IF(LEFT($A24,2)="wo",$E$184,IF(LEFT($A24,2)="do",$E$189,IF(LEFT($A24,2)="vr",$E$194,IF(LEFT($A24,2)="za",$E$198,IF(LEFT($A24,2)="zo",$E$199)))))))</f>
        <v>0</v>
      </c>
      <c r="F24" s="441">
        <f>IF(LEFT($A24,2)="ma",$C$174,IF(LEFT($A24,2)="di",$C$179,IF(LEFT($A24,2)="wo",$C$184,IF(LEFT($A24,2)="do",$C$189,IF(LEFT($A24,2)="vr",$C$194,IF(LEFT($A24,2)="za",$C$198,IF(LEFT($A24,2)="zo",$C$199)))))))</f>
        <v>0</v>
      </c>
      <c r="G24" s="43">
        <f t="shared" si="11"/>
        <v>0</v>
      </c>
      <c r="H24" s="265"/>
      <c r="I24" s="265"/>
      <c r="J24" s="280"/>
      <c r="K24" s="280"/>
      <c r="L24" s="310"/>
      <c r="M24" s="282"/>
      <c r="N24" s="462">
        <f t="shared" si="16"/>
        <v>42950</v>
      </c>
      <c r="O24" s="390"/>
      <c r="P24" s="283"/>
      <c r="Q24" s="283"/>
      <c r="R24" s="80"/>
      <c r="S24" s="68">
        <f t="shared" si="1"/>
        <v>0</v>
      </c>
      <c r="T24" s="4">
        <f t="shared" si="2"/>
        <v>0</v>
      </c>
      <c r="U24" s="35"/>
      <c r="V24" s="69">
        <f t="shared" si="6"/>
        <v>0</v>
      </c>
      <c r="W24" s="69">
        <f t="shared" si="7"/>
        <v>0</v>
      </c>
      <c r="X24" s="70">
        <f t="shared" si="8"/>
        <v>0</v>
      </c>
      <c r="Y24" s="92">
        <f t="shared" si="3"/>
        <v>0</v>
      </c>
      <c r="Z24" s="234"/>
      <c r="AA24" s="530">
        <v>0</v>
      </c>
      <c r="AB24" s="531">
        <v>0</v>
      </c>
      <c r="AC24" s="37"/>
    </row>
    <row r="25" spans="1:29" ht="13.5" customHeight="1" thickBot="1" x14ac:dyDescent="0.3">
      <c r="A25" s="498" t="str">
        <f t="shared" si="15"/>
        <v>woensdag</v>
      </c>
      <c r="B25" s="665"/>
      <c r="C25" s="449" t="e">
        <f t="shared" si="12"/>
        <v>#REF!</v>
      </c>
      <c r="D25" s="442">
        <f>IF(LEFT($A25,2)="ma",$D$175,IF(LEFT($A25,2)="di",$D$180,IF(LEFT($A25,2)="wo",$D$185,IF(LEFT($A25,2)="do",$D$190,IF(LEFT($A25,2)="vr",$D$195,IF(LEFT($A25,2)="za",$D$198,IF(LEFT($A25,2)="zo",$D$199)))))))</f>
        <v>0</v>
      </c>
      <c r="E25" s="442">
        <f>IF(LEFT($A25,2)="ma",$E$175,IF(LEFT($A25,2)="di",$E$180,IF(LEFT($A25,2)="wo",$E$185,IF(LEFT($A25,2)="do",$E$190,IF(LEFT($A25,2)="vr",$E$195,IF(LEFT($A25,2)="za",$E$198,IF(LEFT($A25,2)="zo",$E$199)))))))</f>
        <v>0</v>
      </c>
      <c r="F25" s="442">
        <f>IF(LEFT($A25,2)="ma",$C$175,IF(LEFT($A25,2)="di",$C$180,IF(LEFT($A25,2)="wo",$C$185,IF(LEFT($A25,2)="do",$C$190,IF(LEFT($A25,2)="vr",$C$195,IF(LEFT($A25,2)="za",$C$198,IF(LEFT($A25,2)="zo",$C$199)))))))</f>
        <v>0</v>
      </c>
      <c r="G25" s="46">
        <f t="shared" si="11"/>
        <v>0</v>
      </c>
      <c r="H25" s="268"/>
      <c r="I25" s="266"/>
      <c r="J25" s="292"/>
      <c r="K25" s="292"/>
      <c r="L25" s="313"/>
      <c r="M25" s="294"/>
      <c r="N25" s="462">
        <f t="shared" si="16"/>
        <v>42950</v>
      </c>
      <c r="O25" s="393"/>
      <c r="P25" s="295"/>
      <c r="Q25" s="295"/>
      <c r="R25" s="81"/>
      <c r="S25" s="71">
        <f t="shared" si="1"/>
        <v>0</v>
      </c>
      <c r="T25" s="6">
        <f t="shared" si="2"/>
        <v>0</v>
      </c>
      <c r="U25" s="36"/>
      <c r="V25" s="72">
        <f t="shared" si="6"/>
        <v>0</v>
      </c>
      <c r="W25" s="72">
        <f t="shared" si="7"/>
        <v>0</v>
      </c>
      <c r="X25" s="73">
        <f t="shared" si="8"/>
        <v>0</v>
      </c>
      <c r="Y25" s="93">
        <f t="shared" si="3"/>
        <v>0</v>
      </c>
      <c r="Z25" s="237"/>
      <c r="AA25" s="536">
        <v>0</v>
      </c>
      <c r="AB25" s="537">
        <v>0</v>
      </c>
      <c r="AC25" s="40"/>
    </row>
    <row r="26" spans="1:29" ht="12.75" customHeight="1" thickBot="1" x14ac:dyDescent="0.3">
      <c r="A26" s="496" t="str">
        <f>TEXT($B$26,"dddd")</f>
        <v>donderdag</v>
      </c>
      <c r="B26" s="663">
        <f>DATE($AC$3,8,5)</f>
        <v>42951</v>
      </c>
      <c r="C26" s="451"/>
      <c r="D26" s="493">
        <f>IF(LEFT($A26,2 )="ma",$D$171,IF(LEFT($A26,2)="di",$D$176,IF(LEFT($A26,2)="wo",$D$181,IF(LEFT($A26,2)="do",$D$186,IF(LEFT($A26,2)="vr",$D$191,IF(LEFT($A26,2)="za",$D$198,IF(LEFT($A26,2)="zo",$D$199)))))))</f>
        <v>0</v>
      </c>
      <c r="E26" s="495">
        <f>IF(LEFT($A26,2)="ma",$E$171,IF(LEFT($A26,2)="di",$E$176,IF(LEFT($A26,2)="wo",$E$181,IF(LEFT($A26,2)="do",$E$186,IF(LEFT($A26,2)="vr",$E$191,IF(LEFT($A26,2)="za",$E$198,IF(LEFT($A26,2)="zo",$E$199)))))))</f>
        <v>0</v>
      </c>
      <c r="F26" s="495">
        <f>IF(LEFT($A26,2)="ma",$C$171,IF(LEFT($A26,2)="di",$C$176,IF(LEFT($A26,2)="wo",$C$181,IF(LEFT($A26,2)="do",$C$186,IF(LEFT($A26,2)="vr",$C$191,IF(LEFT($A26,2)="za",$C$198,IF(LEFT($A26,2)="zo",$C$199)))))))</f>
        <v>0</v>
      </c>
      <c r="G26" s="42">
        <f t="shared" si="11"/>
        <v>0</v>
      </c>
      <c r="H26" s="264"/>
      <c r="I26" s="508"/>
      <c r="J26" s="276"/>
      <c r="K26" s="276"/>
      <c r="L26" s="309"/>
      <c r="M26" s="278"/>
      <c r="N26" s="461">
        <f>$B$26</f>
        <v>42951</v>
      </c>
      <c r="O26" s="389"/>
      <c r="P26" s="279"/>
      <c r="Q26" s="279"/>
      <c r="R26" s="79"/>
      <c r="S26" s="200">
        <f t="shared" si="1"/>
        <v>0</v>
      </c>
      <c r="T26" s="5">
        <f t="shared" si="2"/>
        <v>0</v>
      </c>
      <c r="U26" s="34"/>
      <c r="V26" s="67">
        <f>IF(LEFT(M26,1)="R",IF(U26&lt;$Q$2,0,U26-$Q$2),IF(LEFT(M26,1)="S",IF(U26&lt;$Q$2,0,U26-$Q$2),U26))</f>
        <v>0</v>
      </c>
      <c r="W26" s="67">
        <f>U26</f>
        <v>0</v>
      </c>
      <c r="X26" s="74">
        <f>W26*($Y$3)</f>
        <v>0</v>
      </c>
      <c r="Y26" s="91">
        <f t="shared" si="3"/>
        <v>0</v>
      </c>
      <c r="Z26" s="238"/>
      <c r="AA26" s="528">
        <v>0</v>
      </c>
      <c r="AB26" s="529">
        <v>0</v>
      </c>
      <c r="AC26" s="41"/>
    </row>
    <row r="27" spans="1:29" ht="12.75" customHeight="1" thickBot="1" x14ac:dyDescent="0.3">
      <c r="A27" s="497" t="str">
        <f t="shared" ref="A27:A30" si="17">TEXT($B$26,"dddd")</f>
        <v>donderdag</v>
      </c>
      <c r="B27" s="664"/>
      <c r="C27" s="450"/>
      <c r="D27" s="494">
        <f>IF(LEFT($A27,2)="ma",$D$172,IF(LEFT($A27,2)="di",$D$177,IF(LEFT($A27,2)="wo",$D$182,IF(LEFT($A27,2)="do",$D$187,IF(LEFT($A27,2)="vr",$D$192,IF(LEFT($A27,2)="za",$D$198,IF(LEFT($A27,2)="zo",$D$199)))))))</f>
        <v>0</v>
      </c>
      <c r="E27" s="441">
        <f>IF(LEFT($A27,2)="ma",$E$172,IF(LEFT($A27,2)="di",$E$177,IF(LEFT($A27,2)="wo",$E$182,IF(LEFT($A27,2)="do",$E$187,IF(LEFT($A27,2)="vr",$E$192,IF(LEFT($A27,2)="za",$E$198,IF(LEFT($A27,2)="zo",$E$199)))))))</f>
        <v>0</v>
      </c>
      <c r="F27" s="441">
        <f>IF(LEFT($A27,2)="ma",$C$172,IF(LEFT($A27,2)="di",$C$177,IF(LEFT($A27,2)="wo",$C$182,IF(LEFT($A27,2)="do",$C$187,IF(LEFT($A27,2)="vr",$C$192,IF(LEFT($A27,2)="za",$C$198,IF(LEFT($A27,2)="zo",$C$199)))))))</f>
        <v>0</v>
      </c>
      <c r="G27" s="43">
        <f t="shared" si="11"/>
        <v>0</v>
      </c>
      <c r="H27" s="265"/>
      <c r="I27" s="265"/>
      <c r="J27" s="280"/>
      <c r="K27" s="280"/>
      <c r="L27" s="310"/>
      <c r="M27" s="282"/>
      <c r="N27" s="461">
        <f t="shared" ref="N27:N30" si="18">$B$26</f>
        <v>42951</v>
      </c>
      <c r="O27" s="390"/>
      <c r="P27" s="283"/>
      <c r="Q27" s="283"/>
      <c r="R27" s="80"/>
      <c r="S27" s="68">
        <f t="shared" si="1"/>
        <v>0</v>
      </c>
      <c r="T27" s="4">
        <f t="shared" si="2"/>
        <v>0</v>
      </c>
      <c r="U27" s="35"/>
      <c r="V27" s="69">
        <f t="shared" si="6"/>
        <v>0</v>
      </c>
      <c r="W27" s="69">
        <f t="shared" si="7"/>
        <v>0</v>
      </c>
      <c r="X27" s="70">
        <f t="shared" si="8"/>
        <v>0</v>
      </c>
      <c r="Y27" s="92">
        <f t="shared" si="3"/>
        <v>0</v>
      </c>
      <c r="Z27" s="234"/>
      <c r="AA27" s="530">
        <v>0</v>
      </c>
      <c r="AB27" s="531">
        <v>0</v>
      </c>
      <c r="AC27" s="37"/>
    </row>
    <row r="28" spans="1:29" ht="12.75" customHeight="1" thickBot="1" x14ac:dyDescent="0.3">
      <c r="A28" s="497" t="str">
        <f t="shared" si="17"/>
        <v>donderdag</v>
      </c>
      <c r="B28" s="664"/>
      <c r="C28" s="452"/>
      <c r="D28" s="492">
        <f>IF(LEFT($A28,2)="ma",$D$173,IF(LEFT($A28,2)="di",$D$178,IF(LEFT($A28,2)="wo",$D$183,IF(LEFT($A28,2)="do",$D$188,IF(LEFT($A28,2)="vr",$D$193,IF(LEFT($A28,2)="za",$D$198,IF(LEFT($A28,2)="zo",$D$199)))))))</f>
        <v>0</v>
      </c>
      <c r="E28" s="441">
        <f>IF(LEFT($A28,2)="ma",$E$173,IF(LEFT($A28,2)="di",$E$178,IF(LEFT($A28,2)="wo",$E$183,IF(LEFT($A28,2)="do",$E$188,IF(LEFT($A28,2)="vr",$E$193,IF(LEFT($A28,2)="za",$E$198,IF(LEFT($A28,2)="zo",$E$199)))))))</f>
        <v>0</v>
      </c>
      <c r="F28" s="441">
        <f>IF(LEFT($A28,2)="ma",$C$173,IF(LEFT($A28,2)="di",$C$178,IF(LEFT($A28,2)="wo",$C$183,IF(LEFT($A28,2)="do",$C$188,IF(LEFT($A28,2)="vr",$C$193,IF(LEFT($A28,2)="za",$C$198,IF(LEFT($A28,2)="zo",$C$199)))))))</f>
        <v>0</v>
      </c>
      <c r="G28" s="43">
        <f t="shared" si="11"/>
        <v>0</v>
      </c>
      <c r="H28" s="265"/>
      <c r="I28" s="265"/>
      <c r="J28" s="280"/>
      <c r="K28" s="280"/>
      <c r="L28" s="310"/>
      <c r="M28" s="282"/>
      <c r="N28" s="461">
        <f t="shared" si="18"/>
        <v>42951</v>
      </c>
      <c r="O28" s="390"/>
      <c r="P28" s="283"/>
      <c r="Q28" s="283"/>
      <c r="R28" s="80"/>
      <c r="S28" s="68">
        <f t="shared" si="1"/>
        <v>0</v>
      </c>
      <c r="T28" s="4">
        <f t="shared" si="2"/>
        <v>0</v>
      </c>
      <c r="U28" s="35"/>
      <c r="V28" s="69">
        <f t="shared" si="6"/>
        <v>0</v>
      </c>
      <c r="W28" s="69">
        <f t="shared" si="7"/>
        <v>0</v>
      </c>
      <c r="X28" s="70">
        <f t="shared" si="8"/>
        <v>0</v>
      </c>
      <c r="Y28" s="92">
        <f t="shared" si="3"/>
        <v>0</v>
      </c>
      <c r="Z28" s="234"/>
      <c r="AA28" s="530">
        <v>0</v>
      </c>
      <c r="AB28" s="531">
        <v>0</v>
      </c>
      <c r="AC28" s="37"/>
    </row>
    <row r="29" spans="1:29" ht="12.75" customHeight="1" thickBot="1" x14ac:dyDescent="0.3">
      <c r="A29" s="497" t="str">
        <f t="shared" si="17"/>
        <v>donderdag</v>
      </c>
      <c r="B29" s="664"/>
      <c r="C29" s="450"/>
      <c r="D29" s="441">
        <f>IF(LEFT($A29,2)="ma",$D$174,IF(LEFT($A29,2)="di",$D$179,IF(LEFT($A29,2)="wo",$D$184,IF(LEFT($A29,2)="do",$D$189,IF(LEFT($A29,2)="vr",$D$194,IF(LEFT($A29,2)="za",$D$198,IF(LEFT($A29,2)="zo",$D$199)))))))</f>
        <v>0</v>
      </c>
      <c r="E29" s="441">
        <f>IF(LEFT($A29,2)="ma",$E$174,IF(LEFT($A29,2)="di",$E$179,IF(LEFT($A29,2)="wo",$E$184,IF(LEFT($A29,2)="do",$E$189,IF(LEFT($A29,2)="vr",$E$194,IF(LEFT($A29,2)="za",$E$198,IF(LEFT($A29,2)="zo",$E$199)))))))</f>
        <v>0</v>
      </c>
      <c r="F29" s="441">
        <f>IF(LEFT($A29,2)="ma",$C$174,IF(LEFT($A29,2)="di",$C$179,IF(LEFT($A29,2)="wo",$C$184,IF(LEFT($A29,2)="do",$C$189,IF(LEFT($A29,2)="vr",$C$194,IF(LEFT($A29,2)="za",$C$198,IF(LEFT($A29,2)="zo",$C$199)))))))</f>
        <v>0</v>
      </c>
      <c r="G29" s="43">
        <f t="shared" si="11"/>
        <v>0</v>
      </c>
      <c r="H29" s="265"/>
      <c r="I29" s="265"/>
      <c r="J29" s="280"/>
      <c r="K29" s="280"/>
      <c r="L29" s="310"/>
      <c r="M29" s="282"/>
      <c r="N29" s="461">
        <f t="shared" si="18"/>
        <v>42951</v>
      </c>
      <c r="O29" s="390"/>
      <c r="P29" s="283"/>
      <c r="Q29" s="283"/>
      <c r="R29" s="80"/>
      <c r="S29" s="68">
        <f t="shared" si="1"/>
        <v>0</v>
      </c>
      <c r="T29" s="4">
        <f t="shared" si="2"/>
        <v>0</v>
      </c>
      <c r="U29" s="35"/>
      <c r="V29" s="69">
        <f t="shared" si="6"/>
        <v>0</v>
      </c>
      <c r="W29" s="69">
        <f t="shared" si="7"/>
        <v>0</v>
      </c>
      <c r="X29" s="70">
        <f t="shared" si="8"/>
        <v>0</v>
      </c>
      <c r="Y29" s="92">
        <f t="shared" si="3"/>
        <v>0</v>
      </c>
      <c r="Z29" s="234"/>
      <c r="AA29" s="530">
        <v>0</v>
      </c>
      <c r="AB29" s="531">
        <v>0</v>
      </c>
      <c r="AC29" s="37"/>
    </row>
    <row r="30" spans="1:29" ht="13.5" customHeight="1" thickBot="1" x14ac:dyDescent="0.3">
      <c r="A30" s="498" t="str">
        <f t="shared" si="17"/>
        <v>donderdag</v>
      </c>
      <c r="B30" s="665"/>
      <c r="C30" s="449" t="e">
        <f t="shared" si="12"/>
        <v>#REF!</v>
      </c>
      <c r="D30" s="442">
        <f>IF(LEFT($A30,2)="ma",$D$175,IF(LEFT($A30,2)="di",$D$180,IF(LEFT($A30,2)="wo",$D$185,IF(LEFT($A30,2)="do",$D$190,IF(LEFT($A30,2)="vr",$D$195,IF(LEFT($A30,2)="za",$D$198,IF(LEFT($A30,2)="zo",$D$199)))))))</f>
        <v>0</v>
      </c>
      <c r="E30" s="442">
        <f>IF(LEFT($A30,2)="ma",$E$175,IF(LEFT($A30,2)="di",$E$180,IF(LEFT($A30,2)="wo",$E$185,IF(LEFT($A30,2)="do",$E$190,IF(LEFT($A30,2)="vr",$E$195,IF(LEFT($A30,2)="za",$E$198,IF(LEFT($A30,2)="zo",$E$199)))))))</f>
        <v>0</v>
      </c>
      <c r="F30" s="442">
        <f>IF(LEFT($A30,2)="ma",$C$175,IF(LEFT($A30,2)="di",$C$180,IF(LEFT($A30,2)="wo",$C$185,IF(LEFT($A30,2)="do",$C$190,IF(LEFT($A30,2)="vr",$C$195,IF(LEFT($A30,2)="za",$C$198,IF(LEFT($A30,2)="zo",$C$199)))))))</f>
        <v>0</v>
      </c>
      <c r="G30" s="44">
        <f t="shared" si="11"/>
        <v>0</v>
      </c>
      <c r="H30" s="266"/>
      <c r="I30" s="266"/>
      <c r="J30" s="284"/>
      <c r="K30" s="284"/>
      <c r="L30" s="311"/>
      <c r="M30" s="286"/>
      <c r="N30" s="461">
        <f t="shared" si="18"/>
        <v>42951</v>
      </c>
      <c r="O30" s="391"/>
      <c r="P30" s="287"/>
      <c r="Q30" s="287"/>
      <c r="R30" s="81"/>
      <c r="S30" s="71">
        <f t="shared" si="1"/>
        <v>0</v>
      </c>
      <c r="T30" s="6">
        <f t="shared" si="2"/>
        <v>0</v>
      </c>
      <c r="U30" s="36"/>
      <c r="V30" s="72">
        <f t="shared" si="6"/>
        <v>0</v>
      </c>
      <c r="W30" s="72">
        <f t="shared" si="7"/>
        <v>0</v>
      </c>
      <c r="X30" s="73">
        <f t="shared" si="8"/>
        <v>0</v>
      </c>
      <c r="Y30" s="93">
        <f t="shared" si="3"/>
        <v>0</v>
      </c>
      <c r="Z30" s="235"/>
      <c r="AA30" s="532">
        <v>0</v>
      </c>
      <c r="AB30" s="533">
        <v>0</v>
      </c>
      <c r="AC30" s="38"/>
    </row>
    <row r="31" spans="1:29" ht="12.75" customHeight="1" x14ac:dyDescent="0.25">
      <c r="A31" s="496" t="str">
        <f>TEXT($B$31,"dddd")</f>
        <v>vrijdag</v>
      </c>
      <c r="B31" s="663">
        <f>DATE($AC$3,8,6)</f>
        <v>42952</v>
      </c>
      <c r="C31" s="451"/>
      <c r="D31" s="493">
        <f>IF(LEFT($A31,2 )="ma",$D$171,IF(LEFT($A31,2)="di",$D$176,IF(LEFT($A31,2)="wo",$D$181,IF(LEFT($A31,2)="do",$D$186,IF(LEFT($A31,2)="vr",$D$191,IF(LEFT($A31,2)="za",$D$198,IF(LEFT($A31,2)="zo",$D$199)))))))</f>
        <v>0</v>
      </c>
      <c r="E31" s="495">
        <f>IF(LEFT($A31,2)="ma",$E$171,IF(LEFT($A31,2)="di",$E$176,IF(LEFT($A31,2)="wo",$E$181,IF(LEFT($A31,2)="do",$E$186,IF(LEFT($A31,2)="vr",$E$191,IF(LEFT($A31,2)="za",$E$198,IF(LEFT($A31,2)="zo",$E$199)))))))</f>
        <v>0</v>
      </c>
      <c r="F31" s="495">
        <f>IF(LEFT($A31,2)="ma",$C$171,IF(LEFT($A31,2)="di",$C$176,IF(LEFT($A31,2)="wo",$C$181,IF(LEFT($A31,2)="do",$C$186,IF(LEFT($A31,2)="vr",$C$191,IF(LEFT($A31,2)="za",$C$198,IF(LEFT($A31,2)="zo",$C$199)))))))</f>
        <v>0</v>
      </c>
      <c r="G31" s="45">
        <f t="shared" si="11"/>
        <v>0</v>
      </c>
      <c r="H31" s="267"/>
      <c r="I31" s="508"/>
      <c r="J31" s="296"/>
      <c r="K31" s="288"/>
      <c r="L31" s="312"/>
      <c r="M31" s="290"/>
      <c r="N31" s="462">
        <f>$B$31</f>
        <v>42952</v>
      </c>
      <c r="O31" s="392"/>
      <c r="P31" s="291"/>
      <c r="Q31" s="291"/>
      <c r="R31" s="79"/>
      <c r="S31" s="200">
        <f t="shared" si="1"/>
        <v>0</v>
      </c>
      <c r="T31" s="5">
        <f t="shared" si="2"/>
        <v>0</v>
      </c>
      <c r="U31" s="34"/>
      <c r="V31" s="67">
        <f>IF(LEFT(M31,1)="R",IF(U31&lt;$Q$2,0,U31-$Q$2),IF(LEFT(M31,1)="S",IF(U31&lt;$Q$2,0,U31-$Q$2),U31))</f>
        <v>0</v>
      </c>
      <c r="W31" s="67">
        <f>U31</f>
        <v>0</v>
      </c>
      <c r="X31" s="74">
        <f>W31*($Y$3)</f>
        <v>0</v>
      </c>
      <c r="Y31" s="91">
        <f t="shared" si="3"/>
        <v>0</v>
      </c>
      <c r="Z31" s="236"/>
      <c r="AA31" s="534">
        <v>0</v>
      </c>
      <c r="AB31" s="535">
        <v>0</v>
      </c>
      <c r="AC31" s="39"/>
    </row>
    <row r="32" spans="1:29" ht="12.75" customHeight="1" x14ac:dyDescent="0.25">
      <c r="A32" s="497" t="str">
        <f t="shared" ref="A32:A35" si="19">TEXT($B$31,"dddd")</f>
        <v>vrijdag</v>
      </c>
      <c r="B32" s="664"/>
      <c r="C32" s="450"/>
      <c r="D32" s="494">
        <f>IF(LEFT($A32,2)="ma",$D$172,IF(LEFT($A32,2)="di",$D$177,IF(LEFT($A32,2)="wo",$D$182,IF(LEFT($A32,2)="do",$D$187,IF(LEFT($A32,2)="vr",$D$192,IF(LEFT($A32,2)="za",$D$198,IF(LEFT($A32,2)="zo",$D$199)))))))</f>
        <v>0</v>
      </c>
      <c r="E32" s="441">
        <f>IF(LEFT($A32,2)="ma",$E$172,IF(LEFT($A32,2)="di",$E$177,IF(LEFT($A32,2)="wo",$E$182,IF(LEFT($A32,2)="do",$E$187,IF(LEFT($A32,2)="vr",$E$192,IF(LEFT($A32,2)="za",$E$198,IF(LEFT($A32,2)="zo",$E$199)))))))</f>
        <v>0</v>
      </c>
      <c r="F32" s="441">
        <f>IF(LEFT($A32,2)="ma",$C$172,IF(LEFT($A32,2)="di",$C$177,IF(LEFT($A32,2)="wo",$C$182,IF(LEFT($A32,2)="do",$C$187,IF(LEFT($A32,2)="vr",$C$192,IF(LEFT($A32,2)="za",$C$198,IF(LEFT($A32,2)="zo",$C$199)))))))</f>
        <v>0</v>
      </c>
      <c r="G32" s="43">
        <f t="shared" si="11"/>
        <v>0</v>
      </c>
      <c r="H32" s="265"/>
      <c r="I32" s="265"/>
      <c r="J32" s="297"/>
      <c r="K32" s="280"/>
      <c r="L32" s="310"/>
      <c r="M32" s="282"/>
      <c r="N32" s="462">
        <f t="shared" ref="N32:N35" si="20">$B$31</f>
        <v>42952</v>
      </c>
      <c r="O32" s="390"/>
      <c r="P32" s="283"/>
      <c r="Q32" s="283"/>
      <c r="R32" s="80"/>
      <c r="S32" s="68">
        <f t="shared" si="1"/>
        <v>0</v>
      </c>
      <c r="T32" s="4">
        <f t="shared" si="2"/>
        <v>0</v>
      </c>
      <c r="U32" s="35"/>
      <c r="V32" s="69">
        <f t="shared" si="6"/>
        <v>0</v>
      </c>
      <c r="W32" s="69">
        <f t="shared" si="7"/>
        <v>0</v>
      </c>
      <c r="X32" s="70">
        <f t="shared" si="8"/>
        <v>0</v>
      </c>
      <c r="Y32" s="92">
        <f t="shared" si="3"/>
        <v>0</v>
      </c>
      <c r="Z32" s="234"/>
      <c r="AA32" s="530">
        <v>0</v>
      </c>
      <c r="AB32" s="531">
        <v>0</v>
      </c>
      <c r="AC32" s="37"/>
    </row>
    <row r="33" spans="1:29" ht="12.75" customHeight="1" x14ac:dyDescent="0.25">
      <c r="A33" s="497" t="str">
        <f t="shared" si="19"/>
        <v>vrijdag</v>
      </c>
      <c r="B33" s="664"/>
      <c r="C33" s="452"/>
      <c r="D33" s="492">
        <f>IF(LEFT($A33,2)="ma",$D$173,IF(LEFT($A33,2)="di",$D$178,IF(LEFT($A33,2)="wo",$D$183,IF(LEFT($A33,2)="do",$D$188,IF(LEFT($A33,2)="vr",$D$193,IF(LEFT($A33,2)="za",$D$198,IF(LEFT($A33,2)="zo",$D$199)))))))</f>
        <v>0</v>
      </c>
      <c r="E33" s="441">
        <f>IF(LEFT($A33,2)="ma",$E$173,IF(LEFT($A33,2)="di",$E$178,IF(LEFT($A33,2)="wo",$E$183,IF(LEFT($A33,2)="do",$E$188,IF(LEFT($A33,2)="vr",$E$193,IF(LEFT($A33,2)="za",$E$198,IF(LEFT($A33,2)="zo",$E$199)))))))</f>
        <v>0</v>
      </c>
      <c r="F33" s="441">
        <f>IF(LEFT($A33,2)="ma",$C$173,IF(LEFT($A33,2)="di",$C$178,IF(LEFT($A33,2)="wo",$C$183,IF(LEFT($A33,2)="do",$C$188,IF(LEFT($A33,2)="vr",$C$193,IF(LEFT($A33,2)="za",$C$198,IF(LEFT($A33,2)="zo",$C$199)))))))</f>
        <v>0</v>
      </c>
      <c r="G33" s="43">
        <f t="shared" si="11"/>
        <v>0</v>
      </c>
      <c r="H33" s="265"/>
      <c r="I33" s="265"/>
      <c r="J33" s="297"/>
      <c r="K33" s="280"/>
      <c r="L33" s="310"/>
      <c r="M33" s="282"/>
      <c r="N33" s="462">
        <f t="shared" si="20"/>
        <v>42952</v>
      </c>
      <c r="O33" s="390"/>
      <c r="P33" s="283"/>
      <c r="Q33" s="283"/>
      <c r="R33" s="80"/>
      <c r="S33" s="68">
        <f t="shared" si="1"/>
        <v>0</v>
      </c>
      <c r="T33" s="4">
        <f t="shared" si="2"/>
        <v>0</v>
      </c>
      <c r="U33" s="35"/>
      <c r="V33" s="69">
        <f t="shared" si="6"/>
        <v>0</v>
      </c>
      <c r="W33" s="69">
        <f t="shared" si="7"/>
        <v>0</v>
      </c>
      <c r="X33" s="70">
        <f t="shared" si="8"/>
        <v>0</v>
      </c>
      <c r="Y33" s="92">
        <f t="shared" si="3"/>
        <v>0</v>
      </c>
      <c r="Z33" s="234"/>
      <c r="AA33" s="530">
        <v>0</v>
      </c>
      <c r="AB33" s="531">
        <v>0</v>
      </c>
      <c r="AC33" s="37"/>
    </row>
    <row r="34" spans="1:29" ht="12.75" customHeight="1" thickBot="1" x14ac:dyDescent="0.3">
      <c r="A34" s="497" t="str">
        <f t="shared" si="19"/>
        <v>vrijdag</v>
      </c>
      <c r="B34" s="664"/>
      <c r="C34" s="450"/>
      <c r="D34" s="441">
        <f>IF(LEFT($A34,2)="ma",$D$174,IF(LEFT($A34,2)="di",$D$179,IF(LEFT($A34,2)="wo",$D$184,IF(LEFT($A34,2)="do",$D$189,IF(LEFT($A34,2)="vr",$D$194,IF(LEFT($A34,2)="za",$D$198,IF(LEFT($A34,2)="zo",$D$199)))))))</f>
        <v>0</v>
      </c>
      <c r="E34" s="441">
        <f>IF(LEFT($A34,2)="ma",$E$174,IF(LEFT($A34,2)="di",$E$179,IF(LEFT($A34,2)="wo",$E$184,IF(LEFT($A34,2)="do",$E$189,IF(LEFT($A34,2)="vr",$E$194,IF(LEFT($A34,2)="za",$E$198,IF(LEFT($A34,2)="zo",$E$199)))))))</f>
        <v>0</v>
      </c>
      <c r="F34" s="441">
        <f>IF(LEFT($A34,2)="ma",$C$174,IF(LEFT($A34,2)="di",$C$179,IF(LEFT($A34,2)="wo",$C$184,IF(LEFT($A34,2)="do",$C$189,IF(LEFT($A34,2)="vr",$C$194,IF(LEFT($A34,2)="za",$C$198,IF(LEFT($A34,2)="zo",$C$199)))))))</f>
        <v>0</v>
      </c>
      <c r="G34" s="43">
        <f t="shared" si="11"/>
        <v>0</v>
      </c>
      <c r="H34" s="265"/>
      <c r="I34" s="265"/>
      <c r="J34" s="297"/>
      <c r="K34" s="280"/>
      <c r="L34" s="310"/>
      <c r="M34" s="282"/>
      <c r="N34" s="462">
        <f t="shared" si="20"/>
        <v>42952</v>
      </c>
      <c r="O34" s="390"/>
      <c r="P34" s="283"/>
      <c r="Q34" s="283"/>
      <c r="R34" s="80"/>
      <c r="S34" s="68">
        <f t="shared" si="1"/>
        <v>0</v>
      </c>
      <c r="T34" s="4">
        <f t="shared" si="2"/>
        <v>0</v>
      </c>
      <c r="U34" s="35"/>
      <c r="V34" s="69">
        <f t="shared" si="6"/>
        <v>0</v>
      </c>
      <c r="W34" s="69">
        <f t="shared" si="7"/>
        <v>0</v>
      </c>
      <c r="X34" s="70">
        <f t="shared" si="8"/>
        <v>0</v>
      </c>
      <c r="Y34" s="92">
        <f t="shared" si="3"/>
        <v>0</v>
      </c>
      <c r="Z34" s="234"/>
      <c r="AA34" s="530">
        <v>0</v>
      </c>
      <c r="AB34" s="531">
        <v>0</v>
      </c>
      <c r="AC34" s="37"/>
    </row>
    <row r="35" spans="1:29" ht="13.5" customHeight="1" thickBot="1" x14ac:dyDescent="0.3">
      <c r="A35" s="498" t="str">
        <f t="shared" si="19"/>
        <v>vrijdag</v>
      </c>
      <c r="B35" s="665"/>
      <c r="C35" s="449" t="e">
        <f t="shared" si="12"/>
        <v>#REF!</v>
      </c>
      <c r="D35" s="442">
        <f>IF(LEFT($A35,2)="ma",$D$175,IF(LEFT($A35,2)="di",$D$180,IF(LEFT($A35,2)="wo",$D$185,IF(LEFT($A35,2)="do",$D$190,IF(LEFT($A35,2)="vr",$D$195,IF(LEFT($A35,2)="za",$D$198,IF(LEFT($A35,2)="zo",$D$199)))))))</f>
        <v>0</v>
      </c>
      <c r="E35" s="442">
        <f>IF(LEFT($A35,2)="ma",$E$175,IF(LEFT($A35,2)="di",$E$180,IF(LEFT($A35,2)="wo",$E$185,IF(LEFT($A35,2)="do",$E$190,IF(LEFT($A35,2)="vr",$E$195,IF(LEFT($A35,2)="za",$E$198,IF(LEFT($A35,2)="zo",$E$199)))))))</f>
        <v>0</v>
      </c>
      <c r="F35" s="442">
        <f>IF(LEFT($A35,2)="ma",$C$175,IF(LEFT($A35,2)="di",$C$180,IF(LEFT($A35,2)="wo",$C$185,IF(LEFT($A35,2)="do",$C$190,IF(LEFT($A35,2)="vr",$C$195,IF(LEFT($A35,2)="za",$C$198,IF(LEFT($A35,2)="zo",$C$199)))))))</f>
        <v>0</v>
      </c>
      <c r="G35" s="46">
        <f t="shared" si="11"/>
        <v>0</v>
      </c>
      <c r="H35" s="268"/>
      <c r="I35" s="266"/>
      <c r="J35" s="298"/>
      <c r="K35" s="292"/>
      <c r="L35" s="313"/>
      <c r="M35" s="294"/>
      <c r="N35" s="462">
        <f t="shared" si="20"/>
        <v>42952</v>
      </c>
      <c r="O35" s="393"/>
      <c r="P35" s="295"/>
      <c r="Q35" s="295"/>
      <c r="R35" s="81"/>
      <c r="S35" s="71">
        <f t="shared" si="1"/>
        <v>0</v>
      </c>
      <c r="T35" s="6">
        <f t="shared" si="2"/>
        <v>0</v>
      </c>
      <c r="U35" s="36"/>
      <c r="V35" s="72">
        <f t="shared" si="6"/>
        <v>0</v>
      </c>
      <c r="W35" s="72">
        <f t="shared" si="7"/>
        <v>0</v>
      </c>
      <c r="X35" s="73">
        <f t="shared" si="8"/>
        <v>0</v>
      </c>
      <c r="Y35" s="93">
        <f t="shared" si="3"/>
        <v>0</v>
      </c>
      <c r="Z35" s="237"/>
      <c r="AA35" s="536">
        <v>0</v>
      </c>
      <c r="AB35" s="537">
        <v>0</v>
      </c>
      <c r="AC35" s="40"/>
    </row>
    <row r="36" spans="1:29" ht="12.75" customHeight="1" thickBot="1" x14ac:dyDescent="0.3">
      <c r="A36" s="496" t="str">
        <f>TEXT($B$36,"dddd")</f>
        <v>zaterdag</v>
      </c>
      <c r="B36" s="663">
        <f>DATE($AC$3,8,7)</f>
        <v>42953</v>
      </c>
      <c r="C36" s="451"/>
      <c r="D36" s="493">
        <f>IF(LEFT($A36,2 )="ma",$D$171,IF(LEFT($A36,2)="di",$D$176,IF(LEFT($A36,2)="wo",$D$181,IF(LEFT($A36,2)="do",$D$186,IF(LEFT($A36,2)="vr",$D$191,IF(LEFT($A36,2)="za",$D$198,IF(LEFT($A36,2)="zo",$D$199)))))))</f>
        <v>0</v>
      </c>
      <c r="E36" s="495">
        <f>IF(LEFT($A36,2)="ma",$E$171,IF(LEFT($A36,2)="di",$E$176,IF(LEFT($A36,2)="wo",$E$181,IF(LEFT($A36,2)="do",$E$186,IF(LEFT($A36,2)="vr",$E$191,IF(LEFT($A36,2)="za",$E$198,IF(LEFT($A36,2)="zo",$E$199)))))))</f>
        <v>0</v>
      </c>
      <c r="F36" s="495">
        <f>IF(LEFT($A36,2)="ma",$C$171,IF(LEFT($A36,2)="di",$C$176,IF(LEFT($A36,2)="wo",$C$181,IF(LEFT($A36,2)="do",$C$186,IF(LEFT($A36,2)="vr",$C$191,IF(LEFT($A36,2)="za",$C$198,IF(LEFT($A36,2)="zo",$C$199)))))))</f>
        <v>0</v>
      </c>
      <c r="G36" s="42">
        <f t="shared" si="11"/>
        <v>0</v>
      </c>
      <c r="H36" s="264"/>
      <c r="I36" s="508"/>
      <c r="J36" s="276"/>
      <c r="K36" s="276"/>
      <c r="L36" s="309"/>
      <c r="M36" s="278"/>
      <c r="N36" s="461">
        <f>$B$36</f>
        <v>42953</v>
      </c>
      <c r="O36" s="389"/>
      <c r="P36" s="279"/>
      <c r="Q36" s="279"/>
      <c r="R36" s="79"/>
      <c r="S36" s="200">
        <f t="shared" si="1"/>
        <v>0</v>
      </c>
      <c r="T36" s="5">
        <f t="shared" si="2"/>
        <v>0</v>
      </c>
      <c r="U36" s="34"/>
      <c r="V36" s="67">
        <f>IF(LEFT(M36,1)="R",IF(U36&lt;$Q$2,0,U36-$Q$2),IF(LEFT(M36,1)="S",IF(U36&lt;$Q$2,0,U36-$Q$2),U36))</f>
        <v>0</v>
      </c>
      <c r="W36" s="67">
        <f>U36</f>
        <v>0</v>
      </c>
      <c r="X36" s="74">
        <f>W36*($Y$3)</f>
        <v>0</v>
      </c>
      <c r="Y36" s="91">
        <f t="shared" si="3"/>
        <v>0</v>
      </c>
      <c r="Z36" s="238"/>
      <c r="AA36" s="528">
        <v>0</v>
      </c>
      <c r="AB36" s="529">
        <v>0</v>
      </c>
      <c r="AC36" s="41"/>
    </row>
    <row r="37" spans="1:29" ht="12.75" customHeight="1" thickBot="1" x14ac:dyDescent="0.3">
      <c r="A37" s="497" t="str">
        <f t="shared" ref="A37:A40" si="21">TEXT($B$36,"dddd")</f>
        <v>zaterdag</v>
      </c>
      <c r="B37" s="664"/>
      <c r="C37" s="450"/>
      <c r="D37" s="494">
        <f>IF(LEFT($A37,2)="ma",$D$172,IF(LEFT($A37,2)="di",$D$177,IF(LEFT($A37,2)="wo",$D$182,IF(LEFT($A37,2)="do",$D$187,IF(LEFT($A37,2)="vr",$D$192,IF(LEFT($A37,2)="za",$D$198,IF(LEFT($A37,2)="zo",$D$199)))))))</f>
        <v>0</v>
      </c>
      <c r="E37" s="441">
        <f>IF(LEFT($A37,2)="ma",$E$172,IF(LEFT($A37,2)="di",$E$177,IF(LEFT($A37,2)="wo",$E$182,IF(LEFT($A37,2)="do",$E$187,IF(LEFT($A37,2)="vr",$E$192,IF(LEFT($A37,2)="za",$E$198,IF(LEFT($A37,2)="zo",$E$199)))))))</f>
        <v>0</v>
      </c>
      <c r="F37" s="441">
        <f>IF(LEFT($A37,2)="ma",$C$172,IF(LEFT($A37,2)="di",$C$177,IF(LEFT($A37,2)="wo",$C$182,IF(LEFT($A37,2)="do",$C$187,IF(LEFT($A37,2)="vr",$C$192,IF(LEFT($A37,2)="za",$C$198,IF(LEFT($A37,2)="zo",$C$199)))))))</f>
        <v>0</v>
      </c>
      <c r="G37" s="43">
        <f t="shared" si="11"/>
        <v>0</v>
      </c>
      <c r="H37" s="265"/>
      <c r="I37" s="265"/>
      <c r="J37" s="280"/>
      <c r="K37" s="280"/>
      <c r="L37" s="310"/>
      <c r="M37" s="282"/>
      <c r="N37" s="461">
        <f t="shared" ref="N37:N40" si="22">$B$36</f>
        <v>42953</v>
      </c>
      <c r="O37" s="390"/>
      <c r="P37" s="283"/>
      <c r="Q37" s="283"/>
      <c r="R37" s="80"/>
      <c r="S37" s="68">
        <f t="shared" si="1"/>
        <v>0</v>
      </c>
      <c r="T37" s="4">
        <f t="shared" si="2"/>
        <v>0</v>
      </c>
      <c r="U37" s="35"/>
      <c r="V37" s="69">
        <f t="shared" si="6"/>
        <v>0</v>
      </c>
      <c r="W37" s="69">
        <f t="shared" si="7"/>
        <v>0</v>
      </c>
      <c r="X37" s="70">
        <f t="shared" si="8"/>
        <v>0</v>
      </c>
      <c r="Y37" s="92">
        <f t="shared" si="3"/>
        <v>0</v>
      </c>
      <c r="Z37" s="234"/>
      <c r="AA37" s="530">
        <v>0</v>
      </c>
      <c r="AB37" s="531">
        <v>0</v>
      </c>
      <c r="AC37" s="37"/>
    </row>
    <row r="38" spans="1:29" ht="12.75" customHeight="1" thickBot="1" x14ac:dyDescent="0.3">
      <c r="A38" s="497" t="str">
        <f t="shared" si="21"/>
        <v>zaterdag</v>
      </c>
      <c r="B38" s="664"/>
      <c r="C38" s="452"/>
      <c r="D38" s="492">
        <f>IF(LEFT($A38,2)="ma",$D$173,IF(LEFT($A38,2)="di",$D$178,IF(LEFT($A38,2)="wo",$D$183,IF(LEFT($A38,2)="do",$D$188,IF(LEFT($A38,2)="vr",$D$193,IF(LEFT($A38,2)="za",$D$198,IF(LEFT($A38,2)="zo",$D$199)))))))</f>
        <v>0</v>
      </c>
      <c r="E38" s="441">
        <f>IF(LEFT($A38,2)="ma",$E$173,IF(LEFT($A38,2)="di",$E$178,IF(LEFT($A38,2)="wo",$E$183,IF(LEFT($A38,2)="do",$E$188,IF(LEFT($A38,2)="vr",$E$193,IF(LEFT($A38,2)="za",$E$198,IF(LEFT($A38,2)="zo",$E$199)))))))</f>
        <v>0</v>
      </c>
      <c r="F38" s="441">
        <f>IF(LEFT($A38,2)="ma",$C$173,IF(LEFT($A38,2)="di",$C$178,IF(LEFT($A38,2)="wo",$C$183,IF(LEFT($A38,2)="do",$C$188,IF(LEFT($A38,2)="vr",$C$193,IF(LEFT($A38,2)="za",$C$198,IF(LEFT($A38,2)="zo",$C$199)))))))</f>
        <v>0</v>
      </c>
      <c r="G38" s="43">
        <f t="shared" si="11"/>
        <v>0</v>
      </c>
      <c r="H38" s="265"/>
      <c r="I38" s="265"/>
      <c r="J38" s="280"/>
      <c r="K38" s="280"/>
      <c r="L38" s="310"/>
      <c r="M38" s="282"/>
      <c r="N38" s="461">
        <f t="shared" si="22"/>
        <v>42953</v>
      </c>
      <c r="O38" s="390"/>
      <c r="P38" s="283"/>
      <c r="Q38" s="283"/>
      <c r="R38" s="80"/>
      <c r="S38" s="68">
        <f t="shared" si="1"/>
        <v>0</v>
      </c>
      <c r="T38" s="4">
        <f t="shared" ref="T38:T69" si="23">S38*$R$3</f>
        <v>0</v>
      </c>
      <c r="U38" s="35"/>
      <c r="V38" s="69">
        <f t="shared" si="6"/>
        <v>0</v>
      </c>
      <c r="W38" s="69">
        <f t="shared" si="7"/>
        <v>0</v>
      </c>
      <c r="X38" s="70">
        <f t="shared" si="8"/>
        <v>0</v>
      </c>
      <c r="Y38" s="92">
        <f t="shared" ref="Y38:Y69" si="24">V38*($R$3)</f>
        <v>0</v>
      </c>
      <c r="Z38" s="234"/>
      <c r="AA38" s="530">
        <v>0</v>
      </c>
      <c r="AB38" s="531">
        <v>0</v>
      </c>
      <c r="AC38" s="37"/>
    </row>
    <row r="39" spans="1:29" ht="12.75" customHeight="1" thickBot="1" x14ac:dyDescent="0.3">
      <c r="A39" s="497" t="str">
        <f t="shared" si="21"/>
        <v>zaterdag</v>
      </c>
      <c r="B39" s="664"/>
      <c r="C39" s="450"/>
      <c r="D39" s="441">
        <f>IF(LEFT($A39,2)="ma",$D$174,IF(LEFT($A39,2)="di",$D$179,IF(LEFT($A39,2)="wo",$D$184,IF(LEFT($A39,2)="do",$D$189,IF(LEFT($A39,2)="vr",$D$194,IF(LEFT($A39,2)="za",$D$198,IF(LEFT($A39,2)="zo",$D$199)))))))</f>
        <v>0</v>
      </c>
      <c r="E39" s="441">
        <f>IF(LEFT($A39,2)="ma",$E$174,IF(LEFT($A39,2)="di",$E$179,IF(LEFT($A39,2)="wo",$E$184,IF(LEFT($A39,2)="do",$E$189,IF(LEFT($A39,2)="vr",$E$194,IF(LEFT($A39,2)="za",$E$198,IF(LEFT($A39,2)="zo",$E$199)))))))</f>
        <v>0</v>
      </c>
      <c r="F39" s="441">
        <f>IF(LEFT($A39,2)="ma",$C$174,IF(LEFT($A39,2)="di",$C$179,IF(LEFT($A39,2)="wo",$C$184,IF(LEFT($A39,2)="do",$C$189,IF(LEFT($A39,2)="vr",$C$194,IF(LEFT($A39,2)="za",$C$198,IF(LEFT($A39,2)="zo",$C$199)))))))</f>
        <v>0</v>
      </c>
      <c r="G39" s="43">
        <f t="shared" si="11"/>
        <v>0</v>
      </c>
      <c r="H39" s="265"/>
      <c r="I39" s="265"/>
      <c r="J39" s="280"/>
      <c r="K39" s="280"/>
      <c r="L39" s="310"/>
      <c r="M39" s="282"/>
      <c r="N39" s="461">
        <f t="shared" si="22"/>
        <v>42953</v>
      </c>
      <c r="O39" s="390"/>
      <c r="P39" s="283"/>
      <c r="Q39" s="283"/>
      <c r="R39" s="80"/>
      <c r="S39" s="68">
        <f t="shared" si="1"/>
        <v>0</v>
      </c>
      <c r="T39" s="4">
        <f t="shared" si="23"/>
        <v>0</v>
      </c>
      <c r="U39" s="35"/>
      <c r="V39" s="69">
        <f t="shared" si="6"/>
        <v>0</v>
      </c>
      <c r="W39" s="69">
        <f t="shared" si="7"/>
        <v>0</v>
      </c>
      <c r="X39" s="70">
        <f t="shared" si="8"/>
        <v>0</v>
      </c>
      <c r="Y39" s="92">
        <f t="shared" si="24"/>
        <v>0</v>
      </c>
      <c r="Z39" s="234"/>
      <c r="AA39" s="530">
        <v>0</v>
      </c>
      <c r="AB39" s="531">
        <v>0</v>
      </c>
      <c r="AC39" s="37"/>
    </row>
    <row r="40" spans="1:29" ht="13.5" customHeight="1" thickBot="1" x14ac:dyDescent="0.3">
      <c r="A40" s="498" t="str">
        <f t="shared" si="21"/>
        <v>zaterdag</v>
      </c>
      <c r="B40" s="665"/>
      <c r="C40" s="449" t="e">
        <f t="shared" si="12"/>
        <v>#REF!</v>
      </c>
      <c r="D40" s="442">
        <f>IF(LEFT($A40,2)="ma",$D$175,IF(LEFT($A40,2)="di",$D$180,IF(LEFT($A40,2)="wo",$D$185,IF(LEFT($A40,2)="do",$D$190,IF(LEFT($A40,2)="vr",$D$195,IF(LEFT($A40,2)="za",$D$198,IF(LEFT($A40,2)="zo",$D$199)))))))</f>
        <v>0</v>
      </c>
      <c r="E40" s="442">
        <f>IF(LEFT($A40,2)="ma",$E$175,IF(LEFT($A40,2)="di",$E$180,IF(LEFT($A40,2)="wo",$E$185,IF(LEFT($A40,2)="do",$E$190,IF(LEFT($A40,2)="vr",$E$195,IF(LEFT($A40,2)="za",$E$198,IF(LEFT($A40,2)="zo",$E$199)))))))</f>
        <v>0</v>
      </c>
      <c r="F40" s="442">
        <f>IF(LEFT($A40,2)="ma",$C$175,IF(LEFT($A40,2)="di",$C$180,IF(LEFT($A40,2)="wo",$C$185,IF(LEFT($A40,2)="do",$C$190,IF(LEFT($A40,2)="vr",$C$195,IF(LEFT($A40,2)="za",$C$198,IF(LEFT($A40,2)="zo",$C$199)))))))</f>
        <v>0</v>
      </c>
      <c r="G40" s="44">
        <f t="shared" si="11"/>
        <v>0</v>
      </c>
      <c r="H40" s="266"/>
      <c r="I40" s="266"/>
      <c r="J40" s="284"/>
      <c r="K40" s="284"/>
      <c r="L40" s="311"/>
      <c r="M40" s="286"/>
      <c r="N40" s="461">
        <f t="shared" si="22"/>
        <v>42953</v>
      </c>
      <c r="O40" s="391"/>
      <c r="P40" s="287"/>
      <c r="Q40" s="287"/>
      <c r="R40" s="81"/>
      <c r="S40" s="71">
        <f t="shared" si="1"/>
        <v>0</v>
      </c>
      <c r="T40" s="6">
        <f t="shared" si="23"/>
        <v>0</v>
      </c>
      <c r="U40" s="36"/>
      <c r="V40" s="72">
        <f t="shared" si="6"/>
        <v>0</v>
      </c>
      <c r="W40" s="72">
        <f t="shared" si="7"/>
        <v>0</v>
      </c>
      <c r="X40" s="73">
        <f t="shared" si="8"/>
        <v>0</v>
      </c>
      <c r="Y40" s="93">
        <f t="shared" si="24"/>
        <v>0</v>
      </c>
      <c r="Z40" s="235"/>
      <c r="AA40" s="532">
        <v>0</v>
      </c>
      <c r="AB40" s="533">
        <v>0</v>
      </c>
      <c r="AC40" s="38"/>
    </row>
    <row r="41" spans="1:29" ht="12.75" customHeight="1" x14ac:dyDescent="0.25">
      <c r="A41" s="496" t="str">
        <f>TEXT($B$41,"dddd")</f>
        <v>zondag</v>
      </c>
      <c r="B41" s="663">
        <f>DATE($AC$3,8,8)</f>
        <v>42954</v>
      </c>
      <c r="C41" s="451"/>
      <c r="D41" s="493">
        <f>IF(LEFT($A41,2 )="ma",$D$171,IF(LEFT($A41,2)="di",$D$176,IF(LEFT($A41,2)="wo",$D$181,IF(LEFT($A41,2)="do",$D$186,IF(LEFT($A41,2)="vr",$D$191,IF(LEFT($A41,2)="za",$D$198,IF(LEFT($A41,2)="zo",$D$199)))))))</f>
        <v>0</v>
      </c>
      <c r="E41" s="495">
        <f>IF(LEFT($A41,2)="ma",$E$171,IF(LEFT($A41,2)="di",$E$176,IF(LEFT($A41,2)="wo",$E$181,IF(LEFT($A41,2)="do",$E$186,IF(LEFT($A41,2)="vr",$E$191,IF(LEFT($A41,2)="za",$E$198,IF(LEFT($A41,2)="zo",$E$199)))))))</f>
        <v>0</v>
      </c>
      <c r="F41" s="495">
        <f>IF(LEFT($A41,2)="ma",$C$171,IF(LEFT($A41,2)="di",$C$176,IF(LEFT($A41,2)="wo",$C$181,IF(LEFT($A41,2)="do",$C$186,IF(LEFT($A41,2)="vr",$C$191,IF(LEFT($A41,2)="za",$C$198,IF(LEFT($A41,2)="zo",$C$199)))))))</f>
        <v>0</v>
      </c>
      <c r="G41" s="45">
        <f t="shared" si="11"/>
        <v>0</v>
      </c>
      <c r="H41" s="267"/>
      <c r="I41" s="508"/>
      <c r="J41" s="288"/>
      <c r="K41" s="288"/>
      <c r="L41" s="312"/>
      <c r="M41" s="290"/>
      <c r="N41" s="463">
        <f>$B$41</f>
        <v>42954</v>
      </c>
      <c r="O41" s="392"/>
      <c r="P41" s="291"/>
      <c r="Q41" s="291"/>
      <c r="R41" s="79"/>
      <c r="S41" s="200">
        <f t="shared" si="1"/>
        <v>0</v>
      </c>
      <c r="T41" s="5">
        <f t="shared" si="23"/>
        <v>0</v>
      </c>
      <c r="U41" s="34"/>
      <c r="V41" s="67">
        <f>IF(LEFT(M41,1)="R",IF(U41&lt;$Q$2,0,U41-$Q$2),IF(LEFT(M41,1)="S",IF(U41&lt;$Q$2,0,U41-$Q$2),U41))</f>
        <v>0</v>
      </c>
      <c r="W41" s="67">
        <f>U41</f>
        <v>0</v>
      </c>
      <c r="X41" s="74">
        <f>W41*($Y$3)</f>
        <v>0</v>
      </c>
      <c r="Y41" s="91">
        <f t="shared" si="24"/>
        <v>0</v>
      </c>
      <c r="Z41" s="236"/>
      <c r="AA41" s="534">
        <v>0</v>
      </c>
      <c r="AB41" s="535">
        <v>0</v>
      </c>
      <c r="AC41" s="39"/>
    </row>
    <row r="42" spans="1:29" ht="12.75" customHeight="1" x14ac:dyDescent="0.25">
      <c r="A42" s="497" t="str">
        <f>TEXT($B$41,"dddd")</f>
        <v>zondag</v>
      </c>
      <c r="B42" s="664"/>
      <c r="C42" s="450"/>
      <c r="D42" s="494">
        <f>IF(LEFT($A42,2)="ma",$D$172,IF(LEFT($A42,2)="di",$D$177,IF(LEFT($A42,2)="wo",$D$182,IF(LEFT($A42,2)="do",$D$187,IF(LEFT($A42,2)="vr",$D$192,IF(LEFT($A42,2)="za",$D$198,IF(LEFT($A42,2)="zo",$D$199)))))))</f>
        <v>0</v>
      </c>
      <c r="E42" s="441">
        <f>IF(LEFT($A42,2)="ma",$E$172,IF(LEFT($A42,2)="di",$E$177,IF(LEFT($A42,2)="wo",$E$182,IF(LEFT($A42,2)="do",$E$187,IF(LEFT($A42,2)="vr",$E$192,IF(LEFT($A42,2)="za",$E$198,IF(LEFT($A42,2)="zo",$E$199)))))))</f>
        <v>0</v>
      </c>
      <c r="F42" s="441">
        <f>IF(LEFT($A42,2)="ma",$C$172,IF(LEFT($A42,2)="di",$C$177,IF(LEFT($A42,2)="wo",$C$182,IF(LEFT($A42,2)="do",$C$187,IF(LEFT($A42,2)="vr",$C$192,IF(LEFT($A42,2)="za",$C$198,IF(LEFT($A42,2)="zo",$C$199)))))))</f>
        <v>0</v>
      </c>
      <c r="G42" s="43">
        <f t="shared" si="11"/>
        <v>0</v>
      </c>
      <c r="H42" s="265"/>
      <c r="I42" s="265"/>
      <c r="J42" s="280"/>
      <c r="K42" s="280"/>
      <c r="L42" s="310"/>
      <c r="M42" s="282"/>
      <c r="N42" s="463">
        <f t="shared" ref="N42:N45" si="25">$B$41</f>
        <v>42954</v>
      </c>
      <c r="O42" s="390"/>
      <c r="P42" s="283"/>
      <c r="Q42" s="283"/>
      <c r="R42" s="80"/>
      <c r="S42" s="68">
        <f t="shared" si="1"/>
        <v>0</v>
      </c>
      <c r="T42" s="4">
        <f t="shared" si="23"/>
        <v>0</v>
      </c>
      <c r="U42" s="35"/>
      <c r="V42" s="69">
        <f t="shared" si="6"/>
        <v>0</v>
      </c>
      <c r="W42" s="69">
        <f t="shared" si="7"/>
        <v>0</v>
      </c>
      <c r="X42" s="70">
        <f t="shared" si="8"/>
        <v>0</v>
      </c>
      <c r="Y42" s="92">
        <f t="shared" si="24"/>
        <v>0</v>
      </c>
      <c r="Z42" s="234"/>
      <c r="AA42" s="530">
        <v>0</v>
      </c>
      <c r="AB42" s="531">
        <v>0</v>
      </c>
      <c r="AC42" s="37"/>
    </row>
    <row r="43" spans="1:29" ht="12.75" customHeight="1" x14ac:dyDescent="0.25">
      <c r="A43" s="497" t="str">
        <f>TEXT($B$41,"dddd")</f>
        <v>zondag</v>
      </c>
      <c r="B43" s="664"/>
      <c r="C43" s="452"/>
      <c r="D43" s="492">
        <f>IF(LEFT($A43,2)="ma",$D$173,IF(LEFT($A43,2)="di",$D$178,IF(LEFT($A43,2)="wo",$D$183,IF(LEFT($A43,2)="do",$D$188,IF(LEFT($A43,2)="vr",$D$193,IF(LEFT($A43,2)="za",$D$198,IF(LEFT($A43,2)="zo",$D$199)))))))</f>
        <v>0</v>
      </c>
      <c r="E43" s="441">
        <f>IF(LEFT($A43,2)="ma",$E$173,IF(LEFT($A43,2)="di",$E$178,IF(LEFT($A43,2)="wo",$E$183,IF(LEFT($A43,2)="do",$E$188,IF(LEFT($A43,2)="vr",$E$193,IF(LEFT($A43,2)="za",$E$198,IF(LEFT($A43,2)="zo",$E$199)))))))</f>
        <v>0</v>
      </c>
      <c r="F43" s="441">
        <f>IF(LEFT($A43,2)="ma",$C$173,IF(LEFT($A43,2)="di",$C$178,IF(LEFT($A43,2)="wo",$C$183,IF(LEFT($A43,2)="do",$C$188,IF(LEFT($A43,2)="vr",$C$193,IF(LEFT($A43,2)="za",$C$198,IF(LEFT($A43,2)="zo",$C$199)))))))</f>
        <v>0</v>
      </c>
      <c r="G43" s="43">
        <f t="shared" si="11"/>
        <v>0</v>
      </c>
      <c r="H43" s="265"/>
      <c r="I43" s="265"/>
      <c r="J43" s="280"/>
      <c r="K43" s="280"/>
      <c r="L43" s="310"/>
      <c r="M43" s="282"/>
      <c r="N43" s="463">
        <f t="shared" si="25"/>
        <v>42954</v>
      </c>
      <c r="O43" s="390"/>
      <c r="P43" s="283"/>
      <c r="Q43" s="283"/>
      <c r="R43" s="80"/>
      <c r="S43" s="68">
        <f t="shared" si="1"/>
        <v>0</v>
      </c>
      <c r="T43" s="4">
        <f t="shared" si="23"/>
        <v>0</v>
      </c>
      <c r="U43" s="35"/>
      <c r="V43" s="69">
        <f t="shared" si="6"/>
        <v>0</v>
      </c>
      <c r="W43" s="69">
        <f t="shared" si="7"/>
        <v>0</v>
      </c>
      <c r="X43" s="70">
        <f t="shared" si="8"/>
        <v>0</v>
      </c>
      <c r="Y43" s="92">
        <f t="shared" si="24"/>
        <v>0</v>
      </c>
      <c r="Z43" s="234"/>
      <c r="AA43" s="530">
        <v>0</v>
      </c>
      <c r="AB43" s="531">
        <v>0</v>
      </c>
      <c r="AC43" s="37"/>
    </row>
    <row r="44" spans="1:29" ht="12.75" customHeight="1" thickBot="1" x14ac:dyDescent="0.3">
      <c r="A44" s="497" t="str">
        <f>TEXT($B$41,"dddd")</f>
        <v>zondag</v>
      </c>
      <c r="B44" s="664"/>
      <c r="C44" s="450"/>
      <c r="D44" s="441">
        <f>IF(LEFT($A44,2)="ma",$D$174,IF(LEFT($A44,2)="di",$D$179,IF(LEFT($A44,2)="wo",$D$184,IF(LEFT($A44,2)="do",$D$189,IF(LEFT($A44,2)="vr",$D$194,IF(LEFT($A44,2)="za",$D$198,IF(LEFT($A44,2)="zo",$D$199)))))))</f>
        <v>0</v>
      </c>
      <c r="E44" s="441">
        <f>IF(LEFT($A44,2)="ma",$E$174,IF(LEFT($A44,2)="di",$E$179,IF(LEFT($A44,2)="wo",$E$184,IF(LEFT($A44,2)="do",$E$189,IF(LEFT($A44,2)="vr",$E$194,IF(LEFT($A44,2)="za",$E$198,IF(LEFT($A44,2)="zo",$E$199)))))))</f>
        <v>0</v>
      </c>
      <c r="F44" s="441">
        <f>IF(LEFT($A44,2)="ma",$C$174,IF(LEFT($A44,2)="di",$C$179,IF(LEFT($A44,2)="wo",$C$184,IF(LEFT($A44,2)="do",$C$189,IF(LEFT($A44,2)="vr",$C$194,IF(LEFT($A44,2)="za",$C$198,IF(LEFT($A44,2)="zo",$C$199)))))))</f>
        <v>0</v>
      </c>
      <c r="G44" s="43">
        <f t="shared" si="11"/>
        <v>0</v>
      </c>
      <c r="H44" s="265"/>
      <c r="I44" s="265"/>
      <c r="J44" s="280"/>
      <c r="K44" s="280"/>
      <c r="L44" s="310"/>
      <c r="M44" s="282"/>
      <c r="N44" s="463">
        <f t="shared" si="25"/>
        <v>42954</v>
      </c>
      <c r="O44" s="390"/>
      <c r="P44" s="283"/>
      <c r="Q44" s="283"/>
      <c r="R44" s="80"/>
      <c r="S44" s="68">
        <f t="shared" si="1"/>
        <v>0</v>
      </c>
      <c r="T44" s="4">
        <f t="shared" si="23"/>
        <v>0</v>
      </c>
      <c r="U44" s="35"/>
      <c r="V44" s="69">
        <f t="shared" si="6"/>
        <v>0</v>
      </c>
      <c r="W44" s="69">
        <f t="shared" si="7"/>
        <v>0</v>
      </c>
      <c r="X44" s="70">
        <f t="shared" si="8"/>
        <v>0</v>
      </c>
      <c r="Y44" s="92">
        <f t="shared" si="24"/>
        <v>0</v>
      </c>
      <c r="Z44" s="234"/>
      <c r="AA44" s="530">
        <v>0</v>
      </c>
      <c r="AB44" s="531">
        <v>0</v>
      </c>
      <c r="AC44" s="37"/>
    </row>
    <row r="45" spans="1:29" ht="13.5" customHeight="1" thickBot="1" x14ac:dyDescent="0.3">
      <c r="A45" s="498" t="str">
        <f>TEXT($B$41,"dddd")</f>
        <v>zondag</v>
      </c>
      <c r="B45" s="665"/>
      <c r="C45" s="449" t="e">
        <f t="shared" si="12"/>
        <v>#REF!</v>
      </c>
      <c r="D45" s="442">
        <f>IF(LEFT($A45,2)="ma",$D$175,IF(LEFT($A45,2)="di",$D$180,IF(LEFT($A45,2)="wo",$D$185,IF(LEFT($A45,2)="do",$D$190,IF(LEFT($A45,2)="vr",$D$195,IF(LEFT($A45,2)="za",$D$198,IF(LEFT($A45,2)="zo",$D$199)))))))</f>
        <v>0</v>
      </c>
      <c r="E45" s="442">
        <f>IF(LEFT($A45,2)="ma",$E$175,IF(LEFT($A45,2)="di",$E$180,IF(LEFT($A45,2)="wo",$E$185,IF(LEFT($A45,2)="do",$E$190,IF(LEFT($A45,2)="vr",$E$195,IF(LEFT($A45,2)="za",$E$198,IF(LEFT($A45,2)="zo",$E$199)))))))</f>
        <v>0</v>
      </c>
      <c r="F45" s="442">
        <f>IF(LEFT($A45,2)="ma",$C$175,IF(LEFT($A45,2)="di",$C$180,IF(LEFT($A45,2)="wo",$C$185,IF(LEFT($A45,2)="do",$C$190,IF(LEFT($A45,2)="vr",$C$195,IF(LEFT($A45,2)="za",$C$198,IF(LEFT($A45,2)="zo",$C$199)))))))</f>
        <v>0</v>
      </c>
      <c r="G45" s="46">
        <f t="shared" si="11"/>
        <v>0</v>
      </c>
      <c r="H45" s="268"/>
      <c r="I45" s="266"/>
      <c r="J45" s="292"/>
      <c r="K45" s="292"/>
      <c r="L45" s="313"/>
      <c r="M45" s="294"/>
      <c r="N45" s="463">
        <f t="shared" si="25"/>
        <v>42954</v>
      </c>
      <c r="O45" s="393"/>
      <c r="P45" s="295"/>
      <c r="Q45" s="295"/>
      <c r="R45" s="81"/>
      <c r="S45" s="71">
        <f t="shared" si="1"/>
        <v>0</v>
      </c>
      <c r="T45" s="6">
        <f t="shared" si="23"/>
        <v>0</v>
      </c>
      <c r="U45" s="36"/>
      <c r="V45" s="72">
        <f t="shared" si="6"/>
        <v>0</v>
      </c>
      <c r="W45" s="72">
        <f t="shared" si="7"/>
        <v>0</v>
      </c>
      <c r="X45" s="73">
        <f t="shared" si="8"/>
        <v>0</v>
      </c>
      <c r="Y45" s="93">
        <f t="shared" si="24"/>
        <v>0</v>
      </c>
      <c r="Z45" s="237"/>
      <c r="AA45" s="536">
        <v>0</v>
      </c>
      <c r="AB45" s="537">
        <v>0</v>
      </c>
      <c r="AC45" s="40"/>
    </row>
    <row r="46" spans="1:29" ht="12.75" customHeight="1" thickBot="1" x14ac:dyDescent="0.3">
      <c r="A46" s="496" t="str">
        <f>TEXT($B$46,"dddd")</f>
        <v>maandag</v>
      </c>
      <c r="B46" s="663">
        <f>DATE($AC$3,8,9)</f>
        <v>42955</v>
      </c>
      <c r="C46" s="451"/>
      <c r="D46" s="493">
        <f>IF(LEFT($A46,2 )="ma",$D$171,IF(LEFT($A46,2)="di",$D$176,IF(LEFT($A46,2)="wo",$D$181,IF(LEFT($A46,2)="do",$D$186,IF(LEFT($A46,2)="vr",$D$191,IF(LEFT($A46,2)="za",$D$198,IF(LEFT($A46,2)="zo",$D$199)))))))</f>
        <v>0</v>
      </c>
      <c r="E46" s="495">
        <f>IF(LEFT($A46,2)="ma",$E$171,IF(LEFT($A46,2)="di",$E$176,IF(LEFT($A46,2)="wo",$E$181,IF(LEFT($A46,2)="do",$E$186,IF(LEFT($A46,2)="vr",$E$191,IF(LEFT($A46,2)="za",$E$198,IF(LEFT($A46,2)="zo",$E$199)))))))</f>
        <v>0</v>
      </c>
      <c r="F46" s="495">
        <f>IF(LEFT($A46,2)="ma",$C$171,IF(LEFT($A46,2)="di",$C$176,IF(LEFT($A46,2)="wo",$C$181,IF(LEFT($A46,2)="do",$C$186,IF(LEFT($A46,2)="vr",$C$191,IF(LEFT($A46,2)="za",$C$198,IF(LEFT($A46,2)="zo",$C$199)))))))</f>
        <v>0</v>
      </c>
      <c r="G46" s="42">
        <f t="shared" si="11"/>
        <v>0</v>
      </c>
      <c r="H46" s="264"/>
      <c r="I46" s="508"/>
      <c r="J46" s="276"/>
      <c r="K46" s="276"/>
      <c r="L46" s="309"/>
      <c r="M46" s="278"/>
      <c r="N46" s="464">
        <f>$B$46</f>
        <v>42955</v>
      </c>
      <c r="O46" s="389"/>
      <c r="P46" s="279"/>
      <c r="Q46" s="279"/>
      <c r="R46" s="79"/>
      <c r="S46" s="200">
        <f t="shared" si="1"/>
        <v>0</v>
      </c>
      <c r="T46" s="5">
        <f t="shared" si="23"/>
        <v>0</v>
      </c>
      <c r="U46" s="34"/>
      <c r="V46" s="67">
        <f>IF(LEFT(M46,1)="R",IF(U46&lt;$Q$2,0,U46-$Q$2),IF(LEFT(M46,1)="S",IF(U46&lt;$Q$2,0,U46-$Q$2),U46))</f>
        <v>0</v>
      </c>
      <c r="W46" s="67">
        <f>U46</f>
        <v>0</v>
      </c>
      <c r="X46" s="74">
        <f>W46*($Y$3)</f>
        <v>0</v>
      </c>
      <c r="Y46" s="91">
        <f t="shared" si="24"/>
        <v>0</v>
      </c>
      <c r="Z46" s="238"/>
      <c r="AA46" s="528">
        <v>0</v>
      </c>
      <c r="AB46" s="529">
        <v>0</v>
      </c>
      <c r="AC46" s="41"/>
    </row>
    <row r="47" spans="1:29" ht="12.75" customHeight="1" thickBot="1" x14ac:dyDescent="0.3">
      <c r="A47" s="497" t="str">
        <f>TEXT($B$46,"dddd")</f>
        <v>maandag</v>
      </c>
      <c r="B47" s="664"/>
      <c r="C47" s="450"/>
      <c r="D47" s="494">
        <f>IF(LEFT($A47,2)="ma",$D$172,IF(LEFT($A47,2)="di",$D$177,IF(LEFT($A47,2)="wo",$D$182,IF(LEFT($A47,2)="do",$D$187,IF(LEFT($A47,2)="vr",$D$192,IF(LEFT($A47,2)="za",$D$198,IF(LEFT($A47,2)="zo",$D$199)))))))</f>
        <v>0</v>
      </c>
      <c r="E47" s="441">
        <f>IF(LEFT($A47,2)="ma",$E$172,IF(LEFT($A47,2)="di",$E$177,IF(LEFT($A47,2)="wo",$E$182,IF(LEFT($A47,2)="do",$E$187,IF(LEFT($A47,2)="vr",$E$192,IF(LEFT($A47,2)="za",$E$198,IF(LEFT($A47,2)="zo",$E$199)))))))</f>
        <v>0</v>
      </c>
      <c r="F47" s="441">
        <f>IF(LEFT($A47,2)="ma",$C$172,IF(LEFT($A47,2)="di",$C$177,IF(LEFT($A47,2)="wo",$C$182,IF(LEFT($A47,2)="do",$C$187,IF(LEFT($A47,2)="vr",$C$192,IF(LEFT($A47,2)="za",$C$198,IF(LEFT($A47,2)="zo",$C$199)))))))</f>
        <v>0</v>
      </c>
      <c r="G47" s="43">
        <f t="shared" si="11"/>
        <v>0</v>
      </c>
      <c r="H47" s="265"/>
      <c r="I47" s="265"/>
      <c r="J47" s="280"/>
      <c r="K47" s="280"/>
      <c r="L47" s="310"/>
      <c r="M47" s="282"/>
      <c r="N47" s="464">
        <f t="shared" ref="N47:N50" si="26">$B$46</f>
        <v>42955</v>
      </c>
      <c r="O47" s="390"/>
      <c r="P47" s="283"/>
      <c r="Q47" s="283"/>
      <c r="R47" s="80"/>
      <c r="S47" s="68">
        <f t="shared" si="1"/>
        <v>0</v>
      </c>
      <c r="T47" s="4">
        <f t="shared" si="23"/>
        <v>0</v>
      </c>
      <c r="U47" s="35"/>
      <c r="V47" s="69">
        <f t="shared" si="6"/>
        <v>0</v>
      </c>
      <c r="W47" s="69">
        <f t="shared" si="7"/>
        <v>0</v>
      </c>
      <c r="X47" s="70">
        <f t="shared" si="8"/>
        <v>0</v>
      </c>
      <c r="Y47" s="92">
        <f t="shared" si="24"/>
        <v>0</v>
      </c>
      <c r="Z47" s="234"/>
      <c r="AA47" s="530">
        <v>0</v>
      </c>
      <c r="AB47" s="531">
        <v>0</v>
      </c>
      <c r="AC47" s="37"/>
    </row>
    <row r="48" spans="1:29" ht="12.75" customHeight="1" thickBot="1" x14ac:dyDescent="0.3">
      <c r="A48" s="497" t="str">
        <f>TEXT($B$46,"dddd")</f>
        <v>maandag</v>
      </c>
      <c r="B48" s="664"/>
      <c r="C48" s="452"/>
      <c r="D48" s="492">
        <f>IF(LEFT($A48,2)="ma",$D$173,IF(LEFT($A48,2)="di",$D$178,IF(LEFT($A48,2)="wo",$D$183,IF(LEFT($A48,2)="do",$D$188,IF(LEFT($A48,2)="vr",$D$193,IF(LEFT($A48,2)="za",$D$198,IF(LEFT($A48,2)="zo",$D$199)))))))</f>
        <v>0</v>
      </c>
      <c r="E48" s="441">
        <f>IF(LEFT($A48,2)="ma",$E$173,IF(LEFT($A48,2)="di",$E$178,IF(LEFT($A48,2)="wo",$E$183,IF(LEFT($A48,2)="do",$E$188,IF(LEFT($A48,2)="vr",$E$193,IF(LEFT($A48,2)="za",$E$198,IF(LEFT($A48,2)="zo",$E$199)))))))</f>
        <v>0</v>
      </c>
      <c r="F48" s="441">
        <f>IF(LEFT($A48,2)="ma",$C$173,IF(LEFT($A48,2)="di",$C$178,IF(LEFT($A48,2)="wo",$C$183,IF(LEFT($A48,2)="do",$C$188,IF(LEFT($A48,2)="vr",$C$193,IF(LEFT($A48,2)="za",$C$198,IF(LEFT($A48,2)="zo",$C$199)))))))</f>
        <v>0</v>
      </c>
      <c r="G48" s="43">
        <f t="shared" si="11"/>
        <v>0</v>
      </c>
      <c r="H48" s="265"/>
      <c r="I48" s="265"/>
      <c r="J48" s="280"/>
      <c r="K48" s="280"/>
      <c r="L48" s="310"/>
      <c r="M48" s="282"/>
      <c r="N48" s="464">
        <f t="shared" si="26"/>
        <v>42955</v>
      </c>
      <c r="O48" s="390"/>
      <c r="P48" s="283"/>
      <c r="Q48" s="283"/>
      <c r="R48" s="80"/>
      <c r="S48" s="68">
        <f t="shared" si="1"/>
        <v>0</v>
      </c>
      <c r="T48" s="4">
        <f t="shared" si="23"/>
        <v>0</v>
      </c>
      <c r="U48" s="35"/>
      <c r="V48" s="69">
        <f t="shared" si="6"/>
        <v>0</v>
      </c>
      <c r="W48" s="69">
        <f t="shared" si="7"/>
        <v>0</v>
      </c>
      <c r="X48" s="70">
        <f t="shared" si="8"/>
        <v>0</v>
      </c>
      <c r="Y48" s="92">
        <f t="shared" si="24"/>
        <v>0</v>
      </c>
      <c r="Z48" s="234"/>
      <c r="AA48" s="530">
        <v>0</v>
      </c>
      <c r="AB48" s="531">
        <v>0</v>
      </c>
      <c r="AC48" s="37"/>
    </row>
    <row r="49" spans="1:29" ht="12.75" customHeight="1" thickBot="1" x14ac:dyDescent="0.3">
      <c r="A49" s="497" t="str">
        <f>TEXT($B$46,"dddd")</f>
        <v>maandag</v>
      </c>
      <c r="B49" s="664"/>
      <c r="C49" s="450"/>
      <c r="D49" s="441">
        <f>IF(LEFT($A49,2)="ma",$D$174,IF(LEFT($A49,2)="di",$D$179,IF(LEFT($A49,2)="wo",$D$184,IF(LEFT($A49,2)="do",$D$189,IF(LEFT($A49,2)="vr",$D$194,IF(LEFT($A49,2)="za",$D$198,IF(LEFT($A49,2)="zo",$D$199)))))))</f>
        <v>0</v>
      </c>
      <c r="E49" s="441">
        <f>IF(LEFT($A49,2)="ma",$E$174,IF(LEFT($A49,2)="di",$E$179,IF(LEFT($A49,2)="wo",$E$184,IF(LEFT($A49,2)="do",$E$189,IF(LEFT($A49,2)="vr",$E$194,IF(LEFT($A49,2)="za",$E$198,IF(LEFT($A49,2)="zo",$E$199)))))))</f>
        <v>0</v>
      </c>
      <c r="F49" s="441">
        <f>IF(LEFT($A49,2)="ma",$C$174,IF(LEFT($A49,2)="di",$C$179,IF(LEFT($A49,2)="wo",$C$184,IF(LEFT($A49,2)="do",$C$189,IF(LEFT($A49,2)="vr",$C$194,IF(LEFT($A49,2)="za",$C$198,IF(LEFT($A49,2)="zo",$C$199)))))))</f>
        <v>0</v>
      </c>
      <c r="G49" s="43">
        <f t="shared" si="11"/>
        <v>0</v>
      </c>
      <c r="H49" s="265"/>
      <c r="I49" s="265"/>
      <c r="J49" s="280"/>
      <c r="K49" s="280"/>
      <c r="L49" s="310"/>
      <c r="M49" s="282"/>
      <c r="N49" s="464">
        <f t="shared" si="26"/>
        <v>42955</v>
      </c>
      <c r="O49" s="390"/>
      <c r="P49" s="283"/>
      <c r="Q49" s="283"/>
      <c r="R49" s="80"/>
      <c r="S49" s="68">
        <f t="shared" si="1"/>
        <v>0</v>
      </c>
      <c r="T49" s="4">
        <f t="shared" si="23"/>
        <v>0</v>
      </c>
      <c r="U49" s="35"/>
      <c r="V49" s="69">
        <f t="shared" si="6"/>
        <v>0</v>
      </c>
      <c r="W49" s="69">
        <f t="shared" si="7"/>
        <v>0</v>
      </c>
      <c r="X49" s="70">
        <f t="shared" si="8"/>
        <v>0</v>
      </c>
      <c r="Y49" s="92">
        <f t="shared" si="24"/>
        <v>0</v>
      </c>
      <c r="Z49" s="234"/>
      <c r="AA49" s="530">
        <v>0</v>
      </c>
      <c r="AB49" s="531">
        <v>0</v>
      </c>
      <c r="AC49" s="37"/>
    </row>
    <row r="50" spans="1:29" ht="13.5" customHeight="1" thickBot="1" x14ac:dyDescent="0.3">
      <c r="A50" s="498" t="str">
        <f>TEXT($B$46,"dddd")</f>
        <v>maandag</v>
      </c>
      <c r="B50" s="665"/>
      <c r="C50" s="449" t="e">
        <f t="shared" si="12"/>
        <v>#REF!</v>
      </c>
      <c r="D50" s="442">
        <f>IF(LEFT($A50,2)="ma",$D$175,IF(LEFT($A50,2)="di",$D$180,IF(LEFT($A50,2)="wo",$D$185,IF(LEFT($A50,2)="do",$D$190,IF(LEFT($A50,2)="vr",$D$195,IF(LEFT($A50,2)="za",$D$198,IF(LEFT($A50,2)="zo",$D$199)))))))</f>
        <v>0</v>
      </c>
      <c r="E50" s="442">
        <f>IF(LEFT($A50,2)="ma",$E$175,IF(LEFT($A50,2)="di",$E$180,IF(LEFT($A50,2)="wo",$E$185,IF(LEFT($A50,2)="do",$E$190,IF(LEFT($A50,2)="vr",$E$195,IF(LEFT($A50,2)="za",$E$198,IF(LEFT($A50,2)="zo",$E$199)))))))</f>
        <v>0</v>
      </c>
      <c r="F50" s="442">
        <f>IF(LEFT($A50,2)="ma",$C$175,IF(LEFT($A50,2)="di",$C$180,IF(LEFT($A50,2)="wo",$C$185,IF(LEFT($A50,2)="do",$C$190,IF(LEFT($A50,2)="vr",$C$195,IF(LEFT($A50,2)="za",$C$198,IF(LEFT($A50,2)="zo",$C$199)))))))</f>
        <v>0</v>
      </c>
      <c r="G50" s="44">
        <f t="shared" si="11"/>
        <v>0</v>
      </c>
      <c r="H50" s="266"/>
      <c r="I50" s="266"/>
      <c r="J50" s="284"/>
      <c r="K50" s="284"/>
      <c r="L50" s="311"/>
      <c r="M50" s="286"/>
      <c r="N50" s="464">
        <f t="shared" si="26"/>
        <v>42955</v>
      </c>
      <c r="O50" s="391"/>
      <c r="P50" s="287"/>
      <c r="Q50" s="287"/>
      <c r="R50" s="81"/>
      <c r="S50" s="71">
        <f t="shared" si="1"/>
        <v>0</v>
      </c>
      <c r="T50" s="6">
        <f t="shared" si="23"/>
        <v>0</v>
      </c>
      <c r="U50" s="36"/>
      <c r="V50" s="72">
        <f t="shared" si="6"/>
        <v>0</v>
      </c>
      <c r="W50" s="72">
        <f t="shared" si="7"/>
        <v>0</v>
      </c>
      <c r="X50" s="73">
        <f t="shared" si="8"/>
        <v>0</v>
      </c>
      <c r="Y50" s="93">
        <f t="shared" si="24"/>
        <v>0</v>
      </c>
      <c r="Z50" s="235"/>
      <c r="AA50" s="532">
        <v>0</v>
      </c>
      <c r="AB50" s="533">
        <v>0</v>
      </c>
      <c r="AC50" s="38"/>
    </row>
    <row r="51" spans="1:29" ht="12.75" customHeight="1" x14ac:dyDescent="0.25">
      <c r="A51" s="496" t="str">
        <f>TEXT($B$51,"dddd")</f>
        <v>dinsdag</v>
      </c>
      <c r="B51" s="663">
        <f>DATE($AC$3,8,10)</f>
        <v>42956</v>
      </c>
      <c r="C51" s="451"/>
      <c r="D51" s="493">
        <f>IF(LEFT($A51,2 )="ma",$D$171,IF(LEFT($A51,2)="di",$D$176,IF(LEFT($A51,2)="wo",$D$181,IF(LEFT($A51,2)="do",$D$186,IF(LEFT($A51,2)="vr",$D$191,IF(LEFT($A51,2)="za",$D$198,IF(LEFT($A51,2)="zo",$D$199)))))))</f>
        <v>0</v>
      </c>
      <c r="E51" s="495">
        <f>IF(LEFT($A51,2)="ma",$E$171,IF(LEFT($A51,2)="di",$E$176,IF(LEFT($A51,2)="wo",$E$181,IF(LEFT($A51,2)="do",$E$186,IF(LEFT($A51,2)="vr",$E$191,IF(LEFT($A51,2)="za",$E$198,IF(LEFT($A51,2)="zo",$E$199)))))))</f>
        <v>0</v>
      </c>
      <c r="F51" s="495">
        <f>IF(LEFT($A51,2)="ma",$C$171,IF(LEFT($A51,2)="di",$C$176,IF(LEFT($A51,2)="wo",$C$181,IF(LEFT($A51,2)="do",$C$186,IF(LEFT($A51,2)="vr",$C$191,IF(LEFT($A51,2)="za",$C$198,IF(LEFT($A51,2)="zo",$C$199)))))))</f>
        <v>0</v>
      </c>
      <c r="G51" s="45">
        <f t="shared" si="11"/>
        <v>0</v>
      </c>
      <c r="H51" s="267"/>
      <c r="I51" s="508"/>
      <c r="J51" s="288"/>
      <c r="K51" s="288"/>
      <c r="L51" s="312"/>
      <c r="M51" s="290"/>
      <c r="N51" s="463">
        <f>$B$51</f>
        <v>42956</v>
      </c>
      <c r="O51" s="392"/>
      <c r="P51" s="291"/>
      <c r="Q51" s="291"/>
      <c r="R51" s="79"/>
      <c r="S51" s="200">
        <f t="shared" si="1"/>
        <v>0</v>
      </c>
      <c r="T51" s="5">
        <f t="shared" si="23"/>
        <v>0</v>
      </c>
      <c r="U51" s="34"/>
      <c r="V51" s="67">
        <f>IF(LEFT(M51,1)="R",IF(U51&lt;$Q$2,0,U51-$Q$2),IF(LEFT(M51,1)="S",IF(U51&lt;$Q$2,0,U51-$Q$2),U51))</f>
        <v>0</v>
      </c>
      <c r="W51" s="67">
        <f>U51</f>
        <v>0</v>
      </c>
      <c r="X51" s="74">
        <f>W51*($Y$3)</f>
        <v>0</v>
      </c>
      <c r="Y51" s="91">
        <f t="shared" si="24"/>
        <v>0</v>
      </c>
      <c r="Z51" s="236"/>
      <c r="AA51" s="534">
        <v>0</v>
      </c>
      <c r="AB51" s="535">
        <v>0</v>
      </c>
      <c r="AC51" s="39"/>
    </row>
    <row r="52" spans="1:29" ht="12.75" customHeight="1" x14ac:dyDescent="0.25">
      <c r="A52" s="497" t="str">
        <f>TEXT($B$51,"dddd")</f>
        <v>dinsdag</v>
      </c>
      <c r="B52" s="664"/>
      <c r="C52" s="450"/>
      <c r="D52" s="494">
        <f>IF(LEFT($A52,2)="ma",$D$172,IF(LEFT($A52,2)="di",$D$177,IF(LEFT($A52,2)="wo",$D$182,IF(LEFT($A52,2)="do",$D$187,IF(LEFT($A52,2)="vr",$D$192,IF(LEFT($A52,2)="za",$D$198,IF(LEFT($A52,2)="zo",$D$199)))))))</f>
        <v>0</v>
      </c>
      <c r="E52" s="441">
        <f>IF(LEFT($A52,2)="ma",$E$172,IF(LEFT($A52,2)="di",$E$177,IF(LEFT($A52,2)="wo",$E$182,IF(LEFT($A52,2)="do",$E$187,IF(LEFT($A52,2)="vr",$E$192,IF(LEFT($A52,2)="za",$E$198,IF(LEFT($A52,2)="zo",$E$199)))))))</f>
        <v>0</v>
      </c>
      <c r="F52" s="441">
        <f>IF(LEFT($A52,2)="ma",$C$172,IF(LEFT($A52,2)="di",$C$177,IF(LEFT($A52,2)="wo",$C$182,IF(LEFT($A52,2)="do",$C$187,IF(LEFT($A52,2)="vr",$C$192,IF(LEFT($A52,2)="za",$C$198,IF(LEFT($A52,2)="zo",$C$199)))))))</f>
        <v>0</v>
      </c>
      <c r="G52" s="43">
        <f t="shared" si="11"/>
        <v>0</v>
      </c>
      <c r="H52" s="265"/>
      <c r="I52" s="265"/>
      <c r="J52" s="280"/>
      <c r="K52" s="280"/>
      <c r="L52" s="310"/>
      <c r="M52" s="282"/>
      <c r="N52" s="463">
        <f t="shared" ref="N52:N55" si="27">$B$51</f>
        <v>42956</v>
      </c>
      <c r="O52" s="390"/>
      <c r="P52" s="283"/>
      <c r="Q52" s="283"/>
      <c r="R52" s="80"/>
      <c r="S52" s="68">
        <f t="shared" si="1"/>
        <v>0</v>
      </c>
      <c r="T52" s="4">
        <f t="shared" si="23"/>
        <v>0</v>
      </c>
      <c r="U52" s="35"/>
      <c r="V52" s="69">
        <f t="shared" si="6"/>
        <v>0</v>
      </c>
      <c r="W52" s="69">
        <f t="shared" si="7"/>
        <v>0</v>
      </c>
      <c r="X52" s="70">
        <f t="shared" si="8"/>
        <v>0</v>
      </c>
      <c r="Y52" s="92">
        <f t="shared" si="24"/>
        <v>0</v>
      </c>
      <c r="Z52" s="234"/>
      <c r="AA52" s="530">
        <v>0</v>
      </c>
      <c r="AB52" s="531">
        <v>0</v>
      </c>
      <c r="AC52" s="37"/>
    </row>
    <row r="53" spans="1:29" ht="12.75" customHeight="1" x14ac:dyDescent="0.25">
      <c r="A53" s="497" t="str">
        <f>TEXT($B$51,"dddd")</f>
        <v>dinsdag</v>
      </c>
      <c r="B53" s="664"/>
      <c r="C53" s="452"/>
      <c r="D53" s="492">
        <f>IF(LEFT($A53,2)="ma",$D$173,IF(LEFT($A53,2)="di",$D$178,IF(LEFT($A53,2)="wo",$D$183,IF(LEFT($A53,2)="do",$D$188,IF(LEFT($A53,2)="vr",$D$193,IF(LEFT($A53,2)="za",$D$198,IF(LEFT($A53,2)="zo",$D$199)))))))</f>
        <v>0</v>
      </c>
      <c r="E53" s="441">
        <f>IF(LEFT($A53,2)="ma",$E$173,IF(LEFT($A53,2)="di",$E$178,IF(LEFT($A53,2)="wo",$E$183,IF(LEFT($A53,2)="do",$E$188,IF(LEFT($A53,2)="vr",$E$193,IF(LEFT($A53,2)="za",$E$198,IF(LEFT($A53,2)="zo",$E$199)))))))</f>
        <v>0</v>
      </c>
      <c r="F53" s="441">
        <f>IF(LEFT($A53,2)="ma",$C$173,IF(LEFT($A53,2)="di",$C$178,IF(LEFT($A53,2)="wo",$C$183,IF(LEFT($A53,2)="do",$C$188,IF(LEFT($A53,2)="vr",$C$193,IF(LEFT($A53,2)="za",$C$198,IF(LEFT($A53,2)="zo",$C$199)))))))</f>
        <v>0</v>
      </c>
      <c r="G53" s="43">
        <f t="shared" si="11"/>
        <v>0</v>
      </c>
      <c r="H53" s="265"/>
      <c r="I53" s="265"/>
      <c r="J53" s="280"/>
      <c r="K53" s="280"/>
      <c r="L53" s="310"/>
      <c r="M53" s="282"/>
      <c r="N53" s="463">
        <f t="shared" si="27"/>
        <v>42956</v>
      </c>
      <c r="O53" s="390"/>
      <c r="P53" s="283"/>
      <c r="Q53" s="283"/>
      <c r="R53" s="80"/>
      <c r="S53" s="68">
        <f t="shared" si="1"/>
        <v>0</v>
      </c>
      <c r="T53" s="4">
        <f t="shared" si="23"/>
        <v>0</v>
      </c>
      <c r="U53" s="35"/>
      <c r="V53" s="69">
        <f t="shared" si="6"/>
        <v>0</v>
      </c>
      <c r="W53" s="69">
        <f t="shared" si="7"/>
        <v>0</v>
      </c>
      <c r="X53" s="70">
        <f t="shared" si="8"/>
        <v>0</v>
      </c>
      <c r="Y53" s="92">
        <f t="shared" si="24"/>
        <v>0</v>
      </c>
      <c r="Z53" s="234"/>
      <c r="AA53" s="530">
        <v>0</v>
      </c>
      <c r="AB53" s="531">
        <v>0</v>
      </c>
      <c r="AC53" s="37"/>
    </row>
    <row r="54" spans="1:29" ht="12.75" customHeight="1" thickBot="1" x14ac:dyDescent="0.3">
      <c r="A54" s="497" t="str">
        <f>TEXT($B$51,"dddd")</f>
        <v>dinsdag</v>
      </c>
      <c r="B54" s="664"/>
      <c r="C54" s="450"/>
      <c r="D54" s="441">
        <f>IF(LEFT($A54,2)="ma",$D$174,IF(LEFT($A54,2)="di",$D$179,IF(LEFT($A54,2)="wo",$D$184,IF(LEFT($A54,2)="do",$D$189,IF(LEFT($A54,2)="vr",$D$194,IF(LEFT($A54,2)="za",$D$198,IF(LEFT($A54,2)="zo",$D$199)))))))</f>
        <v>0</v>
      </c>
      <c r="E54" s="441">
        <f>IF(LEFT($A54,2)="ma",$E$174,IF(LEFT($A54,2)="di",$E$179,IF(LEFT($A54,2)="wo",$E$184,IF(LEFT($A54,2)="do",$E$189,IF(LEFT($A54,2)="vr",$E$194,IF(LEFT($A54,2)="za",$E$198,IF(LEFT($A54,2)="zo",$E$199)))))))</f>
        <v>0</v>
      </c>
      <c r="F54" s="441">
        <f>IF(LEFT($A54,2)="ma",$C$174,IF(LEFT($A54,2)="di",$C$179,IF(LEFT($A54,2)="wo",$C$184,IF(LEFT($A54,2)="do",$C$189,IF(LEFT($A54,2)="vr",$C$194,IF(LEFT($A54,2)="za",$C$198,IF(LEFT($A54,2)="zo",$C$199)))))))</f>
        <v>0</v>
      </c>
      <c r="G54" s="43">
        <f t="shared" si="11"/>
        <v>0</v>
      </c>
      <c r="H54" s="265"/>
      <c r="I54" s="265"/>
      <c r="J54" s="280"/>
      <c r="K54" s="280"/>
      <c r="L54" s="310"/>
      <c r="M54" s="282"/>
      <c r="N54" s="463">
        <f t="shared" si="27"/>
        <v>42956</v>
      </c>
      <c r="O54" s="390"/>
      <c r="P54" s="283"/>
      <c r="Q54" s="283"/>
      <c r="R54" s="80"/>
      <c r="S54" s="68">
        <f t="shared" si="1"/>
        <v>0</v>
      </c>
      <c r="T54" s="4">
        <f t="shared" si="23"/>
        <v>0</v>
      </c>
      <c r="U54" s="35"/>
      <c r="V54" s="69">
        <f t="shared" si="6"/>
        <v>0</v>
      </c>
      <c r="W54" s="69">
        <f t="shared" si="7"/>
        <v>0</v>
      </c>
      <c r="X54" s="70">
        <f t="shared" si="8"/>
        <v>0</v>
      </c>
      <c r="Y54" s="92">
        <f t="shared" si="24"/>
        <v>0</v>
      </c>
      <c r="Z54" s="234"/>
      <c r="AA54" s="530">
        <v>0</v>
      </c>
      <c r="AB54" s="531">
        <v>0</v>
      </c>
      <c r="AC54" s="37"/>
    </row>
    <row r="55" spans="1:29" ht="13.5" customHeight="1" thickBot="1" x14ac:dyDescent="0.3">
      <c r="A55" s="498" t="str">
        <f>TEXT($B$51,"dddd")</f>
        <v>dinsdag</v>
      </c>
      <c r="B55" s="665"/>
      <c r="C55" s="449" t="e">
        <f t="shared" si="12"/>
        <v>#REF!</v>
      </c>
      <c r="D55" s="442">
        <f>IF(LEFT($A55,2)="ma",$D$175,IF(LEFT($A55,2)="di",$D$180,IF(LEFT($A55,2)="wo",$D$185,IF(LEFT($A55,2)="do",$D$190,IF(LEFT($A55,2)="vr",$D$195,IF(LEFT($A55,2)="za",$D$198,IF(LEFT($A55,2)="zo",$D$199)))))))</f>
        <v>0</v>
      </c>
      <c r="E55" s="442">
        <f>IF(LEFT($A55,2)="ma",$E$175,IF(LEFT($A55,2)="di",$E$180,IF(LEFT($A55,2)="wo",$E$185,IF(LEFT($A55,2)="do",$E$190,IF(LEFT($A55,2)="vr",$E$195,IF(LEFT($A55,2)="za",$E$198,IF(LEFT($A55,2)="zo",$E$199)))))))</f>
        <v>0</v>
      </c>
      <c r="F55" s="442">
        <f>IF(LEFT($A55,2)="ma",$C$175,IF(LEFT($A55,2)="di",$C$180,IF(LEFT($A55,2)="wo",$C$185,IF(LEFT($A55,2)="do",$C$190,IF(LEFT($A55,2)="vr",$C$195,IF(LEFT($A55,2)="za",$C$198,IF(LEFT($A55,2)="zo",$C$199)))))))</f>
        <v>0</v>
      </c>
      <c r="G55" s="46">
        <f t="shared" si="11"/>
        <v>0</v>
      </c>
      <c r="H55" s="268"/>
      <c r="I55" s="266"/>
      <c r="J55" s="292"/>
      <c r="K55" s="292"/>
      <c r="L55" s="313"/>
      <c r="M55" s="294"/>
      <c r="N55" s="463">
        <f t="shared" si="27"/>
        <v>42956</v>
      </c>
      <c r="O55" s="393"/>
      <c r="P55" s="295"/>
      <c r="Q55" s="295"/>
      <c r="R55" s="81"/>
      <c r="S55" s="71">
        <f t="shared" si="1"/>
        <v>0</v>
      </c>
      <c r="T55" s="6">
        <f t="shared" si="23"/>
        <v>0</v>
      </c>
      <c r="U55" s="36"/>
      <c r="V55" s="72">
        <f t="shared" si="6"/>
        <v>0</v>
      </c>
      <c r="W55" s="72">
        <f t="shared" si="7"/>
        <v>0</v>
      </c>
      <c r="X55" s="73">
        <f t="shared" si="8"/>
        <v>0</v>
      </c>
      <c r="Y55" s="93">
        <f t="shared" si="24"/>
        <v>0</v>
      </c>
      <c r="Z55" s="237"/>
      <c r="AA55" s="536">
        <v>0</v>
      </c>
      <c r="AB55" s="537">
        <v>0</v>
      </c>
      <c r="AC55" s="40"/>
    </row>
    <row r="56" spans="1:29" ht="12.75" customHeight="1" thickBot="1" x14ac:dyDescent="0.3">
      <c r="A56" s="496" t="str">
        <f>TEXT($B$56,"dddd")</f>
        <v>woensdag</v>
      </c>
      <c r="B56" s="663">
        <f>DATE($AC$3,8,11)</f>
        <v>42957</v>
      </c>
      <c r="C56" s="451"/>
      <c r="D56" s="493">
        <f>IF(LEFT($A56,2 )="ma",$D$171,IF(LEFT($A56,2)="di",$D$176,IF(LEFT($A56,2)="wo",$D$181,IF(LEFT($A56,2)="do",$D$186,IF(LEFT($A56,2)="vr",$D$191,IF(LEFT($A56,2)="za",$D$198,IF(LEFT($A56,2)="zo",$D$199)))))))</f>
        <v>0</v>
      </c>
      <c r="E56" s="495">
        <f>IF(LEFT($A56,2)="ma",$E$171,IF(LEFT($A56,2)="di",$E$176,IF(LEFT($A56,2)="wo",$E$181,IF(LEFT($A56,2)="do",$E$186,IF(LEFT($A56,2)="vr",$E$191,IF(LEFT($A56,2)="za",$E$198,IF(LEFT($A56,2)="zo",$E$199)))))))</f>
        <v>0</v>
      </c>
      <c r="F56" s="495">
        <f>IF(LEFT($A56,2)="ma",$C$171,IF(LEFT($A56,2)="di",$C$176,IF(LEFT($A56,2)="wo",$C$181,IF(LEFT($A56,2)="do",$C$186,IF(LEFT($A56,2)="vr",$C$191,IF(LEFT($A56,2)="za",$C$198,IF(LEFT($A56,2)="zo",$C$199)))))))</f>
        <v>0</v>
      </c>
      <c r="G56" s="42">
        <f t="shared" si="11"/>
        <v>0</v>
      </c>
      <c r="H56" s="264"/>
      <c r="I56" s="508"/>
      <c r="J56" s="276"/>
      <c r="K56" s="276"/>
      <c r="L56" s="309"/>
      <c r="M56" s="278"/>
      <c r="N56" s="464">
        <f>$B$56</f>
        <v>42957</v>
      </c>
      <c r="O56" s="389"/>
      <c r="P56" s="279"/>
      <c r="Q56" s="279"/>
      <c r="R56" s="79"/>
      <c r="S56" s="200">
        <f t="shared" si="1"/>
        <v>0</v>
      </c>
      <c r="T56" s="5">
        <f t="shared" si="23"/>
        <v>0</v>
      </c>
      <c r="U56" s="34"/>
      <c r="V56" s="67">
        <f>IF(LEFT(M56,1)="R",IF(U56&lt;$Q$2,0,U56-$Q$2),IF(LEFT(M56,1)="S",IF(U56&lt;$Q$2,0,U56-$Q$2),U56))</f>
        <v>0</v>
      </c>
      <c r="W56" s="67">
        <f>U56</f>
        <v>0</v>
      </c>
      <c r="X56" s="74">
        <f>W56*($Y$3)</f>
        <v>0</v>
      </c>
      <c r="Y56" s="91">
        <f t="shared" si="24"/>
        <v>0</v>
      </c>
      <c r="Z56" s="238"/>
      <c r="AA56" s="528">
        <v>0</v>
      </c>
      <c r="AB56" s="529">
        <v>0</v>
      </c>
      <c r="AC56" s="41"/>
    </row>
    <row r="57" spans="1:29" ht="12.75" customHeight="1" thickBot="1" x14ac:dyDescent="0.3">
      <c r="A57" s="497" t="str">
        <f>TEXT($B$56,"dddd")</f>
        <v>woensdag</v>
      </c>
      <c r="B57" s="664"/>
      <c r="C57" s="450"/>
      <c r="D57" s="494">
        <f>IF(LEFT($A57,2)="ma",$D$172,IF(LEFT($A57,2)="di",$D$177,IF(LEFT($A57,2)="wo",$D$182,IF(LEFT($A57,2)="do",$D$187,IF(LEFT($A57,2)="vr",$D$192,IF(LEFT($A57,2)="za",$D$198,IF(LEFT($A57,2)="zo",$D$199)))))))</f>
        <v>0</v>
      </c>
      <c r="E57" s="441">
        <f>IF(LEFT($A57,2)="ma",$E$172,IF(LEFT($A57,2)="di",$E$177,IF(LEFT($A57,2)="wo",$E$182,IF(LEFT($A57,2)="do",$E$187,IF(LEFT($A57,2)="vr",$E$192,IF(LEFT($A57,2)="za",$E$198,IF(LEFT($A57,2)="zo",$E$199)))))))</f>
        <v>0</v>
      </c>
      <c r="F57" s="441">
        <f>IF(LEFT($A57,2)="ma",$C$172,IF(LEFT($A57,2)="di",$C$177,IF(LEFT($A57,2)="wo",$C$182,IF(LEFT($A57,2)="do",$C$187,IF(LEFT($A57,2)="vr",$C$192,IF(LEFT($A57,2)="za",$C$198,IF(LEFT($A57,2)="zo",$C$199)))))))</f>
        <v>0</v>
      </c>
      <c r="G57" s="43">
        <f t="shared" si="11"/>
        <v>0</v>
      </c>
      <c r="H57" s="265"/>
      <c r="I57" s="265"/>
      <c r="J57" s="280"/>
      <c r="K57" s="280"/>
      <c r="L57" s="310"/>
      <c r="M57" s="282"/>
      <c r="N57" s="464">
        <f t="shared" ref="N57:N60" si="28">$B$56</f>
        <v>42957</v>
      </c>
      <c r="O57" s="390"/>
      <c r="P57" s="283"/>
      <c r="Q57" s="283"/>
      <c r="R57" s="80"/>
      <c r="S57" s="68">
        <f t="shared" si="1"/>
        <v>0</v>
      </c>
      <c r="T57" s="4">
        <f t="shared" si="23"/>
        <v>0</v>
      </c>
      <c r="U57" s="35"/>
      <c r="V57" s="69">
        <f t="shared" si="6"/>
        <v>0</v>
      </c>
      <c r="W57" s="69">
        <f t="shared" si="7"/>
        <v>0</v>
      </c>
      <c r="X57" s="70">
        <f t="shared" si="8"/>
        <v>0</v>
      </c>
      <c r="Y57" s="92">
        <f t="shared" si="24"/>
        <v>0</v>
      </c>
      <c r="Z57" s="234"/>
      <c r="AA57" s="530">
        <v>0</v>
      </c>
      <c r="AB57" s="531">
        <v>0</v>
      </c>
      <c r="AC57" s="37"/>
    </row>
    <row r="58" spans="1:29" ht="12.75" customHeight="1" thickBot="1" x14ac:dyDescent="0.3">
      <c r="A58" s="497" t="str">
        <f>TEXT($B$56,"dddd")</f>
        <v>woensdag</v>
      </c>
      <c r="B58" s="664"/>
      <c r="C58" s="452"/>
      <c r="D58" s="492">
        <f>IF(LEFT($A58,2)="ma",$D$173,IF(LEFT($A58,2)="di",$D$178,IF(LEFT($A58,2)="wo",$D$183,IF(LEFT($A58,2)="do",$D$188,IF(LEFT($A58,2)="vr",$D$193,IF(LEFT($A58,2)="za",$D$198,IF(LEFT($A58,2)="zo",$D$199)))))))</f>
        <v>0</v>
      </c>
      <c r="E58" s="441">
        <f>IF(LEFT($A58,2)="ma",$E$173,IF(LEFT($A58,2)="di",$E$178,IF(LEFT($A58,2)="wo",$E$183,IF(LEFT($A58,2)="do",$E$188,IF(LEFT($A58,2)="vr",$E$193,IF(LEFT($A58,2)="za",$E$198,IF(LEFT($A58,2)="zo",$E$199)))))))</f>
        <v>0</v>
      </c>
      <c r="F58" s="441">
        <f>IF(LEFT($A58,2)="ma",$C$173,IF(LEFT($A58,2)="di",$C$178,IF(LEFT($A58,2)="wo",$C$183,IF(LEFT($A58,2)="do",$C$188,IF(LEFT($A58,2)="vr",$C$193,IF(LEFT($A58,2)="za",$C$198,IF(LEFT($A58,2)="zo",$C$199)))))))</f>
        <v>0</v>
      </c>
      <c r="G58" s="43">
        <f t="shared" si="11"/>
        <v>0</v>
      </c>
      <c r="H58" s="265"/>
      <c r="I58" s="265"/>
      <c r="J58" s="280"/>
      <c r="K58" s="280"/>
      <c r="L58" s="310"/>
      <c r="M58" s="282"/>
      <c r="N58" s="464">
        <f t="shared" si="28"/>
        <v>42957</v>
      </c>
      <c r="O58" s="390"/>
      <c r="P58" s="283"/>
      <c r="Q58" s="283"/>
      <c r="R58" s="80"/>
      <c r="S58" s="68">
        <f t="shared" si="1"/>
        <v>0</v>
      </c>
      <c r="T58" s="4">
        <f t="shared" si="23"/>
        <v>0</v>
      </c>
      <c r="U58" s="35"/>
      <c r="V58" s="69">
        <f t="shared" si="6"/>
        <v>0</v>
      </c>
      <c r="W58" s="69">
        <f t="shared" si="7"/>
        <v>0</v>
      </c>
      <c r="X58" s="70">
        <f t="shared" si="8"/>
        <v>0</v>
      </c>
      <c r="Y58" s="92">
        <f t="shared" si="24"/>
        <v>0</v>
      </c>
      <c r="Z58" s="234"/>
      <c r="AA58" s="530">
        <v>0</v>
      </c>
      <c r="AB58" s="531">
        <v>0</v>
      </c>
      <c r="AC58" s="37"/>
    </row>
    <row r="59" spans="1:29" ht="12.75" customHeight="1" thickBot="1" x14ac:dyDescent="0.3">
      <c r="A59" s="497" t="str">
        <f>TEXT($B$56,"dddd")</f>
        <v>woensdag</v>
      </c>
      <c r="B59" s="664"/>
      <c r="C59" s="450"/>
      <c r="D59" s="441">
        <f>IF(LEFT($A59,2)="ma",$D$174,IF(LEFT($A59,2)="di",$D$179,IF(LEFT($A59,2)="wo",$D$184,IF(LEFT($A59,2)="do",$D$189,IF(LEFT($A59,2)="vr",$D$194,IF(LEFT($A59,2)="za",$D$198,IF(LEFT($A59,2)="zo",$D$199)))))))</f>
        <v>0</v>
      </c>
      <c r="E59" s="441">
        <f>IF(LEFT($A59,2)="ma",$E$174,IF(LEFT($A59,2)="di",$E$179,IF(LEFT($A59,2)="wo",$E$184,IF(LEFT($A59,2)="do",$E$189,IF(LEFT($A59,2)="vr",$E$194,IF(LEFT($A59,2)="za",$E$198,IF(LEFT($A59,2)="zo",$E$199)))))))</f>
        <v>0</v>
      </c>
      <c r="F59" s="441">
        <f>IF(LEFT($A59,2)="ma",$C$174,IF(LEFT($A59,2)="di",$C$179,IF(LEFT($A59,2)="wo",$C$184,IF(LEFT($A59,2)="do",$C$189,IF(LEFT($A59,2)="vr",$C$194,IF(LEFT($A59,2)="za",$C$198,IF(LEFT($A59,2)="zo",$C$199)))))))</f>
        <v>0</v>
      </c>
      <c r="G59" s="43">
        <f t="shared" si="11"/>
        <v>0</v>
      </c>
      <c r="H59" s="265"/>
      <c r="I59" s="265"/>
      <c r="J59" s="280"/>
      <c r="K59" s="280"/>
      <c r="L59" s="310"/>
      <c r="M59" s="282"/>
      <c r="N59" s="464">
        <f t="shared" si="28"/>
        <v>42957</v>
      </c>
      <c r="O59" s="390"/>
      <c r="P59" s="283"/>
      <c r="Q59" s="283"/>
      <c r="R59" s="80"/>
      <c r="S59" s="68">
        <f t="shared" si="1"/>
        <v>0</v>
      </c>
      <c r="T59" s="4">
        <f t="shared" si="23"/>
        <v>0</v>
      </c>
      <c r="U59" s="35"/>
      <c r="V59" s="69">
        <f t="shared" si="6"/>
        <v>0</v>
      </c>
      <c r="W59" s="69">
        <f t="shared" si="7"/>
        <v>0</v>
      </c>
      <c r="X59" s="70">
        <f t="shared" si="8"/>
        <v>0</v>
      </c>
      <c r="Y59" s="92">
        <f t="shared" si="24"/>
        <v>0</v>
      </c>
      <c r="Z59" s="234"/>
      <c r="AA59" s="530">
        <v>0</v>
      </c>
      <c r="AB59" s="531">
        <v>0</v>
      </c>
      <c r="AC59" s="37"/>
    </row>
    <row r="60" spans="1:29" ht="13.5" customHeight="1" thickBot="1" x14ac:dyDescent="0.3">
      <c r="A60" s="498" t="str">
        <f>TEXT($B$56,"dddd")</f>
        <v>woensdag</v>
      </c>
      <c r="B60" s="665"/>
      <c r="C60" s="449" t="e">
        <f t="shared" si="12"/>
        <v>#REF!</v>
      </c>
      <c r="D60" s="442">
        <f>IF(LEFT($A60,2)="ma",$D$175,IF(LEFT($A60,2)="di",$D$180,IF(LEFT($A60,2)="wo",$D$185,IF(LEFT($A60,2)="do",$D$190,IF(LEFT($A60,2)="vr",$D$195,IF(LEFT($A60,2)="za",$D$198,IF(LEFT($A60,2)="zo",$D$199)))))))</f>
        <v>0</v>
      </c>
      <c r="E60" s="442">
        <f>IF(LEFT($A60,2)="ma",$E$175,IF(LEFT($A60,2)="di",$E$180,IF(LEFT($A60,2)="wo",$E$185,IF(LEFT($A60,2)="do",$E$190,IF(LEFT($A60,2)="vr",$E$195,IF(LEFT($A60,2)="za",$E$198,IF(LEFT($A60,2)="zo",$E$199)))))))</f>
        <v>0</v>
      </c>
      <c r="F60" s="442">
        <f>IF(LEFT($A60,2)="ma",$C$175,IF(LEFT($A60,2)="di",$C$180,IF(LEFT($A60,2)="wo",$C$185,IF(LEFT($A60,2)="do",$C$190,IF(LEFT($A60,2)="vr",$C$195,IF(LEFT($A60,2)="za",$C$198,IF(LEFT($A60,2)="zo",$C$199)))))))</f>
        <v>0</v>
      </c>
      <c r="G60" s="44">
        <f t="shared" si="11"/>
        <v>0</v>
      </c>
      <c r="H60" s="266"/>
      <c r="I60" s="266"/>
      <c r="J60" s="284"/>
      <c r="K60" s="284"/>
      <c r="L60" s="311"/>
      <c r="M60" s="286"/>
      <c r="N60" s="464">
        <f t="shared" si="28"/>
        <v>42957</v>
      </c>
      <c r="O60" s="391"/>
      <c r="P60" s="287"/>
      <c r="Q60" s="287"/>
      <c r="R60" s="81"/>
      <c r="S60" s="71">
        <f t="shared" si="1"/>
        <v>0</v>
      </c>
      <c r="T60" s="6">
        <f t="shared" si="23"/>
        <v>0</v>
      </c>
      <c r="U60" s="36"/>
      <c r="V60" s="72">
        <f t="shared" si="6"/>
        <v>0</v>
      </c>
      <c r="W60" s="72">
        <f t="shared" si="7"/>
        <v>0</v>
      </c>
      <c r="X60" s="73">
        <f t="shared" si="8"/>
        <v>0</v>
      </c>
      <c r="Y60" s="93">
        <f t="shared" si="24"/>
        <v>0</v>
      </c>
      <c r="Z60" s="235"/>
      <c r="AA60" s="532">
        <v>0</v>
      </c>
      <c r="AB60" s="533">
        <v>0</v>
      </c>
      <c r="AC60" s="38"/>
    </row>
    <row r="61" spans="1:29" ht="12.75" customHeight="1" x14ac:dyDescent="0.25">
      <c r="A61" s="496" t="str">
        <f>TEXT($B$61,"dddd")</f>
        <v>donderdag</v>
      </c>
      <c r="B61" s="663">
        <f>DATE($AC$3,8,12)</f>
        <v>42958</v>
      </c>
      <c r="C61" s="451"/>
      <c r="D61" s="493">
        <f>IF(LEFT($A61,2 )="ma",$D$171,IF(LEFT($A61,2)="di",$D$176,IF(LEFT($A61,2)="wo",$D$181,IF(LEFT($A61,2)="do",$D$186,IF(LEFT($A61,2)="vr",$D$191,IF(LEFT($A61,2)="za",$D$198,IF(LEFT($A61,2)="zo",$D$199)))))))</f>
        <v>0</v>
      </c>
      <c r="E61" s="495">
        <f>IF(LEFT($A61,2)="ma",$E$171,IF(LEFT($A61,2)="di",$E$176,IF(LEFT($A61,2)="wo",$E$181,IF(LEFT($A61,2)="do",$E$186,IF(LEFT($A61,2)="vr",$E$191,IF(LEFT($A61,2)="za",$E$198,IF(LEFT($A61,2)="zo",$E$199)))))))</f>
        <v>0</v>
      </c>
      <c r="F61" s="495">
        <f>IF(LEFT($A61,2)="ma",$C$171,IF(LEFT($A61,2)="di",$C$176,IF(LEFT($A61,2)="wo",$C$181,IF(LEFT($A61,2)="do",$C$186,IF(LEFT($A61,2)="vr",$C$191,IF(LEFT($A61,2)="za",$C$198,IF(LEFT($A61,2)="zo",$C$199)))))))</f>
        <v>0</v>
      </c>
      <c r="G61" s="45">
        <f t="shared" si="11"/>
        <v>0</v>
      </c>
      <c r="H61" s="267"/>
      <c r="I61" s="508"/>
      <c r="J61" s="288"/>
      <c r="K61" s="288"/>
      <c r="L61" s="312"/>
      <c r="M61" s="290"/>
      <c r="N61" s="463">
        <f>$B$61</f>
        <v>42958</v>
      </c>
      <c r="O61" s="392"/>
      <c r="P61" s="291"/>
      <c r="Q61" s="291"/>
      <c r="R61" s="79"/>
      <c r="S61" s="200">
        <f t="shared" si="1"/>
        <v>0</v>
      </c>
      <c r="T61" s="5">
        <f t="shared" si="23"/>
        <v>0</v>
      </c>
      <c r="U61" s="34"/>
      <c r="V61" s="67">
        <f>IF(LEFT(M61,1)="R",IF(U61&lt;$Q$2,0,U61-$Q$2),IF(LEFT(M61,1)="S",IF(U61&lt;$Q$2,0,U61-$Q$2),U61))</f>
        <v>0</v>
      </c>
      <c r="W61" s="67">
        <f>U61</f>
        <v>0</v>
      </c>
      <c r="X61" s="74">
        <f>W61*($Y$3)</f>
        <v>0</v>
      </c>
      <c r="Y61" s="91">
        <f t="shared" si="24"/>
        <v>0</v>
      </c>
      <c r="Z61" s="236"/>
      <c r="AA61" s="534">
        <v>0</v>
      </c>
      <c r="AB61" s="535">
        <v>0</v>
      </c>
      <c r="AC61" s="39"/>
    </row>
    <row r="62" spans="1:29" ht="12.75" customHeight="1" x14ac:dyDescent="0.25">
      <c r="A62" s="497" t="str">
        <f>TEXT($B$61,"dddd")</f>
        <v>donderdag</v>
      </c>
      <c r="B62" s="664"/>
      <c r="C62" s="450"/>
      <c r="D62" s="494">
        <f>IF(LEFT($A62,2)="ma",$D$172,IF(LEFT($A62,2)="di",$D$177,IF(LEFT($A62,2)="wo",$D$182,IF(LEFT($A62,2)="do",$D$187,IF(LEFT($A62,2)="vr",$D$192,IF(LEFT($A62,2)="za",$D$198,IF(LEFT($A62,2)="zo",$D$199)))))))</f>
        <v>0</v>
      </c>
      <c r="E62" s="441">
        <f>IF(LEFT($A62,2)="ma",$E$172,IF(LEFT($A62,2)="di",$E$177,IF(LEFT($A62,2)="wo",$E$182,IF(LEFT($A62,2)="do",$E$187,IF(LEFT($A62,2)="vr",$E$192,IF(LEFT($A62,2)="za",$E$198,IF(LEFT($A62,2)="zo",$E$199)))))))</f>
        <v>0</v>
      </c>
      <c r="F62" s="441">
        <f>IF(LEFT($A62,2)="ma",$C$172,IF(LEFT($A62,2)="di",$C$177,IF(LEFT($A62,2)="wo",$C$182,IF(LEFT($A62,2)="do",$C$187,IF(LEFT($A62,2)="vr",$C$192,IF(LEFT($A62,2)="za",$C$198,IF(LEFT($A62,2)="zo",$C$199)))))))</f>
        <v>0</v>
      </c>
      <c r="G62" s="43">
        <f t="shared" si="11"/>
        <v>0</v>
      </c>
      <c r="H62" s="265"/>
      <c r="I62" s="265"/>
      <c r="J62" s="280"/>
      <c r="K62" s="280"/>
      <c r="L62" s="310"/>
      <c r="M62" s="282"/>
      <c r="N62" s="463">
        <f t="shared" ref="N62:N65" si="29">$B$61</f>
        <v>42958</v>
      </c>
      <c r="O62" s="390"/>
      <c r="P62" s="283"/>
      <c r="Q62" s="283"/>
      <c r="R62" s="80"/>
      <c r="S62" s="68">
        <f t="shared" si="1"/>
        <v>0</v>
      </c>
      <c r="T62" s="4">
        <f t="shared" si="23"/>
        <v>0</v>
      </c>
      <c r="U62" s="35"/>
      <c r="V62" s="69">
        <f t="shared" si="6"/>
        <v>0</v>
      </c>
      <c r="W62" s="69">
        <f t="shared" si="7"/>
        <v>0</v>
      </c>
      <c r="X62" s="70">
        <f t="shared" si="8"/>
        <v>0</v>
      </c>
      <c r="Y62" s="92">
        <f t="shared" si="24"/>
        <v>0</v>
      </c>
      <c r="Z62" s="234"/>
      <c r="AA62" s="530">
        <v>0</v>
      </c>
      <c r="AB62" s="531">
        <v>0</v>
      </c>
      <c r="AC62" s="37"/>
    </row>
    <row r="63" spans="1:29" ht="12.75" customHeight="1" x14ac:dyDescent="0.25">
      <c r="A63" s="497" t="str">
        <f>TEXT($B$61,"dddd")</f>
        <v>donderdag</v>
      </c>
      <c r="B63" s="664"/>
      <c r="C63" s="452"/>
      <c r="D63" s="492">
        <f>IF(LEFT($A63,2)="ma",$D$173,IF(LEFT($A63,2)="di",$D$178,IF(LEFT($A63,2)="wo",$D$183,IF(LEFT($A63,2)="do",$D$188,IF(LEFT($A63,2)="vr",$D$193,IF(LEFT($A63,2)="za",$D$198,IF(LEFT($A63,2)="zo",$D$199)))))))</f>
        <v>0</v>
      </c>
      <c r="E63" s="441">
        <f>IF(LEFT($A63,2)="ma",$E$173,IF(LEFT($A63,2)="di",$E$178,IF(LEFT($A63,2)="wo",$E$183,IF(LEFT($A63,2)="do",$E$188,IF(LEFT($A63,2)="vr",$E$193,IF(LEFT($A63,2)="za",$E$198,IF(LEFT($A63,2)="zo",$E$199)))))))</f>
        <v>0</v>
      </c>
      <c r="F63" s="441">
        <f>IF(LEFT($A63,2)="ma",$C$173,IF(LEFT($A63,2)="di",$C$178,IF(LEFT($A63,2)="wo",$C$183,IF(LEFT($A63,2)="do",$C$188,IF(LEFT($A63,2)="vr",$C$193,IF(LEFT($A63,2)="za",$C$198,IF(LEFT($A63,2)="zo",$C$199)))))))</f>
        <v>0</v>
      </c>
      <c r="G63" s="43">
        <f t="shared" si="11"/>
        <v>0</v>
      </c>
      <c r="H63" s="265"/>
      <c r="I63" s="265"/>
      <c r="J63" s="280"/>
      <c r="K63" s="280"/>
      <c r="L63" s="310"/>
      <c r="M63" s="282"/>
      <c r="N63" s="463">
        <f t="shared" si="29"/>
        <v>42958</v>
      </c>
      <c r="O63" s="390"/>
      <c r="P63" s="283"/>
      <c r="Q63" s="283"/>
      <c r="R63" s="80"/>
      <c r="S63" s="68">
        <f t="shared" si="1"/>
        <v>0</v>
      </c>
      <c r="T63" s="4">
        <f t="shared" si="23"/>
        <v>0</v>
      </c>
      <c r="U63" s="35"/>
      <c r="V63" s="69">
        <f t="shared" si="6"/>
        <v>0</v>
      </c>
      <c r="W63" s="69">
        <f t="shared" si="7"/>
        <v>0</v>
      </c>
      <c r="X63" s="70">
        <f t="shared" si="8"/>
        <v>0</v>
      </c>
      <c r="Y63" s="92">
        <f t="shared" si="24"/>
        <v>0</v>
      </c>
      <c r="Z63" s="234"/>
      <c r="AA63" s="530">
        <v>0</v>
      </c>
      <c r="AB63" s="531">
        <v>0</v>
      </c>
      <c r="AC63" s="37"/>
    </row>
    <row r="64" spans="1:29" ht="12.75" customHeight="1" thickBot="1" x14ac:dyDescent="0.3">
      <c r="A64" s="497" t="str">
        <f>TEXT($B$61,"dddd")</f>
        <v>donderdag</v>
      </c>
      <c r="B64" s="664"/>
      <c r="C64" s="450"/>
      <c r="D64" s="441">
        <f>IF(LEFT($A64,2)="ma",$D$174,IF(LEFT($A64,2)="di",$D$179,IF(LEFT($A64,2)="wo",$D$184,IF(LEFT($A64,2)="do",$D$189,IF(LEFT($A64,2)="vr",$D$194,IF(LEFT($A64,2)="za",$D$198,IF(LEFT($A64,2)="zo",$D$199)))))))</f>
        <v>0</v>
      </c>
      <c r="E64" s="441">
        <f>IF(LEFT($A64,2)="ma",$E$174,IF(LEFT($A64,2)="di",$E$179,IF(LEFT($A64,2)="wo",$E$184,IF(LEFT($A64,2)="do",$E$189,IF(LEFT($A64,2)="vr",$E$194,IF(LEFT($A64,2)="za",$E$198,IF(LEFT($A64,2)="zo",$E$199)))))))</f>
        <v>0</v>
      </c>
      <c r="F64" s="441">
        <f>IF(LEFT($A64,2)="ma",$C$174,IF(LEFT($A64,2)="di",$C$179,IF(LEFT($A64,2)="wo",$C$184,IF(LEFT($A64,2)="do",$C$189,IF(LEFT($A64,2)="vr",$C$194,IF(LEFT($A64,2)="za",$C$198,IF(LEFT($A64,2)="zo",$C$199)))))))</f>
        <v>0</v>
      </c>
      <c r="G64" s="43">
        <f t="shared" si="11"/>
        <v>0</v>
      </c>
      <c r="H64" s="265"/>
      <c r="I64" s="265"/>
      <c r="J64" s="280"/>
      <c r="K64" s="280"/>
      <c r="L64" s="310"/>
      <c r="M64" s="282"/>
      <c r="N64" s="463">
        <f t="shared" si="29"/>
        <v>42958</v>
      </c>
      <c r="O64" s="390"/>
      <c r="P64" s="283"/>
      <c r="Q64" s="283"/>
      <c r="R64" s="80"/>
      <c r="S64" s="68">
        <f t="shared" si="1"/>
        <v>0</v>
      </c>
      <c r="T64" s="4">
        <f t="shared" si="23"/>
        <v>0</v>
      </c>
      <c r="U64" s="35"/>
      <c r="V64" s="69">
        <f t="shared" si="6"/>
        <v>0</v>
      </c>
      <c r="W64" s="69">
        <f t="shared" si="7"/>
        <v>0</v>
      </c>
      <c r="X64" s="70">
        <f t="shared" si="8"/>
        <v>0</v>
      </c>
      <c r="Y64" s="92">
        <f t="shared" si="24"/>
        <v>0</v>
      </c>
      <c r="Z64" s="234"/>
      <c r="AA64" s="530">
        <v>0</v>
      </c>
      <c r="AB64" s="531">
        <v>0</v>
      </c>
      <c r="AC64" s="37"/>
    </row>
    <row r="65" spans="1:29" ht="13.5" customHeight="1" thickBot="1" x14ac:dyDescent="0.3">
      <c r="A65" s="498" t="str">
        <f>TEXT($B$61,"dddd")</f>
        <v>donderdag</v>
      </c>
      <c r="B65" s="665"/>
      <c r="C65" s="449" t="e">
        <f t="shared" si="12"/>
        <v>#REF!</v>
      </c>
      <c r="D65" s="442">
        <f>IF(LEFT($A65,2)="ma",$D$175,IF(LEFT($A65,2)="di",$D$180,IF(LEFT($A65,2)="wo",$D$185,IF(LEFT($A65,2)="do",$D$190,IF(LEFT($A65,2)="vr",$D$195,IF(LEFT($A65,2)="za",$D$198,IF(LEFT($A65,2)="zo",$D$199)))))))</f>
        <v>0</v>
      </c>
      <c r="E65" s="442">
        <f>IF(LEFT($A65,2)="ma",$E$175,IF(LEFT($A65,2)="di",$E$180,IF(LEFT($A65,2)="wo",$E$185,IF(LEFT($A65,2)="do",$E$190,IF(LEFT($A65,2)="vr",$E$195,IF(LEFT($A65,2)="za",$E$198,IF(LEFT($A65,2)="zo",$E$199)))))))</f>
        <v>0</v>
      </c>
      <c r="F65" s="442">
        <f>IF(LEFT($A65,2)="ma",$C$175,IF(LEFT($A65,2)="di",$C$180,IF(LEFT($A65,2)="wo",$C$185,IF(LEFT($A65,2)="do",$C$190,IF(LEFT($A65,2)="vr",$C$195,IF(LEFT($A65,2)="za",$C$198,IF(LEFT($A65,2)="zo",$C$199)))))))</f>
        <v>0</v>
      </c>
      <c r="G65" s="46">
        <f t="shared" si="11"/>
        <v>0</v>
      </c>
      <c r="H65" s="268"/>
      <c r="I65" s="266"/>
      <c r="J65" s="292"/>
      <c r="K65" s="292"/>
      <c r="L65" s="313"/>
      <c r="M65" s="294"/>
      <c r="N65" s="463">
        <f t="shared" si="29"/>
        <v>42958</v>
      </c>
      <c r="O65" s="393"/>
      <c r="P65" s="295"/>
      <c r="Q65" s="295"/>
      <c r="R65" s="81"/>
      <c r="S65" s="71">
        <f t="shared" si="1"/>
        <v>0</v>
      </c>
      <c r="T65" s="6">
        <f t="shared" si="23"/>
        <v>0</v>
      </c>
      <c r="U65" s="36"/>
      <c r="V65" s="72">
        <f t="shared" si="6"/>
        <v>0</v>
      </c>
      <c r="W65" s="72">
        <f t="shared" si="7"/>
        <v>0</v>
      </c>
      <c r="X65" s="73">
        <f t="shared" si="8"/>
        <v>0</v>
      </c>
      <c r="Y65" s="93">
        <f t="shared" si="24"/>
        <v>0</v>
      </c>
      <c r="Z65" s="237"/>
      <c r="AA65" s="536">
        <v>0</v>
      </c>
      <c r="AB65" s="537">
        <v>0</v>
      </c>
      <c r="AC65" s="40"/>
    </row>
    <row r="66" spans="1:29" ht="12.75" customHeight="1" thickBot="1" x14ac:dyDescent="0.3">
      <c r="A66" s="496" t="str">
        <f>TEXT($B$66,"dddd")</f>
        <v>vrijdag</v>
      </c>
      <c r="B66" s="663">
        <f>DATE($AC$3,8,13)</f>
        <v>42959</v>
      </c>
      <c r="C66" s="451"/>
      <c r="D66" s="493">
        <f>IF(LEFT($A66,2 )="ma",$D$171,IF(LEFT($A66,2)="di",$D$176,IF(LEFT($A66,2)="wo",$D$181,IF(LEFT($A66,2)="do",$D$186,IF(LEFT($A66,2)="vr",$D$191,IF(LEFT($A66,2)="za",$D$198,IF(LEFT($A66,2)="zo",$D$199)))))))</f>
        <v>0</v>
      </c>
      <c r="E66" s="495">
        <f>IF(LEFT($A66,2)="ma",$E$171,IF(LEFT($A66,2)="di",$E$176,IF(LEFT($A66,2)="wo",$E$181,IF(LEFT($A66,2)="do",$E$186,IF(LEFT($A66,2)="vr",$E$191,IF(LEFT($A66,2)="za",$E$198,IF(LEFT($A66,2)="zo",$E$199)))))))</f>
        <v>0</v>
      </c>
      <c r="F66" s="495">
        <f>IF(LEFT($A66,2)="ma",$C$171,IF(LEFT($A66,2)="di",$C$176,IF(LEFT($A66,2)="wo",$C$181,IF(LEFT($A66,2)="do",$C$186,IF(LEFT($A66,2)="vr",$C$191,IF(LEFT($A66,2)="za",$C$198,IF(LEFT($A66,2)="zo",$C$199)))))))</f>
        <v>0</v>
      </c>
      <c r="G66" s="42">
        <f t="shared" si="11"/>
        <v>0</v>
      </c>
      <c r="H66" s="264"/>
      <c r="I66" s="508"/>
      <c r="J66" s="276"/>
      <c r="K66" s="276"/>
      <c r="L66" s="309"/>
      <c r="M66" s="278"/>
      <c r="N66" s="464">
        <f>$B$66</f>
        <v>42959</v>
      </c>
      <c r="O66" s="389"/>
      <c r="P66" s="279"/>
      <c r="Q66" s="279"/>
      <c r="R66" s="79"/>
      <c r="S66" s="200">
        <f t="shared" si="1"/>
        <v>0</v>
      </c>
      <c r="T66" s="5">
        <f t="shared" si="23"/>
        <v>0</v>
      </c>
      <c r="U66" s="34"/>
      <c r="V66" s="67">
        <f>IF(LEFT(M66,1)="R",IF(U66&lt;$Q$2,0,U66-$Q$2),IF(LEFT(M66,1)="S",IF(U66&lt;$Q$2,0,U66-$Q$2),U66))</f>
        <v>0</v>
      </c>
      <c r="W66" s="67">
        <f>U66</f>
        <v>0</v>
      </c>
      <c r="X66" s="74">
        <f>W66*($Y$3)</f>
        <v>0</v>
      </c>
      <c r="Y66" s="91">
        <f t="shared" si="24"/>
        <v>0</v>
      </c>
      <c r="Z66" s="238"/>
      <c r="AA66" s="528">
        <v>0</v>
      </c>
      <c r="AB66" s="529">
        <v>0</v>
      </c>
      <c r="AC66" s="41"/>
    </row>
    <row r="67" spans="1:29" ht="12.75" customHeight="1" thickBot="1" x14ac:dyDescent="0.3">
      <c r="A67" s="497" t="str">
        <f>TEXT($B$66,"dddd")</f>
        <v>vrijdag</v>
      </c>
      <c r="B67" s="664"/>
      <c r="C67" s="450"/>
      <c r="D67" s="494">
        <f>IF(LEFT($A67,2)="ma",$D$172,IF(LEFT($A67,2)="di",$D$177,IF(LEFT($A67,2)="wo",$D$182,IF(LEFT($A67,2)="do",$D$187,IF(LEFT($A67,2)="vr",$D$192,IF(LEFT($A67,2)="za",$D$198,IF(LEFT($A67,2)="zo",$D$199)))))))</f>
        <v>0</v>
      </c>
      <c r="E67" s="441">
        <f>IF(LEFT($A67,2)="ma",$E$172,IF(LEFT($A67,2)="di",$E$177,IF(LEFT($A67,2)="wo",$E$182,IF(LEFT($A67,2)="do",$E$187,IF(LEFT($A67,2)="vr",$E$192,IF(LEFT($A67,2)="za",$E$198,IF(LEFT($A67,2)="zo",$E$199)))))))</f>
        <v>0</v>
      </c>
      <c r="F67" s="441">
        <f>IF(LEFT($A67,2)="ma",$C$172,IF(LEFT($A67,2)="di",$C$177,IF(LEFT($A67,2)="wo",$C$182,IF(LEFT($A67,2)="do",$C$187,IF(LEFT($A67,2)="vr",$C$192,IF(LEFT($A67,2)="za",$C$198,IF(LEFT($A67,2)="zo",$C$199)))))))</f>
        <v>0</v>
      </c>
      <c r="G67" s="43">
        <f t="shared" si="11"/>
        <v>0</v>
      </c>
      <c r="H67" s="265"/>
      <c r="I67" s="265"/>
      <c r="J67" s="280"/>
      <c r="K67" s="280"/>
      <c r="L67" s="310"/>
      <c r="M67" s="282"/>
      <c r="N67" s="464">
        <f t="shared" ref="N67:N70" si="30">$B$66</f>
        <v>42959</v>
      </c>
      <c r="O67" s="390"/>
      <c r="P67" s="283"/>
      <c r="Q67" s="283"/>
      <c r="R67" s="80"/>
      <c r="S67" s="68">
        <f t="shared" si="1"/>
        <v>0</v>
      </c>
      <c r="T67" s="4">
        <f t="shared" si="23"/>
        <v>0</v>
      </c>
      <c r="U67" s="35"/>
      <c r="V67" s="69">
        <f t="shared" si="6"/>
        <v>0</v>
      </c>
      <c r="W67" s="69">
        <f t="shared" si="7"/>
        <v>0</v>
      </c>
      <c r="X67" s="70">
        <f t="shared" si="8"/>
        <v>0</v>
      </c>
      <c r="Y67" s="92">
        <f t="shared" si="24"/>
        <v>0</v>
      </c>
      <c r="Z67" s="234"/>
      <c r="AA67" s="530">
        <v>0</v>
      </c>
      <c r="AB67" s="531">
        <v>0</v>
      </c>
      <c r="AC67" s="37"/>
    </row>
    <row r="68" spans="1:29" ht="12.75" customHeight="1" thickBot="1" x14ac:dyDescent="0.3">
      <c r="A68" s="497" t="str">
        <f>TEXT($B$66,"dddd")</f>
        <v>vrijdag</v>
      </c>
      <c r="B68" s="664"/>
      <c r="C68" s="452"/>
      <c r="D68" s="492">
        <f>IF(LEFT($A68,2)="ma",$D$173,IF(LEFT($A68,2)="di",$D$178,IF(LEFT($A68,2)="wo",$D$183,IF(LEFT($A68,2)="do",$D$188,IF(LEFT($A68,2)="vr",$D$193,IF(LEFT($A68,2)="za",$D$198,IF(LEFT($A68,2)="zo",$D$199)))))))</f>
        <v>0</v>
      </c>
      <c r="E68" s="441">
        <f>IF(LEFT($A68,2)="ma",$E$173,IF(LEFT($A68,2)="di",$E$178,IF(LEFT($A68,2)="wo",$E$183,IF(LEFT($A68,2)="do",$E$188,IF(LEFT($A68,2)="vr",$E$193,IF(LEFT($A68,2)="za",$E$198,IF(LEFT($A68,2)="zo",$E$199)))))))</f>
        <v>0</v>
      </c>
      <c r="F68" s="441">
        <f>IF(LEFT($A68,2)="ma",$C$173,IF(LEFT($A68,2)="di",$C$178,IF(LEFT($A68,2)="wo",$C$183,IF(LEFT($A68,2)="do",$C$188,IF(LEFT($A68,2)="vr",$C$193,IF(LEFT($A68,2)="za",$C$198,IF(LEFT($A68,2)="zo",$C$199)))))))</f>
        <v>0</v>
      </c>
      <c r="G68" s="43">
        <f t="shared" si="11"/>
        <v>0</v>
      </c>
      <c r="H68" s="265"/>
      <c r="I68" s="265"/>
      <c r="J68" s="280"/>
      <c r="K68" s="280"/>
      <c r="L68" s="310"/>
      <c r="M68" s="282"/>
      <c r="N68" s="464">
        <f t="shared" si="30"/>
        <v>42959</v>
      </c>
      <c r="O68" s="390"/>
      <c r="P68" s="283"/>
      <c r="Q68" s="283"/>
      <c r="R68" s="80"/>
      <c r="S68" s="68">
        <f t="shared" si="1"/>
        <v>0</v>
      </c>
      <c r="T68" s="4">
        <f t="shared" si="23"/>
        <v>0</v>
      </c>
      <c r="U68" s="35"/>
      <c r="V68" s="69">
        <f t="shared" si="6"/>
        <v>0</v>
      </c>
      <c r="W68" s="69">
        <f t="shared" si="7"/>
        <v>0</v>
      </c>
      <c r="X68" s="70">
        <f t="shared" si="8"/>
        <v>0</v>
      </c>
      <c r="Y68" s="92">
        <f t="shared" si="24"/>
        <v>0</v>
      </c>
      <c r="Z68" s="234"/>
      <c r="AA68" s="530">
        <v>0</v>
      </c>
      <c r="AB68" s="531">
        <v>0</v>
      </c>
      <c r="AC68" s="37"/>
    </row>
    <row r="69" spans="1:29" ht="12.75" customHeight="1" thickBot="1" x14ac:dyDescent="0.3">
      <c r="A69" s="497" t="str">
        <f>TEXT($B$66,"dddd")</f>
        <v>vrijdag</v>
      </c>
      <c r="B69" s="664"/>
      <c r="C69" s="450"/>
      <c r="D69" s="441">
        <f>IF(LEFT($A69,2)="ma",$D$174,IF(LEFT($A69,2)="di",$D$179,IF(LEFT($A69,2)="wo",$D$184,IF(LEFT($A69,2)="do",$D$189,IF(LEFT($A69,2)="vr",$D$194,IF(LEFT($A69,2)="za",$D$198,IF(LEFT($A69,2)="zo",$D$199)))))))</f>
        <v>0</v>
      </c>
      <c r="E69" s="441">
        <f>IF(LEFT($A69,2)="ma",$E$174,IF(LEFT($A69,2)="di",$E$179,IF(LEFT($A69,2)="wo",$E$184,IF(LEFT($A69,2)="do",$E$189,IF(LEFT($A69,2)="vr",$E$194,IF(LEFT($A69,2)="za",$E$198,IF(LEFT($A69,2)="zo",$E$199)))))))</f>
        <v>0</v>
      </c>
      <c r="F69" s="441">
        <f>IF(LEFT($A69,2)="ma",$C$174,IF(LEFT($A69,2)="di",$C$179,IF(LEFT($A69,2)="wo",$C$184,IF(LEFT($A69,2)="do",$C$189,IF(LEFT($A69,2)="vr",$C$194,IF(LEFT($A69,2)="za",$C$198,IF(LEFT($A69,2)="zo",$C$199)))))))</f>
        <v>0</v>
      </c>
      <c r="G69" s="43">
        <f t="shared" si="11"/>
        <v>0</v>
      </c>
      <c r="H69" s="265"/>
      <c r="I69" s="265"/>
      <c r="J69" s="280"/>
      <c r="K69" s="280"/>
      <c r="L69" s="310"/>
      <c r="M69" s="282"/>
      <c r="N69" s="464">
        <f t="shared" si="30"/>
        <v>42959</v>
      </c>
      <c r="O69" s="390"/>
      <c r="P69" s="283"/>
      <c r="Q69" s="283"/>
      <c r="R69" s="80"/>
      <c r="S69" s="68">
        <f t="shared" si="1"/>
        <v>0</v>
      </c>
      <c r="T69" s="4">
        <f t="shared" si="23"/>
        <v>0</v>
      </c>
      <c r="U69" s="35"/>
      <c r="V69" s="69">
        <f t="shared" si="6"/>
        <v>0</v>
      </c>
      <c r="W69" s="69">
        <f t="shared" si="7"/>
        <v>0</v>
      </c>
      <c r="X69" s="70">
        <f t="shared" si="8"/>
        <v>0</v>
      </c>
      <c r="Y69" s="92">
        <f t="shared" si="24"/>
        <v>0</v>
      </c>
      <c r="Z69" s="234"/>
      <c r="AA69" s="530">
        <v>0</v>
      </c>
      <c r="AB69" s="531">
        <v>0</v>
      </c>
      <c r="AC69" s="37"/>
    </row>
    <row r="70" spans="1:29" ht="13.5" customHeight="1" thickBot="1" x14ac:dyDescent="0.3">
      <c r="A70" s="498" t="str">
        <f>TEXT($B$66,"dddd")</f>
        <v>vrijdag</v>
      </c>
      <c r="B70" s="665"/>
      <c r="C70" s="449" t="e">
        <f t="shared" si="12"/>
        <v>#REF!</v>
      </c>
      <c r="D70" s="442">
        <f>IF(LEFT($A70,2)="ma",$D$175,IF(LEFT($A70,2)="di",$D$180,IF(LEFT($A70,2)="wo",$D$185,IF(LEFT($A70,2)="do",$D$190,IF(LEFT($A70,2)="vr",$D$195,IF(LEFT($A70,2)="za",$D$198,IF(LEFT($A70,2)="zo",$D$199)))))))</f>
        <v>0</v>
      </c>
      <c r="E70" s="442">
        <f>IF(LEFT($A70,2)="ma",$E$175,IF(LEFT($A70,2)="di",$E$180,IF(LEFT($A70,2)="wo",$E$185,IF(LEFT($A70,2)="do",$E$190,IF(LEFT($A70,2)="vr",$E$195,IF(LEFT($A70,2)="za",$E$198,IF(LEFT($A70,2)="zo",$E$199)))))))</f>
        <v>0</v>
      </c>
      <c r="F70" s="442">
        <f>IF(LEFT($A70,2)="ma",$C$175,IF(LEFT($A70,2)="di",$C$180,IF(LEFT($A70,2)="wo",$C$185,IF(LEFT($A70,2)="do",$C$190,IF(LEFT($A70,2)="vr",$C$195,IF(LEFT($A70,2)="za",$C$198,IF(LEFT($A70,2)="zo",$C$199)))))))</f>
        <v>0</v>
      </c>
      <c r="G70" s="44">
        <f t="shared" si="11"/>
        <v>0</v>
      </c>
      <c r="H70" s="266"/>
      <c r="I70" s="266"/>
      <c r="J70" s="284"/>
      <c r="K70" s="284"/>
      <c r="L70" s="311"/>
      <c r="M70" s="286"/>
      <c r="N70" s="464">
        <f t="shared" si="30"/>
        <v>42959</v>
      </c>
      <c r="O70" s="391"/>
      <c r="P70" s="287"/>
      <c r="Q70" s="287"/>
      <c r="R70" s="81"/>
      <c r="S70" s="71">
        <f t="shared" ref="S70:S133" si="31">IF(LEFT(M70,1)="R",IF(R70&lt;$Q$2,0,R70-$Q$2),IF(LEFT(M70,1)="S",IF(R70&lt;$Q$2,0,R70-$Q$2),R70))</f>
        <v>0</v>
      </c>
      <c r="T70" s="6">
        <f t="shared" ref="T70:T101" si="32">S70*$R$3</f>
        <v>0</v>
      </c>
      <c r="U70" s="36"/>
      <c r="V70" s="72">
        <f t="shared" si="6"/>
        <v>0</v>
      </c>
      <c r="W70" s="72">
        <f t="shared" si="7"/>
        <v>0</v>
      </c>
      <c r="X70" s="73">
        <f t="shared" si="8"/>
        <v>0</v>
      </c>
      <c r="Y70" s="93">
        <f t="shared" ref="Y70:Y101" si="33">V70*($R$3)</f>
        <v>0</v>
      </c>
      <c r="Z70" s="235"/>
      <c r="AA70" s="532">
        <v>0</v>
      </c>
      <c r="AB70" s="533">
        <v>0</v>
      </c>
      <c r="AC70" s="38"/>
    </row>
    <row r="71" spans="1:29" ht="12.75" customHeight="1" x14ac:dyDescent="0.25">
      <c r="A71" s="496" t="str">
        <f>TEXT($B$71,"dddd")</f>
        <v>zaterdag</v>
      </c>
      <c r="B71" s="663">
        <f>DATE($AC$3,8,14)</f>
        <v>42960</v>
      </c>
      <c r="C71" s="451"/>
      <c r="D71" s="493">
        <f>IF(LEFT($A71,2 )="ma",$D$171,IF(LEFT($A71,2)="di",$D$176,IF(LEFT($A71,2)="wo",$D$181,IF(LEFT($A71,2)="do",$D$186,IF(LEFT($A71,2)="vr",$D$191,IF(LEFT($A71,2)="za",$D$198,IF(LEFT($A71,2)="zo",$D$199)))))))</f>
        <v>0</v>
      </c>
      <c r="E71" s="495">
        <f>IF(LEFT($A71,2)="ma",$E$171,IF(LEFT($A71,2)="di",$E$176,IF(LEFT($A71,2)="wo",$E$181,IF(LEFT($A71,2)="do",$E$186,IF(LEFT($A71,2)="vr",$E$191,IF(LEFT($A71,2)="za",$E$198,IF(LEFT($A71,2)="zo",$E$199)))))))</f>
        <v>0</v>
      </c>
      <c r="F71" s="495">
        <f>IF(LEFT($A71,2)="ma",$C$171,IF(LEFT($A71,2)="di",$C$176,IF(LEFT($A71,2)="wo",$C$181,IF(LEFT($A71,2)="do",$C$186,IF(LEFT($A71,2)="vr",$C$191,IF(LEFT($A71,2)="za",$C$198,IF(LEFT($A71,2)="zo",$C$199)))))))</f>
        <v>0</v>
      </c>
      <c r="G71" s="45">
        <f t="shared" si="11"/>
        <v>0</v>
      </c>
      <c r="H71" s="267"/>
      <c r="I71" s="508"/>
      <c r="J71" s="288"/>
      <c r="K71" s="288"/>
      <c r="L71" s="312"/>
      <c r="M71" s="290"/>
      <c r="N71" s="463">
        <f>$B$71</f>
        <v>42960</v>
      </c>
      <c r="O71" s="392"/>
      <c r="P71" s="291"/>
      <c r="Q71" s="291"/>
      <c r="R71" s="79"/>
      <c r="S71" s="200">
        <f t="shared" si="31"/>
        <v>0</v>
      </c>
      <c r="T71" s="5">
        <f t="shared" si="32"/>
        <v>0</v>
      </c>
      <c r="U71" s="34"/>
      <c r="V71" s="67">
        <f>IF(LEFT(M71,1)="R",IF(U71&lt;$Q$2,0,U71-$Q$2),IF(LEFT(M71,1)="S",IF(U71&lt;$Q$2,0,U71-$Q$2),U71))</f>
        <v>0</v>
      </c>
      <c r="W71" s="67">
        <f>U71</f>
        <v>0</v>
      </c>
      <c r="X71" s="74">
        <f>W71*($Y$3)</f>
        <v>0</v>
      </c>
      <c r="Y71" s="91">
        <f t="shared" si="33"/>
        <v>0</v>
      </c>
      <c r="Z71" s="236"/>
      <c r="AA71" s="534">
        <v>0</v>
      </c>
      <c r="AB71" s="535">
        <v>0</v>
      </c>
      <c r="AC71" s="39"/>
    </row>
    <row r="72" spans="1:29" ht="12.75" customHeight="1" x14ac:dyDescent="0.25">
      <c r="A72" s="497" t="str">
        <f>TEXT($B$71,"dddd")</f>
        <v>zaterdag</v>
      </c>
      <c r="B72" s="664"/>
      <c r="C72" s="450"/>
      <c r="D72" s="494">
        <f>IF(LEFT($A72,2)="ma",$D$172,IF(LEFT($A72,2)="di",$D$177,IF(LEFT($A72,2)="wo",$D$182,IF(LEFT($A72,2)="do",$D$187,IF(LEFT($A72,2)="vr",$D$192,IF(LEFT($A72,2)="za",$D$198,IF(LEFT($A72,2)="zo",$D$199)))))))</f>
        <v>0</v>
      </c>
      <c r="E72" s="441">
        <f>IF(LEFT($A72,2)="ma",$E$172,IF(LEFT($A72,2)="di",$E$177,IF(LEFT($A72,2)="wo",$E$182,IF(LEFT($A72,2)="do",$E$187,IF(LEFT($A72,2)="vr",$E$192,IF(LEFT($A72,2)="za",$E$198,IF(LEFT($A72,2)="zo",$E$199)))))))</f>
        <v>0</v>
      </c>
      <c r="F72" s="441">
        <f>IF(LEFT($A72,2)="ma",$C$172,IF(LEFT($A72,2)="di",$C$177,IF(LEFT($A72,2)="wo",$C$182,IF(LEFT($A72,2)="do",$C$187,IF(LEFT($A72,2)="vr",$C$192,IF(LEFT($A72,2)="za",$C$198,IF(LEFT($A72,2)="zo",$C$199)))))))</f>
        <v>0</v>
      </c>
      <c r="G72" s="43">
        <f t="shared" si="11"/>
        <v>0</v>
      </c>
      <c r="H72" s="265"/>
      <c r="I72" s="265"/>
      <c r="J72" s="280"/>
      <c r="K72" s="280"/>
      <c r="L72" s="310"/>
      <c r="M72" s="282"/>
      <c r="N72" s="463">
        <f t="shared" ref="N72:N75" si="34">$B$71</f>
        <v>42960</v>
      </c>
      <c r="O72" s="390"/>
      <c r="P72" s="283"/>
      <c r="Q72" s="283"/>
      <c r="R72" s="80"/>
      <c r="S72" s="68">
        <f t="shared" si="31"/>
        <v>0</v>
      </c>
      <c r="T72" s="4">
        <f t="shared" si="32"/>
        <v>0</v>
      </c>
      <c r="U72" s="35"/>
      <c r="V72" s="69">
        <f t="shared" ref="V72:V135" si="35">IF(LEFT(M72,1)="R",IF(U72&lt;$Q$2,0,U72-$Q$2),IF(LEFT(M72,1)="S",IF(U72&lt;$Q$2,0,U72-$Q$2),U72))</f>
        <v>0</v>
      </c>
      <c r="W72" s="69">
        <f t="shared" ref="W72:W135" si="36">U72</f>
        <v>0</v>
      </c>
      <c r="X72" s="70">
        <f t="shared" ref="X72:X135" si="37">W72*($Y$3)</f>
        <v>0</v>
      </c>
      <c r="Y72" s="92">
        <f t="shared" si="33"/>
        <v>0</v>
      </c>
      <c r="Z72" s="234"/>
      <c r="AA72" s="530">
        <v>0</v>
      </c>
      <c r="AB72" s="531">
        <v>0</v>
      </c>
      <c r="AC72" s="37"/>
    </row>
    <row r="73" spans="1:29" ht="12.75" customHeight="1" x14ac:dyDescent="0.25">
      <c r="A73" s="497" t="str">
        <f>TEXT($B$71,"dddd")</f>
        <v>zaterdag</v>
      </c>
      <c r="B73" s="664"/>
      <c r="C73" s="452"/>
      <c r="D73" s="492">
        <f>IF(LEFT($A73,2)="ma",$D$173,IF(LEFT($A73,2)="di",$D$178,IF(LEFT($A73,2)="wo",$D$183,IF(LEFT($A73,2)="do",$D$188,IF(LEFT($A73,2)="vr",$D$193,IF(LEFT($A73,2)="za",$D$198,IF(LEFT($A73,2)="zo",$D$199)))))))</f>
        <v>0</v>
      </c>
      <c r="E73" s="441">
        <f>IF(LEFT($A73,2)="ma",$E$173,IF(LEFT($A73,2)="di",$E$178,IF(LEFT($A73,2)="wo",$E$183,IF(LEFT($A73,2)="do",$E$188,IF(LEFT($A73,2)="vr",$E$193,IF(LEFT($A73,2)="za",$E$198,IF(LEFT($A73,2)="zo",$E$199)))))))</f>
        <v>0</v>
      </c>
      <c r="F73" s="441">
        <f>IF(LEFT($A73,2)="ma",$C$173,IF(LEFT($A73,2)="di",$C$178,IF(LEFT($A73,2)="wo",$C$183,IF(LEFT($A73,2)="do",$C$188,IF(LEFT($A73,2)="vr",$C$193,IF(LEFT($A73,2)="za",$C$198,IF(LEFT($A73,2)="zo",$C$199)))))))</f>
        <v>0</v>
      </c>
      <c r="G73" s="43">
        <f t="shared" si="11"/>
        <v>0</v>
      </c>
      <c r="H73" s="265"/>
      <c r="I73" s="265"/>
      <c r="J73" s="280"/>
      <c r="K73" s="280"/>
      <c r="L73" s="310"/>
      <c r="M73" s="282"/>
      <c r="N73" s="463">
        <f t="shared" si="34"/>
        <v>42960</v>
      </c>
      <c r="O73" s="390"/>
      <c r="P73" s="283"/>
      <c r="Q73" s="283"/>
      <c r="R73" s="80"/>
      <c r="S73" s="68">
        <f t="shared" si="31"/>
        <v>0</v>
      </c>
      <c r="T73" s="4">
        <f t="shared" si="32"/>
        <v>0</v>
      </c>
      <c r="U73" s="35"/>
      <c r="V73" s="69">
        <f t="shared" si="35"/>
        <v>0</v>
      </c>
      <c r="W73" s="69">
        <f t="shared" si="36"/>
        <v>0</v>
      </c>
      <c r="X73" s="70">
        <f t="shared" si="37"/>
        <v>0</v>
      </c>
      <c r="Y73" s="92">
        <f t="shared" si="33"/>
        <v>0</v>
      </c>
      <c r="Z73" s="234"/>
      <c r="AA73" s="530">
        <v>0</v>
      </c>
      <c r="AB73" s="531">
        <v>0</v>
      </c>
      <c r="AC73" s="37"/>
    </row>
    <row r="74" spans="1:29" ht="12.75" customHeight="1" thickBot="1" x14ac:dyDescent="0.3">
      <c r="A74" s="497" t="str">
        <f>TEXT($B$71,"dddd")</f>
        <v>zaterdag</v>
      </c>
      <c r="B74" s="664"/>
      <c r="C74" s="450"/>
      <c r="D74" s="441">
        <f>IF(LEFT($A74,2)="ma",$D$174,IF(LEFT($A74,2)="di",$D$179,IF(LEFT($A74,2)="wo",$D$184,IF(LEFT($A74,2)="do",$D$189,IF(LEFT($A74,2)="vr",$D$194,IF(LEFT($A74,2)="za",$D$198,IF(LEFT($A74,2)="zo",$D$199)))))))</f>
        <v>0</v>
      </c>
      <c r="E74" s="441">
        <f>IF(LEFT($A74,2)="ma",$E$174,IF(LEFT($A74,2)="di",$E$179,IF(LEFT($A74,2)="wo",$E$184,IF(LEFT($A74,2)="do",$E$189,IF(LEFT($A74,2)="vr",$E$194,IF(LEFT($A74,2)="za",$E$198,IF(LEFT($A74,2)="zo",$E$199)))))))</f>
        <v>0</v>
      </c>
      <c r="F74" s="441">
        <f>IF(LEFT($A74,2)="ma",$C$174,IF(LEFT($A74,2)="di",$C$179,IF(LEFT($A74,2)="wo",$C$184,IF(LEFT($A74,2)="do",$C$189,IF(LEFT($A74,2)="vr",$C$194,IF(LEFT($A74,2)="za",$C$198,IF(LEFT($A74,2)="zo",$C$199)))))))</f>
        <v>0</v>
      </c>
      <c r="G74" s="43">
        <f t="shared" si="11"/>
        <v>0</v>
      </c>
      <c r="H74" s="265"/>
      <c r="I74" s="265"/>
      <c r="J74" s="280"/>
      <c r="K74" s="280"/>
      <c r="L74" s="310"/>
      <c r="M74" s="282"/>
      <c r="N74" s="463">
        <f t="shared" si="34"/>
        <v>42960</v>
      </c>
      <c r="O74" s="390"/>
      <c r="P74" s="283"/>
      <c r="Q74" s="283"/>
      <c r="R74" s="80"/>
      <c r="S74" s="68">
        <f t="shared" si="31"/>
        <v>0</v>
      </c>
      <c r="T74" s="4">
        <f t="shared" si="32"/>
        <v>0</v>
      </c>
      <c r="U74" s="35"/>
      <c r="V74" s="69">
        <f t="shared" si="35"/>
        <v>0</v>
      </c>
      <c r="W74" s="69">
        <f t="shared" si="36"/>
        <v>0</v>
      </c>
      <c r="X74" s="70">
        <f t="shared" si="37"/>
        <v>0</v>
      </c>
      <c r="Y74" s="92">
        <f t="shared" si="33"/>
        <v>0</v>
      </c>
      <c r="Z74" s="234"/>
      <c r="AA74" s="530">
        <v>0</v>
      </c>
      <c r="AB74" s="531">
        <v>0</v>
      </c>
      <c r="AC74" s="37"/>
    </row>
    <row r="75" spans="1:29" ht="13.5" customHeight="1" thickBot="1" x14ac:dyDescent="0.3">
      <c r="A75" s="498" t="str">
        <f>TEXT($B$71,"dddd")</f>
        <v>zaterdag</v>
      </c>
      <c r="B75" s="665"/>
      <c r="C75" s="449" t="e">
        <f t="shared" ref="C75" si="38">IF(LEFT($A71,2)="ma",SUM(G71:G75)-SUM($H$171:$H$175)+C70,IF(LEFT($A71,2)="di",SUM(G71:G75)-SUM($H$176:$H$180)+C70, IF(LEFT($A71,2)="wo",SUM(G71:G75)-SUM($H$181:$H$185)+C70, IF(LEFT($A71,2)="do",SUM(G71:G75)-SUM($H$186:$H$190)+C70, IF(LEFT($A71,2)="vr",SUM(G71:G75)-SUM($H$191:$H$195)+C70, IF(LEFT($A71,2)="za",SUM(G71:G75)-$H$198+C70, IF(LEFT($A71,2)="zo",SUM(G71:G75)-$H$199+C70)))))))</f>
        <v>#REF!</v>
      </c>
      <c r="D75" s="442">
        <f>IF(LEFT($A75,2)="ma",$D$175,IF(LEFT($A75,2)="di",$D$180,IF(LEFT($A75,2)="wo",$D$185,IF(LEFT($A75,2)="do",$D$190,IF(LEFT($A75,2)="vr",$D$195,IF(LEFT($A75,2)="za",$D$198,IF(LEFT($A75,2)="zo",$D$199)))))))</f>
        <v>0</v>
      </c>
      <c r="E75" s="442">
        <f>IF(LEFT($A75,2)="ma",$E$175,IF(LEFT($A75,2)="di",$E$180,IF(LEFT($A75,2)="wo",$E$185,IF(LEFT($A75,2)="do",$E$190,IF(LEFT($A75,2)="vr",$E$195,IF(LEFT($A75,2)="za",$E$198,IF(LEFT($A75,2)="zo",$E$199)))))))</f>
        <v>0</v>
      </c>
      <c r="F75" s="442">
        <f>IF(LEFT($A75,2)="ma",$C$175,IF(LEFT($A75,2)="di",$C$180,IF(LEFT($A75,2)="wo",$C$185,IF(LEFT($A75,2)="do",$C$190,IF(LEFT($A75,2)="vr",$C$195,IF(LEFT($A75,2)="za",$C$198,IF(LEFT($A75,2)="zo",$C$199)))))))</f>
        <v>0</v>
      </c>
      <c r="G75" s="46">
        <f t="shared" si="11"/>
        <v>0</v>
      </c>
      <c r="H75" s="268"/>
      <c r="I75" s="266"/>
      <c r="J75" s="292"/>
      <c r="K75" s="292"/>
      <c r="L75" s="313"/>
      <c r="M75" s="294"/>
      <c r="N75" s="463">
        <f t="shared" si="34"/>
        <v>42960</v>
      </c>
      <c r="O75" s="393"/>
      <c r="P75" s="295"/>
      <c r="Q75" s="295"/>
      <c r="R75" s="81"/>
      <c r="S75" s="71">
        <f t="shared" si="31"/>
        <v>0</v>
      </c>
      <c r="T75" s="6">
        <f t="shared" si="32"/>
        <v>0</v>
      </c>
      <c r="U75" s="36"/>
      <c r="V75" s="72">
        <f t="shared" si="35"/>
        <v>0</v>
      </c>
      <c r="W75" s="72">
        <f t="shared" si="36"/>
        <v>0</v>
      </c>
      <c r="X75" s="73">
        <f t="shared" si="37"/>
        <v>0</v>
      </c>
      <c r="Y75" s="93">
        <f t="shared" si="33"/>
        <v>0</v>
      </c>
      <c r="Z75" s="237"/>
      <c r="AA75" s="536">
        <v>0</v>
      </c>
      <c r="AB75" s="537">
        <v>0</v>
      </c>
      <c r="AC75" s="40"/>
    </row>
    <row r="76" spans="1:29" ht="12.75" customHeight="1" thickBot="1" x14ac:dyDescent="0.3">
      <c r="A76" s="496" t="str">
        <f>TEXT($B$76,"dddd")</f>
        <v>zondag</v>
      </c>
      <c r="B76" s="663">
        <f>DATE($AC$3,8,15)</f>
        <v>42961</v>
      </c>
      <c r="C76" s="451"/>
      <c r="D76" s="493">
        <f>IF(LEFT($A76,2 )="ma",$D$171,IF(LEFT($A76,2)="di",$D$176,IF(LEFT($A76,2)="wo",$D$181,IF(LEFT($A76,2)="do",$D$186,IF(LEFT($A76,2)="vr",$D$191,IF(LEFT($A76,2)="za",$D$198,IF(LEFT($A76,2)="zo",$D$199)))))))</f>
        <v>0</v>
      </c>
      <c r="E76" s="495">
        <f>IF(LEFT($A76,2)="ma",$E$171,IF(LEFT($A76,2)="di",$E$176,IF(LEFT($A76,2)="wo",$E$181,IF(LEFT($A76,2)="do",$E$186,IF(LEFT($A76,2)="vr",$E$191,IF(LEFT($A76,2)="za",$E$198,IF(LEFT($A76,2)="zo",$E$199)))))))</f>
        <v>0</v>
      </c>
      <c r="F76" s="495">
        <f>IF(LEFT($A76,2)="ma",$C$171,IF(LEFT($A76,2)="di",$C$176,IF(LEFT($A76,2)="wo",$C$181,IF(LEFT($A76,2)="do",$C$186,IF(LEFT($A76,2)="vr",$C$191,IF(LEFT($A76,2)="za",$C$198,IF(LEFT($A76,2)="zo",$C$199)))))))</f>
        <v>0</v>
      </c>
      <c r="G76" s="42">
        <f t="shared" si="11"/>
        <v>0</v>
      </c>
      <c r="H76" s="264"/>
      <c r="I76" s="508"/>
      <c r="J76" s="276"/>
      <c r="K76" s="276"/>
      <c r="L76" s="309"/>
      <c r="M76" s="278"/>
      <c r="N76" s="464">
        <f>$B$76</f>
        <v>42961</v>
      </c>
      <c r="O76" s="389"/>
      <c r="P76" s="279"/>
      <c r="Q76" s="279"/>
      <c r="R76" s="79"/>
      <c r="S76" s="200">
        <f t="shared" si="31"/>
        <v>0</v>
      </c>
      <c r="T76" s="5">
        <f t="shared" si="32"/>
        <v>0</v>
      </c>
      <c r="U76" s="34"/>
      <c r="V76" s="67">
        <f>IF(LEFT(M76,1)="R",IF(U76&lt;$Q$2,0,U76-$Q$2),IF(LEFT(M76,1)="S",IF(U76&lt;$Q$2,0,U76-$Q$2),U76))</f>
        <v>0</v>
      </c>
      <c r="W76" s="67">
        <f>U76</f>
        <v>0</v>
      </c>
      <c r="X76" s="74">
        <f>W76*($Y$3)</f>
        <v>0</v>
      </c>
      <c r="Y76" s="91">
        <f t="shared" si="33"/>
        <v>0</v>
      </c>
      <c r="Z76" s="238"/>
      <c r="AA76" s="528">
        <v>0</v>
      </c>
      <c r="AB76" s="529">
        <v>0</v>
      </c>
      <c r="AC76" s="41"/>
    </row>
    <row r="77" spans="1:29" ht="12.75" customHeight="1" thickBot="1" x14ac:dyDescent="0.3">
      <c r="A77" s="497" t="str">
        <f>TEXT($B$76,"dddd")</f>
        <v>zondag</v>
      </c>
      <c r="B77" s="664"/>
      <c r="C77" s="450"/>
      <c r="D77" s="494">
        <f>IF(LEFT($A77,2)="ma",$D$172,IF(LEFT($A77,2)="di",$D$177,IF(LEFT($A77,2)="wo",$D$182,IF(LEFT($A77,2)="do",$D$187,IF(LEFT($A77,2)="vr",$D$192,IF(LEFT($A77,2)="za",$D$198,IF(LEFT($A77,2)="zo",$D$199)))))))</f>
        <v>0</v>
      </c>
      <c r="E77" s="441">
        <f>IF(LEFT($A77,2)="ma",$E$172,IF(LEFT($A77,2)="di",$E$177,IF(LEFT($A77,2)="wo",$E$182,IF(LEFT($A77,2)="do",$E$187,IF(LEFT($A77,2)="vr",$E$192,IF(LEFT($A77,2)="za",$E$198,IF(LEFT($A77,2)="zo",$E$199)))))))</f>
        <v>0</v>
      </c>
      <c r="F77" s="441">
        <f>IF(LEFT($A77,2)="ma",$C$172,IF(LEFT($A77,2)="di",$C$177,IF(LEFT($A77,2)="wo",$C$182,IF(LEFT($A77,2)="do",$C$187,IF(LEFT($A77,2)="vr",$C$192,IF(LEFT($A77,2)="za",$C$198,IF(LEFT($A77,2)="zo",$C$199)))))))</f>
        <v>0</v>
      </c>
      <c r="G77" s="43">
        <f t="shared" ref="G77:G140" si="39">E77-D77-F77</f>
        <v>0</v>
      </c>
      <c r="H77" s="265"/>
      <c r="I77" s="265"/>
      <c r="J77" s="280"/>
      <c r="K77" s="280"/>
      <c r="L77" s="310"/>
      <c r="M77" s="282"/>
      <c r="N77" s="464">
        <f t="shared" ref="N77:N80" si="40">$B$76</f>
        <v>42961</v>
      </c>
      <c r="O77" s="390"/>
      <c r="P77" s="283"/>
      <c r="Q77" s="283"/>
      <c r="R77" s="80"/>
      <c r="S77" s="68">
        <f t="shared" si="31"/>
        <v>0</v>
      </c>
      <c r="T77" s="4">
        <f t="shared" si="32"/>
        <v>0</v>
      </c>
      <c r="U77" s="35"/>
      <c r="V77" s="69">
        <f t="shared" si="35"/>
        <v>0</v>
      </c>
      <c r="W77" s="69">
        <f t="shared" si="36"/>
        <v>0</v>
      </c>
      <c r="X77" s="70">
        <f t="shared" si="37"/>
        <v>0</v>
      </c>
      <c r="Y77" s="92">
        <f t="shared" si="33"/>
        <v>0</v>
      </c>
      <c r="Z77" s="234"/>
      <c r="AA77" s="530">
        <v>0</v>
      </c>
      <c r="AB77" s="531">
        <v>0</v>
      </c>
      <c r="AC77" s="37"/>
    </row>
    <row r="78" spans="1:29" ht="12.75" customHeight="1" thickBot="1" x14ac:dyDescent="0.3">
      <c r="A78" s="497" t="str">
        <f>TEXT($B$76,"dddd")</f>
        <v>zondag</v>
      </c>
      <c r="B78" s="664"/>
      <c r="C78" s="452"/>
      <c r="D78" s="492">
        <f>IF(LEFT($A78,2)="ma",$D$173,IF(LEFT($A78,2)="di",$D$178,IF(LEFT($A78,2)="wo",$D$183,IF(LEFT($A78,2)="do",$D$188,IF(LEFT($A78,2)="vr",$D$193,IF(LEFT($A78,2)="za",$D$198,IF(LEFT($A78,2)="zo",$D$199)))))))</f>
        <v>0</v>
      </c>
      <c r="E78" s="441">
        <f>IF(LEFT($A78,2)="ma",$E$173,IF(LEFT($A78,2)="di",$E$178,IF(LEFT($A78,2)="wo",$E$183,IF(LEFT($A78,2)="do",$E$188,IF(LEFT($A78,2)="vr",$E$193,IF(LEFT($A78,2)="za",$E$198,IF(LEFT($A78,2)="zo",$E$199)))))))</f>
        <v>0</v>
      </c>
      <c r="F78" s="441">
        <f>IF(LEFT($A78,2)="ma",$C$173,IF(LEFT($A78,2)="di",$C$178,IF(LEFT($A78,2)="wo",$C$183,IF(LEFT($A78,2)="do",$C$188,IF(LEFT($A78,2)="vr",$C$193,IF(LEFT($A78,2)="za",$C$198,IF(LEFT($A78,2)="zo",$C$199)))))))</f>
        <v>0</v>
      </c>
      <c r="G78" s="43">
        <f t="shared" si="39"/>
        <v>0</v>
      </c>
      <c r="H78" s="265"/>
      <c r="I78" s="265"/>
      <c r="J78" s="280"/>
      <c r="K78" s="280"/>
      <c r="L78" s="310"/>
      <c r="M78" s="282"/>
      <c r="N78" s="464">
        <f t="shared" si="40"/>
        <v>42961</v>
      </c>
      <c r="O78" s="390"/>
      <c r="P78" s="283"/>
      <c r="Q78" s="283"/>
      <c r="R78" s="80"/>
      <c r="S78" s="68">
        <f t="shared" si="31"/>
        <v>0</v>
      </c>
      <c r="T78" s="4">
        <f t="shared" si="32"/>
        <v>0</v>
      </c>
      <c r="U78" s="35"/>
      <c r="V78" s="69">
        <f t="shared" si="35"/>
        <v>0</v>
      </c>
      <c r="W78" s="69">
        <f t="shared" si="36"/>
        <v>0</v>
      </c>
      <c r="X78" s="70">
        <f t="shared" si="37"/>
        <v>0</v>
      </c>
      <c r="Y78" s="92">
        <f t="shared" si="33"/>
        <v>0</v>
      </c>
      <c r="Z78" s="234"/>
      <c r="AA78" s="530">
        <v>0</v>
      </c>
      <c r="AB78" s="531">
        <v>0</v>
      </c>
      <c r="AC78" s="37"/>
    </row>
    <row r="79" spans="1:29" ht="12.75" customHeight="1" thickBot="1" x14ac:dyDescent="0.3">
      <c r="A79" s="497" t="str">
        <f>TEXT($B$76,"dddd")</f>
        <v>zondag</v>
      </c>
      <c r="B79" s="664"/>
      <c r="C79" s="450"/>
      <c r="D79" s="441">
        <f>IF(LEFT($A79,2)="ma",$D$174,IF(LEFT($A79,2)="di",$D$179,IF(LEFT($A79,2)="wo",$D$184,IF(LEFT($A79,2)="do",$D$189,IF(LEFT($A79,2)="vr",$D$194,IF(LEFT($A79,2)="za",$D$198,IF(LEFT($A79,2)="zo",$D$199)))))))</f>
        <v>0</v>
      </c>
      <c r="E79" s="441">
        <f>IF(LEFT($A79,2)="ma",$E$174,IF(LEFT($A79,2)="di",$E$179,IF(LEFT($A79,2)="wo",$E$184,IF(LEFT($A79,2)="do",$E$189,IF(LEFT($A79,2)="vr",$E$194,IF(LEFT($A79,2)="za",$E$198,IF(LEFT($A79,2)="zo",$E$199)))))))</f>
        <v>0</v>
      </c>
      <c r="F79" s="441">
        <f>IF(LEFT($A79,2)="ma",$C$174,IF(LEFT($A79,2)="di",$C$179,IF(LEFT($A79,2)="wo",$C$184,IF(LEFT($A79,2)="do",$C$189,IF(LEFT($A79,2)="vr",$C$194,IF(LEFT($A79,2)="za",$C$198,IF(LEFT($A79,2)="zo",$C$199)))))))</f>
        <v>0</v>
      </c>
      <c r="G79" s="43">
        <f t="shared" si="39"/>
        <v>0</v>
      </c>
      <c r="H79" s="265"/>
      <c r="I79" s="265"/>
      <c r="J79" s="280"/>
      <c r="K79" s="280"/>
      <c r="L79" s="310"/>
      <c r="M79" s="282"/>
      <c r="N79" s="464">
        <f t="shared" si="40"/>
        <v>42961</v>
      </c>
      <c r="O79" s="390"/>
      <c r="P79" s="283"/>
      <c r="Q79" s="283"/>
      <c r="R79" s="80"/>
      <c r="S79" s="68">
        <f t="shared" si="31"/>
        <v>0</v>
      </c>
      <c r="T79" s="4">
        <f t="shared" si="32"/>
        <v>0</v>
      </c>
      <c r="U79" s="35"/>
      <c r="V79" s="69">
        <f t="shared" si="35"/>
        <v>0</v>
      </c>
      <c r="W79" s="69">
        <f t="shared" si="36"/>
        <v>0</v>
      </c>
      <c r="X79" s="70">
        <f t="shared" si="37"/>
        <v>0</v>
      </c>
      <c r="Y79" s="92">
        <f t="shared" si="33"/>
        <v>0</v>
      </c>
      <c r="Z79" s="234"/>
      <c r="AA79" s="530">
        <v>0</v>
      </c>
      <c r="AB79" s="531">
        <v>0</v>
      </c>
      <c r="AC79" s="37"/>
    </row>
    <row r="80" spans="1:29" ht="13.5" customHeight="1" thickBot="1" x14ac:dyDescent="0.3">
      <c r="A80" s="498" t="str">
        <f>TEXT($B$76,"dddd")</f>
        <v>zondag</v>
      </c>
      <c r="B80" s="665"/>
      <c r="C80" s="449" t="e">
        <f t="shared" ref="C80" si="41">IF(LEFT($A76,2)="ma",SUM(G76:G80)-SUM($H$171:$H$175)+C75,IF(LEFT($A76,2)="di",SUM(G76:G80)-SUM($H$176:$H$180)+C75, IF(LEFT($A76,2)="wo",SUM(G76:G80)-SUM($H$181:$H$185)+C75, IF(LEFT($A76,2)="do",SUM(G76:G80)-SUM($H$186:$H$190)+C75, IF(LEFT($A76,2)="vr",SUM(G76:G80)-SUM($H$191:$H$195)+C75, IF(LEFT($A76,2)="za",SUM(G76:G80)-$H$198+C75, IF(LEFT($A76,2)="zo",SUM(G76:G80)-$H$199+C75)))))))</f>
        <v>#REF!</v>
      </c>
      <c r="D80" s="442">
        <f>IF(LEFT($A80,2)="ma",$D$175,IF(LEFT($A80,2)="di",$D$180,IF(LEFT($A80,2)="wo",$D$185,IF(LEFT($A80,2)="do",$D$190,IF(LEFT($A80,2)="vr",$D$195,IF(LEFT($A80,2)="za",$D$198,IF(LEFT($A80,2)="zo",$D$199)))))))</f>
        <v>0</v>
      </c>
      <c r="E80" s="442">
        <f>IF(LEFT($A80,2)="ma",$E$175,IF(LEFT($A80,2)="di",$E$180,IF(LEFT($A80,2)="wo",$E$185,IF(LEFT($A80,2)="do",$E$190,IF(LEFT($A80,2)="vr",$E$195,IF(LEFT($A80,2)="za",$E$198,IF(LEFT($A80,2)="zo",$E$199)))))))</f>
        <v>0</v>
      </c>
      <c r="F80" s="442">
        <f>IF(LEFT($A80,2)="ma",$C$175,IF(LEFT($A80,2)="di",$C$180,IF(LEFT($A80,2)="wo",$C$185,IF(LEFT($A80,2)="do",$C$190,IF(LEFT($A80,2)="vr",$C$195,IF(LEFT($A80,2)="za",$C$198,IF(LEFT($A80,2)="zo",$C$199)))))))</f>
        <v>0</v>
      </c>
      <c r="G80" s="44">
        <f t="shared" si="39"/>
        <v>0</v>
      </c>
      <c r="H80" s="266"/>
      <c r="I80" s="266"/>
      <c r="J80" s="284"/>
      <c r="K80" s="284"/>
      <c r="L80" s="311"/>
      <c r="M80" s="286"/>
      <c r="N80" s="464">
        <f t="shared" si="40"/>
        <v>42961</v>
      </c>
      <c r="O80" s="391"/>
      <c r="P80" s="287"/>
      <c r="Q80" s="287"/>
      <c r="R80" s="81"/>
      <c r="S80" s="71">
        <f t="shared" si="31"/>
        <v>0</v>
      </c>
      <c r="T80" s="6">
        <f t="shared" si="32"/>
        <v>0</v>
      </c>
      <c r="U80" s="36"/>
      <c r="V80" s="72">
        <f t="shared" si="35"/>
        <v>0</v>
      </c>
      <c r="W80" s="72">
        <f t="shared" si="36"/>
        <v>0</v>
      </c>
      <c r="X80" s="73">
        <f t="shared" si="37"/>
        <v>0</v>
      </c>
      <c r="Y80" s="93">
        <f t="shared" si="33"/>
        <v>0</v>
      </c>
      <c r="Z80" s="235"/>
      <c r="AA80" s="532">
        <v>0</v>
      </c>
      <c r="AB80" s="533">
        <v>0</v>
      </c>
      <c r="AC80" s="38"/>
    </row>
    <row r="81" spans="1:29" ht="12.75" customHeight="1" x14ac:dyDescent="0.25">
      <c r="A81" s="496" t="str">
        <f>TEXT($B$81,"dddd")</f>
        <v>maandag</v>
      </c>
      <c r="B81" s="663">
        <f>DATE($AC$3,8,16)</f>
        <v>42962</v>
      </c>
      <c r="C81" s="451"/>
      <c r="D81" s="493">
        <f>IF(LEFT($A81,2 )="ma",$D$171,IF(LEFT($A81,2)="di",$D$176,IF(LEFT($A81,2)="wo",$D$181,IF(LEFT($A81,2)="do",$D$186,IF(LEFT($A81,2)="vr",$D$191,IF(LEFT($A81,2)="za",$D$198,IF(LEFT($A81,2)="zo",$D$199)))))))</f>
        <v>0</v>
      </c>
      <c r="E81" s="495">
        <f>IF(LEFT($A81,2)="ma",$E$171,IF(LEFT($A81,2)="di",$E$176,IF(LEFT($A81,2)="wo",$E$181,IF(LEFT($A81,2)="do",$E$186,IF(LEFT($A81,2)="vr",$E$191,IF(LEFT($A81,2)="za",$E$198,IF(LEFT($A81,2)="zo",$E$199)))))))</f>
        <v>0</v>
      </c>
      <c r="F81" s="495">
        <f>IF(LEFT($A81,2)="ma",$C$171,IF(LEFT($A81,2)="di",$C$176,IF(LEFT($A81,2)="wo",$C$181,IF(LEFT($A81,2)="do",$C$186,IF(LEFT($A81,2)="vr",$C$191,IF(LEFT($A81,2)="za",$C$198,IF(LEFT($A81,2)="zo",$C$199)))))))</f>
        <v>0</v>
      </c>
      <c r="G81" s="45">
        <f t="shared" si="39"/>
        <v>0</v>
      </c>
      <c r="H81" s="267"/>
      <c r="I81" s="508"/>
      <c r="J81" s="288"/>
      <c r="K81" s="288"/>
      <c r="L81" s="312"/>
      <c r="M81" s="290"/>
      <c r="N81" s="463">
        <f>$B$81</f>
        <v>42962</v>
      </c>
      <c r="O81" s="392"/>
      <c r="P81" s="291"/>
      <c r="Q81" s="291"/>
      <c r="R81" s="79"/>
      <c r="S81" s="200">
        <f t="shared" si="31"/>
        <v>0</v>
      </c>
      <c r="T81" s="5">
        <f t="shared" si="32"/>
        <v>0</v>
      </c>
      <c r="U81" s="34"/>
      <c r="V81" s="67">
        <f>IF(LEFT(M81,1)="R",IF(U81&lt;$Q$2,0,U81-$Q$2),IF(LEFT(M81,1)="S",IF(U81&lt;$Q$2,0,U81-$Q$2),U81))</f>
        <v>0</v>
      </c>
      <c r="W81" s="67">
        <f>U81</f>
        <v>0</v>
      </c>
      <c r="X81" s="74">
        <f>W81*($Y$3)</f>
        <v>0</v>
      </c>
      <c r="Y81" s="91">
        <f t="shared" si="33"/>
        <v>0</v>
      </c>
      <c r="Z81" s="236"/>
      <c r="AA81" s="534">
        <v>0</v>
      </c>
      <c r="AB81" s="535">
        <v>0</v>
      </c>
      <c r="AC81" s="39"/>
    </row>
    <row r="82" spans="1:29" ht="12.75" customHeight="1" x14ac:dyDescent="0.25">
      <c r="A82" s="497" t="str">
        <f>TEXT($B$81,"dddd")</f>
        <v>maandag</v>
      </c>
      <c r="B82" s="664"/>
      <c r="C82" s="450"/>
      <c r="D82" s="494">
        <f>IF(LEFT($A82,2)="ma",$D$172,IF(LEFT($A82,2)="di",$D$177,IF(LEFT($A82,2)="wo",$D$182,IF(LEFT($A82,2)="do",$D$187,IF(LEFT($A82,2)="vr",$D$192,IF(LEFT($A82,2)="za",$D$198,IF(LEFT($A82,2)="zo",$D$199)))))))</f>
        <v>0</v>
      </c>
      <c r="E82" s="441">
        <f>IF(LEFT($A82,2)="ma",$E$172,IF(LEFT($A82,2)="di",$E$177,IF(LEFT($A82,2)="wo",$E$182,IF(LEFT($A82,2)="do",$E$187,IF(LEFT($A82,2)="vr",$E$192,IF(LEFT($A82,2)="za",$E$198,IF(LEFT($A82,2)="zo",$E$199)))))))</f>
        <v>0</v>
      </c>
      <c r="F82" s="441">
        <f>IF(LEFT($A82,2)="ma",$C$172,IF(LEFT($A82,2)="di",$C$177,IF(LEFT($A82,2)="wo",$C$182,IF(LEFT($A82,2)="do",$C$187,IF(LEFT($A82,2)="vr",$C$192,IF(LEFT($A82,2)="za",$C$198,IF(LEFT($A82,2)="zo",$C$199)))))))</f>
        <v>0</v>
      </c>
      <c r="G82" s="43">
        <f t="shared" si="39"/>
        <v>0</v>
      </c>
      <c r="H82" s="265"/>
      <c r="I82" s="265"/>
      <c r="J82" s="280"/>
      <c r="K82" s="280"/>
      <c r="L82" s="310"/>
      <c r="M82" s="282"/>
      <c r="N82" s="463">
        <f t="shared" ref="N82:N85" si="42">$B$81</f>
        <v>42962</v>
      </c>
      <c r="O82" s="390"/>
      <c r="P82" s="283"/>
      <c r="Q82" s="283"/>
      <c r="R82" s="80"/>
      <c r="S82" s="68">
        <f t="shared" si="31"/>
        <v>0</v>
      </c>
      <c r="T82" s="4">
        <f t="shared" si="32"/>
        <v>0</v>
      </c>
      <c r="U82" s="35"/>
      <c r="V82" s="69">
        <f t="shared" si="35"/>
        <v>0</v>
      </c>
      <c r="W82" s="69">
        <f t="shared" si="36"/>
        <v>0</v>
      </c>
      <c r="X82" s="70">
        <f t="shared" si="37"/>
        <v>0</v>
      </c>
      <c r="Y82" s="92">
        <f t="shared" si="33"/>
        <v>0</v>
      </c>
      <c r="Z82" s="234"/>
      <c r="AA82" s="530">
        <v>0</v>
      </c>
      <c r="AB82" s="531">
        <v>0</v>
      </c>
      <c r="AC82" s="37"/>
    </row>
    <row r="83" spans="1:29" ht="12.75" customHeight="1" x14ac:dyDescent="0.25">
      <c r="A83" s="497" t="str">
        <f>TEXT($B$81,"dddd")</f>
        <v>maandag</v>
      </c>
      <c r="B83" s="664"/>
      <c r="C83" s="452"/>
      <c r="D83" s="492">
        <f>IF(LEFT($A83,2)="ma",$D$173,IF(LEFT($A83,2)="di",$D$178,IF(LEFT($A83,2)="wo",$D$183,IF(LEFT($A83,2)="do",$D$188,IF(LEFT($A83,2)="vr",$D$193,IF(LEFT($A83,2)="za",$D$198,IF(LEFT($A83,2)="zo",$D$199)))))))</f>
        <v>0</v>
      </c>
      <c r="E83" s="441">
        <f>IF(LEFT($A83,2)="ma",$E$173,IF(LEFT($A83,2)="di",$E$178,IF(LEFT($A83,2)="wo",$E$183,IF(LEFT($A83,2)="do",$E$188,IF(LEFT($A83,2)="vr",$E$193,IF(LEFT($A83,2)="za",$E$198,IF(LEFT($A83,2)="zo",$E$199)))))))</f>
        <v>0</v>
      </c>
      <c r="F83" s="441">
        <f>IF(LEFT($A83,2)="ma",$C$173,IF(LEFT($A83,2)="di",$C$178,IF(LEFT($A83,2)="wo",$C$183,IF(LEFT($A83,2)="do",$C$188,IF(LEFT($A83,2)="vr",$C$193,IF(LEFT($A83,2)="za",$C$198,IF(LEFT($A83,2)="zo",$C$199)))))))</f>
        <v>0</v>
      </c>
      <c r="G83" s="43">
        <f t="shared" si="39"/>
        <v>0</v>
      </c>
      <c r="H83" s="265"/>
      <c r="I83" s="265"/>
      <c r="J83" s="280"/>
      <c r="K83" s="280"/>
      <c r="L83" s="310"/>
      <c r="M83" s="282"/>
      <c r="N83" s="463">
        <f t="shared" si="42"/>
        <v>42962</v>
      </c>
      <c r="O83" s="390"/>
      <c r="P83" s="283"/>
      <c r="Q83" s="283"/>
      <c r="R83" s="80"/>
      <c r="S83" s="68">
        <f t="shared" si="31"/>
        <v>0</v>
      </c>
      <c r="T83" s="4">
        <f t="shared" si="32"/>
        <v>0</v>
      </c>
      <c r="U83" s="35"/>
      <c r="V83" s="69">
        <f t="shared" si="35"/>
        <v>0</v>
      </c>
      <c r="W83" s="69">
        <f t="shared" si="36"/>
        <v>0</v>
      </c>
      <c r="X83" s="70">
        <f t="shared" si="37"/>
        <v>0</v>
      </c>
      <c r="Y83" s="92">
        <f t="shared" si="33"/>
        <v>0</v>
      </c>
      <c r="Z83" s="234"/>
      <c r="AA83" s="530">
        <v>0</v>
      </c>
      <c r="AB83" s="531">
        <v>0</v>
      </c>
      <c r="AC83" s="37"/>
    </row>
    <row r="84" spans="1:29" ht="12.75" customHeight="1" thickBot="1" x14ac:dyDescent="0.3">
      <c r="A84" s="497" t="str">
        <f>TEXT($B$81,"dddd")</f>
        <v>maandag</v>
      </c>
      <c r="B84" s="664"/>
      <c r="C84" s="450"/>
      <c r="D84" s="441">
        <f>IF(LEFT($A84,2)="ma",$D$174,IF(LEFT($A84,2)="di",$D$179,IF(LEFT($A84,2)="wo",$D$184,IF(LEFT($A84,2)="do",$D$189,IF(LEFT($A84,2)="vr",$D$194,IF(LEFT($A84,2)="za",$D$198,IF(LEFT($A84,2)="zo",$D$199)))))))</f>
        <v>0</v>
      </c>
      <c r="E84" s="441">
        <f>IF(LEFT($A84,2)="ma",$E$174,IF(LEFT($A84,2)="di",$E$179,IF(LEFT($A84,2)="wo",$E$184,IF(LEFT($A84,2)="do",$E$189,IF(LEFT($A84,2)="vr",$E$194,IF(LEFT($A84,2)="za",$E$198,IF(LEFT($A84,2)="zo",$E$199)))))))</f>
        <v>0</v>
      </c>
      <c r="F84" s="441">
        <f>IF(LEFT($A84,2)="ma",$C$174,IF(LEFT($A84,2)="di",$C$179,IF(LEFT($A84,2)="wo",$C$184,IF(LEFT($A84,2)="do",$C$189,IF(LEFT($A84,2)="vr",$C$194,IF(LEFT($A84,2)="za",$C$198,IF(LEFT($A84,2)="zo",$C$199)))))))</f>
        <v>0</v>
      </c>
      <c r="G84" s="43">
        <f t="shared" si="39"/>
        <v>0</v>
      </c>
      <c r="H84" s="265"/>
      <c r="I84" s="265"/>
      <c r="J84" s="280"/>
      <c r="K84" s="280"/>
      <c r="L84" s="310"/>
      <c r="M84" s="282"/>
      <c r="N84" s="463">
        <f t="shared" si="42"/>
        <v>42962</v>
      </c>
      <c r="O84" s="390"/>
      <c r="P84" s="283"/>
      <c r="Q84" s="283"/>
      <c r="R84" s="80"/>
      <c r="S84" s="68">
        <f t="shared" si="31"/>
        <v>0</v>
      </c>
      <c r="T84" s="4">
        <f t="shared" si="32"/>
        <v>0</v>
      </c>
      <c r="U84" s="35"/>
      <c r="V84" s="69">
        <f t="shared" si="35"/>
        <v>0</v>
      </c>
      <c r="W84" s="69">
        <f t="shared" si="36"/>
        <v>0</v>
      </c>
      <c r="X84" s="70">
        <f t="shared" si="37"/>
        <v>0</v>
      </c>
      <c r="Y84" s="92">
        <f t="shared" si="33"/>
        <v>0</v>
      </c>
      <c r="Z84" s="234"/>
      <c r="AA84" s="530">
        <v>0</v>
      </c>
      <c r="AB84" s="531">
        <v>0</v>
      </c>
      <c r="AC84" s="37"/>
    </row>
    <row r="85" spans="1:29" ht="13.5" customHeight="1" thickBot="1" x14ac:dyDescent="0.3">
      <c r="A85" s="498" t="str">
        <f>TEXT($B$81,"dddd")</f>
        <v>maandag</v>
      </c>
      <c r="B85" s="665"/>
      <c r="C85" s="449" t="e">
        <f t="shared" ref="C85" si="43">IF(LEFT($A81,2)="ma",SUM(G81:G85)-SUM($H$171:$H$175)+C80,IF(LEFT($A81,2)="di",SUM(G81:G85)-SUM($H$176:$H$180)+C80, IF(LEFT($A81,2)="wo",SUM(G81:G85)-SUM($H$181:$H$185)+C80, IF(LEFT($A81,2)="do",SUM(G81:G85)-SUM($H$186:$H$190)+C80, IF(LEFT($A81,2)="vr",SUM(G81:G85)-SUM($H$191:$H$195)+C80, IF(LEFT($A81,2)="za",SUM(G81:G85)-$H$198+C80, IF(LEFT($A81,2)="zo",SUM(G81:G85)-$H$199+C80)))))))</f>
        <v>#REF!</v>
      </c>
      <c r="D85" s="442">
        <f>IF(LEFT($A85,2)="ma",$D$175,IF(LEFT($A85,2)="di",$D$180,IF(LEFT($A85,2)="wo",$D$185,IF(LEFT($A85,2)="do",$D$190,IF(LEFT($A85,2)="vr",$D$195,IF(LEFT($A85,2)="za",$D$198,IF(LEFT($A85,2)="zo",$D$199)))))))</f>
        <v>0</v>
      </c>
      <c r="E85" s="442">
        <f>IF(LEFT($A85,2)="ma",$E$175,IF(LEFT($A85,2)="di",$E$180,IF(LEFT($A85,2)="wo",$E$185,IF(LEFT($A85,2)="do",$E$190,IF(LEFT($A85,2)="vr",$E$195,IF(LEFT($A85,2)="za",$E$198,IF(LEFT($A85,2)="zo",$E$199)))))))</f>
        <v>0</v>
      </c>
      <c r="F85" s="442">
        <f>IF(LEFT($A85,2)="ma",$C$175,IF(LEFT($A85,2)="di",$C$180,IF(LEFT($A85,2)="wo",$C$185,IF(LEFT($A85,2)="do",$C$190,IF(LEFT($A85,2)="vr",$C$195,IF(LEFT($A85,2)="za",$C$198,IF(LEFT($A85,2)="zo",$C$199)))))))</f>
        <v>0</v>
      </c>
      <c r="G85" s="46">
        <f t="shared" si="39"/>
        <v>0</v>
      </c>
      <c r="H85" s="268"/>
      <c r="I85" s="266"/>
      <c r="J85" s="292"/>
      <c r="K85" s="292"/>
      <c r="L85" s="313"/>
      <c r="M85" s="294"/>
      <c r="N85" s="463">
        <f t="shared" si="42"/>
        <v>42962</v>
      </c>
      <c r="O85" s="393"/>
      <c r="P85" s="295"/>
      <c r="Q85" s="295"/>
      <c r="R85" s="81"/>
      <c r="S85" s="71">
        <f t="shared" si="31"/>
        <v>0</v>
      </c>
      <c r="T85" s="6">
        <f t="shared" si="32"/>
        <v>0</v>
      </c>
      <c r="U85" s="36"/>
      <c r="V85" s="72">
        <f t="shared" si="35"/>
        <v>0</v>
      </c>
      <c r="W85" s="72">
        <f t="shared" si="36"/>
        <v>0</v>
      </c>
      <c r="X85" s="73">
        <f t="shared" si="37"/>
        <v>0</v>
      </c>
      <c r="Y85" s="93">
        <f t="shared" si="33"/>
        <v>0</v>
      </c>
      <c r="Z85" s="237"/>
      <c r="AA85" s="536">
        <v>0</v>
      </c>
      <c r="AB85" s="537">
        <v>0</v>
      </c>
      <c r="AC85" s="40"/>
    </row>
    <row r="86" spans="1:29" ht="12.75" customHeight="1" thickBot="1" x14ac:dyDescent="0.3">
      <c r="A86" s="499" t="str">
        <f>TEXT($B$86,"dddd")</f>
        <v>dinsdag</v>
      </c>
      <c r="B86" s="663">
        <f>DATE($AC$3,8,17)</f>
        <v>42963</v>
      </c>
      <c r="C86" s="451"/>
      <c r="D86" s="493">
        <f>IF(LEFT($A86,2 )="ma",$D$171,IF(LEFT($A86,2)="di",$D$176,IF(LEFT($A86,2)="wo",$D$181,IF(LEFT($A86,2)="do",$D$186,IF(LEFT($A86,2)="vr",$D$191,IF(LEFT($A86,2)="za",$D$198,IF(LEFT($A86,2)="zo",$D$199)))))))</f>
        <v>0</v>
      </c>
      <c r="E86" s="495">
        <f>IF(LEFT($A86,2)="ma",$E$171,IF(LEFT($A86,2)="di",$E$176,IF(LEFT($A86,2)="wo",$E$181,IF(LEFT($A86,2)="do",$E$186,IF(LEFT($A86,2)="vr",$E$191,IF(LEFT($A86,2)="za",$E$198,IF(LEFT($A86,2)="zo",$E$199)))))))</f>
        <v>0</v>
      </c>
      <c r="F86" s="495">
        <f>IF(LEFT($A86,2)="ma",$C$171,IF(LEFT($A86,2)="di",$C$176,IF(LEFT($A86,2)="wo",$C$181,IF(LEFT($A86,2)="do",$C$186,IF(LEFT($A86,2)="vr",$C$191,IF(LEFT($A86,2)="za",$C$198,IF(LEFT($A86,2)="zo",$C$199)))))))</f>
        <v>0</v>
      </c>
      <c r="G86" s="42">
        <f t="shared" si="39"/>
        <v>0</v>
      </c>
      <c r="H86" s="264"/>
      <c r="I86" s="508"/>
      <c r="J86" s="276"/>
      <c r="K86" s="276"/>
      <c r="L86" s="309"/>
      <c r="M86" s="278"/>
      <c r="N86" s="464">
        <f>$B$86</f>
        <v>42963</v>
      </c>
      <c r="O86" s="389"/>
      <c r="P86" s="279"/>
      <c r="Q86" s="279"/>
      <c r="R86" s="79"/>
      <c r="S86" s="200">
        <f t="shared" si="31"/>
        <v>0</v>
      </c>
      <c r="T86" s="5">
        <f t="shared" si="32"/>
        <v>0</v>
      </c>
      <c r="U86" s="34"/>
      <c r="V86" s="67">
        <f>IF(LEFT(M86,1)="R",IF(U86&lt;$Q$2,0,U86-$Q$2),IF(LEFT(M86,1)="S",IF(U86&lt;$Q$2,0,U86-$Q$2),U86))</f>
        <v>0</v>
      </c>
      <c r="W86" s="67">
        <f>U86</f>
        <v>0</v>
      </c>
      <c r="X86" s="74">
        <f>W86*($Y$3)</f>
        <v>0</v>
      </c>
      <c r="Y86" s="91">
        <f t="shared" si="33"/>
        <v>0</v>
      </c>
      <c r="Z86" s="238"/>
      <c r="AA86" s="528">
        <v>0</v>
      </c>
      <c r="AB86" s="529">
        <v>0</v>
      </c>
      <c r="AC86" s="41"/>
    </row>
    <row r="87" spans="1:29" ht="12.75" customHeight="1" thickBot="1" x14ac:dyDescent="0.3">
      <c r="A87" s="499" t="str">
        <f>TEXT($B$86,"dddd")</f>
        <v>dinsdag</v>
      </c>
      <c r="B87" s="664"/>
      <c r="C87" s="450"/>
      <c r="D87" s="494">
        <f>IF(LEFT($A87,2)="ma",$D$172,IF(LEFT($A87,2)="di",$D$177,IF(LEFT($A87,2)="wo",$D$182,IF(LEFT($A87,2)="do",$D$187,IF(LEFT($A87,2)="vr",$D$192,IF(LEFT($A87,2)="za",$D$198,IF(LEFT($A87,2)="zo",$D$199)))))))</f>
        <v>0</v>
      </c>
      <c r="E87" s="441">
        <f>IF(LEFT($A87,2)="ma",$E$172,IF(LEFT($A87,2)="di",$E$177,IF(LEFT($A87,2)="wo",$E$182,IF(LEFT($A87,2)="do",$E$187,IF(LEFT($A87,2)="vr",$E$192,IF(LEFT($A87,2)="za",$E$198,IF(LEFT($A87,2)="zo",$E$199)))))))</f>
        <v>0</v>
      </c>
      <c r="F87" s="441">
        <f>IF(LEFT($A87,2)="ma",$C$172,IF(LEFT($A87,2)="di",$C$177,IF(LEFT($A87,2)="wo",$C$182,IF(LEFT($A87,2)="do",$C$187,IF(LEFT($A87,2)="vr",$C$192,IF(LEFT($A87,2)="za",$C$198,IF(LEFT($A87,2)="zo",$C$199)))))))</f>
        <v>0</v>
      </c>
      <c r="G87" s="43">
        <f t="shared" si="39"/>
        <v>0</v>
      </c>
      <c r="H87" s="265"/>
      <c r="I87" s="265"/>
      <c r="J87" s="280"/>
      <c r="K87" s="280"/>
      <c r="L87" s="310"/>
      <c r="M87" s="282"/>
      <c r="N87" s="464">
        <f t="shared" ref="N87:N90" si="44">$B$86</f>
        <v>42963</v>
      </c>
      <c r="O87" s="390"/>
      <c r="P87" s="283"/>
      <c r="Q87" s="283"/>
      <c r="R87" s="80"/>
      <c r="S87" s="68">
        <f t="shared" si="31"/>
        <v>0</v>
      </c>
      <c r="T87" s="4">
        <f t="shared" si="32"/>
        <v>0</v>
      </c>
      <c r="U87" s="35"/>
      <c r="V87" s="69">
        <f t="shared" si="35"/>
        <v>0</v>
      </c>
      <c r="W87" s="69">
        <f t="shared" si="36"/>
        <v>0</v>
      </c>
      <c r="X87" s="70">
        <f t="shared" si="37"/>
        <v>0</v>
      </c>
      <c r="Y87" s="92">
        <f t="shared" si="33"/>
        <v>0</v>
      </c>
      <c r="Z87" s="234"/>
      <c r="AA87" s="530">
        <v>0</v>
      </c>
      <c r="AB87" s="531">
        <v>0</v>
      </c>
      <c r="AC87" s="37"/>
    </row>
    <row r="88" spans="1:29" ht="12.75" customHeight="1" thickBot="1" x14ac:dyDescent="0.3">
      <c r="A88" s="499" t="str">
        <f>TEXT($B$86,"dddd")</f>
        <v>dinsdag</v>
      </c>
      <c r="B88" s="664"/>
      <c r="C88" s="452"/>
      <c r="D88" s="492">
        <f>IF(LEFT($A88,2)="ma",$D$173,IF(LEFT($A88,2)="di",$D$178,IF(LEFT($A88,2)="wo",$D$183,IF(LEFT($A88,2)="do",$D$188,IF(LEFT($A88,2)="vr",$D$193,IF(LEFT($A88,2)="za",$D$198,IF(LEFT($A88,2)="zo",$D$199)))))))</f>
        <v>0</v>
      </c>
      <c r="E88" s="441">
        <f>IF(LEFT($A88,2)="ma",$E$173,IF(LEFT($A88,2)="di",$E$178,IF(LEFT($A88,2)="wo",$E$183,IF(LEFT($A88,2)="do",$E$188,IF(LEFT($A88,2)="vr",$E$193,IF(LEFT($A88,2)="za",$E$198,IF(LEFT($A88,2)="zo",$E$199)))))))</f>
        <v>0</v>
      </c>
      <c r="F88" s="441">
        <f>IF(LEFT($A88,2)="ma",$C$173,IF(LEFT($A88,2)="di",$C$178,IF(LEFT($A88,2)="wo",$C$183,IF(LEFT($A88,2)="do",$C$188,IF(LEFT($A88,2)="vr",$C$193,IF(LEFT($A88,2)="za",$C$198,IF(LEFT($A88,2)="zo",$C$199)))))))</f>
        <v>0</v>
      </c>
      <c r="G88" s="43">
        <f t="shared" si="39"/>
        <v>0</v>
      </c>
      <c r="H88" s="265"/>
      <c r="I88" s="265"/>
      <c r="J88" s="280"/>
      <c r="K88" s="280"/>
      <c r="L88" s="310"/>
      <c r="M88" s="282"/>
      <c r="N88" s="464">
        <f t="shared" si="44"/>
        <v>42963</v>
      </c>
      <c r="O88" s="390"/>
      <c r="P88" s="283"/>
      <c r="Q88" s="283"/>
      <c r="R88" s="80"/>
      <c r="S88" s="68">
        <f t="shared" si="31"/>
        <v>0</v>
      </c>
      <c r="T88" s="4">
        <f t="shared" si="32"/>
        <v>0</v>
      </c>
      <c r="U88" s="35"/>
      <c r="V88" s="69">
        <f t="shared" si="35"/>
        <v>0</v>
      </c>
      <c r="W88" s="69">
        <f t="shared" si="36"/>
        <v>0</v>
      </c>
      <c r="X88" s="70">
        <f t="shared" si="37"/>
        <v>0</v>
      </c>
      <c r="Y88" s="92">
        <f t="shared" si="33"/>
        <v>0</v>
      </c>
      <c r="Z88" s="234"/>
      <c r="AA88" s="530">
        <v>0</v>
      </c>
      <c r="AB88" s="531">
        <v>0</v>
      </c>
      <c r="AC88" s="37"/>
    </row>
    <row r="89" spans="1:29" ht="12.75" customHeight="1" thickBot="1" x14ac:dyDescent="0.3">
      <c r="A89" s="499" t="str">
        <f>TEXT($B$86,"dddd")</f>
        <v>dinsdag</v>
      </c>
      <c r="B89" s="664"/>
      <c r="C89" s="450"/>
      <c r="D89" s="441">
        <f>IF(LEFT($A89,2)="ma",$D$174,IF(LEFT($A89,2)="di",$D$179,IF(LEFT($A89,2)="wo",$D$184,IF(LEFT($A89,2)="do",$D$189,IF(LEFT($A89,2)="vr",$D$194,IF(LEFT($A89,2)="za",$D$198,IF(LEFT($A89,2)="zo",$D$199)))))))</f>
        <v>0</v>
      </c>
      <c r="E89" s="441">
        <f>IF(LEFT($A89,2)="ma",$E$174,IF(LEFT($A89,2)="di",$E$179,IF(LEFT($A89,2)="wo",$E$184,IF(LEFT($A89,2)="do",$E$189,IF(LEFT($A89,2)="vr",$E$194,IF(LEFT($A89,2)="za",$E$198,IF(LEFT($A89,2)="zo",$E$199)))))))</f>
        <v>0</v>
      </c>
      <c r="F89" s="441">
        <f>IF(LEFT($A89,2)="ma",$C$174,IF(LEFT($A89,2)="di",$C$179,IF(LEFT($A89,2)="wo",$C$184,IF(LEFT($A89,2)="do",$C$189,IF(LEFT($A89,2)="vr",$C$194,IF(LEFT($A89,2)="za",$C$198,IF(LEFT($A89,2)="zo",$C$199)))))))</f>
        <v>0</v>
      </c>
      <c r="G89" s="43">
        <f t="shared" si="39"/>
        <v>0</v>
      </c>
      <c r="H89" s="265"/>
      <c r="I89" s="265"/>
      <c r="J89" s="280"/>
      <c r="K89" s="280"/>
      <c r="L89" s="310"/>
      <c r="M89" s="282"/>
      <c r="N89" s="464">
        <f t="shared" si="44"/>
        <v>42963</v>
      </c>
      <c r="O89" s="390"/>
      <c r="P89" s="283"/>
      <c r="Q89" s="283"/>
      <c r="R89" s="80"/>
      <c r="S89" s="68">
        <f t="shared" si="31"/>
        <v>0</v>
      </c>
      <c r="T89" s="4">
        <f t="shared" si="32"/>
        <v>0</v>
      </c>
      <c r="U89" s="35"/>
      <c r="V89" s="69">
        <f t="shared" si="35"/>
        <v>0</v>
      </c>
      <c r="W89" s="69">
        <f t="shared" si="36"/>
        <v>0</v>
      </c>
      <c r="X89" s="70">
        <f t="shared" si="37"/>
        <v>0</v>
      </c>
      <c r="Y89" s="92">
        <f t="shared" si="33"/>
        <v>0</v>
      </c>
      <c r="Z89" s="234"/>
      <c r="AA89" s="530">
        <v>0</v>
      </c>
      <c r="AB89" s="531">
        <v>0</v>
      </c>
      <c r="AC89" s="37"/>
    </row>
    <row r="90" spans="1:29" ht="13.5" customHeight="1" thickBot="1" x14ac:dyDescent="0.3">
      <c r="A90" s="499" t="str">
        <f>TEXT($B$86,"dddd")</f>
        <v>dinsdag</v>
      </c>
      <c r="B90" s="665"/>
      <c r="C90" s="449" t="e">
        <f t="shared" ref="C90" si="45">IF(LEFT($A86,2)="ma",SUM(G86:G90)-SUM($H$171:$H$175)+C85,IF(LEFT($A86,2)="di",SUM(G86:G90)-SUM($H$176:$H$180)+C85, IF(LEFT($A86,2)="wo",SUM(G86:G90)-SUM($H$181:$H$185)+C85, IF(LEFT($A86,2)="do",SUM(G86:G90)-SUM($H$186:$H$190)+C85, IF(LEFT($A86,2)="vr",SUM(G86:G90)-SUM($H$191:$H$195)+C85, IF(LEFT($A86,2)="za",SUM(G86:G90)-$H$198+C85, IF(LEFT($A86,2)="zo",SUM(G86:G90)-$H$199+C85)))))))</f>
        <v>#REF!</v>
      </c>
      <c r="D90" s="442">
        <f>IF(LEFT($A90,2)="ma",$D$175,IF(LEFT($A90,2)="di",$D$180,IF(LEFT($A90,2)="wo",$D$185,IF(LEFT($A90,2)="do",$D$190,IF(LEFT($A90,2)="vr",$D$195,IF(LEFT($A90,2)="za",$D$198,IF(LEFT($A90,2)="zo",$D$199)))))))</f>
        <v>0</v>
      </c>
      <c r="E90" s="442">
        <f>IF(LEFT($A90,2)="ma",$E$175,IF(LEFT($A90,2)="di",$E$180,IF(LEFT($A90,2)="wo",$E$185,IF(LEFT($A90,2)="do",$E$190,IF(LEFT($A90,2)="vr",$E$195,IF(LEFT($A90,2)="za",$E$198,IF(LEFT($A90,2)="zo",$E$199)))))))</f>
        <v>0</v>
      </c>
      <c r="F90" s="442">
        <f>IF(LEFT($A90,2)="ma",$C$175,IF(LEFT($A90,2)="di",$C$180,IF(LEFT($A90,2)="wo",$C$185,IF(LEFT($A90,2)="do",$C$190,IF(LEFT($A90,2)="vr",$C$195,IF(LEFT($A90,2)="za",$C$198,IF(LEFT($A90,2)="zo",$C$199)))))))</f>
        <v>0</v>
      </c>
      <c r="G90" s="44">
        <f t="shared" si="39"/>
        <v>0</v>
      </c>
      <c r="H90" s="266"/>
      <c r="I90" s="266"/>
      <c r="J90" s="284"/>
      <c r="K90" s="284"/>
      <c r="L90" s="311"/>
      <c r="M90" s="286"/>
      <c r="N90" s="464">
        <f t="shared" si="44"/>
        <v>42963</v>
      </c>
      <c r="O90" s="391"/>
      <c r="P90" s="287"/>
      <c r="Q90" s="287"/>
      <c r="R90" s="81"/>
      <c r="S90" s="71">
        <f t="shared" si="31"/>
        <v>0</v>
      </c>
      <c r="T90" s="6">
        <f t="shared" si="32"/>
        <v>0</v>
      </c>
      <c r="U90" s="36"/>
      <c r="V90" s="72">
        <f t="shared" si="35"/>
        <v>0</v>
      </c>
      <c r="W90" s="72">
        <f t="shared" si="36"/>
        <v>0</v>
      </c>
      <c r="X90" s="73">
        <f t="shared" si="37"/>
        <v>0</v>
      </c>
      <c r="Y90" s="93">
        <f t="shared" si="33"/>
        <v>0</v>
      </c>
      <c r="Z90" s="235"/>
      <c r="AA90" s="532">
        <v>0</v>
      </c>
      <c r="AB90" s="533">
        <v>0</v>
      </c>
      <c r="AC90" s="38"/>
    </row>
    <row r="91" spans="1:29" ht="12.75" customHeight="1" x14ac:dyDescent="0.25">
      <c r="A91" s="496" t="str">
        <f>TEXT($B$91,"dddd")</f>
        <v>woensdag</v>
      </c>
      <c r="B91" s="663">
        <f>DATE($AC$3,8,18)</f>
        <v>42964</v>
      </c>
      <c r="C91" s="451"/>
      <c r="D91" s="493">
        <f>IF(LEFT($A91,2 )="ma",$D$171,IF(LEFT($A91,2)="di",$D$176,IF(LEFT($A91,2)="wo",$D$181,IF(LEFT($A91,2)="do",$D$186,IF(LEFT($A91,2)="vr",$D$191,IF(LEFT($A91,2)="za",$D$198,IF(LEFT($A91,2)="zo",$D$199)))))))</f>
        <v>0</v>
      </c>
      <c r="E91" s="495">
        <f>IF(LEFT($A91,2)="ma",$E$171,IF(LEFT($A91,2)="di",$E$176,IF(LEFT($A91,2)="wo",$E$181,IF(LEFT($A91,2)="do",$E$186,IF(LEFT($A91,2)="vr",$E$191,IF(LEFT($A91,2)="za",$E$198,IF(LEFT($A91,2)="zo",$E$199)))))))</f>
        <v>0</v>
      </c>
      <c r="F91" s="495">
        <f>IF(LEFT($A91,2)="ma",$C$171,IF(LEFT($A91,2)="di",$C$176,IF(LEFT($A91,2)="wo",$C$181,IF(LEFT($A91,2)="do",$C$186,IF(LEFT($A91,2)="vr",$C$191,IF(LEFT($A91,2)="za",$C$198,IF(LEFT($A91,2)="zo",$C$199)))))))</f>
        <v>0</v>
      </c>
      <c r="G91" s="45">
        <f t="shared" si="39"/>
        <v>0</v>
      </c>
      <c r="H91" s="267"/>
      <c r="I91" s="508"/>
      <c r="J91" s="288"/>
      <c r="K91" s="288"/>
      <c r="L91" s="312"/>
      <c r="M91" s="290"/>
      <c r="N91" s="463">
        <f>$B$91</f>
        <v>42964</v>
      </c>
      <c r="O91" s="392"/>
      <c r="P91" s="291"/>
      <c r="Q91" s="291"/>
      <c r="R91" s="79"/>
      <c r="S91" s="200">
        <f t="shared" si="31"/>
        <v>0</v>
      </c>
      <c r="T91" s="5">
        <f t="shared" si="32"/>
        <v>0</v>
      </c>
      <c r="U91" s="34"/>
      <c r="V91" s="67">
        <f>IF(LEFT(M91,1)="R",IF(U91&lt;$Q$2,0,U91-$Q$2),IF(LEFT(M91,1)="S",IF(U91&lt;$Q$2,0,U91-$Q$2),U91))</f>
        <v>0</v>
      </c>
      <c r="W91" s="67">
        <f>U91</f>
        <v>0</v>
      </c>
      <c r="X91" s="74">
        <f>W91*($Y$3)</f>
        <v>0</v>
      </c>
      <c r="Y91" s="91">
        <f t="shared" si="33"/>
        <v>0</v>
      </c>
      <c r="Z91" s="236"/>
      <c r="AA91" s="534">
        <v>0</v>
      </c>
      <c r="AB91" s="535">
        <v>0</v>
      </c>
      <c r="AC91" s="39"/>
    </row>
    <row r="92" spans="1:29" ht="12.75" customHeight="1" x14ac:dyDescent="0.25">
      <c r="A92" s="497" t="str">
        <f>TEXT($B$91,"dddd")</f>
        <v>woensdag</v>
      </c>
      <c r="B92" s="664"/>
      <c r="C92" s="450"/>
      <c r="D92" s="494">
        <f>IF(LEFT($A92,2)="ma",$D$172,IF(LEFT($A92,2)="di",$D$177,IF(LEFT($A92,2)="wo",$D$182,IF(LEFT($A92,2)="do",$D$187,IF(LEFT($A92,2)="vr",$D$192,IF(LEFT($A92,2)="za",$D$198,IF(LEFT($A92,2)="zo",$D$199)))))))</f>
        <v>0</v>
      </c>
      <c r="E92" s="441">
        <f>IF(LEFT($A92,2)="ma",$E$172,IF(LEFT($A92,2)="di",$E$177,IF(LEFT($A92,2)="wo",$E$182,IF(LEFT($A92,2)="do",$E$187,IF(LEFT($A92,2)="vr",$E$192,IF(LEFT($A92,2)="za",$E$198,IF(LEFT($A92,2)="zo",$E$199)))))))</f>
        <v>0</v>
      </c>
      <c r="F92" s="441">
        <f>IF(LEFT($A92,2)="ma",$C$172,IF(LEFT($A92,2)="di",$C$177,IF(LEFT($A92,2)="wo",$C$182,IF(LEFT($A92,2)="do",$C$187,IF(LEFT($A92,2)="vr",$C$192,IF(LEFT($A92,2)="za",$C$198,IF(LEFT($A92,2)="zo",$C$199)))))))</f>
        <v>0</v>
      </c>
      <c r="G92" s="43">
        <f t="shared" si="39"/>
        <v>0</v>
      </c>
      <c r="H92" s="265"/>
      <c r="I92" s="265"/>
      <c r="J92" s="280"/>
      <c r="K92" s="280"/>
      <c r="L92" s="310"/>
      <c r="M92" s="282"/>
      <c r="N92" s="463">
        <f t="shared" ref="N92:N95" si="46">$B$91</f>
        <v>42964</v>
      </c>
      <c r="O92" s="390"/>
      <c r="P92" s="283"/>
      <c r="Q92" s="283"/>
      <c r="R92" s="80"/>
      <c r="S92" s="68">
        <f t="shared" si="31"/>
        <v>0</v>
      </c>
      <c r="T92" s="4">
        <f t="shared" si="32"/>
        <v>0</v>
      </c>
      <c r="U92" s="35"/>
      <c r="V92" s="69">
        <f t="shared" si="35"/>
        <v>0</v>
      </c>
      <c r="W92" s="69">
        <f t="shared" si="36"/>
        <v>0</v>
      </c>
      <c r="X92" s="70">
        <f t="shared" si="37"/>
        <v>0</v>
      </c>
      <c r="Y92" s="92">
        <f t="shared" si="33"/>
        <v>0</v>
      </c>
      <c r="Z92" s="234"/>
      <c r="AA92" s="530">
        <v>0</v>
      </c>
      <c r="AB92" s="531">
        <v>0</v>
      </c>
      <c r="AC92" s="37"/>
    </row>
    <row r="93" spans="1:29" ht="12.75" customHeight="1" x14ac:dyDescent="0.25">
      <c r="A93" s="497" t="str">
        <f>TEXT($B$91,"dddd")</f>
        <v>woensdag</v>
      </c>
      <c r="B93" s="664"/>
      <c r="C93" s="452"/>
      <c r="D93" s="492">
        <f>IF(LEFT($A93,2)="ma",$D$173,IF(LEFT($A93,2)="di",$D$178,IF(LEFT($A93,2)="wo",$D$183,IF(LEFT($A93,2)="do",$D$188,IF(LEFT($A93,2)="vr",$D$193,IF(LEFT($A93,2)="za",$D$198,IF(LEFT($A93,2)="zo",$D$199)))))))</f>
        <v>0</v>
      </c>
      <c r="E93" s="441">
        <f>IF(LEFT($A93,2)="ma",$E$173,IF(LEFT($A93,2)="di",$E$178,IF(LEFT($A93,2)="wo",$E$183,IF(LEFT($A93,2)="do",$E$188,IF(LEFT($A93,2)="vr",$E$193,IF(LEFT($A93,2)="za",$E$198,IF(LEFT($A93,2)="zo",$E$199)))))))</f>
        <v>0</v>
      </c>
      <c r="F93" s="441">
        <f>IF(LEFT($A93,2)="ma",$C$173,IF(LEFT($A93,2)="di",$C$178,IF(LEFT($A93,2)="wo",$C$183,IF(LEFT($A93,2)="do",$C$188,IF(LEFT($A93,2)="vr",$C$193,IF(LEFT($A93,2)="za",$C$198,IF(LEFT($A93,2)="zo",$C$199)))))))</f>
        <v>0</v>
      </c>
      <c r="G93" s="43">
        <f t="shared" si="39"/>
        <v>0</v>
      </c>
      <c r="H93" s="265"/>
      <c r="I93" s="265"/>
      <c r="J93" s="280"/>
      <c r="K93" s="280"/>
      <c r="L93" s="310"/>
      <c r="M93" s="282"/>
      <c r="N93" s="463">
        <f t="shared" si="46"/>
        <v>42964</v>
      </c>
      <c r="O93" s="390"/>
      <c r="P93" s="283"/>
      <c r="Q93" s="283"/>
      <c r="R93" s="80"/>
      <c r="S93" s="68">
        <f t="shared" si="31"/>
        <v>0</v>
      </c>
      <c r="T93" s="4">
        <f t="shared" si="32"/>
        <v>0</v>
      </c>
      <c r="U93" s="35"/>
      <c r="V93" s="69">
        <f t="shared" si="35"/>
        <v>0</v>
      </c>
      <c r="W93" s="69">
        <f t="shared" si="36"/>
        <v>0</v>
      </c>
      <c r="X93" s="70">
        <f t="shared" si="37"/>
        <v>0</v>
      </c>
      <c r="Y93" s="92">
        <f t="shared" si="33"/>
        <v>0</v>
      </c>
      <c r="Z93" s="234"/>
      <c r="AA93" s="530">
        <v>0</v>
      </c>
      <c r="AB93" s="531">
        <v>0</v>
      </c>
      <c r="AC93" s="37"/>
    </row>
    <row r="94" spans="1:29" ht="12.75" customHeight="1" thickBot="1" x14ac:dyDescent="0.3">
      <c r="A94" s="497" t="str">
        <f>TEXT($B$91,"dddd")</f>
        <v>woensdag</v>
      </c>
      <c r="B94" s="664"/>
      <c r="C94" s="450"/>
      <c r="D94" s="441">
        <f>IF(LEFT($A94,2)="ma",$D$174,IF(LEFT($A94,2)="di",$D$179,IF(LEFT($A94,2)="wo",$D$184,IF(LEFT($A94,2)="do",$D$189,IF(LEFT($A94,2)="vr",$D$194,IF(LEFT($A94,2)="za",$D$198,IF(LEFT($A94,2)="zo",$D$199)))))))</f>
        <v>0</v>
      </c>
      <c r="E94" s="441">
        <f>IF(LEFT($A94,2)="ma",$E$174,IF(LEFT($A94,2)="di",$E$179,IF(LEFT($A94,2)="wo",$E$184,IF(LEFT($A94,2)="do",$E$189,IF(LEFT($A94,2)="vr",$E$194,IF(LEFT($A94,2)="za",$E$198,IF(LEFT($A94,2)="zo",$E$199)))))))</f>
        <v>0</v>
      </c>
      <c r="F94" s="441">
        <f>IF(LEFT($A94,2)="ma",$C$174,IF(LEFT($A94,2)="di",$C$179,IF(LEFT($A94,2)="wo",$C$184,IF(LEFT($A94,2)="do",$C$189,IF(LEFT($A94,2)="vr",$C$194,IF(LEFT($A94,2)="za",$C$198,IF(LEFT($A94,2)="zo",$C$199)))))))</f>
        <v>0</v>
      </c>
      <c r="G94" s="43">
        <f t="shared" si="39"/>
        <v>0</v>
      </c>
      <c r="H94" s="265"/>
      <c r="I94" s="265"/>
      <c r="J94" s="280"/>
      <c r="K94" s="280"/>
      <c r="L94" s="310"/>
      <c r="M94" s="282"/>
      <c r="N94" s="463">
        <f t="shared" si="46"/>
        <v>42964</v>
      </c>
      <c r="O94" s="390"/>
      <c r="P94" s="283"/>
      <c r="Q94" s="283"/>
      <c r="R94" s="80"/>
      <c r="S94" s="68">
        <f t="shared" si="31"/>
        <v>0</v>
      </c>
      <c r="T94" s="4">
        <f t="shared" si="32"/>
        <v>0</v>
      </c>
      <c r="U94" s="35"/>
      <c r="V94" s="69">
        <f t="shared" si="35"/>
        <v>0</v>
      </c>
      <c r="W94" s="69">
        <f t="shared" si="36"/>
        <v>0</v>
      </c>
      <c r="X94" s="70">
        <f t="shared" si="37"/>
        <v>0</v>
      </c>
      <c r="Y94" s="92">
        <f t="shared" si="33"/>
        <v>0</v>
      </c>
      <c r="Z94" s="234"/>
      <c r="AA94" s="530">
        <v>0</v>
      </c>
      <c r="AB94" s="531">
        <v>0</v>
      </c>
      <c r="AC94" s="37"/>
    </row>
    <row r="95" spans="1:29" ht="13.5" customHeight="1" thickBot="1" x14ac:dyDescent="0.3">
      <c r="A95" s="498" t="str">
        <f>TEXT($B$91,"dddd")</f>
        <v>woensdag</v>
      </c>
      <c r="B95" s="665"/>
      <c r="C95" s="449" t="e">
        <f t="shared" ref="C95" si="47">IF(LEFT($A91,2)="ma",SUM(G91:G95)-SUM($H$171:$H$175)+C90,IF(LEFT($A91,2)="di",SUM(G91:G95)-SUM($H$176:$H$180)+C90, IF(LEFT($A91,2)="wo",SUM(G91:G95)-SUM($H$181:$H$185)+C90, IF(LEFT($A91,2)="do",SUM(G91:G95)-SUM($H$186:$H$190)+C90, IF(LEFT($A91,2)="vr",SUM(G91:G95)-SUM($H$191:$H$195)+C90, IF(LEFT($A91,2)="za",SUM(G91:G95)-$H$198+C90, IF(LEFT($A91,2)="zo",SUM(G91:G95)-$H$199+C90)))))))</f>
        <v>#REF!</v>
      </c>
      <c r="D95" s="442">
        <f>IF(LEFT($A95,2)="ma",$D$175,IF(LEFT($A95,2)="di",$D$180,IF(LEFT($A95,2)="wo",$D$185,IF(LEFT($A95,2)="do",$D$190,IF(LEFT($A95,2)="vr",$D$195,IF(LEFT($A95,2)="za",$D$198,IF(LEFT($A95,2)="zo",$D$199)))))))</f>
        <v>0</v>
      </c>
      <c r="E95" s="442">
        <f>IF(LEFT($A95,2)="ma",$E$175,IF(LEFT($A95,2)="di",$E$180,IF(LEFT($A95,2)="wo",$E$185,IF(LEFT($A95,2)="do",$E$190,IF(LEFT($A95,2)="vr",$E$195,IF(LEFT($A95,2)="za",$E$198,IF(LEFT($A95,2)="zo",$E$199)))))))</f>
        <v>0</v>
      </c>
      <c r="F95" s="442">
        <f>IF(LEFT($A95,2)="ma",$C$175,IF(LEFT($A95,2)="di",$C$180,IF(LEFT($A95,2)="wo",$C$185,IF(LEFT($A95,2)="do",$C$190,IF(LEFT($A95,2)="vr",$C$195,IF(LEFT($A95,2)="za",$C$198,IF(LEFT($A95,2)="zo",$C$199)))))))</f>
        <v>0</v>
      </c>
      <c r="G95" s="46">
        <f t="shared" si="39"/>
        <v>0</v>
      </c>
      <c r="H95" s="268"/>
      <c r="I95" s="266"/>
      <c r="J95" s="292"/>
      <c r="K95" s="292"/>
      <c r="L95" s="313"/>
      <c r="M95" s="294"/>
      <c r="N95" s="463">
        <f t="shared" si="46"/>
        <v>42964</v>
      </c>
      <c r="O95" s="393"/>
      <c r="P95" s="295"/>
      <c r="Q95" s="295"/>
      <c r="R95" s="81"/>
      <c r="S95" s="71">
        <f t="shared" si="31"/>
        <v>0</v>
      </c>
      <c r="T95" s="6">
        <f t="shared" si="32"/>
        <v>0</v>
      </c>
      <c r="U95" s="36"/>
      <c r="V95" s="72">
        <f t="shared" si="35"/>
        <v>0</v>
      </c>
      <c r="W95" s="72">
        <f t="shared" si="36"/>
        <v>0</v>
      </c>
      <c r="X95" s="73">
        <f t="shared" si="37"/>
        <v>0</v>
      </c>
      <c r="Y95" s="93">
        <f t="shared" si="33"/>
        <v>0</v>
      </c>
      <c r="Z95" s="237"/>
      <c r="AA95" s="536">
        <v>0</v>
      </c>
      <c r="AB95" s="537">
        <v>0</v>
      </c>
      <c r="AC95" s="40"/>
    </row>
    <row r="96" spans="1:29" ht="12.75" customHeight="1" thickBot="1" x14ac:dyDescent="0.3">
      <c r="A96" s="499" t="str">
        <f>TEXT($B$96,"dddd")</f>
        <v>donderdag</v>
      </c>
      <c r="B96" s="663">
        <f>DATE($AC$3,8,19)</f>
        <v>42965</v>
      </c>
      <c r="C96" s="451"/>
      <c r="D96" s="493">
        <f>IF(LEFT($A96,2 )="ma",$D$171,IF(LEFT($A96,2)="di",$D$176,IF(LEFT($A96,2)="wo",$D$181,IF(LEFT($A96,2)="do",$D$186,IF(LEFT($A96,2)="vr",$D$191,IF(LEFT($A96,2)="za",$D$198,IF(LEFT($A96,2)="zo",$D$199)))))))</f>
        <v>0</v>
      </c>
      <c r="E96" s="495">
        <f>IF(LEFT($A96,2)="ma",$E$171,IF(LEFT($A96,2)="di",$E$176,IF(LEFT($A96,2)="wo",$E$181,IF(LEFT($A96,2)="do",$E$186,IF(LEFT($A96,2)="vr",$E$191,IF(LEFT($A96,2)="za",$E$198,IF(LEFT($A96,2)="zo",$E$199)))))))</f>
        <v>0</v>
      </c>
      <c r="F96" s="495">
        <f>IF(LEFT($A96,2)="ma",$C$171,IF(LEFT($A96,2)="di",$C$176,IF(LEFT($A96,2)="wo",$C$181,IF(LEFT($A96,2)="do",$C$186,IF(LEFT($A96,2)="vr",$C$191,IF(LEFT($A96,2)="za",$C$198,IF(LEFT($A96,2)="zo",$C$199)))))))</f>
        <v>0</v>
      </c>
      <c r="G96" s="42">
        <f t="shared" si="39"/>
        <v>0</v>
      </c>
      <c r="H96" s="264"/>
      <c r="I96" s="508"/>
      <c r="J96" s="276"/>
      <c r="K96" s="276"/>
      <c r="L96" s="309"/>
      <c r="M96" s="278"/>
      <c r="N96" s="464">
        <f>$B$96</f>
        <v>42965</v>
      </c>
      <c r="O96" s="389"/>
      <c r="P96" s="279"/>
      <c r="Q96" s="279"/>
      <c r="R96" s="79"/>
      <c r="S96" s="200">
        <f t="shared" si="31"/>
        <v>0</v>
      </c>
      <c r="T96" s="5">
        <f t="shared" si="32"/>
        <v>0</v>
      </c>
      <c r="U96" s="34"/>
      <c r="V96" s="67">
        <f>IF(LEFT(M96,1)="R",IF(U96&lt;$Q$2,0,U96-$Q$2),IF(LEFT(M96,1)="S",IF(U96&lt;$Q$2,0,U96-$Q$2),U96))</f>
        <v>0</v>
      </c>
      <c r="W96" s="67">
        <f>U96</f>
        <v>0</v>
      </c>
      <c r="X96" s="74">
        <f>W96*($Y$3)</f>
        <v>0</v>
      </c>
      <c r="Y96" s="91">
        <f t="shared" si="33"/>
        <v>0</v>
      </c>
      <c r="Z96" s="238"/>
      <c r="AA96" s="528">
        <v>0</v>
      </c>
      <c r="AB96" s="529">
        <v>0</v>
      </c>
      <c r="AC96" s="41"/>
    </row>
    <row r="97" spans="1:29" ht="12.75" customHeight="1" thickBot="1" x14ac:dyDescent="0.3">
      <c r="A97" s="499" t="str">
        <f>TEXT($B$96,"dddd")</f>
        <v>donderdag</v>
      </c>
      <c r="B97" s="664"/>
      <c r="C97" s="450"/>
      <c r="D97" s="494">
        <f>IF(LEFT($A97,2)="ma",$D$172,IF(LEFT($A97,2)="di",$D$177,IF(LEFT($A97,2)="wo",$D$182,IF(LEFT($A97,2)="do",$D$187,IF(LEFT($A97,2)="vr",$D$192,IF(LEFT($A97,2)="za",$D$198,IF(LEFT($A97,2)="zo",$D$199)))))))</f>
        <v>0</v>
      </c>
      <c r="E97" s="441">
        <f>IF(LEFT($A97,2)="ma",$E$172,IF(LEFT($A97,2)="di",$E$177,IF(LEFT($A97,2)="wo",$E$182,IF(LEFT($A97,2)="do",$E$187,IF(LEFT($A97,2)="vr",$E$192,IF(LEFT($A97,2)="za",$E$198,IF(LEFT($A97,2)="zo",$E$199)))))))</f>
        <v>0</v>
      </c>
      <c r="F97" s="441">
        <f>IF(LEFT($A97,2)="ma",$C$172,IF(LEFT($A97,2)="di",$C$177,IF(LEFT($A97,2)="wo",$C$182,IF(LEFT($A97,2)="do",$C$187,IF(LEFT($A97,2)="vr",$C$192,IF(LEFT($A97,2)="za",$C$198,IF(LEFT($A97,2)="zo",$C$199)))))))</f>
        <v>0</v>
      </c>
      <c r="G97" s="43">
        <f t="shared" si="39"/>
        <v>0</v>
      </c>
      <c r="H97" s="265"/>
      <c r="I97" s="265"/>
      <c r="J97" s="280"/>
      <c r="K97" s="280"/>
      <c r="L97" s="310"/>
      <c r="M97" s="282"/>
      <c r="N97" s="464">
        <f t="shared" ref="N97:N100" si="48">$B$96</f>
        <v>42965</v>
      </c>
      <c r="O97" s="390"/>
      <c r="P97" s="283"/>
      <c r="Q97" s="283"/>
      <c r="R97" s="80"/>
      <c r="S97" s="68">
        <f t="shared" si="31"/>
        <v>0</v>
      </c>
      <c r="T97" s="4">
        <f t="shared" si="32"/>
        <v>0</v>
      </c>
      <c r="U97" s="35"/>
      <c r="V97" s="69">
        <f t="shared" si="35"/>
        <v>0</v>
      </c>
      <c r="W97" s="69">
        <f t="shared" si="36"/>
        <v>0</v>
      </c>
      <c r="X97" s="70">
        <f t="shared" si="37"/>
        <v>0</v>
      </c>
      <c r="Y97" s="92">
        <f t="shared" si="33"/>
        <v>0</v>
      </c>
      <c r="Z97" s="234"/>
      <c r="AA97" s="530">
        <v>0</v>
      </c>
      <c r="AB97" s="531">
        <v>0</v>
      </c>
      <c r="AC97" s="37"/>
    </row>
    <row r="98" spans="1:29" ht="12.75" customHeight="1" thickBot="1" x14ac:dyDescent="0.3">
      <c r="A98" s="499" t="str">
        <f>TEXT($B$96,"dddd")</f>
        <v>donderdag</v>
      </c>
      <c r="B98" s="664"/>
      <c r="C98" s="452"/>
      <c r="D98" s="492">
        <f>IF(LEFT($A98,2)="ma",$D$173,IF(LEFT($A98,2)="di",$D$178,IF(LEFT($A98,2)="wo",$D$183,IF(LEFT($A98,2)="do",$D$188,IF(LEFT($A98,2)="vr",$D$193,IF(LEFT($A98,2)="za",$D$198,IF(LEFT($A98,2)="zo",$D$199)))))))</f>
        <v>0</v>
      </c>
      <c r="E98" s="441">
        <f>IF(LEFT($A98,2)="ma",$E$173,IF(LEFT($A98,2)="di",$E$178,IF(LEFT($A98,2)="wo",$E$183,IF(LEFT($A98,2)="do",$E$188,IF(LEFT($A98,2)="vr",$E$193,IF(LEFT($A98,2)="za",$E$198,IF(LEFT($A98,2)="zo",$E$199)))))))</f>
        <v>0</v>
      </c>
      <c r="F98" s="441">
        <f>IF(LEFT($A98,2)="ma",$C$173,IF(LEFT($A98,2)="di",$C$178,IF(LEFT($A98,2)="wo",$C$183,IF(LEFT($A98,2)="do",$C$188,IF(LEFT($A98,2)="vr",$C$193,IF(LEFT($A98,2)="za",$C$198,IF(LEFT($A98,2)="zo",$C$199)))))))</f>
        <v>0</v>
      </c>
      <c r="G98" s="43">
        <f t="shared" si="39"/>
        <v>0</v>
      </c>
      <c r="H98" s="265"/>
      <c r="I98" s="265"/>
      <c r="J98" s="280"/>
      <c r="K98" s="280"/>
      <c r="L98" s="310"/>
      <c r="M98" s="282"/>
      <c r="N98" s="464">
        <f t="shared" si="48"/>
        <v>42965</v>
      </c>
      <c r="O98" s="390"/>
      <c r="P98" s="283"/>
      <c r="Q98" s="283"/>
      <c r="R98" s="80"/>
      <c r="S98" s="68">
        <f t="shared" si="31"/>
        <v>0</v>
      </c>
      <c r="T98" s="4">
        <f t="shared" si="32"/>
        <v>0</v>
      </c>
      <c r="U98" s="35"/>
      <c r="V98" s="69">
        <f t="shared" si="35"/>
        <v>0</v>
      </c>
      <c r="W98" s="69">
        <f t="shared" si="36"/>
        <v>0</v>
      </c>
      <c r="X98" s="70">
        <f t="shared" si="37"/>
        <v>0</v>
      </c>
      <c r="Y98" s="92">
        <f t="shared" si="33"/>
        <v>0</v>
      </c>
      <c r="Z98" s="234"/>
      <c r="AA98" s="530">
        <v>0</v>
      </c>
      <c r="AB98" s="531">
        <v>0</v>
      </c>
      <c r="AC98" s="37"/>
    </row>
    <row r="99" spans="1:29" ht="12.75" customHeight="1" thickBot="1" x14ac:dyDescent="0.3">
      <c r="A99" s="499" t="str">
        <f>TEXT($B$96,"dddd")</f>
        <v>donderdag</v>
      </c>
      <c r="B99" s="664"/>
      <c r="C99" s="450"/>
      <c r="D99" s="441">
        <f>IF(LEFT($A99,2)="ma",$D$174,IF(LEFT($A99,2)="di",$D$179,IF(LEFT($A99,2)="wo",$D$184,IF(LEFT($A99,2)="do",$D$189,IF(LEFT($A99,2)="vr",$D$194,IF(LEFT($A99,2)="za",$D$198,IF(LEFT($A99,2)="zo",$D$199)))))))</f>
        <v>0</v>
      </c>
      <c r="E99" s="441">
        <f>IF(LEFT($A99,2)="ma",$E$174,IF(LEFT($A99,2)="di",$E$179,IF(LEFT($A99,2)="wo",$E$184,IF(LEFT($A99,2)="do",$E$189,IF(LEFT($A99,2)="vr",$E$194,IF(LEFT($A99,2)="za",$E$198,IF(LEFT($A99,2)="zo",$E$199)))))))</f>
        <v>0</v>
      </c>
      <c r="F99" s="441">
        <f>IF(LEFT($A99,2)="ma",$C$174,IF(LEFT($A99,2)="di",$C$179,IF(LEFT($A99,2)="wo",$C$184,IF(LEFT($A99,2)="do",$C$189,IF(LEFT($A99,2)="vr",$C$194,IF(LEFT($A99,2)="za",$C$198,IF(LEFT($A99,2)="zo",$C$199)))))))</f>
        <v>0</v>
      </c>
      <c r="G99" s="43">
        <f t="shared" si="39"/>
        <v>0</v>
      </c>
      <c r="H99" s="265"/>
      <c r="I99" s="265"/>
      <c r="J99" s="280"/>
      <c r="K99" s="280"/>
      <c r="L99" s="310"/>
      <c r="M99" s="282"/>
      <c r="N99" s="464">
        <f t="shared" si="48"/>
        <v>42965</v>
      </c>
      <c r="O99" s="390"/>
      <c r="P99" s="283"/>
      <c r="Q99" s="283"/>
      <c r="R99" s="80"/>
      <c r="S99" s="68">
        <f t="shared" si="31"/>
        <v>0</v>
      </c>
      <c r="T99" s="4">
        <f t="shared" si="32"/>
        <v>0</v>
      </c>
      <c r="U99" s="35"/>
      <c r="V99" s="69">
        <f t="shared" si="35"/>
        <v>0</v>
      </c>
      <c r="W99" s="69">
        <f t="shared" si="36"/>
        <v>0</v>
      </c>
      <c r="X99" s="70">
        <f t="shared" si="37"/>
        <v>0</v>
      </c>
      <c r="Y99" s="92">
        <f t="shared" si="33"/>
        <v>0</v>
      </c>
      <c r="Z99" s="234"/>
      <c r="AA99" s="530">
        <v>0</v>
      </c>
      <c r="AB99" s="531">
        <v>0</v>
      </c>
      <c r="AC99" s="37"/>
    </row>
    <row r="100" spans="1:29" ht="13.5" customHeight="1" thickBot="1" x14ac:dyDescent="0.3">
      <c r="A100" s="499" t="str">
        <f>TEXT($B$96,"dddd")</f>
        <v>donderdag</v>
      </c>
      <c r="B100" s="665"/>
      <c r="C100" s="449" t="e">
        <f t="shared" ref="C100" si="49">IF(LEFT($A96,2)="ma",SUM(G96:G100)-SUM($H$171:$H$175)+C95,IF(LEFT($A96,2)="di",SUM(G96:G100)-SUM($H$176:$H$180)+C95, IF(LEFT($A96,2)="wo",SUM(G96:G100)-SUM($H$181:$H$185)+C95, IF(LEFT($A96,2)="do",SUM(G96:G100)-SUM($H$186:$H$190)+C95, IF(LEFT($A96,2)="vr",SUM(G96:G100)-SUM($H$191:$H$195)+C95, IF(LEFT($A96,2)="za",SUM(G96:G100)-$H$198+C95, IF(LEFT($A96,2)="zo",SUM(G96:G100)-$H$199+C95)))))))</f>
        <v>#REF!</v>
      </c>
      <c r="D100" s="442">
        <f>IF(LEFT($A100,2)="ma",$D$175,IF(LEFT($A100,2)="di",$D$180,IF(LEFT($A100,2)="wo",$D$185,IF(LEFT($A100,2)="do",$D$190,IF(LEFT($A100,2)="vr",$D$195,IF(LEFT($A100,2)="za",$D$198,IF(LEFT($A100,2)="zo",$D$199)))))))</f>
        <v>0</v>
      </c>
      <c r="E100" s="442">
        <f>IF(LEFT($A100,2)="ma",$E$175,IF(LEFT($A100,2)="di",$E$180,IF(LEFT($A100,2)="wo",$E$185,IF(LEFT($A100,2)="do",$E$190,IF(LEFT($A100,2)="vr",$E$195,IF(LEFT($A100,2)="za",$E$198,IF(LEFT($A100,2)="zo",$E$199)))))))</f>
        <v>0</v>
      </c>
      <c r="F100" s="442">
        <f>IF(LEFT($A100,2)="ma",$C$175,IF(LEFT($A100,2)="di",$C$180,IF(LEFT($A100,2)="wo",$C$185,IF(LEFT($A100,2)="do",$C$190,IF(LEFT($A100,2)="vr",$C$195,IF(LEFT($A100,2)="za",$C$198,IF(LEFT($A100,2)="zo",$C$199)))))))</f>
        <v>0</v>
      </c>
      <c r="G100" s="44">
        <f t="shared" si="39"/>
        <v>0</v>
      </c>
      <c r="H100" s="266"/>
      <c r="I100" s="266"/>
      <c r="J100" s="284"/>
      <c r="K100" s="284"/>
      <c r="L100" s="311"/>
      <c r="M100" s="286"/>
      <c r="N100" s="464">
        <f t="shared" si="48"/>
        <v>42965</v>
      </c>
      <c r="O100" s="391"/>
      <c r="P100" s="287"/>
      <c r="Q100" s="287"/>
      <c r="R100" s="81"/>
      <c r="S100" s="71">
        <f t="shared" si="31"/>
        <v>0</v>
      </c>
      <c r="T100" s="6">
        <f t="shared" si="32"/>
        <v>0</v>
      </c>
      <c r="U100" s="36"/>
      <c r="V100" s="72">
        <f t="shared" si="35"/>
        <v>0</v>
      </c>
      <c r="W100" s="72">
        <f t="shared" si="36"/>
        <v>0</v>
      </c>
      <c r="X100" s="73">
        <f t="shared" si="37"/>
        <v>0</v>
      </c>
      <c r="Y100" s="93">
        <f t="shared" si="33"/>
        <v>0</v>
      </c>
      <c r="Z100" s="235"/>
      <c r="AA100" s="532">
        <v>0</v>
      </c>
      <c r="AB100" s="533">
        <v>0</v>
      </c>
      <c r="AC100" s="38"/>
    </row>
    <row r="101" spans="1:29" ht="12.75" customHeight="1" x14ac:dyDescent="0.25">
      <c r="A101" s="496" t="str">
        <f>TEXT($B$101,"dddd")</f>
        <v>vrijdag</v>
      </c>
      <c r="B101" s="663">
        <f>DATE($AC$3,8,20)</f>
        <v>42966</v>
      </c>
      <c r="C101" s="451"/>
      <c r="D101" s="493">
        <f>IF(LEFT($A101,2 )="ma",$D$171,IF(LEFT($A101,2)="di",$D$176,IF(LEFT($A101,2)="wo",$D$181,IF(LEFT($A101,2)="do",$D$186,IF(LEFT($A101,2)="vr",$D$191,IF(LEFT($A101,2)="za",$D$198,IF(LEFT($A101,2)="zo",$D$199)))))))</f>
        <v>0</v>
      </c>
      <c r="E101" s="495">
        <f>IF(LEFT($A101,2)="ma",$E$171,IF(LEFT($A101,2)="di",$E$176,IF(LEFT($A101,2)="wo",$E$181,IF(LEFT($A101,2)="do",$E$186,IF(LEFT($A101,2)="vr",$E$191,IF(LEFT($A101,2)="za",$E$198,IF(LEFT($A101,2)="zo",$E$199)))))))</f>
        <v>0</v>
      </c>
      <c r="F101" s="495">
        <f>IF(LEFT($A101,2)="ma",$C$171,IF(LEFT($A101,2)="di",$C$176,IF(LEFT($A101,2)="wo",$C$181,IF(LEFT($A101,2)="do",$C$186,IF(LEFT($A101,2)="vr",$C$191,IF(LEFT($A101,2)="za",$C$198,IF(LEFT($A101,2)="zo",$C$199)))))))</f>
        <v>0</v>
      </c>
      <c r="G101" s="45">
        <f t="shared" si="39"/>
        <v>0</v>
      </c>
      <c r="H101" s="267"/>
      <c r="I101" s="508"/>
      <c r="J101" s="288"/>
      <c r="K101" s="288"/>
      <c r="L101" s="312"/>
      <c r="M101" s="290"/>
      <c r="N101" s="463">
        <f>$B$101</f>
        <v>42966</v>
      </c>
      <c r="O101" s="392"/>
      <c r="P101" s="291"/>
      <c r="Q101" s="291"/>
      <c r="R101" s="79"/>
      <c r="S101" s="200">
        <f t="shared" si="31"/>
        <v>0</v>
      </c>
      <c r="T101" s="5">
        <f t="shared" si="32"/>
        <v>0</v>
      </c>
      <c r="U101" s="34"/>
      <c r="V101" s="67">
        <f>IF(LEFT(M101,1)="R",IF(U101&lt;$Q$2,0,U101-$Q$2),IF(LEFT(M101,1)="S",IF(U101&lt;$Q$2,0,U101-$Q$2),U101))</f>
        <v>0</v>
      </c>
      <c r="W101" s="67">
        <f>U101</f>
        <v>0</v>
      </c>
      <c r="X101" s="74">
        <f>W101*($Y$3)</f>
        <v>0</v>
      </c>
      <c r="Y101" s="91">
        <f t="shared" si="33"/>
        <v>0</v>
      </c>
      <c r="Z101" s="236"/>
      <c r="AA101" s="534">
        <v>0</v>
      </c>
      <c r="AB101" s="535">
        <v>0</v>
      </c>
      <c r="AC101" s="39"/>
    </row>
    <row r="102" spans="1:29" ht="12.75" customHeight="1" x14ac:dyDescent="0.25">
      <c r="A102" s="497" t="str">
        <f>TEXT($B$101,"dddd")</f>
        <v>vrijdag</v>
      </c>
      <c r="B102" s="664"/>
      <c r="C102" s="450"/>
      <c r="D102" s="494">
        <f>IF(LEFT($A102,2)="ma",$D$172,IF(LEFT($A102,2)="di",$D$177,IF(LEFT($A102,2)="wo",$D$182,IF(LEFT($A102,2)="do",$D$187,IF(LEFT($A102,2)="vr",$D$192,IF(LEFT($A102,2)="za",$D$198,IF(LEFT($A102,2)="zo",$D$199)))))))</f>
        <v>0</v>
      </c>
      <c r="E102" s="441">
        <f>IF(LEFT($A102,2)="ma",$E$172,IF(LEFT($A102,2)="di",$E$177,IF(LEFT($A102,2)="wo",$E$182,IF(LEFT($A102,2)="do",$E$187,IF(LEFT($A102,2)="vr",$E$192,IF(LEFT($A102,2)="za",$E$198,IF(LEFT($A102,2)="zo",$E$199)))))))</f>
        <v>0</v>
      </c>
      <c r="F102" s="441">
        <f>IF(LEFT($A102,2)="ma",$C$172,IF(LEFT($A102,2)="di",$C$177,IF(LEFT($A102,2)="wo",$C$182,IF(LEFT($A102,2)="do",$C$187,IF(LEFT($A102,2)="vr",$C$192,IF(LEFT($A102,2)="za",$C$198,IF(LEFT($A102,2)="zo",$C$199)))))))</f>
        <v>0</v>
      </c>
      <c r="G102" s="43">
        <f t="shared" si="39"/>
        <v>0</v>
      </c>
      <c r="H102" s="265"/>
      <c r="I102" s="265"/>
      <c r="J102" s="280"/>
      <c r="K102" s="280"/>
      <c r="L102" s="310"/>
      <c r="M102" s="282"/>
      <c r="N102" s="463">
        <f t="shared" ref="N102:N105" si="50">$B$101</f>
        <v>42966</v>
      </c>
      <c r="O102" s="390"/>
      <c r="P102" s="283"/>
      <c r="Q102" s="283"/>
      <c r="R102" s="80"/>
      <c r="S102" s="68">
        <f t="shared" si="31"/>
        <v>0</v>
      </c>
      <c r="T102" s="4">
        <f t="shared" ref="T102:T133" si="51">S102*$R$3</f>
        <v>0</v>
      </c>
      <c r="U102" s="35"/>
      <c r="V102" s="69">
        <f t="shared" si="35"/>
        <v>0</v>
      </c>
      <c r="W102" s="69">
        <f t="shared" si="36"/>
        <v>0</v>
      </c>
      <c r="X102" s="70">
        <f t="shared" si="37"/>
        <v>0</v>
      </c>
      <c r="Y102" s="92">
        <f t="shared" ref="Y102:Y133" si="52">V102*($R$3)</f>
        <v>0</v>
      </c>
      <c r="Z102" s="234"/>
      <c r="AA102" s="530">
        <v>0</v>
      </c>
      <c r="AB102" s="531">
        <v>0</v>
      </c>
      <c r="AC102" s="37"/>
    </row>
    <row r="103" spans="1:29" ht="12.75" customHeight="1" x14ac:dyDescent="0.25">
      <c r="A103" s="497" t="str">
        <f>TEXT($B$101,"dddd")</f>
        <v>vrijdag</v>
      </c>
      <c r="B103" s="664"/>
      <c r="C103" s="452"/>
      <c r="D103" s="492">
        <f>IF(LEFT($A103,2)="ma",$D$173,IF(LEFT($A103,2)="di",$D$178,IF(LEFT($A103,2)="wo",$D$183,IF(LEFT($A103,2)="do",$D$188,IF(LEFT($A103,2)="vr",$D$193,IF(LEFT($A103,2)="za",$D$198,IF(LEFT($A103,2)="zo",$D$199)))))))</f>
        <v>0</v>
      </c>
      <c r="E103" s="441">
        <f>IF(LEFT($A103,2)="ma",$E$173,IF(LEFT($A103,2)="di",$E$178,IF(LEFT($A103,2)="wo",$E$183,IF(LEFT($A103,2)="do",$E$188,IF(LEFT($A103,2)="vr",$E$193,IF(LEFT($A103,2)="za",$E$198,IF(LEFT($A103,2)="zo",$E$199)))))))</f>
        <v>0</v>
      </c>
      <c r="F103" s="441">
        <f>IF(LEFT($A103,2)="ma",$C$173,IF(LEFT($A103,2)="di",$C$178,IF(LEFT($A103,2)="wo",$C$183,IF(LEFT($A103,2)="do",$C$188,IF(LEFT($A103,2)="vr",$C$193,IF(LEFT($A103,2)="za",$C$198,IF(LEFT($A103,2)="zo",$C$199)))))))</f>
        <v>0</v>
      </c>
      <c r="G103" s="43">
        <f t="shared" si="39"/>
        <v>0</v>
      </c>
      <c r="H103" s="265"/>
      <c r="I103" s="265"/>
      <c r="J103" s="280"/>
      <c r="K103" s="280"/>
      <c r="L103" s="310"/>
      <c r="M103" s="282"/>
      <c r="N103" s="463">
        <f t="shared" si="50"/>
        <v>42966</v>
      </c>
      <c r="O103" s="390"/>
      <c r="P103" s="283"/>
      <c r="Q103" s="283"/>
      <c r="R103" s="80"/>
      <c r="S103" s="68">
        <f t="shared" si="31"/>
        <v>0</v>
      </c>
      <c r="T103" s="4">
        <f t="shared" si="51"/>
        <v>0</v>
      </c>
      <c r="U103" s="35"/>
      <c r="V103" s="69">
        <f t="shared" si="35"/>
        <v>0</v>
      </c>
      <c r="W103" s="69">
        <f t="shared" si="36"/>
        <v>0</v>
      </c>
      <c r="X103" s="70">
        <f t="shared" si="37"/>
        <v>0</v>
      </c>
      <c r="Y103" s="92">
        <f t="shared" si="52"/>
        <v>0</v>
      </c>
      <c r="Z103" s="234"/>
      <c r="AA103" s="530">
        <v>0</v>
      </c>
      <c r="AB103" s="531">
        <v>0</v>
      </c>
      <c r="AC103" s="37"/>
    </row>
    <row r="104" spans="1:29" ht="12.75" customHeight="1" thickBot="1" x14ac:dyDescent="0.3">
      <c r="A104" s="497" t="str">
        <f>TEXT($B$101,"dddd")</f>
        <v>vrijdag</v>
      </c>
      <c r="B104" s="664"/>
      <c r="C104" s="450"/>
      <c r="D104" s="441">
        <f>IF(LEFT($A104,2)="ma",$D$174,IF(LEFT($A104,2)="di",$D$179,IF(LEFT($A104,2)="wo",$D$184,IF(LEFT($A104,2)="do",$D$189,IF(LEFT($A104,2)="vr",$D$194,IF(LEFT($A104,2)="za",$D$198,IF(LEFT($A104,2)="zo",$D$199)))))))</f>
        <v>0</v>
      </c>
      <c r="E104" s="441">
        <f>IF(LEFT($A104,2)="ma",$E$174,IF(LEFT($A104,2)="di",$E$179,IF(LEFT($A104,2)="wo",$E$184,IF(LEFT($A104,2)="do",$E$189,IF(LEFT($A104,2)="vr",$E$194,IF(LEFT($A104,2)="za",$E$198,IF(LEFT($A104,2)="zo",$E$199)))))))</f>
        <v>0</v>
      </c>
      <c r="F104" s="441">
        <f>IF(LEFT($A104,2)="ma",$C$174,IF(LEFT($A104,2)="di",$C$179,IF(LEFT($A104,2)="wo",$C$184,IF(LEFT($A104,2)="do",$C$189,IF(LEFT($A104,2)="vr",$C$194,IF(LEFT($A104,2)="za",$C$198,IF(LEFT($A104,2)="zo",$C$199)))))))</f>
        <v>0</v>
      </c>
      <c r="G104" s="43">
        <f t="shared" si="39"/>
        <v>0</v>
      </c>
      <c r="H104" s="265"/>
      <c r="I104" s="265"/>
      <c r="J104" s="280"/>
      <c r="K104" s="280"/>
      <c r="L104" s="310"/>
      <c r="M104" s="282"/>
      <c r="N104" s="463">
        <f t="shared" si="50"/>
        <v>42966</v>
      </c>
      <c r="O104" s="390"/>
      <c r="P104" s="283"/>
      <c r="Q104" s="283"/>
      <c r="R104" s="80"/>
      <c r="S104" s="68">
        <f t="shared" si="31"/>
        <v>0</v>
      </c>
      <c r="T104" s="4">
        <f t="shared" si="51"/>
        <v>0</v>
      </c>
      <c r="U104" s="35"/>
      <c r="V104" s="69">
        <f t="shared" si="35"/>
        <v>0</v>
      </c>
      <c r="W104" s="69">
        <f t="shared" si="36"/>
        <v>0</v>
      </c>
      <c r="X104" s="70">
        <f t="shared" si="37"/>
        <v>0</v>
      </c>
      <c r="Y104" s="92">
        <f t="shared" si="52"/>
        <v>0</v>
      </c>
      <c r="Z104" s="234"/>
      <c r="AA104" s="530">
        <v>0</v>
      </c>
      <c r="AB104" s="531">
        <v>0</v>
      </c>
      <c r="AC104" s="37"/>
    </row>
    <row r="105" spans="1:29" ht="13.5" customHeight="1" thickBot="1" x14ac:dyDescent="0.3">
      <c r="A105" s="498" t="str">
        <f>TEXT($B$101,"dddd")</f>
        <v>vrijdag</v>
      </c>
      <c r="B105" s="665"/>
      <c r="C105" s="449" t="e">
        <f t="shared" ref="C105" si="53">IF(LEFT($A101,2)="ma",SUM(G101:G105)-SUM($H$171:$H$175)+C100,IF(LEFT($A101,2)="di",SUM(G101:G105)-SUM($H$176:$H$180)+C100, IF(LEFT($A101,2)="wo",SUM(G101:G105)-SUM($H$181:$H$185)+C100, IF(LEFT($A101,2)="do",SUM(G101:G105)-SUM($H$186:$H$190)+C100, IF(LEFT($A101,2)="vr",SUM(G101:G105)-SUM($H$191:$H$195)+C100, IF(LEFT($A101,2)="za",SUM(G101:G105)-$H$198+C100, IF(LEFT($A101,2)="zo",SUM(G101:G105)-$H$199+C100)))))))</f>
        <v>#REF!</v>
      </c>
      <c r="D105" s="442">
        <f>IF(LEFT($A105,2)="ma",$D$175,IF(LEFT($A105,2)="di",$D$180,IF(LEFT($A105,2)="wo",$D$185,IF(LEFT($A105,2)="do",$D$190,IF(LEFT($A105,2)="vr",$D$195,IF(LEFT($A105,2)="za",$D$198,IF(LEFT($A105,2)="zo",$D$199)))))))</f>
        <v>0</v>
      </c>
      <c r="E105" s="442">
        <f>IF(LEFT($A105,2)="ma",$E$175,IF(LEFT($A105,2)="di",$E$180,IF(LEFT($A105,2)="wo",$E$185,IF(LEFT($A105,2)="do",$E$190,IF(LEFT($A105,2)="vr",$E$195,IF(LEFT($A105,2)="za",$E$198,IF(LEFT($A105,2)="zo",$E$199)))))))</f>
        <v>0</v>
      </c>
      <c r="F105" s="442">
        <f>IF(LEFT($A105,2)="ma",$C$175,IF(LEFT($A105,2)="di",$C$180,IF(LEFT($A105,2)="wo",$C$185,IF(LEFT($A105,2)="do",$C$190,IF(LEFT($A105,2)="vr",$C$195,IF(LEFT($A105,2)="za",$C$198,IF(LEFT($A105,2)="zo",$C$199)))))))</f>
        <v>0</v>
      </c>
      <c r="G105" s="46">
        <f t="shared" si="39"/>
        <v>0</v>
      </c>
      <c r="H105" s="268"/>
      <c r="I105" s="266"/>
      <c r="J105" s="292"/>
      <c r="K105" s="292"/>
      <c r="L105" s="313"/>
      <c r="M105" s="294"/>
      <c r="N105" s="463">
        <f t="shared" si="50"/>
        <v>42966</v>
      </c>
      <c r="O105" s="393"/>
      <c r="P105" s="295"/>
      <c r="Q105" s="295"/>
      <c r="R105" s="81"/>
      <c r="S105" s="71">
        <f t="shared" si="31"/>
        <v>0</v>
      </c>
      <c r="T105" s="6">
        <f t="shared" si="51"/>
        <v>0</v>
      </c>
      <c r="U105" s="36"/>
      <c r="V105" s="72">
        <f t="shared" si="35"/>
        <v>0</v>
      </c>
      <c r="W105" s="72">
        <f t="shared" si="36"/>
        <v>0</v>
      </c>
      <c r="X105" s="73">
        <f t="shared" si="37"/>
        <v>0</v>
      </c>
      <c r="Y105" s="93">
        <f t="shared" si="52"/>
        <v>0</v>
      </c>
      <c r="Z105" s="237"/>
      <c r="AA105" s="536">
        <v>0</v>
      </c>
      <c r="AB105" s="537">
        <v>0</v>
      </c>
      <c r="AC105" s="40"/>
    </row>
    <row r="106" spans="1:29" ht="12.75" customHeight="1" thickBot="1" x14ac:dyDescent="0.3">
      <c r="A106" s="499" t="str">
        <f>TEXT($B$106,"dddd")</f>
        <v>zaterdag</v>
      </c>
      <c r="B106" s="663">
        <f>DATE($AC$3,8,21)</f>
        <v>42967</v>
      </c>
      <c r="C106" s="451"/>
      <c r="D106" s="493">
        <f>IF(LEFT($A106,2 )="ma",$D$171,IF(LEFT($A106,2)="di",$D$176,IF(LEFT($A106,2)="wo",$D$181,IF(LEFT($A106,2)="do",$D$186,IF(LEFT($A106,2)="vr",$D$191,IF(LEFT($A106,2)="za",$D$198,IF(LEFT($A106,2)="zo",$D$199)))))))</f>
        <v>0</v>
      </c>
      <c r="E106" s="495">
        <f>IF(LEFT($A106,2)="ma",$E$171,IF(LEFT($A106,2)="di",$E$176,IF(LEFT($A106,2)="wo",$E$181,IF(LEFT($A106,2)="do",$E$186,IF(LEFT($A106,2)="vr",$E$191,IF(LEFT($A106,2)="za",$E$198,IF(LEFT($A106,2)="zo",$E$199)))))))</f>
        <v>0</v>
      </c>
      <c r="F106" s="495">
        <f>IF(LEFT($A106,2)="ma",$C$171,IF(LEFT($A106,2)="di",$C$176,IF(LEFT($A106,2)="wo",$C$181,IF(LEFT($A106,2)="do",$C$186,IF(LEFT($A106,2)="vr",$C$191,IF(LEFT($A106,2)="za",$C$198,IF(LEFT($A106,2)="zo",$C$199)))))))</f>
        <v>0</v>
      </c>
      <c r="G106" s="42">
        <f t="shared" si="39"/>
        <v>0</v>
      </c>
      <c r="H106" s="264"/>
      <c r="I106" s="508"/>
      <c r="J106" s="276"/>
      <c r="K106" s="276"/>
      <c r="L106" s="309"/>
      <c r="M106" s="278"/>
      <c r="N106" s="464">
        <f>$B$106</f>
        <v>42967</v>
      </c>
      <c r="O106" s="389"/>
      <c r="P106" s="279"/>
      <c r="Q106" s="279"/>
      <c r="R106" s="79"/>
      <c r="S106" s="200">
        <f t="shared" si="31"/>
        <v>0</v>
      </c>
      <c r="T106" s="5">
        <f t="shared" si="51"/>
        <v>0</v>
      </c>
      <c r="U106" s="34"/>
      <c r="V106" s="67">
        <f>IF(LEFT(M106,1)="R",IF(U106&lt;$Q$2,0,U106-$Q$2),IF(LEFT(M106,1)="S",IF(U106&lt;$Q$2,0,U106-$Q$2),U106))</f>
        <v>0</v>
      </c>
      <c r="W106" s="67">
        <f>U106</f>
        <v>0</v>
      </c>
      <c r="X106" s="74">
        <f>W106*($Y$3)</f>
        <v>0</v>
      </c>
      <c r="Y106" s="91">
        <f t="shared" si="52"/>
        <v>0</v>
      </c>
      <c r="Z106" s="238"/>
      <c r="AA106" s="528">
        <v>0</v>
      </c>
      <c r="AB106" s="529">
        <v>0</v>
      </c>
      <c r="AC106" s="41"/>
    </row>
    <row r="107" spans="1:29" ht="12.75" customHeight="1" thickBot="1" x14ac:dyDescent="0.3">
      <c r="A107" s="499" t="str">
        <f>TEXT($B$106,"dddd")</f>
        <v>zaterdag</v>
      </c>
      <c r="B107" s="664"/>
      <c r="C107" s="450"/>
      <c r="D107" s="494">
        <f>IF(LEFT($A107,2)="ma",$D$172,IF(LEFT($A107,2)="di",$D$177,IF(LEFT($A107,2)="wo",$D$182,IF(LEFT($A107,2)="do",$D$187,IF(LEFT($A107,2)="vr",$D$192,IF(LEFT($A107,2)="za",$D$198,IF(LEFT($A107,2)="zo",$D$199)))))))</f>
        <v>0</v>
      </c>
      <c r="E107" s="441">
        <f>IF(LEFT($A107,2)="ma",$E$172,IF(LEFT($A107,2)="di",$E$177,IF(LEFT($A107,2)="wo",$E$182,IF(LEFT($A107,2)="do",$E$187,IF(LEFT($A107,2)="vr",$E$192,IF(LEFT($A107,2)="za",$E$198,IF(LEFT($A107,2)="zo",$E$199)))))))</f>
        <v>0</v>
      </c>
      <c r="F107" s="441">
        <f>IF(LEFT($A107,2)="ma",$C$172,IF(LEFT($A107,2)="di",$C$177,IF(LEFT($A107,2)="wo",$C$182,IF(LEFT($A107,2)="do",$C$187,IF(LEFT($A107,2)="vr",$C$192,IF(LEFT($A107,2)="za",$C$198,IF(LEFT($A107,2)="zo",$C$199)))))))</f>
        <v>0</v>
      </c>
      <c r="G107" s="43">
        <f t="shared" si="39"/>
        <v>0</v>
      </c>
      <c r="H107" s="265"/>
      <c r="I107" s="265"/>
      <c r="J107" s="280"/>
      <c r="K107" s="280"/>
      <c r="L107" s="310"/>
      <c r="M107" s="282"/>
      <c r="N107" s="464">
        <f t="shared" ref="N107:N110" si="54">$B$106</f>
        <v>42967</v>
      </c>
      <c r="O107" s="390"/>
      <c r="P107" s="283"/>
      <c r="Q107" s="283"/>
      <c r="R107" s="80"/>
      <c r="S107" s="68">
        <f t="shared" si="31"/>
        <v>0</v>
      </c>
      <c r="T107" s="4">
        <f t="shared" si="51"/>
        <v>0</v>
      </c>
      <c r="U107" s="35"/>
      <c r="V107" s="69">
        <f t="shared" si="35"/>
        <v>0</v>
      </c>
      <c r="W107" s="69">
        <f t="shared" si="36"/>
        <v>0</v>
      </c>
      <c r="X107" s="70">
        <f t="shared" si="37"/>
        <v>0</v>
      </c>
      <c r="Y107" s="92">
        <f t="shared" si="52"/>
        <v>0</v>
      </c>
      <c r="Z107" s="234"/>
      <c r="AA107" s="530">
        <v>0</v>
      </c>
      <c r="AB107" s="531">
        <v>0</v>
      </c>
      <c r="AC107" s="37"/>
    </row>
    <row r="108" spans="1:29" ht="12.75" customHeight="1" thickBot="1" x14ac:dyDescent="0.3">
      <c r="A108" s="499" t="str">
        <f>TEXT($B$106,"dddd")</f>
        <v>zaterdag</v>
      </c>
      <c r="B108" s="664"/>
      <c r="C108" s="452"/>
      <c r="D108" s="492">
        <f>IF(LEFT($A108,2)="ma",$D$173,IF(LEFT($A108,2)="di",$D$178,IF(LEFT($A108,2)="wo",$D$183,IF(LEFT($A108,2)="do",$D$188,IF(LEFT($A108,2)="vr",$D$193,IF(LEFT($A108,2)="za",$D$198,IF(LEFT($A108,2)="zo",$D$199)))))))</f>
        <v>0</v>
      </c>
      <c r="E108" s="441">
        <f>IF(LEFT($A108,2)="ma",$E$173,IF(LEFT($A108,2)="di",$E$178,IF(LEFT($A108,2)="wo",$E$183,IF(LEFT($A108,2)="do",$E$188,IF(LEFT($A108,2)="vr",$E$193,IF(LEFT($A108,2)="za",$E$198,IF(LEFT($A108,2)="zo",$E$199)))))))</f>
        <v>0</v>
      </c>
      <c r="F108" s="441">
        <f>IF(LEFT($A108,2)="ma",$C$173,IF(LEFT($A108,2)="di",$C$178,IF(LEFT($A108,2)="wo",$C$183,IF(LEFT($A108,2)="do",$C$188,IF(LEFT($A108,2)="vr",$C$193,IF(LEFT($A108,2)="za",$C$198,IF(LEFT($A108,2)="zo",$C$199)))))))</f>
        <v>0</v>
      </c>
      <c r="G108" s="43">
        <f t="shared" si="39"/>
        <v>0</v>
      </c>
      <c r="H108" s="265"/>
      <c r="I108" s="265"/>
      <c r="J108" s="280"/>
      <c r="K108" s="280"/>
      <c r="L108" s="310"/>
      <c r="M108" s="282"/>
      <c r="N108" s="464">
        <f t="shared" si="54"/>
        <v>42967</v>
      </c>
      <c r="O108" s="390"/>
      <c r="P108" s="283"/>
      <c r="Q108" s="283"/>
      <c r="R108" s="80"/>
      <c r="S108" s="68">
        <f t="shared" si="31"/>
        <v>0</v>
      </c>
      <c r="T108" s="4">
        <f t="shared" si="51"/>
        <v>0</v>
      </c>
      <c r="U108" s="35"/>
      <c r="V108" s="69">
        <f t="shared" si="35"/>
        <v>0</v>
      </c>
      <c r="W108" s="69">
        <f t="shared" si="36"/>
        <v>0</v>
      </c>
      <c r="X108" s="70">
        <f t="shared" si="37"/>
        <v>0</v>
      </c>
      <c r="Y108" s="92">
        <f t="shared" si="52"/>
        <v>0</v>
      </c>
      <c r="Z108" s="234"/>
      <c r="AA108" s="530">
        <v>0</v>
      </c>
      <c r="AB108" s="531">
        <v>0</v>
      </c>
      <c r="AC108" s="37"/>
    </row>
    <row r="109" spans="1:29" ht="12.75" customHeight="1" thickBot="1" x14ac:dyDescent="0.3">
      <c r="A109" s="499" t="str">
        <f>TEXT($B$106,"dddd")</f>
        <v>zaterdag</v>
      </c>
      <c r="B109" s="664"/>
      <c r="C109" s="450"/>
      <c r="D109" s="441">
        <f>IF(LEFT($A109,2)="ma",$D$174,IF(LEFT($A109,2)="di",$D$179,IF(LEFT($A109,2)="wo",$D$184,IF(LEFT($A109,2)="do",$D$189,IF(LEFT($A109,2)="vr",$D$194,IF(LEFT($A109,2)="za",$D$198,IF(LEFT($A109,2)="zo",$D$199)))))))</f>
        <v>0</v>
      </c>
      <c r="E109" s="441">
        <f>IF(LEFT($A109,2)="ma",$E$174,IF(LEFT($A109,2)="di",$E$179,IF(LEFT($A109,2)="wo",$E$184,IF(LEFT($A109,2)="do",$E$189,IF(LEFT($A109,2)="vr",$E$194,IF(LEFT($A109,2)="za",$E$198,IF(LEFT($A109,2)="zo",$E$199)))))))</f>
        <v>0</v>
      </c>
      <c r="F109" s="441">
        <f>IF(LEFT($A109,2)="ma",$C$174,IF(LEFT($A109,2)="di",$C$179,IF(LEFT($A109,2)="wo",$C$184,IF(LEFT($A109,2)="do",$C$189,IF(LEFT($A109,2)="vr",$C$194,IF(LEFT($A109,2)="za",$C$198,IF(LEFT($A109,2)="zo",$C$199)))))))</f>
        <v>0</v>
      </c>
      <c r="G109" s="43">
        <f t="shared" si="39"/>
        <v>0</v>
      </c>
      <c r="H109" s="265"/>
      <c r="I109" s="265"/>
      <c r="J109" s="280"/>
      <c r="K109" s="280"/>
      <c r="L109" s="310"/>
      <c r="M109" s="282"/>
      <c r="N109" s="464">
        <f t="shared" si="54"/>
        <v>42967</v>
      </c>
      <c r="O109" s="390"/>
      <c r="P109" s="283"/>
      <c r="Q109" s="283"/>
      <c r="R109" s="80"/>
      <c r="S109" s="68">
        <f t="shared" si="31"/>
        <v>0</v>
      </c>
      <c r="T109" s="4">
        <f t="shared" si="51"/>
        <v>0</v>
      </c>
      <c r="U109" s="35"/>
      <c r="V109" s="69">
        <f t="shared" si="35"/>
        <v>0</v>
      </c>
      <c r="W109" s="69">
        <f t="shared" si="36"/>
        <v>0</v>
      </c>
      <c r="X109" s="70">
        <f t="shared" si="37"/>
        <v>0</v>
      </c>
      <c r="Y109" s="92">
        <f t="shared" si="52"/>
        <v>0</v>
      </c>
      <c r="Z109" s="234"/>
      <c r="AA109" s="530">
        <v>0</v>
      </c>
      <c r="AB109" s="531">
        <v>0</v>
      </c>
      <c r="AC109" s="37"/>
    </row>
    <row r="110" spans="1:29" ht="13.5" customHeight="1" thickBot="1" x14ac:dyDescent="0.3">
      <c r="A110" s="499" t="str">
        <f>TEXT($B$106,"dddd")</f>
        <v>zaterdag</v>
      </c>
      <c r="B110" s="665"/>
      <c r="C110" s="449" t="e">
        <f t="shared" ref="C110" si="55">IF(LEFT($A106,2)="ma",SUM(G106:G110)-SUM($H$171:$H$175)+C105,IF(LEFT($A106,2)="di",SUM(G106:G110)-SUM($H$176:$H$180)+C105, IF(LEFT($A106,2)="wo",SUM(G106:G110)-SUM($H$181:$H$185)+C105, IF(LEFT($A106,2)="do",SUM(G106:G110)-SUM($H$186:$H$190)+C105, IF(LEFT($A106,2)="vr",SUM(G106:G110)-SUM($H$191:$H$195)+C105, IF(LEFT($A106,2)="za",SUM(G106:G110)-$H$198+C105, IF(LEFT($A106,2)="zo",SUM(G106:G110)-$H$199+C105)))))))</f>
        <v>#REF!</v>
      </c>
      <c r="D110" s="442">
        <f>IF(LEFT($A110,2)="ma",$D$175,IF(LEFT($A110,2)="di",$D$180,IF(LEFT($A110,2)="wo",$D$185,IF(LEFT($A110,2)="do",$D$190,IF(LEFT($A110,2)="vr",$D$195,IF(LEFT($A110,2)="za",$D$198,IF(LEFT($A110,2)="zo",$D$199)))))))</f>
        <v>0</v>
      </c>
      <c r="E110" s="442">
        <f>IF(LEFT($A110,2)="ma",$E$175,IF(LEFT($A110,2)="di",$E$180,IF(LEFT($A110,2)="wo",$E$185,IF(LEFT($A110,2)="do",$E$190,IF(LEFT($A110,2)="vr",$E$195,IF(LEFT($A110,2)="za",$E$198,IF(LEFT($A110,2)="zo",$E$199)))))))</f>
        <v>0</v>
      </c>
      <c r="F110" s="442">
        <f>IF(LEFT($A110,2)="ma",$C$175,IF(LEFT($A110,2)="di",$C$180,IF(LEFT($A110,2)="wo",$C$185,IF(LEFT($A110,2)="do",$C$190,IF(LEFT($A110,2)="vr",$C$195,IF(LEFT($A110,2)="za",$C$198,IF(LEFT($A110,2)="zo",$C$199)))))))</f>
        <v>0</v>
      </c>
      <c r="G110" s="44">
        <f t="shared" si="39"/>
        <v>0</v>
      </c>
      <c r="H110" s="266"/>
      <c r="I110" s="266"/>
      <c r="J110" s="284"/>
      <c r="K110" s="284"/>
      <c r="L110" s="311"/>
      <c r="M110" s="286"/>
      <c r="N110" s="464">
        <f t="shared" si="54"/>
        <v>42967</v>
      </c>
      <c r="O110" s="391"/>
      <c r="P110" s="287"/>
      <c r="Q110" s="287"/>
      <c r="R110" s="81"/>
      <c r="S110" s="71">
        <f t="shared" si="31"/>
        <v>0</v>
      </c>
      <c r="T110" s="6">
        <f t="shared" si="51"/>
        <v>0</v>
      </c>
      <c r="U110" s="36"/>
      <c r="V110" s="72">
        <f t="shared" si="35"/>
        <v>0</v>
      </c>
      <c r="W110" s="72">
        <f t="shared" si="36"/>
        <v>0</v>
      </c>
      <c r="X110" s="73">
        <f t="shared" si="37"/>
        <v>0</v>
      </c>
      <c r="Y110" s="93">
        <f t="shared" si="52"/>
        <v>0</v>
      </c>
      <c r="Z110" s="235"/>
      <c r="AA110" s="532">
        <v>0</v>
      </c>
      <c r="AB110" s="533">
        <v>0</v>
      </c>
      <c r="AC110" s="38"/>
    </row>
    <row r="111" spans="1:29" ht="12.75" customHeight="1" x14ac:dyDescent="0.25">
      <c r="A111" s="496" t="str">
        <f>TEXT($B$111,"dddd")</f>
        <v>zondag</v>
      </c>
      <c r="B111" s="663">
        <f>DATE($AC$3,8,22)</f>
        <v>42968</v>
      </c>
      <c r="C111" s="451"/>
      <c r="D111" s="493">
        <f>IF(LEFT($A111,2 )="ma",$D$171,IF(LEFT($A111,2)="di",$D$176,IF(LEFT($A111,2)="wo",$D$181,IF(LEFT($A111,2)="do",$D$186,IF(LEFT($A111,2)="vr",$D$191,IF(LEFT($A111,2)="za",$D$198,IF(LEFT($A111,2)="zo",$D$199)))))))</f>
        <v>0</v>
      </c>
      <c r="E111" s="495">
        <f>IF(LEFT($A111,2)="ma",$E$171,IF(LEFT($A111,2)="di",$E$176,IF(LEFT($A111,2)="wo",$E$181,IF(LEFT($A111,2)="do",$E$186,IF(LEFT($A111,2)="vr",$E$191,IF(LEFT($A111,2)="za",$E$198,IF(LEFT($A111,2)="zo",$E$199)))))))</f>
        <v>0</v>
      </c>
      <c r="F111" s="495">
        <f>IF(LEFT($A111,2)="ma",$C$171,IF(LEFT($A111,2)="di",$C$176,IF(LEFT($A111,2)="wo",$C$181,IF(LEFT($A111,2)="do",$C$186,IF(LEFT($A111,2)="vr",$C$191,IF(LEFT($A111,2)="za",$C$198,IF(LEFT($A111,2)="zo",$C$199)))))))</f>
        <v>0</v>
      </c>
      <c r="G111" s="45">
        <f t="shared" si="39"/>
        <v>0</v>
      </c>
      <c r="H111" s="267"/>
      <c r="I111" s="508"/>
      <c r="J111" s="288"/>
      <c r="K111" s="288"/>
      <c r="L111" s="312"/>
      <c r="M111" s="290"/>
      <c r="N111" s="463">
        <f>$B$111</f>
        <v>42968</v>
      </c>
      <c r="O111" s="392"/>
      <c r="P111" s="291"/>
      <c r="Q111" s="291"/>
      <c r="R111" s="79"/>
      <c r="S111" s="200">
        <f t="shared" si="31"/>
        <v>0</v>
      </c>
      <c r="T111" s="5">
        <f t="shared" si="51"/>
        <v>0</v>
      </c>
      <c r="U111" s="34"/>
      <c r="V111" s="67">
        <f>IF(LEFT(M111,1)="R",IF(U111&lt;$Q$2,0,U111-$Q$2),IF(LEFT(M111,1)="S",IF(U111&lt;$Q$2,0,U111-$Q$2),U111))</f>
        <v>0</v>
      </c>
      <c r="W111" s="67">
        <f>U111</f>
        <v>0</v>
      </c>
      <c r="X111" s="74">
        <f>W111*($Y$3)</f>
        <v>0</v>
      </c>
      <c r="Y111" s="91">
        <f t="shared" si="52"/>
        <v>0</v>
      </c>
      <c r="Z111" s="236"/>
      <c r="AA111" s="534">
        <v>0</v>
      </c>
      <c r="AB111" s="535">
        <v>0</v>
      </c>
      <c r="AC111" s="39"/>
    </row>
    <row r="112" spans="1:29" ht="12.75" customHeight="1" x14ac:dyDescent="0.25">
      <c r="A112" s="497" t="str">
        <f>TEXT($B$111,"dddd")</f>
        <v>zondag</v>
      </c>
      <c r="B112" s="664"/>
      <c r="C112" s="450"/>
      <c r="D112" s="494">
        <f>IF(LEFT($A112,2)="ma",$D$172,IF(LEFT($A112,2)="di",$D$177,IF(LEFT($A112,2)="wo",$D$182,IF(LEFT($A112,2)="do",$D$187,IF(LEFT($A112,2)="vr",$D$192,IF(LEFT($A112,2)="za",$D$198,IF(LEFT($A112,2)="zo",$D$199)))))))</f>
        <v>0</v>
      </c>
      <c r="E112" s="441">
        <f>IF(LEFT($A112,2)="ma",$E$172,IF(LEFT($A112,2)="di",$E$177,IF(LEFT($A112,2)="wo",$E$182,IF(LEFT($A112,2)="do",$E$187,IF(LEFT($A112,2)="vr",$E$192,IF(LEFT($A112,2)="za",$E$198,IF(LEFT($A112,2)="zo",$E$199)))))))</f>
        <v>0</v>
      </c>
      <c r="F112" s="441">
        <f>IF(LEFT($A112,2)="ma",$C$172,IF(LEFT($A112,2)="di",$C$177,IF(LEFT($A112,2)="wo",$C$182,IF(LEFT($A112,2)="do",$C$187,IF(LEFT($A112,2)="vr",$C$192,IF(LEFT($A112,2)="za",$C$198,IF(LEFT($A112,2)="zo",$C$199)))))))</f>
        <v>0</v>
      </c>
      <c r="G112" s="43">
        <f t="shared" si="39"/>
        <v>0</v>
      </c>
      <c r="H112" s="265"/>
      <c r="I112" s="265"/>
      <c r="J112" s="280"/>
      <c r="K112" s="280"/>
      <c r="L112" s="310"/>
      <c r="M112" s="282"/>
      <c r="N112" s="463">
        <f t="shared" ref="N112:N115" si="56">$B$111</f>
        <v>42968</v>
      </c>
      <c r="O112" s="390"/>
      <c r="P112" s="283"/>
      <c r="Q112" s="283"/>
      <c r="R112" s="80"/>
      <c r="S112" s="68">
        <f t="shared" si="31"/>
        <v>0</v>
      </c>
      <c r="T112" s="4">
        <f t="shared" si="51"/>
        <v>0</v>
      </c>
      <c r="U112" s="35"/>
      <c r="V112" s="69">
        <f t="shared" si="35"/>
        <v>0</v>
      </c>
      <c r="W112" s="69">
        <f t="shared" si="36"/>
        <v>0</v>
      </c>
      <c r="X112" s="70">
        <f t="shared" si="37"/>
        <v>0</v>
      </c>
      <c r="Y112" s="92">
        <f t="shared" si="52"/>
        <v>0</v>
      </c>
      <c r="Z112" s="234"/>
      <c r="AA112" s="530">
        <v>0</v>
      </c>
      <c r="AB112" s="531">
        <v>0</v>
      </c>
      <c r="AC112" s="37"/>
    </row>
    <row r="113" spans="1:29" ht="12.75" customHeight="1" x14ac:dyDescent="0.25">
      <c r="A113" s="497" t="str">
        <f>TEXT($B$111,"dddd")</f>
        <v>zondag</v>
      </c>
      <c r="B113" s="664"/>
      <c r="C113" s="452"/>
      <c r="D113" s="492">
        <f>IF(LEFT($A113,2)="ma",$D$173,IF(LEFT($A113,2)="di",$D$178,IF(LEFT($A113,2)="wo",$D$183,IF(LEFT($A113,2)="do",$D$188,IF(LEFT($A113,2)="vr",$D$193,IF(LEFT($A113,2)="za",$D$198,IF(LEFT($A113,2)="zo",$D$199)))))))</f>
        <v>0</v>
      </c>
      <c r="E113" s="441">
        <f>IF(LEFT($A113,2)="ma",$E$173,IF(LEFT($A113,2)="di",$E$178,IF(LEFT($A113,2)="wo",$E$183,IF(LEFT($A113,2)="do",$E$188,IF(LEFT($A113,2)="vr",$E$193,IF(LEFT($A113,2)="za",$E$198,IF(LEFT($A113,2)="zo",$E$199)))))))</f>
        <v>0</v>
      </c>
      <c r="F113" s="441">
        <f>IF(LEFT($A113,2)="ma",$C$173,IF(LEFT($A113,2)="di",$C$178,IF(LEFT($A113,2)="wo",$C$183,IF(LEFT($A113,2)="do",$C$188,IF(LEFT($A113,2)="vr",$C$193,IF(LEFT($A113,2)="za",$C$198,IF(LEFT($A113,2)="zo",$C$199)))))))</f>
        <v>0</v>
      </c>
      <c r="G113" s="43">
        <f t="shared" si="39"/>
        <v>0</v>
      </c>
      <c r="H113" s="265"/>
      <c r="I113" s="265"/>
      <c r="J113" s="388"/>
      <c r="K113" s="280"/>
      <c r="L113" s="310"/>
      <c r="M113" s="282"/>
      <c r="N113" s="463">
        <f t="shared" si="56"/>
        <v>42968</v>
      </c>
      <c r="O113" s="390"/>
      <c r="P113" s="283"/>
      <c r="Q113" s="283"/>
      <c r="R113" s="80"/>
      <c r="S113" s="68">
        <f t="shared" si="31"/>
        <v>0</v>
      </c>
      <c r="T113" s="4">
        <f t="shared" si="51"/>
        <v>0</v>
      </c>
      <c r="U113" s="35"/>
      <c r="V113" s="69">
        <f t="shared" si="35"/>
        <v>0</v>
      </c>
      <c r="W113" s="69">
        <f t="shared" si="36"/>
        <v>0</v>
      </c>
      <c r="X113" s="70">
        <f t="shared" si="37"/>
        <v>0</v>
      </c>
      <c r="Y113" s="92">
        <f t="shared" si="52"/>
        <v>0</v>
      </c>
      <c r="Z113" s="234"/>
      <c r="AA113" s="530">
        <v>0</v>
      </c>
      <c r="AB113" s="531">
        <v>0</v>
      </c>
      <c r="AC113" s="37"/>
    </row>
    <row r="114" spans="1:29" ht="12.75" customHeight="1" thickBot="1" x14ac:dyDescent="0.3">
      <c r="A114" s="497" t="str">
        <f>TEXT($B$111,"dddd")</f>
        <v>zondag</v>
      </c>
      <c r="B114" s="664"/>
      <c r="C114" s="450"/>
      <c r="D114" s="441">
        <f>IF(LEFT($A114,2)="ma",$D$174,IF(LEFT($A114,2)="di",$D$179,IF(LEFT($A114,2)="wo",$D$184,IF(LEFT($A114,2)="do",$D$189,IF(LEFT($A114,2)="vr",$D$194,IF(LEFT($A114,2)="za",$D$198,IF(LEFT($A114,2)="zo",$D$199)))))))</f>
        <v>0</v>
      </c>
      <c r="E114" s="441">
        <f>IF(LEFT($A114,2)="ma",$E$174,IF(LEFT($A114,2)="di",$E$179,IF(LEFT($A114,2)="wo",$E$184,IF(LEFT($A114,2)="do",$E$189,IF(LEFT($A114,2)="vr",$E$194,IF(LEFT($A114,2)="za",$E$198,IF(LEFT($A114,2)="zo",$E$199)))))))</f>
        <v>0</v>
      </c>
      <c r="F114" s="441">
        <f>IF(LEFT($A114,2)="ma",$C$174,IF(LEFT($A114,2)="di",$C$179,IF(LEFT($A114,2)="wo",$C$184,IF(LEFT($A114,2)="do",$C$189,IF(LEFT($A114,2)="vr",$C$194,IF(LEFT($A114,2)="za",$C$198,IF(LEFT($A114,2)="zo",$C$199)))))))</f>
        <v>0</v>
      </c>
      <c r="G114" s="43">
        <f t="shared" si="39"/>
        <v>0</v>
      </c>
      <c r="H114" s="265"/>
      <c r="I114" s="265"/>
      <c r="J114" s="280"/>
      <c r="K114" s="280"/>
      <c r="L114" s="310"/>
      <c r="M114" s="282"/>
      <c r="N114" s="463">
        <f t="shared" si="56"/>
        <v>42968</v>
      </c>
      <c r="O114" s="390"/>
      <c r="P114" s="283"/>
      <c r="Q114" s="283"/>
      <c r="R114" s="80"/>
      <c r="S114" s="68">
        <f t="shared" si="31"/>
        <v>0</v>
      </c>
      <c r="T114" s="4">
        <f t="shared" si="51"/>
        <v>0</v>
      </c>
      <c r="U114" s="35"/>
      <c r="V114" s="69">
        <f t="shared" si="35"/>
        <v>0</v>
      </c>
      <c r="W114" s="69">
        <f t="shared" si="36"/>
        <v>0</v>
      </c>
      <c r="X114" s="70">
        <f t="shared" si="37"/>
        <v>0</v>
      </c>
      <c r="Y114" s="92">
        <f t="shared" si="52"/>
        <v>0</v>
      </c>
      <c r="Z114" s="234"/>
      <c r="AA114" s="530">
        <v>0</v>
      </c>
      <c r="AB114" s="531">
        <v>0</v>
      </c>
      <c r="AC114" s="37"/>
    </row>
    <row r="115" spans="1:29" ht="13.5" customHeight="1" thickBot="1" x14ac:dyDescent="0.3">
      <c r="A115" s="498" t="str">
        <f>TEXT($B$111,"dddd")</f>
        <v>zondag</v>
      </c>
      <c r="B115" s="665"/>
      <c r="C115" s="449" t="e">
        <f t="shared" ref="C115" si="57">IF(LEFT($A111,2)="ma",SUM(G111:G115)-SUM($H$171:$H$175)+C110,IF(LEFT($A111,2)="di",SUM(G111:G115)-SUM($H$176:$H$180)+C110, IF(LEFT($A111,2)="wo",SUM(G111:G115)-SUM($H$181:$H$185)+C110, IF(LEFT($A111,2)="do",SUM(G111:G115)-SUM($H$186:$H$190)+C110, IF(LEFT($A111,2)="vr",SUM(G111:G115)-SUM($H$191:$H$195)+C110, IF(LEFT($A111,2)="za",SUM(G111:G115)-$H$198+C110, IF(LEFT($A111,2)="zo",SUM(G111:G115)-$H$199+C110)))))))</f>
        <v>#REF!</v>
      </c>
      <c r="D115" s="442">
        <f>IF(LEFT($A115,2)="ma",$D$175,IF(LEFT($A115,2)="di",$D$180,IF(LEFT($A115,2)="wo",$D$185,IF(LEFT($A115,2)="do",$D$190,IF(LEFT($A115,2)="vr",$D$195,IF(LEFT($A115,2)="za",$D$198,IF(LEFT($A115,2)="zo",$D$199)))))))</f>
        <v>0</v>
      </c>
      <c r="E115" s="442">
        <f>IF(LEFT($A115,2)="ma",$E$175,IF(LEFT($A115,2)="di",$E$180,IF(LEFT($A115,2)="wo",$E$185,IF(LEFT($A115,2)="do",$E$190,IF(LEFT($A115,2)="vr",$E$195,IF(LEFT($A115,2)="za",$E$198,IF(LEFT($A115,2)="zo",$E$199)))))))</f>
        <v>0</v>
      </c>
      <c r="F115" s="442">
        <f>IF(LEFT($A115,2)="ma",$C$175,IF(LEFT($A115,2)="di",$C$180,IF(LEFT($A115,2)="wo",$C$185,IF(LEFT($A115,2)="do",$C$190,IF(LEFT($A115,2)="vr",$C$195,IF(LEFT($A115,2)="za",$C$198,IF(LEFT($A115,2)="zo",$C$199)))))))</f>
        <v>0</v>
      </c>
      <c r="G115" s="46">
        <f t="shared" si="39"/>
        <v>0</v>
      </c>
      <c r="H115" s="268"/>
      <c r="I115" s="266"/>
      <c r="J115" s="292"/>
      <c r="K115" s="292"/>
      <c r="L115" s="313"/>
      <c r="M115" s="294"/>
      <c r="N115" s="463">
        <f t="shared" si="56"/>
        <v>42968</v>
      </c>
      <c r="O115" s="393"/>
      <c r="P115" s="295"/>
      <c r="Q115" s="295"/>
      <c r="R115" s="81"/>
      <c r="S115" s="71">
        <f t="shared" si="31"/>
        <v>0</v>
      </c>
      <c r="T115" s="6">
        <f t="shared" si="51"/>
        <v>0</v>
      </c>
      <c r="U115" s="36"/>
      <c r="V115" s="72">
        <f t="shared" si="35"/>
        <v>0</v>
      </c>
      <c r="W115" s="72">
        <f t="shared" si="36"/>
        <v>0</v>
      </c>
      <c r="X115" s="73">
        <f t="shared" si="37"/>
        <v>0</v>
      </c>
      <c r="Y115" s="93">
        <f t="shared" si="52"/>
        <v>0</v>
      </c>
      <c r="Z115" s="237"/>
      <c r="AA115" s="536">
        <v>0</v>
      </c>
      <c r="AB115" s="537">
        <v>0</v>
      </c>
      <c r="AC115" s="40"/>
    </row>
    <row r="116" spans="1:29" ht="12.75" customHeight="1" thickBot="1" x14ac:dyDescent="0.3">
      <c r="A116" s="499" t="str">
        <f>TEXT($B$116,"dddd")</f>
        <v>maandag</v>
      </c>
      <c r="B116" s="663">
        <f>DATE($AC$3,8,23)</f>
        <v>42969</v>
      </c>
      <c r="C116" s="451"/>
      <c r="D116" s="493">
        <f>IF(LEFT($A116,2 )="ma",$D$171,IF(LEFT($A116,2)="di",$D$176,IF(LEFT($A116,2)="wo",$D$181,IF(LEFT($A116,2)="do",$D$186,IF(LEFT($A116,2)="vr",$D$191,IF(LEFT($A116,2)="za",$D$198,IF(LEFT($A116,2)="zo",$D$199)))))))</f>
        <v>0</v>
      </c>
      <c r="E116" s="495">
        <f>IF(LEFT($A116,2)="ma",$E$171,IF(LEFT($A116,2)="di",$E$176,IF(LEFT($A116,2)="wo",$E$181,IF(LEFT($A116,2)="do",$E$186,IF(LEFT($A116,2)="vr",$E$191,IF(LEFT($A116,2)="za",$E$198,IF(LEFT($A116,2)="zo",$E$199)))))))</f>
        <v>0</v>
      </c>
      <c r="F116" s="495">
        <f>IF(LEFT($A116,2)="ma",$C$171,IF(LEFT($A116,2)="di",$C$176,IF(LEFT($A116,2)="wo",$C$181,IF(LEFT($A116,2)="do",$C$186,IF(LEFT($A116,2)="vr",$C$191,IF(LEFT($A116,2)="za",$C$198,IF(LEFT($A116,2)="zo",$C$199)))))))</f>
        <v>0</v>
      </c>
      <c r="G116" s="42">
        <f t="shared" si="39"/>
        <v>0</v>
      </c>
      <c r="H116" s="264"/>
      <c r="I116" s="508"/>
      <c r="J116" s="276"/>
      <c r="K116" s="276"/>
      <c r="L116" s="309"/>
      <c r="M116" s="278"/>
      <c r="N116" s="464">
        <f>$B$116</f>
        <v>42969</v>
      </c>
      <c r="O116" s="389"/>
      <c r="P116" s="279"/>
      <c r="Q116" s="279"/>
      <c r="R116" s="79"/>
      <c r="S116" s="200">
        <f t="shared" si="31"/>
        <v>0</v>
      </c>
      <c r="T116" s="5">
        <f t="shared" si="51"/>
        <v>0</v>
      </c>
      <c r="U116" s="34"/>
      <c r="V116" s="67">
        <f>IF(LEFT(M116,1)="R",IF(U116&lt;$Q$2,0,U116-$Q$2),IF(LEFT(M116,1)="S",IF(U116&lt;$Q$2,0,U116-$Q$2),U116))</f>
        <v>0</v>
      </c>
      <c r="W116" s="67">
        <f>U116</f>
        <v>0</v>
      </c>
      <c r="X116" s="74">
        <f>W116*($Y$3)</f>
        <v>0</v>
      </c>
      <c r="Y116" s="91">
        <f t="shared" si="52"/>
        <v>0</v>
      </c>
      <c r="Z116" s="238"/>
      <c r="AA116" s="528">
        <v>0</v>
      </c>
      <c r="AB116" s="529">
        <v>0</v>
      </c>
      <c r="AC116" s="41"/>
    </row>
    <row r="117" spans="1:29" ht="12.75" customHeight="1" thickBot="1" x14ac:dyDescent="0.3">
      <c r="A117" s="499" t="str">
        <f>TEXT($B$116,"dddd")</f>
        <v>maandag</v>
      </c>
      <c r="B117" s="664"/>
      <c r="C117" s="450"/>
      <c r="D117" s="494">
        <f>IF(LEFT($A117,2)="ma",$D$172,IF(LEFT($A117,2)="di",$D$177,IF(LEFT($A117,2)="wo",$D$182,IF(LEFT($A117,2)="do",$D$187,IF(LEFT($A117,2)="vr",$D$192,IF(LEFT($A117,2)="za",$D$198,IF(LEFT($A117,2)="zo",$D$199)))))))</f>
        <v>0</v>
      </c>
      <c r="E117" s="441">
        <f>IF(LEFT($A117,2)="ma",$E$172,IF(LEFT($A117,2)="di",$E$177,IF(LEFT($A117,2)="wo",$E$182,IF(LEFT($A117,2)="do",$E$187,IF(LEFT($A117,2)="vr",$E$192,IF(LEFT($A117,2)="za",$E$198,IF(LEFT($A117,2)="zo",$E$199)))))))</f>
        <v>0</v>
      </c>
      <c r="F117" s="441">
        <f>IF(LEFT($A117,2)="ma",$C$172,IF(LEFT($A117,2)="di",$C$177,IF(LEFT($A117,2)="wo",$C$182,IF(LEFT($A117,2)="do",$C$187,IF(LEFT($A117,2)="vr",$C$192,IF(LEFT($A117,2)="za",$C$198,IF(LEFT($A117,2)="zo",$C$199)))))))</f>
        <v>0</v>
      </c>
      <c r="G117" s="43">
        <f t="shared" si="39"/>
        <v>0</v>
      </c>
      <c r="H117" s="265"/>
      <c r="I117" s="265"/>
      <c r="J117" s="388"/>
      <c r="K117" s="280"/>
      <c r="L117" s="310"/>
      <c r="M117" s="282"/>
      <c r="N117" s="464">
        <f t="shared" ref="N117:N120" si="58">$B$116</f>
        <v>42969</v>
      </c>
      <c r="O117" s="390"/>
      <c r="P117" s="283"/>
      <c r="Q117" s="283"/>
      <c r="R117" s="80"/>
      <c r="S117" s="68">
        <f t="shared" si="31"/>
        <v>0</v>
      </c>
      <c r="T117" s="4">
        <f t="shared" si="51"/>
        <v>0</v>
      </c>
      <c r="U117" s="35"/>
      <c r="V117" s="69">
        <f t="shared" si="35"/>
        <v>0</v>
      </c>
      <c r="W117" s="69">
        <f t="shared" si="36"/>
        <v>0</v>
      </c>
      <c r="X117" s="70">
        <f t="shared" si="37"/>
        <v>0</v>
      </c>
      <c r="Y117" s="92">
        <f t="shared" si="52"/>
        <v>0</v>
      </c>
      <c r="Z117" s="234"/>
      <c r="AA117" s="530">
        <v>0</v>
      </c>
      <c r="AB117" s="531">
        <v>0</v>
      </c>
      <c r="AC117" s="37"/>
    </row>
    <row r="118" spans="1:29" ht="12.75" customHeight="1" thickBot="1" x14ac:dyDescent="0.3">
      <c r="A118" s="499" t="str">
        <f>TEXT($B$116,"dddd")</f>
        <v>maandag</v>
      </c>
      <c r="B118" s="664"/>
      <c r="C118" s="452"/>
      <c r="D118" s="492">
        <f>IF(LEFT($A118,2)="ma",$D$173,IF(LEFT($A118,2)="di",$D$178,IF(LEFT($A118,2)="wo",$D$183,IF(LEFT($A118,2)="do",$D$188,IF(LEFT($A118,2)="vr",$D$193,IF(LEFT($A118,2)="za",$D$198,IF(LEFT($A118,2)="zo",$D$199)))))))</f>
        <v>0</v>
      </c>
      <c r="E118" s="441">
        <f>IF(LEFT($A118,2)="ma",$E$173,IF(LEFT($A118,2)="di",$E$178,IF(LEFT($A118,2)="wo",$E$183,IF(LEFT($A118,2)="do",$E$188,IF(LEFT($A118,2)="vr",$E$193,IF(LEFT($A118,2)="za",$E$198,IF(LEFT($A118,2)="zo",$E$199)))))))</f>
        <v>0</v>
      </c>
      <c r="F118" s="441">
        <f>IF(LEFT($A118,2)="ma",$C$173,IF(LEFT($A118,2)="di",$C$178,IF(LEFT($A118,2)="wo",$C$183,IF(LEFT($A118,2)="do",$C$188,IF(LEFT($A118,2)="vr",$C$193,IF(LEFT($A118,2)="za",$C$198,IF(LEFT($A118,2)="zo",$C$199)))))))</f>
        <v>0</v>
      </c>
      <c r="G118" s="43">
        <f t="shared" si="39"/>
        <v>0</v>
      </c>
      <c r="H118" s="265"/>
      <c r="I118" s="265"/>
      <c r="J118" s="280"/>
      <c r="K118" s="280"/>
      <c r="L118" s="310"/>
      <c r="M118" s="282"/>
      <c r="N118" s="464">
        <f t="shared" si="58"/>
        <v>42969</v>
      </c>
      <c r="O118" s="390"/>
      <c r="P118" s="283"/>
      <c r="Q118" s="283"/>
      <c r="R118" s="80"/>
      <c r="S118" s="68">
        <f t="shared" si="31"/>
        <v>0</v>
      </c>
      <c r="T118" s="4">
        <f t="shared" si="51"/>
        <v>0</v>
      </c>
      <c r="U118" s="35"/>
      <c r="V118" s="69">
        <f t="shared" si="35"/>
        <v>0</v>
      </c>
      <c r="W118" s="69">
        <f t="shared" si="36"/>
        <v>0</v>
      </c>
      <c r="X118" s="70">
        <f t="shared" si="37"/>
        <v>0</v>
      </c>
      <c r="Y118" s="92">
        <f t="shared" si="52"/>
        <v>0</v>
      </c>
      <c r="Z118" s="234"/>
      <c r="AA118" s="530">
        <v>0</v>
      </c>
      <c r="AB118" s="531">
        <v>0</v>
      </c>
      <c r="AC118" s="37"/>
    </row>
    <row r="119" spans="1:29" ht="12.75" customHeight="1" thickBot="1" x14ac:dyDescent="0.3">
      <c r="A119" s="499" t="str">
        <f>TEXT($B$116,"dddd")</f>
        <v>maandag</v>
      </c>
      <c r="B119" s="664"/>
      <c r="C119" s="450"/>
      <c r="D119" s="441">
        <f>IF(LEFT($A119,2)="ma",$D$174,IF(LEFT($A119,2)="di",$D$179,IF(LEFT($A119,2)="wo",$D$184,IF(LEFT($A119,2)="do",$D$189,IF(LEFT($A119,2)="vr",$D$194,IF(LEFT($A119,2)="za",$D$198,IF(LEFT($A119,2)="zo",$D$199)))))))</f>
        <v>0</v>
      </c>
      <c r="E119" s="441">
        <f>IF(LEFT($A119,2)="ma",$E$174,IF(LEFT($A119,2)="di",$E$179,IF(LEFT($A119,2)="wo",$E$184,IF(LEFT($A119,2)="do",$E$189,IF(LEFT($A119,2)="vr",$E$194,IF(LEFT($A119,2)="za",$E$198,IF(LEFT($A119,2)="zo",$E$199)))))))</f>
        <v>0</v>
      </c>
      <c r="F119" s="441">
        <f>IF(LEFT($A119,2)="ma",$C$174,IF(LEFT($A119,2)="di",$C$179,IF(LEFT($A119,2)="wo",$C$184,IF(LEFT($A119,2)="do",$C$189,IF(LEFT($A119,2)="vr",$C$194,IF(LEFT($A119,2)="za",$C$198,IF(LEFT($A119,2)="zo",$C$199)))))))</f>
        <v>0</v>
      </c>
      <c r="G119" s="43">
        <f t="shared" si="39"/>
        <v>0</v>
      </c>
      <c r="H119" s="265"/>
      <c r="I119" s="265"/>
      <c r="J119" s="280"/>
      <c r="K119" s="280"/>
      <c r="L119" s="310"/>
      <c r="M119" s="282"/>
      <c r="N119" s="464">
        <f t="shared" si="58"/>
        <v>42969</v>
      </c>
      <c r="O119" s="390"/>
      <c r="P119" s="283"/>
      <c r="Q119" s="283"/>
      <c r="R119" s="80"/>
      <c r="S119" s="68">
        <f t="shared" si="31"/>
        <v>0</v>
      </c>
      <c r="T119" s="4">
        <f t="shared" si="51"/>
        <v>0</v>
      </c>
      <c r="U119" s="35"/>
      <c r="V119" s="69">
        <f t="shared" si="35"/>
        <v>0</v>
      </c>
      <c r="W119" s="69">
        <f t="shared" si="36"/>
        <v>0</v>
      </c>
      <c r="X119" s="70">
        <f t="shared" si="37"/>
        <v>0</v>
      </c>
      <c r="Y119" s="92">
        <f t="shared" si="52"/>
        <v>0</v>
      </c>
      <c r="Z119" s="234"/>
      <c r="AA119" s="530">
        <v>0</v>
      </c>
      <c r="AB119" s="531">
        <v>0</v>
      </c>
      <c r="AC119" s="37"/>
    </row>
    <row r="120" spans="1:29" ht="13.5" customHeight="1" thickBot="1" x14ac:dyDescent="0.3">
      <c r="A120" s="499" t="str">
        <f>TEXT($B$116,"dddd")</f>
        <v>maandag</v>
      </c>
      <c r="B120" s="665"/>
      <c r="C120" s="449" t="e">
        <f t="shared" ref="C120" si="59">IF(LEFT($A116,2)="ma",SUM(G116:G120)-SUM($H$171:$H$175)+C115,IF(LEFT($A116,2)="di",SUM(G116:G120)-SUM($H$176:$H$180)+C115, IF(LEFT($A116,2)="wo",SUM(G116:G120)-SUM($H$181:$H$185)+C115, IF(LEFT($A116,2)="do",SUM(G116:G120)-SUM($H$186:$H$190)+C115, IF(LEFT($A116,2)="vr",SUM(G116:G120)-SUM($H$191:$H$195)+C115, IF(LEFT($A116,2)="za",SUM(G116:G120)-$H$198+C115, IF(LEFT($A116,2)="zo",SUM(G116:G120)-$H$199+C115)))))))</f>
        <v>#REF!</v>
      </c>
      <c r="D120" s="442">
        <f>IF(LEFT($A120,2)="ma",$D$175,IF(LEFT($A120,2)="di",$D$180,IF(LEFT($A120,2)="wo",$D$185,IF(LEFT($A120,2)="do",$D$190,IF(LEFT($A120,2)="vr",$D$195,IF(LEFT($A120,2)="za",$D$198,IF(LEFT($A120,2)="zo",$D$199)))))))</f>
        <v>0</v>
      </c>
      <c r="E120" s="442">
        <f>IF(LEFT($A120,2)="ma",$E$175,IF(LEFT($A120,2)="di",$E$180,IF(LEFT($A120,2)="wo",$E$185,IF(LEFT($A120,2)="do",$E$190,IF(LEFT($A120,2)="vr",$E$195,IF(LEFT($A120,2)="za",$E$198,IF(LEFT($A120,2)="zo",$E$199)))))))</f>
        <v>0</v>
      </c>
      <c r="F120" s="442">
        <f>IF(LEFT($A120,2)="ma",$C$175,IF(LEFT($A120,2)="di",$C$180,IF(LEFT($A120,2)="wo",$C$185,IF(LEFT($A120,2)="do",$C$190,IF(LEFT($A120,2)="vr",$C$195,IF(LEFT($A120,2)="za",$C$198,IF(LEFT($A120,2)="zo",$C$199)))))))</f>
        <v>0</v>
      </c>
      <c r="G120" s="44">
        <f t="shared" si="39"/>
        <v>0</v>
      </c>
      <c r="H120" s="266"/>
      <c r="I120" s="266"/>
      <c r="J120" s="284"/>
      <c r="K120" s="284"/>
      <c r="L120" s="311"/>
      <c r="M120" s="286"/>
      <c r="N120" s="464">
        <f t="shared" si="58"/>
        <v>42969</v>
      </c>
      <c r="O120" s="391"/>
      <c r="P120" s="287"/>
      <c r="Q120" s="287"/>
      <c r="R120" s="81"/>
      <c r="S120" s="71">
        <f t="shared" si="31"/>
        <v>0</v>
      </c>
      <c r="T120" s="6">
        <f t="shared" si="51"/>
        <v>0</v>
      </c>
      <c r="U120" s="36"/>
      <c r="V120" s="72">
        <f t="shared" si="35"/>
        <v>0</v>
      </c>
      <c r="W120" s="72">
        <f t="shared" si="36"/>
        <v>0</v>
      </c>
      <c r="X120" s="73">
        <f t="shared" si="37"/>
        <v>0</v>
      </c>
      <c r="Y120" s="93">
        <f t="shared" si="52"/>
        <v>0</v>
      </c>
      <c r="Z120" s="235"/>
      <c r="AA120" s="532">
        <v>0</v>
      </c>
      <c r="AB120" s="533">
        <v>0</v>
      </c>
      <c r="AC120" s="38"/>
    </row>
    <row r="121" spans="1:29" ht="12.75" customHeight="1" x14ac:dyDescent="0.25">
      <c r="A121" s="496" t="str">
        <f>TEXT($B$121,"dddd")</f>
        <v>dinsdag</v>
      </c>
      <c r="B121" s="663">
        <f>DATE($AC$3,8,24)</f>
        <v>42970</v>
      </c>
      <c r="C121" s="451"/>
      <c r="D121" s="493">
        <f>IF(LEFT($A121,2 )="ma",$D$171,IF(LEFT($A121,2)="di",$D$176,IF(LEFT($A121,2)="wo",$D$181,IF(LEFT($A121,2)="do",$D$186,IF(LEFT($A121,2)="vr",$D$191,IF(LEFT($A121,2)="za",$D$198,IF(LEFT($A121,2)="zo",$D$199)))))))</f>
        <v>0</v>
      </c>
      <c r="E121" s="495">
        <f>IF(LEFT($A121,2)="ma",$E$171,IF(LEFT($A121,2)="di",$E$176,IF(LEFT($A121,2)="wo",$E$181,IF(LEFT($A121,2)="do",$E$186,IF(LEFT($A121,2)="vr",$E$191,IF(LEFT($A121,2)="za",$E$198,IF(LEFT($A121,2)="zo",$E$199)))))))</f>
        <v>0</v>
      </c>
      <c r="F121" s="495">
        <f>IF(LEFT($A121,2)="ma",$C$171,IF(LEFT($A121,2)="di",$C$176,IF(LEFT($A121,2)="wo",$C$181,IF(LEFT($A121,2)="do",$C$186,IF(LEFT($A121,2)="vr",$C$191,IF(LEFT($A121,2)="za",$C$198,IF(LEFT($A121,2)="zo",$C$199)))))))</f>
        <v>0</v>
      </c>
      <c r="G121" s="45">
        <f t="shared" si="39"/>
        <v>0</v>
      </c>
      <c r="H121" s="267"/>
      <c r="I121" s="508"/>
      <c r="J121" s="288"/>
      <c r="K121" s="288"/>
      <c r="L121" s="312"/>
      <c r="M121" s="290"/>
      <c r="N121" s="463">
        <f>$B$121</f>
        <v>42970</v>
      </c>
      <c r="O121" s="392"/>
      <c r="P121" s="291"/>
      <c r="Q121" s="291"/>
      <c r="R121" s="79"/>
      <c r="S121" s="200">
        <f t="shared" si="31"/>
        <v>0</v>
      </c>
      <c r="T121" s="5">
        <f t="shared" si="51"/>
        <v>0</v>
      </c>
      <c r="U121" s="34"/>
      <c r="V121" s="67">
        <f>IF(LEFT(M121,1)="R",IF(U121&lt;$Q$2,0,U121-$Q$2),IF(LEFT(M121,1)="S",IF(U121&lt;$Q$2,0,U121-$Q$2),U121))</f>
        <v>0</v>
      </c>
      <c r="W121" s="67">
        <f>U121</f>
        <v>0</v>
      </c>
      <c r="X121" s="74">
        <f>W121*($Y$3)</f>
        <v>0</v>
      </c>
      <c r="Y121" s="91">
        <f t="shared" si="52"/>
        <v>0</v>
      </c>
      <c r="Z121" s="236"/>
      <c r="AA121" s="534">
        <v>0</v>
      </c>
      <c r="AB121" s="535">
        <v>0</v>
      </c>
      <c r="AC121" s="39"/>
    </row>
    <row r="122" spans="1:29" ht="12.75" customHeight="1" x14ac:dyDescent="0.25">
      <c r="A122" s="497" t="str">
        <f>TEXT($B$121,"dddd")</f>
        <v>dinsdag</v>
      </c>
      <c r="B122" s="664"/>
      <c r="C122" s="450"/>
      <c r="D122" s="494">
        <f>IF(LEFT($A122,2)="ma",$D$172,IF(LEFT($A122,2)="di",$D$177,IF(LEFT($A122,2)="wo",$D$182,IF(LEFT($A122,2)="do",$D$187,IF(LEFT($A122,2)="vr",$D$192,IF(LEFT($A122,2)="za",$D$198,IF(LEFT($A122,2)="zo",$D$199)))))))</f>
        <v>0</v>
      </c>
      <c r="E122" s="441">
        <f>IF(LEFT($A122,2)="ma",$E$172,IF(LEFT($A122,2)="di",$E$177,IF(LEFT($A122,2)="wo",$E$182,IF(LEFT($A122,2)="do",$E$187,IF(LEFT($A122,2)="vr",$E$192,IF(LEFT($A122,2)="za",$E$198,IF(LEFT($A122,2)="zo",$E$199)))))))</f>
        <v>0</v>
      </c>
      <c r="F122" s="441">
        <f>IF(LEFT($A122,2)="ma",$C$172,IF(LEFT($A122,2)="di",$C$177,IF(LEFT($A122,2)="wo",$C$182,IF(LEFT($A122,2)="do",$C$187,IF(LEFT($A122,2)="vr",$C$192,IF(LEFT($A122,2)="za",$C$198,IF(LEFT($A122,2)="zo",$C$199)))))))</f>
        <v>0</v>
      </c>
      <c r="G122" s="43">
        <f t="shared" si="39"/>
        <v>0</v>
      </c>
      <c r="H122" s="265"/>
      <c r="I122" s="265"/>
      <c r="J122" s="280"/>
      <c r="K122" s="280"/>
      <c r="L122" s="310"/>
      <c r="M122" s="282"/>
      <c r="N122" s="463">
        <f t="shared" ref="N122:N125" si="60">$B$121</f>
        <v>42970</v>
      </c>
      <c r="O122" s="390"/>
      <c r="P122" s="283"/>
      <c r="Q122" s="283"/>
      <c r="R122" s="80"/>
      <c r="S122" s="68">
        <f t="shared" si="31"/>
        <v>0</v>
      </c>
      <c r="T122" s="4">
        <f t="shared" si="51"/>
        <v>0</v>
      </c>
      <c r="U122" s="35"/>
      <c r="V122" s="69">
        <f t="shared" si="35"/>
        <v>0</v>
      </c>
      <c r="W122" s="69">
        <f t="shared" si="36"/>
        <v>0</v>
      </c>
      <c r="X122" s="70">
        <f t="shared" si="37"/>
        <v>0</v>
      </c>
      <c r="Y122" s="92">
        <f t="shared" si="52"/>
        <v>0</v>
      </c>
      <c r="Z122" s="234"/>
      <c r="AA122" s="530">
        <v>0</v>
      </c>
      <c r="AB122" s="531">
        <v>0</v>
      </c>
      <c r="AC122" s="37"/>
    </row>
    <row r="123" spans="1:29" ht="12.75" customHeight="1" x14ac:dyDescent="0.25">
      <c r="A123" s="497" t="str">
        <f>TEXT($B$121,"dddd")</f>
        <v>dinsdag</v>
      </c>
      <c r="B123" s="664"/>
      <c r="C123" s="452"/>
      <c r="D123" s="492">
        <f>IF(LEFT($A123,2)="ma",$D$173,IF(LEFT($A123,2)="di",$D$178,IF(LEFT($A123,2)="wo",$D$183,IF(LEFT($A123,2)="do",$D$188,IF(LEFT($A123,2)="vr",$D$193,IF(LEFT($A123,2)="za",$D$198,IF(LEFT($A123,2)="zo",$D$199)))))))</f>
        <v>0</v>
      </c>
      <c r="E123" s="441">
        <f>IF(LEFT($A123,2)="ma",$E$173,IF(LEFT($A123,2)="di",$E$178,IF(LEFT($A123,2)="wo",$E$183,IF(LEFT($A123,2)="do",$E$188,IF(LEFT($A123,2)="vr",$E$193,IF(LEFT($A123,2)="za",$E$198,IF(LEFT($A123,2)="zo",$E$199)))))))</f>
        <v>0</v>
      </c>
      <c r="F123" s="441">
        <f>IF(LEFT($A123,2)="ma",$C$173,IF(LEFT($A123,2)="di",$C$178,IF(LEFT($A123,2)="wo",$C$183,IF(LEFT($A123,2)="do",$C$188,IF(LEFT($A123,2)="vr",$C$193,IF(LEFT($A123,2)="za",$C$198,IF(LEFT($A123,2)="zo",$C$199)))))))</f>
        <v>0</v>
      </c>
      <c r="G123" s="43">
        <f t="shared" si="39"/>
        <v>0</v>
      </c>
      <c r="H123" s="265"/>
      <c r="I123" s="265"/>
      <c r="J123" s="280"/>
      <c r="K123" s="280"/>
      <c r="L123" s="310"/>
      <c r="M123" s="282"/>
      <c r="N123" s="463">
        <f t="shared" si="60"/>
        <v>42970</v>
      </c>
      <c r="O123" s="390"/>
      <c r="P123" s="283"/>
      <c r="Q123" s="283"/>
      <c r="R123" s="80"/>
      <c r="S123" s="68">
        <f t="shared" si="31"/>
        <v>0</v>
      </c>
      <c r="T123" s="4">
        <f t="shared" si="51"/>
        <v>0</v>
      </c>
      <c r="U123" s="35"/>
      <c r="V123" s="69">
        <f t="shared" si="35"/>
        <v>0</v>
      </c>
      <c r="W123" s="69">
        <f t="shared" si="36"/>
        <v>0</v>
      </c>
      <c r="X123" s="70">
        <f t="shared" si="37"/>
        <v>0</v>
      </c>
      <c r="Y123" s="92">
        <f t="shared" si="52"/>
        <v>0</v>
      </c>
      <c r="Z123" s="234"/>
      <c r="AA123" s="530">
        <v>0</v>
      </c>
      <c r="AB123" s="531">
        <v>0</v>
      </c>
      <c r="AC123" s="37"/>
    </row>
    <row r="124" spans="1:29" ht="12.75" customHeight="1" thickBot="1" x14ac:dyDescent="0.3">
      <c r="A124" s="497" t="str">
        <f>TEXT($B$121,"dddd")</f>
        <v>dinsdag</v>
      </c>
      <c r="B124" s="664"/>
      <c r="C124" s="450"/>
      <c r="D124" s="441">
        <f>IF(LEFT($A124,2)="ma",$D$174,IF(LEFT($A124,2)="di",$D$179,IF(LEFT($A124,2)="wo",$D$184,IF(LEFT($A124,2)="do",$D$189,IF(LEFT($A124,2)="vr",$D$194,IF(LEFT($A124,2)="za",$D$198,IF(LEFT($A124,2)="zo",$D$199)))))))</f>
        <v>0</v>
      </c>
      <c r="E124" s="441">
        <f>IF(LEFT($A124,2)="ma",$E$174,IF(LEFT($A124,2)="di",$E$179,IF(LEFT($A124,2)="wo",$E$184,IF(LEFT($A124,2)="do",$E$189,IF(LEFT($A124,2)="vr",$E$194,IF(LEFT($A124,2)="za",$E$198,IF(LEFT($A124,2)="zo",$E$199)))))))</f>
        <v>0</v>
      </c>
      <c r="F124" s="441">
        <f>IF(LEFT($A124,2)="ma",$C$174,IF(LEFT($A124,2)="di",$C$179,IF(LEFT($A124,2)="wo",$C$184,IF(LEFT($A124,2)="do",$C$189,IF(LEFT($A124,2)="vr",$C$194,IF(LEFT($A124,2)="za",$C$198,IF(LEFT($A124,2)="zo",$C$199)))))))</f>
        <v>0</v>
      </c>
      <c r="G124" s="43">
        <f t="shared" si="39"/>
        <v>0</v>
      </c>
      <c r="H124" s="265"/>
      <c r="I124" s="265"/>
      <c r="J124" s="280"/>
      <c r="K124" s="280"/>
      <c r="L124" s="310"/>
      <c r="M124" s="282"/>
      <c r="N124" s="463">
        <f t="shared" si="60"/>
        <v>42970</v>
      </c>
      <c r="O124" s="390"/>
      <c r="P124" s="283"/>
      <c r="Q124" s="283"/>
      <c r="R124" s="80"/>
      <c r="S124" s="68">
        <f t="shared" si="31"/>
        <v>0</v>
      </c>
      <c r="T124" s="4">
        <f t="shared" si="51"/>
        <v>0</v>
      </c>
      <c r="U124" s="35"/>
      <c r="V124" s="69">
        <f t="shared" si="35"/>
        <v>0</v>
      </c>
      <c r="W124" s="69">
        <f t="shared" si="36"/>
        <v>0</v>
      </c>
      <c r="X124" s="70">
        <f t="shared" si="37"/>
        <v>0</v>
      </c>
      <c r="Y124" s="92">
        <f t="shared" si="52"/>
        <v>0</v>
      </c>
      <c r="Z124" s="234"/>
      <c r="AA124" s="530">
        <v>0</v>
      </c>
      <c r="AB124" s="531">
        <v>0</v>
      </c>
      <c r="AC124" s="37"/>
    </row>
    <row r="125" spans="1:29" ht="13.5" customHeight="1" thickBot="1" x14ac:dyDescent="0.3">
      <c r="A125" s="498" t="str">
        <f>TEXT($B$121,"dddd")</f>
        <v>dinsdag</v>
      </c>
      <c r="B125" s="665"/>
      <c r="C125" s="449" t="e">
        <f t="shared" ref="C125" si="61">IF(LEFT($A121,2)="ma",SUM(G121:G125)-SUM($H$171:$H$175)+C120,IF(LEFT($A121,2)="di",SUM(G121:G125)-SUM($H$176:$H$180)+C120, IF(LEFT($A121,2)="wo",SUM(G121:G125)-SUM($H$181:$H$185)+C120, IF(LEFT($A121,2)="do",SUM(G121:G125)-SUM($H$186:$H$190)+C120, IF(LEFT($A121,2)="vr",SUM(G121:G125)-SUM($H$191:$H$195)+C120, IF(LEFT($A121,2)="za",SUM(G121:G125)-$H$198+C120, IF(LEFT($A121,2)="zo",SUM(G121:G125)-$H$199+C120)))))))</f>
        <v>#REF!</v>
      </c>
      <c r="D125" s="442">
        <f>IF(LEFT($A125,2)="ma",$D$175,IF(LEFT($A125,2)="di",$D$180,IF(LEFT($A125,2)="wo",$D$185,IF(LEFT($A125,2)="do",$D$190,IF(LEFT($A125,2)="vr",$D$195,IF(LEFT($A125,2)="za",$D$198,IF(LEFT($A125,2)="zo",$D$199)))))))</f>
        <v>0</v>
      </c>
      <c r="E125" s="442">
        <f>IF(LEFT($A125,2)="ma",$E$175,IF(LEFT($A125,2)="di",$E$180,IF(LEFT($A125,2)="wo",$E$185,IF(LEFT($A125,2)="do",$E$190,IF(LEFT($A125,2)="vr",$E$195,IF(LEFT($A125,2)="za",$E$198,IF(LEFT($A125,2)="zo",$E$199)))))))</f>
        <v>0</v>
      </c>
      <c r="F125" s="442">
        <f>IF(LEFT($A125,2)="ma",$C$175,IF(LEFT($A125,2)="di",$C$180,IF(LEFT($A125,2)="wo",$C$185,IF(LEFT($A125,2)="do",$C$190,IF(LEFT($A125,2)="vr",$C$195,IF(LEFT($A125,2)="za",$C$198,IF(LEFT($A125,2)="zo",$C$199)))))))</f>
        <v>0</v>
      </c>
      <c r="G125" s="46">
        <f t="shared" si="39"/>
        <v>0</v>
      </c>
      <c r="H125" s="268"/>
      <c r="I125" s="266"/>
      <c r="J125" s="292"/>
      <c r="K125" s="292"/>
      <c r="L125" s="313"/>
      <c r="M125" s="294"/>
      <c r="N125" s="463">
        <f t="shared" si="60"/>
        <v>42970</v>
      </c>
      <c r="O125" s="393"/>
      <c r="P125" s="295"/>
      <c r="Q125" s="295"/>
      <c r="R125" s="81"/>
      <c r="S125" s="71">
        <f t="shared" si="31"/>
        <v>0</v>
      </c>
      <c r="T125" s="6">
        <f t="shared" si="51"/>
        <v>0</v>
      </c>
      <c r="U125" s="36"/>
      <c r="V125" s="72">
        <f t="shared" si="35"/>
        <v>0</v>
      </c>
      <c r="W125" s="72">
        <f t="shared" si="36"/>
        <v>0</v>
      </c>
      <c r="X125" s="73">
        <f t="shared" si="37"/>
        <v>0</v>
      </c>
      <c r="Y125" s="93">
        <f t="shared" si="52"/>
        <v>0</v>
      </c>
      <c r="Z125" s="237"/>
      <c r="AA125" s="536">
        <v>0</v>
      </c>
      <c r="AB125" s="537">
        <v>0</v>
      </c>
      <c r="AC125" s="40"/>
    </row>
    <row r="126" spans="1:29" ht="12.75" customHeight="1" thickBot="1" x14ac:dyDescent="0.3">
      <c r="A126" s="499" t="str">
        <f>TEXT($B$126,"dddd")</f>
        <v>woensdag</v>
      </c>
      <c r="B126" s="663">
        <f>DATE($AC$3,8,25)</f>
        <v>42971</v>
      </c>
      <c r="C126" s="451"/>
      <c r="D126" s="493">
        <f>IF(LEFT($A126,2 )="ma",$D$171,IF(LEFT($A126,2)="di",$D$176,IF(LEFT($A126,2)="wo",$D$181,IF(LEFT($A126,2)="do",$D$186,IF(LEFT($A126,2)="vr",$D$191,IF(LEFT($A126,2)="za",$D$198,IF(LEFT($A126,2)="zo",$D$199)))))))</f>
        <v>0</v>
      </c>
      <c r="E126" s="495">
        <f>IF(LEFT($A126,2)="ma",$E$171,IF(LEFT($A126,2)="di",$E$176,IF(LEFT($A126,2)="wo",$E$181,IF(LEFT($A126,2)="do",$E$186,IF(LEFT($A126,2)="vr",$E$191,IF(LEFT($A126,2)="za",$E$198,IF(LEFT($A126,2)="zo",$E$199)))))))</f>
        <v>0</v>
      </c>
      <c r="F126" s="495">
        <f>IF(LEFT($A126,2)="ma",$C$171,IF(LEFT($A126,2)="di",$C$176,IF(LEFT($A126,2)="wo",$C$181,IF(LEFT($A126,2)="do",$C$186,IF(LEFT($A126,2)="vr",$C$191,IF(LEFT($A126,2)="za",$C$198,IF(LEFT($A126,2)="zo",$C$199)))))))</f>
        <v>0</v>
      </c>
      <c r="G126" s="42">
        <f t="shared" si="39"/>
        <v>0</v>
      </c>
      <c r="H126" s="264"/>
      <c r="I126" s="508"/>
      <c r="J126" s="276"/>
      <c r="K126" s="276"/>
      <c r="L126" s="309"/>
      <c r="M126" s="278"/>
      <c r="N126" s="464">
        <f>$B$126</f>
        <v>42971</v>
      </c>
      <c r="O126" s="389"/>
      <c r="P126" s="279"/>
      <c r="Q126" s="279"/>
      <c r="R126" s="79"/>
      <c r="S126" s="200">
        <f t="shared" si="31"/>
        <v>0</v>
      </c>
      <c r="T126" s="5">
        <f t="shared" si="51"/>
        <v>0</v>
      </c>
      <c r="U126" s="34"/>
      <c r="V126" s="67">
        <f>IF(LEFT(M126,1)="R",IF(U126&lt;$Q$2,0,U126-$Q$2),IF(LEFT(M126,1)="S",IF(U126&lt;$Q$2,0,U126-$Q$2),U126))</f>
        <v>0</v>
      </c>
      <c r="W126" s="67">
        <f>U126</f>
        <v>0</v>
      </c>
      <c r="X126" s="74">
        <f>W126*($Y$3)</f>
        <v>0</v>
      </c>
      <c r="Y126" s="91">
        <f t="shared" si="52"/>
        <v>0</v>
      </c>
      <c r="Z126" s="238"/>
      <c r="AA126" s="528">
        <v>0</v>
      </c>
      <c r="AB126" s="529">
        <v>0</v>
      </c>
      <c r="AC126" s="41"/>
    </row>
    <row r="127" spans="1:29" ht="12.75" customHeight="1" thickBot="1" x14ac:dyDescent="0.3">
      <c r="A127" s="499" t="str">
        <f>TEXT($B$126,"dddd")</f>
        <v>woensdag</v>
      </c>
      <c r="B127" s="664"/>
      <c r="C127" s="450"/>
      <c r="D127" s="494">
        <f>IF(LEFT($A127,2)="ma",$D$172,IF(LEFT($A127,2)="di",$D$177,IF(LEFT($A127,2)="wo",$D$182,IF(LEFT($A127,2)="do",$D$187,IF(LEFT($A127,2)="vr",$D$192,IF(LEFT($A127,2)="za",$D$198,IF(LEFT($A127,2)="zo",$D$199)))))))</f>
        <v>0</v>
      </c>
      <c r="E127" s="441">
        <f>IF(LEFT($A127,2)="ma",$E$172,IF(LEFT($A127,2)="di",$E$177,IF(LEFT($A127,2)="wo",$E$182,IF(LEFT($A127,2)="do",$E$187,IF(LEFT($A127,2)="vr",$E$192,IF(LEFT($A127,2)="za",$E$198,IF(LEFT($A127,2)="zo",$E$199)))))))</f>
        <v>0</v>
      </c>
      <c r="F127" s="441">
        <f>IF(LEFT($A127,2)="ma",$C$172,IF(LEFT($A127,2)="di",$C$177,IF(LEFT($A127,2)="wo",$C$182,IF(LEFT($A127,2)="do",$C$187,IF(LEFT($A127,2)="vr",$C$192,IF(LEFT($A127,2)="za",$C$198,IF(LEFT($A127,2)="zo",$C$199)))))))</f>
        <v>0</v>
      </c>
      <c r="G127" s="43">
        <f t="shared" si="39"/>
        <v>0</v>
      </c>
      <c r="H127" s="265"/>
      <c r="I127" s="265"/>
      <c r="J127" s="280"/>
      <c r="K127" s="280"/>
      <c r="L127" s="310"/>
      <c r="M127" s="282"/>
      <c r="N127" s="464">
        <f t="shared" ref="N127:N130" si="62">$B$126</f>
        <v>42971</v>
      </c>
      <c r="O127" s="390"/>
      <c r="P127" s="283"/>
      <c r="Q127" s="283"/>
      <c r="R127" s="80"/>
      <c r="S127" s="68">
        <f t="shared" si="31"/>
        <v>0</v>
      </c>
      <c r="T127" s="4">
        <f t="shared" si="51"/>
        <v>0</v>
      </c>
      <c r="U127" s="35"/>
      <c r="V127" s="69">
        <f t="shared" si="35"/>
        <v>0</v>
      </c>
      <c r="W127" s="69">
        <f t="shared" si="36"/>
        <v>0</v>
      </c>
      <c r="X127" s="70">
        <f t="shared" si="37"/>
        <v>0</v>
      </c>
      <c r="Y127" s="92">
        <f t="shared" si="52"/>
        <v>0</v>
      </c>
      <c r="Z127" s="234"/>
      <c r="AA127" s="530">
        <v>0</v>
      </c>
      <c r="AB127" s="531">
        <v>0</v>
      </c>
      <c r="AC127" s="37"/>
    </row>
    <row r="128" spans="1:29" ht="12.75" customHeight="1" thickBot="1" x14ac:dyDescent="0.3">
      <c r="A128" s="499" t="str">
        <f>TEXT($B$126,"dddd")</f>
        <v>woensdag</v>
      </c>
      <c r="B128" s="664"/>
      <c r="C128" s="452"/>
      <c r="D128" s="492">
        <f>IF(LEFT($A128,2)="ma",$D$173,IF(LEFT($A128,2)="di",$D$178,IF(LEFT($A128,2)="wo",$D$183,IF(LEFT($A128,2)="do",$D$188,IF(LEFT($A128,2)="vr",$D$193,IF(LEFT($A128,2)="za",$D$198,IF(LEFT($A128,2)="zo",$D$199)))))))</f>
        <v>0</v>
      </c>
      <c r="E128" s="441">
        <f>IF(LEFT($A128,2)="ma",$E$173,IF(LEFT($A128,2)="di",$E$178,IF(LEFT($A128,2)="wo",$E$183,IF(LEFT($A128,2)="do",$E$188,IF(LEFT($A128,2)="vr",$E$193,IF(LEFT($A128,2)="za",$E$198,IF(LEFT($A128,2)="zo",$E$199)))))))</f>
        <v>0</v>
      </c>
      <c r="F128" s="441">
        <f>IF(LEFT($A128,2)="ma",$C$173,IF(LEFT($A128,2)="di",$C$178,IF(LEFT($A128,2)="wo",$C$183,IF(LEFT($A128,2)="do",$C$188,IF(LEFT($A128,2)="vr",$C$193,IF(LEFT($A128,2)="za",$C$198,IF(LEFT($A128,2)="zo",$C$199)))))))</f>
        <v>0</v>
      </c>
      <c r="G128" s="43">
        <f t="shared" si="39"/>
        <v>0</v>
      </c>
      <c r="H128" s="265"/>
      <c r="I128" s="265"/>
      <c r="J128" s="280"/>
      <c r="K128" s="280"/>
      <c r="L128" s="310"/>
      <c r="M128" s="282"/>
      <c r="N128" s="464">
        <f t="shared" si="62"/>
        <v>42971</v>
      </c>
      <c r="O128" s="390"/>
      <c r="P128" s="283"/>
      <c r="Q128" s="283"/>
      <c r="R128" s="80"/>
      <c r="S128" s="68">
        <f t="shared" si="31"/>
        <v>0</v>
      </c>
      <c r="T128" s="4">
        <f t="shared" si="51"/>
        <v>0</v>
      </c>
      <c r="U128" s="35"/>
      <c r="V128" s="69">
        <f t="shared" si="35"/>
        <v>0</v>
      </c>
      <c r="W128" s="69">
        <f t="shared" si="36"/>
        <v>0</v>
      </c>
      <c r="X128" s="70">
        <f t="shared" si="37"/>
        <v>0</v>
      </c>
      <c r="Y128" s="92">
        <f t="shared" si="52"/>
        <v>0</v>
      </c>
      <c r="Z128" s="234"/>
      <c r="AA128" s="530">
        <v>0</v>
      </c>
      <c r="AB128" s="531">
        <v>0</v>
      </c>
      <c r="AC128" s="37"/>
    </row>
    <row r="129" spans="1:29" ht="12.75" customHeight="1" thickBot="1" x14ac:dyDescent="0.3">
      <c r="A129" s="499" t="str">
        <f>TEXT($B$126,"dddd")</f>
        <v>woensdag</v>
      </c>
      <c r="B129" s="664"/>
      <c r="C129" s="450"/>
      <c r="D129" s="441">
        <f>IF(LEFT($A129,2)="ma",$D$174,IF(LEFT($A129,2)="di",$D$179,IF(LEFT($A129,2)="wo",$D$184,IF(LEFT($A129,2)="do",$D$189,IF(LEFT($A129,2)="vr",$D$194,IF(LEFT($A129,2)="za",$D$198,IF(LEFT($A129,2)="zo",$D$199)))))))</f>
        <v>0</v>
      </c>
      <c r="E129" s="441">
        <f>IF(LEFT($A129,2)="ma",$E$174,IF(LEFT($A129,2)="di",$E$179,IF(LEFT($A129,2)="wo",$E$184,IF(LEFT($A129,2)="do",$E$189,IF(LEFT($A129,2)="vr",$E$194,IF(LEFT($A129,2)="za",$E$198,IF(LEFT($A129,2)="zo",$E$199)))))))</f>
        <v>0</v>
      </c>
      <c r="F129" s="441">
        <f>IF(LEFT($A129,2)="ma",$C$174,IF(LEFT($A129,2)="di",$C$179,IF(LEFT($A129,2)="wo",$C$184,IF(LEFT($A129,2)="do",$C$189,IF(LEFT($A129,2)="vr",$C$194,IF(LEFT($A129,2)="za",$C$198,IF(LEFT($A129,2)="zo",$C$199)))))))</f>
        <v>0</v>
      </c>
      <c r="G129" s="43">
        <f t="shared" si="39"/>
        <v>0</v>
      </c>
      <c r="H129" s="265"/>
      <c r="I129" s="265"/>
      <c r="J129" s="280"/>
      <c r="K129" s="280"/>
      <c r="L129" s="310"/>
      <c r="M129" s="282"/>
      <c r="N129" s="464">
        <f t="shared" si="62"/>
        <v>42971</v>
      </c>
      <c r="O129" s="390"/>
      <c r="P129" s="283"/>
      <c r="Q129" s="283"/>
      <c r="R129" s="80"/>
      <c r="S129" s="68">
        <f t="shared" si="31"/>
        <v>0</v>
      </c>
      <c r="T129" s="4">
        <f t="shared" si="51"/>
        <v>0</v>
      </c>
      <c r="U129" s="35"/>
      <c r="V129" s="69">
        <f t="shared" si="35"/>
        <v>0</v>
      </c>
      <c r="W129" s="69">
        <f t="shared" si="36"/>
        <v>0</v>
      </c>
      <c r="X129" s="70">
        <f t="shared" si="37"/>
        <v>0</v>
      </c>
      <c r="Y129" s="92">
        <f t="shared" si="52"/>
        <v>0</v>
      </c>
      <c r="Z129" s="234"/>
      <c r="AA129" s="530">
        <v>0</v>
      </c>
      <c r="AB129" s="531">
        <v>0</v>
      </c>
      <c r="AC129" s="37"/>
    </row>
    <row r="130" spans="1:29" ht="13.5" customHeight="1" thickBot="1" x14ac:dyDescent="0.3">
      <c r="A130" s="499" t="str">
        <f>TEXT($B$126,"dddd")</f>
        <v>woensdag</v>
      </c>
      <c r="B130" s="665"/>
      <c r="C130" s="449" t="e">
        <f t="shared" ref="C130" si="63">IF(LEFT($A126,2)="ma",SUM(G126:G130)-SUM($H$171:$H$175)+C125,IF(LEFT($A126,2)="di",SUM(G126:G130)-SUM($H$176:$H$180)+C125, IF(LEFT($A126,2)="wo",SUM(G126:G130)-SUM($H$181:$H$185)+C125, IF(LEFT($A126,2)="do",SUM(G126:G130)-SUM($H$186:$H$190)+C125, IF(LEFT($A126,2)="vr",SUM(G126:G130)-SUM($H$191:$H$195)+C125, IF(LEFT($A126,2)="za",SUM(G126:G130)-$H$198+C125, IF(LEFT($A126,2)="zo",SUM(G126:G130)-$H$199+C125)))))))</f>
        <v>#REF!</v>
      </c>
      <c r="D130" s="442">
        <f>IF(LEFT($A130,2)="ma",$D$175,IF(LEFT($A130,2)="di",$D$180,IF(LEFT($A130,2)="wo",$D$185,IF(LEFT($A130,2)="do",$D$190,IF(LEFT($A130,2)="vr",$D$195,IF(LEFT($A130,2)="za",$D$198,IF(LEFT($A130,2)="zo",$D$199)))))))</f>
        <v>0</v>
      </c>
      <c r="E130" s="442">
        <f>IF(LEFT($A130,2)="ma",$E$175,IF(LEFT($A130,2)="di",$E$180,IF(LEFT($A130,2)="wo",$E$185,IF(LEFT($A130,2)="do",$E$190,IF(LEFT($A130,2)="vr",$E$195,IF(LEFT($A130,2)="za",$E$198,IF(LEFT($A130,2)="zo",$E$199)))))))</f>
        <v>0</v>
      </c>
      <c r="F130" s="442">
        <f>IF(LEFT($A130,2)="ma",$C$175,IF(LEFT($A130,2)="di",$C$180,IF(LEFT($A130,2)="wo",$C$185,IF(LEFT($A130,2)="do",$C$190,IF(LEFT($A130,2)="vr",$C$195,IF(LEFT($A130,2)="za",$C$198,IF(LEFT($A130,2)="zo",$C$199)))))))</f>
        <v>0</v>
      </c>
      <c r="G130" s="44">
        <f t="shared" si="39"/>
        <v>0</v>
      </c>
      <c r="H130" s="266"/>
      <c r="I130" s="266"/>
      <c r="J130" s="284"/>
      <c r="K130" s="284"/>
      <c r="L130" s="311"/>
      <c r="M130" s="286"/>
      <c r="N130" s="464">
        <f t="shared" si="62"/>
        <v>42971</v>
      </c>
      <c r="O130" s="391"/>
      <c r="P130" s="287"/>
      <c r="Q130" s="287"/>
      <c r="R130" s="81"/>
      <c r="S130" s="71">
        <f t="shared" si="31"/>
        <v>0</v>
      </c>
      <c r="T130" s="6">
        <f t="shared" si="51"/>
        <v>0</v>
      </c>
      <c r="U130" s="36"/>
      <c r="V130" s="72">
        <f t="shared" si="35"/>
        <v>0</v>
      </c>
      <c r="W130" s="72">
        <f t="shared" si="36"/>
        <v>0</v>
      </c>
      <c r="X130" s="73">
        <f t="shared" si="37"/>
        <v>0</v>
      </c>
      <c r="Y130" s="93">
        <f t="shared" si="52"/>
        <v>0</v>
      </c>
      <c r="Z130" s="235"/>
      <c r="AA130" s="532">
        <v>0</v>
      </c>
      <c r="AB130" s="533">
        <v>0</v>
      </c>
      <c r="AC130" s="38"/>
    </row>
    <row r="131" spans="1:29" ht="12.75" customHeight="1" x14ac:dyDescent="0.25">
      <c r="A131" s="496" t="str">
        <f>TEXT($B$131,"dddd")</f>
        <v>donderdag</v>
      </c>
      <c r="B131" s="663">
        <f>DATE($AC$3,8,26)</f>
        <v>42972</v>
      </c>
      <c r="C131" s="451"/>
      <c r="D131" s="493">
        <f>IF(LEFT($A131,2 )="ma",$D$171,IF(LEFT($A131,2)="di",$D$176,IF(LEFT($A131,2)="wo",$D$181,IF(LEFT($A131,2)="do",$D$186,IF(LEFT($A131,2)="vr",$D$191,IF(LEFT($A131,2)="za",$D$198,IF(LEFT($A131,2)="zo",$D$199)))))))</f>
        <v>0</v>
      </c>
      <c r="E131" s="495">
        <f>IF(LEFT($A131,2)="ma",$E$171,IF(LEFT($A131,2)="di",$E$176,IF(LEFT($A131,2)="wo",$E$181,IF(LEFT($A131,2)="do",$E$186,IF(LEFT($A131,2)="vr",$E$191,IF(LEFT($A131,2)="za",$E$198,IF(LEFT($A131,2)="zo",$E$199)))))))</f>
        <v>0</v>
      </c>
      <c r="F131" s="495">
        <f>IF(LEFT($A131,2)="ma",$C$171,IF(LEFT($A131,2)="di",$C$176,IF(LEFT($A131,2)="wo",$C$181,IF(LEFT($A131,2)="do",$C$186,IF(LEFT($A131,2)="vr",$C$191,IF(LEFT($A131,2)="za",$C$198,IF(LEFT($A131,2)="zo",$C$199)))))))</f>
        <v>0</v>
      </c>
      <c r="G131" s="45">
        <f t="shared" si="39"/>
        <v>0</v>
      </c>
      <c r="H131" s="267"/>
      <c r="I131" s="508"/>
      <c r="J131" s="288"/>
      <c r="K131" s="288"/>
      <c r="L131" s="312"/>
      <c r="M131" s="290"/>
      <c r="N131" s="463">
        <f>$B$131</f>
        <v>42972</v>
      </c>
      <c r="O131" s="392"/>
      <c r="P131" s="291"/>
      <c r="Q131" s="291"/>
      <c r="R131" s="79"/>
      <c r="S131" s="200">
        <f t="shared" si="31"/>
        <v>0</v>
      </c>
      <c r="T131" s="5">
        <f t="shared" si="51"/>
        <v>0</v>
      </c>
      <c r="U131" s="34"/>
      <c r="V131" s="67">
        <f>IF(LEFT(M131,1)="R",IF(U131&lt;$Q$2,0,U131-$Q$2),IF(LEFT(M131,1)="S",IF(U131&lt;$Q$2,0,U131-$Q$2),U131))</f>
        <v>0</v>
      </c>
      <c r="W131" s="67">
        <f>U131</f>
        <v>0</v>
      </c>
      <c r="X131" s="74">
        <f>W131*($Y$3)</f>
        <v>0</v>
      </c>
      <c r="Y131" s="91">
        <f t="shared" si="52"/>
        <v>0</v>
      </c>
      <c r="Z131" s="236"/>
      <c r="AA131" s="534">
        <v>0</v>
      </c>
      <c r="AB131" s="535">
        <v>0</v>
      </c>
      <c r="AC131" s="39"/>
    </row>
    <row r="132" spans="1:29" ht="12.75" customHeight="1" x14ac:dyDescent="0.25">
      <c r="A132" s="497" t="str">
        <f>TEXT($B$131,"dddd")</f>
        <v>donderdag</v>
      </c>
      <c r="B132" s="664"/>
      <c r="C132" s="450"/>
      <c r="D132" s="494">
        <f>IF(LEFT($A132,2)="ma",$D$172,IF(LEFT($A132,2)="di",$D$177,IF(LEFT($A132,2)="wo",$D$182,IF(LEFT($A132,2)="do",$D$187,IF(LEFT($A132,2)="vr",$D$192,IF(LEFT($A132,2)="za",$D$198,IF(LEFT($A132,2)="zo",$D$199)))))))</f>
        <v>0</v>
      </c>
      <c r="E132" s="441">
        <f>IF(LEFT($A132,2)="ma",$E$172,IF(LEFT($A132,2)="di",$E$177,IF(LEFT($A132,2)="wo",$E$182,IF(LEFT($A132,2)="do",$E$187,IF(LEFT($A132,2)="vr",$E$192,IF(LEFT($A132,2)="za",$E$198,IF(LEFT($A132,2)="zo",$E$199)))))))</f>
        <v>0</v>
      </c>
      <c r="F132" s="441">
        <f>IF(LEFT($A132,2)="ma",$C$172,IF(LEFT($A132,2)="di",$C$177,IF(LEFT($A132,2)="wo",$C$182,IF(LEFT($A132,2)="do",$C$187,IF(LEFT($A132,2)="vr",$C$192,IF(LEFT($A132,2)="za",$C$198,IF(LEFT($A132,2)="zo",$C$199)))))))</f>
        <v>0</v>
      </c>
      <c r="G132" s="43">
        <f t="shared" si="39"/>
        <v>0</v>
      </c>
      <c r="H132" s="265"/>
      <c r="I132" s="265"/>
      <c r="J132" s="280"/>
      <c r="K132" s="280"/>
      <c r="L132" s="310"/>
      <c r="M132" s="282"/>
      <c r="N132" s="463">
        <f t="shared" ref="N132:N135" si="64">$B$131</f>
        <v>42972</v>
      </c>
      <c r="O132" s="390"/>
      <c r="P132" s="283"/>
      <c r="Q132" s="283"/>
      <c r="R132" s="80"/>
      <c r="S132" s="68">
        <f t="shared" si="31"/>
        <v>0</v>
      </c>
      <c r="T132" s="4">
        <f t="shared" si="51"/>
        <v>0</v>
      </c>
      <c r="U132" s="35"/>
      <c r="V132" s="69">
        <f t="shared" si="35"/>
        <v>0</v>
      </c>
      <c r="W132" s="69">
        <f t="shared" si="36"/>
        <v>0</v>
      </c>
      <c r="X132" s="70">
        <f t="shared" si="37"/>
        <v>0</v>
      </c>
      <c r="Y132" s="92">
        <f t="shared" si="52"/>
        <v>0</v>
      </c>
      <c r="Z132" s="234"/>
      <c r="AA132" s="530">
        <v>0</v>
      </c>
      <c r="AB132" s="531">
        <v>0</v>
      </c>
      <c r="AC132" s="37"/>
    </row>
    <row r="133" spans="1:29" ht="12.75" customHeight="1" x14ac:dyDescent="0.25">
      <c r="A133" s="497" t="str">
        <f>TEXT($B$131,"dddd")</f>
        <v>donderdag</v>
      </c>
      <c r="B133" s="664"/>
      <c r="C133" s="452"/>
      <c r="D133" s="492">
        <f>IF(LEFT($A133,2)="ma",$D$173,IF(LEFT($A133,2)="di",$D$178,IF(LEFT($A133,2)="wo",$D$183,IF(LEFT($A133,2)="do",$D$188,IF(LEFT($A133,2)="vr",$D$193,IF(LEFT($A133,2)="za",$D$198,IF(LEFT($A133,2)="zo",$D$199)))))))</f>
        <v>0</v>
      </c>
      <c r="E133" s="441">
        <f>IF(LEFT($A133,2)="ma",$E$173,IF(LEFT($A133,2)="di",$E$178,IF(LEFT($A133,2)="wo",$E$183,IF(LEFT($A133,2)="do",$E$188,IF(LEFT($A133,2)="vr",$E$193,IF(LEFT($A133,2)="za",$E$198,IF(LEFT($A133,2)="zo",$E$199)))))))</f>
        <v>0</v>
      </c>
      <c r="F133" s="441">
        <f>IF(LEFT($A133,2)="ma",$C$173,IF(LEFT($A133,2)="di",$C$178,IF(LEFT($A133,2)="wo",$C$183,IF(LEFT($A133,2)="do",$C$188,IF(LEFT($A133,2)="vr",$C$193,IF(LEFT($A133,2)="za",$C$198,IF(LEFT($A133,2)="zo",$C$199)))))))</f>
        <v>0</v>
      </c>
      <c r="G133" s="43">
        <f t="shared" si="39"/>
        <v>0</v>
      </c>
      <c r="H133" s="265"/>
      <c r="I133" s="265"/>
      <c r="J133" s="280"/>
      <c r="K133" s="280"/>
      <c r="L133" s="310"/>
      <c r="M133" s="282"/>
      <c r="N133" s="463">
        <f t="shared" si="64"/>
        <v>42972</v>
      </c>
      <c r="O133" s="390"/>
      <c r="P133" s="283"/>
      <c r="Q133" s="283"/>
      <c r="R133" s="80"/>
      <c r="S133" s="68">
        <f t="shared" si="31"/>
        <v>0</v>
      </c>
      <c r="T133" s="4">
        <f t="shared" si="51"/>
        <v>0</v>
      </c>
      <c r="U133" s="35"/>
      <c r="V133" s="69">
        <f t="shared" si="35"/>
        <v>0</v>
      </c>
      <c r="W133" s="69">
        <f t="shared" si="36"/>
        <v>0</v>
      </c>
      <c r="X133" s="70">
        <f t="shared" si="37"/>
        <v>0</v>
      </c>
      <c r="Y133" s="92">
        <f t="shared" si="52"/>
        <v>0</v>
      </c>
      <c r="Z133" s="234"/>
      <c r="AA133" s="530">
        <v>0</v>
      </c>
      <c r="AB133" s="531">
        <v>0</v>
      </c>
      <c r="AC133" s="37"/>
    </row>
    <row r="134" spans="1:29" ht="12.75" customHeight="1" thickBot="1" x14ac:dyDescent="0.3">
      <c r="A134" s="497" t="str">
        <f>TEXT($B$131,"dddd")</f>
        <v>donderdag</v>
      </c>
      <c r="B134" s="664"/>
      <c r="C134" s="450"/>
      <c r="D134" s="441">
        <f>IF(LEFT($A134,2)="ma",$D$174,IF(LEFT($A134,2)="di",$D$179,IF(LEFT($A134,2)="wo",$D$184,IF(LEFT($A134,2)="do",$D$189,IF(LEFT($A134,2)="vr",$D$194,IF(LEFT($A134,2)="za",$D$198,IF(LEFT($A134,2)="zo",$D$199)))))))</f>
        <v>0</v>
      </c>
      <c r="E134" s="441">
        <f>IF(LEFT($A134,2)="ma",$E$174,IF(LEFT($A134,2)="di",$E$179,IF(LEFT($A134,2)="wo",$E$184,IF(LEFT($A134,2)="do",$E$189,IF(LEFT($A134,2)="vr",$E$194,IF(LEFT($A134,2)="za",$E$198,IF(LEFT($A134,2)="zo",$E$199)))))))</f>
        <v>0</v>
      </c>
      <c r="F134" s="441">
        <f>IF(LEFT($A134,2)="ma",$C$174,IF(LEFT($A134,2)="di",$C$179,IF(LEFT($A134,2)="wo",$C$184,IF(LEFT($A134,2)="do",$C$189,IF(LEFT($A134,2)="vr",$C$194,IF(LEFT($A134,2)="za",$C$198,IF(LEFT($A134,2)="zo",$C$199)))))))</f>
        <v>0</v>
      </c>
      <c r="G134" s="43">
        <f t="shared" si="39"/>
        <v>0</v>
      </c>
      <c r="H134" s="265"/>
      <c r="I134" s="265"/>
      <c r="J134" s="280"/>
      <c r="K134" s="280"/>
      <c r="L134" s="310"/>
      <c r="M134" s="282"/>
      <c r="N134" s="463">
        <f t="shared" si="64"/>
        <v>42972</v>
      </c>
      <c r="O134" s="390"/>
      <c r="P134" s="283"/>
      <c r="Q134" s="283"/>
      <c r="R134" s="80"/>
      <c r="S134" s="68">
        <f t="shared" ref="S134:S160" si="65">IF(LEFT(M134,1)="R",IF(R134&lt;$Q$2,0,R134-$Q$2),IF(LEFT(M134,1)="S",IF(R134&lt;$Q$2,0,R134-$Q$2),R134))</f>
        <v>0</v>
      </c>
      <c r="T134" s="4">
        <f t="shared" ref="T134:T160" si="66">S134*$R$3</f>
        <v>0</v>
      </c>
      <c r="U134" s="35"/>
      <c r="V134" s="69">
        <f t="shared" si="35"/>
        <v>0</v>
      </c>
      <c r="W134" s="69">
        <f t="shared" si="36"/>
        <v>0</v>
      </c>
      <c r="X134" s="70">
        <f t="shared" si="37"/>
        <v>0</v>
      </c>
      <c r="Y134" s="92">
        <f t="shared" ref="Y134:Y160" si="67">V134*($R$3)</f>
        <v>0</v>
      </c>
      <c r="Z134" s="234"/>
      <c r="AA134" s="530">
        <v>0</v>
      </c>
      <c r="AB134" s="531">
        <v>0</v>
      </c>
      <c r="AC134" s="37"/>
    </row>
    <row r="135" spans="1:29" ht="13.5" customHeight="1" thickBot="1" x14ac:dyDescent="0.3">
      <c r="A135" s="498" t="str">
        <f>TEXT($B$131,"dddd")</f>
        <v>donderdag</v>
      </c>
      <c r="B135" s="665"/>
      <c r="C135" s="449" t="e">
        <f t="shared" ref="C135" si="68">IF(LEFT($A131,2)="ma",SUM(G131:G135)-SUM($H$171:$H$175)+C130,IF(LEFT($A131,2)="di",SUM(G131:G135)-SUM($H$176:$H$180)+C130, IF(LEFT($A131,2)="wo",SUM(G131:G135)-SUM($H$181:$H$185)+C130, IF(LEFT($A131,2)="do",SUM(G131:G135)-SUM($H$186:$H$190)+C130, IF(LEFT($A131,2)="vr",SUM(G131:G135)-SUM($H$191:$H$195)+C130, IF(LEFT($A131,2)="za",SUM(G131:G135)-$H$198+C130, IF(LEFT($A131,2)="zo",SUM(G131:G135)-$H$199+C130)))))))</f>
        <v>#REF!</v>
      </c>
      <c r="D135" s="442">
        <f>IF(LEFT($A135,2)="ma",$D$175,IF(LEFT($A135,2)="di",$D$180,IF(LEFT($A135,2)="wo",$D$185,IF(LEFT($A135,2)="do",$D$190,IF(LEFT($A135,2)="vr",$D$195,IF(LEFT($A135,2)="za",$D$198,IF(LEFT($A135,2)="zo",$D$199)))))))</f>
        <v>0</v>
      </c>
      <c r="E135" s="442">
        <f>IF(LEFT($A135,2)="ma",$E$175,IF(LEFT($A135,2)="di",$E$180,IF(LEFT($A135,2)="wo",$E$185,IF(LEFT($A135,2)="do",$E$190,IF(LEFT($A135,2)="vr",$E$195,IF(LEFT($A135,2)="za",$E$198,IF(LEFT($A135,2)="zo",$E$199)))))))</f>
        <v>0</v>
      </c>
      <c r="F135" s="442">
        <f>IF(LEFT($A135,2)="ma",$C$175,IF(LEFT($A135,2)="di",$C$180,IF(LEFT($A135,2)="wo",$C$185,IF(LEFT($A135,2)="do",$C$190,IF(LEFT($A135,2)="vr",$C$195,IF(LEFT($A135,2)="za",$C$198,IF(LEFT($A135,2)="zo",$C$199)))))))</f>
        <v>0</v>
      </c>
      <c r="G135" s="46">
        <f t="shared" si="39"/>
        <v>0</v>
      </c>
      <c r="H135" s="268"/>
      <c r="I135" s="266"/>
      <c r="J135" s="292"/>
      <c r="K135" s="292"/>
      <c r="L135" s="313"/>
      <c r="M135" s="294"/>
      <c r="N135" s="463">
        <f t="shared" si="64"/>
        <v>42972</v>
      </c>
      <c r="O135" s="393"/>
      <c r="P135" s="295"/>
      <c r="Q135" s="295"/>
      <c r="R135" s="81"/>
      <c r="S135" s="71">
        <f t="shared" si="65"/>
        <v>0</v>
      </c>
      <c r="T135" s="6">
        <f t="shared" si="66"/>
        <v>0</v>
      </c>
      <c r="U135" s="36"/>
      <c r="V135" s="72">
        <f t="shared" si="35"/>
        <v>0</v>
      </c>
      <c r="W135" s="72">
        <f t="shared" si="36"/>
        <v>0</v>
      </c>
      <c r="X135" s="73">
        <f t="shared" si="37"/>
        <v>0</v>
      </c>
      <c r="Y135" s="93">
        <f t="shared" si="67"/>
        <v>0</v>
      </c>
      <c r="Z135" s="237"/>
      <c r="AA135" s="536">
        <v>0</v>
      </c>
      <c r="AB135" s="537">
        <v>0</v>
      </c>
      <c r="AC135" s="40"/>
    </row>
    <row r="136" spans="1:29" ht="12.75" customHeight="1" thickBot="1" x14ac:dyDescent="0.3">
      <c r="A136" s="499" t="str">
        <f>TEXT($B$136,"dddd")</f>
        <v>vrijdag</v>
      </c>
      <c r="B136" s="663">
        <f>DATE($AC$3,8,27)</f>
        <v>42973</v>
      </c>
      <c r="C136" s="451"/>
      <c r="D136" s="493">
        <f>IF(LEFT($A136,2 )="ma",$D$171,IF(LEFT($A136,2)="di",$D$176,IF(LEFT($A136,2)="wo",$D$181,IF(LEFT($A136,2)="do",$D$186,IF(LEFT($A136,2)="vr",$D$191,IF(LEFT($A136,2)="za",$D$198,IF(LEFT($A136,2)="zo",$D$199)))))))</f>
        <v>0</v>
      </c>
      <c r="E136" s="495">
        <f>IF(LEFT($A136,2)="ma",$E$171,IF(LEFT($A136,2)="di",$E$176,IF(LEFT($A136,2)="wo",$E$181,IF(LEFT($A136,2)="do",$E$186,IF(LEFT($A136,2)="vr",$E$191,IF(LEFT($A136,2)="za",$E$198,IF(LEFT($A136,2)="zo",$E$199)))))))</f>
        <v>0</v>
      </c>
      <c r="F136" s="495">
        <f>IF(LEFT($A136,2)="ma",$C$171,IF(LEFT($A136,2)="di",$C$176,IF(LEFT($A136,2)="wo",$C$181,IF(LEFT($A136,2)="do",$C$186,IF(LEFT($A136,2)="vr",$C$191,IF(LEFT($A136,2)="za",$C$198,IF(LEFT($A136,2)="zo",$C$199)))))))</f>
        <v>0</v>
      </c>
      <c r="G136" s="42">
        <f t="shared" si="39"/>
        <v>0</v>
      </c>
      <c r="H136" s="264"/>
      <c r="I136" s="508"/>
      <c r="J136" s="276"/>
      <c r="K136" s="276"/>
      <c r="L136" s="309"/>
      <c r="M136" s="278"/>
      <c r="N136" s="464">
        <f>$B$136</f>
        <v>42973</v>
      </c>
      <c r="O136" s="389"/>
      <c r="P136" s="279"/>
      <c r="Q136" s="279"/>
      <c r="R136" s="79"/>
      <c r="S136" s="200">
        <f t="shared" si="65"/>
        <v>0</v>
      </c>
      <c r="T136" s="5">
        <f t="shared" si="66"/>
        <v>0</v>
      </c>
      <c r="U136" s="34"/>
      <c r="V136" s="67">
        <f>IF(LEFT(M136,1)="R",IF(U136&lt;$Q$2,0,U136-$Q$2),IF(LEFT(M136,1)="S",IF(U136&lt;$Q$2,0,U136-$Q$2),U136))</f>
        <v>0</v>
      </c>
      <c r="W136" s="67">
        <f>U136</f>
        <v>0</v>
      </c>
      <c r="X136" s="74">
        <f>W136*($Y$3)</f>
        <v>0</v>
      </c>
      <c r="Y136" s="91">
        <f t="shared" si="67"/>
        <v>0</v>
      </c>
      <c r="Z136" s="238"/>
      <c r="AA136" s="528">
        <v>0</v>
      </c>
      <c r="AB136" s="529">
        <v>0</v>
      </c>
      <c r="AC136" s="41"/>
    </row>
    <row r="137" spans="1:29" ht="12.75" customHeight="1" thickBot="1" x14ac:dyDescent="0.3">
      <c r="A137" s="499" t="str">
        <f>TEXT($B$136,"dddd")</f>
        <v>vrijdag</v>
      </c>
      <c r="B137" s="664"/>
      <c r="C137" s="450"/>
      <c r="D137" s="494">
        <f>IF(LEFT($A137,2)="ma",$D$172,IF(LEFT($A137,2)="di",$D$177,IF(LEFT($A137,2)="wo",$D$182,IF(LEFT($A137,2)="do",$D$187,IF(LEFT($A137,2)="vr",$D$192,IF(LEFT($A137,2)="za",$D$198,IF(LEFT($A137,2)="zo",$D$199)))))))</f>
        <v>0</v>
      </c>
      <c r="E137" s="441">
        <f>IF(LEFT($A137,2)="ma",$E$172,IF(LEFT($A137,2)="di",$E$177,IF(LEFT($A137,2)="wo",$E$182,IF(LEFT($A137,2)="do",$E$187,IF(LEFT($A137,2)="vr",$E$192,IF(LEFT($A137,2)="za",$E$198,IF(LEFT($A137,2)="zo",$E$199)))))))</f>
        <v>0</v>
      </c>
      <c r="F137" s="441">
        <f>IF(LEFT($A137,2)="ma",$C$172,IF(LEFT($A137,2)="di",$C$177,IF(LEFT($A137,2)="wo",$C$182,IF(LEFT($A137,2)="do",$C$187,IF(LEFT($A137,2)="vr",$C$192,IF(LEFT($A137,2)="za",$C$198,IF(LEFT($A137,2)="zo",$C$199)))))))</f>
        <v>0</v>
      </c>
      <c r="G137" s="43">
        <f t="shared" si="39"/>
        <v>0</v>
      </c>
      <c r="H137" s="265"/>
      <c r="I137" s="265"/>
      <c r="J137" s="280"/>
      <c r="K137" s="280"/>
      <c r="L137" s="310"/>
      <c r="M137" s="282"/>
      <c r="N137" s="464">
        <f t="shared" ref="N137:N140" si="69">$B$136</f>
        <v>42973</v>
      </c>
      <c r="O137" s="390"/>
      <c r="P137" s="283"/>
      <c r="Q137" s="283"/>
      <c r="R137" s="80"/>
      <c r="S137" s="68">
        <f t="shared" si="65"/>
        <v>0</v>
      </c>
      <c r="T137" s="4">
        <f t="shared" si="66"/>
        <v>0</v>
      </c>
      <c r="U137" s="35"/>
      <c r="V137" s="69">
        <f t="shared" ref="V137:V160" si="70">IF(LEFT(M137,1)="R",IF(U137&lt;$Q$2,0,U137-$Q$2),IF(LEFT(M137,1)="S",IF(U137&lt;$Q$2,0,U137-$Q$2),U137))</f>
        <v>0</v>
      </c>
      <c r="W137" s="69">
        <f t="shared" ref="W137:W160" si="71">U137</f>
        <v>0</v>
      </c>
      <c r="X137" s="70">
        <f t="shared" ref="X137:X160" si="72">W137*($Y$3)</f>
        <v>0</v>
      </c>
      <c r="Y137" s="92">
        <f t="shared" si="67"/>
        <v>0</v>
      </c>
      <c r="Z137" s="234"/>
      <c r="AA137" s="530">
        <v>0</v>
      </c>
      <c r="AB137" s="531">
        <v>0</v>
      </c>
      <c r="AC137" s="37"/>
    </row>
    <row r="138" spans="1:29" ht="12.75" customHeight="1" thickBot="1" x14ac:dyDescent="0.3">
      <c r="A138" s="499" t="str">
        <f>TEXT($B$136,"dddd")</f>
        <v>vrijdag</v>
      </c>
      <c r="B138" s="664"/>
      <c r="C138" s="452"/>
      <c r="D138" s="492">
        <f>IF(LEFT($A138,2)="ma",$D$173,IF(LEFT($A138,2)="di",$D$178,IF(LEFT($A138,2)="wo",$D$183,IF(LEFT($A138,2)="do",$D$188,IF(LEFT($A138,2)="vr",$D$193,IF(LEFT($A138,2)="za",$D$198,IF(LEFT($A138,2)="zo",$D$199)))))))</f>
        <v>0</v>
      </c>
      <c r="E138" s="441">
        <f>IF(LEFT($A138,2)="ma",$E$173,IF(LEFT($A138,2)="di",$E$178,IF(LEFT($A138,2)="wo",$E$183,IF(LEFT($A138,2)="do",$E$188,IF(LEFT($A138,2)="vr",$E$193,IF(LEFT($A138,2)="za",$E$198,IF(LEFT($A138,2)="zo",$E$199)))))))</f>
        <v>0</v>
      </c>
      <c r="F138" s="441">
        <f>IF(LEFT($A138,2)="ma",$C$173,IF(LEFT($A138,2)="di",$C$178,IF(LEFT($A138,2)="wo",$C$183,IF(LEFT($A138,2)="do",$C$188,IF(LEFT($A138,2)="vr",$C$193,IF(LEFT($A138,2)="za",$C$198,IF(LEFT($A138,2)="zo",$C$199)))))))</f>
        <v>0</v>
      </c>
      <c r="G138" s="43">
        <f t="shared" si="39"/>
        <v>0</v>
      </c>
      <c r="H138" s="265"/>
      <c r="I138" s="265"/>
      <c r="J138" s="280"/>
      <c r="K138" s="280"/>
      <c r="L138" s="310"/>
      <c r="M138" s="282"/>
      <c r="N138" s="464">
        <f t="shared" si="69"/>
        <v>42973</v>
      </c>
      <c r="O138" s="390"/>
      <c r="P138" s="283"/>
      <c r="Q138" s="283"/>
      <c r="R138" s="80"/>
      <c r="S138" s="68">
        <f t="shared" si="65"/>
        <v>0</v>
      </c>
      <c r="T138" s="4">
        <f t="shared" si="66"/>
        <v>0</v>
      </c>
      <c r="U138" s="35"/>
      <c r="V138" s="69">
        <f t="shared" si="70"/>
        <v>0</v>
      </c>
      <c r="W138" s="69">
        <f t="shared" si="71"/>
        <v>0</v>
      </c>
      <c r="X138" s="70">
        <f t="shared" si="72"/>
        <v>0</v>
      </c>
      <c r="Y138" s="92">
        <f t="shared" si="67"/>
        <v>0</v>
      </c>
      <c r="Z138" s="234"/>
      <c r="AA138" s="530">
        <v>0</v>
      </c>
      <c r="AB138" s="531">
        <v>0</v>
      </c>
      <c r="AC138" s="37"/>
    </row>
    <row r="139" spans="1:29" ht="12.75" customHeight="1" thickBot="1" x14ac:dyDescent="0.3">
      <c r="A139" s="499" t="str">
        <f>TEXT($B$136,"dddd")</f>
        <v>vrijdag</v>
      </c>
      <c r="B139" s="664"/>
      <c r="C139" s="450"/>
      <c r="D139" s="441">
        <f>IF(LEFT($A139,2)="ma",$D$174,IF(LEFT($A139,2)="di",$D$179,IF(LEFT($A139,2)="wo",$D$184,IF(LEFT($A139,2)="do",$D$189,IF(LEFT($A139,2)="vr",$D$194,IF(LEFT($A139,2)="za",$D$198,IF(LEFT($A139,2)="zo",$D$199)))))))</f>
        <v>0</v>
      </c>
      <c r="E139" s="441">
        <f>IF(LEFT($A139,2)="ma",$E$174,IF(LEFT($A139,2)="di",$E$179,IF(LEFT($A139,2)="wo",$E$184,IF(LEFT($A139,2)="do",$E$189,IF(LEFT($A139,2)="vr",$E$194,IF(LEFT($A139,2)="za",$E$198,IF(LEFT($A139,2)="zo",$E$199)))))))</f>
        <v>0</v>
      </c>
      <c r="F139" s="441">
        <f>IF(LEFT($A139,2)="ma",$C$174,IF(LEFT($A139,2)="di",$C$179,IF(LEFT($A139,2)="wo",$C$184,IF(LEFT($A139,2)="do",$C$189,IF(LEFT($A139,2)="vr",$C$194,IF(LEFT($A139,2)="za",$C$198,IF(LEFT($A139,2)="zo",$C$199)))))))</f>
        <v>0</v>
      </c>
      <c r="G139" s="43">
        <f t="shared" si="39"/>
        <v>0</v>
      </c>
      <c r="H139" s="265"/>
      <c r="I139" s="265"/>
      <c r="J139" s="280"/>
      <c r="K139" s="280"/>
      <c r="L139" s="310"/>
      <c r="M139" s="282"/>
      <c r="N139" s="464">
        <f t="shared" si="69"/>
        <v>42973</v>
      </c>
      <c r="O139" s="390"/>
      <c r="P139" s="283"/>
      <c r="Q139" s="283"/>
      <c r="R139" s="80"/>
      <c r="S139" s="68">
        <f t="shared" si="65"/>
        <v>0</v>
      </c>
      <c r="T139" s="4">
        <f t="shared" si="66"/>
        <v>0</v>
      </c>
      <c r="U139" s="35"/>
      <c r="V139" s="69">
        <f t="shared" si="70"/>
        <v>0</v>
      </c>
      <c r="W139" s="69">
        <f t="shared" si="71"/>
        <v>0</v>
      </c>
      <c r="X139" s="70">
        <f t="shared" si="72"/>
        <v>0</v>
      </c>
      <c r="Y139" s="92">
        <f t="shared" si="67"/>
        <v>0</v>
      </c>
      <c r="Z139" s="234"/>
      <c r="AA139" s="530">
        <v>0</v>
      </c>
      <c r="AB139" s="531">
        <v>0</v>
      </c>
      <c r="AC139" s="37"/>
    </row>
    <row r="140" spans="1:29" ht="13.5" customHeight="1" thickBot="1" x14ac:dyDescent="0.3">
      <c r="A140" s="499" t="str">
        <f>TEXT($B$136,"dddd")</f>
        <v>vrijdag</v>
      </c>
      <c r="B140" s="665"/>
      <c r="C140" s="449" t="e">
        <f t="shared" ref="C140" si="73">IF(LEFT($A136,2)="ma",SUM(G136:G140)-SUM($H$171:$H$175)+C135,IF(LEFT($A136,2)="di",SUM(G136:G140)-SUM($H$176:$H$180)+C135, IF(LEFT($A136,2)="wo",SUM(G136:G140)-SUM($H$181:$H$185)+C135, IF(LEFT($A136,2)="do",SUM(G136:G140)-SUM($H$186:$H$190)+C135, IF(LEFT($A136,2)="vr",SUM(G136:G140)-SUM($H$191:$H$195)+C135, IF(LEFT($A136,2)="za",SUM(G136:G140)-$H$198+C135, IF(LEFT($A136,2)="zo",SUM(G136:G140)-$H$199+C135)))))))</f>
        <v>#REF!</v>
      </c>
      <c r="D140" s="442">
        <f>IF(LEFT($A140,2)="ma",$D$175,IF(LEFT($A140,2)="di",$D$180,IF(LEFT($A140,2)="wo",$D$185,IF(LEFT($A140,2)="do",$D$190,IF(LEFT($A140,2)="vr",$D$195,IF(LEFT($A140,2)="za",$D$198,IF(LEFT($A140,2)="zo",$D$199)))))))</f>
        <v>0</v>
      </c>
      <c r="E140" s="442">
        <f>IF(LEFT($A140,2)="ma",$E$175,IF(LEFT($A140,2)="di",$E$180,IF(LEFT($A140,2)="wo",$E$185,IF(LEFT($A140,2)="do",$E$190,IF(LEFT($A140,2)="vr",$E$195,IF(LEFT($A140,2)="za",$E$198,IF(LEFT($A140,2)="zo",$E$199)))))))</f>
        <v>0</v>
      </c>
      <c r="F140" s="442">
        <f>IF(LEFT($A140,2)="ma",$C$175,IF(LEFT($A140,2)="di",$C$180,IF(LEFT($A140,2)="wo",$C$185,IF(LEFT($A140,2)="do",$C$190,IF(LEFT($A140,2)="vr",$C$195,IF(LEFT($A140,2)="za",$C$198,IF(LEFT($A140,2)="zo",$C$199)))))))</f>
        <v>0</v>
      </c>
      <c r="G140" s="46">
        <f t="shared" si="39"/>
        <v>0</v>
      </c>
      <c r="H140" s="268"/>
      <c r="I140" s="266"/>
      <c r="J140" s="292"/>
      <c r="K140" s="292"/>
      <c r="L140" s="313"/>
      <c r="M140" s="294"/>
      <c r="N140" s="464">
        <f t="shared" si="69"/>
        <v>42973</v>
      </c>
      <c r="O140" s="393"/>
      <c r="P140" s="295"/>
      <c r="Q140" s="295"/>
      <c r="R140" s="81"/>
      <c r="S140" s="71">
        <f t="shared" si="65"/>
        <v>0</v>
      </c>
      <c r="T140" s="6">
        <f t="shared" si="66"/>
        <v>0</v>
      </c>
      <c r="U140" s="36"/>
      <c r="V140" s="72">
        <f t="shared" si="70"/>
        <v>0</v>
      </c>
      <c r="W140" s="72">
        <f t="shared" si="71"/>
        <v>0</v>
      </c>
      <c r="X140" s="73">
        <f t="shared" si="72"/>
        <v>0</v>
      </c>
      <c r="Y140" s="93">
        <f t="shared" si="67"/>
        <v>0</v>
      </c>
      <c r="Z140" s="237"/>
      <c r="AA140" s="532">
        <v>0</v>
      </c>
      <c r="AB140" s="533">
        <v>0</v>
      </c>
      <c r="AC140" s="40"/>
    </row>
    <row r="141" spans="1:29" ht="12.75" customHeight="1" x14ac:dyDescent="0.25">
      <c r="A141" s="496" t="str">
        <f>TEXT($B$141,"dddd")</f>
        <v>zaterdag</v>
      </c>
      <c r="B141" s="663">
        <f>DATE($AC$3,8,28)</f>
        <v>42974</v>
      </c>
      <c r="C141" s="451"/>
      <c r="D141" s="493">
        <f>IF(LEFT($A141,2 )="ma",$D$171,IF(LEFT($A141,2)="di",$D$176,IF(LEFT($A141,2)="wo",$D$181,IF(LEFT($A141,2)="do",$D$186,IF(LEFT($A141,2)="vr",$D$191,IF(LEFT($A141,2)="za",$D$198,IF(LEFT($A141,2)="zo",$D$199)))))))</f>
        <v>0</v>
      </c>
      <c r="E141" s="495">
        <f>IF(LEFT($A141,2)="ma",$E$171,IF(LEFT($A141,2)="di",$E$176,IF(LEFT($A141,2)="wo",$E$181,IF(LEFT($A141,2)="do",$E$186,IF(LEFT($A141,2)="vr",$E$191,IF(LEFT($A141,2)="za",$E$198,IF(LEFT($A141,2)="zo",$E$199)))))))</f>
        <v>0</v>
      </c>
      <c r="F141" s="495">
        <f>IF(LEFT($A141,2)="ma",$C$171,IF(LEFT($A141,2)="di",$C$176,IF(LEFT($A141,2)="wo",$C$181,IF(LEFT($A141,2)="do",$C$186,IF(LEFT($A141,2)="vr",$C$191,IF(LEFT($A141,2)="za",$C$198,IF(LEFT($A141,2)="zo",$C$199)))))))</f>
        <v>0</v>
      </c>
      <c r="G141" s="42">
        <f t="shared" ref="G141:G160" si="74">E141-D141-F141</f>
        <v>0</v>
      </c>
      <c r="H141" s="264"/>
      <c r="I141" s="508"/>
      <c r="J141" s="276"/>
      <c r="K141" s="276"/>
      <c r="L141" s="309"/>
      <c r="M141" s="278"/>
      <c r="N141" s="463">
        <f>$B$141</f>
        <v>42974</v>
      </c>
      <c r="O141" s="389"/>
      <c r="P141" s="279"/>
      <c r="Q141" s="279"/>
      <c r="R141" s="79"/>
      <c r="S141" s="200">
        <f t="shared" si="65"/>
        <v>0</v>
      </c>
      <c r="T141" s="5">
        <f t="shared" si="66"/>
        <v>0</v>
      </c>
      <c r="U141" s="34"/>
      <c r="V141" s="67">
        <f>IF(LEFT(M141,1)="R",IF(U141&lt;$Q$2,0,U141-$Q$2),IF(LEFT(M141,1)="S",IF(U141&lt;$Q$2,0,U141-$Q$2),U141))</f>
        <v>0</v>
      </c>
      <c r="W141" s="67">
        <f>U141</f>
        <v>0</v>
      </c>
      <c r="X141" s="74">
        <f>W141*($Y$3)</f>
        <v>0</v>
      </c>
      <c r="Y141" s="91">
        <f t="shared" si="67"/>
        <v>0</v>
      </c>
      <c r="Z141" s="238"/>
      <c r="AA141" s="534">
        <v>0</v>
      </c>
      <c r="AB141" s="535">
        <v>0</v>
      </c>
      <c r="AC141" s="41"/>
    </row>
    <row r="142" spans="1:29" ht="12.75" customHeight="1" x14ac:dyDescent="0.25">
      <c r="A142" s="497" t="str">
        <f>TEXT($B$141,"dddd")</f>
        <v>zaterdag</v>
      </c>
      <c r="B142" s="664"/>
      <c r="C142" s="450"/>
      <c r="D142" s="494">
        <f>IF(LEFT($A142,2)="ma",$D$172,IF(LEFT($A142,2)="di",$D$177,IF(LEFT($A142,2)="wo",$D$182,IF(LEFT($A142,2)="do",$D$187,IF(LEFT($A142,2)="vr",$D$192,IF(LEFT($A142,2)="za",$D$198,IF(LEFT($A142,2)="zo",$D$199)))))))</f>
        <v>0</v>
      </c>
      <c r="E142" s="441">
        <f>IF(LEFT($A142,2)="ma",$E$172,IF(LEFT($A142,2)="di",$E$177,IF(LEFT($A142,2)="wo",$E$182,IF(LEFT($A142,2)="do",$E$187,IF(LEFT($A142,2)="vr",$E$192,IF(LEFT($A142,2)="za",$E$198,IF(LEFT($A142,2)="zo",$E$199)))))))</f>
        <v>0</v>
      </c>
      <c r="F142" s="441">
        <f>IF(LEFT($A142,2)="ma",$C$172,IF(LEFT($A142,2)="di",$C$177,IF(LEFT($A142,2)="wo",$C$182,IF(LEFT($A142,2)="do",$C$187,IF(LEFT($A142,2)="vr",$C$192,IF(LEFT($A142,2)="za",$C$198,IF(LEFT($A142,2)="zo",$C$199)))))))</f>
        <v>0</v>
      </c>
      <c r="G142" s="43">
        <f t="shared" si="74"/>
        <v>0</v>
      </c>
      <c r="H142" s="265"/>
      <c r="I142" s="265"/>
      <c r="J142" s="280"/>
      <c r="K142" s="280"/>
      <c r="L142" s="310"/>
      <c r="M142" s="282"/>
      <c r="N142" s="463">
        <f t="shared" ref="N142:N145" si="75">$B$141</f>
        <v>42974</v>
      </c>
      <c r="O142" s="390"/>
      <c r="P142" s="283"/>
      <c r="Q142" s="283"/>
      <c r="R142" s="80"/>
      <c r="S142" s="68">
        <f t="shared" si="65"/>
        <v>0</v>
      </c>
      <c r="T142" s="4">
        <f t="shared" si="66"/>
        <v>0</v>
      </c>
      <c r="U142" s="35"/>
      <c r="V142" s="69">
        <f t="shared" si="70"/>
        <v>0</v>
      </c>
      <c r="W142" s="69">
        <f t="shared" si="71"/>
        <v>0</v>
      </c>
      <c r="X142" s="70">
        <f t="shared" si="72"/>
        <v>0</v>
      </c>
      <c r="Y142" s="92">
        <f t="shared" si="67"/>
        <v>0</v>
      </c>
      <c r="Z142" s="234"/>
      <c r="AA142" s="530">
        <v>0</v>
      </c>
      <c r="AB142" s="531">
        <v>0</v>
      </c>
      <c r="AC142" s="37"/>
    </row>
    <row r="143" spans="1:29" ht="12.75" customHeight="1" x14ac:dyDescent="0.25">
      <c r="A143" s="497" t="str">
        <f>TEXT($B$141,"dddd")</f>
        <v>zaterdag</v>
      </c>
      <c r="B143" s="664"/>
      <c r="C143" s="452"/>
      <c r="D143" s="492">
        <f>IF(LEFT($A143,2)="ma",$D$173,IF(LEFT($A143,2)="di",$D$178,IF(LEFT($A143,2)="wo",$D$183,IF(LEFT($A143,2)="do",$D$188,IF(LEFT($A143,2)="vr",$D$193,IF(LEFT($A143,2)="za",$D$198,IF(LEFT($A143,2)="zo",$D$199)))))))</f>
        <v>0</v>
      </c>
      <c r="E143" s="441">
        <f>IF(LEFT($A143,2)="ma",$E$173,IF(LEFT($A143,2)="di",$E$178,IF(LEFT($A143,2)="wo",$E$183,IF(LEFT($A143,2)="do",$E$188,IF(LEFT($A143,2)="vr",$E$193,IF(LEFT($A143,2)="za",$E$198,IF(LEFT($A143,2)="zo",$E$199)))))))</f>
        <v>0</v>
      </c>
      <c r="F143" s="441">
        <f>IF(LEFT($A143,2)="ma",$C$173,IF(LEFT($A143,2)="di",$C$178,IF(LEFT($A143,2)="wo",$C$183,IF(LEFT($A143,2)="do",$C$188,IF(LEFT($A143,2)="vr",$C$193,IF(LEFT($A143,2)="za",$C$198,IF(LEFT($A143,2)="zo",$C$199)))))))</f>
        <v>0</v>
      </c>
      <c r="G143" s="43">
        <f t="shared" si="74"/>
        <v>0</v>
      </c>
      <c r="H143" s="265"/>
      <c r="I143" s="265"/>
      <c r="J143" s="280"/>
      <c r="K143" s="280"/>
      <c r="L143" s="310"/>
      <c r="M143" s="282"/>
      <c r="N143" s="463">
        <f t="shared" si="75"/>
        <v>42974</v>
      </c>
      <c r="O143" s="390"/>
      <c r="P143" s="283"/>
      <c r="Q143" s="283"/>
      <c r="R143" s="80"/>
      <c r="S143" s="68">
        <f t="shared" si="65"/>
        <v>0</v>
      </c>
      <c r="T143" s="4">
        <f t="shared" si="66"/>
        <v>0</v>
      </c>
      <c r="U143" s="35"/>
      <c r="V143" s="69">
        <f t="shared" si="70"/>
        <v>0</v>
      </c>
      <c r="W143" s="69">
        <f t="shared" si="71"/>
        <v>0</v>
      </c>
      <c r="X143" s="70">
        <f t="shared" si="72"/>
        <v>0</v>
      </c>
      <c r="Y143" s="92">
        <f t="shared" si="67"/>
        <v>0</v>
      </c>
      <c r="Z143" s="234"/>
      <c r="AA143" s="530">
        <v>0</v>
      </c>
      <c r="AB143" s="531">
        <v>0</v>
      </c>
      <c r="AC143" s="37"/>
    </row>
    <row r="144" spans="1:29" ht="12.75" customHeight="1" thickBot="1" x14ac:dyDescent="0.3">
      <c r="A144" s="497" t="str">
        <f>TEXT($B$141,"dddd")</f>
        <v>zaterdag</v>
      </c>
      <c r="B144" s="664"/>
      <c r="C144" s="450"/>
      <c r="D144" s="441">
        <f>IF(LEFT($A144,2)="ma",$D$174,IF(LEFT($A144,2)="di",$D$179,IF(LEFT($A144,2)="wo",$D$184,IF(LEFT($A144,2)="do",$D$189,IF(LEFT($A144,2)="vr",$D$194,IF(LEFT($A144,2)="za",$D$198,IF(LEFT($A144,2)="zo",$D$199)))))))</f>
        <v>0</v>
      </c>
      <c r="E144" s="441">
        <f>IF(LEFT($A144,2)="ma",$E$174,IF(LEFT($A144,2)="di",$E$179,IF(LEFT($A144,2)="wo",$E$184,IF(LEFT($A144,2)="do",$E$189,IF(LEFT($A144,2)="vr",$E$194,IF(LEFT($A144,2)="za",$E$198,IF(LEFT($A144,2)="zo",$E$199)))))))</f>
        <v>0</v>
      </c>
      <c r="F144" s="441">
        <f>IF(LEFT($A144,2)="ma",$C$174,IF(LEFT($A144,2)="di",$C$179,IF(LEFT($A144,2)="wo",$C$184,IF(LEFT($A144,2)="do",$C$189,IF(LEFT($A144,2)="vr",$C$194,IF(LEFT($A144,2)="za",$C$198,IF(LEFT($A144,2)="zo",$C$199)))))))</f>
        <v>0</v>
      </c>
      <c r="G144" s="43">
        <f t="shared" si="74"/>
        <v>0</v>
      </c>
      <c r="H144" s="265"/>
      <c r="I144" s="265"/>
      <c r="J144" s="280"/>
      <c r="K144" s="280"/>
      <c r="L144" s="310"/>
      <c r="M144" s="282"/>
      <c r="N144" s="463">
        <f t="shared" si="75"/>
        <v>42974</v>
      </c>
      <c r="O144" s="390"/>
      <c r="P144" s="283"/>
      <c r="Q144" s="283"/>
      <c r="R144" s="80"/>
      <c r="S144" s="68">
        <f t="shared" si="65"/>
        <v>0</v>
      </c>
      <c r="T144" s="4">
        <f t="shared" si="66"/>
        <v>0</v>
      </c>
      <c r="U144" s="35"/>
      <c r="V144" s="69">
        <f t="shared" si="70"/>
        <v>0</v>
      </c>
      <c r="W144" s="69">
        <f t="shared" si="71"/>
        <v>0</v>
      </c>
      <c r="X144" s="70">
        <f t="shared" si="72"/>
        <v>0</v>
      </c>
      <c r="Y144" s="92">
        <f t="shared" si="67"/>
        <v>0</v>
      </c>
      <c r="Z144" s="234"/>
      <c r="AA144" s="530">
        <v>0</v>
      </c>
      <c r="AB144" s="531">
        <v>0</v>
      </c>
      <c r="AC144" s="37"/>
    </row>
    <row r="145" spans="1:29" ht="13.5" customHeight="1" thickBot="1" x14ac:dyDescent="0.3">
      <c r="A145" s="498" t="str">
        <f>TEXT($B$141,"dddd")</f>
        <v>zaterdag</v>
      </c>
      <c r="B145" s="665"/>
      <c r="C145" s="449" t="e">
        <f t="shared" ref="C145" si="76">IF(LEFT($A141,2)="ma",SUM(G141:G145)-SUM($H$171:$H$175)+C140,IF(LEFT($A141,2)="di",SUM(G141:G145)-SUM($H$176:$H$180)+C140, IF(LEFT($A141,2)="wo",SUM(G141:G145)-SUM($H$181:$H$185)+C140, IF(LEFT($A141,2)="do",SUM(G141:G145)-SUM($H$186:$H$190)+C140, IF(LEFT($A141,2)="vr",SUM(G141:G145)-SUM($H$191:$H$195)+C140, IF(LEFT($A141,2)="za",SUM(G141:G145)-$H$198+C140, IF(LEFT($A141,2)="zo",SUM(G141:G145)-$H$199+C140)))))))</f>
        <v>#REF!</v>
      </c>
      <c r="D145" s="442">
        <f>IF(LEFT($A145,2)="ma",$D$175,IF(LEFT($A145,2)="di",$D$180,IF(LEFT($A145,2)="wo",$D$185,IF(LEFT($A145,2)="do",$D$190,IF(LEFT($A145,2)="vr",$D$195,IF(LEFT($A145,2)="za",$D$198,IF(LEFT($A145,2)="zo",$D$199)))))))</f>
        <v>0</v>
      </c>
      <c r="E145" s="442">
        <f>IF(LEFT($A145,2)="ma",$E$175,IF(LEFT($A145,2)="di",$E$180,IF(LEFT($A145,2)="wo",$E$185,IF(LEFT($A145,2)="do",$E$190,IF(LEFT($A145,2)="vr",$E$195,IF(LEFT($A145,2)="za",$E$198,IF(LEFT($A145,2)="zo",$E$199)))))))</f>
        <v>0</v>
      </c>
      <c r="F145" s="442">
        <f>IF(LEFT($A145,2)="ma",$C$175,IF(LEFT($A145,2)="di",$C$180,IF(LEFT($A145,2)="wo",$C$185,IF(LEFT($A145,2)="do",$C$190,IF(LEFT($A145,2)="vr",$C$195,IF(LEFT($A145,2)="za",$C$198,IF(LEFT($A145,2)="zo",$C$199)))))))</f>
        <v>0</v>
      </c>
      <c r="G145" s="44">
        <f t="shared" si="74"/>
        <v>0</v>
      </c>
      <c r="H145" s="266"/>
      <c r="I145" s="266"/>
      <c r="J145" s="284"/>
      <c r="K145" s="284"/>
      <c r="L145" s="311"/>
      <c r="M145" s="286"/>
      <c r="N145" s="463">
        <f t="shared" si="75"/>
        <v>42974</v>
      </c>
      <c r="O145" s="391"/>
      <c r="P145" s="287"/>
      <c r="Q145" s="287"/>
      <c r="R145" s="81"/>
      <c r="S145" s="71">
        <f t="shared" si="65"/>
        <v>0</v>
      </c>
      <c r="T145" s="6">
        <f t="shared" si="66"/>
        <v>0</v>
      </c>
      <c r="U145" s="36"/>
      <c r="V145" s="72">
        <f t="shared" si="70"/>
        <v>0</v>
      </c>
      <c r="W145" s="72">
        <f t="shared" si="71"/>
        <v>0</v>
      </c>
      <c r="X145" s="73">
        <f t="shared" si="72"/>
        <v>0</v>
      </c>
      <c r="Y145" s="93">
        <f t="shared" si="67"/>
        <v>0</v>
      </c>
      <c r="Z145" s="235"/>
      <c r="AA145" s="536">
        <v>0</v>
      </c>
      <c r="AB145" s="537">
        <v>0</v>
      </c>
      <c r="AC145" s="38"/>
    </row>
    <row r="146" spans="1:29" ht="12.75" customHeight="1" thickBot="1" x14ac:dyDescent="0.3">
      <c r="A146" s="499" t="str">
        <f>TEXT($B$146,"dddd")</f>
        <v>zondag</v>
      </c>
      <c r="B146" s="663">
        <f>DATE($AC$3,8,29)</f>
        <v>42975</v>
      </c>
      <c r="C146" s="451"/>
      <c r="D146" s="493">
        <f>IF(LEFT($A146,2 )="ma",$D$171,IF(LEFT($A146,2)="di",$D$176,IF(LEFT($A146,2)="wo",$D$181,IF(LEFT($A146,2)="do",$D$186,IF(LEFT($A146,2)="vr",$D$191,IF(LEFT($A146,2)="za",$D$198,IF(LEFT($A146,2)="zo",$D$199)))))))</f>
        <v>0</v>
      </c>
      <c r="E146" s="495">
        <f>IF(LEFT($A146,2)="ma",$E$171,IF(LEFT($A146,2)="di",$E$176,IF(LEFT($A146,2)="wo",$E$181,IF(LEFT($A146,2)="do",$E$186,IF(LEFT($A146,2)="vr",$E$191,IF(LEFT($A146,2)="za",$E$198,IF(LEFT($A146,2)="zo",$E$199)))))))</f>
        <v>0</v>
      </c>
      <c r="F146" s="495">
        <f>IF(LEFT($A146,2)="ma",$C$171,IF(LEFT($A146,2)="di",$C$176,IF(LEFT($A146,2)="wo",$C$181,IF(LEFT($A146,2)="do",$C$186,IF(LEFT($A146,2)="vr",$C$191,IF(LEFT($A146,2)="za",$C$198,IF(LEFT($A146,2)="zo",$C$199)))))))</f>
        <v>0</v>
      </c>
      <c r="G146" s="42">
        <f t="shared" si="74"/>
        <v>0</v>
      </c>
      <c r="H146" s="264"/>
      <c r="I146" s="508"/>
      <c r="J146" s="276"/>
      <c r="K146" s="276"/>
      <c r="L146" s="309"/>
      <c r="M146" s="278"/>
      <c r="N146" s="464">
        <f>$B$146</f>
        <v>42975</v>
      </c>
      <c r="O146" s="389"/>
      <c r="P146" s="279"/>
      <c r="Q146" s="279"/>
      <c r="R146" s="79"/>
      <c r="S146" s="200">
        <f t="shared" si="65"/>
        <v>0</v>
      </c>
      <c r="T146" s="5">
        <f t="shared" si="66"/>
        <v>0</v>
      </c>
      <c r="U146" s="34"/>
      <c r="V146" s="67">
        <f>IF(LEFT(M146,1)="R",IF(U146&lt;$Q$2,0,U146-$Q$2),IF(LEFT(M146,1)="S",IF(U146&lt;$Q$2,0,U146-$Q$2),U146))</f>
        <v>0</v>
      </c>
      <c r="W146" s="67">
        <f>U146</f>
        <v>0</v>
      </c>
      <c r="X146" s="74">
        <f>W146*($Y$3)</f>
        <v>0</v>
      </c>
      <c r="Y146" s="91">
        <f t="shared" si="67"/>
        <v>0</v>
      </c>
      <c r="Z146" s="238"/>
      <c r="AA146" s="528">
        <v>0</v>
      </c>
      <c r="AB146" s="529">
        <v>0</v>
      </c>
      <c r="AC146" s="41"/>
    </row>
    <row r="147" spans="1:29" ht="12.75" customHeight="1" thickBot="1" x14ac:dyDescent="0.3">
      <c r="A147" s="499" t="str">
        <f>TEXT($B$146,"dddd")</f>
        <v>zondag</v>
      </c>
      <c r="B147" s="664"/>
      <c r="C147" s="450"/>
      <c r="D147" s="494">
        <f>IF(LEFT($A147,2)="ma",$D$172,IF(LEFT($A147,2)="di",$D$177,IF(LEFT($A147,2)="wo",$D$182,IF(LEFT($A147,2)="do",$D$187,IF(LEFT($A147,2)="vr",$D$192,IF(LEFT($A147,2)="za",$D$198,IF(LEFT($A147,2)="zo",$D$199)))))))</f>
        <v>0</v>
      </c>
      <c r="E147" s="441">
        <f>IF(LEFT($A147,2)="ma",$E$172,IF(LEFT($A147,2)="di",$E$177,IF(LEFT($A147,2)="wo",$E$182,IF(LEFT($A147,2)="do",$E$187,IF(LEFT($A147,2)="vr",$E$192,IF(LEFT($A147,2)="za",$E$198,IF(LEFT($A147,2)="zo",$E$199)))))))</f>
        <v>0</v>
      </c>
      <c r="F147" s="441">
        <f>IF(LEFT($A147,2)="ma",$C$172,IF(LEFT($A147,2)="di",$C$177,IF(LEFT($A147,2)="wo",$C$182,IF(LEFT($A147,2)="do",$C$187,IF(LEFT($A147,2)="vr",$C$192,IF(LEFT($A147,2)="za",$C$198,IF(LEFT($A147,2)="zo",$C$199)))))))</f>
        <v>0</v>
      </c>
      <c r="G147" s="43">
        <f t="shared" si="74"/>
        <v>0</v>
      </c>
      <c r="H147" s="265"/>
      <c r="I147" s="265"/>
      <c r="J147" s="280"/>
      <c r="K147" s="280"/>
      <c r="L147" s="310"/>
      <c r="M147" s="282"/>
      <c r="N147" s="464">
        <f t="shared" ref="N147:N150" si="77">$B$146</f>
        <v>42975</v>
      </c>
      <c r="O147" s="390"/>
      <c r="P147" s="283"/>
      <c r="Q147" s="283"/>
      <c r="R147" s="80"/>
      <c r="S147" s="68">
        <f t="shared" si="65"/>
        <v>0</v>
      </c>
      <c r="T147" s="4">
        <f t="shared" si="66"/>
        <v>0</v>
      </c>
      <c r="U147" s="35"/>
      <c r="V147" s="69">
        <f t="shared" si="70"/>
        <v>0</v>
      </c>
      <c r="W147" s="69">
        <f t="shared" si="71"/>
        <v>0</v>
      </c>
      <c r="X147" s="70">
        <f t="shared" si="72"/>
        <v>0</v>
      </c>
      <c r="Y147" s="92">
        <f t="shared" si="67"/>
        <v>0</v>
      </c>
      <c r="Z147" s="234"/>
      <c r="AA147" s="530">
        <v>0</v>
      </c>
      <c r="AB147" s="531">
        <v>0</v>
      </c>
      <c r="AC147" s="37"/>
    </row>
    <row r="148" spans="1:29" ht="12.75" customHeight="1" thickBot="1" x14ac:dyDescent="0.3">
      <c r="A148" s="499" t="str">
        <f>TEXT($B$146,"dddd")</f>
        <v>zondag</v>
      </c>
      <c r="B148" s="664"/>
      <c r="C148" s="452"/>
      <c r="D148" s="492">
        <f>IF(LEFT($A148,2)="ma",$D$173,IF(LEFT($A148,2)="di",$D$178,IF(LEFT($A148,2)="wo",$D$183,IF(LEFT($A148,2)="do",$D$188,IF(LEFT($A148,2)="vr",$D$193,IF(LEFT($A148,2)="za",$D$198,IF(LEFT($A148,2)="zo",$D$199)))))))</f>
        <v>0</v>
      </c>
      <c r="E148" s="441">
        <f>IF(LEFT($A148,2)="ma",$E$173,IF(LEFT($A148,2)="di",$E$178,IF(LEFT($A148,2)="wo",$E$183,IF(LEFT($A148,2)="do",$E$188,IF(LEFT($A148,2)="vr",$E$193,IF(LEFT($A148,2)="za",$E$198,IF(LEFT($A148,2)="zo",$E$199)))))))</f>
        <v>0</v>
      </c>
      <c r="F148" s="441">
        <f>IF(LEFT($A148,2)="ma",$C$173,IF(LEFT($A148,2)="di",$C$178,IF(LEFT($A148,2)="wo",$C$183,IF(LEFT($A148,2)="do",$C$188,IF(LEFT($A148,2)="vr",$C$193,IF(LEFT($A148,2)="za",$C$198,IF(LEFT($A148,2)="zo",$C$199)))))))</f>
        <v>0</v>
      </c>
      <c r="G148" s="43">
        <f t="shared" si="74"/>
        <v>0</v>
      </c>
      <c r="H148" s="265"/>
      <c r="I148" s="265"/>
      <c r="J148" s="280"/>
      <c r="K148" s="280"/>
      <c r="L148" s="310"/>
      <c r="M148" s="282"/>
      <c r="N148" s="464">
        <f t="shared" si="77"/>
        <v>42975</v>
      </c>
      <c r="O148" s="390"/>
      <c r="P148" s="283"/>
      <c r="Q148" s="283"/>
      <c r="R148" s="80"/>
      <c r="S148" s="68">
        <f t="shared" si="65"/>
        <v>0</v>
      </c>
      <c r="T148" s="4">
        <f t="shared" si="66"/>
        <v>0</v>
      </c>
      <c r="U148" s="35"/>
      <c r="V148" s="69">
        <f t="shared" si="70"/>
        <v>0</v>
      </c>
      <c r="W148" s="69">
        <f t="shared" si="71"/>
        <v>0</v>
      </c>
      <c r="X148" s="70">
        <f t="shared" si="72"/>
        <v>0</v>
      </c>
      <c r="Y148" s="92">
        <f t="shared" si="67"/>
        <v>0</v>
      </c>
      <c r="Z148" s="234"/>
      <c r="AA148" s="530">
        <v>0</v>
      </c>
      <c r="AB148" s="531">
        <v>0</v>
      </c>
      <c r="AC148" s="37"/>
    </row>
    <row r="149" spans="1:29" ht="12.75" customHeight="1" thickBot="1" x14ac:dyDescent="0.3">
      <c r="A149" s="499" t="str">
        <f>TEXT($B$146,"dddd")</f>
        <v>zondag</v>
      </c>
      <c r="B149" s="664"/>
      <c r="C149" s="450"/>
      <c r="D149" s="441">
        <f>IF(LEFT($A149,2)="ma",$D$174,IF(LEFT($A149,2)="di",$D$179,IF(LEFT($A149,2)="wo",$D$184,IF(LEFT($A149,2)="do",$D$189,IF(LEFT($A149,2)="vr",$D$194,IF(LEFT($A149,2)="za",$D$198,IF(LEFT($A149,2)="zo",$D$199)))))))</f>
        <v>0</v>
      </c>
      <c r="E149" s="441">
        <f>IF(LEFT($A149,2)="ma",$E$174,IF(LEFT($A149,2)="di",$E$179,IF(LEFT($A149,2)="wo",$E$184,IF(LEFT($A149,2)="do",$E$189,IF(LEFT($A149,2)="vr",$E$194,IF(LEFT($A149,2)="za",$E$198,IF(LEFT($A149,2)="zo",$E$199)))))))</f>
        <v>0</v>
      </c>
      <c r="F149" s="441">
        <f>IF(LEFT($A149,2)="ma",$C$174,IF(LEFT($A149,2)="di",$C$179,IF(LEFT($A149,2)="wo",$C$184,IF(LEFT($A149,2)="do",$C$189,IF(LEFT($A149,2)="vr",$C$194,IF(LEFT($A149,2)="za",$C$198,IF(LEFT($A149,2)="zo",$C$199)))))))</f>
        <v>0</v>
      </c>
      <c r="G149" s="43">
        <f t="shared" si="74"/>
        <v>0</v>
      </c>
      <c r="H149" s="265"/>
      <c r="I149" s="265"/>
      <c r="J149" s="280"/>
      <c r="K149" s="280"/>
      <c r="L149" s="310"/>
      <c r="M149" s="282"/>
      <c r="N149" s="464">
        <f t="shared" si="77"/>
        <v>42975</v>
      </c>
      <c r="O149" s="390"/>
      <c r="P149" s="283"/>
      <c r="Q149" s="283"/>
      <c r="R149" s="80"/>
      <c r="S149" s="68">
        <f t="shared" si="65"/>
        <v>0</v>
      </c>
      <c r="T149" s="4">
        <f t="shared" si="66"/>
        <v>0</v>
      </c>
      <c r="U149" s="35"/>
      <c r="V149" s="69">
        <f t="shared" si="70"/>
        <v>0</v>
      </c>
      <c r="W149" s="69">
        <f t="shared" si="71"/>
        <v>0</v>
      </c>
      <c r="X149" s="70">
        <f t="shared" si="72"/>
        <v>0</v>
      </c>
      <c r="Y149" s="92">
        <f t="shared" si="67"/>
        <v>0</v>
      </c>
      <c r="Z149" s="234"/>
      <c r="AA149" s="530">
        <v>0</v>
      </c>
      <c r="AB149" s="531">
        <v>0</v>
      </c>
      <c r="AC149" s="37"/>
    </row>
    <row r="150" spans="1:29" ht="13.5" customHeight="1" thickBot="1" x14ac:dyDescent="0.3">
      <c r="A150" s="499" t="str">
        <f>TEXT($B$146,"dddd")</f>
        <v>zondag</v>
      </c>
      <c r="B150" s="665"/>
      <c r="C150" s="449" t="e">
        <f t="shared" ref="C150" si="78">IF(LEFT($A146,2)="ma",SUM(G146:G150)-SUM($H$171:$H$175)+C145,IF(LEFT($A146,2)="di",SUM(G146:G150)-SUM($H$176:$H$180)+C145, IF(LEFT($A146,2)="wo",SUM(G146:G150)-SUM($H$181:$H$185)+C145, IF(LEFT($A146,2)="do",SUM(G146:G150)-SUM($H$186:$H$190)+C145, IF(LEFT($A146,2)="vr",SUM(G146:G150)-SUM($H$191:$H$195)+C145, IF(LEFT($A146,2)="za",SUM(G146:G150)-$H$198+C145, IF(LEFT($A146,2)="zo",SUM(G146:G150)-$H$199+C145)))))))</f>
        <v>#REF!</v>
      </c>
      <c r="D150" s="442">
        <f>IF(LEFT($A150,2)="ma",$D$175,IF(LEFT($A150,2)="di",$D$180,IF(LEFT($A150,2)="wo",$D$185,IF(LEFT($A150,2)="do",$D$190,IF(LEFT($A150,2)="vr",$D$195,IF(LEFT($A150,2)="za",$D$198,IF(LEFT($A150,2)="zo",$D$199)))))))</f>
        <v>0</v>
      </c>
      <c r="E150" s="442">
        <f>IF(LEFT($A150,2)="ma",$E$175,IF(LEFT($A150,2)="di",$E$180,IF(LEFT($A150,2)="wo",$E$185,IF(LEFT($A150,2)="do",$E$190,IF(LEFT($A150,2)="vr",$E$195,IF(LEFT($A150,2)="za",$E$198,IF(LEFT($A150,2)="zo",$E$199)))))))</f>
        <v>0</v>
      </c>
      <c r="F150" s="442">
        <f>IF(LEFT($A150,2)="ma",$C$175,IF(LEFT($A150,2)="di",$C$180,IF(LEFT($A150,2)="wo",$C$185,IF(LEFT($A150,2)="do",$C$190,IF(LEFT($A150,2)="vr",$C$195,IF(LEFT($A150,2)="za",$C$198,IF(LEFT($A150,2)="zo",$C$199)))))))</f>
        <v>0</v>
      </c>
      <c r="G150" s="44">
        <f t="shared" si="74"/>
        <v>0</v>
      </c>
      <c r="H150" s="266"/>
      <c r="I150" s="266"/>
      <c r="J150" s="284"/>
      <c r="K150" s="284"/>
      <c r="L150" s="311"/>
      <c r="M150" s="286"/>
      <c r="N150" s="464">
        <f t="shared" si="77"/>
        <v>42975</v>
      </c>
      <c r="O150" s="391"/>
      <c r="P150" s="287"/>
      <c r="Q150" s="287"/>
      <c r="R150" s="81"/>
      <c r="S150" s="71">
        <f t="shared" si="65"/>
        <v>0</v>
      </c>
      <c r="T150" s="6">
        <f t="shared" si="66"/>
        <v>0</v>
      </c>
      <c r="U150" s="36"/>
      <c r="V150" s="72">
        <f t="shared" si="70"/>
        <v>0</v>
      </c>
      <c r="W150" s="72">
        <f t="shared" si="71"/>
        <v>0</v>
      </c>
      <c r="X150" s="73">
        <f t="shared" si="72"/>
        <v>0</v>
      </c>
      <c r="Y150" s="93">
        <f t="shared" si="67"/>
        <v>0</v>
      </c>
      <c r="Z150" s="235"/>
      <c r="AA150" s="532">
        <v>0</v>
      </c>
      <c r="AB150" s="533">
        <v>0</v>
      </c>
      <c r="AC150" s="38"/>
    </row>
    <row r="151" spans="1:29" ht="12.75" customHeight="1" thickBot="1" x14ac:dyDescent="0.3">
      <c r="A151" s="496" t="str">
        <f>TEXT($B$151,"dddd")</f>
        <v>maandag</v>
      </c>
      <c r="B151" s="663">
        <f>DATE($AC$3,8,30)</f>
        <v>42976</v>
      </c>
      <c r="C151" s="451"/>
      <c r="D151" s="493">
        <f>IF(LEFT($A151,2 )="ma",$D$171,IF(LEFT($A151,2)="di",$D$176,IF(LEFT($A151,2)="wo",$D$181,IF(LEFT($A151,2)="do",$D$186,IF(LEFT($A151,2)="vr",$D$191,IF(LEFT($A151,2)="za",$D$198,IF(LEFT($A151,2)="zo",$D$199)))))))</f>
        <v>0</v>
      </c>
      <c r="E151" s="495">
        <f>IF(LEFT($A151,2)="ma",$E$171,IF(LEFT($A151,2)="di",$E$176,IF(LEFT($A151,2)="wo",$E$181,IF(LEFT($A151,2)="do",$E$186,IF(LEFT($A151,2)="vr",$E$191,IF(LEFT($A151,2)="za",$E$198,IF(LEFT($A151,2)="zo",$E$199)))))))</f>
        <v>0</v>
      </c>
      <c r="F151" s="495">
        <f>IF(LEFT($A151,2)="ma",$C$171,IF(LEFT($A151,2)="di",$C$176,IF(LEFT($A151,2)="wo",$C$181,IF(LEFT($A151,2)="do",$C$186,IF(LEFT($A151,2)="vr",$C$191,IF(LEFT($A151,2)="za",$C$198,IF(LEFT($A151,2)="zo",$C$199)))))))</f>
        <v>0</v>
      </c>
      <c r="G151" s="45">
        <f t="shared" si="74"/>
        <v>0</v>
      </c>
      <c r="H151" s="267"/>
      <c r="I151" s="508"/>
      <c r="J151" s="288"/>
      <c r="K151" s="288"/>
      <c r="L151" s="312"/>
      <c r="M151" s="290"/>
      <c r="N151" s="464">
        <f>$B$151</f>
        <v>42976</v>
      </c>
      <c r="O151" s="392"/>
      <c r="P151" s="291"/>
      <c r="Q151" s="291"/>
      <c r="R151" s="79"/>
      <c r="S151" s="200">
        <f t="shared" si="65"/>
        <v>0</v>
      </c>
      <c r="T151" s="5">
        <f t="shared" si="66"/>
        <v>0</v>
      </c>
      <c r="U151" s="34"/>
      <c r="V151" s="67">
        <f>IF(LEFT(M151,1)="R",IF(U151&lt;$Q$2,0,U151-$Q$2),IF(LEFT(M151,1)="S",IF(U151&lt;$Q$2,0,U151-$Q$2),U151))</f>
        <v>0</v>
      </c>
      <c r="W151" s="67">
        <f>U151</f>
        <v>0</v>
      </c>
      <c r="X151" s="74">
        <f>W151*($Y$3)</f>
        <v>0</v>
      </c>
      <c r="Y151" s="91">
        <f t="shared" si="67"/>
        <v>0</v>
      </c>
      <c r="Z151" s="236"/>
      <c r="AA151" s="528">
        <v>0</v>
      </c>
      <c r="AB151" s="529">
        <v>0</v>
      </c>
      <c r="AC151" s="39"/>
    </row>
    <row r="152" spans="1:29" ht="12.75" customHeight="1" thickBot="1" x14ac:dyDescent="0.3">
      <c r="A152" s="497" t="str">
        <f>TEXT($B$151,"dddd")</f>
        <v>maandag</v>
      </c>
      <c r="B152" s="664"/>
      <c r="C152" s="450"/>
      <c r="D152" s="494">
        <f>IF(LEFT($A152,2)="ma",$D$172,IF(LEFT($A152,2)="di",$D$177,IF(LEFT($A152,2)="wo",$D$182,IF(LEFT($A152,2)="do",$D$187,IF(LEFT($A152,2)="vr",$D$192,IF(LEFT($A152,2)="za",$D$198,IF(LEFT($A152,2)="zo",$D$199)))))))</f>
        <v>0</v>
      </c>
      <c r="E152" s="441">
        <f>IF(LEFT($A152,2)="ma",$E$172,IF(LEFT($A152,2)="di",$E$177,IF(LEFT($A152,2)="wo",$E$182,IF(LEFT($A152,2)="do",$E$187,IF(LEFT($A152,2)="vr",$E$192,IF(LEFT($A152,2)="za",$E$198,IF(LEFT($A152,2)="zo",$E$199)))))))</f>
        <v>0</v>
      </c>
      <c r="F152" s="441">
        <f>IF(LEFT($A152,2)="ma",$C$172,IF(LEFT($A152,2)="di",$C$177,IF(LEFT($A152,2)="wo",$C$182,IF(LEFT($A152,2)="do",$C$187,IF(LEFT($A152,2)="vr",$C$192,IF(LEFT($A152,2)="za",$C$198,IF(LEFT($A152,2)="zo",$C$199)))))))</f>
        <v>0</v>
      </c>
      <c r="G152" s="43">
        <f t="shared" si="74"/>
        <v>0</v>
      </c>
      <c r="H152" s="265"/>
      <c r="I152" s="265"/>
      <c r="J152" s="280"/>
      <c r="K152" s="280"/>
      <c r="L152" s="310"/>
      <c r="M152" s="282"/>
      <c r="N152" s="464">
        <f t="shared" ref="N152:N155" si="79">$B$151</f>
        <v>42976</v>
      </c>
      <c r="O152" s="390"/>
      <c r="P152" s="283"/>
      <c r="Q152" s="283"/>
      <c r="R152" s="80"/>
      <c r="S152" s="68">
        <f t="shared" si="65"/>
        <v>0</v>
      </c>
      <c r="T152" s="4">
        <f t="shared" si="66"/>
        <v>0</v>
      </c>
      <c r="U152" s="35"/>
      <c r="V152" s="69">
        <f t="shared" si="70"/>
        <v>0</v>
      </c>
      <c r="W152" s="69">
        <f t="shared" si="71"/>
        <v>0</v>
      </c>
      <c r="X152" s="70">
        <f t="shared" si="72"/>
        <v>0</v>
      </c>
      <c r="Y152" s="92">
        <f t="shared" si="67"/>
        <v>0</v>
      </c>
      <c r="Z152" s="234"/>
      <c r="AA152" s="530">
        <v>0</v>
      </c>
      <c r="AB152" s="531">
        <v>0</v>
      </c>
      <c r="AC152" s="37"/>
    </row>
    <row r="153" spans="1:29" ht="12.75" customHeight="1" thickBot="1" x14ac:dyDescent="0.3">
      <c r="A153" s="497" t="str">
        <f>TEXT($B$151,"dddd")</f>
        <v>maandag</v>
      </c>
      <c r="B153" s="664"/>
      <c r="C153" s="452"/>
      <c r="D153" s="492">
        <f>IF(LEFT($A153,2)="ma",$D$173,IF(LEFT($A153,2)="di",$D$178,IF(LEFT($A153,2)="wo",$D$183,IF(LEFT($A153,2)="do",$D$188,IF(LEFT($A153,2)="vr",$D$193,IF(LEFT($A153,2)="za",$D$198,IF(LEFT($A153,2)="zo",$D$199)))))))</f>
        <v>0</v>
      </c>
      <c r="E153" s="441">
        <f>IF(LEFT($A153,2)="ma",$E$173,IF(LEFT($A153,2)="di",$E$178,IF(LEFT($A153,2)="wo",$E$183,IF(LEFT($A153,2)="do",$E$188,IF(LEFT($A153,2)="vr",$E$193,IF(LEFT($A153,2)="za",$E$198,IF(LEFT($A153,2)="zo",$E$199)))))))</f>
        <v>0</v>
      </c>
      <c r="F153" s="441">
        <f>IF(LEFT($A153,2)="ma",$C$173,IF(LEFT($A153,2)="di",$C$178,IF(LEFT($A153,2)="wo",$C$183,IF(LEFT($A153,2)="do",$C$188,IF(LEFT($A153,2)="vr",$C$193,IF(LEFT($A153,2)="za",$C$198,IF(LEFT($A153,2)="zo",$C$199)))))))</f>
        <v>0</v>
      </c>
      <c r="G153" s="43">
        <f t="shared" si="74"/>
        <v>0</v>
      </c>
      <c r="H153" s="265"/>
      <c r="I153" s="265"/>
      <c r="J153" s="280"/>
      <c r="K153" s="280"/>
      <c r="L153" s="310"/>
      <c r="M153" s="282"/>
      <c r="N153" s="464">
        <f t="shared" si="79"/>
        <v>42976</v>
      </c>
      <c r="O153" s="390"/>
      <c r="P153" s="283"/>
      <c r="Q153" s="283"/>
      <c r="R153" s="80"/>
      <c r="S153" s="68">
        <f t="shared" si="65"/>
        <v>0</v>
      </c>
      <c r="T153" s="4">
        <f t="shared" si="66"/>
        <v>0</v>
      </c>
      <c r="U153" s="35"/>
      <c r="V153" s="69">
        <f t="shared" si="70"/>
        <v>0</v>
      </c>
      <c r="W153" s="69">
        <f t="shared" si="71"/>
        <v>0</v>
      </c>
      <c r="X153" s="70">
        <f t="shared" si="72"/>
        <v>0</v>
      </c>
      <c r="Y153" s="92">
        <f t="shared" si="67"/>
        <v>0</v>
      </c>
      <c r="Z153" s="234"/>
      <c r="AA153" s="530">
        <v>0</v>
      </c>
      <c r="AB153" s="531">
        <v>0</v>
      </c>
      <c r="AC153" s="37"/>
    </row>
    <row r="154" spans="1:29" ht="12.75" customHeight="1" thickBot="1" x14ac:dyDescent="0.3">
      <c r="A154" s="497" t="str">
        <f>TEXT($B$151,"dddd")</f>
        <v>maandag</v>
      </c>
      <c r="B154" s="664"/>
      <c r="C154" s="450"/>
      <c r="D154" s="441">
        <f>IF(LEFT($A154,2)="ma",$D$174,IF(LEFT($A154,2)="di",$D$179,IF(LEFT($A154,2)="wo",$D$184,IF(LEFT($A154,2)="do",$D$189,IF(LEFT($A154,2)="vr",$D$194,IF(LEFT($A154,2)="za",$D$198,IF(LEFT($A154,2)="zo",$D$199)))))))</f>
        <v>0</v>
      </c>
      <c r="E154" s="441">
        <f>IF(LEFT($A154,2)="ma",$E$174,IF(LEFT($A154,2)="di",$E$179,IF(LEFT($A154,2)="wo",$E$184,IF(LEFT($A154,2)="do",$E$189,IF(LEFT($A154,2)="vr",$E$194,IF(LEFT($A154,2)="za",$E$198,IF(LEFT($A154,2)="zo",$E$199)))))))</f>
        <v>0</v>
      </c>
      <c r="F154" s="441">
        <f>IF(LEFT($A154,2)="ma",$C$174,IF(LEFT($A154,2)="di",$C$179,IF(LEFT($A154,2)="wo",$C$184,IF(LEFT($A154,2)="do",$C$189,IF(LEFT($A154,2)="vr",$C$194,IF(LEFT($A154,2)="za",$C$198,IF(LEFT($A154,2)="zo",$C$199)))))))</f>
        <v>0</v>
      </c>
      <c r="G154" s="43">
        <f t="shared" si="74"/>
        <v>0</v>
      </c>
      <c r="H154" s="265"/>
      <c r="I154" s="265"/>
      <c r="J154" s="280"/>
      <c r="K154" s="280"/>
      <c r="L154" s="310"/>
      <c r="M154" s="282"/>
      <c r="N154" s="464">
        <f t="shared" si="79"/>
        <v>42976</v>
      </c>
      <c r="O154" s="390"/>
      <c r="P154" s="283"/>
      <c r="Q154" s="283"/>
      <c r="R154" s="80"/>
      <c r="S154" s="68">
        <f t="shared" si="65"/>
        <v>0</v>
      </c>
      <c r="T154" s="4">
        <f t="shared" si="66"/>
        <v>0</v>
      </c>
      <c r="U154" s="35"/>
      <c r="V154" s="69">
        <f t="shared" si="70"/>
        <v>0</v>
      </c>
      <c r="W154" s="69">
        <f t="shared" si="71"/>
        <v>0</v>
      </c>
      <c r="X154" s="70">
        <f t="shared" si="72"/>
        <v>0</v>
      </c>
      <c r="Y154" s="92">
        <f t="shared" si="67"/>
        <v>0</v>
      </c>
      <c r="Z154" s="234"/>
      <c r="AA154" s="530">
        <v>0</v>
      </c>
      <c r="AB154" s="531">
        <v>0</v>
      </c>
      <c r="AC154" s="37"/>
    </row>
    <row r="155" spans="1:29" ht="13.5" customHeight="1" thickBot="1" x14ac:dyDescent="0.3">
      <c r="A155" s="498" t="str">
        <f>TEXT($B$151,"dddd")</f>
        <v>maandag</v>
      </c>
      <c r="B155" s="665"/>
      <c r="C155" s="449" t="e">
        <f t="shared" ref="C155" si="80">IF(LEFT($A151,2)="ma",SUM(G151:G155)-SUM($H$171:$H$175)+C150,IF(LEFT($A151,2)="di",SUM(G151:G155)-SUM($H$176:$H$180)+C150, IF(LEFT($A151,2)="wo",SUM(G151:G155)-SUM($H$181:$H$185)+C150, IF(LEFT($A151,2)="do",SUM(G151:G155)-SUM($H$186:$H$190)+C150, IF(LEFT($A151,2)="vr",SUM(G151:G155)-SUM($H$191:$H$195)+C150, IF(LEFT($A151,2)="za",SUM(G151:G155)-$H$198+C150, IF(LEFT($A151,2)="zo",SUM(G151:G155)-$H$199+C150)))))))</f>
        <v>#REF!</v>
      </c>
      <c r="D155" s="442">
        <f>IF(LEFT($A155,2)="ma",$D$175,IF(LEFT($A155,2)="di",$D$180,IF(LEFT($A155,2)="wo",$D$185,IF(LEFT($A155,2)="do",$D$190,IF(LEFT($A155,2)="vr",$D$195,IF(LEFT($A155,2)="za",$D$198,IF(LEFT($A155,2)="zo",$D$199)))))))</f>
        <v>0</v>
      </c>
      <c r="E155" s="442">
        <f>IF(LEFT($A155,2)="ma",$E$175,IF(LEFT($A155,2)="di",$E$180,IF(LEFT($A155,2)="wo",$E$185,IF(LEFT($A155,2)="do",$E$190,IF(LEFT($A155,2)="vr",$E$195,IF(LEFT($A155,2)="za",$E$198,IF(LEFT($A155,2)="zo",$E$199)))))))</f>
        <v>0</v>
      </c>
      <c r="F155" s="442">
        <f>IF(LEFT($A155,2)="ma",$C$175,IF(LEFT($A155,2)="di",$C$180,IF(LEFT($A155,2)="wo",$C$185,IF(LEFT($A155,2)="do",$C$190,IF(LEFT($A155,2)="vr",$C$195,IF(LEFT($A155,2)="za",$C$198,IF(LEFT($A155,2)="zo",$C$199)))))))</f>
        <v>0</v>
      </c>
      <c r="G155" s="46">
        <f t="shared" si="74"/>
        <v>0</v>
      </c>
      <c r="H155" s="268"/>
      <c r="I155" s="266"/>
      <c r="J155" s="292"/>
      <c r="K155" s="292"/>
      <c r="L155" s="313"/>
      <c r="M155" s="294"/>
      <c r="N155" s="464">
        <f t="shared" si="79"/>
        <v>42976</v>
      </c>
      <c r="O155" s="393"/>
      <c r="P155" s="295"/>
      <c r="Q155" s="295"/>
      <c r="R155" s="81"/>
      <c r="S155" s="71">
        <f t="shared" si="65"/>
        <v>0</v>
      </c>
      <c r="T155" s="6">
        <f t="shared" si="66"/>
        <v>0</v>
      </c>
      <c r="U155" s="36"/>
      <c r="V155" s="72">
        <f t="shared" si="70"/>
        <v>0</v>
      </c>
      <c r="W155" s="72">
        <f t="shared" si="71"/>
        <v>0</v>
      </c>
      <c r="X155" s="73">
        <f t="shared" si="72"/>
        <v>0</v>
      </c>
      <c r="Y155" s="93">
        <f t="shared" si="67"/>
        <v>0</v>
      </c>
      <c r="Z155" s="237"/>
      <c r="AA155" s="532">
        <v>0</v>
      </c>
      <c r="AB155" s="533">
        <v>0</v>
      </c>
      <c r="AC155" s="40"/>
    </row>
    <row r="156" spans="1:29" ht="12.75" customHeight="1" thickBot="1" x14ac:dyDescent="0.3">
      <c r="A156" s="496" t="str">
        <f>TEXT($B$156,"dddd")</f>
        <v>dinsdag</v>
      </c>
      <c r="B156" s="663">
        <f>DATE($AC$3,8,31)</f>
        <v>42977</v>
      </c>
      <c r="C156" s="451"/>
      <c r="D156" s="493">
        <f>IF(LEFT($A156,2 )="ma",$D$171,IF(LEFT($A156,2)="di",$D$176,IF(LEFT($A156,2)="wo",$D$181,IF(LEFT($A156,2)="do",$D$186,IF(LEFT($A156,2)="vr",$D$191,IF(LEFT($A156,2)="za",$D$198,IF(LEFT($A156,2)="zo",$D$199)))))))</f>
        <v>0</v>
      </c>
      <c r="E156" s="495">
        <f>IF(LEFT($A156,2)="ma",$E$171,IF(LEFT($A156,2)="di",$E$176,IF(LEFT($A156,2)="wo",$E$181,IF(LEFT($A156,2)="do",$E$186,IF(LEFT($A156,2)="vr",$E$191,IF(LEFT($A156,2)="za",$E$198,IF(LEFT($A156,2)="zo",$E$199)))))))</f>
        <v>0</v>
      </c>
      <c r="F156" s="495">
        <f>IF(LEFT($A156,2)="ma",$C$171,IF(LEFT($A156,2)="di",$C$176,IF(LEFT($A156,2)="wo",$C$181,IF(LEFT($A156,2)="do",$C$186,IF(LEFT($A156,2)="vr",$C$191,IF(LEFT($A156,2)="za",$C$198,IF(LEFT($A156,2)="zo",$C$199)))))))</f>
        <v>0</v>
      </c>
      <c r="G156" s="42">
        <f t="shared" si="74"/>
        <v>0</v>
      </c>
      <c r="H156" s="264"/>
      <c r="I156" s="508"/>
      <c r="J156" s="276"/>
      <c r="K156" s="276"/>
      <c r="L156" s="309"/>
      <c r="M156" s="278"/>
      <c r="N156" s="464">
        <f>$B$156</f>
        <v>42977</v>
      </c>
      <c r="O156" s="389"/>
      <c r="P156" s="279"/>
      <c r="Q156" s="279"/>
      <c r="R156" s="79"/>
      <c r="S156" s="200">
        <f t="shared" si="65"/>
        <v>0</v>
      </c>
      <c r="T156" s="5">
        <f t="shared" si="66"/>
        <v>0</v>
      </c>
      <c r="U156" s="34"/>
      <c r="V156" s="67">
        <f>IF(LEFT(M156,1)="R",IF(U156&lt;$Q$2,0,U156-$Q$2),IF(LEFT(M156,1)="S",IF(U156&lt;$Q$2,0,U156-$Q$2),U156))</f>
        <v>0</v>
      </c>
      <c r="W156" s="67">
        <f>U156</f>
        <v>0</v>
      </c>
      <c r="X156" s="74">
        <f>W156*($Y$3)</f>
        <v>0</v>
      </c>
      <c r="Y156" s="91">
        <f t="shared" si="67"/>
        <v>0</v>
      </c>
      <c r="Z156" s="238"/>
      <c r="AA156" s="528">
        <v>0</v>
      </c>
      <c r="AB156" s="529">
        <v>0</v>
      </c>
      <c r="AC156" s="41"/>
    </row>
    <row r="157" spans="1:29" ht="12.75" customHeight="1" thickBot="1" x14ac:dyDescent="0.3">
      <c r="A157" s="497" t="str">
        <f>TEXT($B$156,"dddd")</f>
        <v>dinsdag</v>
      </c>
      <c r="B157" s="664"/>
      <c r="C157" s="450"/>
      <c r="D157" s="494">
        <f>IF(LEFT($A157,2)="ma",$D$172,IF(LEFT($A157,2)="di",$D$177,IF(LEFT($A157,2)="wo",$D$182,IF(LEFT($A157,2)="do",$D$187,IF(LEFT($A157,2)="vr",$D$192,IF(LEFT($A157,2)="za",$D$198,IF(LEFT($A157,2)="zo",$D$199)))))))</f>
        <v>0</v>
      </c>
      <c r="E157" s="441">
        <f>IF(LEFT($A157,2)="ma",$E$172,IF(LEFT($A157,2)="di",$E$177,IF(LEFT($A157,2)="wo",$E$182,IF(LEFT($A157,2)="do",$E$187,IF(LEFT($A157,2)="vr",$E$192,IF(LEFT($A157,2)="za",$E$198,IF(LEFT($A157,2)="zo",$E$199)))))))</f>
        <v>0</v>
      </c>
      <c r="F157" s="441">
        <f>IF(LEFT($A157,2)="ma",$C$172,IF(LEFT($A157,2)="di",$C$177,IF(LEFT($A157,2)="wo",$C$182,IF(LEFT($A157,2)="do",$C$187,IF(LEFT($A157,2)="vr",$C$192,IF(LEFT($A157,2)="za",$C$198,IF(LEFT($A157,2)="zo",$C$199)))))))</f>
        <v>0</v>
      </c>
      <c r="G157" s="43">
        <f t="shared" si="74"/>
        <v>0</v>
      </c>
      <c r="H157" s="265"/>
      <c r="I157" s="265"/>
      <c r="J157" s="280"/>
      <c r="K157" s="280"/>
      <c r="L157" s="310"/>
      <c r="M157" s="282"/>
      <c r="N157" s="464">
        <f t="shared" ref="N157:N160" si="81">$B$156</f>
        <v>42977</v>
      </c>
      <c r="O157" s="390"/>
      <c r="P157" s="283"/>
      <c r="Q157" s="283"/>
      <c r="R157" s="80"/>
      <c r="S157" s="68">
        <f t="shared" si="65"/>
        <v>0</v>
      </c>
      <c r="T157" s="4">
        <f t="shared" si="66"/>
        <v>0</v>
      </c>
      <c r="U157" s="35"/>
      <c r="V157" s="69">
        <f t="shared" si="70"/>
        <v>0</v>
      </c>
      <c r="W157" s="69">
        <f t="shared" si="71"/>
        <v>0</v>
      </c>
      <c r="X157" s="70">
        <f t="shared" si="72"/>
        <v>0</v>
      </c>
      <c r="Y157" s="92">
        <f t="shared" si="67"/>
        <v>0</v>
      </c>
      <c r="Z157" s="234"/>
      <c r="AA157" s="530">
        <v>0</v>
      </c>
      <c r="AB157" s="531">
        <v>0</v>
      </c>
      <c r="AC157" s="37"/>
    </row>
    <row r="158" spans="1:29" ht="12.75" customHeight="1" thickBot="1" x14ac:dyDescent="0.3">
      <c r="A158" s="497" t="str">
        <f>TEXT($B$156,"dddd")</f>
        <v>dinsdag</v>
      </c>
      <c r="B158" s="664"/>
      <c r="C158" s="452"/>
      <c r="D158" s="492">
        <f>IF(LEFT($A158,2)="ma",$D$173,IF(LEFT($A158,2)="di",$D$178,IF(LEFT($A158,2)="wo",$D$183,IF(LEFT($A158,2)="do",$D$188,IF(LEFT($A158,2)="vr",$D$193,IF(LEFT($A158,2)="za",$D$198,IF(LEFT($A158,2)="zo",$D$199)))))))</f>
        <v>0</v>
      </c>
      <c r="E158" s="441">
        <f>IF(LEFT($A158,2)="ma",$E$173,IF(LEFT($A158,2)="di",$E$178,IF(LEFT($A158,2)="wo",$E$183,IF(LEFT($A158,2)="do",$E$188,IF(LEFT($A158,2)="vr",$E$193,IF(LEFT($A158,2)="za",$E$198,IF(LEFT($A158,2)="zo",$E$199)))))))</f>
        <v>0</v>
      </c>
      <c r="F158" s="441">
        <f>IF(LEFT($A158,2)="ma",$C$173,IF(LEFT($A158,2)="di",$C$178,IF(LEFT($A158,2)="wo",$C$183,IF(LEFT($A158,2)="do",$C$188,IF(LEFT($A158,2)="vr",$C$193,IF(LEFT($A158,2)="za",$C$198,IF(LEFT($A158,2)="zo",$C$199)))))))</f>
        <v>0</v>
      </c>
      <c r="G158" s="43">
        <f t="shared" si="74"/>
        <v>0</v>
      </c>
      <c r="H158" s="265"/>
      <c r="I158" s="265"/>
      <c r="J158" s="280"/>
      <c r="K158" s="280"/>
      <c r="L158" s="310"/>
      <c r="M158" s="282"/>
      <c r="N158" s="464">
        <f t="shared" si="81"/>
        <v>42977</v>
      </c>
      <c r="O158" s="390"/>
      <c r="P158" s="283"/>
      <c r="Q158" s="283"/>
      <c r="R158" s="80"/>
      <c r="S158" s="68">
        <f t="shared" si="65"/>
        <v>0</v>
      </c>
      <c r="T158" s="4">
        <f t="shared" si="66"/>
        <v>0</v>
      </c>
      <c r="U158" s="35"/>
      <c r="V158" s="69">
        <f t="shared" si="70"/>
        <v>0</v>
      </c>
      <c r="W158" s="69">
        <f t="shared" si="71"/>
        <v>0</v>
      </c>
      <c r="X158" s="70">
        <f t="shared" si="72"/>
        <v>0</v>
      </c>
      <c r="Y158" s="92">
        <f t="shared" si="67"/>
        <v>0</v>
      </c>
      <c r="Z158" s="234"/>
      <c r="AA158" s="530">
        <v>0</v>
      </c>
      <c r="AB158" s="531">
        <v>0</v>
      </c>
      <c r="AC158" s="37"/>
    </row>
    <row r="159" spans="1:29" ht="12.75" customHeight="1" thickBot="1" x14ac:dyDescent="0.3">
      <c r="A159" s="497" t="str">
        <f>TEXT($B$156,"dddd")</f>
        <v>dinsdag</v>
      </c>
      <c r="B159" s="664"/>
      <c r="C159" s="450"/>
      <c r="D159" s="441">
        <f>IF(LEFT($A159,2)="ma",$D$174,IF(LEFT($A159,2)="di",$D$179,IF(LEFT($A159,2)="wo",$D$184,IF(LEFT($A159,2)="do",$D$189,IF(LEFT($A159,2)="vr",$D$194,IF(LEFT($A159,2)="za",$D$198,IF(LEFT($A159,2)="zo",$D$199)))))))</f>
        <v>0</v>
      </c>
      <c r="E159" s="441">
        <f>IF(LEFT($A159,2)="ma",$E$174,IF(LEFT($A159,2)="di",$E$179,IF(LEFT($A159,2)="wo",$E$184,IF(LEFT($A159,2)="do",$E$189,IF(LEFT($A159,2)="vr",$E$194,IF(LEFT($A159,2)="za",$E$198,IF(LEFT($A159,2)="zo",$E$199)))))))</f>
        <v>0</v>
      </c>
      <c r="F159" s="441">
        <f>IF(LEFT($A159,2)="ma",$C$174,IF(LEFT($A159,2)="di",$C$179,IF(LEFT($A159,2)="wo",$C$184,IF(LEFT($A159,2)="do",$C$189,IF(LEFT($A159,2)="vr",$C$194,IF(LEFT($A159,2)="za",$C$198,IF(LEFT($A159,2)="zo",$C$199)))))))</f>
        <v>0</v>
      </c>
      <c r="G159" s="43">
        <f t="shared" si="74"/>
        <v>0</v>
      </c>
      <c r="H159" s="265"/>
      <c r="I159" s="265"/>
      <c r="J159" s="280"/>
      <c r="K159" s="280"/>
      <c r="L159" s="310"/>
      <c r="M159" s="282"/>
      <c r="N159" s="464">
        <f t="shared" si="81"/>
        <v>42977</v>
      </c>
      <c r="O159" s="390"/>
      <c r="P159" s="283"/>
      <c r="Q159" s="283"/>
      <c r="R159" s="80"/>
      <c r="S159" s="68">
        <f t="shared" si="65"/>
        <v>0</v>
      </c>
      <c r="T159" s="4">
        <f t="shared" si="66"/>
        <v>0</v>
      </c>
      <c r="U159" s="35"/>
      <c r="V159" s="69">
        <f t="shared" si="70"/>
        <v>0</v>
      </c>
      <c r="W159" s="69">
        <f t="shared" si="71"/>
        <v>0</v>
      </c>
      <c r="X159" s="70">
        <f t="shared" si="72"/>
        <v>0</v>
      </c>
      <c r="Y159" s="92">
        <f t="shared" si="67"/>
        <v>0</v>
      </c>
      <c r="Z159" s="234"/>
      <c r="AA159" s="530">
        <v>0</v>
      </c>
      <c r="AB159" s="531">
        <v>0</v>
      </c>
      <c r="AC159" s="37"/>
    </row>
    <row r="160" spans="1:29" ht="13.5" customHeight="1" thickBot="1" x14ac:dyDescent="0.3">
      <c r="A160" s="498" t="str">
        <f>TEXT($B$156,"dddd")</f>
        <v>dinsdag</v>
      </c>
      <c r="B160" s="665"/>
      <c r="C160" s="449" t="e">
        <f t="shared" ref="C160" si="82">IF(LEFT($A156,2)="ma",SUM(G156:G160)-SUM($H$171:$H$175)+C155,IF(LEFT($A156,2)="di",SUM(G156:G160)-SUM($H$176:$H$180)+C155, IF(LEFT($A156,2)="wo",SUM(G156:G160)-SUM($H$181:$H$185)+C155, IF(LEFT($A156,2)="do",SUM(G156:G160)-SUM($H$186:$H$190)+C155, IF(LEFT($A156,2)="vr",SUM(G156:G160)-SUM($H$191:$H$195)+C155, IF(LEFT($A156,2)="za",SUM(G156:G160)-$H$198+C155, IF(LEFT($A156,2)="zo",SUM(G156:G160)-$H$199+C155)))))))</f>
        <v>#REF!</v>
      </c>
      <c r="D160" s="442">
        <f>IF(LEFT($A160,2)="ma",$D$175,IF(LEFT($A160,2)="di",$D$180,IF(LEFT($A160,2)="wo",$D$185,IF(LEFT($A160,2)="do",$D$190,IF(LEFT($A160,2)="vr",$D$195,IF(LEFT($A160,2)="za",$D$198,IF(LEFT($A160,2)="zo",$D$199)))))))</f>
        <v>0</v>
      </c>
      <c r="E160" s="442">
        <f>IF(LEFT($A160,2)="ma",$E$175,IF(LEFT($A160,2)="di",$E$180,IF(LEFT($A160,2)="wo",$E$185,IF(LEFT($A160,2)="do",$E$190,IF(LEFT($A160,2)="vr",$E$195,IF(LEFT($A160,2)="za",$E$198,IF(LEFT($A160,2)="zo",$E$199)))))))</f>
        <v>0</v>
      </c>
      <c r="F160" s="442">
        <f>IF(LEFT($A160,2)="ma",$C$175,IF(LEFT($A160,2)="di",$C$180,IF(LEFT($A160,2)="wo",$C$185,IF(LEFT($A160,2)="do",$C$190,IF(LEFT($A160,2)="vr",$C$195,IF(LEFT($A160,2)="za",$C$198,IF(LEFT($A160,2)="zo",$C$199)))))))</f>
        <v>0</v>
      </c>
      <c r="G160" s="44">
        <f t="shared" si="74"/>
        <v>0</v>
      </c>
      <c r="H160" s="266"/>
      <c r="I160" s="266"/>
      <c r="J160" s="284"/>
      <c r="K160" s="284"/>
      <c r="L160" s="311"/>
      <c r="M160" s="286"/>
      <c r="N160" s="464">
        <f t="shared" si="81"/>
        <v>42977</v>
      </c>
      <c r="O160" s="391"/>
      <c r="P160" s="287"/>
      <c r="Q160" s="287"/>
      <c r="R160" s="81"/>
      <c r="S160" s="71">
        <f t="shared" si="65"/>
        <v>0</v>
      </c>
      <c r="T160" s="6">
        <f t="shared" si="66"/>
        <v>0</v>
      </c>
      <c r="U160" s="36"/>
      <c r="V160" s="72">
        <f t="shared" si="70"/>
        <v>0</v>
      </c>
      <c r="W160" s="72">
        <f t="shared" si="71"/>
        <v>0</v>
      </c>
      <c r="X160" s="73">
        <f t="shared" si="72"/>
        <v>0</v>
      </c>
      <c r="Y160" s="93">
        <f t="shared" si="67"/>
        <v>0</v>
      </c>
      <c r="Z160" s="235"/>
      <c r="AA160" s="536">
        <v>0</v>
      </c>
      <c r="AB160" s="537">
        <v>0</v>
      </c>
      <c r="AC160" s="38"/>
    </row>
    <row r="161" spans="1:34" s="368" customFormat="1" x14ac:dyDescent="0.2">
      <c r="A161" s="490"/>
      <c r="B161" s="367"/>
      <c r="G161" s="369">
        <f>SUM(G6:G160)</f>
        <v>0</v>
      </c>
      <c r="H161" s="676" t="s">
        <v>38</v>
      </c>
      <c r="I161" s="677"/>
      <c r="J161" s="370"/>
      <c r="K161" s="370"/>
      <c r="L161" s="370"/>
      <c r="M161" s="203"/>
      <c r="N161" s="454"/>
      <c r="R161" s="384">
        <f t="shared" ref="R161:Y161" si="83">SUM(R6:R160)</f>
        <v>0</v>
      </c>
      <c r="S161" s="384">
        <f t="shared" si="83"/>
        <v>0</v>
      </c>
      <c r="T161" s="372">
        <f t="shared" si="83"/>
        <v>0</v>
      </c>
      <c r="U161" s="384">
        <f t="shared" si="83"/>
        <v>0</v>
      </c>
      <c r="V161" s="384">
        <f t="shared" si="83"/>
        <v>0</v>
      </c>
      <c r="W161" s="384">
        <f t="shared" si="83"/>
        <v>0</v>
      </c>
      <c r="X161" s="372">
        <f t="shared" si="83"/>
        <v>0</v>
      </c>
      <c r="Y161" s="385">
        <f t="shared" si="83"/>
        <v>0</v>
      </c>
      <c r="Z161" s="541"/>
      <c r="AA161" s="538">
        <f>SUM(AA6:AA160)</f>
        <v>0</v>
      </c>
      <c r="AB161" s="539">
        <f>SUM(AB6:AB160)</f>
        <v>0</v>
      </c>
    </row>
    <row r="162" spans="1:34" x14ac:dyDescent="0.2">
      <c r="B162" s="75"/>
      <c r="G162" s="103"/>
      <c r="H162" s="104"/>
      <c r="I162" s="105"/>
      <c r="T162" s="78" t="s">
        <v>37</v>
      </c>
      <c r="Y162" s="78" t="s">
        <v>37</v>
      </c>
      <c r="Z162" s="542"/>
      <c r="AA162" s="540" t="s">
        <v>143</v>
      </c>
      <c r="AB162" s="540" t="s">
        <v>37</v>
      </c>
    </row>
    <row r="163" spans="1:34" ht="13.5" thickBot="1" x14ac:dyDescent="0.25">
      <c r="B163" s="75"/>
      <c r="G163" s="103"/>
      <c r="H163" s="104"/>
      <c r="I163" s="105"/>
    </row>
    <row r="164" spans="1:34" ht="13.5" thickBot="1" x14ac:dyDescent="0.25">
      <c r="B164" s="75"/>
      <c r="G164" s="103"/>
      <c r="H164" s="104"/>
      <c r="I164" s="105"/>
      <c r="AA164" s="659" t="s">
        <v>144</v>
      </c>
      <c r="AB164" s="660"/>
    </row>
    <row r="165" spans="1:34" ht="13.5" thickBot="1" x14ac:dyDescent="0.25">
      <c r="B165" s="75"/>
      <c r="AA165" s="689">
        <f>AA161+AB161</f>
        <v>0</v>
      </c>
      <c r="AB165" s="690"/>
    </row>
    <row r="166" spans="1:34" x14ac:dyDescent="0.2">
      <c r="B166" s="75"/>
    </row>
    <row r="167" spans="1:34" ht="13.5" thickBot="1" x14ac:dyDescent="0.25">
      <c r="B167" s="75"/>
    </row>
    <row r="168" spans="1:34" x14ac:dyDescent="0.2">
      <c r="B168" s="631" t="s">
        <v>36</v>
      </c>
      <c r="C168" s="632"/>
      <c r="D168" s="632"/>
      <c r="E168" s="632"/>
      <c r="F168" s="632"/>
      <c r="G168" s="632"/>
      <c r="H168" s="632"/>
      <c r="I168" s="633"/>
      <c r="J168" s="94"/>
      <c r="L168" s="47"/>
    </row>
    <row r="169" spans="1:34" ht="15.75" thickBot="1" x14ac:dyDescent="0.3">
      <c r="B169" s="634"/>
      <c r="C169" s="635"/>
      <c r="D169" s="635"/>
      <c r="E169" s="635"/>
      <c r="F169" s="635"/>
      <c r="G169" s="635"/>
      <c r="H169" s="635"/>
      <c r="I169" s="636"/>
      <c r="J169" s="27"/>
      <c r="L169" s="47"/>
      <c r="AG169" s="47" t="s">
        <v>39</v>
      </c>
      <c r="AH169" s="47" t="s">
        <v>40</v>
      </c>
    </row>
    <row r="170" spans="1:34" ht="13.5" thickBot="1" x14ac:dyDescent="0.25">
      <c r="B170" s="194" t="s">
        <v>21</v>
      </c>
      <c r="C170" s="9" t="s">
        <v>22</v>
      </c>
      <c r="D170" s="10" t="s">
        <v>23</v>
      </c>
      <c r="E170" s="10" t="s">
        <v>24</v>
      </c>
      <c r="F170" s="10" t="s">
        <v>25</v>
      </c>
      <c r="G170" s="198" t="s">
        <v>26</v>
      </c>
      <c r="H170" s="194" t="s">
        <v>27</v>
      </c>
      <c r="I170" s="10"/>
      <c r="L170" s="47"/>
      <c r="AG170" s="47" t="s">
        <v>41</v>
      </c>
      <c r="AH170" s="47">
        <v>11</v>
      </c>
    </row>
    <row r="171" spans="1:34" x14ac:dyDescent="0.2">
      <c r="B171" s="17" t="s">
        <v>28</v>
      </c>
      <c r="C171" s="408">
        <f>NULROOSTER!B4</f>
        <v>0</v>
      </c>
      <c r="D171" s="409">
        <f>NULROOSTER!C4</f>
        <v>0</v>
      </c>
      <c r="E171" s="410">
        <f>NULROOSTER!D4</f>
        <v>0</v>
      </c>
      <c r="F171" s="411"/>
      <c r="G171" s="412"/>
      <c r="H171" s="413">
        <f>E171-D171-C171</f>
        <v>0</v>
      </c>
      <c r="I171" s="414"/>
      <c r="L171" s="47"/>
      <c r="AG171" s="47" t="s">
        <v>42</v>
      </c>
      <c r="AH171" s="47">
        <v>35</v>
      </c>
    </row>
    <row r="172" spans="1:34" x14ac:dyDescent="0.2">
      <c r="B172" s="429" t="s">
        <v>28</v>
      </c>
      <c r="C172" s="415">
        <f>NULROOSTER!B5</f>
        <v>0</v>
      </c>
      <c r="D172" s="424">
        <f>NULROOSTER!C5</f>
        <v>0</v>
      </c>
      <c r="E172" s="501">
        <f>NULROOSTER!D5</f>
        <v>0</v>
      </c>
      <c r="F172" s="416"/>
      <c r="G172" s="416"/>
      <c r="H172" s="196">
        <f>E172-D172-C172</f>
        <v>0</v>
      </c>
      <c r="I172" s="417"/>
      <c r="L172" s="47"/>
      <c r="AG172" s="47" t="s">
        <v>43</v>
      </c>
      <c r="AH172" s="47">
        <v>45</v>
      </c>
    </row>
    <row r="173" spans="1:34" x14ac:dyDescent="0.2">
      <c r="B173" s="429" t="s">
        <v>28</v>
      </c>
      <c r="C173" s="415">
        <f>NULROOSTER!B6</f>
        <v>0</v>
      </c>
      <c r="D173" s="424">
        <f>NULROOSTER!C6</f>
        <v>0</v>
      </c>
      <c r="E173" s="501">
        <f>NULROOSTER!D6</f>
        <v>0</v>
      </c>
      <c r="F173" s="416"/>
      <c r="G173" s="416"/>
      <c r="H173" s="196">
        <f>E173-D173-C173</f>
        <v>0</v>
      </c>
      <c r="I173" s="417"/>
      <c r="L173" s="47"/>
      <c r="AG173" s="47" t="s">
        <v>44</v>
      </c>
      <c r="AH173" s="47">
        <v>50</v>
      </c>
    </row>
    <row r="174" spans="1:34" x14ac:dyDescent="0.2">
      <c r="B174" s="429" t="s">
        <v>28</v>
      </c>
      <c r="C174" s="415">
        <f>NULROOSTER!B7</f>
        <v>0</v>
      </c>
      <c r="D174" s="424">
        <f>NULROOSTER!C7</f>
        <v>0</v>
      </c>
      <c r="E174" s="501">
        <f>NULROOSTER!D7</f>
        <v>0</v>
      </c>
      <c r="F174" s="416"/>
      <c r="G174" s="416"/>
      <c r="H174" s="196">
        <f>E174-D174-C174</f>
        <v>0</v>
      </c>
      <c r="I174" s="417"/>
      <c r="L174" s="47"/>
      <c r="AG174" s="47" t="s">
        <v>45</v>
      </c>
      <c r="AH174" s="47">
        <v>55</v>
      </c>
    </row>
    <row r="175" spans="1:34" ht="13.5" thickBot="1" x14ac:dyDescent="0.25">
      <c r="B175" s="19" t="s">
        <v>28</v>
      </c>
      <c r="C175" s="426">
        <f>NULROOSTER!B8</f>
        <v>0</v>
      </c>
      <c r="D175" s="428">
        <f>NULROOSTER!C8</f>
        <v>0</v>
      </c>
      <c r="E175" s="505">
        <f>NULROOSTER!D8</f>
        <v>0</v>
      </c>
      <c r="F175" s="422"/>
      <c r="G175" s="422"/>
      <c r="H175" s="199">
        <f t="shared" ref="H175:H195" si="84">E175-D175-C175</f>
        <v>0</v>
      </c>
      <c r="I175" s="29"/>
      <c r="L175" s="47"/>
      <c r="AG175" s="47" t="s">
        <v>46</v>
      </c>
      <c r="AH175" s="95" t="s">
        <v>53</v>
      </c>
    </row>
    <row r="176" spans="1:34" x14ac:dyDescent="0.2">
      <c r="B176" s="17" t="s">
        <v>29</v>
      </c>
      <c r="C176" s="434">
        <f>NULROOSTER!B9</f>
        <v>0</v>
      </c>
      <c r="D176" s="435">
        <f>NULROOSTER!C9</f>
        <v>0</v>
      </c>
      <c r="E176" s="500">
        <f>NULROOSTER!D9</f>
        <v>0</v>
      </c>
      <c r="F176" s="437"/>
      <c r="G176" s="437"/>
      <c r="H176" s="413">
        <f t="shared" si="84"/>
        <v>0</v>
      </c>
      <c r="I176" s="414"/>
      <c r="L176" s="47"/>
      <c r="AG176" s="47" t="s">
        <v>47</v>
      </c>
      <c r="AH176" s="95" t="s">
        <v>54</v>
      </c>
    </row>
    <row r="177" spans="2:34" x14ac:dyDescent="0.2">
      <c r="B177" s="429" t="s">
        <v>29</v>
      </c>
      <c r="C177" s="415">
        <f>NULROOSTER!B10</f>
        <v>0</v>
      </c>
      <c r="D177" s="424">
        <f>NULROOSTER!C10</f>
        <v>0</v>
      </c>
      <c r="E177" s="501">
        <f>NULROOSTER!D10</f>
        <v>0</v>
      </c>
      <c r="F177" s="416"/>
      <c r="G177" s="416"/>
      <c r="H177" s="196">
        <f>E177-D177-C177</f>
        <v>0</v>
      </c>
      <c r="I177" s="417"/>
      <c r="L177" s="47"/>
      <c r="AG177" s="47" t="s">
        <v>48</v>
      </c>
      <c r="AH177" s="95" t="s">
        <v>55</v>
      </c>
    </row>
    <row r="178" spans="2:34" x14ac:dyDescent="0.2">
      <c r="B178" s="429" t="s">
        <v>29</v>
      </c>
      <c r="C178" s="415">
        <f>NULROOSTER!B11</f>
        <v>0</v>
      </c>
      <c r="D178" s="424">
        <f>NULROOSTER!C11</f>
        <v>0</v>
      </c>
      <c r="E178" s="501">
        <f>NULROOSTER!D11</f>
        <v>0</v>
      </c>
      <c r="F178" s="416"/>
      <c r="G178" s="416"/>
      <c r="H178" s="196">
        <f>E178-D178-C178</f>
        <v>0</v>
      </c>
      <c r="I178" s="417"/>
      <c r="L178" s="47"/>
      <c r="AG178" s="47" t="s">
        <v>49</v>
      </c>
      <c r="AH178" s="95" t="s">
        <v>56</v>
      </c>
    </row>
    <row r="179" spans="2:34" x14ac:dyDescent="0.2">
      <c r="B179" s="429" t="s">
        <v>29</v>
      </c>
      <c r="C179" s="415">
        <f>NULROOSTER!B12</f>
        <v>0</v>
      </c>
      <c r="D179" s="424">
        <f>NULROOSTER!C12</f>
        <v>0</v>
      </c>
      <c r="E179" s="501">
        <f>NULROOSTER!D12</f>
        <v>0</v>
      </c>
      <c r="F179" s="416"/>
      <c r="G179" s="416"/>
      <c r="H179" s="196">
        <f>E179-D179-C179</f>
        <v>0</v>
      </c>
      <c r="I179" s="417"/>
      <c r="L179" s="47"/>
      <c r="AG179" s="47" t="s">
        <v>50</v>
      </c>
      <c r="AH179" s="95" t="s">
        <v>57</v>
      </c>
    </row>
    <row r="180" spans="2:34" ht="13.5" thickBot="1" x14ac:dyDescent="0.25">
      <c r="B180" s="18" t="s">
        <v>29</v>
      </c>
      <c r="C180" s="502">
        <f>NULROOSTER!B13</f>
        <v>0</v>
      </c>
      <c r="D180" s="503">
        <f>NULROOSTER!C13</f>
        <v>0</v>
      </c>
      <c r="E180" s="504">
        <f>NULROOSTER!D13</f>
        <v>0</v>
      </c>
      <c r="F180" s="418"/>
      <c r="G180" s="418"/>
      <c r="H180" s="197">
        <f>E180-D180-C180</f>
        <v>0</v>
      </c>
      <c r="I180" s="26"/>
      <c r="L180" s="47"/>
      <c r="AG180" s="47" t="s">
        <v>51</v>
      </c>
      <c r="AH180" s="95" t="s">
        <v>58</v>
      </c>
    </row>
    <row r="181" spans="2:34" x14ac:dyDescent="0.2">
      <c r="B181" s="21" t="s">
        <v>30</v>
      </c>
      <c r="C181" s="430">
        <f>NULROOSTER!B14</f>
        <v>0</v>
      </c>
      <c r="D181" s="431">
        <f>NULROOSTER!C14</f>
        <v>0</v>
      </c>
      <c r="E181" s="506">
        <f>NULROOSTER!D14</f>
        <v>0</v>
      </c>
      <c r="F181" s="433"/>
      <c r="G181" s="433"/>
      <c r="H181" s="419">
        <f t="shared" si="84"/>
        <v>0</v>
      </c>
      <c r="I181" s="420"/>
      <c r="L181" s="47"/>
      <c r="AG181" s="47" t="s">
        <v>52</v>
      </c>
      <c r="AH181" s="95" t="s">
        <v>59</v>
      </c>
    </row>
    <row r="182" spans="2:34" x14ac:dyDescent="0.2">
      <c r="B182" s="429" t="s">
        <v>30</v>
      </c>
      <c r="C182" s="415">
        <f>NULROOSTER!B15</f>
        <v>0</v>
      </c>
      <c r="D182" s="424">
        <f>NULROOSTER!C15</f>
        <v>0</v>
      </c>
      <c r="E182" s="501">
        <f>NULROOSTER!D15</f>
        <v>0</v>
      </c>
      <c r="F182" s="416"/>
      <c r="G182" s="416"/>
      <c r="H182" s="196">
        <f>E182-D182-C182</f>
        <v>0</v>
      </c>
      <c r="I182" s="417"/>
      <c r="L182" s="47"/>
      <c r="AH182" s="95" t="s">
        <v>60</v>
      </c>
    </row>
    <row r="183" spans="2:34" x14ac:dyDescent="0.2">
      <c r="B183" s="429" t="s">
        <v>30</v>
      </c>
      <c r="C183" s="415">
        <f>NULROOSTER!B16</f>
        <v>0</v>
      </c>
      <c r="D183" s="424">
        <f>NULROOSTER!C16</f>
        <v>0</v>
      </c>
      <c r="E183" s="501">
        <f>NULROOSTER!D16</f>
        <v>0</v>
      </c>
      <c r="F183" s="416"/>
      <c r="G183" s="416"/>
      <c r="H183" s="196">
        <f>E183-D183-C183</f>
        <v>0</v>
      </c>
      <c r="I183" s="417"/>
      <c r="L183" s="47"/>
      <c r="AH183" s="95" t="s">
        <v>61</v>
      </c>
    </row>
    <row r="184" spans="2:34" x14ac:dyDescent="0.2">
      <c r="B184" s="429" t="s">
        <v>30</v>
      </c>
      <c r="C184" s="415">
        <f>NULROOSTER!B17</f>
        <v>0</v>
      </c>
      <c r="D184" s="424">
        <f>NULROOSTER!C17</f>
        <v>0</v>
      </c>
      <c r="E184" s="501">
        <f>NULROOSTER!D17</f>
        <v>0</v>
      </c>
      <c r="F184" s="416"/>
      <c r="G184" s="416"/>
      <c r="H184" s="196">
        <f>E184-D184-C184</f>
        <v>0</v>
      </c>
      <c r="I184" s="417"/>
      <c r="L184" s="47"/>
      <c r="AH184" s="95" t="s">
        <v>62</v>
      </c>
    </row>
    <row r="185" spans="2:34" ht="13.5" thickBot="1" x14ac:dyDescent="0.25">
      <c r="B185" s="19" t="s">
        <v>30</v>
      </c>
      <c r="C185" s="426">
        <f>NULROOSTER!B18</f>
        <v>0</v>
      </c>
      <c r="D185" s="428">
        <f>NULROOSTER!C18</f>
        <v>0</v>
      </c>
      <c r="E185" s="505">
        <f>NULROOSTER!D18</f>
        <v>0</v>
      </c>
      <c r="F185" s="422"/>
      <c r="G185" s="422"/>
      <c r="H185" s="199">
        <f t="shared" si="84"/>
        <v>0</v>
      </c>
      <c r="I185" s="29"/>
      <c r="L185" s="47"/>
      <c r="AH185" s="95" t="s">
        <v>63</v>
      </c>
    </row>
    <row r="186" spans="2:34" x14ac:dyDescent="0.2">
      <c r="B186" s="17" t="s">
        <v>31</v>
      </c>
      <c r="C186" s="434">
        <f>NULROOSTER!B19</f>
        <v>0</v>
      </c>
      <c r="D186" s="435">
        <f>NULROOSTER!C19</f>
        <v>0</v>
      </c>
      <c r="E186" s="500">
        <f>NULROOSTER!D19</f>
        <v>0</v>
      </c>
      <c r="F186" s="437"/>
      <c r="G186" s="437"/>
      <c r="H186" s="413">
        <f>E186-D186-C186</f>
        <v>0</v>
      </c>
      <c r="I186" s="414"/>
      <c r="L186" s="47"/>
      <c r="AH186" s="95" t="s">
        <v>64</v>
      </c>
    </row>
    <row r="187" spans="2:34" x14ac:dyDescent="0.2">
      <c r="B187" s="429" t="s">
        <v>31</v>
      </c>
      <c r="C187" s="415">
        <f>NULROOSTER!B20</f>
        <v>0</v>
      </c>
      <c r="D187" s="424">
        <f>NULROOSTER!C20</f>
        <v>0</v>
      </c>
      <c r="E187" s="501">
        <f>NULROOSTER!D20</f>
        <v>0</v>
      </c>
      <c r="F187" s="416"/>
      <c r="G187" s="416"/>
      <c r="H187" s="196">
        <f t="shared" si="84"/>
        <v>0</v>
      </c>
      <c r="I187" s="417"/>
      <c r="L187" s="47"/>
    </row>
    <row r="188" spans="2:34" x14ac:dyDescent="0.2">
      <c r="B188" s="429" t="s">
        <v>31</v>
      </c>
      <c r="C188" s="415">
        <f>NULROOSTER!B21</f>
        <v>0</v>
      </c>
      <c r="D188" s="424">
        <f>NULROOSTER!C21</f>
        <v>0</v>
      </c>
      <c r="E188" s="501">
        <f>NULROOSTER!D21</f>
        <v>0</v>
      </c>
      <c r="F188" s="416"/>
      <c r="G188" s="416"/>
      <c r="H188" s="196">
        <f t="shared" si="84"/>
        <v>0</v>
      </c>
      <c r="I188" s="417"/>
      <c r="L188" s="47"/>
    </row>
    <row r="189" spans="2:34" x14ac:dyDescent="0.2">
      <c r="B189" s="429" t="s">
        <v>31</v>
      </c>
      <c r="C189" s="415">
        <f>NULROOSTER!B22</f>
        <v>0</v>
      </c>
      <c r="D189" s="424">
        <f>NULROOSTER!C22</f>
        <v>0</v>
      </c>
      <c r="E189" s="501">
        <f>NULROOSTER!D22</f>
        <v>0</v>
      </c>
      <c r="F189" s="416"/>
      <c r="G189" s="416"/>
      <c r="H189" s="196">
        <f t="shared" si="84"/>
        <v>0</v>
      </c>
      <c r="I189" s="417"/>
      <c r="L189" s="47"/>
    </row>
    <row r="190" spans="2:34" ht="13.5" thickBot="1" x14ac:dyDescent="0.25">
      <c r="B190" s="18" t="s">
        <v>31</v>
      </c>
      <c r="C190" s="502">
        <f>NULROOSTER!B23</f>
        <v>0</v>
      </c>
      <c r="D190" s="503">
        <f>NULROOSTER!C23</f>
        <v>0</v>
      </c>
      <c r="E190" s="504">
        <f>NULROOSTER!D23</f>
        <v>0</v>
      </c>
      <c r="F190" s="418"/>
      <c r="G190" s="418"/>
      <c r="H190" s="197">
        <f t="shared" si="84"/>
        <v>0</v>
      </c>
      <c r="I190" s="26"/>
      <c r="L190" s="47"/>
    </row>
    <row r="191" spans="2:34" x14ac:dyDescent="0.2">
      <c r="B191" s="21" t="s">
        <v>32</v>
      </c>
      <c r="C191" s="430">
        <f>NULROOSTER!B24</f>
        <v>0</v>
      </c>
      <c r="D191" s="431">
        <f>NULROOSTER!C24</f>
        <v>0</v>
      </c>
      <c r="E191" s="506">
        <f>NULROOSTER!D24</f>
        <v>0</v>
      </c>
      <c r="F191" s="433"/>
      <c r="G191" s="433"/>
      <c r="H191" s="419">
        <f t="shared" si="84"/>
        <v>0</v>
      </c>
      <c r="I191" s="420"/>
      <c r="L191" s="47"/>
    </row>
    <row r="192" spans="2:34" x14ac:dyDescent="0.2">
      <c r="B192" s="429" t="s">
        <v>32</v>
      </c>
      <c r="C192" s="415">
        <f>NULROOSTER!B25</f>
        <v>0</v>
      </c>
      <c r="D192" s="424">
        <f>NULROOSTER!C25</f>
        <v>0</v>
      </c>
      <c r="E192" s="501">
        <f>NULROOSTER!D25</f>
        <v>0</v>
      </c>
      <c r="F192" s="416"/>
      <c r="G192" s="416"/>
      <c r="H192" s="196">
        <f>E192-D192-C192</f>
        <v>0</v>
      </c>
      <c r="I192" s="417"/>
      <c r="L192" s="47"/>
    </row>
    <row r="193" spans="2:15" x14ac:dyDescent="0.2">
      <c r="B193" s="429" t="s">
        <v>32</v>
      </c>
      <c r="C193" s="415">
        <f>NULROOSTER!B26</f>
        <v>0</v>
      </c>
      <c r="D193" s="424">
        <f>NULROOSTER!C26</f>
        <v>0</v>
      </c>
      <c r="E193" s="501">
        <f>NULROOSTER!D26</f>
        <v>0</v>
      </c>
      <c r="F193" s="416"/>
      <c r="G193" s="416"/>
      <c r="H193" s="196">
        <f>E193-D193-C193</f>
        <v>0</v>
      </c>
      <c r="I193" s="417"/>
      <c r="L193" s="47"/>
    </row>
    <row r="194" spans="2:15" x14ac:dyDescent="0.2">
      <c r="B194" s="429" t="s">
        <v>32</v>
      </c>
      <c r="C194" s="415">
        <f>NULROOSTER!B27</f>
        <v>0</v>
      </c>
      <c r="D194" s="424">
        <f>NULROOSTER!C27</f>
        <v>0</v>
      </c>
      <c r="E194" s="501">
        <f>NULROOSTER!D27</f>
        <v>0</v>
      </c>
      <c r="F194" s="416"/>
      <c r="G194" s="416"/>
      <c r="H194" s="196">
        <f>E194-D194-C194</f>
        <v>0</v>
      </c>
      <c r="I194" s="417"/>
      <c r="L194" s="47"/>
    </row>
    <row r="195" spans="2:15" ht="13.5" thickBot="1" x14ac:dyDescent="0.25">
      <c r="B195" s="18" t="s">
        <v>32</v>
      </c>
      <c r="C195" s="502">
        <f>NULROOSTER!B28</f>
        <v>0</v>
      </c>
      <c r="D195" s="503">
        <f>NULROOSTER!C28</f>
        <v>0</v>
      </c>
      <c r="E195" s="504">
        <f>NULROOSTER!D28</f>
        <v>0</v>
      </c>
      <c r="F195" s="418"/>
      <c r="G195" s="190"/>
      <c r="H195" s="197">
        <f t="shared" si="84"/>
        <v>0</v>
      </c>
      <c r="I195" s="26"/>
      <c r="L195" s="47"/>
    </row>
    <row r="196" spans="2:15" ht="13.5" thickBot="1" x14ac:dyDescent="0.25">
      <c r="B196" s="75"/>
      <c r="H196" s="165"/>
      <c r="L196" s="47"/>
    </row>
    <row r="197" spans="2:15" ht="13.5" thickBot="1" x14ac:dyDescent="0.25">
      <c r="B197" s="487" t="s">
        <v>21</v>
      </c>
      <c r="C197" s="9" t="s">
        <v>22</v>
      </c>
      <c r="D197" s="10" t="s">
        <v>23</v>
      </c>
      <c r="E197" s="10" t="s">
        <v>24</v>
      </c>
      <c r="F197" s="11" t="s">
        <v>25</v>
      </c>
      <c r="G197" s="191" t="s">
        <v>26</v>
      </c>
      <c r="H197" s="195" t="s">
        <v>27</v>
      </c>
      <c r="I197" s="11"/>
      <c r="J197"/>
      <c r="K197"/>
      <c r="L197"/>
      <c r="M197"/>
      <c r="O197"/>
    </row>
    <row r="198" spans="2:15" x14ac:dyDescent="0.2">
      <c r="B198" s="484" t="s">
        <v>33</v>
      </c>
      <c r="C198" s="12">
        <v>0</v>
      </c>
      <c r="D198" s="12">
        <v>0</v>
      </c>
      <c r="E198" s="12">
        <v>0</v>
      </c>
      <c r="F198" s="15"/>
      <c r="G198" s="189"/>
      <c r="H198" s="196">
        <f>E198-D198-C198</f>
        <v>0</v>
      </c>
      <c r="I198" s="25"/>
      <c r="J198"/>
      <c r="K198"/>
      <c r="L198"/>
      <c r="M198"/>
      <c r="O198"/>
    </row>
    <row r="199" spans="2:15" ht="13.5" thickBot="1" x14ac:dyDescent="0.25">
      <c r="B199" s="485" t="s">
        <v>34</v>
      </c>
      <c r="C199" s="32">
        <v>0</v>
      </c>
      <c r="D199" s="32">
        <v>0</v>
      </c>
      <c r="E199" s="32">
        <v>0</v>
      </c>
      <c r="F199" s="16"/>
      <c r="G199" s="190"/>
      <c r="H199" s="196">
        <f>E199-D199-C199</f>
        <v>0</v>
      </c>
      <c r="I199" s="26"/>
      <c r="J199"/>
      <c r="K199"/>
      <c r="L199" s="425" t="s">
        <v>111</v>
      </c>
      <c r="M199"/>
      <c r="O199"/>
    </row>
    <row r="200" spans="2:15" ht="13.5" thickBot="1" x14ac:dyDescent="0.25">
      <c r="B200" s="488"/>
      <c r="C200" s="33">
        <v>0</v>
      </c>
      <c r="D200" s="33"/>
      <c r="E200" s="33">
        <v>1</v>
      </c>
      <c r="F200" s="23"/>
      <c r="G200" s="192"/>
      <c r="H200" s="24"/>
      <c r="I200" s="193"/>
      <c r="J200"/>
      <c r="K200"/>
      <c r="L200"/>
      <c r="M200"/>
      <c r="O200"/>
    </row>
    <row r="201" spans="2:15" ht="13.5" thickBot="1" x14ac:dyDescent="0.25">
      <c r="B201" s="489" t="s">
        <v>35</v>
      </c>
      <c r="C201" s="31">
        <v>0</v>
      </c>
      <c r="D201" s="31">
        <v>0</v>
      </c>
      <c r="E201" s="31">
        <v>0</v>
      </c>
      <c r="F201" s="16"/>
      <c r="G201" s="190"/>
      <c r="H201" s="197">
        <f>E201-D201-C201</f>
        <v>0</v>
      </c>
      <c r="I201" s="26"/>
      <c r="J201"/>
      <c r="K201"/>
      <c r="L201"/>
      <c r="M201"/>
      <c r="O201"/>
    </row>
    <row r="202" spans="2:15" x14ac:dyDescent="0.2">
      <c r="B202"/>
      <c r="C202"/>
      <c r="D202"/>
      <c r="E202"/>
      <c r="F202"/>
      <c r="G202"/>
      <c r="H202"/>
      <c r="I202"/>
      <c r="J202"/>
      <c r="K202"/>
      <c r="L202"/>
      <c r="M202"/>
    </row>
    <row r="203" spans="2:15" ht="13.5" thickBot="1" x14ac:dyDescent="0.25">
      <c r="B203"/>
      <c r="C203"/>
      <c r="D203"/>
      <c r="E203"/>
      <c r="F203"/>
      <c r="G203"/>
      <c r="H203"/>
      <c r="I203"/>
      <c r="J203"/>
      <c r="K203"/>
      <c r="L203"/>
      <c r="M203"/>
    </row>
    <row r="204" spans="2:15" ht="13.5" thickBot="1" x14ac:dyDescent="0.25">
      <c r="B204" s="487" t="s">
        <v>21</v>
      </c>
      <c r="C204" s="9" t="s">
        <v>22</v>
      </c>
      <c r="D204" s="10" t="s">
        <v>23</v>
      </c>
      <c r="E204" s="10" t="s">
        <v>24</v>
      </c>
      <c r="F204" s="11" t="s">
        <v>25</v>
      </c>
      <c r="G204" s="191" t="s">
        <v>26</v>
      </c>
      <c r="H204" s="195" t="s">
        <v>27</v>
      </c>
      <c r="I204" s="11"/>
      <c r="J204"/>
      <c r="K204"/>
      <c r="L204"/>
      <c r="M204"/>
    </row>
    <row r="205" spans="2:15" x14ac:dyDescent="0.2">
      <c r="B205" s="484" t="s">
        <v>33</v>
      </c>
      <c r="C205" s="12">
        <v>0</v>
      </c>
      <c r="D205" s="12">
        <v>0</v>
      </c>
      <c r="E205" s="12">
        <v>0</v>
      </c>
      <c r="F205" s="15"/>
      <c r="G205" s="189"/>
      <c r="H205" s="196">
        <f>E205-D205-C205</f>
        <v>0</v>
      </c>
      <c r="I205" s="25"/>
      <c r="J205"/>
      <c r="K205"/>
      <c r="L205"/>
      <c r="M205"/>
    </row>
    <row r="206" spans="2:15" ht="13.5" thickBot="1" x14ac:dyDescent="0.25">
      <c r="B206" s="486" t="s">
        <v>34</v>
      </c>
      <c r="C206" s="13">
        <v>0</v>
      </c>
      <c r="D206" s="13">
        <v>0.375</v>
      </c>
      <c r="E206" s="13">
        <v>0.625</v>
      </c>
      <c r="F206" s="16"/>
      <c r="G206" s="190"/>
      <c r="H206" s="197">
        <f>E206-D206-C206</f>
        <v>0.25</v>
      </c>
      <c r="I206" s="26"/>
      <c r="J206"/>
      <c r="K206"/>
      <c r="L206" s="425" t="s">
        <v>112</v>
      </c>
      <c r="M206"/>
    </row>
  </sheetData>
  <mergeCells count="43">
    <mergeCell ref="Z4:AB4"/>
    <mergeCell ref="X4:Y4"/>
    <mergeCell ref="B168:I169"/>
    <mergeCell ref="J2:L2"/>
    <mergeCell ref="J3:L3"/>
    <mergeCell ref="D4:F4"/>
    <mergeCell ref="H161:I161"/>
    <mergeCell ref="O4:P4"/>
    <mergeCell ref="R4:T4"/>
    <mergeCell ref="J4:K4"/>
    <mergeCell ref="B6:B10"/>
    <mergeCell ref="B11:B15"/>
    <mergeCell ref="B16:B20"/>
    <mergeCell ref="B21:B25"/>
    <mergeCell ref="B26:B30"/>
    <mergeCell ref="B31:B35"/>
    <mergeCell ref="B36:B40"/>
    <mergeCell ref="B41:B45"/>
    <mergeCell ref="B46:B50"/>
    <mergeCell ref="B51:B55"/>
    <mergeCell ref="B56:B60"/>
    <mergeCell ref="B61:B65"/>
    <mergeCell ref="B66:B70"/>
    <mergeCell ref="B71:B75"/>
    <mergeCell ref="B76:B80"/>
    <mergeCell ref="B81:B85"/>
    <mergeCell ref="B86:B90"/>
    <mergeCell ref="B91:B95"/>
    <mergeCell ref="B96:B100"/>
    <mergeCell ref="B101:B105"/>
    <mergeCell ref="B106:B110"/>
    <mergeCell ref="B111:B115"/>
    <mergeCell ref="B116:B120"/>
    <mergeCell ref="B121:B125"/>
    <mergeCell ref="B126:B130"/>
    <mergeCell ref="B131:B135"/>
    <mergeCell ref="AA164:AB164"/>
    <mergeCell ref="AA165:AB165"/>
    <mergeCell ref="B136:B140"/>
    <mergeCell ref="B156:B160"/>
    <mergeCell ref="B141:B145"/>
    <mergeCell ref="B146:B150"/>
    <mergeCell ref="B151:B155"/>
  </mergeCells>
  <phoneticPr fontId="11" type="noConversion"/>
  <conditionalFormatting sqref="D6 D11 D16 D21 D26 D31 D36 D41 D46 D51 D56 D61 D66 D71 D76 D81 D86 D91 D96 D101 D106 D111 D116 D121 D126 D131 D136 D141 D146 D151 D156">
    <cfRule type="cellIs" dxfId="79" priority="15" operator="notEqual">
      <formula>IF(LEFT($A6,2)="ma",$D$171,IF(LEFT($A6,2)="di",$D$176,IF(LEFT($A6,2)="wo",$D$181,IF(LEFT($A6,2)="do",$D$186,IF(LEFT($A6,2)="vr",$D$191,IF(LEFT($A6,2)="za",$D$198,IF(LEFT($A6,2)="zo",$D$199)))))))</formula>
    </cfRule>
    <cfRule type="cellIs" dxfId="78" priority="16" operator="notEqual">
      <formula>IF(LEFT($A6,2)="ma",$D$171,IF(LEFT($A6,2)="di",$D$176,IF(LEFT($A6,2)="wo",$D$181,IF(LEFT($A6,2)="do",$D$186,IF(LEFT($A6,2)="vr",$D$191,IF(LEFT($A6,2)="za",$D$198,IF(LEFT($A6,2)="zo",$D$199)))))))</formula>
    </cfRule>
  </conditionalFormatting>
  <conditionalFormatting sqref="D8 D13 D18 D23 D28 D33 D38 D43 D48 D53 D58 D63 D68 D73 D78 D83 D88 D93 D98 D103 D108 D113 D118 D123 D128 D133 D138 D143 D148 D153 D158">
    <cfRule type="cellIs" dxfId="77" priority="14" operator="notEqual">
      <formula>IF(LEFT($A8,2)="ma",$D$173,IF(LEFT($A8,2)="di",$D$178,IF(LEFT($A8,2)="wo",$D$183,IF(LEFT($A8,2)="do",$D$188,IF(LEFT($A8,2)="vr",$D$193,IF(LEFT($A8,2)="za",$D$198,IF(LEFT($A8,2)="zo",$D$199)))))))</formula>
    </cfRule>
  </conditionalFormatting>
  <conditionalFormatting sqref="D7 D12 D17 D22 D27 D32 D37 D42 D47 D52 D57 D62 D67 D72 D77 D82 D87 D92 D97 D102 D107 D112 D117 D122 D127 D132 D137 D142 D147 D152 D157">
    <cfRule type="cellIs" dxfId="76" priority="13" operator="notEqual">
      <formula>IF(LEFT($A7,2)="ma",$D$172,IF(LEFT($A7,2)="di",$D$177,IF(LEFT($A7,2)="wo",$D$182,IF(LEFT($A7,2)="do",$D$187,IF(LEFT($A7,2)="vr",$D$192,IF(LEFT($A7,2)="za",$D$198,IF(LEFT($A7,2)="zo",$D$199)))))))</formula>
    </cfRule>
  </conditionalFormatting>
  <conditionalFormatting sqref="D9 D14 D19 D24 D29 D34 D39 D44 D49 D54 D59 D64 D69 D74 D79 D84 D89 D94 D99 D104 D109 D114 D119 D124 D129 D134 D139 D144 D149 D154 D159">
    <cfRule type="cellIs" dxfId="75" priority="12" operator="notEqual">
      <formula>IF(LEFT($A9,2)="ma",$D$174,IF(LEFT($A9,2)="di",$D$179,IF(LEFT($A9,2)="wo",$D$184,IF(LEFT($A9,2)="do",$D$189,IF(LEFT($A9,2)="vr",$D$194,IF(LEFT($A9,2)="za",$D$198,IF(LEFT($A9,2)="zo",$D$199)))))))</formula>
    </cfRule>
  </conditionalFormatting>
  <conditionalFormatting sqref="D10 D15 D20 D25 D30 D35 D40 D45 D50 D55 D60 D65 D70 D75 D80 D85 D90 D95 D100 D105 D110 D115 D120 D125 D130 D135 D140 D145 D150 D155 D160">
    <cfRule type="cellIs" dxfId="74" priority="11" operator="notEqual">
      <formula>IF(LEFT($A10,2)="ma",$D$175,IF(LEFT($A10,2)="di",$D$180,IF(LEFT($A10,2)="wo",$D$185,IF(LEFT($A10,2)="do",$D$190,IF(LEFT($A10,2)="vr",$D$195,IF(LEFT($A10,2)="za",$D$198,IF(LEFT($A10,2)="zo",$D$199)))))))</formula>
    </cfRule>
  </conditionalFormatting>
  <conditionalFormatting sqref="E6 E11 E16 E21 E26 E31 E36 E41 E46 E51 E56 E61 E66 E71 E76 E81 E86 E91 E96 E101 E106 E111 E116 E121 E126 E131 E136 E141 E146 E151 E156">
    <cfRule type="cellIs" dxfId="73" priority="10" operator="notEqual">
      <formula>IF(LEFT($A6,2)="ma",$E$171,IF(LEFT($A6,2)="di",$E$176,IF(LEFT($A6,2)="wo",$E$181,IF(LEFT($A6,2)="do",$E$186,IF(LEFT($A6,2)="vr",$E$191,IF(LEFT($A6,2)="za",$E$198,IF(LEFT($A6,2)="zo",$E$199)))))))</formula>
    </cfRule>
  </conditionalFormatting>
  <conditionalFormatting sqref="E7 E12 E17 E22 E27 E32 E37 E42 E47 E52 E57 E62 E67 E72 E77 E82 E87 E92 E97 E102 E107 E112 E117 E122 E127 E132 E137 E142 E147 E152 E157">
    <cfRule type="cellIs" dxfId="72" priority="9" operator="notEqual">
      <formula>IF(LEFT($A7,2)="ma",$E$172,IF(LEFT($A7,2)="di",$E$177,IF(LEFT($A7,2)="wo",$E$182,IF(LEFT($A7,2)="do",$E$187,IF(LEFT($A7,2)="vr",$E$192,IF(LEFT($A7,2)="za",$E$198,IF(LEFT($A7,2)="zo",$E$199)))))))</formula>
    </cfRule>
  </conditionalFormatting>
  <conditionalFormatting sqref="E8 E13 E18 E23 E28 E33 E38 E43 E48 E53 E58 E63 E68 E73 E78 E83 E88 E93 E98 E103 E108 E113 E118 E123 E128 E133 E138 E143 E148 E153 E158">
    <cfRule type="cellIs" dxfId="71" priority="8" operator="notEqual">
      <formula>IF(LEFT($A8,2)="ma",$E$173,IF(LEFT($A8,2)="di",$E$178,IF(LEFT($A8,2)="wo",$E$183,IF(LEFT($A8,2)="do",$E$188,IF(LEFT($A8,2)="vr",$E$193,IF(LEFT($A8,2)="za",$E$198,IF(LEFT($A8,2)="zo",$E$199)))))))</formula>
    </cfRule>
  </conditionalFormatting>
  <conditionalFormatting sqref="E9 E14 E19 E24 E29 E34 E39 E44 E49 E54 E59 E64 E69 E74 E79 E84 E89 E94 E99 E104 E109 E114 E119 E124 E129 E134 E139 E144 E149 E154 E159">
    <cfRule type="cellIs" dxfId="70" priority="7" operator="notEqual">
      <formula>IF(LEFT($A9,2)="ma",$E$174,IF(LEFT($A9,2)="di",$E$179,IF(LEFT($A9,2)="wo",$E$184,IF(LEFT($A9,2)="do",$E$189,IF(LEFT($A9,2)="vr",$E$194,IF(LEFT($A9,2)="za",$E$198,IF(LEFT($A9,2)="zo",$E$199)))))))</formula>
    </cfRule>
  </conditionalFormatting>
  <conditionalFormatting sqref="E10 E15 E20 E25 E30 E35 E40 E45 E50 E55 E60 E65 E70 E75 E80 E85 E90 E95 E100 E105 E110 E115 E120 E125 E130 E135 E140 E145 E150 E155 E160">
    <cfRule type="cellIs" dxfId="69" priority="6" operator="notEqual">
      <formula>IF(LEFT($A10,2)="ma",$E$175,IF(LEFT($A10,2)="di",$E$180,IF(LEFT($A10,2)="wo",$E$185,IF(LEFT($A10,2)="do",$E$190,IF(LEFT($A10,2)="vr",$E$195,IF(LEFT($A10,2)="za",$E$198,IF(LEFT($A10,2)="zo",$E$199)))))))</formula>
    </cfRule>
  </conditionalFormatting>
  <conditionalFormatting sqref="F6 F11 F16 F21 F26 F31 F36 F41 F46 F51 F56 F61 F66 F71 F76 F81 F86 F91 F96 F101 F106 F111 F116 F121 F126 F131 F136 F141 F146 F151 F156">
    <cfRule type="cellIs" dxfId="68" priority="5" operator="notEqual">
      <formula>IF(LEFT($A6,2)="ma",$C$171,IF(LEFT($A6,2)="di",$C$176,IF(LEFT($A6,2)="wo",$C$181,IF(LEFT($A6,2)="do",$C$186,IF(LEFT($A6,2)="vr",$C$191,IF(LEFT($A6,2)="za",$C$198,IF(LEFT($A6,2)="zo",$C$199)))))))</formula>
    </cfRule>
  </conditionalFormatting>
  <conditionalFormatting sqref="F7 F12 F17 F22 F27 F32 F37 F42 F47 F52 F57 F62 F67 F72 F77 F82 F87 F92 F97 F102 F107 F112 F117 F122 F127 F132 F137 F142 F147 F152 F157">
    <cfRule type="cellIs" dxfId="67" priority="4" operator="notEqual">
      <formula>IF(LEFT($A7,2)="ma",$C$172,IF(LEFT($A7,2)="di",$C$177,IF(LEFT($A7,2)="wo",$C$182,IF(LEFT($A7,2)="do",$C$187,IF(LEFT($A7,2)="vr",$C$192,IF(LEFT($A7,2)="za",$C$198,IF(LEFT($A7,2)="zo",$C$199)))))))</formula>
    </cfRule>
  </conditionalFormatting>
  <conditionalFormatting sqref="F8 F13 F18 F23 F28 F33 F38 F43 F48 F53 F58 F63 F68 F73 F78 F83 F88 F93 F98 F103 F108 F113 F118 F123 F128 F133 F138 F143 F148 F153 F158">
    <cfRule type="cellIs" dxfId="66" priority="3" operator="notEqual">
      <formula>IF(LEFT($A8,2)="ma",$C$173,IF(LEFT($A8,2)="di",$C$178,IF(LEFT($A8,2)="wo",$C$183,IF(LEFT($A8,2)="do",$C$188,IF(LEFT($A8,2)="vr",$C$193,IF(LEFT($A8,2)="za",$C$198,IF(LEFT($A8,2)="zo",$C$199)))))))</formula>
    </cfRule>
  </conditionalFormatting>
  <conditionalFormatting sqref="F9 F14 F19 F24 F29 F34 F39 F44 F49 F54 F59 F64 F69 F74 F79 F84 F89 F94 F99 F104 F109 F114 F119 F124 F129 F134 F139 F144 F149 F154 F159">
    <cfRule type="cellIs" dxfId="65" priority="2" operator="notEqual">
      <formula>IF(LEFT($A9,2)="ma",$C$174,IF(LEFT($A9,2)="di",$C$179,IF(LEFT($A9,2)="wo",$C$184,IF(LEFT($A9,2)="do",$C$189,IF(LEFT($A9,2)="vr",$C$194,IF(LEFT($A9,2)="za",$C$198,IF(LEFT($A9,2)="zo",$C$199)))))))</formula>
    </cfRule>
  </conditionalFormatting>
  <conditionalFormatting sqref="F10 F15 F20 F25 F30 F35 F40 F45 F50 F55 F60 F65 F70 F75 F80 F85 F90 F95 F100 F105 F110 F115 F120 F125 F130 F135 F140 F145 F150 F155 F160">
    <cfRule type="cellIs" dxfId="64" priority="1" operator="notEqual">
      <formula>IF(LEFT($A10,2)="ma",$C$175,IF(LEFT($A10,2)="di",$C$180,IF(LEFT($A10,2)="wo",$C$185,IF(LEFT($A10,2)="do",$C$190,IF(LEFT($A10,2)="vr",$C$195,IF(LEFT($A10,2)="za",$C$198,IF(LEFT($A10,2)="zo",$C$199)))))))</formula>
    </cfRule>
  </conditionalFormatting>
  <dataValidations count="4">
    <dataValidation type="list" allowBlank="1" showInputMessage="1" showErrorMessage="1" sqref="H6:H160 F205:F206 F198:F201 F171:F195" xr:uid="{00000000-0002-0000-1400-000000000000}">
      <formula1>BIJZ</formula1>
    </dataValidation>
    <dataValidation type="list" allowBlank="1" showInputMessage="1" showErrorMessage="1" sqref="G198:G199 I205:I206 G205:G206 I198:I199 I201 G201 I171:I195 G171:G195" xr:uid="{00000000-0002-0000-1400-000001000000}">
      <formula1>VER</formula1>
    </dataValidation>
    <dataValidation type="list" allowBlank="1" showInputMessage="1" showErrorMessage="1" sqref="G200 I200" xr:uid="{00000000-0002-0000-1400-000002000000}">
      <formula1>$P$9:$P$35</formula1>
    </dataValidation>
    <dataValidation type="list" allowBlank="1" showInputMessage="1" showErrorMessage="1" sqref="I6:I160" xr:uid="{00000000-0002-0000-1400-000003000000}">
      <formula1>AFWEZIG</formula1>
    </dataValidation>
  </dataValidations>
  <pageMargins left="0.75" right="0.75" top="1" bottom="1" header="0.5" footer="0.5"/>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1505" r:id="rId3" name="Spinner 1">
              <controlPr defaultSize="0" autoPict="0">
                <anchor moveWithCells="1" sizeWithCells="1">
                  <from>
                    <xdr:col>28</xdr:col>
                    <xdr:colOff>9525</xdr:colOff>
                    <xdr:row>2</xdr:row>
                    <xdr:rowOff>9525</xdr:rowOff>
                  </from>
                  <to>
                    <xdr:col>28</xdr:col>
                    <xdr:colOff>923925</xdr:colOff>
                    <xdr:row>3</xdr:row>
                    <xdr:rowOff>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5"/>
  <dimension ref="A1:AH206"/>
  <sheetViews>
    <sheetView workbookViewId="0">
      <pane xSplit="2" ySplit="5" topLeftCell="O138" activePane="bottomRight" state="frozen"/>
      <selection activeCell="E205" sqref="E205"/>
      <selection pane="topRight" activeCell="E205" sqref="E205"/>
      <selection pane="bottomLeft" activeCell="E205" sqref="E205"/>
      <selection pane="bottomRight" activeCell="C155" sqref="C155"/>
    </sheetView>
  </sheetViews>
  <sheetFormatPr defaultColWidth="9.140625" defaultRowHeight="12.75" x14ac:dyDescent="0.2"/>
  <cols>
    <col min="1" max="1" width="23.140625" style="490" hidden="1" customWidth="1"/>
    <col min="2" max="2" width="22.42578125" style="47" customWidth="1"/>
    <col min="3" max="9" width="9.140625" style="47"/>
    <col min="10" max="12" width="9.140625" style="82"/>
    <col min="13" max="13" width="13.42578125" style="47" customWidth="1"/>
    <col min="14" max="14" width="13.42578125" style="47" hidden="1" customWidth="1"/>
    <col min="15" max="15" width="9.140625" style="47"/>
    <col min="16" max="16" width="39.7109375" style="47" customWidth="1"/>
    <col min="17" max="17" width="14.42578125" style="47" customWidth="1"/>
    <col min="18" max="18" width="8" style="47" customWidth="1"/>
    <col min="19" max="19" width="6.140625" style="47" customWidth="1"/>
    <col min="20" max="20" width="7.7109375" style="47" customWidth="1"/>
    <col min="21" max="24" width="7" style="47" hidden="1" customWidth="1"/>
    <col min="25" max="25" width="8.140625" style="47" hidden="1" customWidth="1"/>
    <col min="26" max="27" width="8.140625" style="523" customWidth="1"/>
    <col min="28" max="28" width="11.28515625" style="523" customWidth="1"/>
    <col min="29" max="29" width="35.140625" style="47" customWidth="1"/>
    <col min="30" max="32" width="9.140625" style="47"/>
    <col min="33" max="34" width="0" style="47" hidden="1" customWidth="1"/>
    <col min="35" max="16384" width="9.140625" style="47"/>
  </cols>
  <sheetData>
    <row r="1" spans="1:29" ht="13.5" thickBot="1" x14ac:dyDescent="0.25"/>
    <row r="2" spans="1:29" ht="13.5" thickBot="1" x14ac:dyDescent="0.25">
      <c r="E2" s="48"/>
      <c r="F2" s="48"/>
      <c r="G2" s="48"/>
      <c r="H2" s="48"/>
      <c r="I2" s="48"/>
      <c r="J2" s="669" t="s">
        <v>0</v>
      </c>
      <c r="K2" s="669"/>
      <c r="L2" s="669"/>
      <c r="M2" s="48"/>
      <c r="N2" s="48"/>
      <c r="O2" s="83"/>
      <c r="P2" s="50" t="s">
        <v>15</v>
      </c>
      <c r="Q2" s="201" t="e">
        <f>JANUARI!#REF!</f>
        <v>#REF!</v>
      </c>
      <c r="R2" s="52"/>
      <c r="S2" s="52"/>
      <c r="T2" s="52"/>
      <c r="U2" s="53"/>
      <c r="V2" s="53"/>
      <c r="W2" s="53"/>
      <c r="X2" s="53"/>
      <c r="Y2" s="53"/>
      <c r="Z2" s="524"/>
      <c r="AA2" s="524"/>
      <c r="AB2" s="524"/>
      <c r="AC2" s="53"/>
    </row>
    <row r="3" spans="1:29" ht="36.75" customHeight="1" x14ac:dyDescent="0.25">
      <c r="E3" s="54"/>
      <c r="F3" s="54"/>
      <c r="G3" s="54"/>
      <c r="H3" s="54"/>
      <c r="I3" s="54"/>
      <c r="J3" s="670" t="e">
        <f>JANUARI!#REF!</f>
        <v>#REF!</v>
      </c>
      <c r="K3" s="670"/>
      <c r="L3" s="670"/>
      <c r="M3" s="54"/>
      <c r="N3" s="54"/>
      <c r="O3" s="1"/>
      <c r="P3" s="1"/>
      <c r="Q3" s="1"/>
      <c r="R3" s="56">
        <f>JULI!R3</f>
        <v>0.35420000000000001</v>
      </c>
      <c r="S3" s="2"/>
      <c r="T3" s="1"/>
      <c r="V3" s="56"/>
      <c r="W3" s="56"/>
      <c r="X3" s="56"/>
      <c r="Y3" s="57">
        <v>2.4799999999999999E-2</v>
      </c>
      <c r="Z3" s="525"/>
      <c r="AA3" s="525"/>
      <c r="AB3" s="524"/>
      <c r="AC3" s="479">
        <v>2021</v>
      </c>
    </row>
    <row r="4" spans="1:29" x14ac:dyDescent="0.2">
      <c r="B4" s="480"/>
      <c r="C4" s="59"/>
      <c r="D4" s="673" t="s">
        <v>1</v>
      </c>
      <c r="E4" s="674"/>
      <c r="F4" s="675"/>
      <c r="G4" s="60"/>
      <c r="H4" s="60"/>
      <c r="I4" s="60"/>
      <c r="J4" s="681" t="s">
        <v>20</v>
      </c>
      <c r="K4" s="682"/>
      <c r="L4" s="84"/>
      <c r="M4" s="84" t="s">
        <v>74</v>
      </c>
      <c r="N4" s="457"/>
      <c r="O4" s="671" t="s">
        <v>12</v>
      </c>
      <c r="P4" s="672"/>
      <c r="Q4" s="85" t="s">
        <v>13</v>
      </c>
      <c r="R4" s="678" t="s">
        <v>16</v>
      </c>
      <c r="S4" s="679"/>
      <c r="T4" s="680"/>
      <c r="U4" s="101"/>
      <c r="V4" s="102"/>
      <c r="W4" s="61"/>
      <c r="X4" s="691" t="s">
        <v>17</v>
      </c>
      <c r="Y4" s="692"/>
      <c r="Z4" s="685" t="s">
        <v>2</v>
      </c>
      <c r="AA4" s="686"/>
      <c r="AB4" s="687"/>
      <c r="AC4" s="53"/>
    </row>
    <row r="5" spans="1:29" ht="76.5" customHeight="1" thickBot="1" x14ac:dyDescent="0.25">
      <c r="A5" s="491"/>
      <c r="B5" s="481" t="s">
        <v>3</v>
      </c>
      <c r="C5" s="361" t="s">
        <v>91</v>
      </c>
      <c r="D5" s="63" t="s">
        <v>5</v>
      </c>
      <c r="E5" s="63" t="s">
        <v>6</v>
      </c>
      <c r="F5" s="63" t="s">
        <v>7</v>
      </c>
      <c r="G5" s="64" t="s">
        <v>8</v>
      </c>
      <c r="H5" s="63" t="s">
        <v>69</v>
      </c>
      <c r="I5" s="63" t="s">
        <v>68</v>
      </c>
      <c r="J5" s="86" t="s">
        <v>19</v>
      </c>
      <c r="K5" s="86" t="s">
        <v>18</v>
      </c>
      <c r="L5" s="87" t="s">
        <v>88</v>
      </c>
      <c r="M5" s="87" t="s">
        <v>79</v>
      </c>
      <c r="N5" s="458" t="s">
        <v>21</v>
      </c>
      <c r="O5" s="88" t="s">
        <v>126</v>
      </c>
      <c r="P5" s="89" t="s">
        <v>125</v>
      </c>
      <c r="Q5" s="89" t="s">
        <v>14</v>
      </c>
      <c r="R5" s="65" t="s">
        <v>9</v>
      </c>
      <c r="S5" s="386" t="s">
        <v>98</v>
      </c>
      <c r="T5" s="65" t="s">
        <v>10</v>
      </c>
      <c r="U5" s="66" t="s">
        <v>9</v>
      </c>
      <c r="V5" s="66" t="s">
        <v>98</v>
      </c>
      <c r="W5" s="269" t="s">
        <v>99</v>
      </c>
      <c r="X5" s="269" t="s">
        <v>100</v>
      </c>
      <c r="Y5" s="66" t="s">
        <v>10</v>
      </c>
      <c r="Z5" s="526" t="s">
        <v>138</v>
      </c>
      <c r="AA5" s="526" t="s">
        <v>136</v>
      </c>
      <c r="AB5" s="527" t="s">
        <v>137</v>
      </c>
      <c r="AC5" s="90" t="s">
        <v>11</v>
      </c>
    </row>
    <row r="6" spans="1:29" ht="12.75" customHeight="1" thickBot="1" x14ac:dyDescent="0.3">
      <c r="A6" s="496" t="str">
        <f>TEXT($B$6,"dddd")</f>
        <v>woensdag</v>
      </c>
      <c r="B6" s="663">
        <f>DATE($AC$3,9,1)</f>
        <v>42978</v>
      </c>
      <c r="C6" s="451"/>
      <c r="D6" s="493">
        <f>IF(LEFT($A6,2 )="ma",$D$171,IF(LEFT($A6,2)="di",$D$176,IF(LEFT($A6,2)="wo",$D$181,IF(LEFT($A6,2)="do",$D$186,IF(LEFT($A6,2)="vr",$D$191,IF(LEFT($A6,2)="za",$D$198,IF(LEFT($A6,2)="zo",$D$199)))))))</f>
        <v>0</v>
      </c>
      <c r="E6" s="495">
        <f>IF(LEFT($A6,2)="ma",$E$171,IF(LEFT($A6,2)="di",$E$176,IF(LEFT($A6,2)="wo",$E$181,IF(LEFT($A6,2)="do",$E$186,IF(LEFT($A6,2)="vr",$E$191,IF(LEFT($A6,2)="za",$E$198,IF(LEFT($A6,2)="zo",$E$199)))))))</f>
        <v>0</v>
      </c>
      <c r="F6" s="495">
        <f>IF(LEFT($A6,2)="ma",$C$171,IF(LEFT($A6,2)="di",$C$176,IF(LEFT($A6,2)="wo",$C$181,IF(LEFT($A6,2)="do",$C$186,IF(LEFT($A6,2)="vr",$C$191,IF(LEFT($A6,2)="za",$C$198,IF(LEFT($A6,2)="zo",$C$199)))))))</f>
        <v>0</v>
      </c>
      <c r="G6" s="42">
        <f t="shared" ref="G6:G12" si="0">E6-D6-F6</f>
        <v>0</v>
      </c>
      <c r="H6" s="264"/>
      <c r="I6" s="508"/>
      <c r="J6" s="276"/>
      <c r="K6" s="276"/>
      <c r="L6" s="309"/>
      <c r="M6" s="278"/>
      <c r="N6" s="460">
        <f>$B$6</f>
        <v>42978</v>
      </c>
      <c r="O6" s="389"/>
      <c r="P6" s="279"/>
      <c r="Q6" s="401"/>
      <c r="R6" s="79"/>
      <c r="S6" s="200">
        <f t="shared" ref="S6:S69" si="1">IF(LEFT(M6,1)="R",IF(R6&lt;$Q$2,0,R6-$Q$2),IF(LEFT(M6,1)="S",IF(R6&lt;$Q$2,0,R6-$Q$2),R6))</f>
        <v>0</v>
      </c>
      <c r="T6" s="5">
        <f t="shared" ref="T6:T37" si="2">S6*$R$3</f>
        <v>0</v>
      </c>
      <c r="U6" s="34"/>
      <c r="V6" s="67">
        <f>IF(LEFT(M6,1)="R",IF(U6&lt;$Q$2,0,U6-$Q$2),IF(LEFT(M6,1)="S",IF(U6&lt;$Q$2,0,U6-$Q$2),U6))</f>
        <v>0</v>
      </c>
      <c r="W6" s="67">
        <f>U6</f>
        <v>0</v>
      </c>
      <c r="X6" s="74">
        <f>W6*($Y$3)</f>
        <v>0</v>
      </c>
      <c r="Y6" s="91">
        <f t="shared" ref="Y6:Y37" si="3">V6*($R$3)</f>
        <v>0</v>
      </c>
      <c r="Z6" s="238"/>
      <c r="AA6" s="528">
        <v>0</v>
      </c>
      <c r="AB6" s="529">
        <v>0</v>
      </c>
      <c r="AC6" s="41"/>
    </row>
    <row r="7" spans="1:29" ht="12.75" customHeight="1" thickBot="1" x14ac:dyDescent="0.3">
      <c r="A7" s="497" t="str">
        <f t="shared" ref="A7:A10" si="4">TEXT($B$6,"dddd")</f>
        <v>woensdag</v>
      </c>
      <c r="B7" s="664"/>
      <c r="C7" s="450"/>
      <c r="D7" s="494">
        <f>IF(LEFT($A7,2)="ma",$D$172,IF(LEFT($A7,2)="di",$D$177,IF(LEFT($A7,2)="wo",$D$182,IF(LEFT($A7,2)="do",$D$187,IF(LEFT($A7,2)="vr",$D$192,IF(LEFT($A7,2)="za",$D$198,IF(LEFT($A7,2)="zo",$D$199)))))))</f>
        <v>0</v>
      </c>
      <c r="E7" s="441">
        <f>IF(LEFT($A7,2)="ma",$E$172,IF(LEFT($A7,2)="di",$E$177,IF(LEFT($A7,2)="wo",$E$182,IF(LEFT($A7,2)="do",$E$187,IF(LEFT($A7,2)="vr",$E$192,IF(LEFT($A7,2)="za",$E$198,IF(LEFT($A7,2)="zo",$E$199)))))))</f>
        <v>0</v>
      </c>
      <c r="F7" s="441">
        <f>IF(LEFT($A7,2)="ma",$C$172,IF(LEFT($A7,2)="di",$C$177,IF(LEFT($A7,2)="wo",$C$182,IF(LEFT($A7,2)="do",$C$187,IF(LEFT($A7,2)="vr",$C$192,IF(LEFT($A7,2)="za",$C$198,IF(LEFT($A7,2)="zo",$C$199)))))))</f>
        <v>0</v>
      </c>
      <c r="G7" s="43">
        <f t="shared" si="0"/>
        <v>0</v>
      </c>
      <c r="H7" s="265"/>
      <c r="I7" s="265"/>
      <c r="J7" s="280"/>
      <c r="K7" s="280"/>
      <c r="L7" s="310"/>
      <c r="M7" s="282"/>
      <c r="N7" s="460">
        <f t="shared" ref="N7:N10" si="5">$B$6</f>
        <v>42978</v>
      </c>
      <c r="O7" s="390"/>
      <c r="P7" s="283"/>
      <c r="Q7" s="283"/>
      <c r="R7" s="80"/>
      <c r="S7" s="68">
        <f t="shared" si="1"/>
        <v>0</v>
      </c>
      <c r="T7" s="4">
        <f t="shared" si="2"/>
        <v>0</v>
      </c>
      <c r="U7" s="35"/>
      <c r="V7" s="69">
        <f t="shared" ref="V7:V70" si="6">IF(LEFT(M7,1)="R",IF(U7&lt;$Q$2,0,U7-$Q$2),IF(LEFT(M7,1)="S",IF(U7&lt;$Q$2,0,U7-$Q$2),U7))</f>
        <v>0</v>
      </c>
      <c r="W7" s="69">
        <f t="shared" ref="W7:W70" si="7">U7</f>
        <v>0</v>
      </c>
      <c r="X7" s="70">
        <f t="shared" ref="X7:X70" si="8">W7*($Y$3)</f>
        <v>0</v>
      </c>
      <c r="Y7" s="92">
        <f t="shared" si="3"/>
        <v>0</v>
      </c>
      <c r="Z7" s="234"/>
      <c r="AA7" s="530">
        <v>0</v>
      </c>
      <c r="AB7" s="531">
        <v>0</v>
      </c>
      <c r="AC7" s="37"/>
    </row>
    <row r="8" spans="1:29" ht="12.75" customHeight="1" thickBot="1" x14ac:dyDescent="0.3">
      <c r="A8" s="497" t="str">
        <f t="shared" si="4"/>
        <v>woensdag</v>
      </c>
      <c r="B8" s="664"/>
      <c r="C8" s="452"/>
      <c r="D8" s="492">
        <f>IF(LEFT($A8,2)="ma",$D$173,IF(LEFT($A8,2)="di",$D$178,IF(LEFT($A8,2)="wo",$D$183,IF(LEFT($A8,2)="do",$D$188,IF(LEFT($A8,2)="vr",$D$193,IF(LEFT($A8,2)="za",$D$198,IF(LEFT($A8,2)="zo",$D$199)))))))</f>
        <v>0</v>
      </c>
      <c r="E8" s="441">
        <f>IF(LEFT($A8,2)="ma",$E$173,IF(LEFT($A8,2)="di",$E$178,IF(LEFT($A8,2)="wo",$E$183,IF(LEFT($A8,2)="do",$E$188,IF(LEFT($A8,2)="vr",$E$193,IF(LEFT($A8,2)="za",$E$198,IF(LEFT($A8,2)="zo",$E$199)))))))</f>
        <v>0</v>
      </c>
      <c r="F8" s="441">
        <f>IF(LEFT($A8,2)="ma",$C$173,IF(LEFT($A8,2)="di",$C$178,IF(LEFT($A8,2)="wo",$C$183,IF(LEFT($A8,2)="do",$C$188,IF(LEFT($A8,2)="vr",$C$193,IF(LEFT($A8,2)="za",$C$198,IF(LEFT($A8,2)="zo",$C$199)))))))</f>
        <v>0</v>
      </c>
      <c r="G8" s="43">
        <f t="shared" si="0"/>
        <v>0</v>
      </c>
      <c r="H8" s="265"/>
      <c r="I8" s="265"/>
      <c r="J8" s="280"/>
      <c r="K8" s="280"/>
      <c r="L8" s="310"/>
      <c r="M8" s="282"/>
      <c r="N8" s="460">
        <f t="shared" si="5"/>
        <v>42978</v>
      </c>
      <c r="O8" s="390"/>
      <c r="P8" s="283"/>
      <c r="Q8" s="283"/>
      <c r="R8" s="80"/>
      <c r="S8" s="68">
        <f t="shared" si="1"/>
        <v>0</v>
      </c>
      <c r="T8" s="4">
        <f t="shared" si="2"/>
        <v>0</v>
      </c>
      <c r="U8" s="35"/>
      <c r="V8" s="69">
        <f t="shared" si="6"/>
        <v>0</v>
      </c>
      <c r="W8" s="69">
        <f t="shared" si="7"/>
        <v>0</v>
      </c>
      <c r="X8" s="70">
        <f t="shared" si="8"/>
        <v>0</v>
      </c>
      <c r="Y8" s="92">
        <f t="shared" si="3"/>
        <v>0</v>
      </c>
      <c r="Z8" s="234"/>
      <c r="AA8" s="530">
        <v>0</v>
      </c>
      <c r="AB8" s="531">
        <v>0</v>
      </c>
      <c r="AC8" s="37"/>
    </row>
    <row r="9" spans="1:29" ht="12.75" customHeight="1" thickBot="1" x14ac:dyDescent="0.3">
      <c r="A9" s="497" t="str">
        <f t="shared" si="4"/>
        <v>woensdag</v>
      </c>
      <c r="B9" s="664"/>
      <c r="C9" s="450"/>
      <c r="D9" s="441">
        <f>IF(LEFT($A9,2)="ma",$D$174,IF(LEFT($A9,2)="di",$D$179,IF(LEFT($A9,2)="wo",$D$184,IF(LEFT($A9,2)="do",$D$189,IF(LEFT($A9,2)="vr",$D$194,IF(LEFT($A9,2)="za",$D$198,IF(LEFT($A9,2)="zo",$D$199)))))))</f>
        <v>0</v>
      </c>
      <c r="E9" s="441">
        <f>IF(LEFT($A9,2)="ma",$E$174,IF(LEFT($A9,2)="di",$E$179,IF(LEFT($A9,2)="wo",$E$184,IF(LEFT($A9,2)="do",$E$189,IF(LEFT($A9,2)="vr",$E$194,IF(LEFT($A9,2)="za",$E$198,IF(LEFT($A9,2)="zo",$E$199)))))))</f>
        <v>0</v>
      </c>
      <c r="F9" s="441">
        <f>IF(LEFT($A9,2)="ma",$C$174,IF(LEFT($A9,2)="di",$C$179,IF(LEFT($A9,2)="wo",$C$184,IF(LEFT($A9,2)="do",$C$189,IF(LEFT($A9,2)="vr",$C$194,IF(LEFT($A9,2)="za",$C$198,IF(LEFT($A9,2)="zo",$C$199)))))))</f>
        <v>0</v>
      </c>
      <c r="G9" s="43">
        <f t="shared" si="0"/>
        <v>0</v>
      </c>
      <c r="H9" s="265"/>
      <c r="I9" s="265"/>
      <c r="J9" s="280"/>
      <c r="K9" s="280"/>
      <c r="L9" s="310"/>
      <c r="M9" s="282"/>
      <c r="N9" s="460">
        <f t="shared" si="5"/>
        <v>42978</v>
      </c>
      <c r="O9" s="390"/>
      <c r="P9" s="283"/>
      <c r="Q9" s="283"/>
      <c r="R9" s="80"/>
      <c r="S9" s="68">
        <f t="shared" si="1"/>
        <v>0</v>
      </c>
      <c r="T9" s="4">
        <f t="shared" si="2"/>
        <v>0</v>
      </c>
      <c r="U9" s="35"/>
      <c r="V9" s="69">
        <f t="shared" si="6"/>
        <v>0</v>
      </c>
      <c r="W9" s="69">
        <f t="shared" si="7"/>
        <v>0</v>
      </c>
      <c r="X9" s="70">
        <f t="shared" si="8"/>
        <v>0</v>
      </c>
      <c r="Y9" s="92">
        <f t="shared" si="3"/>
        <v>0</v>
      </c>
      <c r="Z9" s="234"/>
      <c r="AA9" s="530">
        <v>0</v>
      </c>
      <c r="AB9" s="531">
        <v>0</v>
      </c>
      <c r="AC9" s="37"/>
    </row>
    <row r="10" spans="1:29" ht="13.5" customHeight="1" thickBot="1" x14ac:dyDescent="0.3">
      <c r="A10" s="498" t="str">
        <f t="shared" si="4"/>
        <v>woensdag</v>
      </c>
      <c r="B10" s="665"/>
      <c r="C10" s="449" t="e">
        <f>IF(LEFT($A6,2)="ma",SUM(G6:G10)-SUM($H$171:$H$175)+AUGUSTUS!C160,IF(LEFT($A6,2)="di",SUM(G6:G10)-SUM($H$176:$H$180)+AUGUSTUS!C160, IF(LEFT($A6,2)="wo",SUM(G6:G10)-SUM($H$181:$H$185)+AUGUSTUS!C160, IF(LEFT($A6,2)="do",SUM(G6:G10)-SUM($H$186:$H$190)+AUGUSTUS!C160, IF(LEFT($A6,2)="vr",SUM(G6:G10)-SUM($H$191:$H$195)+AUGUSTUS!C160, IF(LEFT($A6,2)="za",SUM(G6:G10)-$H$198+AUGUSTUS!C160, IF(LEFT($A6,2)="zo",SUM(G6:G10)-$H$199+AUGUSTUS!C160)))))))</f>
        <v>#REF!</v>
      </c>
      <c r="D10" s="442">
        <f>IF(LEFT($A10,2)="ma",$D$175,IF(LEFT($A10,2)="di",$D$180,IF(LEFT($A10,2)="wo",$D$185,IF(LEFT($A10,2)="do",$D$190,IF(LEFT($A10,2)="vr",$D$195,IF(LEFT($A10,2)="za",$D$198,IF(LEFT($A10,2)="zo",$D$199)))))))</f>
        <v>0</v>
      </c>
      <c r="E10" s="442">
        <f>IF(LEFT($A10,2)="ma",$E$175,IF(LEFT($A10,2)="di",$E$180,IF(LEFT($A10,2)="wo",$E$185,IF(LEFT($A10,2)="do",$E$190,IF(LEFT($A10,2)="vr",$E$195,IF(LEFT($A10,2)="za",$E$198,IF(LEFT($A10,2)="zo",$E$199)))))))</f>
        <v>0</v>
      </c>
      <c r="F10" s="442">
        <f>IF(LEFT($A10,2)="ma",$C$175,IF(LEFT($A10,2)="di",$C$180,IF(LEFT($A10,2)="wo",$C$185,IF(LEFT($A10,2)="do",$C$190,IF(LEFT($A10,2)="vr",$C$195,IF(LEFT($A10,2)="za",$C$198,IF(LEFT($A10,2)="zo",$C$199)))))))</f>
        <v>0</v>
      </c>
      <c r="G10" s="46">
        <f t="shared" si="0"/>
        <v>0</v>
      </c>
      <c r="H10" s="268"/>
      <c r="I10" s="266"/>
      <c r="J10" s="292"/>
      <c r="K10" s="292"/>
      <c r="L10" s="313"/>
      <c r="M10" s="294"/>
      <c r="N10" s="460">
        <f t="shared" si="5"/>
        <v>42978</v>
      </c>
      <c r="O10" s="393"/>
      <c r="P10" s="295"/>
      <c r="Q10" s="295"/>
      <c r="R10" s="81"/>
      <c r="S10" s="71">
        <f t="shared" si="1"/>
        <v>0</v>
      </c>
      <c r="T10" s="6">
        <f t="shared" si="2"/>
        <v>0</v>
      </c>
      <c r="U10" s="36"/>
      <c r="V10" s="72">
        <f t="shared" si="6"/>
        <v>0</v>
      </c>
      <c r="W10" s="72">
        <f t="shared" si="7"/>
        <v>0</v>
      </c>
      <c r="X10" s="73">
        <f t="shared" si="8"/>
        <v>0</v>
      </c>
      <c r="Y10" s="93">
        <f t="shared" si="3"/>
        <v>0</v>
      </c>
      <c r="Z10" s="237"/>
      <c r="AA10" s="532">
        <v>0</v>
      </c>
      <c r="AB10" s="533">
        <v>0</v>
      </c>
      <c r="AC10" s="40"/>
    </row>
    <row r="11" spans="1:29" ht="12.75" customHeight="1" thickBot="1" x14ac:dyDescent="0.3">
      <c r="A11" s="496" t="str">
        <f>TEXT($B$11,"dddd")</f>
        <v>donderdag</v>
      </c>
      <c r="B11" s="663">
        <f>DATE($AC$3,9,2)</f>
        <v>42979</v>
      </c>
      <c r="C11" s="451"/>
      <c r="D11" s="493">
        <f>IF(LEFT($A11,2 )="ma",$D$171,IF(LEFT($A11,2)="di",$D$176,IF(LEFT($A11,2)="wo",$D$181,IF(LEFT($A11,2)="do",$D$186,IF(LEFT($A11,2)="vr",$D$191,IF(LEFT($A11,2)="za",$D$198,IF(LEFT($A11,2)="zo",$D$199)))))))</f>
        <v>0</v>
      </c>
      <c r="E11" s="495">
        <f>IF(LEFT($A11,2)="ma",$E$171,IF(LEFT($A11,2)="di",$E$176,IF(LEFT($A11,2)="wo",$E$181,IF(LEFT($A11,2)="do",$E$186,IF(LEFT($A11,2)="vr",$E$191,IF(LEFT($A11,2)="za",$E$198,IF(LEFT($A11,2)="zo",$E$199)))))))</f>
        <v>0</v>
      </c>
      <c r="F11" s="495">
        <f>IF(LEFT($A11,2)="ma",$C$171,IF(LEFT($A11,2)="di",$C$176,IF(LEFT($A11,2)="wo",$C$181,IF(LEFT($A11,2)="do",$C$186,IF(LEFT($A11,2)="vr",$C$191,IF(LEFT($A11,2)="za",$C$198,IF(LEFT($A11,2)="zo",$C$199)))))))</f>
        <v>0</v>
      </c>
      <c r="G11" s="42">
        <f t="shared" si="0"/>
        <v>0</v>
      </c>
      <c r="H11" s="264"/>
      <c r="I11" s="508"/>
      <c r="J11" s="276"/>
      <c r="K11" s="276"/>
      <c r="L11" s="309"/>
      <c r="M11" s="278"/>
      <c r="N11" s="460">
        <f>$B$11</f>
        <v>42979</v>
      </c>
      <c r="O11" s="389"/>
      <c r="P11" s="279"/>
      <c r="Q11" s="279"/>
      <c r="R11" s="79"/>
      <c r="S11" s="200">
        <f t="shared" si="1"/>
        <v>0</v>
      </c>
      <c r="T11" s="5">
        <f t="shared" si="2"/>
        <v>0</v>
      </c>
      <c r="U11" s="34"/>
      <c r="V11" s="67">
        <f>IF(LEFT(M11,1)="R",IF(U11&lt;$Q$2,0,U11-$Q$2),IF(LEFT(M11,1)="S",IF(U11&lt;$Q$2,0,U11-$Q$2),U11))</f>
        <v>0</v>
      </c>
      <c r="W11" s="67">
        <f>U11</f>
        <v>0</v>
      </c>
      <c r="X11" s="74">
        <f>W11*($Y$3)</f>
        <v>0</v>
      </c>
      <c r="Y11" s="91">
        <f t="shared" si="3"/>
        <v>0</v>
      </c>
      <c r="Z11" s="238"/>
      <c r="AA11" s="534">
        <v>0</v>
      </c>
      <c r="AB11" s="535">
        <v>0</v>
      </c>
      <c r="AC11" s="41"/>
    </row>
    <row r="12" spans="1:29" ht="12.75" customHeight="1" thickBot="1" x14ac:dyDescent="0.3">
      <c r="A12" s="497" t="str">
        <f t="shared" ref="A12:A15" si="9">TEXT($B$11,"dddd")</f>
        <v>donderdag</v>
      </c>
      <c r="B12" s="664"/>
      <c r="C12" s="450"/>
      <c r="D12" s="494">
        <f>IF(LEFT($A12,2)="ma",$D$172,IF(LEFT($A12,2)="di",$D$177,IF(LEFT($A12,2)="wo",$D$182,IF(LEFT($A12,2)="do",$D$187,IF(LEFT($A12,2)="vr",$D$192,IF(LEFT($A12,2)="za",$D$198,IF(LEFT($A12,2)="zo",$D$199)))))))</f>
        <v>0</v>
      </c>
      <c r="E12" s="441">
        <f>IF(LEFT($A12,2)="ma",$E$172,IF(LEFT($A12,2)="di",$E$177,IF(LEFT($A12,2)="wo",$E$182,IF(LEFT($A12,2)="do",$E$187,IF(LEFT($A12,2)="vr",$E$192,IF(LEFT($A12,2)="za",$E$198,IF(LEFT($A12,2)="zo",$E$199)))))))</f>
        <v>0</v>
      </c>
      <c r="F12" s="441">
        <f>IF(LEFT($A12,2)="ma",$C$172,IF(LEFT($A12,2)="di",$C$177,IF(LEFT($A12,2)="wo",$C$182,IF(LEFT($A12,2)="do",$C$187,IF(LEFT($A12,2)="vr",$C$192,IF(LEFT($A12,2)="za",$C$198,IF(LEFT($A12,2)="zo",$C$199)))))))</f>
        <v>0</v>
      </c>
      <c r="G12" s="43">
        <f t="shared" si="0"/>
        <v>0</v>
      </c>
      <c r="H12" s="265"/>
      <c r="I12" s="265"/>
      <c r="J12" s="280"/>
      <c r="K12" s="280"/>
      <c r="L12" s="310"/>
      <c r="M12" s="282"/>
      <c r="N12" s="460">
        <f t="shared" ref="N12:N15" si="10">$B$11</f>
        <v>42979</v>
      </c>
      <c r="O12" s="390"/>
      <c r="P12" s="283"/>
      <c r="Q12" s="283"/>
      <c r="R12" s="80"/>
      <c r="S12" s="68">
        <f t="shared" si="1"/>
        <v>0</v>
      </c>
      <c r="T12" s="4">
        <f t="shared" si="2"/>
        <v>0</v>
      </c>
      <c r="U12" s="35"/>
      <c r="V12" s="69">
        <f t="shared" si="6"/>
        <v>0</v>
      </c>
      <c r="W12" s="69">
        <f t="shared" si="7"/>
        <v>0</v>
      </c>
      <c r="X12" s="70">
        <f t="shared" si="8"/>
        <v>0</v>
      </c>
      <c r="Y12" s="92">
        <f t="shared" si="3"/>
        <v>0</v>
      </c>
      <c r="Z12" s="234"/>
      <c r="AA12" s="530">
        <v>0</v>
      </c>
      <c r="AB12" s="531">
        <v>0</v>
      </c>
      <c r="AC12" s="37"/>
    </row>
    <row r="13" spans="1:29" ht="12.75" customHeight="1" thickBot="1" x14ac:dyDescent="0.3">
      <c r="A13" s="497" t="str">
        <f t="shared" si="9"/>
        <v>donderdag</v>
      </c>
      <c r="B13" s="664"/>
      <c r="C13" s="452"/>
      <c r="D13" s="492">
        <f>IF(LEFT($A13,2)="ma",$D$173,IF(LEFT($A13,2)="di",$D$178,IF(LEFT($A13,2)="wo",$D$183,IF(LEFT($A13,2)="do",$D$188,IF(LEFT($A13,2)="vr",$D$193,IF(LEFT($A13,2)="za",$D$198,IF(LEFT($A13,2)="zo",$D$199)))))))</f>
        <v>0</v>
      </c>
      <c r="E13" s="441">
        <f>IF(LEFT($A13,2)="ma",$E$173,IF(LEFT($A13,2)="di",$E$178,IF(LEFT($A13,2)="wo",$E$183,IF(LEFT($A13,2)="do",$E$188,IF(LEFT($A13,2)="vr",$E$193,IF(LEFT($A13,2)="za",$E$198,IF(LEFT($A13,2)="zo",$E$199)))))))</f>
        <v>0</v>
      </c>
      <c r="F13" s="441">
        <f>IF(LEFT($A13,2)="ma",$C$173,IF(LEFT($A13,2)="di",$C$178,IF(LEFT($A13,2)="wo",$C$183,IF(LEFT($A13,2)="do",$C$188,IF(LEFT($A13,2)="vr",$C$193,IF(LEFT($A13,2)="za",$C$198,IF(LEFT($A13,2)="zo",$C$199)))))))</f>
        <v>0</v>
      </c>
      <c r="G13" s="43">
        <f t="shared" ref="G13:G76" si="11">E13-D13-F13</f>
        <v>0</v>
      </c>
      <c r="H13" s="265"/>
      <c r="I13" s="265"/>
      <c r="J13" s="280"/>
      <c r="K13" s="280"/>
      <c r="L13" s="310"/>
      <c r="M13" s="282"/>
      <c r="N13" s="460">
        <f t="shared" si="10"/>
        <v>42979</v>
      </c>
      <c r="O13" s="390"/>
      <c r="P13" s="283"/>
      <c r="Q13" s="283"/>
      <c r="R13" s="80"/>
      <c r="S13" s="68">
        <f t="shared" si="1"/>
        <v>0</v>
      </c>
      <c r="T13" s="4">
        <f t="shared" si="2"/>
        <v>0</v>
      </c>
      <c r="U13" s="35"/>
      <c r="V13" s="69">
        <f t="shared" si="6"/>
        <v>0</v>
      </c>
      <c r="W13" s="69">
        <f t="shared" si="7"/>
        <v>0</v>
      </c>
      <c r="X13" s="70">
        <f t="shared" si="8"/>
        <v>0</v>
      </c>
      <c r="Y13" s="92">
        <f t="shared" si="3"/>
        <v>0</v>
      </c>
      <c r="Z13" s="234"/>
      <c r="AA13" s="530">
        <v>0</v>
      </c>
      <c r="AB13" s="531">
        <v>0</v>
      </c>
      <c r="AC13" s="37"/>
    </row>
    <row r="14" spans="1:29" ht="12.75" customHeight="1" thickBot="1" x14ac:dyDescent="0.3">
      <c r="A14" s="497" t="str">
        <f t="shared" si="9"/>
        <v>donderdag</v>
      </c>
      <c r="B14" s="664"/>
      <c r="C14" s="450"/>
      <c r="D14" s="441">
        <f>IF(LEFT($A14,2)="ma",$D$174,IF(LEFT($A14,2)="di",$D$179,IF(LEFT($A14,2)="wo",$D$184,IF(LEFT($A14,2)="do",$D$189,IF(LEFT($A14,2)="vr",$D$194,IF(LEFT($A14,2)="za",$D$198,IF(LEFT($A14,2)="zo",$D$199)))))))</f>
        <v>0</v>
      </c>
      <c r="E14" s="441">
        <f>IF(LEFT($A14,2)="ma",$E$174,IF(LEFT($A14,2)="di",$E$179,IF(LEFT($A14,2)="wo",$E$184,IF(LEFT($A14,2)="do",$E$189,IF(LEFT($A14,2)="vr",$E$194,IF(LEFT($A14,2)="za",$E$198,IF(LEFT($A14,2)="zo",$E$199)))))))</f>
        <v>0</v>
      </c>
      <c r="F14" s="441">
        <f>IF(LEFT($A14,2)="ma",$C$174,IF(LEFT($A14,2)="di",$C$179,IF(LEFT($A14,2)="wo",$C$184,IF(LEFT($A14,2)="do",$C$189,IF(LEFT($A14,2)="vr",$C$194,IF(LEFT($A14,2)="za",$C$198,IF(LEFT($A14,2)="zo",$C$199)))))))</f>
        <v>0</v>
      </c>
      <c r="G14" s="43">
        <f t="shared" si="11"/>
        <v>0</v>
      </c>
      <c r="H14" s="265"/>
      <c r="I14" s="265"/>
      <c r="J14" s="280"/>
      <c r="K14" s="280"/>
      <c r="L14" s="310"/>
      <c r="M14" s="282"/>
      <c r="N14" s="460">
        <f t="shared" si="10"/>
        <v>42979</v>
      </c>
      <c r="O14" s="390"/>
      <c r="P14" s="283"/>
      <c r="Q14" s="283"/>
      <c r="R14" s="80"/>
      <c r="S14" s="68">
        <f t="shared" si="1"/>
        <v>0</v>
      </c>
      <c r="T14" s="4">
        <f t="shared" si="2"/>
        <v>0</v>
      </c>
      <c r="U14" s="35"/>
      <c r="V14" s="69">
        <f t="shared" si="6"/>
        <v>0</v>
      </c>
      <c r="W14" s="69">
        <f t="shared" si="7"/>
        <v>0</v>
      </c>
      <c r="X14" s="70">
        <f t="shared" si="8"/>
        <v>0</v>
      </c>
      <c r="Y14" s="92">
        <f t="shared" si="3"/>
        <v>0</v>
      </c>
      <c r="Z14" s="234"/>
      <c r="AA14" s="530">
        <v>0</v>
      </c>
      <c r="AB14" s="531">
        <v>0</v>
      </c>
      <c r="AC14" s="37"/>
    </row>
    <row r="15" spans="1:29" ht="13.5" customHeight="1" thickBot="1" x14ac:dyDescent="0.3">
      <c r="A15" s="498" t="str">
        <f t="shared" si="9"/>
        <v>donderdag</v>
      </c>
      <c r="B15" s="665"/>
      <c r="C15" s="449" t="e">
        <f t="shared" ref="C15:C70" si="12">IF(LEFT($A11,2)="ma",SUM(G11:G15)-SUM($H$171:$H$175)+C10,IF(LEFT($A11,2)="di",SUM(G11:G15)-SUM($H$176:$H$180)+C10, IF(LEFT($A11,2)="wo",SUM(G11:G15)-SUM($H$181:$H$185)+C10, IF(LEFT($A11,2)="do",SUM(G11:G15)-SUM($H$186:$H$190)+C10, IF(LEFT($A11,2)="vr",SUM(G11:G15)-SUM($H$191:$H$195)+C10, IF(LEFT($A11,2)="za",SUM(G11:G15)-$H$198+C10, IF(LEFT($A11,2)="zo",SUM(G11:G15)-$H$199+C10)))))))</f>
        <v>#REF!</v>
      </c>
      <c r="D15" s="442">
        <f>IF(LEFT($A15,2)="ma",$D$175,IF(LEFT($A15,2)="di",$D$180,IF(LEFT($A15,2)="wo",$D$185,IF(LEFT($A15,2)="do",$D$190,IF(LEFT($A15,2)="vr",$D$195,IF(LEFT($A15,2)="za",$D$198,IF(LEFT($A15,2)="zo",$D$199)))))))</f>
        <v>0</v>
      </c>
      <c r="E15" s="442">
        <f>IF(LEFT($A15,2)="ma",$E$175,IF(LEFT($A15,2)="di",$E$180,IF(LEFT($A15,2)="wo",$E$185,IF(LEFT($A15,2)="do",$E$190,IF(LEFT($A15,2)="vr",$E$195,IF(LEFT($A15,2)="za",$E$198,IF(LEFT($A15,2)="zo",$E$199)))))))</f>
        <v>0</v>
      </c>
      <c r="F15" s="442">
        <f>IF(LEFT($A15,2)="ma",$C$175,IF(LEFT($A15,2)="di",$C$180,IF(LEFT($A15,2)="wo",$C$185,IF(LEFT($A15,2)="do",$C$190,IF(LEFT($A15,2)="vr",$C$195,IF(LEFT($A15,2)="za",$C$198,IF(LEFT($A15,2)="zo",$C$199)))))))</f>
        <v>0</v>
      </c>
      <c r="G15" s="44">
        <f t="shared" si="11"/>
        <v>0</v>
      </c>
      <c r="H15" s="266"/>
      <c r="I15" s="266"/>
      <c r="J15" s="284"/>
      <c r="K15" s="284"/>
      <c r="L15" s="311"/>
      <c r="M15" s="286"/>
      <c r="N15" s="460">
        <f t="shared" si="10"/>
        <v>42979</v>
      </c>
      <c r="O15" s="391"/>
      <c r="P15" s="287"/>
      <c r="Q15" s="287"/>
      <c r="R15" s="81"/>
      <c r="S15" s="71">
        <f t="shared" si="1"/>
        <v>0</v>
      </c>
      <c r="T15" s="6">
        <f t="shared" si="2"/>
        <v>0</v>
      </c>
      <c r="U15" s="36"/>
      <c r="V15" s="72">
        <f t="shared" si="6"/>
        <v>0</v>
      </c>
      <c r="W15" s="72">
        <f t="shared" si="7"/>
        <v>0</v>
      </c>
      <c r="X15" s="73">
        <f t="shared" si="8"/>
        <v>0</v>
      </c>
      <c r="Y15" s="93">
        <f t="shared" si="3"/>
        <v>0</v>
      </c>
      <c r="Z15" s="235"/>
      <c r="AA15" s="536">
        <v>0</v>
      </c>
      <c r="AB15" s="537">
        <v>0</v>
      </c>
      <c r="AC15" s="38"/>
    </row>
    <row r="16" spans="1:29" ht="12.75" customHeight="1" thickBot="1" x14ac:dyDescent="0.3">
      <c r="A16" s="496" t="str">
        <f>TEXT($B$16,"dddd")</f>
        <v>vrijdag</v>
      </c>
      <c r="B16" s="663">
        <f>DATE($AC$3,9,3)</f>
        <v>42980</v>
      </c>
      <c r="C16" s="451"/>
      <c r="D16" s="493">
        <f>IF(LEFT($A16,2 )="ma",$D$171,IF(LEFT($A16,2)="di",$D$176,IF(LEFT($A16,2)="wo",$D$181,IF(LEFT($A16,2)="do",$D$186,IF(LEFT($A16,2)="vr",$D$191,IF(LEFT($A16,2)="za",$D$198,IF(LEFT($A16,2)="zo",$D$199)))))))</f>
        <v>0</v>
      </c>
      <c r="E16" s="495">
        <f>IF(LEFT($A16,2)="ma",$E$171,IF(LEFT($A16,2)="di",$E$176,IF(LEFT($A16,2)="wo",$E$181,IF(LEFT($A16,2)="do",$E$186,IF(LEFT($A16,2)="vr",$E$191,IF(LEFT($A16,2)="za",$E$198,IF(LEFT($A16,2)="zo",$E$199)))))))</f>
        <v>0</v>
      </c>
      <c r="F16" s="495">
        <f>IF(LEFT($A16,2)="ma",$C$171,IF(LEFT($A16,2)="di",$C$176,IF(LEFT($A16,2)="wo",$C$181,IF(LEFT($A16,2)="do",$C$186,IF(LEFT($A16,2)="vr",$C$191,IF(LEFT($A16,2)="za",$C$198,IF(LEFT($A16,2)="zo",$C$199)))))))</f>
        <v>0</v>
      </c>
      <c r="G16" s="42">
        <f t="shared" si="11"/>
        <v>0</v>
      </c>
      <c r="H16" s="264"/>
      <c r="I16" s="508"/>
      <c r="J16" s="276"/>
      <c r="K16" s="276"/>
      <c r="L16" s="309"/>
      <c r="M16" s="278"/>
      <c r="N16" s="461">
        <f>$B$16</f>
        <v>42980</v>
      </c>
      <c r="O16" s="389"/>
      <c r="P16" s="279"/>
      <c r="Q16" s="279"/>
      <c r="R16" s="79"/>
      <c r="S16" s="200">
        <f t="shared" si="1"/>
        <v>0</v>
      </c>
      <c r="T16" s="5">
        <f t="shared" si="2"/>
        <v>0</v>
      </c>
      <c r="U16" s="34"/>
      <c r="V16" s="67">
        <f>IF(LEFT(M16,1)="R",IF(U16&lt;$Q$2,0,U16-$Q$2),IF(LEFT(M16,1)="S",IF(U16&lt;$Q$2,0,U16-$Q$2),U16))</f>
        <v>0</v>
      </c>
      <c r="W16" s="67">
        <f>U16</f>
        <v>0</v>
      </c>
      <c r="X16" s="74">
        <f>W16*($Y$3)</f>
        <v>0</v>
      </c>
      <c r="Y16" s="91">
        <f t="shared" si="3"/>
        <v>0</v>
      </c>
      <c r="Z16" s="238"/>
      <c r="AA16" s="528">
        <v>0</v>
      </c>
      <c r="AB16" s="529">
        <v>0</v>
      </c>
      <c r="AC16" s="41"/>
    </row>
    <row r="17" spans="1:29" ht="12.75" customHeight="1" thickBot="1" x14ac:dyDescent="0.3">
      <c r="A17" s="497" t="str">
        <f t="shared" ref="A17:A20" si="13">TEXT($B$16,"dddd")</f>
        <v>vrijdag</v>
      </c>
      <c r="B17" s="664"/>
      <c r="C17" s="450"/>
      <c r="D17" s="494">
        <f>IF(LEFT($A17,2)="ma",$D$172,IF(LEFT($A17,2)="di",$D$177,IF(LEFT($A17,2)="wo",$D$182,IF(LEFT($A17,2)="do",$D$187,IF(LEFT($A17,2)="vr",$D$192,IF(LEFT($A17,2)="za",$D$198,IF(LEFT($A17,2)="zo",$D$199)))))))</f>
        <v>0</v>
      </c>
      <c r="E17" s="441">
        <f>IF(LEFT($A17,2)="ma",$E$172,IF(LEFT($A17,2)="di",$E$177,IF(LEFT($A17,2)="wo",$E$182,IF(LEFT($A17,2)="do",$E$187,IF(LEFT($A17,2)="vr",$E$192,IF(LEFT($A17,2)="za",$E$198,IF(LEFT($A17,2)="zo",$E$199)))))))</f>
        <v>0</v>
      </c>
      <c r="F17" s="441">
        <f>IF(LEFT($A17,2)="ma",$C$172,IF(LEFT($A17,2)="di",$C$177,IF(LEFT($A17,2)="wo",$C$182,IF(LEFT($A17,2)="do",$C$187,IF(LEFT($A17,2)="vr",$C$192,IF(LEFT($A17,2)="za",$C$198,IF(LEFT($A17,2)="zo",$C$199)))))))</f>
        <v>0</v>
      </c>
      <c r="G17" s="43">
        <f t="shared" si="11"/>
        <v>0</v>
      </c>
      <c r="H17" s="265"/>
      <c r="I17" s="265"/>
      <c r="J17" s="280"/>
      <c r="K17" s="280"/>
      <c r="L17" s="310"/>
      <c r="M17" s="282"/>
      <c r="N17" s="461">
        <f t="shared" ref="N17:N20" si="14">$B$16</f>
        <v>42980</v>
      </c>
      <c r="O17" s="390"/>
      <c r="P17" s="283"/>
      <c r="Q17" s="283"/>
      <c r="R17" s="80"/>
      <c r="S17" s="68">
        <f t="shared" si="1"/>
        <v>0</v>
      </c>
      <c r="T17" s="4">
        <f t="shared" si="2"/>
        <v>0</v>
      </c>
      <c r="U17" s="35"/>
      <c r="V17" s="69">
        <f t="shared" si="6"/>
        <v>0</v>
      </c>
      <c r="W17" s="69">
        <f t="shared" si="7"/>
        <v>0</v>
      </c>
      <c r="X17" s="70">
        <f t="shared" si="8"/>
        <v>0</v>
      </c>
      <c r="Y17" s="92">
        <f t="shared" si="3"/>
        <v>0</v>
      </c>
      <c r="Z17" s="234"/>
      <c r="AA17" s="530">
        <v>0</v>
      </c>
      <c r="AB17" s="531">
        <v>0</v>
      </c>
      <c r="AC17" s="37"/>
    </row>
    <row r="18" spans="1:29" ht="12.75" customHeight="1" thickBot="1" x14ac:dyDescent="0.3">
      <c r="A18" s="497" t="str">
        <f t="shared" si="13"/>
        <v>vrijdag</v>
      </c>
      <c r="B18" s="664"/>
      <c r="C18" s="452"/>
      <c r="D18" s="492">
        <f>IF(LEFT($A18,2)="ma",$D$173,IF(LEFT($A18,2)="di",$D$178,IF(LEFT($A18,2)="wo",$D$183,IF(LEFT($A18,2)="do",$D$188,IF(LEFT($A18,2)="vr",$D$193,IF(LEFT($A18,2)="za",$D$198,IF(LEFT($A18,2)="zo",$D$199)))))))</f>
        <v>0</v>
      </c>
      <c r="E18" s="441">
        <f>IF(LEFT($A18,2)="ma",$E$173,IF(LEFT($A18,2)="di",$E$178,IF(LEFT($A18,2)="wo",$E$183,IF(LEFT($A18,2)="do",$E$188,IF(LEFT($A18,2)="vr",$E$193,IF(LEFT($A18,2)="za",$E$198,IF(LEFT($A18,2)="zo",$E$199)))))))</f>
        <v>0</v>
      </c>
      <c r="F18" s="441">
        <f>IF(LEFT($A18,2)="ma",$C$173,IF(LEFT($A18,2)="di",$C$178,IF(LEFT($A18,2)="wo",$C$183,IF(LEFT($A18,2)="do",$C$188,IF(LEFT($A18,2)="vr",$C$193,IF(LEFT($A18,2)="za",$C$198,IF(LEFT($A18,2)="zo",$C$199)))))))</f>
        <v>0</v>
      </c>
      <c r="G18" s="43">
        <f t="shared" si="11"/>
        <v>0</v>
      </c>
      <c r="H18" s="265"/>
      <c r="I18" s="265"/>
      <c r="J18" s="280"/>
      <c r="K18" s="280"/>
      <c r="L18" s="310"/>
      <c r="M18" s="282"/>
      <c r="N18" s="461">
        <f t="shared" si="14"/>
        <v>42980</v>
      </c>
      <c r="O18" s="390"/>
      <c r="P18" s="283"/>
      <c r="Q18" s="283"/>
      <c r="R18" s="80"/>
      <c r="S18" s="68">
        <f t="shared" si="1"/>
        <v>0</v>
      </c>
      <c r="T18" s="4">
        <f t="shared" si="2"/>
        <v>0</v>
      </c>
      <c r="U18" s="35"/>
      <c r="V18" s="69">
        <f t="shared" si="6"/>
        <v>0</v>
      </c>
      <c r="W18" s="69">
        <f t="shared" si="7"/>
        <v>0</v>
      </c>
      <c r="X18" s="70">
        <f t="shared" si="8"/>
        <v>0</v>
      </c>
      <c r="Y18" s="92">
        <f t="shared" si="3"/>
        <v>0</v>
      </c>
      <c r="Z18" s="234"/>
      <c r="AA18" s="530">
        <v>0</v>
      </c>
      <c r="AB18" s="531">
        <v>0</v>
      </c>
      <c r="AC18" s="37"/>
    </row>
    <row r="19" spans="1:29" ht="12.75" customHeight="1" thickBot="1" x14ac:dyDescent="0.3">
      <c r="A19" s="497" t="str">
        <f t="shared" si="13"/>
        <v>vrijdag</v>
      </c>
      <c r="B19" s="664"/>
      <c r="C19" s="450"/>
      <c r="D19" s="441">
        <f>IF(LEFT($A19,2)="ma",$D$174,IF(LEFT($A19,2)="di",$D$179,IF(LEFT($A19,2)="wo",$D$184,IF(LEFT($A19,2)="do",$D$189,IF(LEFT($A19,2)="vr",$D$194,IF(LEFT($A19,2)="za",$D$198,IF(LEFT($A19,2)="zo",$D$199)))))))</f>
        <v>0</v>
      </c>
      <c r="E19" s="441">
        <f>IF(LEFT($A19,2)="ma",$E$174,IF(LEFT($A19,2)="di",$E$179,IF(LEFT($A19,2)="wo",$E$184,IF(LEFT($A19,2)="do",$E$189,IF(LEFT($A19,2)="vr",$E$194,IF(LEFT($A19,2)="za",$E$198,IF(LEFT($A19,2)="zo",$E$199)))))))</f>
        <v>0</v>
      </c>
      <c r="F19" s="441">
        <f>IF(LEFT($A19,2)="ma",$C$174,IF(LEFT($A19,2)="di",$C$179,IF(LEFT($A19,2)="wo",$C$184,IF(LEFT($A19,2)="do",$C$189,IF(LEFT($A19,2)="vr",$C$194,IF(LEFT($A19,2)="za",$C$198,IF(LEFT($A19,2)="zo",$C$199)))))))</f>
        <v>0</v>
      </c>
      <c r="G19" s="43">
        <f t="shared" si="11"/>
        <v>0</v>
      </c>
      <c r="H19" s="265"/>
      <c r="I19" s="265"/>
      <c r="J19" s="280"/>
      <c r="K19" s="280"/>
      <c r="L19" s="310"/>
      <c r="M19" s="282"/>
      <c r="N19" s="461">
        <f t="shared" si="14"/>
        <v>42980</v>
      </c>
      <c r="O19" s="390"/>
      <c r="P19" s="283"/>
      <c r="Q19" s="283"/>
      <c r="R19" s="80"/>
      <c r="S19" s="68">
        <f t="shared" si="1"/>
        <v>0</v>
      </c>
      <c r="T19" s="4">
        <f t="shared" si="2"/>
        <v>0</v>
      </c>
      <c r="U19" s="35"/>
      <c r="V19" s="69">
        <f t="shared" si="6"/>
        <v>0</v>
      </c>
      <c r="W19" s="69">
        <f t="shared" si="7"/>
        <v>0</v>
      </c>
      <c r="X19" s="70">
        <f t="shared" si="8"/>
        <v>0</v>
      </c>
      <c r="Y19" s="92">
        <f t="shared" si="3"/>
        <v>0</v>
      </c>
      <c r="Z19" s="234"/>
      <c r="AA19" s="530">
        <v>0</v>
      </c>
      <c r="AB19" s="531">
        <v>0</v>
      </c>
      <c r="AC19" s="37"/>
    </row>
    <row r="20" spans="1:29" ht="13.5" customHeight="1" thickBot="1" x14ac:dyDescent="0.3">
      <c r="A20" s="498" t="str">
        <f t="shared" si="13"/>
        <v>vrijdag</v>
      </c>
      <c r="B20" s="665"/>
      <c r="C20" s="449" t="e">
        <f t="shared" si="12"/>
        <v>#REF!</v>
      </c>
      <c r="D20" s="442">
        <f>IF(LEFT($A20,2)="ma",$D$175,IF(LEFT($A20,2)="di",$D$180,IF(LEFT($A20,2)="wo",$D$185,IF(LEFT($A20,2)="do",$D$190,IF(LEFT($A20,2)="vr",$D$195,IF(LEFT($A20,2)="za",$D$198,IF(LEFT($A20,2)="zo",$D$199)))))))</f>
        <v>0</v>
      </c>
      <c r="E20" s="442">
        <f>IF(LEFT($A20,2)="ma",$E$175,IF(LEFT($A20,2)="di",$E$180,IF(LEFT($A20,2)="wo",$E$185,IF(LEFT($A20,2)="do",$E$190,IF(LEFT($A20,2)="vr",$E$195,IF(LEFT($A20,2)="za",$E$198,IF(LEFT($A20,2)="zo",$E$199)))))))</f>
        <v>0</v>
      </c>
      <c r="F20" s="442">
        <f>IF(LEFT($A20,2)="ma",$C$175,IF(LEFT($A20,2)="di",$C$180,IF(LEFT($A20,2)="wo",$C$185,IF(LEFT($A20,2)="do",$C$190,IF(LEFT($A20,2)="vr",$C$195,IF(LEFT($A20,2)="za",$C$198,IF(LEFT($A20,2)="zo",$C$199)))))))</f>
        <v>0</v>
      </c>
      <c r="G20" s="46">
        <f t="shared" si="11"/>
        <v>0</v>
      </c>
      <c r="H20" s="268"/>
      <c r="I20" s="266"/>
      <c r="J20" s="292"/>
      <c r="K20" s="292"/>
      <c r="L20" s="313"/>
      <c r="M20" s="294"/>
      <c r="N20" s="461">
        <f t="shared" si="14"/>
        <v>42980</v>
      </c>
      <c r="O20" s="393"/>
      <c r="P20" s="295"/>
      <c r="Q20" s="295"/>
      <c r="R20" s="81"/>
      <c r="S20" s="71">
        <f t="shared" si="1"/>
        <v>0</v>
      </c>
      <c r="T20" s="6">
        <f t="shared" si="2"/>
        <v>0</v>
      </c>
      <c r="U20" s="36"/>
      <c r="V20" s="72">
        <f t="shared" si="6"/>
        <v>0</v>
      </c>
      <c r="W20" s="72">
        <f t="shared" si="7"/>
        <v>0</v>
      </c>
      <c r="X20" s="73">
        <f t="shared" si="8"/>
        <v>0</v>
      </c>
      <c r="Y20" s="93">
        <f t="shared" si="3"/>
        <v>0</v>
      </c>
      <c r="Z20" s="237"/>
      <c r="AA20" s="532">
        <v>0</v>
      </c>
      <c r="AB20" s="533">
        <v>0</v>
      </c>
      <c r="AC20" s="40"/>
    </row>
    <row r="21" spans="1:29" ht="12.75" customHeight="1" x14ac:dyDescent="0.25">
      <c r="A21" s="496" t="str">
        <f>TEXT($B$21,"dddd")</f>
        <v>zaterdag</v>
      </c>
      <c r="B21" s="663">
        <f>DATE($AC$3,9,4)</f>
        <v>42981</v>
      </c>
      <c r="C21" s="451"/>
      <c r="D21" s="493">
        <f>IF(LEFT($A21,2 )="ma",$D$171,IF(LEFT($A21,2)="di",$D$176,IF(LEFT($A21,2)="wo",$D$181,IF(LEFT($A21,2)="do",$D$186,IF(LEFT($A21,2)="vr",$D$191,IF(LEFT($A21,2)="za",$D$198,IF(LEFT($A21,2)="zo",$D$199)))))))</f>
        <v>0</v>
      </c>
      <c r="E21" s="495">
        <f>IF(LEFT($A21,2)="ma",$E$171,IF(LEFT($A21,2)="di",$E$176,IF(LEFT($A21,2)="wo",$E$181,IF(LEFT($A21,2)="do",$E$186,IF(LEFT($A21,2)="vr",$E$191,IF(LEFT($A21,2)="za",$E$198,IF(LEFT($A21,2)="zo",$E$199)))))))</f>
        <v>0</v>
      </c>
      <c r="F21" s="495">
        <f>IF(LEFT($A21,2)="ma",$C$171,IF(LEFT($A21,2)="di",$C$176,IF(LEFT($A21,2)="wo",$C$181,IF(LEFT($A21,2)="do",$C$186,IF(LEFT($A21,2)="vr",$C$191,IF(LEFT($A21,2)="za",$C$198,IF(LEFT($A21,2)="zo",$C$199)))))))</f>
        <v>0</v>
      </c>
      <c r="G21" s="42">
        <f t="shared" si="11"/>
        <v>0</v>
      </c>
      <c r="H21" s="264"/>
      <c r="I21" s="508"/>
      <c r="J21" s="276"/>
      <c r="K21" s="276"/>
      <c r="L21" s="309"/>
      <c r="M21" s="278"/>
      <c r="N21" s="462">
        <f>$B$21</f>
        <v>42981</v>
      </c>
      <c r="O21" s="389"/>
      <c r="P21" s="279"/>
      <c r="Q21" s="279"/>
      <c r="R21" s="79"/>
      <c r="S21" s="200">
        <f t="shared" si="1"/>
        <v>0</v>
      </c>
      <c r="T21" s="5">
        <f t="shared" si="2"/>
        <v>0</v>
      </c>
      <c r="U21" s="34"/>
      <c r="V21" s="67">
        <f>IF(LEFT(M21,1)="R",IF(U21&lt;$Q$2,0,U21-$Q$2),IF(LEFT(M21,1)="S",IF(U21&lt;$Q$2,0,U21-$Q$2),U21))</f>
        <v>0</v>
      </c>
      <c r="W21" s="67">
        <f>U21</f>
        <v>0</v>
      </c>
      <c r="X21" s="74">
        <f>W21*($Y$3)</f>
        <v>0</v>
      </c>
      <c r="Y21" s="91">
        <f t="shared" si="3"/>
        <v>0</v>
      </c>
      <c r="Z21" s="238"/>
      <c r="AA21" s="534">
        <v>0</v>
      </c>
      <c r="AB21" s="535">
        <v>0</v>
      </c>
      <c r="AC21" s="41"/>
    </row>
    <row r="22" spans="1:29" ht="12.75" customHeight="1" x14ac:dyDescent="0.25">
      <c r="A22" s="497" t="str">
        <f t="shared" ref="A22:A25" si="15">TEXT($B$21,"dddd")</f>
        <v>zaterdag</v>
      </c>
      <c r="B22" s="664"/>
      <c r="C22" s="450"/>
      <c r="D22" s="494">
        <f>IF(LEFT($A22,2)="ma",$D$172,IF(LEFT($A22,2)="di",$D$177,IF(LEFT($A22,2)="wo",$D$182,IF(LEFT($A22,2)="do",$D$187,IF(LEFT($A22,2)="vr",$D$192,IF(LEFT($A22,2)="za",$D$198,IF(LEFT($A22,2)="zo",$D$199)))))))</f>
        <v>0</v>
      </c>
      <c r="E22" s="441">
        <f>IF(LEFT($A22,2)="ma",$E$172,IF(LEFT($A22,2)="di",$E$177,IF(LEFT($A22,2)="wo",$E$182,IF(LEFT($A22,2)="do",$E$187,IF(LEFT($A22,2)="vr",$E$192,IF(LEFT($A22,2)="za",$E$198,IF(LEFT($A22,2)="zo",$E$199)))))))</f>
        <v>0</v>
      </c>
      <c r="F22" s="441">
        <f>IF(LEFT($A22,2)="ma",$C$172,IF(LEFT($A22,2)="di",$C$177,IF(LEFT($A22,2)="wo",$C$182,IF(LEFT($A22,2)="do",$C$187,IF(LEFT($A22,2)="vr",$C$192,IF(LEFT($A22,2)="za",$C$198,IF(LEFT($A22,2)="zo",$C$199)))))))</f>
        <v>0</v>
      </c>
      <c r="G22" s="43">
        <f t="shared" si="11"/>
        <v>0</v>
      </c>
      <c r="H22" s="265"/>
      <c r="I22" s="265"/>
      <c r="J22" s="280"/>
      <c r="K22" s="280"/>
      <c r="L22" s="310"/>
      <c r="M22" s="282"/>
      <c r="N22" s="462">
        <f t="shared" ref="N22:N25" si="16">$B$21</f>
        <v>42981</v>
      </c>
      <c r="O22" s="390"/>
      <c r="P22" s="283"/>
      <c r="Q22" s="283"/>
      <c r="R22" s="80"/>
      <c r="S22" s="68">
        <f t="shared" si="1"/>
        <v>0</v>
      </c>
      <c r="T22" s="4">
        <f t="shared" si="2"/>
        <v>0</v>
      </c>
      <c r="U22" s="35"/>
      <c r="V22" s="69">
        <f t="shared" si="6"/>
        <v>0</v>
      </c>
      <c r="W22" s="69">
        <f t="shared" si="7"/>
        <v>0</v>
      </c>
      <c r="X22" s="70">
        <f t="shared" si="8"/>
        <v>0</v>
      </c>
      <c r="Y22" s="92">
        <f t="shared" si="3"/>
        <v>0</v>
      </c>
      <c r="Z22" s="234"/>
      <c r="AA22" s="530">
        <v>0</v>
      </c>
      <c r="AB22" s="531">
        <v>0</v>
      </c>
      <c r="AC22" s="37"/>
    </row>
    <row r="23" spans="1:29" ht="12.75" customHeight="1" x14ac:dyDescent="0.25">
      <c r="A23" s="497" t="str">
        <f t="shared" si="15"/>
        <v>zaterdag</v>
      </c>
      <c r="B23" s="664"/>
      <c r="C23" s="452"/>
      <c r="D23" s="492">
        <f>IF(LEFT($A23,2)="ma",$D$173,IF(LEFT($A23,2)="di",$D$178,IF(LEFT($A23,2)="wo",$D$183,IF(LEFT($A23,2)="do",$D$188,IF(LEFT($A23,2)="vr",$D$193,IF(LEFT($A23,2)="za",$D$198,IF(LEFT($A23,2)="zo",$D$199)))))))</f>
        <v>0</v>
      </c>
      <c r="E23" s="441">
        <f>IF(LEFT($A23,2)="ma",$E$173,IF(LEFT($A23,2)="di",$E$178,IF(LEFT($A23,2)="wo",$E$183,IF(LEFT($A23,2)="do",$E$188,IF(LEFT($A23,2)="vr",$E$193,IF(LEFT($A23,2)="za",$E$198,IF(LEFT($A23,2)="zo",$E$199)))))))</f>
        <v>0</v>
      </c>
      <c r="F23" s="441">
        <f>IF(LEFT($A23,2)="ma",$C$173,IF(LEFT($A23,2)="di",$C$178,IF(LEFT($A23,2)="wo",$C$183,IF(LEFT($A23,2)="do",$C$188,IF(LEFT($A23,2)="vr",$C$193,IF(LEFT($A23,2)="za",$C$198,IF(LEFT($A23,2)="zo",$C$199)))))))</f>
        <v>0</v>
      </c>
      <c r="G23" s="43">
        <f t="shared" si="11"/>
        <v>0</v>
      </c>
      <c r="H23" s="265"/>
      <c r="I23" s="265"/>
      <c r="J23" s="280"/>
      <c r="K23" s="280"/>
      <c r="L23" s="310"/>
      <c r="M23" s="282"/>
      <c r="N23" s="462">
        <f t="shared" si="16"/>
        <v>42981</v>
      </c>
      <c r="O23" s="390"/>
      <c r="P23" s="283"/>
      <c r="Q23" s="283"/>
      <c r="R23" s="80"/>
      <c r="S23" s="68">
        <f t="shared" si="1"/>
        <v>0</v>
      </c>
      <c r="T23" s="4">
        <f t="shared" si="2"/>
        <v>0</v>
      </c>
      <c r="U23" s="35"/>
      <c r="V23" s="69">
        <f t="shared" si="6"/>
        <v>0</v>
      </c>
      <c r="W23" s="69">
        <f t="shared" si="7"/>
        <v>0</v>
      </c>
      <c r="X23" s="70">
        <f t="shared" si="8"/>
        <v>0</v>
      </c>
      <c r="Y23" s="92">
        <f t="shared" si="3"/>
        <v>0</v>
      </c>
      <c r="Z23" s="234"/>
      <c r="AA23" s="530">
        <v>0</v>
      </c>
      <c r="AB23" s="531">
        <v>0</v>
      </c>
      <c r="AC23" s="37"/>
    </row>
    <row r="24" spans="1:29" ht="12.75" customHeight="1" thickBot="1" x14ac:dyDescent="0.3">
      <c r="A24" s="497" t="str">
        <f t="shared" si="15"/>
        <v>zaterdag</v>
      </c>
      <c r="B24" s="664"/>
      <c r="C24" s="450"/>
      <c r="D24" s="441">
        <f>IF(LEFT($A24,2)="ma",$D$174,IF(LEFT($A24,2)="di",$D$179,IF(LEFT($A24,2)="wo",$D$184,IF(LEFT($A24,2)="do",$D$189,IF(LEFT($A24,2)="vr",$D$194,IF(LEFT($A24,2)="za",$D$198,IF(LEFT($A24,2)="zo",$D$199)))))))</f>
        <v>0</v>
      </c>
      <c r="E24" s="441">
        <f>IF(LEFT($A24,2)="ma",$E$174,IF(LEFT($A24,2)="di",$E$179,IF(LEFT($A24,2)="wo",$E$184,IF(LEFT($A24,2)="do",$E$189,IF(LEFT($A24,2)="vr",$E$194,IF(LEFT($A24,2)="za",$E$198,IF(LEFT($A24,2)="zo",$E$199)))))))</f>
        <v>0</v>
      </c>
      <c r="F24" s="441">
        <f>IF(LEFT($A24,2)="ma",$C$174,IF(LEFT($A24,2)="di",$C$179,IF(LEFT($A24,2)="wo",$C$184,IF(LEFT($A24,2)="do",$C$189,IF(LEFT($A24,2)="vr",$C$194,IF(LEFT($A24,2)="za",$C$198,IF(LEFT($A24,2)="zo",$C$199)))))))</f>
        <v>0</v>
      </c>
      <c r="G24" s="43">
        <f t="shared" si="11"/>
        <v>0</v>
      </c>
      <c r="H24" s="265"/>
      <c r="I24" s="265"/>
      <c r="J24" s="280"/>
      <c r="K24" s="280"/>
      <c r="L24" s="310"/>
      <c r="M24" s="282"/>
      <c r="N24" s="462">
        <f t="shared" si="16"/>
        <v>42981</v>
      </c>
      <c r="O24" s="390"/>
      <c r="P24" s="283"/>
      <c r="Q24" s="283"/>
      <c r="R24" s="80"/>
      <c r="S24" s="68">
        <f t="shared" si="1"/>
        <v>0</v>
      </c>
      <c r="T24" s="4">
        <f t="shared" si="2"/>
        <v>0</v>
      </c>
      <c r="U24" s="35"/>
      <c r="V24" s="69">
        <f t="shared" si="6"/>
        <v>0</v>
      </c>
      <c r="W24" s="69">
        <f t="shared" si="7"/>
        <v>0</v>
      </c>
      <c r="X24" s="70">
        <f t="shared" si="8"/>
        <v>0</v>
      </c>
      <c r="Y24" s="92">
        <f t="shared" si="3"/>
        <v>0</v>
      </c>
      <c r="Z24" s="234"/>
      <c r="AA24" s="530">
        <v>0</v>
      </c>
      <c r="AB24" s="531">
        <v>0</v>
      </c>
      <c r="AC24" s="37"/>
    </row>
    <row r="25" spans="1:29" ht="13.5" customHeight="1" thickBot="1" x14ac:dyDescent="0.3">
      <c r="A25" s="498" t="str">
        <f t="shared" si="15"/>
        <v>zaterdag</v>
      </c>
      <c r="B25" s="665"/>
      <c r="C25" s="449" t="e">
        <f t="shared" si="12"/>
        <v>#REF!</v>
      </c>
      <c r="D25" s="442">
        <f>IF(LEFT($A25,2)="ma",$D$175,IF(LEFT($A25,2)="di",$D$180,IF(LEFT($A25,2)="wo",$D$185,IF(LEFT($A25,2)="do",$D$190,IF(LEFT($A25,2)="vr",$D$195,IF(LEFT($A25,2)="za",$D$198,IF(LEFT($A25,2)="zo",$D$199)))))))</f>
        <v>0</v>
      </c>
      <c r="E25" s="442">
        <f>IF(LEFT($A25,2)="ma",$E$175,IF(LEFT($A25,2)="di",$E$180,IF(LEFT($A25,2)="wo",$E$185,IF(LEFT($A25,2)="do",$E$190,IF(LEFT($A25,2)="vr",$E$195,IF(LEFT($A25,2)="za",$E$198,IF(LEFT($A25,2)="zo",$E$199)))))))</f>
        <v>0</v>
      </c>
      <c r="F25" s="442">
        <f>IF(LEFT($A25,2)="ma",$C$175,IF(LEFT($A25,2)="di",$C$180,IF(LEFT($A25,2)="wo",$C$185,IF(LEFT($A25,2)="do",$C$190,IF(LEFT($A25,2)="vr",$C$195,IF(LEFT($A25,2)="za",$C$198,IF(LEFT($A25,2)="zo",$C$199)))))))</f>
        <v>0</v>
      </c>
      <c r="G25" s="44">
        <f t="shared" si="11"/>
        <v>0</v>
      </c>
      <c r="H25" s="266"/>
      <c r="I25" s="266"/>
      <c r="J25" s="284"/>
      <c r="K25" s="284"/>
      <c r="L25" s="311"/>
      <c r="M25" s="286"/>
      <c r="N25" s="462">
        <f t="shared" si="16"/>
        <v>42981</v>
      </c>
      <c r="O25" s="391"/>
      <c r="P25" s="287"/>
      <c r="Q25" s="287"/>
      <c r="R25" s="81"/>
      <c r="S25" s="71">
        <f t="shared" si="1"/>
        <v>0</v>
      </c>
      <c r="T25" s="6">
        <f t="shared" si="2"/>
        <v>0</v>
      </c>
      <c r="U25" s="36"/>
      <c r="V25" s="72">
        <f t="shared" si="6"/>
        <v>0</v>
      </c>
      <c r="W25" s="72">
        <f t="shared" si="7"/>
        <v>0</v>
      </c>
      <c r="X25" s="73">
        <f t="shared" si="8"/>
        <v>0</v>
      </c>
      <c r="Y25" s="93">
        <f t="shared" si="3"/>
        <v>0</v>
      </c>
      <c r="Z25" s="235"/>
      <c r="AA25" s="536">
        <v>0</v>
      </c>
      <c r="AB25" s="537">
        <v>0</v>
      </c>
      <c r="AC25" s="38"/>
    </row>
    <row r="26" spans="1:29" ht="12.75" customHeight="1" thickBot="1" x14ac:dyDescent="0.3">
      <c r="A26" s="496" t="str">
        <f>TEXT($B$26,"dddd")</f>
        <v>zondag</v>
      </c>
      <c r="B26" s="663">
        <f>DATE($AC$3,9,5)</f>
        <v>42982</v>
      </c>
      <c r="C26" s="451"/>
      <c r="D26" s="493">
        <f>IF(LEFT($A26,2 )="ma",$D$171,IF(LEFT($A26,2)="di",$D$176,IF(LEFT($A26,2)="wo",$D$181,IF(LEFT($A26,2)="do",$D$186,IF(LEFT($A26,2)="vr",$D$191,IF(LEFT($A26,2)="za",$D$198,IF(LEFT($A26,2)="zo",$D$199)))))))</f>
        <v>0</v>
      </c>
      <c r="E26" s="495">
        <f>IF(LEFT($A26,2)="ma",$E$171,IF(LEFT($A26,2)="di",$E$176,IF(LEFT($A26,2)="wo",$E$181,IF(LEFT($A26,2)="do",$E$186,IF(LEFT($A26,2)="vr",$E$191,IF(LEFT($A26,2)="za",$E$198,IF(LEFT($A26,2)="zo",$E$199)))))))</f>
        <v>0</v>
      </c>
      <c r="F26" s="495">
        <f>IF(LEFT($A26,2)="ma",$C$171,IF(LEFT($A26,2)="di",$C$176,IF(LEFT($A26,2)="wo",$C$181,IF(LEFT($A26,2)="do",$C$186,IF(LEFT($A26,2)="vr",$C$191,IF(LEFT($A26,2)="za",$C$198,IF(LEFT($A26,2)="zo",$C$199)))))))</f>
        <v>0</v>
      </c>
      <c r="G26" s="45">
        <f t="shared" si="11"/>
        <v>0</v>
      </c>
      <c r="H26" s="267"/>
      <c r="I26" s="508"/>
      <c r="J26" s="288"/>
      <c r="K26" s="288"/>
      <c r="L26" s="312"/>
      <c r="M26" s="290"/>
      <c r="N26" s="461">
        <f>$B$26</f>
        <v>42982</v>
      </c>
      <c r="O26" s="392"/>
      <c r="P26" s="291"/>
      <c r="Q26" s="291"/>
      <c r="R26" s="79"/>
      <c r="S26" s="200">
        <f t="shared" si="1"/>
        <v>0</v>
      </c>
      <c r="T26" s="5">
        <f t="shared" si="2"/>
        <v>0</v>
      </c>
      <c r="U26" s="34"/>
      <c r="V26" s="67">
        <f>IF(LEFT(M26,1)="R",IF(U26&lt;$Q$2,0,U26-$Q$2),IF(LEFT(M26,1)="S",IF(U26&lt;$Q$2,0,U26-$Q$2),U26))</f>
        <v>0</v>
      </c>
      <c r="W26" s="67">
        <f>U26</f>
        <v>0</v>
      </c>
      <c r="X26" s="74">
        <f>W26*($Y$3)</f>
        <v>0</v>
      </c>
      <c r="Y26" s="91">
        <f t="shared" si="3"/>
        <v>0</v>
      </c>
      <c r="Z26" s="236"/>
      <c r="AA26" s="528">
        <v>0</v>
      </c>
      <c r="AB26" s="529">
        <v>0</v>
      </c>
      <c r="AC26" s="39"/>
    </row>
    <row r="27" spans="1:29" ht="12.75" customHeight="1" thickBot="1" x14ac:dyDescent="0.3">
      <c r="A27" s="497" t="str">
        <f t="shared" ref="A27:A30" si="17">TEXT($B$26,"dddd")</f>
        <v>zondag</v>
      </c>
      <c r="B27" s="664"/>
      <c r="C27" s="450"/>
      <c r="D27" s="494">
        <f>IF(LEFT($A27,2)="ma",$D$172,IF(LEFT($A27,2)="di",$D$177,IF(LEFT($A27,2)="wo",$D$182,IF(LEFT($A27,2)="do",$D$187,IF(LEFT($A27,2)="vr",$D$192,IF(LEFT($A27,2)="za",$D$198,IF(LEFT($A27,2)="zo",$D$199)))))))</f>
        <v>0</v>
      </c>
      <c r="E27" s="441">
        <f>IF(LEFT($A27,2)="ma",$E$172,IF(LEFT($A27,2)="di",$E$177,IF(LEFT($A27,2)="wo",$E$182,IF(LEFT($A27,2)="do",$E$187,IF(LEFT($A27,2)="vr",$E$192,IF(LEFT($A27,2)="za",$E$198,IF(LEFT($A27,2)="zo",$E$199)))))))</f>
        <v>0</v>
      </c>
      <c r="F27" s="441">
        <f>IF(LEFT($A27,2)="ma",$C$172,IF(LEFT($A27,2)="di",$C$177,IF(LEFT($A27,2)="wo",$C$182,IF(LEFT($A27,2)="do",$C$187,IF(LEFT($A27,2)="vr",$C$192,IF(LEFT($A27,2)="za",$C$198,IF(LEFT($A27,2)="zo",$C$199)))))))</f>
        <v>0</v>
      </c>
      <c r="G27" s="43">
        <f t="shared" si="11"/>
        <v>0</v>
      </c>
      <c r="H27" s="265"/>
      <c r="I27" s="265"/>
      <c r="J27" s="280"/>
      <c r="K27" s="280"/>
      <c r="L27" s="310"/>
      <c r="M27" s="282"/>
      <c r="N27" s="461">
        <f t="shared" ref="N27:N30" si="18">$B$26</f>
        <v>42982</v>
      </c>
      <c r="O27" s="390"/>
      <c r="P27" s="283"/>
      <c r="Q27" s="283"/>
      <c r="R27" s="80"/>
      <c r="S27" s="68">
        <f t="shared" si="1"/>
        <v>0</v>
      </c>
      <c r="T27" s="4">
        <f t="shared" si="2"/>
        <v>0</v>
      </c>
      <c r="U27" s="35"/>
      <c r="V27" s="69">
        <f t="shared" si="6"/>
        <v>0</v>
      </c>
      <c r="W27" s="69">
        <f t="shared" si="7"/>
        <v>0</v>
      </c>
      <c r="X27" s="70">
        <f t="shared" si="8"/>
        <v>0</v>
      </c>
      <c r="Y27" s="92">
        <f t="shared" si="3"/>
        <v>0</v>
      </c>
      <c r="Z27" s="234"/>
      <c r="AA27" s="530">
        <v>0</v>
      </c>
      <c r="AB27" s="531">
        <v>0</v>
      </c>
      <c r="AC27" s="37"/>
    </row>
    <row r="28" spans="1:29" ht="12.75" customHeight="1" thickBot="1" x14ac:dyDescent="0.3">
      <c r="A28" s="497" t="str">
        <f t="shared" si="17"/>
        <v>zondag</v>
      </c>
      <c r="B28" s="664"/>
      <c r="C28" s="452"/>
      <c r="D28" s="492">
        <f>IF(LEFT($A28,2)="ma",$D$173,IF(LEFT($A28,2)="di",$D$178,IF(LEFT($A28,2)="wo",$D$183,IF(LEFT($A28,2)="do",$D$188,IF(LEFT($A28,2)="vr",$D$193,IF(LEFT($A28,2)="za",$D$198,IF(LEFT($A28,2)="zo",$D$199)))))))</f>
        <v>0</v>
      </c>
      <c r="E28" s="441">
        <f>IF(LEFT($A28,2)="ma",$E$173,IF(LEFT($A28,2)="di",$E$178,IF(LEFT($A28,2)="wo",$E$183,IF(LEFT($A28,2)="do",$E$188,IF(LEFT($A28,2)="vr",$E$193,IF(LEFT($A28,2)="za",$E$198,IF(LEFT($A28,2)="zo",$E$199)))))))</f>
        <v>0</v>
      </c>
      <c r="F28" s="441">
        <f>IF(LEFT($A28,2)="ma",$C$173,IF(LEFT($A28,2)="di",$C$178,IF(LEFT($A28,2)="wo",$C$183,IF(LEFT($A28,2)="do",$C$188,IF(LEFT($A28,2)="vr",$C$193,IF(LEFT($A28,2)="za",$C$198,IF(LEFT($A28,2)="zo",$C$199)))))))</f>
        <v>0</v>
      </c>
      <c r="G28" s="43">
        <f t="shared" si="11"/>
        <v>0</v>
      </c>
      <c r="H28" s="265"/>
      <c r="I28" s="265"/>
      <c r="J28" s="280"/>
      <c r="K28" s="280"/>
      <c r="L28" s="310"/>
      <c r="M28" s="282"/>
      <c r="N28" s="461">
        <f t="shared" si="18"/>
        <v>42982</v>
      </c>
      <c r="O28" s="390"/>
      <c r="P28" s="283"/>
      <c r="Q28" s="283"/>
      <c r="R28" s="80"/>
      <c r="S28" s="68">
        <f t="shared" si="1"/>
        <v>0</v>
      </c>
      <c r="T28" s="4">
        <f t="shared" si="2"/>
        <v>0</v>
      </c>
      <c r="U28" s="35"/>
      <c r="V28" s="69">
        <f t="shared" si="6"/>
        <v>0</v>
      </c>
      <c r="W28" s="69">
        <f t="shared" si="7"/>
        <v>0</v>
      </c>
      <c r="X28" s="70">
        <f t="shared" si="8"/>
        <v>0</v>
      </c>
      <c r="Y28" s="92">
        <f t="shared" si="3"/>
        <v>0</v>
      </c>
      <c r="Z28" s="234"/>
      <c r="AA28" s="530">
        <v>0</v>
      </c>
      <c r="AB28" s="531">
        <v>0</v>
      </c>
      <c r="AC28" s="37"/>
    </row>
    <row r="29" spans="1:29" ht="12.75" customHeight="1" thickBot="1" x14ac:dyDescent="0.3">
      <c r="A29" s="497" t="str">
        <f t="shared" si="17"/>
        <v>zondag</v>
      </c>
      <c r="B29" s="664"/>
      <c r="C29" s="450"/>
      <c r="D29" s="441">
        <f>IF(LEFT($A29,2)="ma",$D$174,IF(LEFT($A29,2)="di",$D$179,IF(LEFT($A29,2)="wo",$D$184,IF(LEFT($A29,2)="do",$D$189,IF(LEFT($A29,2)="vr",$D$194,IF(LEFT($A29,2)="za",$D$198,IF(LEFT($A29,2)="zo",$D$199)))))))</f>
        <v>0</v>
      </c>
      <c r="E29" s="441">
        <f>IF(LEFT($A29,2)="ma",$E$174,IF(LEFT($A29,2)="di",$E$179,IF(LEFT($A29,2)="wo",$E$184,IF(LEFT($A29,2)="do",$E$189,IF(LEFT($A29,2)="vr",$E$194,IF(LEFT($A29,2)="za",$E$198,IF(LEFT($A29,2)="zo",$E$199)))))))</f>
        <v>0</v>
      </c>
      <c r="F29" s="441">
        <f>IF(LEFT($A29,2)="ma",$C$174,IF(LEFT($A29,2)="di",$C$179,IF(LEFT($A29,2)="wo",$C$184,IF(LEFT($A29,2)="do",$C$189,IF(LEFT($A29,2)="vr",$C$194,IF(LEFT($A29,2)="za",$C$198,IF(LEFT($A29,2)="zo",$C$199)))))))</f>
        <v>0</v>
      </c>
      <c r="G29" s="43">
        <f t="shared" si="11"/>
        <v>0</v>
      </c>
      <c r="H29" s="265"/>
      <c r="I29" s="265"/>
      <c r="J29" s="280"/>
      <c r="K29" s="280"/>
      <c r="L29" s="310"/>
      <c r="M29" s="282"/>
      <c r="N29" s="461">
        <f t="shared" si="18"/>
        <v>42982</v>
      </c>
      <c r="O29" s="390"/>
      <c r="P29" s="283"/>
      <c r="Q29" s="283"/>
      <c r="R29" s="80"/>
      <c r="S29" s="68">
        <f t="shared" si="1"/>
        <v>0</v>
      </c>
      <c r="T29" s="4">
        <f t="shared" si="2"/>
        <v>0</v>
      </c>
      <c r="U29" s="35"/>
      <c r="V29" s="69">
        <f t="shared" si="6"/>
        <v>0</v>
      </c>
      <c r="W29" s="69">
        <f t="shared" si="7"/>
        <v>0</v>
      </c>
      <c r="X29" s="70">
        <f t="shared" si="8"/>
        <v>0</v>
      </c>
      <c r="Y29" s="92">
        <f t="shared" si="3"/>
        <v>0</v>
      </c>
      <c r="Z29" s="234"/>
      <c r="AA29" s="530">
        <v>0</v>
      </c>
      <c r="AB29" s="531">
        <v>0</v>
      </c>
      <c r="AC29" s="37"/>
    </row>
    <row r="30" spans="1:29" ht="13.5" customHeight="1" thickBot="1" x14ac:dyDescent="0.3">
      <c r="A30" s="498" t="str">
        <f t="shared" si="17"/>
        <v>zondag</v>
      </c>
      <c r="B30" s="665"/>
      <c r="C30" s="449" t="e">
        <f t="shared" si="12"/>
        <v>#REF!</v>
      </c>
      <c r="D30" s="442">
        <f>IF(LEFT($A30,2)="ma",$D$175,IF(LEFT($A30,2)="di",$D$180,IF(LEFT($A30,2)="wo",$D$185,IF(LEFT($A30,2)="do",$D$190,IF(LEFT($A30,2)="vr",$D$195,IF(LEFT($A30,2)="za",$D$198,IF(LEFT($A30,2)="zo",$D$199)))))))</f>
        <v>0</v>
      </c>
      <c r="E30" s="442">
        <f>IF(LEFT($A30,2)="ma",$E$175,IF(LEFT($A30,2)="di",$E$180,IF(LEFT($A30,2)="wo",$E$185,IF(LEFT($A30,2)="do",$E$190,IF(LEFT($A30,2)="vr",$E$195,IF(LEFT($A30,2)="za",$E$198,IF(LEFT($A30,2)="zo",$E$199)))))))</f>
        <v>0</v>
      </c>
      <c r="F30" s="442">
        <f>IF(LEFT($A30,2)="ma",$C$175,IF(LEFT($A30,2)="di",$C$180,IF(LEFT($A30,2)="wo",$C$185,IF(LEFT($A30,2)="do",$C$190,IF(LEFT($A30,2)="vr",$C$195,IF(LEFT($A30,2)="za",$C$198,IF(LEFT($A30,2)="zo",$C$199)))))))</f>
        <v>0</v>
      </c>
      <c r="G30" s="44">
        <f t="shared" si="11"/>
        <v>0</v>
      </c>
      <c r="H30" s="266"/>
      <c r="I30" s="266"/>
      <c r="J30" s="284"/>
      <c r="K30" s="284"/>
      <c r="L30" s="311"/>
      <c r="M30" s="286"/>
      <c r="N30" s="461">
        <f t="shared" si="18"/>
        <v>42982</v>
      </c>
      <c r="O30" s="391"/>
      <c r="P30" s="287"/>
      <c r="Q30" s="287"/>
      <c r="R30" s="81"/>
      <c r="S30" s="71">
        <f t="shared" si="1"/>
        <v>0</v>
      </c>
      <c r="T30" s="6">
        <f t="shared" si="2"/>
        <v>0</v>
      </c>
      <c r="U30" s="36"/>
      <c r="V30" s="72">
        <f t="shared" si="6"/>
        <v>0</v>
      </c>
      <c r="W30" s="72">
        <f t="shared" si="7"/>
        <v>0</v>
      </c>
      <c r="X30" s="73">
        <f t="shared" si="8"/>
        <v>0</v>
      </c>
      <c r="Y30" s="93">
        <f t="shared" si="3"/>
        <v>0</v>
      </c>
      <c r="Z30" s="235"/>
      <c r="AA30" s="532">
        <v>0</v>
      </c>
      <c r="AB30" s="533">
        <v>0</v>
      </c>
      <c r="AC30" s="38"/>
    </row>
    <row r="31" spans="1:29" ht="12.75" customHeight="1" x14ac:dyDescent="0.25">
      <c r="A31" s="496" t="str">
        <f>TEXT($B$31,"dddd")</f>
        <v>maandag</v>
      </c>
      <c r="B31" s="663">
        <f>DATE($AC$3,9,6)</f>
        <v>42983</v>
      </c>
      <c r="C31" s="451"/>
      <c r="D31" s="493">
        <f>IF(LEFT($A31,2 )="ma",$D$171,IF(LEFT($A31,2)="di",$D$176,IF(LEFT($A31,2)="wo",$D$181,IF(LEFT($A31,2)="do",$D$186,IF(LEFT($A31,2)="vr",$D$191,IF(LEFT($A31,2)="za",$D$198,IF(LEFT($A31,2)="zo",$D$199)))))))</f>
        <v>0</v>
      </c>
      <c r="E31" s="495">
        <f>IF(LEFT($A31,2)="ma",$E$171,IF(LEFT($A31,2)="di",$E$176,IF(LEFT($A31,2)="wo",$E$181,IF(LEFT($A31,2)="do",$E$186,IF(LEFT($A31,2)="vr",$E$191,IF(LEFT($A31,2)="za",$E$198,IF(LEFT($A31,2)="zo",$E$199)))))))</f>
        <v>0</v>
      </c>
      <c r="F31" s="495">
        <f>IF(LEFT($A31,2)="ma",$C$171,IF(LEFT($A31,2)="di",$C$176,IF(LEFT($A31,2)="wo",$C$181,IF(LEFT($A31,2)="do",$C$186,IF(LEFT($A31,2)="vr",$C$191,IF(LEFT($A31,2)="za",$C$198,IF(LEFT($A31,2)="zo",$C$199)))))))</f>
        <v>0</v>
      </c>
      <c r="G31" s="42">
        <f t="shared" si="11"/>
        <v>0</v>
      </c>
      <c r="H31" s="264"/>
      <c r="I31" s="508"/>
      <c r="J31" s="314"/>
      <c r="K31" s="276"/>
      <c r="L31" s="309"/>
      <c r="M31" s="278"/>
      <c r="N31" s="462">
        <f>$B$31</f>
        <v>42983</v>
      </c>
      <c r="O31" s="389"/>
      <c r="P31" s="279"/>
      <c r="Q31" s="279"/>
      <c r="R31" s="79"/>
      <c r="S31" s="200">
        <f t="shared" si="1"/>
        <v>0</v>
      </c>
      <c r="T31" s="5">
        <f t="shared" si="2"/>
        <v>0</v>
      </c>
      <c r="U31" s="34"/>
      <c r="V31" s="67">
        <f>IF(LEFT(M31,1)="R",IF(U31&lt;$Q$2,0,U31-$Q$2),IF(LEFT(M31,1)="S",IF(U31&lt;$Q$2,0,U31-$Q$2),U31))</f>
        <v>0</v>
      </c>
      <c r="W31" s="67">
        <f>U31</f>
        <v>0</v>
      </c>
      <c r="X31" s="74">
        <f>W31*($Y$3)</f>
        <v>0</v>
      </c>
      <c r="Y31" s="91">
        <f t="shared" si="3"/>
        <v>0</v>
      </c>
      <c r="Z31" s="238"/>
      <c r="AA31" s="534">
        <v>0</v>
      </c>
      <c r="AB31" s="535">
        <v>0</v>
      </c>
      <c r="AC31" s="41"/>
    </row>
    <row r="32" spans="1:29" ht="12.75" customHeight="1" x14ac:dyDescent="0.25">
      <c r="A32" s="497" t="str">
        <f t="shared" ref="A32:A35" si="19">TEXT($B$31,"dddd")</f>
        <v>maandag</v>
      </c>
      <c r="B32" s="664"/>
      <c r="C32" s="450"/>
      <c r="D32" s="494">
        <f>IF(LEFT($A32,2)="ma",$D$172,IF(LEFT($A32,2)="di",$D$177,IF(LEFT($A32,2)="wo",$D$182,IF(LEFT($A32,2)="do",$D$187,IF(LEFT($A32,2)="vr",$D$192,IF(LEFT($A32,2)="za",$D$198,IF(LEFT($A32,2)="zo",$D$199)))))))</f>
        <v>0</v>
      </c>
      <c r="E32" s="441">
        <f>IF(LEFT($A32,2)="ma",$E$172,IF(LEFT($A32,2)="di",$E$177,IF(LEFT($A32,2)="wo",$E$182,IF(LEFT($A32,2)="do",$E$187,IF(LEFT($A32,2)="vr",$E$192,IF(LEFT($A32,2)="za",$E$198,IF(LEFT($A32,2)="zo",$E$199)))))))</f>
        <v>0</v>
      </c>
      <c r="F32" s="441">
        <f>IF(LEFT($A32,2)="ma",$C$172,IF(LEFT($A32,2)="di",$C$177,IF(LEFT($A32,2)="wo",$C$182,IF(LEFT($A32,2)="do",$C$187,IF(LEFT($A32,2)="vr",$C$192,IF(LEFT($A32,2)="za",$C$198,IF(LEFT($A32,2)="zo",$C$199)))))))</f>
        <v>0</v>
      </c>
      <c r="G32" s="43">
        <f t="shared" si="11"/>
        <v>0</v>
      </c>
      <c r="H32" s="265"/>
      <c r="I32" s="265"/>
      <c r="J32" s="297"/>
      <c r="K32" s="280"/>
      <c r="L32" s="310"/>
      <c r="M32" s="282"/>
      <c r="N32" s="462">
        <f t="shared" ref="N32:N35" si="20">$B$31</f>
        <v>42983</v>
      </c>
      <c r="O32" s="390"/>
      <c r="P32" s="283"/>
      <c r="Q32" s="283"/>
      <c r="R32" s="80"/>
      <c r="S32" s="68">
        <f t="shared" si="1"/>
        <v>0</v>
      </c>
      <c r="T32" s="4">
        <f t="shared" si="2"/>
        <v>0</v>
      </c>
      <c r="U32" s="35"/>
      <c r="V32" s="69">
        <f t="shared" si="6"/>
        <v>0</v>
      </c>
      <c r="W32" s="69">
        <f t="shared" si="7"/>
        <v>0</v>
      </c>
      <c r="X32" s="70">
        <f t="shared" si="8"/>
        <v>0</v>
      </c>
      <c r="Y32" s="92">
        <f t="shared" si="3"/>
        <v>0</v>
      </c>
      <c r="Z32" s="234"/>
      <c r="AA32" s="530">
        <v>0</v>
      </c>
      <c r="AB32" s="531">
        <v>0</v>
      </c>
      <c r="AC32" s="37"/>
    </row>
    <row r="33" spans="1:29" ht="12.75" customHeight="1" x14ac:dyDescent="0.25">
      <c r="A33" s="497" t="str">
        <f t="shared" si="19"/>
        <v>maandag</v>
      </c>
      <c r="B33" s="664"/>
      <c r="C33" s="452"/>
      <c r="D33" s="492">
        <f>IF(LEFT($A33,2)="ma",$D$173,IF(LEFT($A33,2)="di",$D$178,IF(LEFT($A33,2)="wo",$D$183,IF(LEFT($A33,2)="do",$D$188,IF(LEFT($A33,2)="vr",$D$193,IF(LEFT($A33,2)="za",$D$198,IF(LEFT($A33,2)="zo",$D$199)))))))</f>
        <v>0</v>
      </c>
      <c r="E33" s="441">
        <f>IF(LEFT($A33,2)="ma",$E$173,IF(LEFT($A33,2)="di",$E$178,IF(LEFT($A33,2)="wo",$E$183,IF(LEFT($A33,2)="do",$E$188,IF(LEFT($A33,2)="vr",$E$193,IF(LEFT($A33,2)="za",$E$198,IF(LEFT($A33,2)="zo",$E$199)))))))</f>
        <v>0</v>
      </c>
      <c r="F33" s="441">
        <f>IF(LEFT($A33,2)="ma",$C$173,IF(LEFT($A33,2)="di",$C$178,IF(LEFT($A33,2)="wo",$C$183,IF(LEFT($A33,2)="do",$C$188,IF(LEFT($A33,2)="vr",$C$193,IF(LEFT($A33,2)="za",$C$198,IF(LEFT($A33,2)="zo",$C$199)))))))</f>
        <v>0</v>
      </c>
      <c r="G33" s="43">
        <f t="shared" si="11"/>
        <v>0</v>
      </c>
      <c r="H33" s="265"/>
      <c r="I33" s="265"/>
      <c r="J33" s="297"/>
      <c r="K33" s="280"/>
      <c r="L33" s="310"/>
      <c r="M33" s="282"/>
      <c r="N33" s="462">
        <f t="shared" si="20"/>
        <v>42983</v>
      </c>
      <c r="O33" s="390"/>
      <c r="P33" s="283"/>
      <c r="Q33" s="283"/>
      <c r="R33" s="80"/>
      <c r="S33" s="68">
        <f t="shared" si="1"/>
        <v>0</v>
      </c>
      <c r="T33" s="4">
        <f t="shared" si="2"/>
        <v>0</v>
      </c>
      <c r="U33" s="35"/>
      <c r="V33" s="69">
        <f t="shared" si="6"/>
        <v>0</v>
      </c>
      <c r="W33" s="69">
        <f t="shared" si="7"/>
        <v>0</v>
      </c>
      <c r="X33" s="70">
        <f t="shared" si="8"/>
        <v>0</v>
      </c>
      <c r="Y33" s="92">
        <f t="shared" si="3"/>
        <v>0</v>
      </c>
      <c r="Z33" s="234"/>
      <c r="AA33" s="530">
        <v>0</v>
      </c>
      <c r="AB33" s="531">
        <v>0</v>
      </c>
      <c r="AC33" s="37"/>
    </row>
    <row r="34" spans="1:29" ht="12.75" customHeight="1" thickBot="1" x14ac:dyDescent="0.3">
      <c r="A34" s="497" t="str">
        <f t="shared" si="19"/>
        <v>maandag</v>
      </c>
      <c r="B34" s="664"/>
      <c r="C34" s="450"/>
      <c r="D34" s="441">
        <f>IF(LEFT($A34,2)="ma",$D$174,IF(LEFT($A34,2)="di",$D$179,IF(LEFT($A34,2)="wo",$D$184,IF(LEFT($A34,2)="do",$D$189,IF(LEFT($A34,2)="vr",$D$194,IF(LEFT($A34,2)="za",$D$198,IF(LEFT($A34,2)="zo",$D$199)))))))</f>
        <v>0</v>
      </c>
      <c r="E34" s="441">
        <f>IF(LEFT($A34,2)="ma",$E$174,IF(LEFT($A34,2)="di",$E$179,IF(LEFT($A34,2)="wo",$E$184,IF(LEFT($A34,2)="do",$E$189,IF(LEFT($A34,2)="vr",$E$194,IF(LEFT($A34,2)="za",$E$198,IF(LEFT($A34,2)="zo",$E$199)))))))</f>
        <v>0</v>
      </c>
      <c r="F34" s="441">
        <f>IF(LEFT($A34,2)="ma",$C$174,IF(LEFT($A34,2)="di",$C$179,IF(LEFT($A34,2)="wo",$C$184,IF(LEFT($A34,2)="do",$C$189,IF(LEFT($A34,2)="vr",$C$194,IF(LEFT($A34,2)="za",$C$198,IF(LEFT($A34,2)="zo",$C$199)))))))</f>
        <v>0</v>
      </c>
      <c r="G34" s="43">
        <f t="shared" si="11"/>
        <v>0</v>
      </c>
      <c r="H34" s="265"/>
      <c r="I34" s="265"/>
      <c r="J34" s="297"/>
      <c r="K34" s="280"/>
      <c r="L34" s="310"/>
      <c r="M34" s="282"/>
      <c r="N34" s="462">
        <f t="shared" si="20"/>
        <v>42983</v>
      </c>
      <c r="O34" s="390"/>
      <c r="P34" s="283"/>
      <c r="Q34" s="283"/>
      <c r="R34" s="80"/>
      <c r="S34" s="68">
        <f t="shared" si="1"/>
        <v>0</v>
      </c>
      <c r="T34" s="4">
        <f t="shared" si="2"/>
        <v>0</v>
      </c>
      <c r="U34" s="35"/>
      <c r="V34" s="69">
        <f t="shared" si="6"/>
        <v>0</v>
      </c>
      <c r="W34" s="69">
        <f t="shared" si="7"/>
        <v>0</v>
      </c>
      <c r="X34" s="70">
        <f t="shared" si="8"/>
        <v>0</v>
      </c>
      <c r="Y34" s="92">
        <f t="shared" si="3"/>
        <v>0</v>
      </c>
      <c r="Z34" s="234"/>
      <c r="AA34" s="530">
        <v>0</v>
      </c>
      <c r="AB34" s="531">
        <v>0</v>
      </c>
      <c r="AC34" s="37"/>
    </row>
    <row r="35" spans="1:29" ht="13.5" customHeight="1" thickBot="1" x14ac:dyDescent="0.3">
      <c r="A35" s="498" t="str">
        <f t="shared" si="19"/>
        <v>maandag</v>
      </c>
      <c r="B35" s="665"/>
      <c r="C35" s="449" t="e">
        <f t="shared" si="12"/>
        <v>#REF!</v>
      </c>
      <c r="D35" s="442">
        <f>IF(LEFT($A35,2)="ma",$D$175,IF(LEFT($A35,2)="di",$D$180,IF(LEFT($A35,2)="wo",$D$185,IF(LEFT($A35,2)="do",$D$190,IF(LEFT($A35,2)="vr",$D$195,IF(LEFT($A35,2)="za",$D$198,IF(LEFT($A35,2)="zo",$D$199)))))))</f>
        <v>0</v>
      </c>
      <c r="E35" s="442">
        <f>IF(LEFT($A35,2)="ma",$E$175,IF(LEFT($A35,2)="di",$E$180,IF(LEFT($A35,2)="wo",$E$185,IF(LEFT($A35,2)="do",$E$190,IF(LEFT($A35,2)="vr",$E$195,IF(LEFT($A35,2)="za",$E$198,IF(LEFT($A35,2)="zo",$E$199)))))))</f>
        <v>0</v>
      </c>
      <c r="F35" s="442">
        <f>IF(LEFT($A35,2)="ma",$C$175,IF(LEFT($A35,2)="di",$C$180,IF(LEFT($A35,2)="wo",$C$185,IF(LEFT($A35,2)="do",$C$190,IF(LEFT($A35,2)="vr",$C$195,IF(LEFT($A35,2)="za",$C$198,IF(LEFT($A35,2)="zo",$C$199)))))))</f>
        <v>0</v>
      </c>
      <c r="G35" s="44">
        <f t="shared" si="11"/>
        <v>0</v>
      </c>
      <c r="H35" s="266"/>
      <c r="I35" s="266"/>
      <c r="J35" s="315"/>
      <c r="K35" s="284"/>
      <c r="L35" s="311"/>
      <c r="M35" s="286"/>
      <c r="N35" s="462">
        <f t="shared" si="20"/>
        <v>42983</v>
      </c>
      <c r="O35" s="391"/>
      <c r="P35" s="287"/>
      <c r="Q35" s="287"/>
      <c r="R35" s="81"/>
      <c r="S35" s="71">
        <f t="shared" si="1"/>
        <v>0</v>
      </c>
      <c r="T35" s="6">
        <f t="shared" si="2"/>
        <v>0</v>
      </c>
      <c r="U35" s="36"/>
      <c r="V35" s="72">
        <f t="shared" si="6"/>
        <v>0</v>
      </c>
      <c r="W35" s="72">
        <f t="shared" si="7"/>
        <v>0</v>
      </c>
      <c r="X35" s="73">
        <f t="shared" si="8"/>
        <v>0</v>
      </c>
      <c r="Y35" s="93">
        <f t="shared" si="3"/>
        <v>0</v>
      </c>
      <c r="Z35" s="235"/>
      <c r="AA35" s="536">
        <v>0</v>
      </c>
      <c r="AB35" s="537">
        <v>0</v>
      </c>
      <c r="AC35" s="38"/>
    </row>
    <row r="36" spans="1:29" ht="12.75" customHeight="1" thickBot="1" x14ac:dyDescent="0.3">
      <c r="A36" s="496" t="str">
        <f>TEXT($B$36,"dddd")</f>
        <v>dinsdag</v>
      </c>
      <c r="B36" s="663">
        <f>DATE($AC$3,9,7)</f>
        <v>42984</v>
      </c>
      <c r="C36" s="451"/>
      <c r="D36" s="493">
        <f>IF(LEFT($A36,2 )="ma",$D$171,IF(LEFT($A36,2)="di",$D$176,IF(LEFT($A36,2)="wo",$D$181,IF(LEFT($A36,2)="do",$D$186,IF(LEFT($A36,2)="vr",$D$191,IF(LEFT($A36,2)="za",$D$198,IF(LEFT($A36,2)="zo",$D$199)))))))</f>
        <v>0</v>
      </c>
      <c r="E36" s="495">
        <f>IF(LEFT($A36,2)="ma",$E$171,IF(LEFT($A36,2)="di",$E$176,IF(LEFT($A36,2)="wo",$E$181,IF(LEFT($A36,2)="do",$E$186,IF(LEFT($A36,2)="vr",$E$191,IF(LEFT($A36,2)="za",$E$198,IF(LEFT($A36,2)="zo",$E$199)))))))</f>
        <v>0</v>
      </c>
      <c r="F36" s="495">
        <f>IF(LEFT($A36,2)="ma",$C$171,IF(LEFT($A36,2)="di",$C$176,IF(LEFT($A36,2)="wo",$C$181,IF(LEFT($A36,2)="do",$C$186,IF(LEFT($A36,2)="vr",$C$191,IF(LEFT($A36,2)="za",$C$198,IF(LEFT($A36,2)="zo",$C$199)))))))</f>
        <v>0</v>
      </c>
      <c r="G36" s="45">
        <f t="shared" si="11"/>
        <v>0</v>
      </c>
      <c r="H36" s="267"/>
      <c r="I36" s="508"/>
      <c r="J36" s="288"/>
      <c r="K36" s="288"/>
      <c r="L36" s="312"/>
      <c r="M36" s="290"/>
      <c r="N36" s="461">
        <f>$B$36</f>
        <v>42984</v>
      </c>
      <c r="O36" s="392"/>
      <c r="P36" s="291"/>
      <c r="Q36" s="291"/>
      <c r="R36" s="79"/>
      <c r="S36" s="200">
        <f t="shared" si="1"/>
        <v>0</v>
      </c>
      <c r="T36" s="5">
        <f t="shared" si="2"/>
        <v>0</v>
      </c>
      <c r="U36" s="34"/>
      <c r="V36" s="67">
        <f>IF(LEFT(M36,1)="R",IF(U36&lt;$Q$2,0,U36-$Q$2),IF(LEFT(M36,1)="S",IF(U36&lt;$Q$2,0,U36-$Q$2),U36))</f>
        <v>0</v>
      </c>
      <c r="W36" s="67">
        <f>U36</f>
        <v>0</v>
      </c>
      <c r="X36" s="74">
        <f>W36*($Y$3)</f>
        <v>0</v>
      </c>
      <c r="Y36" s="91">
        <f t="shared" si="3"/>
        <v>0</v>
      </c>
      <c r="Z36" s="236"/>
      <c r="AA36" s="528">
        <v>0</v>
      </c>
      <c r="AB36" s="529">
        <v>0</v>
      </c>
      <c r="AC36" s="39"/>
    </row>
    <row r="37" spans="1:29" ht="12.75" customHeight="1" thickBot="1" x14ac:dyDescent="0.3">
      <c r="A37" s="497" t="str">
        <f t="shared" ref="A37:A40" si="21">TEXT($B$36,"dddd")</f>
        <v>dinsdag</v>
      </c>
      <c r="B37" s="664"/>
      <c r="C37" s="450"/>
      <c r="D37" s="494">
        <f>IF(LEFT($A37,2)="ma",$D$172,IF(LEFT($A37,2)="di",$D$177,IF(LEFT($A37,2)="wo",$D$182,IF(LEFT($A37,2)="do",$D$187,IF(LEFT($A37,2)="vr",$D$192,IF(LEFT($A37,2)="za",$D$198,IF(LEFT($A37,2)="zo",$D$199)))))))</f>
        <v>0</v>
      </c>
      <c r="E37" s="441">
        <f>IF(LEFT($A37,2)="ma",$E$172,IF(LEFT($A37,2)="di",$E$177,IF(LEFT($A37,2)="wo",$E$182,IF(LEFT($A37,2)="do",$E$187,IF(LEFT($A37,2)="vr",$E$192,IF(LEFT($A37,2)="za",$E$198,IF(LEFT($A37,2)="zo",$E$199)))))))</f>
        <v>0</v>
      </c>
      <c r="F37" s="441">
        <f>IF(LEFT($A37,2)="ma",$C$172,IF(LEFT($A37,2)="di",$C$177,IF(LEFT($A37,2)="wo",$C$182,IF(LEFT($A37,2)="do",$C$187,IF(LEFT($A37,2)="vr",$C$192,IF(LEFT($A37,2)="za",$C$198,IF(LEFT($A37,2)="zo",$C$199)))))))</f>
        <v>0</v>
      </c>
      <c r="G37" s="43">
        <f t="shared" si="11"/>
        <v>0</v>
      </c>
      <c r="H37" s="265"/>
      <c r="I37" s="265"/>
      <c r="J37" s="280"/>
      <c r="K37" s="280"/>
      <c r="L37" s="310"/>
      <c r="M37" s="282"/>
      <c r="N37" s="461">
        <f t="shared" ref="N37:N40" si="22">$B$36</f>
        <v>42984</v>
      </c>
      <c r="O37" s="390"/>
      <c r="P37" s="283"/>
      <c r="Q37" s="283"/>
      <c r="R37" s="80"/>
      <c r="S37" s="68">
        <f t="shared" si="1"/>
        <v>0</v>
      </c>
      <c r="T37" s="4">
        <f t="shared" si="2"/>
        <v>0</v>
      </c>
      <c r="U37" s="35"/>
      <c r="V37" s="69">
        <f t="shared" si="6"/>
        <v>0</v>
      </c>
      <c r="W37" s="69">
        <f t="shared" si="7"/>
        <v>0</v>
      </c>
      <c r="X37" s="70">
        <f t="shared" si="8"/>
        <v>0</v>
      </c>
      <c r="Y37" s="92">
        <f t="shared" si="3"/>
        <v>0</v>
      </c>
      <c r="Z37" s="234"/>
      <c r="AA37" s="530">
        <v>0</v>
      </c>
      <c r="AB37" s="531">
        <v>0</v>
      </c>
      <c r="AC37" s="37"/>
    </row>
    <row r="38" spans="1:29" ht="12.75" customHeight="1" thickBot="1" x14ac:dyDescent="0.3">
      <c r="A38" s="497" t="str">
        <f t="shared" si="21"/>
        <v>dinsdag</v>
      </c>
      <c r="B38" s="664"/>
      <c r="C38" s="452"/>
      <c r="D38" s="492">
        <f>IF(LEFT($A38,2)="ma",$D$173,IF(LEFT($A38,2)="di",$D$178,IF(LEFT($A38,2)="wo",$D$183,IF(LEFT($A38,2)="do",$D$188,IF(LEFT($A38,2)="vr",$D$193,IF(LEFT($A38,2)="za",$D$198,IF(LEFT($A38,2)="zo",$D$199)))))))</f>
        <v>0</v>
      </c>
      <c r="E38" s="441">
        <f>IF(LEFT($A38,2)="ma",$E$173,IF(LEFT($A38,2)="di",$E$178,IF(LEFT($A38,2)="wo",$E$183,IF(LEFT($A38,2)="do",$E$188,IF(LEFT($A38,2)="vr",$E$193,IF(LEFT($A38,2)="za",$E$198,IF(LEFT($A38,2)="zo",$E$199)))))))</f>
        <v>0</v>
      </c>
      <c r="F38" s="441">
        <f>IF(LEFT($A38,2)="ma",$C$173,IF(LEFT($A38,2)="di",$C$178,IF(LEFT($A38,2)="wo",$C$183,IF(LEFT($A38,2)="do",$C$188,IF(LEFT($A38,2)="vr",$C$193,IF(LEFT($A38,2)="za",$C$198,IF(LEFT($A38,2)="zo",$C$199)))))))</f>
        <v>0</v>
      </c>
      <c r="G38" s="43">
        <f t="shared" si="11"/>
        <v>0</v>
      </c>
      <c r="H38" s="265"/>
      <c r="I38" s="265"/>
      <c r="J38" s="280"/>
      <c r="K38" s="280"/>
      <c r="L38" s="310"/>
      <c r="M38" s="282"/>
      <c r="N38" s="461">
        <f t="shared" si="22"/>
        <v>42984</v>
      </c>
      <c r="O38" s="390"/>
      <c r="P38" s="283"/>
      <c r="Q38" s="283"/>
      <c r="R38" s="80"/>
      <c r="S38" s="68">
        <f t="shared" si="1"/>
        <v>0</v>
      </c>
      <c r="T38" s="4">
        <f t="shared" ref="T38:T69" si="23">S38*$R$3</f>
        <v>0</v>
      </c>
      <c r="U38" s="35"/>
      <c r="V38" s="69">
        <f t="shared" si="6"/>
        <v>0</v>
      </c>
      <c r="W38" s="69">
        <f t="shared" si="7"/>
        <v>0</v>
      </c>
      <c r="X38" s="70">
        <f t="shared" si="8"/>
        <v>0</v>
      </c>
      <c r="Y38" s="92">
        <f t="shared" ref="Y38:Y69" si="24">V38*($R$3)</f>
        <v>0</v>
      </c>
      <c r="Z38" s="234"/>
      <c r="AA38" s="530">
        <v>0</v>
      </c>
      <c r="AB38" s="531">
        <v>0</v>
      </c>
      <c r="AC38" s="37"/>
    </row>
    <row r="39" spans="1:29" ht="12.75" customHeight="1" thickBot="1" x14ac:dyDescent="0.3">
      <c r="A39" s="497" t="str">
        <f t="shared" si="21"/>
        <v>dinsdag</v>
      </c>
      <c r="B39" s="664"/>
      <c r="C39" s="450"/>
      <c r="D39" s="441">
        <f>IF(LEFT($A39,2)="ma",$D$174,IF(LEFT($A39,2)="di",$D$179,IF(LEFT($A39,2)="wo",$D$184,IF(LEFT($A39,2)="do",$D$189,IF(LEFT($A39,2)="vr",$D$194,IF(LEFT($A39,2)="za",$D$198,IF(LEFT($A39,2)="zo",$D$199)))))))</f>
        <v>0</v>
      </c>
      <c r="E39" s="441">
        <f>IF(LEFT($A39,2)="ma",$E$174,IF(LEFT($A39,2)="di",$E$179,IF(LEFT($A39,2)="wo",$E$184,IF(LEFT($A39,2)="do",$E$189,IF(LEFT($A39,2)="vr",$E$194,IF(LEFT($A39,2)="za",$E$198,IF(LEFT($A39,2)="zo",$E$199)))))))</f>
        <v>0</v>
      </c>
      <c r="F39" s="441">
        <f>IF(LEFT($A39,2)="ma",$C$174,IF(LEFT($A39,2)="di",$C$179,IF(LEFT($A39,2)="wo",$C$184,IF(LEFT($A39,2)="do",$C$189,IF(LEFT($A39,2)="vr",$C$194,IF(LEFT($A39,2)="za",$C$198,IF(LEFT($A39,2)="zo",$C$199)))))))</f>
        <v>0</v>
      </c>
      <c r="G39" s="43">
        <f t="shared" si="11"/>
        <v>0</v>
      </c>
      <c r="H39" s="265"/>
      <c r="I39" s="265"/>
      <c r="J39" s="280"/>
      <c r="K39" s="280"/>
      <c r="L39" s="310"/>
      <c r="M39" s="282"/>
      <c r="N39" s="461">
        <f t="shared" si="22"/>
        <v>42984</v>
      </c>
      <c r="O39" s="390"/>
      <c r="P39" s="283"/>
      <c r="Q39" s="283"/>
      <c r="R39" s="80"/>
      <c r="S39" s="68">
        <f t="shared" si="1"/>
        <v>0</v>
      </c>
      <c r="T39" s="4">
        <f t="shared" si="23"/>
        <v>0</v>
      </c>
      <c r="U39" s="35"/>
      <c r="V39" s="69">
        <f t="shared" si="6"/>
        <v>0</v>
      </c>
      <c r="W39" s="69">
        <f t="shared" si="7"/>
        <v>0</v>
      </c>
      <c r="X39" s="70">
        <f t="shared" si="8"/>
        <v>0</v>
      </c>
      <c r="Y39" s="92">
        <f t="shared" si="24"/>
        <v>0</v>
      </c>
      <c r="Z39" s="234"/>
      <c r="AA39" s="530">
        <v>0</v>
      </c>
      <c r="AB39" s="531">
        <v>0</v>
      </c>
      <c r="AC39" s="37"/>
    </row>
    <row r="40" spans="1:29" ht="13.5" customHeight="1" thickBot="1" x14ac:dyDescent="0.3">
      <c r="A40" s="498" t="str">
        <f t="shared" si="21"/>
        <v>dinsdag</v>
      </c>
      <c r="B40" s="665"/>
      <c r="C40" s="449" t="e">
        <f t="shared" si="12"/>
        <v>#REF!</v>
      </c>
      <c r="D40" s="442">
        <f>IF(LEFT($A40,2)="ma",$D$175,IF(LEFT($A40,2)="di",$D$180,IF(LEFT($A40,2)="wo",$D$185,IF(LEFT($A40,2)="do",$D$190,IF(LEFT($A40,2)="vr",$D$195,IF(LEFT($A40,2)="za",$D$198,IF(LEFT($A40,2)="zo",$D$199)))))))</f>
        <v>0</v>
      </c>
      <c r="E40" s="442">
        <f>IF(LEFT($A40,2)="ma",$E$175,IF(LEFT($A40,2)="di",$E$180,IF(LEFT($A40,2)="wo",$E$185,IF(LEFT($A40,2)="do",$E$190,IF(LEFT($A40,2)="vr",$E$195,IF(LEFT($A40,2)="za",$E$198,IF(LEFT($A40,2)="zo",$E$199)))))))</f>
        <v>0</v>
      </c>
      <c r="F40" s="442">
        <f>IF(LEFT($A40,2)="ma",$C$175,IF(LEFT($A40,2)="di",$C$180,IF(LEFT($A40,2)="wo",$C$185,IF(LEFT($A40,2)="do",$C$190,IF(LEFT($A40,2)="vr",$C$195,IF(LEFT($A40,2)="za",$C$198,IF(LEFT($A40,2)="zo",$C$199)))))))</f>
        <v>0</v>
      </c>
      <c r="G40" s="44">
        <f t="shared" si="11"/>
        <v>0</v>
      </c>
      <c r="H40" s="266"/>
      <c r="I40" s="266"/>
      <c r="J40" s="284"/>
      <c r="K40" s="284"/>
      <c r="L40" s="311"/>
      <c r="M40" s="286"/>
      <c r="N40" s="461">
        <f t="shared" si="22"/>
        <v>42984</v>
      </c>
      <c r="O40" s="391"/>
      <c r="P40" s="287"/>
      <c r="Q40" s="287"/>
      <c r="R40" s="81"/>
      <c r="S40" s="71">
        <f t="shared" si="1"/>
        <v>0</v>
      </c>
      <c r="T40" s="6">
        <f t="shared" si="23"/>
        <v>0</v>
      </c>
      <c r="U40" s="36"/>
      <c r="V40" s="72">
        <f t="shared" si="6"/>
        <v>0</v>
      </c>
      <c r="W40" s="72">
        <f t="shared" si="7"/>
        <v>0</v>
      </c>
      <c r="X40" s="73">
        <f t="shared" si="8"/>
        <v>0</v>
      </c>
      <c r="Y40" s="93">
        <f t="shared" si="24"/>
        <v>0</v>
      </c>
      <c r="Z40" s="235"/>
      <c r="AA40" s="532">
        <v>0</v>
      </c>
      <c r="AB40" s="533">
        <v>0</v>
      </c>
      <c r="AC40" s="38"/>
    </row>
    <row r="41" spans="1:29" ht="12.75" customHeight="1" x14ac:dyDescent="0.25">
      <c r="A41" s="496" t="str">
        <f>TEXT($B$41,"dddd")</f>
        <v>woensdag</v>
      </c>
      <c r="B41" s="663">
        <f>DATE($AC$3,9,8)</f>
        <v>42985</v>
      </c>
      <c r="C41" s="451"/>
      <c r="D41" s="493">
        <f>IF(LEFT($A41,2 )="ma",$D$171,IF(LEFT($A41,2)="di",$D$176,IF(LEFT($A41,2)="wo",$D$181,IF(LEFT($A41,2)="do",$D$186,IF(LEFT($A41,2)="vr",$D$191,IF(LEFT($A41,2)="za",$D$198,IF(LEFT($A41,2)="zo",$D$199)))))))</f>
        <v>0</v>
      </c>
      <c r="E41" s="495">
        <f>IF(LEFT($A41,2)="ma",$E$171,IF(LEFT($A41,2)="di",$E$176,IF(LEFT($A41,2)="wo",$E$181,IF(LEFT($A41,2)="do",$E$186,IF(LEFT($A41,2)="vr",$E$191,IF(LEFT($A41,2)="za",$E$198,IF(LEFT($A41,2)="zo",$E$199)))))))</f>
        <v>0</v>
      </c>
      <c r="F41" s="495">
        <f>IF(LEFT($A41,2)="ma",$C$171,IF(LEFT($A41,2)="di",$C$176,IF(LEFT($A41,2)="wo",$C$181,IF(LEFT($A41,2)="do",$C$186,IF(LEFT($A41,2)="vr",$C$191,IF(LEFT($A41,2)="za",$C$198,IF(LEFT($A41,2)="zo",$C$199)))))))</f>
        <v>0</v>
      </c>
      <c r="G41" s="42">
        <f t="shared" si="11"/>
        <v>0</v>
      </c>
      <c r="H41" s="264"/>
      <c r="I41" s="508"/>
      <c r="J41" s="276"/>
      <c r="K41" s="276"/>
      <c r="L41" s="309"/>
      <c r="M41" s="278"/>
      <c r="N41" s="463">
        <f>$B$41</f>
        <v>42985</v>
      </c>
      <c r="O41" s="389"/>
      <c r="P41" s="279"/>
      <c r="Q41" s="279"/>
      <c r="R41" s="79"/>
      <c r="S41" s="200">
        <f t="shared" si="1"/>
        <v>0</v>
      </c>
      <c r="T41" s="5">
        <f t="shared" si="23"/>
        <v>0</v>
      </c>
      <c r="U41" s="34"/>
      <c r="V41" s="67">
        <f>IF(LEFT(M41,1)="R",IF(U41&lt;$Q$2,0,U41-$Q$2),IF(LEFT(M41,1)="S",IF(U41&lt;$Q$2,0,U41-$Q$2),U41))</f>
        <v>0</v>
      </c>
      <c r="W41" s="67">
        <f>U41</f>
        <v>0</v>
      </c>
      <c r="X41" s="74">
        <f>W41*($Y$3)</f>
        <v>0</v>
      </c>
      <c r="Y41" s="91">
        <f t="shared" si="24"/>
        <v>0</v>
      </c>
      <c r="Z41" s="238"/>
      <c r="AA41" s="534">
        <v>0</v>
      </c>
      <c r="AB41" s="535">
        <v>0</v>
      </c>
      <c r="AC41" s="41"/>
    </row>
    <row r="42" spans="1:29" ht="12.75" customHeight="1" x14ac:dyDescent="0.25">
      <c r="A42" s="497" t="str">
        <f>TEXT($B$41,"dddd")</f>
        <v>woensdag</v>
      </c>
      <c r="B42" s="664"/>
      <c r="C42" s="450"/>
      <c r="D42" s="494">
        <f>IF(LEFT($A42,2)="ma",$D$172,IF(LEFT($A42,2)="di",$D$177,IF(LEFT($A42,2)="wo",$D$182,IF(LEFT($A42,2)="do",$D$187,IF(LEFT($A42,2)="vr",$D$192,IF(LEFT($A42,2)="za",$D$198,IF(LEFT($A42,2)="zo",$D$199)))))))</f>
        <v>0</v>
      </c>
      <c r="E42" s="441">
        <f>IF(LEFT($A42,2)="ma",$E$172,IF(LEFT($A42,2)="di",$E$177,IF(LEFT($A42,2)="wo",$E$182,IF(LEFT($A42,2)="do",$E$187,IF(LEFT($A42,2)="vr",$E$192,IF(LEFT($A42,2)="za",$E$198,IF(LEFT($A42,2)="zo",$E$199)))))))</f>
        <v>0</v>
      </c>
      <c r="F42" s="441">
        <f>IF(LEFT($A42,2)="ma",$C$172,IF(LEFT($A42,2)="di",$C$177,IF(LEFT($A42,2)="wo",$C$182,IF(LEFT($A42,2)="do",$C$187,IF(LEFT($A42,2)="vr",$C$192,IF(LEFT($A42,2)="za",$C$198,IF(LEFT($A42,2)="zo",$C$199)))))))</f>
        <v>0</v>
      </c>
      <c r="G42" s="43">
        <f t="shared" si="11"/>
        <v>0</v>
      </c>
      <c r="H42" s="265"/>
      <c r="I42" s="265"/>
      <c r="J42" s="280"/>
      <c r="K42" s="280"/>
      <c r="L42" s="310"/>
      <c r="M42" s="282"/>
      <c r="N42" s="463">
        <f t="shared" ref="N42:N45" si="25">$B$41</f>
        <v>42985</v>
      </c>
      <c r="O42" s="390"/>
      <c r="P42" s="283"/>
      <c r="Q42" s="283"/>
      <c r="R42" s="80"/>
      <c r="S42" s="68">
        <f t="shared" si="1"/>
        <v>0</v>
      </c>
      <c r="T42" s="4">
        <f t="shared" si="23"/>
        <v>0</v>
      </c>
      <c r="U42" s="35"/>
      <c r="V42" s="69">
        <f t="shared" si="6"/>
        <v>0</v>
      </c>
      <c r="W42" s="69">
        <f t="shared" si="7"/>
        <v>0</v>
      </c>
      <c r="X42" s="70">
        <f t="shared" si="8"/>
        <v>0</v>
      </c>
      <c r="Y42" s="92">
        <f t="shared" si="24"/>
        <v>0</v>
      </c>
      <c r="Z42" s="234"/>
      <c r="AA42" s="530">
        <v>0</v>
      </c>
      <c r="AB42" s="531">
        <v>0</v>
      </c>
      <c r="AC42" s="37"/>
    </row>
    <row r="43" spans="1:29" ht="12.75" customHeight="1" x14ac:dyDescent="0.25">
      <c r="A43" s="497" t="str">
        <f>TEXT($B$41,"dddd")</f>
        <v>woensdag</v>
      </c>
      <c r="B43" s="664"/>
      <c r="C43" s="452"/>
      <c r="D43" s="492">
        <f>IF(LEFT($A43,2)="ma",$D$173,IF(LEFT($A43,2)="di",$D$178,IF(LEFT($A43,2)="wo",$D$183,IF(LEFT($A43,2)="do",$D$188,IF(LEFT($A43,2)="vr",$D$193,IF(LEFT($A43,2)="za",$D$198,IF(LEFT($A43,2)="zo",$D$199)))))))</f>
        <v>0</v>
      </c>
      <c r="E43" s="441">
        <f>IF(LEFT($A43,2)="ma",$E$173,IF(LEFT($A43,2)="di",$E$178,IF(LEFT($A43,2)="wo",$E$183,IF(LEFT($A43,2)="do",$E$188,IF(LEFT($A43,2)="vr",$E$193,IF(LEFT($A43,2)="za",$E$198,IF(LEFT($A43,2)="zo",$E$199)))))))</f>
        <v>0</v>
      </c>
      <c r="F43" s="441">
        <f>IF(LEFT($A43,2)="ma",$C$173,IF(LEFT($A43,2)="di",$C$178,IF(LEFT($A43,2)="wo",$C$183,IF(LEFT($A43,2)="do",$C$188,IF(LEFT($A43,2)="vr",$C$193,IF(LEFT($A43,2)="za",$C$198,IF(LEFT($A43,2)="zo",$C$199)))))))</f>
        <v>0</v>
      </c>
      <c r="G43" s="43">
        <f t="shared" si="11"/>
        <v>0</v>
      </c>
      <c r="H43" s="265"/>
      <c r="I43" s="265"/>
      <c r="J43" s="280"/>
      <c r="K43" s="280"/>
      <c r="L43" s="310"/>
      <c r="M43" s="282"/>
      <c r="N43" s="463">
        <f t="shared" si="25"/>
        <v>42985</v>
      </c>
      <c r="O43" s="390"/>
      <c r="P43" s="283"/>
      <c r="Q43" s="283"/>
      <c r="R43" s="80"/>
      <c r="S43" s="68">
        <f t="shared" si="1"/>
        <v>0</v>
      </c>
      <c r="T43" s="4">
        <f t="shared" si="23"/>
        <v>0</v>
      </c>
      <c r="U43" s="35"/>
      <c r="V43" s="69">
        <f t="shared" si="6"/>
        <v>0</v>
      </c>
      <c r="W43" s="69">
        <f t="shared" si="7"/>
        <v>0</v>
      </c>
      <c r="X43" s="70">
        <f t="shared" si="8"/>
        <v>0</v>
      </c>
      <c r="Y43" s="92">
        <f t="shared" si="24"/>
        <v>0</v>
      </c>
      <c r="Z43" s="234"/>
      <c r="AA43" s="530">
        <v>0</v>
      </c>
      <c r="AB43" s="531">
        <v>0</v>
      </c>
      <c r="AC43" s="37"/>
    </row>
    <row r="44" spans="1:29" ht="12.75" customHeight="1" thickBot="1" x14ac:dyDescent="0.3">
      <c r="A44" s="497" t="str">
        <f>TEXT($B$41,"dddd")</f>
        <v>woensdag</v>
      </c>
      <c r="B44" s="664"/>
      <c r="C44" s="450"/>
      <c r="D44" s="441">
        <f>IF(LEFT($A44,2)="ma",$D$174,IF(LEFT($A44,2)="di",$D$179,IF(LEFT($A44,2)="wo",$D$184,IF(LEFT($A44,2)="do",$D$189,IF(LEFT($A44,2)="vr",$D$194,IF(LEFT($A44,2)="za",$D$198,IF(LEFT($A44,2)="zo",$D$199)))))))</f>
        <v>0</v>
      </c>
      <c r="E44" s="441">
        <f>IF(LEFT($A44,2)="ma",$E$174,IF(LEFT($A44,2)="di",$E$179,IF(LEFT($A44,2)="wo",$E$184,IF(LEFT($A44,2)="do",$E$189,IF(LEFT($A44,2)="vr",$E$194,IF(LEFT($A44,2)="za",$E$198,IF(LEFT($A44,2)="zo",$E$199)))))))</f>
        <v>0</v>
      </c>
      <c r="F44" s="441">
        <f>IF(LEFT($A44,2)="ma",$C$174,IF(LEFT($A44,2)="di",$C$179,IF(LEFT($A44,2)="wo",$C$184,IF(LEFT($A44,2)="do",$C$189,IF(LEFT($A44,2)="vr",$C$194,IF(LEFT($A44,2)="za",$C$198,IF(LEFT($A44,2)="zo",$C$199)))))))</f>
        <v>0</v>
      </c>
      <c r="G44" s="43">
        <f t="shared" si="11"/>
        <v>0</v>
      </c>
      <c r="H44" s="265"/>
      <c r="I44" s="265"/>
      <c r="J44" s="280"/>
      <c r="K44" s="280"/>
      <c r="L44" s="310"/>
      <c r="M44" s="282"/>
      <c r="N44" s="463">
        <f t="shared" si="25"/>
        <v>42985</v>
      </c>
      <c r="O44" s="390"/>
      <c r="P44" s="283"/>
      <c r="Q44" s="283"/>
      <c r="R44" s="80"/>
      <c r="S44" s="68">
        <f t="shared" si="1"/>
        <v>0</v>
      </c>
      <c r="T44" s="4">
        <f t="shared" si="23"/>
        <v>0</v>
      </c>
      <c r="U44" s="35"/>
      <c r="V44" s="69">
        <f t="shared" si="6"/>
        <v>0</v>
      </c>
      <c r="W44" s="69">
        <f t="shared" si="7"/>
        <v>0</v>
      </c>
      <c r="X44" s="70">
        <f t="shared" si="8"/>
        <v>0</v>
      </c>
      <c r="Y44" s="92">
        <f t="shared" si="24"/>
        <v>0</v>
      </c>
      <c r="Z44" s="234"/>
      <c r="AA44" s="530">
        <v>0</v>
      </c>
      <c r="AB44" s="531">
        <v>0</v>
      </c>
      <c r="AC44" s="37"/>
    </row>
    <row r="45" spans="1:29" ht="13.5" customHeight="1" thickBot="1" x14ac:dyDescent="0.3">
      <c r="A45" s="498" t="str">
        <f>TEXT($B$41,"dddd")</f>
        <v>woensdag</v>
      </c>
      <c r="B45" s="665"/>
      <c r="C45" s="449" t="e">
        <f t="shared" si="12"/>
        <v>#REF!</v>
      </c>
      <c r="D45" s="442">
        <f>IF(LEFT($A45,2)="ma",$D$175,IF(LEFT($A45,2)="di",$D$180,IF(LEFT($A45,2)="wo",$D$185,IF(LEFT($A45,2)="do",$D$190,IF(LEFT($A45,2)="vr",$D$195,IF(LEFT($A45,2)="za",$D$198,IF(LEFT($A45,2)="zo",$D$199)))))))</f>
        <v>0</v>
      </c>
      <c r="E45" s="442">
        <f>IF(LEFT($A45,2)="ma",$E$175,IF(LEFT($A45,2)="di",$E$180,IF(LEFT($A45,2)="wo",$E$185,IF(LEFT($A45,2)="do",$E$190,IF(LEFT($A45,2)="vr",$E$195,IF(LEFT($A45,2)="za",$E$198,IF(LEFT($A45,2)="zo",$E$199)))))))</f>
        <v>0</v>
      </c>
      <c r="F45" s="442">
        <f>IF(LEFT($A45,2)="ma",$C$175,IF(LEFT($A45,2)="di",$C$180,IF(LEFT($A45,2)="wo",$C$185,IF(LEFT($A45,2)="do",$C$190,IF(LEFT($A45,2)="vr",$C$195,IF(LEFT($A45,2)="za",$C$198,IF(LEFT($A45,2)="zo",$C$199)))))))</f>
        <v>0</v>
      </c>
      <c r="G45" s="44">
        <f t="shared" si="11"/>
        <v>0</v>
      </c>
      <c r="H45" s="266"/>
      <c r="I45" s="266"/>
      <c r="J45" s="284"/>
      <c r="K45" s="284"/>
      <c r="L45" s="311"/>
      <c r="M45" s="286"/>
      <c r="N45" s="463">
        <f t="shared" si="25"/>
        <v>42985</v>
      </c>
      <c r="O45" s="391"/>
      <c r="P45" s="287"/>
      <c r="Q45" s="287"/>
      <c r="R45" s="81"/>
      <c r="S45" s="71">
        <f t="shared" si="1"/>
        <v>0</v>
      </c>
      <c r="T45" s="6">
        <f t="shared" si="23"/>
        <v>0</v>
      </c>
      <c r="U45" s="36"/>
      <c r="V45" s="72">
        <f t="shared" si="6"/>
        <v>0</v>
      </c>
      <c r="W45" s="72">
        <f t="shared" si="7"/>
        <v>0</v>
      </c>
      <c r="X45" s="73">
        <f t="shared" si="8"/>
        <v>0</v>
      </c>
      <c r="Y45" s="93">
        <f t="shared" si="24"/>
        <v>0</v>
      </c>
      <c r="Z45" s="235"/>
      <c r="AA45" s="536">
        <v>0</v>
      </c>
      <c r="AB45" s="537">
        <v>0</v>
      </c>
      <c r="AC45" s="38"/>
    </row>
    <row r="46" spans="1:29" ht="12.75" customHeight="1" thickBot="1" x14ac:dyDescent="0.3">
      <c r="A46" s="496" t="str">
        <f>TEXT($B$46,"dddd")</f>
        <v>donderdag</v>
      </c>
      <c r="B46" s="663">
        <f>DATE($AC$3,9,9)</f>
        <v>42986</v>
      </c>
      <c r="C46" s="451"/>
      <c r="D46" s="493">
        <f>IF(LEFT($A46,2 )="ma",$D$171,IF(LEFT($A46,2)="di",$D$176,IF(LEFT($A46,2)="wo",$D$181,IF(LEFT($A46,2)="do",$D$186,IF(LEFT($A46,2)="vr",$D$191,IF(LEFT($A46,2)="za",$D$198,IF(LEFT($A46,2)="zo",$D$199)))))))</f>
        <v>0</v>
      </c>
      <c r="E46" s="495">
        <f>IF(LEFT($A46,2)="ma",$E$171,IF(LEFT($A46,2)="di",$E$176,IF(LEFT($A46,2)="wo",$E$181,IF(LEFT($A46,2)="do",$E$186,IF(LEFT($A46,2)="vr",$E$191,IF(LEFT($A46,2)="za",$E$198,IF(LEFT($A46,2)="zo",$E$199)))))))</f>
        <v>0</v>
      </c>
      <c r="F46" s="495">
        <f>IF(LEFT($A46,2)="ma",$C$171,IF(LEFT($A46,2)="di",$C$176,IF(LEFT($A46,2)="wo",$C$181,IF(LEFT($A46,2)="do",$C$186,IF(LEFT($A46,2)="vr",$C$191,IF(LEFT($A46,2)="za",$C$198,IF(LEFT($A46,2)="zo",$C$199)))))))</f>
        <v>0</v>
      </c>
      <c r="G46" s="45">
        <f t="shared" si="11"/>
        <v>0</v>
      </c>
      <c r="H46" s="267"/>
      <c r="I46" s="508"/>
      <c r="J46" s="288"/>
      <c r="K46" s="288"/>
      <c r="L46" s="312"/>
      <c r="M46" s="290"/>
      <c r="N46" s="464">
        <f>$B$46</f>
        <v>42986</v>
      </c>
      <c r="O46" s="392"/>
      <c r="P46" s="291"/>
      <c r="Q46" s="291"/>
      <c r="R46" s="79"/>
      <c r="S46" s="200">
        <f t="shared" si="1"/>
        <v>0</v>
      </c>
      <c r="T46" s="5">
        <f t="shared" si="23"/>
        <v>0</v>
      </c>
      <c r="U46" s="34"/>
      <c r="V46" s="67">
        <f>IF(LEFT(M46,1)="R",IF(U46&lt;$Q$2,0,U46-$Q$2),IF(LEFT(M46,1)="S",IF(U46&lt;$Q$2,0,U46-$Q$2),U46))</f>
        <v>0</v>
      </c>
      <c r="W46" s="67">
        <f>U46</f>
        <v>0</v>
      </c>
      <c r="X46" s="74">
        <f>W46*($Y$3)</f>
        <v>0</v>
      </c>
      <c r="Y46" s="91">
        <f t="shared" si="24"/>
        <v>0</v>
      </c>
      <c r="Z46" s="236"/>
      <c r="AA46" s="528">
        <v>0</v>
      </c>
      <c r="AB46" s="529">
        <v>0</v>
      </c>
      <c r="AC46" s="39"/>
    </row>
    <row r="47" spans="1:29" ht="12.75" customHeight="1" thickBot="1" x14ac:dyDescent="0.3">
      <c r="A47" s="497" t="str">
        <f>TEXT($B$46,"dddd")</f>
        <v>donderdag</v>
      </c>
      <c r="B47" s="664"/>
      <c r="C47" s="450"/>
      <c r="D47" s="494">
        <f>IF(LEFT($A47,2)="ma",$D$172,IF(LEFT($A47,2)="di",$D$177,IF(LEFT($A47,2)="wo",$D$182,IF(LEFT($A47,2)="do",$D$187,IF(LEFT($A47,2)="vr",$D$192,IF(LEFT($A47,2)="za",$D$198,IF(LEFT($A47,2)="zo",$D$199)))))))</f>
        <v>0</v>
      </c>
      <c r="E47" s="441">
        <f>IF(LEFT($A47,2)="ma",$E$172,IF(LEFT($A47,2)="di",$E$177,IF(LEFT($A47,2)="wo",$E$182,IF(LEFT($A47,2)="do",$E$187,IF(LEFT($A47,2)="vr",$E$192,IF(LEFT($A47,2)="za",$E$198,IF(LEFT($A47,2)="zo",$E$199)))))))</f>
        <v>0</v>
      </c>
      <c r="F47" s="441">
        <f>IF(LEFT($A47,2)="ma",$C$172,IF(LEFT($A47,2)="di",$C$177,IF(LEFT($A47,2)="wo",$C$182,IF(LEFT($A47,2)="do",$C$187,IF(LEFT($A47,2)="vr",$C$192,IF(LEFT($A47,2)="za",$C$198,IF(LEFT($A47,2)="zo",$C$199)))))))</f>
        <v>0</v>
      </c>
      <c r="G47" s="43">
        <f t="shared" si="11"/>
        <v>0</v>
      </c>
      <c r="H47" s="265"/>
      <c r="I47" s="265"/>
      <c r="J47" s="280"/>
      <c r="K47" s="280"/>
      <c r="L47" s="310"/>
      <c r="M47" s="282"/>
      <c r="N47" s="464">
        <f t="shared" ref="N47:N50" si="26">$B$46</f>
        <v>42986</v>
      </c>
      <c r="O47" s="390"/>
      <c r="P47" s="283"/>
      <c r="Q47" s="283"/>
      <c r="R47" s="80"/>
      <c r="S47" s="68">
        <f t="shared" si="1"/>
        <v>0</v>
      </c>
      <c r="T47" s="4">
        <f t="shared" si="23"/>
        <v>0</v>
      </c>
      <c r="U47" s="35"/>
      <c r="V47" s="69">
        <f t="shared" si="6"/>
        <v>0</v>
      </c>
      <c r="W47" s="69">
        <f t="shared" si="7"/>
        <v>0</v>
      </c>
      <c r="X47" s="70">
        <f t="shared" si="8"/>
        <v>0</v>
      </c>
      <c r="Y47" s="92">
        <f t="shared" si="24"/>
        <v>0</v>
      </c>
      <c r="Z47" s="234"/>
      <c r="AA47" s="530">
        <v>0</v>
      </c>
      <c r="AB47" s="531">
        <v>0</v>
      </c>
      <c r="AC47" s="37"/>
    </row>
    <row r="48" spans="1:29" ht="12.75" customHeight="1" thickBot="1" x14ac:dyDescent="0.3">
      <c r="A48" s="497" t="str">
        <f>TEXT($B$46,"dddd")</f>
        <v>donderdag</v>
      </c>
      <c r="B48" s="664"/>
      <c r="C48" s="452"/>
      <c r="D48" s="492">
        <f>IF(LEFT($A48,2)="ma",$D$173,IF(LEFT($A48,2)="di",$D$178,IF(LEFT($A48,2)="wo",$D$183,IF(LEFT($A48,2)="do",$D$188,IF(LEFT($A48,2)="vr",$D$193,IF(LEFT($A48,2)="za",$D$198,IF(LEFT($A48,2)="zo",$D$199)))))))</f>
        <v>0</v>
      </c>
      <c r="E48" s="441">
        <f>IF(LEFT($A48,2)="ma",$E$173,IF(LEFT($A48,2)="di",$E$178,IF(LEFT($A48,2)="wo",$E$183,IF(LEFT($A48,2)="do",$E$188,IF(LEFT($A48,2)="vr",$E$193,IF(LEFT($A48,2)="za",$E$198,IF(LEFT($A48,2)="zo",$E$199)))))))</f>
        <v>0</v>
      </c>
      <c r="F48" s="441">
        <f>IF(LEFT($A48,2)="ma",$C$173,IF(LEFT($A48,2)="di",$C$178,IF(LEFT($A48,2)="wo",$C$183,IF(LEFT($A48,2)="do",$C$188,IF(LEFT($A48,2)="vr",$C$193,IF(LEFT($A48,2)="za",$C$198,IF(LEFT($A48,2)="zo",$C$199)))))))</f>
        <v>0</v>
      </c>
      <c r="G48" s="43">
        <f t="shared" si="11"/>
        <v>0</v>
      </c>
      <c r="H48" s="265"/>
      <c r="I48" s="265"/>
      <c r="J48" s="280"/>
      <c r="K48" s="280"/>
      <c r="L48" s="310"/>
      <c r="M48" s="282"/>
      <c r="N48" s="464">
        <f t="shared" si="26"/>
        <v>42986</v>
      </c>
      <c r="O48" s="390"/>
      <c r="P48" s="283"/>
      <c r="Q48" s="283"/>
      <c r="R48" s="80"/>
      <c r="S48" s="68">
        <f t="shared" si="1"/>
        <v>0</v>
      </c>
      <c r="T48" s="4">
        <f t="shared" si="23"/>
        <v>0</v>
      </c>
      <c r="U48" s="35"/>
      <c r="V48" s="69">
        <f t="shared" si="6"/>
        <v>0</v>
      </c>
      <c r="W48" s="69">
        <f t="shared" si="7"/>
        <v>0</v>
      </c>
      <c r="X48" s="70">
        <f t="shared" si="8"/>
        <v>0</v>
      </c>
      <c r="Y48" s="92">
        <f t="shared" si="24"/>
        <v>0</v>
      </c>
      <c r="Z48" s="234"/>
      <c r="AA48" s="530">
        <v>0</v>
      </c>
      <c r="AB48" s="531">
        <v>0</v>
      </c>
      <c r="AC48" s="37"/>
    </row>
    <row r="49" spans="1:29" ht="12.75" customHeight="1" thickBot="1" x14ac:dyDescent="0.3">
      <c r="A49" s="497" t="str">
        <f>TEXT($B$46,"dddd")</f>
        <v>donderdag</v>
      </c>
      <c r="B49" s="664"/>
      <c r="C49" s="450"/>
      <c r="D49" s="441">
        <f>IF(LEFT($A49,2)="ma",$D$174,IF(LEFT($A49,2)="di",$D$179,IF(LEFT($A49,2)="wo",$D$184,IF(LEFT($A49,2)="do",$D$189,IF(LEFT($A49,2)="vr",$D$194,IF(LEFT($A49,2)="za",$D$198,IF(LEFT($A49,2)="zo",$D$199)))))))</f>
        <v>0</v>
      </c>
      <c r="E49" s="441">
        <f>IF(LEFT($A49,2)="ma",$E$174,IF(LEFT($A49,2)="di",$E$179,IF(LEFT($A49,2)="wo",$E$184,IF(LEFT($A49,2)="do",$E$189,IF(LEFT($A49,2)="vr",$E$194,IF(LEFT($A49,2)="za",$E$198,IF(LEFT($A49,2)="zo",$E$199)))))))</f>
        <v>0</v>
      </c>
      <c r="F49" s="441">
        <f>IF(LEFT($A49,2)="ma",$C$174,IF(LEFT($A49,2)="di",$C$179,IF(LEFT($A49,2)="wo",$C$184,IF(LEFT($A49,2)="do",$C$189,IF(LEFT($A49,2)="vr",$C$194,IF(LEFT($A49,2)="za",$C$198,IF(LEFT($A49,2)="zo",$C$199)))))))</f>
        <v>0</v>
      </c>
      <c r="G49" s="43">
        <f t="shared" si="11"/>
        <v>0</v>
      </c>
      <c r="H49" s="265"/>
      <c r="I49" s="265"/>
      <c r="J49" s="280"/>
      <c r="K49" s="280"/>
      <c r="L49" s="310"/>
      <c r="M49" s="282"/>
      <c r="N49" s="464">
        <f t="shared" si="26"/>
        <v>42986</v>
      </c>
      <c r="O49" s="390"/>
      <c r="P49" s="283"/>
      <c r="Q49" s="283"/>
      <c r="R49" s="80"/>
      <c r="S49" s="68">
        <f t="shared" si="1"/>
        <v>0</v>
      </c>
      <c r="T49" s="4">
        <f t="shared" si="23"/>
        <v>0</v>
      </c>
      <c r="U49" s="35"/>
      <c r="V49" s="69">
        <f t="shared" si="6"/>
        <v>0</v>
      </c>
      <c r="W49" s="69">
        <f t="shared" si="7"/>
        <v>0</v>
      </c>
      <c r="X49" s="70">
        <f t="shared" si="8"/>
        <v>0</v>
      </c>
      <c r="Y49" s="92">
        <f t="shared" si="24"/>
        <v>0</v>
      </c>
      <c r="Z49" s="234"/>
      <c r="AA49" s="530">
        <v>0</v>
      </c>
      <c r="AB49" s="531">
        <v>0</v>
      </c>
      <c r="AC49" s="37"/>
    </row>
    <row r="50" spans="1:29" ht="13.5" customHeight="1" thickBot="1" x14ac:dyDescent="0.3">
      <c r="A50" s="498" t="str">
        <f>TEXT($B$46,"dddd")</f>
        <v>donderdag</v>
      </c>
      <c r="B50" s="665"/>
      <c r="C50" s="449" t="e">
        <f t="shared" si="12"/>
        <v>#REF!</v>
      </c>
      <c r="D50" s="442">
        <f>IF(LEFT($A50,2)="ma",$D$175,IF(LEFT($A50,2)="di",$D$180,IF(LEFT($A50,2)="wo",$D$185,IF(LEFT($A50,2)="do",$D$190,IF(LEFT($A50,2)="vr",$D$195,IF(LEFT($A50,2)="za",$D$198,IF(LEFT($A50,2)="zo",$D$199)))))))</f>
        <v>0</v>
      </c>
      <c r="E50" s="442">
        <f>IF(LEFT($A50,2)="ma",$E$175,IF(LEFT($A50,2)="di",$E$180,IF(LEFT($A50,2)="wo",$E$185,IF(LEFT($A50,2)="do",$E$190,IF(LEFT($A50,2)="vr",$E$195,IF(LEFT($A50,2)="za",$E$198,IF(LEFT($A50,2)="zo",$E$199)))))))</f>
        <v>0</v>
      </c>
      <c r="F50" s="442">
        <f>IF(LEFT($A50,2)="ma",$C$175,IF(LEFT($A50,2)="di",$C$180,IF(LEFT($A50,2)="wo",$C$185,IF(LEFT($A50,2)="do",$C$190,IF(LEFT($A50,2)="vr",$C$195,IF(LEFT($A50,2)="za",$C$198,IF(LEFT($A50,2)="zo",$C$199)))))))</f>
        <v>0</v>
      </c>
      <c r="G50" s="46">
        <f t="shared" si="11"/>
        <v>0</v>
      </c>
      <c r="H50" s="268"/>
      <c r="I50" s="266"/>
      <c r="J50" s="292"/>
      <c r="K50" s="292"/>
      <c r="L50" s="313"/>
      <c r="M50" s="294"/>
      <c r="N50" s="464">
        <f t="shared" si="26"/>
        <v>42986</v>
      </c>
      <c r="O50" s="393"/>
      <c r="P50" s="295"/>
      <c r="Q50" s="295"/>
      <c r="R50" s="81"/>
      <c r="S50" s="71">
        <f t="shared" si="1"/>
        <v>0</v>
      </c>
      <c r="T50" s="6">
        <f t="shared" si="23"/>
        <v>0</v>
      </c>
      <c r="U50" s="36"/>
      <c r="V50" s="72">
        <f t="shared" si="6"/>
        <v>0</v>
      </c>
      <c r="W50" s="72">
        <f t="shared" si="7"/>
        <v>0</v>
      </c>
      <c r="X50" s="73">
        <f t="shared" si="8"/>
        <v>0</v>
      </c>
      <c r="Y50" s="93">
        <f t="shared" si="24"/>
        <v>0</v>
      </c>
      <c r="Z50" s="237"/>
      <c r="AA50" s="532">
        <v>0</v>
      </c>
      <c r="AB50" s="533">
        <v>0</v>
      </c>
      <c r="AC50" s="40"/>
    </row>
    <row r="51" spans="1:29" ht="12.75" customHeight="1" x14ac:dyDescent="0.25">
      <c r="A51" s="496" t="str">
        <f>TEXT($B$51,"dddd")</f>
        <v>vrijdag</v>
      </c>
      <c r="B51" s="663">
        <f>DATE($AC$3,9,10)</f>
        <v>42987</v>
      </c>
      <c r="C51" s="451"/>
      <c r="D51" s="493">
        <f>IF(LEFT($A51,2 )="ma",$D$171,IF(LEFT($A51,2)="di",$D$176,IF(LEFT($A51,2)="wo",$D$181,IF(LEFT($A51,2)="do",$D$186,IF(LEFT($A51,2)="vr",$D$191,IF(LEFT($A51,2)="za",$D$198,IF(LEFT($A51,2)="zo",$D$199)))))))</f>
        <v>0</v>
      </c>
      <c r="E51" s="495">
        <f>IF(LEFT($A51,2)="ma",$E$171,IF(LEFT($A51,2)="di",$E$176,IF(LEFT($A51,2)="wo",$E$181,IF(LEFT($A51,2)="do",$E$186,IF(LEFT($A51,2)="vr",$E$191,IF(LEFT($A51,2)="za",$E$198,IF(LEFT($A51,2)="zo",$E$199)))))))</f>
        <v>0</v>
      </c>
      <c r="F51" s="495">
        <f>IF(LEFT($A51,2)="ma",$C$171,IF(LEFT($A51,2)="di",$C$176,IF(LEFT($A51,2)="wo",$C$181,IF(LEFT($A51,2)="do",$C$186,IF(LEFT($A51,2)="vr",$C$191,IF(LEFT($A51,2)="za",$C$198,IF(LEFT($A51,2)="zo",$C$199)))))))</f>
        <v>0</v>
      </c>
      <c r="G51" s="42">
        <f t="shared" si="11"/>
        <v>0</v>
      </c>
      <c r="H51" s="264"/>
      <c r="I51" s="508"/>
      <c r="J51" s="276"/>
      <c r="K51" s="276"/>
      <c r="L51" s="309"/>
      <c r="M51" s="278"/>
      <c r="N51" s="463">
        <f>$B$51</f>
        <v>42987</v>
      </c>
      <c r="O51" s="389"/>
      <c r="P51" s="279"/>
      <c r="Q51" s="279"/>
      <c r="R51" s="79"/>
      <c r="S51" s="200">
        <f t="shared" si="1"/>
        <v>0</v>
      </c>
      <c r="T51" s="5">
        <f t="shared" si="23"/>
        <v>0</v>
      </c>
      <c r="U51" s="34"/>
      <c r="V51" s="67">
        <f>IF(LEFT(M51,1)="R",IF(U51&lt;$Q$2,0,U51-$Q$2),IF(LEFT(M51,1)="S",IF(U51&lt;$Q$2,0,U51-$Q$2),U51))</f>
        <v>0</v>
      </c>
      <c r="W51" s="67">
        <f>U51</f>
        <v>0</v>
      </c>
      <c r="X51" s="74">
        <f>W51*($Y$3)</f>
        <v>0</v>
      </c>
      <c r="Y51" s="91">
        <f t="shared" si="24"/>
        <v>0</v>
      </c>
      <c r="Z51" s="238"/>
      <c r="AA51" s="534">
        <v>0</v>
      </c>
      <c r="AB51" s="535">
        <v>0</v>
      </c>
      <c r="AC51" s="41"/>
    </row>
    <row r="52" spans="1:29" ht="12.75" customHeight="1" x14ac:dyDescent="0.25">
      <c r="A52" s="497" t="str">
        <f>TEXT($B$51,"dddd")</f>
        <v>vrijdag</v>
      </c>
      <c r="B52" s="664"/>
      <c r="C52" s="450"/>
      <c r="D52" s="494">
        <f>IF(LEFT($A52,2)="ma",$D$172,IF(LEFT($A52,2)="di",$D$177,IF(LEFT($A52,2)="wo",$D$182,IF(LEFT($A52,2)="do",$D$187,IF(LEFT($A52,2)="vr",$D$192,IF(LEFT($A52,2)="za",$D$198,IF(LEFT($A52,2)="zo",$D$199)))))))</f>
        <v>0</v>
      </c>
      <c r="E52" s="441">
        <f>IF(LEFT($A52,2)="ma",$E$172,IF(LEFT($A52,2)="di",$E$177,IF(LEFT($A52,2)="wo",$E$182,IF(LEFT($A52,2)="do",$E$187,IF(LEFT($A52,2)="vr",$E$192,IF(LEFT($A52,2)="za",$E$198,IF(LEFT($A52,2)="zo",$E$199)))))))</f>
        <v>0</v>
      </c>
      <c r="F52" s="441">
        <f>IF(LEFT($A52,2)="ma",$C$172,IF(LEFT($A52,2)="di",$C$177,IF(LEFT($A52,2)="wo",$C$182,IF(LEFT($A52,2)="do",$C$187,IF(LEFT($A52,2)="vr",$C$192,IF(LEFT($A52,2)="za",$C$198,IF(LEFT($A52,2)="zo",$C$199)))))))</f>
        <v>0</v>
      </c>
      <c r="G52" s="43">
        <f t="shared" si="11"/>
        <v>0</v>
      </c>
      <c r="H52" s="265"/>
      <c r="I52" s="265"/>
      <c r="J52" s="280"/>
      <c r="K52" s="280"/>
      <c r="L52" s="310"/>
      <c r="M52" s="282"/>
      <c r="N52" s="463">
        <f t="shared" ref="N52:N55" si="27">$B$51</f>
        <v>42987</v>
      </c>
      <c r="O52" s="390"/>
      <c r="P52" s="283"/>
      <c r="Q52" s="283"/>
      <c r="R52" s="80"/>
      <c r="S52" s="68">
        <f t="shared" si="1"/>
        <v>0</v>
      </c>
      <c r="T52" s="4">
        <f t="shared" si="23"/>
        <v>0</v>
      </c>
      <c r="U52" s="35"/>
      <c r="V52" s="69">
        <f t="shared" si="6"/>
        <v>0</v>
      </c>
      <c r="W52" s="69">
        <f t="shared" si="7"/>
        <v>0</v>
      </c>
      <c r="X52" s="70">
        <f t="shared" si="8"/>
        <v>0</v>
      </c>
      <c r="Y52" s="92">
        <f t="shared" si="24"/>
        <v>0</v>
      </c>
      <c r="Z52" s="234"/>
      <c r="AA52" s="530">
        <v>0</v>
      </c>
      <c r="AB52" s="531">
        <v>0</v>
      </c>
      <c r="AC52" s="37"/>
    </row>
    <row r="53" spans="1:29" ht="12.75" customHeight="1" x14ac:dyDescent="0.25">
      <c r="A53" s="497" t="str">
        <f>TEXT($B$51,"dddd")</f>
        <v>vrijdag</v>
      </c>
      <c r="B53" s="664"/>
      <c r="C53" s="452"/>
      <c r="D53" s="492">
        <f>IF(LEFT($A53,2)="ma",$D$173,IF(LEFT($A53,2)="di",$D$178,IF(LEFT($A53,2)="wo",$D$183,IF(LEFT($A53,2)="do",$D$188,IF(LEFT($A53,2)="vr",$D$193,IF(LEFT($A53,2)="za",$D$198,IF(LEFT($A53,2)="zo",$D$199)))))))</f>
        <v>0</v>
      </c>
      <c r="E53" s="441">
        <f>IF(LEFT($A53,2)="ma",$E$173,IF(LEFT($A53,2)="di",$E$178,IF(LEFT($A53,2)="wo",$E$183,IF(LEFT($A53,2)="do",$E$188,IF(LEFT($A53,2)="vr",$E$193,IF(LEFT($A53,2)="za",$E$198,IF(LEFT($A53,2)="zo",$E$199)))))))</f>
        <v>0</v>
      </c>
      <c r="F53" s="441">
        <f>IF(LEFT($A53,2)="ma",$C$173,IF(LEFT($A53,2)="di",$C$178,IF(LEFT($A53,2)="wo",$C$183,IF(LEFT($A53,2)="do",$C$188,IF(LEFT($A53,2)="vr",$C$193,IF(LEFT($A53,2)="za",$C$198,IF(LEFT($A53,2)="zo",$C$199)))))))</f>
        <v>0</v>
      </c>
      <c r="G53" s="43">
        <f t="shared" si="11"/>
        <v>0</v>
      </c>
      <c r="H53" s="265"/>
      <c r="I53" s="265"/>
      <c r="J53" s="280"/>
      <c r="K53" s="280"/>
      <c r="L53" s="310"/>
      <c r="M53" s="282"/>
      <c r="N53" s="463">
        <f t="shared" si="27"/>
        <v>42987</v>
      </c>
      <c r="O53" s="390"/>
      <c r="P53" s="283"/>
      <c r="Q53" s="283"/>
      <c r="R53" s="80"/>
      <c r="S53" s="68">
        <f t="shared" si="1"/>
        <v>0</v>
      </c>
      <c r="T53" s="4">
        <f t="shared" si="23"/>
        <v>0</v>
      </c>
      <c r="U53" s="35"/>
      <c r="V53" s="69">
        <f t="shared" si="6"/>
        <v>0</v>
      </c>
      <c r="W53" s="69">
        <f t="shared" si="7"/>
        <v>0</v>
      </c>
      <c r="X53" s="70">
        <f t="shared" si="8"/>
        <v>0</v>
      </c>
      <c r="Y53" s="92">
        <f t="shared" si="24"/>
        <v>0</v>
      </c>
      <c r="Z53" s="234"/>
      <c r="AA53" s="530">
        <v>0</v>
      </c>
      <c r="AB53" s="531">
        <v>0</v>
      </c>
      <c r="AC53" s="37"/>
    </row>
    <row r="54" spans="1:29" ht="12.75" customHeight="1" thickBot="1" x14ac:dyDescent="0.3">
      <c r="A54" s="497" t="str">
        <f>TEXT($B$51,"dddd")</f>
        <v>vrijdag</v>
      </c>
      <c r="B54" s="664"/>
      <c r="C54" s="450"/>
      <c r="D54" s="441">
        <f>IF(LEFT($A54,2)="ma",$D$174,IF(LEFT($A54,2)="di",$D$179,IF(LEFT($A54,2)="wo",$D$184,IF(LEFT($A54,2)="do",$D$189,IF(LEFT($A54,2)="vr",$D$194,IF(LEFT($A54,2)="za",$D$198,IF(LEFT($A54,2)="zo",$D$199)))))))</f>
        <v>0</v>
      </c>
      <c r="E54" s="441">
        <f>IF(LEFT($A54,2)="ma",$E$174,IF(LEFT($A54,2)="di",$E$179,IF(LEFT($A54,2)="wo",$E$184,IF(LEFT($A54,2)="do",$E$189,IF(LEFT($A54,2)="vr",$E$194,IF(LEFT($A54,2)="za",$E$198,IF(LEFT($A54,2)="zo",$E$199)))))))</f>
        <v>0</v>
      </c>
      <c r="F54" s="441">
        <f>IF(LEFT($A54,2)="ma",$C$174,IF(LEFT($A54,2)="di",$C$179,IF(LEFT($A54,2)="wo",$C$184,IF(LEFT($A54,2)="do",$C$189,IF(LEFT($A54,2)="vr",$C$194,IF(LEFT($A54,2)="za",$C$198,IF(LEFT($A54,2)="zo",$C$199)))))))</f>
        <v>0</v>
      </c>
      <c r="G54" s="43">
        <f t="shared" si="11"/>
        <v>0</v>
      </c>
      <c r="H54" s="265"/>
      <c r="I54" s="265"/>
      <c r="J54" s="280"/>
      <c r="K54" s="280"/>
      <c r="L54" s="310"/>
      <c r="M54" s="282"/>
      <c r="N54" s="463">
        <f t="shared" si="27"/>
        <v>42987</v>
      </c>
      <c r="O54" s="390"/>
      <c r="P54" s="283"/>
      <c r="Q54" s="283"/>
      <c r="R54" s="80"/>
      <c r="S54" s="68">
        <f t="shared" si="1"/>
        <v>0</v>
      </c>
      <c r="T54" s="4">
        <f t="shared" si="23"/>
        <v>0</v>
      </c>
      <c r="U54" s="35"/>
      <c r="V54" s="69">
        <f t="shared" si="6"/>
        <v>0</v>
      </c>
      <c r="W54" s="69">
        <f t="shared" si="7"/>
        <v>0</v>
      </c>
      <c r="X54" s="70">
        <f t="shared" si="8"/>
        <v>0</v>
      </c>
      <c r="Y54" s="92">
        <f t="shared" si="24"/>
        <v>0</v>
      </c>
      <c r="Z54" s="234"/>
      <c r="AA54" s="530">
        <v>0</v>
      </c>
      <c r="AB54" s="531">
        <v>0</v>
      </c>
      <c r="AC54" s="37"/>
    </row>
    <row r="55" spans="1:29" ht="13.5" customHeight="1" thickBot="1" x14ac:dyDescent="0.3">
      <c r="A55" s="498" t="str">
        <f>TEXT($B$51,"dddd")</f>
        <v>vrijdag</v>
      </c>
      <c r="B55" s="665"/>
      <c r="C55" s="449" t="e">
        <f t="shared" si="12"/>
        <v>#REF!</v>
      </c>
      <c r="D55" s="442">
        <f>IF(LEFT($A55,2)="ma",$D$175,IF(LEFT($A55,2)="di",$D$180,IF(LEFT($A55,2)="wo",$D$185,IF(LEFT($A55,2)="do",$D$190,IF(LEFT($A55,2)="vr",$D$195,IF(LEFT($A55,2)="za",$D$198,IF(LEFT($A55,2)="zo",$D$199)))))))</f>
        <v>0</v>
      </c>
      <c r="E55" s="442">
        <f>IF(LEFT($A55,2)="ma",$E$175,IF(LEFT($A55,2)="di",$E$180,IF(LEFT($A55,2)="wo",$E$185,IF(LEFT($A55,2)="do",$E$190,IF(LEFT($A55,2)="vr",$E$195,IF(LEFT($A55,2)="za",$E$198,IF(LEFT($A55,2)="zo",$E$199)))))))</f>
        <v>0</v>
      </c>
      <c r="F55" s="442">
        <f>IF(LEFT($A55,2)="ma",$C$175,IF(LEFT($A55,2)="di",$C$180,IF(LEFT($A55,2)="wo",$C$185,IF(LEFT($A55,2)="do",$C$190,IF(LEFT($A55,2)="vr",$C$195,IF(LEFT($A55,2)="za",$C$198,IF(LEFT($A55,2)="zo",$C$199)))))))</f>
        <v>0</v>
      </c>
      <c r="G55" s="44">
        <f t="shared" si="11"/>
        <v>0</v>
      </c>
      <c r="H55" s="266"/>
      <c r="I55" s="266"/>
      <c r="J55" s="284"/>
      <c r="K55" s="284"/>
      <c r="L55" s="311"/>
      <c r="M55" s="286"/>
      <c r="N55" s="463">
        <f t="shared" si="27"/>
        <v>42987</v>
      </c>
      <c r="O55" s="391"/>
      <c r="P55" s="287"/>
      <c r="Q55" s="287"/>
      <c r="R55" s="81"/>
      <c r="S55" s="71">
        <f t="shared" si="1"/>
        <v>0</v>
      </c>
      <c r="T55" s="6">
        <f t="shared" si="23"/>
        <v>0</v>
      </c>
      <c r="U55" s="36"/>
      <c r="V55" s="72">
        <f t="shared" si="6"/>
        <v>0</v>
      </c>
      <c r="W55" s="72">
        <f t="shared" si="7"/>
        <v>0</v>
      </c>
      <c r="X55" s="73">
        <f t="shared" si="8"/>
        <v>0</v>
      </c>
      <c r="Y55" s="93">
        <f t="shared" si="24"/>
        <v>0</v>
      </c>
      <c r="Z55" s="235"/>
      <c r="AA55" s="536">
        <v>0</v>
      </c>
      <c r="AB55" s="537">
        <v>0</v>
      </c>
      <c r="AC55" s="38"/>
    </row>
    <row r="56" spans="1:29" ht="12.75" customHeight="1" thickBot="1" x14ac:dyDescent="0.3">
      <c r="A56" s="496" t="str">
        <f>TEXT($B$56,"dddd")</f>
        <v>zaterdag</v>
      </c>
      <c r="B56" s="663">
        <f>DATE($AC$3,9,11)</f>
        <v>42988</v>
      </c>
      <c r="C56" s="451"/>
      <c r="D56" s="493">
        <f>IF(LEFT($A56,2 )="ma",$D$171,IF(LEFT($A56,2)="di",$D$176,IF(LEFT($A56,2)="wo",$D$181,IF(LEFT($A56,2)="do",$D$186,IF(LEFT($A56,2)="vr",$D$191,IF(LEFT($A56,2)="za",$D$198,IF(LEFT($A56,2)="zo",$D$199)))))))</f>
        <v>0</v>
      </c>
      <c r="E56" s="495">
        <f>IF(LEFT($A56,2)="ma",$E$171,IF(LEFT($A56,2)="di",$E$176,IF(LEFT($A56,2)="wo",$E$181,IF(LEFT($A56,2)="do",$E$186,IF(LEFT($A56,2)="vr",$E$191,IF(LEFT($A56,2)="za",$E$198,IF(LEFT($A56,2)="zo",$E$199)))))))</f>
        <v>0</v>
      </c>
      <c r="F56" s="495">
        <f>IF(LEFT($A56,2)="ma",$C$171,IF(LEFT($A56,2)="di",$C$176,IF(LEFT($A56,2)="wo",$C$181,IF(LEFT($A56,2)="do",$C$186,IF(LEFT($A56,2)="vr",$C$191,IF(LEFT($A56,2)="za",$C$198,IF(LEFT($A56,2)="zo",$C$199)))))))</f>
        <v>0</v>
      </c>
      <c r="G56" s="45">
        <f t="shared" si="11"/>
        <v>0</v>
      </c>
      <c r="H56" s="267"/>
      <c r="I56" s="508"/>
      <c r="J56" s="288"/>
      <c r="K56" s="288"/>
      <c r="L56" s="312"/>
      <c r="M56" s="290"/>
      <c r="N56" s="464">
        <f>$B$56</f>
        <v>42988</v>
      </c>
      <c r="O56" s="392"/>
      <c r="P56" s="291"/>
      <c r="Q56" s="291"/>
      <c r="R56" s="79"/>
      <c r="S56" s="200">
        <f t="shared" si="1"/>
        <v>0</v>
      </c>
      <c r="T56" s="5">
        <f t="shared" si="23"/>
        <v>0</v>
      </c>
      <c r="U56" s="34"/>
      <c r="V56" s="67">
        <f>IF(LEFT(M56,1)="R",IF(U56&lt;$Q$2,0,U56-$Q$2),IF(LEFT(M56,1)="S",IF(U56&lt;$Q$2,0,U56-$Q$2),U56))</f>
        <v>0</v>
      </c>
      <c r="W56" s="67">
        <f>U56</f>
        <v>0</v>
      </c>
      <c r="X56" s="74">
        <f>W56*($Y$3)</f>
        <v>0</v>
      </c>
      <c r="Y56" s="91">
        <f t="shared" si="24"/>
        <v>0</v>
      </c>
      <c r="Z56" s="236"/>
      <c r="AA56" s="528">
        <v>0</v>
      </c>
      <c r="AB56" s="529">
        <v>0</v>
      </c>
      <c r="AC56" s="39"/>
    </row>
    <row r="57" spans="1:29" ht="12.75" customHeight="1" thickBot="1" x14ac:dyDescent="0.3">
      <c r="A57" s="497" t="str">
        <f>TEXT($B$56,"dddd")</f>
        <v>zaterdag</v>
      </c>
      <c r="B57" s="664"/>
      <c r="C57" s="450"/>
      <c r="D57" s="494">
        <f>IF(LEFT($A57,2)="ma",$D$172,IF(LEFT($A57,2)="di",$D$177,IF(LEFT($A57,2)="wo",$D$182,IF(LEFT($A57,2)="do",$D$187,IF(LEFT($A57,2)="vr",$D$192,IF(LEFT($A57,2)="za",$D$198,IF(LEFT($A57,2)="zo",$D$199)))))))</f>
        <v>0</v>
      </c>
      <c r="E57" s="441">
        <f>IF(LEFT($A57,2)="ma",$E$172,IF(LEFT($A57,2)="di",$E$177,IF(LEFT($A57,2)="wo",$E$182,IF(LEFT($A57,2)="do",$E$187,IF(LEFT($A57,2)="vr",$E$192,IF(LEFT($A57,2)="za",$E$198,IF(LEFT($A57,2)="zo",$E$199)))))))</f>
        <v>0</v>
      </c>
      <c r="F57" s="441">
        <f>IF(LEFT($A57,2)="ma",$C$172,IF(LEFT($A57,2)="di",$C$177,IF(LEFT($A57,2)="wo",$C$182,IF(LEFT($A57,2)="do",$C$187,IF(LEFT($A57,2)="vr",$C$192,IF(LEFT($A57,2)="za",$C$198,IF(LEFT($A57,2)="zo",$C$199)))))))</f>
        <v>0</v>
      </c>
      <c r="G57" s="43">
        <f t="shared" si="11"/>
        <v>0</v>
      </c>
      <c r="H57" s="265"/>
      <c r="I57" s="265"/>
      <c r="J57" s="280"/>
      <c r="K57" s="280"/>
      <c r="L57" s="310"/>
      <c r="M57" s="282"/>
      <c r="N57" s="464">
        <f t="shared" ref="N57:N60" si="28">$B$56</f>
        <v>42988</v>
      </c>
      <c r="O57" s="390"/>
      <c r="P57" s="283"/>
      <c r="Q57" s="283"/>
      <c r="R57" s="80"/>
      <c r="S57" s="68">
        <f t="shared" si="1"/>
        <v>0</v>
      </c>
      <c r="T57" s="4">
        <f t="shared" si="23"/>
        <v>0</v>
      </c>
      <c r="U57" s="35"/>
      <c r="V57" s="69">
        <f t="shared" si="6"/>
        <v>0</v>
      </c>
      <c r="W57" s="69">
        <f t="shared" si="7"/>
        <v>0</v>
      </c>
      <c r="X57" s="70">
        <f t="shared" si="8"/>
        <v>0</v>
      </c>
      <c r="Y57" s="92">
        <f t="shared" si="24"/>
        <v>0</v>
      </c>
      <c r="Z57" s="234"/>
      <c r="AA57" s="530">
        <v>0</v>
      </c>
      <c r="AB57" s="531">
        <v>0</v>
      </c>
      <c r="AC57" s="37"/>
    </row>
    <row r="58" spans="1:29" ht="12.75" customHeight="1" thickBot="1" x14ac:dyDescent="0.3">
      <c r="A58" s="497" t="str">
        <f>TEXT($B$56,"dddd")</f>
        <v>zaterdag</v>
      </c>
      <c r="B58" s="664"/>
      <c r="C58" s="452"/>
      <c r="D58" s="492">
        <f>IF(LEFT($A58,2)="ma",$D$173,IF(LEFT($A58,2)="di",$D$178,IF(LEFT($A58,2)="wo",$D$183,IF(LEFT($A58,2)="do",$D$188,IF(LEFT($A58,2)="vr",$D$193,IF(LEFT($A58,2)="za",$D$198,IF(LEFT($A58,2)="zo",$D$199)))))))</f>
        <v>0</v>
      </c>
      <c r="E58" s="441">
        <f>IF(LEFT($A58,2)="ma",$E$173,IF(LEFT($A58,2)="di",$E$178,IF(LEFT($A58,2)="wo",$E$183,IF(LEFT($A58,2)="do",$E$188,IF(LEFT($A58,2)="vr",$E$193,IF(LEFT($A58,2)="za",$E$198,IF(LEFT($A58,2)="zo",$E$199)))))))</f>
        <v>0</v>
      </c>
      <c r="F58" s="441">
        <f>IF(LEFT($A58,2)="ma",$C$173,IF(LEFT($A58,2)="di",$C$178,IF(LEFT($A58,2)="wo",$C$183,IF(LEFT($A58,2)="do",$C$188,IF(LEFT($A58,2)="vr",$C$193,IF(LEFT($A58,2)="za",$C$198,IF(LEFT($A58,2)="zo",$C$199)))))))</f>
        <v>0</v>
      </c>
      <c r="G58" s="43">
        <f t="shared" si="11"/>
        <v>0</v>
      </c>
      <c r="H58" s="265"/>
      <c r="I58" s="265"/>
      <c r="J58" s="280"/>
      <c r="K58" s="280"/>
      <c r="L58" s="310"/>
      <c r="M58" s="282"/>
      <c r="N58" s="464">
        <f t="shared" si="28"/>
        <v>42988</v>
      </c>
      <c r="O58" s="390"/>
      <c r="P58" s="283"/>
      <c r="Q58" s="283"/>
      <c r="R58" s="80"/>
      <c r="S58" s="68">
        <f t="shared" si="1"/>
        <v>0</v>
      </c>
      <c r="T58" s="4">
        <f t="shared" si="23"/>
        <v>0</v>
      </c>
      <c r="U58" s="35"/>
      <c r="V58" s="69">
        <f t="shared" si="6"/>
        <v>0</v>
      </c>
      <c r="W58" s="69">
        <f t="shared" si="7"/>
        <v>0</v>
      </c>
      <c r="X58" s="70">
        <f t="shared" si="8"/>
        <v>0</v>
      </c>
      <c r="Y58" s="92">
        <f t="shared" si="24"/>
        <v>0</v>
      </c>
      <c r="Z58" s="234"/>
      <c r="AA58" s="530">
        <v>0</v>
      </c>
      <c r="AB58" s="531">
        <v>0</v>
      </c>
      <c r="AC58" s="37"/>
    </row>
    <row r="59" spans="1:29" ht="12.75" customHeight="1" thickBot="1" x14ac:dyDescent="0.3">
      <c r="A59" s="497" t="str">
        <f>TEXT($B$56,"dddd")</f>
        <v>zaterdag</v>
      </c>
      <c r="B59" s="664"/>
      <c r="C59" s="450"/>
      <c r="D59" s="441">
        <f>IF(LEFT($A59,2)="ma",$D$174,IF(LEFT($A59,2)="di",$D$179,IF(LEFT($A59,2)="wo",$D$184,IF(LEFT($A59,2)="do",$D$189,IF(LEFT($A59,2)="vr",$D$194,IF(LEFT($A59,2)="za",$D$198,IF(LEFT($A59,2)="zo",$D$199)))))))</f>
        <v>0</v>
      </c>
      <c r="E59" s="441">
        <f>IF(LEFT($A59,2)="ma",$E$174,IF(LEFT($A59,2)="di",$E$179,IF(LEFT($A59,2)="wo",$E$184,IF(LEFT($A59,2)="do",$E$189,IF(LEFT($A59,2)="vr",$E$194,IF(LEFT($A59,2)="za",$E$198,IF(LEFT($A59,2)="zo",$E$199)))))))</f>
        <v>0</v>
      </c>
      <c r="F59" s="441">
        <f>IF(LEFT($A59,2)="ma",$C$174,IF(LEFT($A59,2)="di",$C$179,IF(LEFT($A59,2)="wo",$C$184,IF(LEFT($A59,2)="do",$C$189,IF(LEFT($A59,2)="vr",$C$194,IF(LEFT($A59,2)="za",$C$198,IF(LEFT($A59,2)="zo",$C$199)))))))</f>
        <v>0</v>
      </c>
      <c r="G59" s="43">
        <f t="shared" si="11"/>
        <v>0</v>
      </c>
      <c r="H59" s="265"/>
      <c r="I59" s="265"/>
      <c r="J59" s="280"/>
      <c r="K59" s="280"/>
      <c r="L59" s="310"/>
      <c r="M59" s="282"/>
      <c r="N59" s="464">
        <f t="shared" si="28"/>
        <v>42988</v>
      </c>
      <c r="O59" s="390"/>
      <c r="P59" s="283"/>
      <c r="Q59" s="283"/>
      <c r="R59" s="80"/>
      <c r="S59" s="68">
        <f t="shared" si="1"/>
        <v>0</v>
      </c>
      <c r="T59" s="4">
        <f t="shared" si="23"/>
        <v>0</v>
      </c>
      <c r="U59" s="35"/>
      <c r="V59" s="69">
        <f t="shared" si="6"/>
        <v>0</v>
      </c>
      <c r="W59" s="69">
        <f t="shared" si="7"/>
        <v>0</v>
      </c>
      <c r="X59" s="70">
        <f t="shared" si="8"/>
        <v>0</v>
      </c>
      <c r="Y59" s="92">
        <f t="shared" si="24"/>
        <v>0</v>
      </c>
      <c r="Z59" s="234"/>
      <c r="AA59" s="530">
        <v>0</v>
      </c>
      <c r="AB59" s="531">
        <v>0</v>
      </c>
      <c r="AC59" s="37"/>
    </row>
    <row r="60" spans="1:29" ht="13.5" customHeight="1" thickBot="1" x14ac:dyDescent="0.3">
      <c r="A60" s="498" t="str">
        <f>TEXT($B$56,"dddd")</f>
        <v>zaterdag</v>
      </c>
      <c r="B60" s="665"/>
      <c r="C60" s="449" t="e">
        <f t="shared" si="12"/>
        <v>#REF!</v>
      </c>
      <c r="D60" s="442">
        <f>IF(LEFT($A60,2)="ma",$D$175,IF(LEFT($A60,2)="di",$D$180,IF(LEFT($A60,2)="wo",$D$185,IF(LEFT($A60,2)="do",$D$190,IF(LEFT($A60,2)="vr",$D$195,IF(LEFT($A60,2)="za",$D$198,IF(LEFT($A60,2)="zo",$D$199)))))))</f>
        <v>0</v>
      </c>
      <c r="E60" s="442">
        <f>IF(LEFT($A60,2)="ma",$E$175,IF(LEFT($A60,2)="di",$E$180,IF(LEFT($A60,2)="wo",$E$185,IF(LEFT($A60,2)="do",$E$190,IF(LEFT($A60,2)="vr",$E$195,IF(LEFT($A60,2)="za",$E$198,IF(LEFT($A60,2)="zo",$E$199)))))))</f>
        <v>0</v>
      </c>
      <c r="F60" s="442">
        <f>IF(LEFT($A60,2)="ma",$C$175,IF(LEFT($A60,2)="di",$C$180,IF(LEFT($A60,2)="wo",$C$185,IF(LEFT($A60,2)="do",$C$190,IF(LEFT($A60,2)="vr",$C$195,IF(LEFT($A60,2)="za",$C$198,IF(LEFT($A60,2)="zo",$C$199)))))))</f>
        <v>0</v>
      </c>
      <c r="G60" s="46">
        <f t="shared" si="11"/>
        <v>0</v>
      </c>
      <c r="H60" s="268"/>
      <c r="I60" s="266"/>
      <c r="J60" s="292"/>
      <c r="K60" s="292"/>
      <c r="L60" s="313"/>
      <c r="M60" s="294"/>
      <c r="N60" s="464">
        <f t="shared" si="28"/>
        <v>42988</v>
      </c>
      <c r="O60" s="393"/>
      <c r="P60" s="295"/>
      <c r="Q60" s="295"/>
      <c r="R60" s="81"/>
      <c r="S60" s="71">
        <f t="shared" si="1"/>
        <v>0</v>
      </c>
      <c r="T60" s="6">
        <f t="shared" si="23"/>
        <v>0</v>
      </c>
      <c r="U60" s="36"/>
      <c r="V60" s="72">
        <f t="shared" si="6"/>
        <v>0</v>
      </c>
      <c r="W60" s="72">
        <f t="shared" si="7"/>
        <v>0</v>
      </c>
      <c r="X60" s="73">
        <f t="shared" si="8"/>
        <v>0</v>
      </c>
      <c r="Y60" s="93">
        <f t="shared" si="24"/>
        <v>0</v>
      </c>
      <c r="Z60" s="237"/>
      <c r="AA60" s="532">
        <v>0</v>
      </c>
      <c r="AB60" s="533">
        <v>0</v>
      </c>
      <c r="AC60" s="40"/>
    </row>
    <row r="61" spans="1:29" ht="12.75" customHeight="1" x14ac:dyDescent="0.25">
      <c r="A61" s="496" t="str">
        <f>TEXT($B$61,"dddd")</f>
        <v>zondag</v>
      </c>
      <c r="B61" s="663">
        <f>DATE($AC$3,9,12)</f>
        <v>42989</v>
      </c>
      <c r="C61" s="451"/>
      <c r="D61" s="493">
        <f>IF(LEFT($A61,2 )="ma",$D$171,IF(LEFT($A61,2)="di",$D$176,IF(LEFT($A61,2)="wo",$D$181,IF(LEFT($A61,2)="do",$D$186,IF(LEFT($A61,2)="vr",$D$191,IF(LEFT($A61,2)="za",$D$198,IF(LEFT($A61,2)="zo",$D$199)))))))</f>
        <v>0</v>
      </c>
      <c r="E61" s="495">
        <f>IF(LEFT($A61,2)="ma",$E$171,IF(LEFT($A61,2)="di",$E$176,IF(LEFT($A61,2)="wo",$E$181,IF(LEFT($A61,2)="do",$E$186,IF(LEFT($A61,2)="vr",$E$191,IF(LEFT($A61,2)="za",$E$198,IF(LEFT($A61,2)="zo",$E$199)))))))</f>
        <v>0</v>
      </c>
      <c r="F61" s="495">
        <f>IF(LEFT($A61,2)="ma",$C$171,IF(LEFT($A61,2)="di",$C$176,IF(LEFT($A61,2)="wo",$C$181,IF(LEFT($A61,2)="do",$C$186,IF(LEFT($A61,2)="vr",$C$191,IF(LEFT($A61,2)="za",$C$198,IF(LEFT($A61,2)="zo",$C$199)))))))</f>
        <v>0</v>
      </c>
      <c r="G61" s="42">
        <f t="shared" si="11"/>
        <v>0</v>
      </c>
      <c r="H61" s="264"/>
      <c r="I61" s="508"/>
      <c r="J61" s="276"/>
      <c r="K61" s="276"/>
      <c r="L61" s="309"/>
      <c r="M61" s="278"/>
      <c r="N61" s="463">
        <f>$B$61</f>
        <v>42989</v>
      </c>
      <c r="O61" s="389"/>
      <c r="P61" s="279"/>
      <c r="Q61" s="279"/>
      <c r="R61" s="79"/>
      <c r="S61" s="200">
        <f t="shared" si="1"/>
        <v>0</v>
      </c>
      <c r="T61" s="5">
        <f t="shared" si="23"/>
        <v>0</v>
      </c>
      <c r="U61" s="34"/>
      <c r="V61" s="67">
        <f>IF(LEFT(M61,1)="R",IF(U61&lt;$Q$2,0,U61-$Q$2),IF(LEFT(M61,1)="S",IF(U61&lt;$Q$2,0,U61-$Q$2),U61))</f>
        <v>0</v>
      </c>
      <c r="W61" s="67">
        <f>U61</f>
        <v>0</v>
      </c>
      <c r="X61" s="74">
        <f>W61*($Y$3)</f>
        <v>0</v>
      </c>
      <c r="Y61" s="91">
        <f t="shared" si="24"/>
        <v>0</v>
      </c>
      <c r="Z61" s="238"/>
      <c r="AA61" s="534">
        <v>0</v>
      </c>
      <c r="AB61" s="535">
        <v>0</v>
      </c>
      <c r="AC61" s="41"/>
    </row>
    <row r="62" spans="1:29" ht="12.75" customHeight="1" x14ac:dyDescent="0.25">
      <c r="A62" s="497" t="str">
        <f>TEXT($B$61,"dddd")</f>
        <v>zondag</v>
      </c>
      <c r="B62" s="664"/>
      <c r="C62" s="450"/>
      <c r="D62" s="494">
        <f>IF(LEFT($A62,2)="ma",$D$172,IF(LEFT($A62,2)="di",$D$177,IF(LEFT($A62,2)="wo",$D$182,IF(LEFT($A62,2)="do",$D$187,IF(LEFT($A62,2)="vr",$D$192,IF(LEFT($A62,2)="za",$D$198,IF(LEFT($A62,2)="zo",$D$199)))))))</f>
        <v>0</v>
      </c>
      <c r="E62" s="441">
        <f>IF(LEFT($A62,2)="ma",$E$172,IF(LEFT($A62,2)="di",$E$177,IF(LEFT($A62,2)="wo",$E$182,IF(LEFT($A62,2)="do",$E$187,IF(LEFT($A62,2)="vr",$E$192,IF(LEFT($A62,2)="za",$E$198,IF(LEFT($A62,2)="zo",$E$199)))))))</f>
        <v>0</v>
      </c>
      <c r="F62" s="441">
        <f>IF(LEFT($A62,2)="ma",$C$172,IF(LEFT($A62,2)="di",$C$177,IF(LEFT($A62,2)="wo",$C$182,IF(LEFT($A62,2)="do",$C$187,IF(LEFT($A62,2)="vr",$C$192,IF(LEFT($A62,2)="za",$C$198,IF(LEFT($A62,2)="zo",$C$199)))))))</f>
        <v>0</v>
      </c>
      <c r="G62" s="43">
        <f t="shared" si="11"/>
        <v>0</v>
      </c>
      <c r="H62" s="265"/>
      <c r="I62" s="265"/>
      <c r="J62" s="280"/>
      <c r="K62" s="280"/>
      <c r="L62" s="310"/>
      <c r="M62" s="282"/>
      <c r="N62" s="463">
        <f t="shared" ref="N62:N65" si="29">$B$61</f>
        <v>42989</v>
      </c>
      <c r="O62" s="390"/>
      <c r="P62" s="283"/>
      <c r="Q62" s="283"/>
      <c r="R62" s="80"/>
      <c r="S62" s="68">
        <f t="shared" si="1"/>
        <v>0</v>
      </c>
      <c r="T62" s="4">
        <f t="shared" si="23"/>
        <v>0</v>
      </c>
      <c r="U62" s="35"/>
      <c r="V62" s="69">
        <f t="shared" si="6"/>
        <v>0</v>
      </c>
      <c r="W62" s="69">
        <f t="shared" si="7"/>
        <v>0</v>
      </c>
      <c r="X62" s="70">
        <f t="shared" si="8"/>
        <v>0</v>
      </c>
      <c r="Y62" s="92">
        <f t="shared" si="24"/>
        <v>0</v>
      </c>
      <c r="Z62" s="234"/>
      <c r="AA62" s="530">
        <v>0</v>
      </c>
      <c r="AB62" s="531">
        <v>0</v>
      </c>
      <c r="AC62" s="37"/>
    </row>
    <row r="63" spans="1:29" ht="12.75" customHeight="1" x14ac:dyDescent="0.25">
      <c r="A63" s="497" t="str">
        <f>TEXT($B$61,"dddd")</f>
        <v>zondag</v>
      </c>
      <c r="B63" s="664"/>
      <c r="C63" s="452"/>
      <c r="D63" s="492">
        <f>IF(LEFT($A63,2)="ma",$D$173,IF(LEFT($A63,2)="di",$D$178,IF(LEFT($A63,2)="wo",$D$183,IF(LEFT($A63,2)="do",$D$188,IF(LEFT($A63,2)="vr",$D$193,IF(LEFT($A63,2)="za",$D$198,IF(LEFT($A63,2)="zo",$D$199)))))))</f>
        <v>0</v>
      </c>
      <c r="E63" s="441">
        <f>IF(LEFT($A63,2)="ma",$E$173,IF(LEFT($A63,2)="di",$E$178,IF(LEFT($A63,2)="wo",$E$183,IF(LEFT($A63,2)="do",$E$188,IF(LEFT($A63,2)="vr",$E$193,IF(LEFT($A63,2)="za",$E$198,IF(LEFT($A63,2)="zo",$E$199)))))))</f>
        <v>0</v>
      </c>
      <c r="F63" s="441">
        <f>IF(LEFT($A63,2)="ma",$C$173,IF(LEFT($A63,2)="di",$C$178,IF(LEFT($A63,2)="wo",$C$183,IF(LEFT($A63,2)="do",$C$188,IF(LEFT($A63,2)="vr",$C$193,IF(LEFT($A63,2)="za",$C$198,IF(LEFT($A63,2)="zo",$C$199)))))))</f>
        <v>0</v>
      </c>
      <c r="G63" s="43">
        <f t="shared" si="11"/>
        <v>0</v>
      </c>
      <c r="H63" s="265"/>
      <c r="I63" s="265"/>
      <c r="J63" s="280"/>
      <c r="K63" s="280"/>
      <c r="L63" s="310"/>
      <c r="M63" s="282"/>
      <c r="N63" s="463">
        <f t="shared" si="29"/>
        <v>42989</v>
      </c>
      <c r="O63" s="390"/>
      <c r="P63" s="283"/>
      <c r="Q63" s="283"/>
      <c r="R63" s="80"/>
      <c r="S63" s="68">
        <f t="shared" si="1"/>
        <v>0</v>
      </c>
      <c r="T63" s="4">
        <f t="shared" si="23"/>
        <v>0</v>
      </c>
      <c r="U63" s="35"/>
      <c r="V63" s="69">
        <f t="shared" si="6"/>
        <v>0</v>
      </c>
      <c r="W63" s="69">
        <f t="shared" si="7"/>
        <v>0</v>
      </c>
      <c r="X63" s="70">
        <f t="shared" si="8"/>
        <v>0</v>
      </c>
      <c r="Y63" s="92">
        <f t="shared" si="24"/>
        <v>0</v>
      </c>
      <c r="Z63" s="234"/>
      <c r="AA63" s="530">
        <v>0</v>
      </c>
      <c r="AB63" s="531">
        <v>0</v>
      </c>
      <c r="AC63" s="37"/>
    </row>
    <row r="64" spans="1:29" ht="12.75" customHeight="1" thickBot="1" x14ac:dyDescent="0.3">
      <c r="A64" s="497" t="str">
        <f>TEXT($B$61,"dddd")</f>
        <v>zondag</v>
      </c>
      <c r="B64" s="664"/>
      <c r="C64" s="450"/>
      <c r="D64" s="441">
        <f>IF(LEFT($A64,2)="ma",$D$174,IF(LEFT($A64,2)="di",$D$179,IF(LEFT($A64,2)="wo",$D$184,IF(LEFT($A64,2)="do",$D$189,IF(LEFT($A64,2)="vr",$D$194,IF(LEFT($A64,2)="za",$D$198,IF(LEFT($A64,2)="zo",$D$199)))))))</f>
        <v>0</v>
      </c>
      <c r="E64" s="441">
        <f>IF(LEFT($A64,2)="ma",$E$174,IF(LEFT($A64,2)="di",$E$179,IF(LEFT($A64,2)="wo",$E$184,IF(LEFT($A64,2)="do",$E$189,IF(LEFT($A64,2)="vr",$E$194,IF(LEFT($A64,2)="za",$E$198,IF(LEFT($A64,2)="zo",$E$199)))))))</f>
        <v>0</v>
      </c>
      <c r="F64" s="441">
        <f>IF(LEFT($A64,2)="ma",$C$174,IF(LEFT($A64,2)="di",$C$179,IF(LEFT($A64,2)="wo",$C$184,IF(LEFT($A64,2)="do",$C$189,IF(LEFT($A64,2)="vr",$C$194,IF(LEFT($A64,2)="za",$C$198,IF(LEFT($A64,2)="zo",$C$199)))))))</f>
        <v>0</v>
      </c>
      <c r="G64" s="43">
        <f t="shared" si="11"/>
        <v>0</v>
      </c>
      <c r="H64" s="265"/>
      <c r="I64" s="265"/>
      <c r="J64" s="280"/>
      <c r="K64" s="280"/>
      <c r="L64" s="310"/>
      <c r="M64" s="282"/>
      <c r="N64" s="463">
        <f t="shared" si="29"/>
        <v>42989</v>
      </c>
      <c r="O64" s="390"/>
      <c r="P64" s="283"/>
      <c r="Q64" s="283"/>
      <c r="R64" s="80"/>
      <c r="S64" s="68">
        <f t="shared" si="1"/>
        <v>0</v>
      </c>
      <c r="T64" s="4">
        <f t="shared" si="23"/>
        <v>0</v>
      </c>
      <c r="U64" s="35"/>
      <c r="V64" s="69">
        <f t="shared" si="6"/>
        <v>0</v>
      </c>
      <c r="W64" s="69">
        <f t="shared" si="7"/>
        <v>0</v>
      </c>
      <c r="X64" s="70">
        <f t="shared" si="8"/>
        <v>0</v>
      </c>
      <c r="Y64" s="92">
        <f t="shared" si="24"/>
        <v>0</v>
      </c>
      <c r="Z64" s="234"/>
      <c r="AA64" s="530">
        <v>0</v>
      </c>
      <c r="AB64" s="531">
        <v>0</v>
      </c>
      <c r="AC64" s="37"/>
    </row>
    <row r="65" spans="1:29" ht="13.5" customHeight="1" thickBot="1" x14ac:dyDescent="0.3">
      <c r="A65" s="498" t="str">
        <f>TEXT($B$61,"dddd")</f>
        <v>zondag</v>
      </c>
      <c r="B65" s="665"/>
      <c r="C65" s="449" t="e">
        <f t="shared" si="12"/>
        <v>#REF!</v>
      </c>
      <c r="D65" s="442">
        <f>IF(LEFT($A65,2)="ma",$D$175,IF(LEFT($A65,2)="di",$D$180,IF(LEFT($A65,2)="wo",$D$185,IF(LEFT($A65,2)="do",$D$190,IF(LEFT($A65,2)="vr",$D$195,IF(LEFT($A65,2)="za",$D$198,IF(LEFT($A65,2)="zo",$D$199)))))))</f>
        <v>0</v>
      </c>
      <c r="E65" s="442">
        <f>IF(LEFT($A65,2)="ma",$E$175,IF(LEFT($A65,2)="di",$E$180,IF(LEFT($A65,2)="wo",$E$185,IF(LEFT($A65,2)="do",$E$190,IF(LEFT($A65,2)="vr",$E$195,IF(LEFT($A65,2)="za",$E$198,IF(LEFT($A65,2)="zo",$E$199)))))))</f>
        <v>0</v>
      </c>
      <c r="F65" s="442">
        <f>IF(LEFT($A65,2)="ma",$C$175,IF(LEFT($A65,2)="di",$C$180,IF(LEFT($A65,2)="wo",$C$185,IF(LEFT($A65,2)="do",$C$190,IF(LEFT($A65,2)="vr",$C$195,IF(LEFT($A65,2)="za",$C$198,IF(LEFT($A65,2)="zo",$C$199)))))))</f>
        <v>0</v>
      </c>
      <c r="G65" s="44">
        <f t="shared" si="11"/>
        <v>0</v>
      </c>
      <c r="H65" s="266"/>
      <c r="I65" s="266"/>
      <c r="J65" s="284"/>
      <c r="K65" s="284"/>
      <c r="L65" s="311"/>
      <c r="M65" s="286"/>
      <c r="N65" s="463">
        <f t="shared" si="29"/>
        <v>42989</v>
      </c>
      <c r="O65" s="391"/>
      <c r="P65" s="287"/>
      <c r="Q65" s="287"/>
      <c r="R65" s="81"/>
      <c r="S65" s="71">
        <f t="shared" si="1"/>
        <v>0</v>
      </c>
      <c r="T65" s="6">
        <f t="shared" si="23"/>
        <v>0</v>
      </c>
      <c r="U65" s="36"/>
      <c r="V65" s="72">
        <f t="shared" si="6"/>
        <v>0</v>
      </c>
      <c r="W65" s="72">
        <f t="shared" si="7"/>
        <v>0</v>
      </c>
      <c r="X65" s="73">
        <f t="shared" si="8"/>
        <v>0</v>
      </c>
      <c r="Y65" s="93">
        <f t="shared" si="24"/>
        <v>0</v>
      </c>
      <c r="Z65" s="235"/>
      <c r="AA65" s="536">
        <v>0</v>
      </c>
      <c r="AB65" s="537">
        <v>0</v>
      </c>
      <c r="AC65" s="38"/>
    </row>
    <row r="66" spans="1:29" ht="12.75" customHeight="1" thickBot="1" x14ac:dyDescent="0.3">
      <c r="A66" s="496" t="str">
        <f>TEXT($B$66,"dddd")</f>
        <v>maandag</v>
      </c>
      <c r="B66" s="663">
        <f>DATE($AC$3,9,13)</f>
        <v>42990</v>
      </c>
      <c r="C66" s="451"/>
      <c r="D66" s="493">
        <f>IF(LEFT($A66,2 )="ma",$D$171,IF(LEFT($A66,2)="di",$D$176,IF(LEFT($A66,2)="wo",$D$181,IF(LEFT($A66,2)="do",$D$186,IF(LEFT($A66,2)="vr",$D$191,IF(LEFT($A66,2)="za",$D$198,IF(LEFT($A66,2)="zo",$D$199)))))))</f>
        <v>0</v>
      </c>
      <c r="E66" s="495">
        <f>IF(LEFT($A66,2)="ma",$E$171,IF(LEFT($A66,2)="di",$E$176,IF(LEFT($A66,2)="wo",$E$181,IF(LEFT($A66,2)="do",$E$186,IF(LEFT($A66,2)="vr",$E$191,IF(LEFT($A66,2)="za",$E$198,IF(LEFT($A66,2)="zo",$E$199)))))))</f>
        <v>0</v>
      </c>
      <c r="F66" s="495">
        <f>IF(LEFT($A66,2)="ma",$C$171,IF(LEFT($A66,2)="di",$C$176,IF(LEFT($A66,2)="wo",$C$181,IF(LEFT($A66,2)="do",$C$186,IF(LEFT($A66,2)="vr",$C$191,IF(LEFT($A66,2)="za",$C$198,IF(LEFT($A66,2)="zo",$C$199)))))))</f>
        <v>0</v>
      </c>
      <c r="G66" s="42">
        <f t="shared" si="11"/>
        <v>0</v>
      </c>
      <c r="H66" s="264"/>
      <c r="I66" s="508"/>
      <c r="J66" s="276"/>
      <c r="K66" s="276"/>
      <c r="L66" s="309"/>
      <c r="M66" s="278"/>
      <c r="N66" s="464">
        <f>$B$66</f>
        <v>42990</v>
      </c>
      <c r="O66" s="389"/>
      <c r="P66" s="279"/>
      <c r="Q66" s="279"/>
      <c r="R66" s="79"/>
      <c r="S66" s="200">
        <f t="shared" si="1"/>
        <v>0</v>
      </c>
      <c r="T66" s="5">
        <f t="shared" si="23"/>
        <v>0</v>
      </c>
      <c r="U66" s="34"/>
      <c r="V66" s="67">
        <f>IF(LEFT(M66,1)="R",IF(U66&lt;$Q$2,0,U66-$Q$2),IF(LEFT(M66,1)="S",IF(U66&lt;$Q$2,0,U66-$Q$2),U66))</f>
        <v>0</v>
      </c>
      <c r="W66" s="67">
        <f>U66</f>
        <v>0</v>
      </c>
      <c r="X66" s="74">
        <f>W66*($Y$3)</f>
        <v>0</v>
      </c>
      <c r="Y66" s="91">
        <f t="shared" si="24"/>
        <v>0</v>
      </c>
      <c r="Z66" s="238"/>
      <c r="AA66" s="528">
        <v>0</v>
      </c>
      <c r="AB66" s="529">
        <v>0</v>
      </c>
      <c r="AC66" s="41"/>
    </row>
    <row r="67" spans="1:29" ht="12.75" customHeight="1" thickBot="1" x14ac:dyDescent="0.3">
      <c r="A67" s="497" t="str">
        <f>TEXT($B$66,"dddd")</f>
        <v>maandag</v>
      </c>
      <c r="B67" s="664"/>
      <c r="C67" s="450"/>
      <c r="D67" s="494">
        <f>IF(LEFT($A67,2)="ma",$D$172,IF(LEFT($A67,2)="di",$D$177,IF(LEFT($A67,2)="wo",$D$182,IF(LEFT($A67,2)="do",$D$187,IF(LEFT($A67,2)="vr",$D$192,IF(LEFT($A67,2)="za",$D$198,IF(LEFT($A67,2)="zo",$D$199)))))))</f>
        <v>0</v>
      </c>
      <c r="E67" s="441">
        <f>IF(LEFT($A67,2)="ma",$E$172,IF(LEFT($A67,2)="di",$E$177,IF(LEFT($A67,2)="wo",$E$182,IF(LEFT($A67,2)="do",$E$187,IF(LEFT($A67,2)="vr",$E$192,IF(LEFT($A67,2)="za",$E$198,IF(LEFT($A67,2)="zo",$E$199)))))))</f>
        <v>0</v>
      </c>
      <c r="F67" s="441">
        <f>IF(LEFT($A67,2)="ma",$C$172,IF(LEFT($A67,2)="di",$C$177,IF(LEFT($A67,2)="wo",$C$182,IF(LEFT($A67,2)="do",$C$187,IF(LEFT($A67,2)="vr",$C$192,IF(LEFT($A67,2)="za",$C$198,IF(LEFT($A67,2)="zo",$C$199)))))))</f>
        <v>0</v>
      </c>
      <c r="G67" s="43">
        <f t="shared" si="11"/>
        <v>0</v>
      </c>
      <c r="H67" s="265"/>
      <c r="I67" s="265"/>
      <c r="J67" s="280"/>
      <c r="K67" s="280"/>
      <c r="L67" s="310"/>
      <c r="M67" s="282"/>
      <c r="N67" s="464">
        <f t="shared" ref="N67:N70" si="30">$B$66</f>
        <v>42990</v>
      </c>
      <c r="O67" s="390"/>
      <c r="P67" s="283"/>
      <c r="Q67" s="283"/>
      <c r="R67" s="80"/>
      <c r="S67" s="68">
        <f t="shared" si="1"/>
        <v>0</v>
      </c>
      <c r="T67" s="4">
        <f t="shared" si="23"/>
        <v>0</v>
      </c>
      <c r="U67" s="35"/>
      <c r="V67" s="69">
        <f t="shared" si="6"/>
        <v>0</v>
      </c>
      <c r="W67" s="69">
        <f t="shared" si="7"/>
        <v>0</v>
      </c>
      <c r="X67" s="70">
        <f t="shared" si="8"/>
        <v>0</v>
      </c>
      <c r="Y67" s="92">
        <f t="shared" si="24"/>
        <v>0</v>
      </c>
      <c r="Z67" s="234"/>
      <c r="AA67" s="530">
        <v>0</v>
      </c>
      <c r="AB67" s="531">
        <v>0</v>
      </c>
      <c r="AC67" s="37"/>
    </row>
    <row r="68" spans="1:29" ht="12.75" customHeight="1" thickBot="1" x14ac:dyDescent="0.3">
      <c r="A68" s="497" t="str">
        <f>TEXT($B$66,"dddd")</f>
        <v>maandag</v>
      </c>
      <c r="B68" s="664"/>
      <c r="C68" s="452"/>
      <c r="D68" s="492">
        <f>IF(LEFT($A68,2)="ma",$D$173,IF(LEFT($A68,2)="di",$D$178,IF(LEFT($A68,2)="wo",$D$183,IF(LEFT($A68,2)="do",$D$188,IF(LEFT($A68,2)="vr",$D$193,IF(LEFT($A68,2)="za",$D$198,IF(LEFT($A68,2)="zo",$D$199)))))))</f>
        <v>0</v>
      </c>
      <c r="E68" s="441">
        <f>IF(LEFT($A68,2)="ma",$E$173,IF(LEFT($A68,2)="di",$E$178,IF(LEFT($A68,2)="wo",$E$183,IF(LEFT($A68,2)="do",$E$188,IF(LEFT($A68,2)="vr",$E$193,IF(LEFT($A68,2)="za",$E$198,IF(LEFT($A68,2)="zo",$E$199)))))))</f>
        <v>0</v>
      </c>
      <c r="F68" s="441">
        <f>IF(LEFT($A68,2)="ma",$C$173,IF(LEFT($A68,2)="di",$C$178,IF(LEFT($A68,2)="wo",$C$183,IF(LEFT($A68,2)="do",$C$188,IF(LEFT($A68,2)="vr",$C$193,IF(LEFT($A68,2)="za",$C$198,IF(LEFT($A68,2)="zo",$C$199)))))))</f>
        <v>0</v>
      </c>
      <c r="G68" s="43">
        <f t="shared" si="11"/>
        <v>0</v>
      </c>
      <c r="H68" s="265"/>
      <c r="I68" s="265"/>
      <c r="J68" s="280"/>
      <c r="K68" s="280"/>
      <c r="L68" s="310"/>
      <c r="M68" s="282"/>
      <c r="N68" s="464">
        <f t="shared" si="30"/>
        <v>42990</v>
      </c>
      <c r="O68" s="390"/>
      <c r="P68" s="283"/>
      <c r="Q68" s="283"/>
      <c r="R68" s="80"/>
      <c r="S68" s="68">
        <f t="shared" si="1"/>
        <v>0</v>
      </c>
      <c r="T68" s="4">
        <f t="shared" si="23"/>
        <v>0</v>
      </c>
      <c r="U68" s="35"/>
      <c r="V68" s="69">
        <f t="shared" si="6"/>
        <v>0</v>
      </c>
      <c r="W68" s="69">
        <f t="shared" si="7"/>
        <v>0</v>
      </c>
      <c r="X68" s="70">
        <f t="shared" si="8"/>
        <v>0</v>
      </c>
      <c r="Y68" s="92">
        <f t="shared" si="24"/>
        <v>0</v>
      </c>
      <c r="Z68" s="234"/>
      <c r="AA68" s="530">
        <v>0</v>
      </c>
      <c r="AB68" s="531">
        <v>0</v>
      </c>
      <c r="AC68" s="37"/>
    </row>
    <row r="69" spans="1:29" ht="12.75" customHeight="1" thickBot="1" x14ac:dyDescent="0.3">
      <c r="A69" s="497" t="str">
        <f>TEXT($B$66,"dddd")</f>
        <v>maandag</v>
      </c>
      <c r="B69" s="664"/>
      <c r="C69" s="450"/>
      <c r="D69" s="441">
        <f>IF(LEFT($A69,2)="ma",$D$174,IF(LEFT($A69,2)="di",$D$179,IF(LEFT($A69,2)="wo",$D$184,IF(LEFT($A69,2)="do",$D$189,IF(LEFT($A69,2)="vr",$D$194,IF(LEFT($A69,2)="za",$D$198,IF(LEFT($A69,2)="zo",$D$199)))))))</f>
        <v>0</v>
      </c>
      <c r="E69" s="441">
        <f>IF(LEFT($A69,2)="ma",$E$174,IF(LEFT($A69,2)="di",$E$179,IF(LEFT($A69,2)="wo",$E$184,IF(LEFT($A69,2)="do",$E$189,IF(LEFT($A69,2)="vr",$E$194,IF(LEFT($A69,2)="za",$E$198,IF(LEFT($A69,2)="zo",$E$199)))))))</f>
        <v>0</v>
      </c>
      <c r="F69" s="441">
        <f>IF(LEFT($A69,2)="ma",$C$174,IF(LEFT($A69,2)="di",$C$179,IF(LEFT($A69,2)="wo",$C$184,IF(LEFT($A69,2)="do",$C$189,IF(LEFT($A69,2)="vr",$C$194,IF(LEFT($A69,2)="za",$C$198,IF(LEFT($A69,2)="zo",$C$199)))))))</f>
        <v>0</v>
      </c>
      <c r="G69" s="43">
        <f t="shared" si="11"/>
        <v>0</v>
      </c>
      <c r="H69" s="265"/>
      <c r="I69" s="265"/>
      <c r="J69" s="280"/>
      <c r="K69" s="280"/>
      <c r="L69" s="310"/>
      <c r="M69" s="282"/>
      <c r="N69" s="464">
        <f t="shared" si="30"/>
        <v>42990</v>
      </c>
      <c r="O69" s="390"/>
      <c r="P69" s="283"/>
      <c r="Q69" s="283"/>
      <c r="R69" s="80"/>
      <c r="S69" s="68">
        <f t="shared" si="1"/>
        <v>0</v>
      </c>
      <c r="T69" s="4">
        <f t="shared" si="23"/>
        <v>0</v>
      </c>
      <c r="U69" s="35"/>
      <c r="V69" s="69">
        <f t="shared" si="6"/>
        <v>0</v>
      </c>
      <c r="W69" s="69">
        <f t="shared" si="7"/>
        <v>0</v>
      </c>
      <c r="X69" s="70">
        <f t="shared" si="8"/>
        <v>0</v>
      </c>
      <c r="Y69" s="92">
        <f t="shared" si="24"/>
        <v>0</v>
      </c>
      <c r="Z69" s="234"/>
      <c r="AA69" s="530">
        <v>0</v>
      </c>
      <c r="AB69" s="531">
        <v>0</v>
      </c>
      <c r="AC69" s="37"/>
    </row>
    <row r="70" spans="1:29" ht="13.5" customHeight="1" thickBot="1" x14ac:dyDescent="0.3">
      <c r="A70" s="498" t="str">
        <f>TEXT($B$66,"dddd")</f>
        <v>maandag</v>
      </c>
      <c r="B70" s="665"/>
      <c r="C70" s="449" t="e">
        <f t="shared" si="12"/>
        <v>#REF!</v>
      </c>
      <c r="D70" s="442">
        <f>IF(LEFT($A70,2)="ma",$D$175,IF(LEFT($A70,2)="di",$D$180,IF(LEFT($A70,2)="wo",$D$185,IF(LEFT($A70,2)="do",$D$190,IF(LEFT($A70,2)="vr",$D$195,IF(LEFT($A70,2)="za",$D$198,IF(LEFT($A70,2)="zo",$D$199)))))))</f>
        <v>0</v>
      </c>
      <c r="E70" s="442">
        <f>IF(LEFT($A70,2)="ma",$E$175,IF(LEFT($A70,2)="di",$E$180,IF(LEFT($A70,2)="wo",$E$185,IF(LEFT($A70,2)="do",$E$190,IF(LEFT($A70,2)="vr",$E$195,IF(LEFT($A70,2)="za",$E$198,IF(LEFT($A70,2)="zo",$E$199)))))))</f>
        <v>0</v>
      </c>
      <c r="F70" s="442">
        <f>IF(LEFT($A70,2)="ma",$C$175,IF(LEFT($A70,2)="di",$C$180,IF(LEFT($A70,2)="wo",$C$185,IF(LEFT($A70,2)="do",$C$190,IF(LEFT($A70,2)="vr",$C$195,IF(LEFT($A70,2)="za",$C$198,IF(LEFT($A70,2)="zo",$C$199)))))))</f>
        <v>0</v>
      </c>
      <c r="G70" s="46">
        <f t="shared" si="11"/>
        <v>0</v>
      </c>
      <c r="H70" s="268"/>
      <c r="I70" s="266"/>
      <c r="J70" s="292"/>
      <c r="K70" s="292"/>
      <c r="L70" s="313"/>
      <c r="M70" s="294"/>
      <c r="N70" s="464">
        <f t="shared" si="30"/>
        <v>42990</v>
      </c>
      <c r="O70" s="393"/>
      <c r="P70" s="295"/>
      <c r="Q70" s="295"/>
      <c r="R70" s="81"/>
      <c r="S70" s="71">
        <f t="shared" ref="S70:S133" si="31">IF(LEFT(M70,1)="R",IF(R70&lt;$Q$2,0,R70-$Q$2),IF(LEFT(M70,1)="S",IF(R70&lt;$Q$2,0,R70-$Q$2),R70))</f>
        <v>0</v>
      </c>
      <c r="T70" s="6">
        <f t="shared" ref="T70:T101" si="32">S70*$R$3</f>
        <v>0</v>
      </c>
      <c r="U70" s="36"/>
      <c r="V70" s="72">
        <f t="shared" si="6"/>
        <v>0</v>
      </c>
      <c r="W70" s="72">
        <f t="shared" si="7"/>
        <v>0</v>
      </c>
      <c r="X70" s="73">
        <f t="shared" si="8"/>
        <v>0</v>
      </c>
      <c r="Y70" s="93">
        <f t="shared" ref="Y70:Y101" si="33">V70*($R$3)</f>
        <v>0</v>
      </c>
      <c r="Z70" s="237"/>
      <c r="AA70" s="532">
        <v>0</v>
      </c>
      <c r="AB70" s="533">
        <v>0</v>
      </c>
      <c r="AC70" s="40"/>
    </row>
    <row r="71" spans="1:29" ht="12.75" customHeight="1" x14ac:dyDescent="0.25">
      <c r="A71" s="496" t="str">
        <f>TEXT($B$71,"dddd")</f>
        <v>dinsdag</v>
      </c>
      <c r="B71" s="663">
        <f>DATE($AC$3,9,14)</f>
        <v>42991</v>
      </c>
      <c r="C71" s="451"/>
      <c r="D71" s="493">
        <f>IF(LEFT($A71,2 )="ma",$D$171,IF(LEFT($A71,2)="di",$D$176,IF(LEFT($A71,2)="wo",$D$181,IF(LEFT($A71,2)="do",$D$186,IF(LEFT($A71,2)="vr",$D$191,IF(LEFT($A71,2)="za",$D$198,IF(LEFT($A71,2)="zo",$D$199)))))))</f>
        <v>0</v>
      </c>
      <c r="E71" s="495">
        <f>IF(LEFT($A71,2)="ma",$E$171,IF(LEFT($A71,2)="di",$E$176,IF(LEFT($A71,2)="wo",$E$181,IF(LEFT($A71,2)="do",$E$186,IF(LEFT($A71,2)="vr",$E$191,IF(LEFT($A71,2)="za",$E$198,IF(LEFT($A71,2)="zo",$E$199)))))))</f>
        <v>0</v>
      </c>
      <c r="F71" s="495">
        <f>IF(LEFT($A71,2)="ma",$C$171,IF(LEFT($A71,2)="di",$C$176,IF(LEFT($A71,2)="wo",$C$181,IF(LEFT($A71,2)="do",$C$186,IF(LEFT($A71,2)="vr",$C$191,IF(LEFT($A71,2)="za",$C$198,IF(LEFT($A71,2)="zo",$C$199)))))))</f>
        <v>0</v>
      </c>
      <c r="G71" s="42">
        <f t="shared" si="11"/>
        <v>0</v>
      </c>
      <c r="H71" s="264"/>
      <c r="I71" s="508"/>
      <c r="J71" s="276"/>
      <c r="K71" s="276"/>
      <c r="L71" s="309"/>
      <c r="M71" s="278"/>
      <c r="N71" s="463">
        <f>$B$71</f>
        <v>42991</v>
      </c>
      <c r="O71" s="389"/>
      <c r="P71" s="279"/>
      <c r="Q71" s="279"/>
      <c r="R71" s="79"/>
      <c r="S71" s="200">
        <f t="shared" si="31"/>
        <v>0</v>
      </c>
      <c r="T71" s="5">
        <f t="shared" si="32"/>
        <v>0</v>
      </c>
      <c r="U71" s="34"/>
      <c r="V71" s="67">
        <f>IF(LEFT(M71,1)="R",IF(U71&lt;$Q$2,0,U71-$Q$2),IF(LEFT(M71,1)="S",IF(U71&lt;$Q$2,0,U71-$Q$2),U71))</f>
        <v>0</v>
      </c>
      <c r="W71" s="67">
        <f>U71</f>
        <v>0</v>
      </c>
      <c r="X71" s="74">
        <f>W71*($Y$3)</f>
        <v>0</v>
      </c>
      <c r="Y71" s="91">
        <f t="shared" si="33"/>
        <v>0</v>
      </c>
      <c r="Z71" s="238"/>
      <c r="AA71" s="534">
        <v>0</v>
      </c>
      <c r="AB71" s="535">
        <v>0</v>
      </c>
      <c r="AC71" s="41"/>
    </row>
    <row r="72" spans="1:29" ht="12.75" customHeight="1" x14ac:dyDescent="0.25">
      <c r="A72" s="497" t="str">
        <f>TEXT($B$71,"dddd")</f>
        <v>dinsdag</v>
      </c>
      <c r="B72" s="664"/>
      <c r="C72" s="450"/>
      <c r="D72" s="494">
        <f>IF(LEFT($A72,2)="ma",$D$172,IF(LEFT($A72,2)="di",$D$177,IF(LEFT($A72,2)="wo",$D$182,IF(LEFT($A72,2)="do",$D$187,IF(LEFT($A72,2)="vr",$D$192,IF(LEFT($A72,2)="za",$D$198,IF(LEFT($A72,2)="zo",$D$199)))))))</f>
        <v>0</v>
      </c>
      <c r="E72" s="441">
        <f>IF(LEFT($A72,2)="ma",$E$172,IF(LEFT($A72,2)="di",$E$177,IF(LEFT($A72,2)="wo",$E$182,IF(LEFT($A72,2)="do",$E$187,IF(LEFT($A72,2)="vr",$E$192,IF(LEFT($A72,2)="za",$E$198,IF(LEFT($A72,2)="zo",$E$199)))))))</f>
        <v>0</v>
      </c>
      <c r="F72" s="441">
        <f>IF(LEFT($A72,2)="ma",$C$172,IF(LEFT($A72,2)="di",$C$177,IF(LEFT($A72,2)="wo",$C$182,IF(LEFT($A72,2)="do",$C$187,IF(LEFT($A72,2)="vr",$C$192,IF(LEFT($A72,2)="za",$C$198,IF(LEFT($A72,2)="zo",$C$199)))))))</f>
        <v>0</v>
      </c>
      <c r="G72" s="43">
        <f t="shared" si="11"/>
        <v>0</v>
      </c>
      <c r="H72" s="265"/>
      <c r="I72" s="265"/>
      <c r="J72" s="280"/>
      <c r="K72" s="280"/>
      <c r="L72" s="310"/>
      <c r="M72" s="282"/>
      <c r="N72" s="463">
        <f t="shared" ref="N72:N75" si="34">$B$71</f>
        <v>42991</v>
      </c>
      <c r="O72" s="390"/>
      <c r="P72" s="283"/>
      <c r="Q72" s="283"/>
      <c r="R72" s="80"/>
      <c r="S72" s="68">
        <f t="shared" si="31"/>
        <v>0</v>
      </c>
      <c r="T72" s="4">
        <f t="shared" si="32"/>
        <v>0</v>
      </c>
      <c r="U72" s="35"/>
      <c r="V72" s="69">
        <f t="shared" ref="V72:V135" si="35">IF(LEFT(M72,1)="R",IF(U72&lt;$Q$2,0,U72-$Q$2),IF(LEFT(M72,1)="S",IF(U72&lt;$Q$2,0,U72-$Q$2),U72))</f>
        <v>0</v>
      </c>
      <c r="W72" s="69">
        <f t="shared" ref="W72:W135" si="36">U72</f>
        <v>0</v>
      </c>
      <c r="X72" s="70">
        <f t="shared" ref="X72:X135" si="37">W72*($Y$3)</f>
        <v>0</v>
      </c>
      <c r="Y72" s="92">
        <f t="shared" si="33"/>
        <v>0</v>
      </c>
      <c r="Z72" s="234"/>
      <c r="AA72" s="530">
        <v>0</v>
      </c>
      <c r="AB72" s="531">
        <v>0</v>
      </c>
      <c r="AC72" s="37"/>
    </row>
    <row r="73" spans="1:29" ht="12.75" customHeight="1" x14ac:dyDescent="0.25">
      <c r="A73" s="497" t="str">
        <f>TEXT($B$71,"dddd")</f>
        <v>dinsdag</v>
      </c>
      <c r="B73" s="664"/>
      <c r="C73" s="452"/>
      <c r="D73" s="492">
        <f>IF(LEFT($A73,2)="ma",$D$173,IF(LEFT($A73,2)="di",$D$178,IF(LEFT($A73,2)="wo",$D$183,IF(LEFT($A73,2)="do",$D$188,IF(LEFT($A73,2)="vr",$D$193,IF(LEFT($A73,2)="za",$D$198,IF(LEFT($A73,2)="zo",$D$199)))))))</f>
        <v>0</v>
      </c>
      <c r="E73" s="441">
        <f>IF(LEFT($A73,2)="ma",$E$173,IF(LEFT($A73,2)="di",$E$178,IF(LEFT($A73,2)="wo",$E$183,IF(LEFT($A73,2)="do",$E$188,IF(LEFT($A73,2)="vr",$E$193,IF(LEFT($A73,2)="za",$E$198,IF(LEFT($A73,2)="zo",$E$199)))))))</f>
        <v>0</v>
      </c>
      <c r="F73" s="441">
        <f>IF(LEFT($A73,2)="ma",$C$173,IF(LEFT($A73,2)="di",$C$178,IF(LEFT($A73,2)="wo",$C$183,IF(LEFT($A73,2)="do",$C$188,IF(LEFT($A73,2)="vr",$C$193,IF(LEFT($A73,2)="za",$C$198,IF(LEFT($A73,2)="zo",$C$199)))))))</f>
        <v>0</v>
      </c>
      <c r="G73" s="43">
        <f t="shared" si="11"/>
        <v>0</v>
      </c>
      <c r="H73" s="265"/>
      <c r="I73" s="265"/>
      <c r="J73" s="280"/>
      <c r="K73" s="280"/>
      <c r="L73" s="310"/>
      <c r="M73" s="282"/>
      <c r="N73" s="463">
        <f t="shared" si="34"/>
        <v>42991</v>
      </c>
      <c r="O73" s="390"/>
      <c r="P73" s="283"/>
      <c r="Q73" s="283"/>
      <c r="R73" s="80"/>
      <c r="S73" s="68">
        <f t="shared" si="31"/>
        <v>0</v>
      </c>
      <c r="T73" s="4">
        <f t="shared" si="32"/>
        <v>0</v>
      </c>
      <c r="U73" s="35"/>
      <c r="V73" s="69">
        <f t="shared" si="35"/>
        <v>0</v>
      </c>
      <c r="W73" s="69">
        <f t="shared" si="36"/>
        <v>0</v>
      </c>
      <c r="X73" s="70">
        <f t="shared" si="37"/>
        <v>0</v>
      </c>
      <c r="Y73" s="92">
        <f t="shared" si="33"/>
        <v>0</v>
      </c>
      <c r="Z73" s="234"/>
      <c r="AA73" s="530">
        <v>0</v>
      </c>
      <c r="AB73" s="531">
        <v>0</v>
      </c>
      <c r="AC73" s="37"/>
    </row>
    <row r="74" spans="1:29" ht="12.75" customHeight="1" thickBot="1" x14ac:dyDescent="0.3">
      <c r="A74" s="497" t="str">
        <f>TEXT($B$71,"dddd")</f>
        <v>dinsdag</v>
      </c>
      <c r="B74" s="664"/>
      <c r="C74" s="450"/>
      <c r="D74" s="441">
        <f>IF(LEFT($A74,2)="ma",$D$174,IF(LEFT($A74,2)="di",$D$179,IF(LEFT($A74,2)="wo",$D$184,IF(LEFT($A74,2)="do",$D$189,IF(LEFT($A74,2)="vr",$D$194,IF(LEFT($A74,2)="za",$D$198,IF(LEFT($A74,2)="zo",$D$199)))))))</f>
        <v>0</v>
      </c>
      <c r="E74" s="441">
        <f>IF(LEFT($A74,2)="ma",$E$174,IF(LEFT($A74,2)="di",$E$179,IF(LEFT($A74,2)="wo",$E$184,IF(LEFT($A74,2)="do",$E$189,IF(LEFT($A74,2)="vr",$E$194,IF(LEFT($A74,2)="za",$E$198,IF(LEFT($A74,2)="zo",$E$199)))))))</f>
        <v>0</v>
      </c>
      <c r="F74" s="441">
        <f>IF(LEFT($A74,2)="ma",$C$174,IF(LEFT($A74,2)="di",$C$179,IF(LEFT($A74,2)="wo",$C$184,IF(LEFT($A74,2)="do",$C$189,IF(LEFT($A74,2)="vr",$C$194,IF(LEFT($A74,2)="za",$C$198,IF(LEFT($A74,2)="zo",$C$199)))))))</f>
        <v>0</v>
      </c>
      <c r="G74" s="43">
        <f t="shared" si="11"/>
        <v>0</v>
      </c>
      <c r="H74" s="265"/>
      <c r="I74" s="265"/>
      <c r="J74" s="280"/>
      <c r="K74" s="280"/>
      <c r="L74" s="310"/>
      <c r="M74" s="282"/>
      <c r="N74" s="463">
        <f t="shared" si="34"/>
        <v>42991</v>
      </c>
      <c r="O74" s="390"/>
      <c r="P74" s="283"/>
      <c r="Q74" s="283"/>
      <c r="R74" s="80"/>
      <c r="S74" s="68">
        <f t="shared" si="31"/>
        <v>0</v>
      </c>
      <c r="T74" s="4">
        <f t="shared" si="32"/>
        <v>0</v>
      </c>
      <c r="U74" s="35"/>
      <c r="V74" s="69">
        <f t="shared" si="35"/>
        <v>0</v>
      </c>
      <c r="W74" s="69">
        <f t="shared" si="36"/>
        <v>0</v>
      </c>
      <c r="X74" s="70">
        <f t="shared" si="37"/>
        <v>0</v>
      </c>
      <c r="Y74" s="92">
        <f t="shared" si="33"/>
        <v>0</v>
      </c>
      <c r="Z74" s="234"/>
      <c r="AA74" s="530">
        <v>0</v>
      </c>
      <c r="AB74" s="531">
        <v>0</v>
      </c>
      <c r="AC74" s="37"/>
    </row>
    <row r="75" spans="1:29" ht="13.5" customHeight="1" thickBot="1" x14ac:dyDescent="0.3">
      <c r="A75" s="498" t="str">
        <f>TEXT($B$71,"dddd")</f>
        <v>dinsdag</v>
      </c>
      <c r="B75" s="665"/>
      <c r="C75" s="449" t="e">
        <f t="shared" ref="C75" si="38">IF(LEFT($A71,2)="ma",SUM(G71:G75)-SUM($H$171:$H$175)+C70,IF(LEFT($A71,2)="di",SUM(G71:G75)-SUM($H$176:$H$180)+C70, IF(LEFT($A71,2)="wo",SUM(G71:G75)-SUM($H$181:$H$185)+C70, IF(LEFT($A71,2)="do",SUM(G71:G75)-SUM($H$186:$H$190)+C70, IF(LEFT($A71,2)="vr",SUM(G71:G75)-SUM($H$191:$H$195)+C70, IF(LEFT($A71,2)="za",SUM(G71:G75)-$H$198+C70, IF(LEFT($A71,2)="zo",SUM(G71:G75)-$H$199+C70)))))))</f>
        <v>#REF!</v>
      </c>
      <c r="D75" s="442">
        <f>IF(LEFT($A75,2)="ma",$D$175,IF(LEFT($A75,2)="di",$D$180,IF(LEFT($A75,2)="wo",$D$185,IF(LEFT($A75,2)="do",$D$190,IF(LEFT($A75,2)="vr",$D$195,IF(LEFT($A75,2)="za",$D$198,IF(LEFT($A75,2)="zo",$D$199)))))))</f>
        <v>0</v>
      </c>
      <c r="E75" s="442">
        <f>IF(LEFT($A75,2)="ma",$E$175,IF(LEFT($A75,2)="di",$E$180,IF(LEFT($A75,2)="wo",$E$185,IF(LEFT($A75,2)="do",$E$190,IF(LEFT($A75,2)="vr",$E$195,IF(LEFT($A75,2)="za",$E$198,IF(LEFT($A75,2)="zo",$E$199)))))))</f>
        <v>0</v>
      </c>
      <c r="F75" s="442">
        <f>IF(LEFT($A75,2)="ma",$C$175,IF(LEFT($A75,2)="di",$C$180,IF(LEFT($A75,2)="wo",$C$185,IF(LEFT($A75,2)="do",$C$190,IF(LEFT($A75,2)="vr",$C$195,IF(LEFT($A75,2)="za",$C$198,IF(LEFT($A75,2)="zo",$C$199)))))))</f>
        <v>0</v>
      </c>
      <c r="G75" s="44">
        <f t="shared" si="11"/>
        <v>0</v>
      </c>
      <c r="H75" s="266"/>
      <c r="I75" s="266"/>
      <c r="J75" s="284"/>
      <c r="K75" s="284"/>
      <c r="L75" s="311"/>
      <c r="M75" s="286"/>
      <c r="N75" s="463">
        <f t="shared" si="34"/>
        <v>42991</v>
      </c>
      <c r="O75" s="391"/>
      <c r="P75" s="287"/>
      <c r="Q75" s="287"/>
      <c r="R75" s="81"/>
      <c r="S75" s="71">
        <f t="shared" si="31"/>
        <v>0</v>
      </c>
      <c r="T75" s="6">
        <f t="shared" si="32"/>
        <v>0</v>
      </c>
      <c r="U75" s="36"/>
      <c r="V75" s="72">
        <f t="shared" si="35"/>
        <v>0</v>
      </c>
      <c r="W75" s="72">
        <f t="shared" si="36"/>
        <v>0</v>
      </c>
      <c r="X75" s="73">
        <f t="shared" si="37"/>
        <v>0</v>
      </c>
      <c r="Y75" s="93">
        <f t="shared" si="33"/>
        <v>0</v>
      </c>
      <c r="Z75" s="235"/>
      <c r="AA75" s="536">
        <v>0</v>
      </c>
      <c r="AB75" s="537">
        <v>0</v>
      </c>
      <c r="AC75" s="38"/>
    </row>
    <row r="76" spans="1:29" ht="12.75" customHeight="1" thickBot="1" x14ac:dyDescent="0.3">
      <c r="A76" s="496" t="str">
        <f>TEXT($B$76,"dddd")</f>
        <v>woensdag</v>
      </c>
      <c r="B76" s="663">
        <f>DATE($AC$3,9,15)</f>
        <v>42992</v>
      </c>
      <c r="C76" s="451"/>
      <c r="D76" s="493">
        <f>IF(LEFT($A76,2 )="ma",$D$171,IF(LEFT($A76,2)="di",$D$176,IF(LEFT($A76,2)="wo",$D$181,IF(LEFT($A76,2)="do",$D$186,IF(LEFT($A76,2)="vr",$D$191,IF(LEFT($A76,2)="za",$D$198,IF(LEFT($A76,2)="zo",$D$199)))))))</f>
        <v>0</v>
      </c>
      <c r="E76" s="495">
        <f>IF(LEFT($A76,2)="ma",$E$171,IF(LEFT($A76,2)="di",$E$176,IF(LEFT($A76,2)="wo",$E$181,IF(LEFT($A76,2)="do",$E$186,IF(LEFT($A76,2)="vr",$E$191,IF(LEFT($A76,2)="za",$E$198,IF(LEFT($A76,2)="zo",$E$199)))))))</f>
        <v>0</v>
      </c>
      <c r="F76" s="495">
        <f>IF(LEFT($A76,2)="ma",$C$171,IF(LEFT($A76,2)="di",$C$176,IF(LEFT($A76,2)="wo",$C$181,IF(LEFT($A76,2)="do",$C$186,IF(LEFT($A76,2)="vr",$C$191,IF(LEFT($A76,2)="za",$C$198,IF(LEFT($A76,2)="zo",$C$199)))))))</f>
        <v>0</v>
      </c>
      <c r="G76" s="42">
        <f t="shared" si="11"/>
        <v>0</v>
      </c>
      <c r="H76" s="264"/>
      <c r="I76" s="508"/>
      <c r="J76" s="276"/>
      <c r="K76" s="276"/>
      <c r="L76" s="309"/>
      <c r="M76" s="278"/>
      <c r="N76" s="464">
        <f>$B$76</f>
        <v>42992</v>
      </c>
      <c r="O76" s="389"/>
      <c r="P76" s="279"/>
      <c r="Q76" s="279"/>
      <c r="R76" s="79"/>
      <c r="S76" s="200">
        <f t="shared" si="31"/>
        <v>0</v>
      </c>
      <c r="T76" s="5">
        <f t="shared" si="32"/>
        <v>0</v>
      </c>
      <c r="U76" s="34"/>
      <c r="V76" s="67">
        <f>IF(LEFT(M76,1)="R",IF(U76&lt;$Q$2,0,U76-$Q$2),IF(LEFT(M76,1)="S",IF(U76&lt;$Q$2,0,U76-$Q$2),U76))</f>
        <v>0</v>
      </c>
      <c r="W76" s="67">
        <f>U76</f>
        <v>0</v>
      </c>
      <c r="X76" s="74">
        <f>W76*($Y$3)</f>
        <v>0</v>
      </c>
      <c r="Y76" s="91">
        <f t="shared" si="33"/>
        <v>0</v>
      </c>
      <c r="Z76" s="238"/>
      <c r="AA76" s="528">
        <v>0</v>
      </c>
      <c r="AB76" s="529">
        <v>0</v>
      </c>
      <c r="AC76" s="41"/>
    </row>
    <row r="77" spans="1:29" ht="12.75" customHeight="1" thickBot="1" x14ac:dyDescent="0.3">
      <c r="A77" s="497" t="str">
        <f>TEXT($B$76,"dddd")</f>
        <v>woensdag</v>
      </c>
      <c r="B77" s="664"/>
      <c r="C77" s="450"/>
      <c r="D77" s="494">
        <f>IF(LEFT($A77,2)="ma",$D$172,IF(LEFT($A77,2)="di",$D$177,IF(LEFT($A77,2)="wo",$D$182,IF(LEFT($A77,2)="do",$D$187,IF(LEFT($A77,2)="vr",$D$192,IF(LEFT($A77,2)="za",$D$198,IF(LEFT($A77,2)="zo",$D$199)))))))</f>
        <v>0</v>
      </c>
      <c r="E77" s="441">
        <f>IF(LEFT($A77,2)="ma",$E$172,IF(LEFT($A77,2)="di",$E$177,IF(LEFT($A77,2)="wo",$E$182,IF(LEFT($A77,2)="do",$E$187,IF(LEFT($A77,2)="vr",$E$192,IF(LEFT($A77,2)="za",$E$198,IF(LEFT($A77,2)="zo",$E$199)))))))</f>
        <v>0</v>
      </c>
      <c r="F77" s="441">
        <f>IF(LEFT($A77,2)="ma",$C$172,IF(LEFT($A77,2)="di",$C$177,IF(LEFT($A77,2)="wo",$C$182,IF(LEFT($A77,2)="do",$C$187,IF(LEFT($A77,2)="vr",$C$192,IF(LEFT($A77,2)="za",$C$198,IF(LEFT($A77,2)="zo",$C$199)))))))</f>
        <v>0</v>
      </c>
      <c r="G77" s="43">
        <f t="shared" ref="G77:G140" si="39">E77-D77-F77</f>
        <v>0</v>
      </c>
      <c r="H77" s="265"/>
      <c r="I77" s="265"/>
      <c r="J77" s="280"/>
      <c r="K77" s="280"/>
      <c r="L77" s="310"/>
      <c r="M77" s="282"/>
      <c r="N77" s="464">
        <f t="shared" ref="N77:N80" si="40">$B$76</f>
        <v>42992</v>
      </c>
      <c r="O77" s="390"/>
      <c r="P77" s="283"/>
      <c r="Q77" s="283"/>
      <c r="R77" s="80"/>
      <c r="S77" s="68">
        <f t="shared" si="31"/>
        <v>0</v>
      </c>
      <c r="T77" s="4">
        <f t="shared" si="32"/>
        <v>0</v>
      </c>
      <c r="U77" s="35"/>
      <c r="V77" s="69">
        <f t="shared" si="35"/>
        <v>0</v>
      </c>
      <c r="W77" s="69">
        <f t="shared" si="36"/>
        <v>0</v>
      </c>
      <c r="X77" s="70">
        <f t="shared" si="37"/>
        <v>0</v>
      </c>
      <c r="Y77" s="92">
        <f t="shared" si="33"/>
        <v>0</v>
      </c>
      <c r="Z77" s="234"/>
      <c r="AA77" s="530">
        <v>0</v>
      </c>
      <c r="AB77" s="531">
        <v>0</v>
      </c>
      <c r="AC77" s="37"/>
    </row>
    <row r="78" spans="1:29" ht="12.75" customHeight="1" thickBot="1" x14ac:dyDescent="0.3">
      <c r="A78" s="497" t="str">
        <f>TEXT($B$76,"dddd")</f>
        <v>woensdag</v>
      </c>
      <c r="B78" s="664"/>
      <c r="C78" s="452"/>
      <c r="D78" s="492">
        <f>IF(LEFT($A78,2)="ma",$D$173,IF(LEFT($A78,2)="di",$D$178,IF(LEFT($A78,2)="wo",$D$183,IF(LEFT($A78,2)="do",$D$188,IF(LEFT($A78,2)="vr",$D$193,IF(LEFT($A78,2)="za",$D$198,IF(LEFT($A78,2)="zo",$D$199)))))))</f>
        <v>0</v>
      </c>
      <c r="E78" s="441">
        <f>IF(LEFT($A78,2)="ma",$E$173,IF(LEFT($A78,2)="di",$E$178,IF(LEFT($A78,2)="wo",$E$183,IF(LEFT($A78,2)="do",$E$188,IF(LEFT($A78,2)="vr",$E$193,IF(LEFT($A78,2)="za",$E$198,IF(LEFT($A78,2)="zo",$E$199)))))))</f>
        <v>0</v>
      </c>
      <c r="F78" s="441">
        <f>IF(LEFT($A78,2)="ma",$C$173,IF(LEFT($A78,2)="di",$C$178,IF(LEFT($A78,2)="wo",$C$183,IF(LEFT($A78,2)="do",$C$188,IF(LEFT($A78,2)="vr",$C$193,IF(LEFT($A78,2)="za",$C$198,IF(LEFT($A78,2)="zo",$C$199)))))))</f>
        <v>0</v>
      </c>
      <c r="G78" s="43">
        <f t="shared" si="39"/>
        <v>0</v>
      </c>
      <c r="H78" s="265"/>
      <c r="I78" s="265"/>
      <c r="J78" s="280"/>
      <c r="K78" s="280"/>
      <c r="L78" s="310"/>
      <c r="M78" s="282"/>
      <c r="N78" s="464">
        <f t="shared" si="40"/>
        <v>42992</v>
      </c>
      <c r="O78" s="390"/>
      <c r="P78" s="283"/>
      <c r="Q78" s="283"/>
      <c r="R78" s="80"/>
      <c r="S78" s="68">
        <f t="shared" si="31"/>
        <v>0</v>
      </c>
      <c r="T78" s="4">
        <f t="shared" si="32"/>
        <v>0</v>
      </c>
      <c r="U78" s="35"/>
      <c r="V78" s="69">
        <f t="shared" si="35"/>
        <v>0</v>
      </c>
      <c r="W78" s="69">
        <f t="shared" si="36"/>
        <v>0</v>
      </c>
      <c r="X78" s="70">
        <f t="shared" si="37"/>
        <v>0</v>
      </c>
      <c r="Y78" s="92">
        <f t="shared" si="33"/>
        <v>0</v>
      </c>
      <c r="Z78" s="234"/>
      <c r="AA78" s="530">
        <v>0</v>
      </c>
      <c r="AB78" s="531">
        <v>0</v>
      </c>
      <c r="AC78" s="37"/>
    </row>
    <row r="79" spans="1:29" ht="12.75" customHeight="1" thickBot="1" x14ac:dyDescent="0.3">
      <c r="A79" s="497" t="str">
        <f>TEXT($B$76,"dddd")</f>
        <v>woensdag</v>
      </c>
      <c r="B79" s="664"/>
      <c r="C79" s="450"/>
      <c r="D79" s="441">
        <f>IF(LEFT($A79,2)="ma",$D$174,IF(LEFT($A79,2)="di",$D$179,IF(LEFT($A79,2)="wo",$D$184,IF(LEFT($A79,2)="do",$D$189,IF(LEFT($A79,2)="vr",$D$194,IF(LEFT($A79,2)="za",$D$198,IF(LEFT($A79,2)="zo",$D$199)))))))</f>
        <v>0</v>
      </c>
      <c r="E79" s="441">
        <f>IF(LEFT($A79,2)="ma",$E$174,IF(LEFT($A79,2)="di",$E$179,IF(LEFT($A79,2)="wo",$E$184,IF(LEFT($A79,2)="do",$E$189,IF(LEFT($A79,2)="vr",$E$194,IF(LEFT($A79,2)="za",$E$198,IF(LEFT($A79,2)="zo",$E$199)))))))</f>
        <v>0</v>
      </c>
      <c r="F79" s="441">
        <f>IF(LEFT($A79,2)="ma",$C$174,IF(LEFT($A79,2)="di",$C$179,IF(LEFT($A79,2)="wo",$C$184,IF(LEFT($A79,2)="do",$C$189,IF(LEFT($A79,2)="vr",$C$194,IF(LEFT($A79,2)="za",$C$198,IF(LEFT($A79,2)="zo",$C$199)))))))</f>
        <v>0</v>
      </c>
      <c r="G79" s="43">
        <f t="shared" si="39"/>
        <v>0</v>
      </c>
      <c r="H79" s="265"/>
      <c r="I79" s="265"/>
      <c r="J79" s="280"/>
      <c r="K79" s="280"/>
      <c r="L79" s="310"/>
      <c r="M79" s="282"/>
      <c r="N79" s="464">
        <f t="shared" si="40"/>
        <v>42992</v>
      </c>
      <c r="O79" s="390"/>
      <c r="P79" s="283"/>
      <c r="Q79" s="283"/>
      <c r="R79" s="80"/>
      <c r="S79" s="68">
        <f t="shared" si="31"/>
        <v>0</v>
      </c>
      <c r="T79" s="4">
        <f t="shared" si="32"/>
        <v>0</v>
      </c>
      <c r="U79" s="35"/>
      <c r="V79" s="69">
        <f t="shared" si="35"/>
        <v>0</v>
      </c>
      <c r="W79" s="69">
        <f t="shared" si="36"/>
        <v>0</v>
      </c>
      <c r="X79" s="70">
        <f t="shared" si="37"/>
        <v>0</v>
      </c>
      <c r="Y79" s="92">
        <f t="shared" si="33"/>
        <v>0</v>
      </c>
      <c r="Z79" s="234"/>
      <c r="AA79" s="530">
        <v>0</v>
      </c>
      <c r="AB79" s="531">
        <v>0</v>
      </c>
      <c r="AC79" s="37"/>
    </row>
    <row r="80" spans="1:29" ht="13.5" customHeight="1" thickBot="1" x14ac:dyDescent="0.3">
      <c r="A80" s="498" t="str">
        <f>TEXT($B$76,"dddd")</f>
        <v>woensdag</v>
      </c>
      <c r="B80" s="665"/>
      <c r="C80" s="449" t="e">
        <f t="shared" ref="C80" si="41">IF(LEFT($A76,2)="ma",SUM(G76:G80)-SUM($H$171:$H$175)+C75,IF(LEFT($A76,2)="di",SUM(G76:G80)-SUM($H$176:$H$180)+C75, IF(LEFT($A76,2)="wo",SUM(G76:G80)-SUM($H$181:$H$185)+C75, IF(LEFT($A76,2)="do",SUM(G76:G80)-SUM($H$186:$H$190)+C75, IF(LEFT($A76,2)="vr",SUM(G76:G80)-SUM($H$191:$H$195)+C75, IF(LEFT($A76,2)="za",SUM(G76:G80)-$H$198+C75, IF(LEFT($A76,2)="zo",SUM(G76:G80)-$H$199+C75)))))))</f>
        <v>#REF!</v>
      </c>
      <c r="D80" s="442">
        <f>IF(LEFT($A80,2)="ma",$D$175,IF(LEFT($A80,2)="di",$D$180,IF(LEFT($A80,2)="wo",$D$185,IF(LEFT($A80,2)="do",$D$190,IF(LEFT($A80,2)="vr",$D$195,IF(LEFT($A80,2)="za",$D$198,IF(LEFT($A80,2)="zo",$D$199)))))))</f>
        <v>0</v>
      </c>
      <c r="E80" s="442">
        <f>IF(LEFT($A80,2)="ma",$E$175,IF(LEFT($A80,2)="di",$E$180,IF(LEFT($A80,2)="wo",$E$185,IF(LEFT($A80,2)="do",$E$190,IF(LEFT($A80,2)="vr",$E$195,IF(LEFT($A80,2)="za",$E$198,IF(LEFT($A80,2)="zo",$E$199)))))))</f>
        <v>0</v>
      </c>
      <c r="F80" s="442">
        <f>IF(LEFT($A80,2)="ma",$C$175,IF(LEFT($A80,2)="di",$C$180,IF(LEFT($A80,2)="wo",$C$185,IF(LEFT($A80,2)="do",$C$190,IF(LEFT($A80,2)="vr",$C$195,IF(LEFT($A80,2)="za",$C$198,IF(LEFT($A80,2)="zo",$C$199)))))))</f>
        <v>0</v>
      </c>
      <c r="G80" s="46">
        <f t="shared" si="39"/>
        <v>0</v>
      </c>
      <c r="H80" s="268"/>
      <c r="I80" s="266"/>
      <c r="J80" s="292"/>
      <c r="K80" s="292"/>
      <c r="L80" s="313"/>
      <c r="M80" s="294"/>
      <c r="N80" s="464">
        <f t="shared" si="40"/>
        <v>42992</v>
      </c>
      <c r="O80" s="393"/>
      <c r="P80" s="295"/>
      <c r="Q80" s="295"/>
      <c r="R80" s="81"/>
      <c r="S80" s="71">
        <f t="shared" si="31"/>
        <v>0</v>
      </c>
      <c r="T80" s="6">
        <f t="shared" si="32"/>
        <v>0</v>
      </c>
      <c r="U80" s="36"/>
      <c r="V80" s="72">
        <f t="shared" si="35"/>
        <v>0</v>
      </c>
      <c r="W80" s="72">
        <f t="shared" si="36"/>
        <v>0</v>
      </c>
      <c r="X80" s="73">
        <f t="shared" si="37"/>
        <v>0</v>
      </c>
      <c r="Y80" s="93">
        <f t="shared" si="33"/>
        <v>0</v>
      </c>
      <c r="Z80" s="237"/>
      <c r="AA80" s="532">
        <v>0</v>
      </c>
      <c r="AB80" s="533">
        <v>0</v>
      </c>
      <c r="AC80" s="40"/>
    </row>
    <row r="81" spans="1:29" ht="12.75" customHeight="1" x14ac:dyDescent="0.25">
      <c r="A81" s="496" t="str">
        <f>TEXT($B$81,"dddd")</f>
        <v>donderdag</v>
      </c>
      <c r="B81" s="663">
        <f>DATE($AC$3,9,16)</f>
        <v>42993</v>
      </c>
      <c r="C81" s="451"/>
      <c r="D81" s="493">
        <f>IF(LEFT($A81,2 )="ma",$D$171,IF(LEFT($A81,2)="di",$D$176,IF(LEFT($A81,2)="wo",$D$181,IF(LEFT($A81,2)="do",$D$186,IF(LEFT($A81,2)="vr",$D$191,IF(LEFT($A81,2)="za",$D$198,IF(LEFT($A81,2)="zo",$D$199)))))))</f>
        <v>0</v>
      </c>
      <c r="E81" s="495">
        <f>IF(LEFT($A81,2)="ma",$E$171,IF(LEFT($A81,2)="di",$E$176,IF(LEFT($A81,2)="wo",$E$181,IF(LEFT($A81,2)="do",$E$186,IF(LEFT($A81,2)="vr",$E$191,IF(LEFT($A81,2)="za",$E$198,IF(LEFT($A81,2)="zo",$E$199)))))))</f>
        <v>0</v>
      </c>
      <c r="F81" s="495">
        <f>IF(LEFT($A81,2)="ma",$C$171,IF(LEFT($A81,2)="di",$C$176,IF(LEFT($A81,2)="wo",$C$181,IF(LEFT($A81,2)="do",$C$186,IF(LEFT($A81,2)="vr",$C$191,IF(LEFT($A81,2)="za",$C$198,IF(LEFT($A81,2)="zo",$C$199)))))))</f>
        <v>0</v>
      </c>
      <c r="G81" s="42">
        <f t="shared" si="39"/>
        <v>0</v>
      </c>
      <c r="H81" s="264"/>
      <c r="I81" s="508"/>
      <c r="J81" s="276"/>
      <c r="K81" s="276"/>
      <c r="L81" s="309"/>
      <c r="M81" s="278"/>
      <c r="N81" s="463">
        <f>$B$81</f>
        <v>42993</v>
      </c>
      <c r="O81" s="389"/>
      <c r="P81" s="279"/>
      <c r="Q81" s="279"/>
      <c r="R81" s="79"/>
      <c r="S81" s="200">
        <f t="shared" si="31"/>
        <v>0</v>
      </c>
      <c r="T81" s="5">
        <f t="shared" si="32"/>
        <v>0</v>
      </c>
      <c r="U81" s="34"/>
      <c r="V81" s="67">
        <f>IF(LEFT(M81,1)="R",IF(U81&lt;$Q$2,0,U81-$Q$2),IF(LEFT(M81,1)="S",IF(U81&lt;$Q$2,0,U81-$Q$2),U81))</f>
        <v>0</v>
      </c>
      <c r="W81" s="67">
        <f>U81</f>
        <v>0</v>
      </c>
      <c r="X81" s="74">
        <f>W81*($Y$3)</f>
        <v>0</v>
      </c>
      <c r="Y81" s="91">
        <f t="shared" si="33"/>
        <v>0</v>
      </c>
      <c r="Z81" s="238"/>
      <c r="AA81" s="534">
        <v>0</v>
      </c>
      <c r="AB81" s="535">
        <v>0</v>
      </c>
      <c r="AC81" s="41"/>
    </row>
    <row r="82" spans="1:29" ht="12.75" customHeight="1" x14ac:dyDescent="0.25">
      <c r="A82" s="497" t="str">
        <f>TEXT($B$81,"dddd")</f>
        <v>donderdag</v>
      </c>
      <c r="B82" s="664"/>
      <c r="C82" s="450"/>
      <c r="D82" s="494">
        <f>IF(LEFT($A82,2)="ma",$D$172,IF(LEFT($A82,2)="di",$D$177,IF(LEFT($A82,2)="wo",$D$182,IF(LEFT($A82,2)="do",$D$187,IF(LEFT($A82,2)="vr",$D$192,IF(LEFT($A82,2)="za",$D$198,IF(LEFT($A82,2)="zo",$D$199)))))))</f>
        <v>0</v>
      </c>
      <c r="E82" s="441">
        <f>IF(LEFT($A82,2)="ma",$E$172,IF(LEFT($A82,2)="di",$E$177,IF(LEFT($A82,2)="wo",$E$182,IF(LEFT($A82,2)="do",$E$187,IF(LEFT($A82,2)="vr",$E$192,IF(LEFT($A82,2)="za",$E$198,IF(LEFT($A82,2)="zo",$E$199)))))))</f>
        <v>0</v>
      </c>
      <c r="F82" s="441">
        <f>IF(LEFT($A82,2)="ma",$C$172,IF(LEFT($A82,2)="di",$C$177,IF(LEFT($A82,2)="wo",$C$182,IF(LEFT($A82,2)="do",$C$187,IF(LEFT($A82,2)="vr",$C$192,IF(LEFT($A82,2)="za",$C$198,IF(LEFT($A82,2)="zo",$C$199)))))))</f>
        <v>0</v>
      </c>
      <c r="G82" s="43">
        <f t="shared" si="39"/>
        <v>0</v>
      </c>
      <c r="H82" s="265"/>
      <c r="I82" s="265"/>
      <c r="J82" s="280"/>
      <c r="K82" s="280"/>
      <c r="L82" s="310"/>
      <c r="M82" s="282"/>
      <c r="N82" s="463">
        <f t="shared" ref="N82:N85" si="42">$B$81</f>
        <v>42993</v>
      </c>
      <c r="O82" s="390"/>
      <c r="P82" s="283"/>
      <c r="Q82" s="283"/>
      <c r="R82" s="80"/>
      <c r="S82" s="68">
        <f t="shared" si="31"/>
        <v>0</v>
      </c>
      <c r="T82" s="4">
        <f t="shared" si="32"/>
        <v>0</v>
      </c>
      <c r="U82" s="35"/>
      <c r="V82" s="69">
        <f t="shared" si="35"/>
        <v>0</v>
      </c>
      <c r="W82" s="69">
        <f t="shared" si="36"/>
        <v>0</v>
      </c>
      <c r="X82" s="70">
        <f t="shared" si="37"/>
        <v>0</v>
      </c>
      <c r="Y82" s="92">
        <f t="shared" si="33"/>
        <v>0</v>
      </c>
      <c r="Z82" s="234"/>
      <c r="AA82" s="530">
        <v>0</v>
      </c>
      <c r="AB82" s="531">
        <v>0</v>
      </c>
      <c r="AC82" s="37"/>
    </row>
    <row r="83" spans="1:29" ht="12.75" customHeight="1" x14ac:dyDescent="0.25">
      <c r="A83" s="497" t="str">
        <f>TEXT($B$81,"dddd")</f>
        <v>donderdag</v>
      </c>
      <c r="B83" s="664"/>
      <c r="C83" s="452"/>
      <c r="D83" s="492">
        <f>IF(LEFT($A83,2)="ma",$D$173,IF(LEFT($A83,2)="di",$D$178,IF(LEFT($A83,2)="wo",$D$183,IF(LEFT($A83,2)="do",$D$188,IF(LEFT($A83,2)="vr",$D$193,IF(LEFT($A83,2)="za",$D$198,IF(LEFT($A83,2)="zo",$D$199)))))))</f>
        <v>0</v>
      </c>
      <c r="E83" s="441">
        <f>IF(LEFT($A83,2)="ma",$E$173,IF(LEFT($A83,2)="di",$E$178,IF(LEFT($A83,2)="wo",$E$183,IF(LEFT($A83,2)="do",$E$188,IF(LEFT($A83,2)="vr",$E$193,IF(LEFT($A83,2)="za",$E$198,IF(LEFT($A83,2)="zo",$E$199)))))))</f>
        <v>0</v>
      </c>
      <c r="F83" s="441">
        <f>IF(LEFT($A83,2)="ma",$C$173,IF(LEFT($A83,2)="di",$C$178,IF(LEFT($A83,2)="wo",$C$183,IF(LEFT($A83,2)="do",$C$188,IF(LEFT($A83,2)="vr",$C$193,IF(LEFT($A83,2)="za",$C$198,IF(LEFT($A83,2)="zo",$C$199)))))))</f>
        <v>0</v>
      </c>
      <c r="G83" s="43">
        <f t="shared" si="39"/>
        <v>0</v>
      </c>
      <c r="H83" s="265"/>
      <c r="I83" s="265"/>
      <c r="J83" s="280"/>
      <c r="K83" s="280"/>
      <c r="L83" s="310"/>
      <c r="M83" s="282"/>
      <c r="N83" s="463">
        <f t="shared" si="42"/>
        <v>42993</v>
      </c>
      <c r="O83" s="390"/>
      <c r="P83" s="283"/>
      <c r="Q83" s="283"/>
      <c r="R83" s="80"/>
      <c r="S83" s="68">
        <f t="shared" si="31"/>
        <v>0</v>
      </c>
      <c r="T83" s="4">
        <f t="shared" si="32"/>
        <v>0</v>
      </c>
      <c r="U83" s="35"/>
      <c r="V83" s="69">
        <f t="shared" si="35"/>
        <v>0</v>
      </c>
      <c r="W83" s="69">
        <f t="shared" si="36"/>
        <v>0</v>
      </c>
      <c r="X83" s="70">
        <f t="shared" si="37"/>
        <v>0</v>
      </c>
      <c r="Y83" s="92">
        <f t="shared" si="33"/>
        <v>0</v>
      </c>
      <c r="Z83" s="234"/>
      <c r="AA83" s="530">
        <v>0</v>
      </c>
      <c r="AB83" s="531">
        <v>0</v>
      </c>
      <c r="AC83" s="37"/>
    </row>
    <row r="84" spans="1:29" ht="12.75" customHeight="1" thickBot="1" x14ac:dyDescent="0.3">
      <c r="A84" s="497" t="str">
        <f>TEXT($B$81,"dddd")</f>
        <v>donderdag</v>
      </c>
      <c r="B84" s="664"/>
      <c r="C84" s="450"/>
      <c r="D84" s="441">
        <f>IF(LEFT($A84,2)="ma",$D$174,IF(LEFT($A84,2)="di",$D$179,IF(LEFT($A84,2)="wo",$D$184,IF(LEFT($A84,2)="do",$D$189,IF(LEFT($A84,2)="vr",$D$194,IF(LEFT($A84,2)="za",$D$198,IF(LEFT($A84,2)="zo",$D$199)))))))</f>
        <v>0</v>
      </c>
      <c r="E84" s="441">
        <f>IF(LEFT($A84,2)="ma",$E$174,IF(LEFT($A84,2)="di",$E$179,IF(LEFT($A84,2)="wo",$E$184,IF(LEFT($A84,2)="do",$E$189,IF(LEFT($A84,2)="vr",$E$194,IF(LEFT($A84,2)="za",$E$198,IF(LEFT($A84,2)="zo",$E$199)))))))</f>
        <v>0</v>
      </c>
      <c r="F84" s="441">
        <f>IF(LEFT($A84,2)="ma",$C$174,IF(LEFT($A84,2)="di",$C$179,IF(LEFT($A84,2)="wo",$C$184,IF(LEFT($A84,2)="do",$C$189,IF(LEFT($A84,2)="vr",$C$194,IF(LEFT($A84,2)="za",$C$198,IF(LEFT($A84,2)="zo",$C$199)))))))</f>
        <v>0</v>
      </c>
      <c r="G84" s="43">
        <f t="shared" si="39"/>
        <v>0</v>
      </c>
      <c r="H84" s="265"/>
      <c r="I84" s="265"/>
      <c r="J84" s="280"/>
      <c r="K84" s="280"/>
      <c r="L84" s="310"/>
      <c r="M84" s="282"/>
      <c r="N84" s="463">
        <f t="shared" si="42"/>
        <v>42993</v>
      </c>
      <c r="O84" s="390"/>
      <c r="P84" s="283"/>
      <c r="Q84" s="283"/>
      <c r="R84" s="80"/>
      <c r="S84" s="68">
        <f t="shared" si="31"/>
        <v>0</v>
      </c>
      <c r="T84" s="4">
        <f t="shared" si="32"/>
        <v>0</v>
      </c>
      <c r="U84" s="35"/>
      <c r="V84" s="69">
        <f t="shared" si="35"/>
        <v>0</v>
      </c>
      <c r="W84" s="69">
        <f t="shared" si="36"/>
        <v>0</v>
      </c>
      <c r="X84" s="70">
        <f t="shared" si="37"/>
        <v>0</v>
      </c>
      <c r="Y84" s="92">
        <f t="shared" si="33"/>
        <v>0</v>
      </c>
      <c r="Z84" s="234"/>
      <c r="AA84" s="530">
        <v>0</v>
      </c>
      <c r="AB84" s="531">
        <v>0</v>
      </c>
      <c r="AC84" s="37"/>
    </row>
    <row r="85" spans="1:29" ht="13.5" customHeight="1" thickBot="1" x14ac:dyDescent="0.3">
      <c r="A85" s="498" t="str">
        <f>TEXT($B$81,"dddd")</f>
        <v>donderdag</v>
      </c>
      <c r="B85" s="665"/>
      <c r="C85" s="449" t="e">
        <f t="shared" ref="C85" si="43">IF(LEFT($A81,2)="ma",SUM(G81:G85)-SUM($H$171:$H$175)+C80,IF(LEFT($A81,2)="di",SUM(G81:G85)-SUM($H$176:$H$180)+C80, IF(LEFT($A81,2)="wo",SUM(G81:G85)-SUM($H$181:$H$185)+C80, IF(LEFT($A81,2)="do",SUM(G81:G85)-SUM($H$186:$H$190)+C80, IF(LEFT($A81,2)="vr",SUM(G81:G85)-SUM($H$191:$H$195)+C80, IF(LEFT($A81,2)="za",SUM(G81:G85)-$H$198+C80, IF(LEFT($A81,2)="zo",SUM(G81:G85)-$H$199+C80)))))))</f>
        <v>#REF!</v>
      </c>
      <c r="D85" s="442">
        <f>IF(LEFT($A85,2)="ma",$D$175,IF(LEFT($A85,2)="di",$D$180,IF(LEFT($A85,2)="wo",$D$185,IF(LEFT($A85,2)="do",$D$190,IF(LEFT($A85,2)="vr",$D$195,IF(LEFT($A85,2)="za",$D$198,IF(LEFT($A85,2)="zo",$D$199)))))))</f>
        <v>0</v>
      </c>
      <c r="E85" s="442">
        <f>IF(LEFT($A85,2)="ma",$E$175,IF(LEFT($A85,2)="di",$E$180,IF(LEFT($A85,2)="wo",$E$185,IF(LEFT($A85,2)="do",$E$190,IF(LEFT($A85,2)="vr",$E$195,IF(LEFT($A85,2)="za",$E$198,IF(LEFT($A85,2)="zo",$E$199)))))))</f>
        <v>0</v>
      </c>
      <c r="F85" s="442">
        <f>IF(LEFT($A85,2)="ma",$C$175,IF(LEFT($A85,2)="di",$C$180,IF(LEFT($A85,2)="wo",$C$185,IF(LEFT($A85,2)="do",$C$190,IF(LEFT($A85,2)="vr",$C$195,IF(LEFT($A85,2)="za",$C$198,IF(LEFT($A85,2)="zo",$C$199)))))))</f>
        <v>0</v>
      </c>
      <c r="G85" s="44">
        <f t="shared" si="39"/>
        <v>0</v>
      </c>
      <c r="H85" s="266"/>
      <c r="I85" s="266"/>
      <c r="J85" s="284"/>
      <c r="K85" s="284"/>
      <c r="L85" s="311"/>
      <c r="M85" s="286"/>
      <c r="N85" s="463">
        <f t="shared" si="42"/>
        <v>42993</v>
      </c>
      <c r="O85" s="391"/>
      <c r="P85" s="287"/>
      <c r="Q85" s="287"/>
      <c r="R85" s="81"/>
      <c r="S85" s="71">
        <f t="shared" si="31"/>
        <v>0</v>
      </c>
      <c r="T85" s="6">
        <f t="shared" si="32"/>
        <v>0</v>
      </c>
      <c r="U85" s="36"/>
      <c r="V85" s="72">
        <f t="shared" si="35"/>
        <v>0</v>
      </c>
      <c r="W85" s="72">
        <f t="shared" si="36"/>
        <v>0</v>
      </c>
      <c r="X85" s="73">
        <f t="shared" si="37"/>
        <v>0</v>
      </c>
      <c r="Y85" s="93">
        <f t="shared" si="33"/>
        <v>0</v>
      </c>
      <c r="Z85" s="235"/>
      <c r="AA85" s="536">
        <v>0</v>
      </c>
      <c r="AB85" s="537">
        <v>0</v>
      </c>
      <c r="AC85" s="38"/>
    </row>
    <row r="86" spans="1:29" ht="12.75" customHeight="1" thickBot="1" x14ac:dyDescent="0.3">
      <c r="A86" s="499" t="str">
        <f>TEXT($B$86,"dddd")</f>
        <v>vrijdag</v>
      </c>
      <c r="B86" s="663">
        <f>DATE($AC$3,9,17)</f>
        <v>42994</v>
      </c>
      <c r="C86" s="451"/>
      <c r="D86" s="493">
        <f>IF(LEFT($A86,2 )="ma",$D$171,IF(LEFT($A86,2)="di",$D$176,IF(LEFT($A86,2)="wo",$D$181,IF(LEFT($A86,2)="do",$D$186,IF(LEFT($A86,2)="vr",$D$191,IF(LEFT($A86,2)="za",$D$198,IF(LEFT($A86,2)="zo",$D$199)))))))</f>
        <v>0</v>
      </c>
      <c r="E86" s="495">
        <f>IF(LEFT($A86,2)="ma",$E$171,IF(LEFT($A86,2)="di",$E$176,IF(LEFT($A86,2)="wo",$E$181,IF(LEFT($A86,2)="do",$E$186,IF(LEFT($A86,2)="vr",$E$191,IF(LEFT($A86,2)="za",$E$198,IF(LEFT($A86,2)="zo",$E$199)))))))</f>
        <v>0</v>
      </c>
      <c r="F86" s="495">
        <f>IF(LEFT($A86,2)="ma",$C$171,IF(LEFT($A86,2)="di",$C$176,IF(LEFT($A86,2)="wo",$C$181,IF(LEFT($A86,2)="do",$C$186,IF(LEFT($A86,2)="vr",$C$191,IF(LEFT($A86,2)="za",$C$198,IF(LEFT($A86,2)="zo",$C$199)))))))</f>
        <v>0</v>
      </c>
      <c r="G86" s="45">
        <f t="shared" si="39"/>
        <v>0</v>
      </c>
      <c r="H86" s="267"/>
      <c r="I86" s="508"/>
      <c r="J86" s="288"/>
      <c r="K86" s="288"/>
      <c r="L86" s="312"/>
      <c r="M86" s="290"/>
      <c r="N86" s="464">
        <f>$B$86</f>
        <v>42994</v>
      </c>
      <c r="O86" s="392"/>
      <c r="P86" s="291"/>
      <c r="Q86" s="291"/>
      <c r="R86" s="79"/>
      <c r="S86" s="200">
        <f t="shared" si="31"/>
        <v>0</v>
      </c>
      <c r="T86" s="5">
        <f t="shared" si="32"/>
        <v>0</v>
      </c>
      <c r="U86" s="34"/>
      <c r="V86" s="67">
        <f>IF(LEFT(M86,1)="R",IF(U86&lt;$Q$2,0,U86-$Q$2),IF(LEFT(M86,1)="S",IF(U86&lt;$Q$2,0,U86-$Q$2),U86))</f>
        <v>0</v>
      </c>
      <c r="W86" s="67">
        <f>U86</f>
        <v>0</v>
      </c>
      <c r="X86" s="74">
        <f>W86*($Y$3)</f>
        <v>0</v>
      </c>
      <c r="Y86" s="91">
        <f t="shared" si="33"/>
        <v>0</v>
      </c>
      <c r="Z86" s="236"/>
      <c r="AA86" s="528">
        <v>0</v>
      </c>
      <c r="AB86" s="529">
        <v>0</v>
      </c>
      <c r="AC86" s="39"/>
    </row>
    <row r="87" spans="1:29" ht="12.75" customHeight="1" thickBot="1" x14ac:dyDescent="0.3">
      <c r="A87" s="499" t="str">
        <f>TEXT($B$86,"dddd")</f>
        <v>vrijdag</v>
      </c>
      <c r="B87" s="664"/>
      <c r="C87" s="450"/>
      <c r="D87" s="494">
        <f>IF(LEFT($A87,2)="ma",$D$172,IF(LEFT($A87,2)="di",$D$177,IF(LEFT($A87,2)="wo",$D$182,IF(LEFT($A87,2)="do",$D$187,IF(LEFT($A87,2)="vr",$D$192,IF(LEFT($A87,2)="za",$D$198,IF(LEFT($A87,2)="zo",$D$199)))))))</f>
        <v>0</v>
      </c>
      <c r="E87" s="441">
        <f>IF(LEFT($A87,2)="ma",$E$172,IF(LEFT($A87,2)="di",$E$177,IF(LEFT($A87,2)="wo",$E$182,IF(LEFT($A87,2)="do",$E$187,IF(LEFT($A87,2)="vr",$E$192,IF(LEFT($A87,2)="za",$E$198,IF(LEFT($A87,2)="zo",$E$199)))))))</f>
        <v>0</v>
      </c>
      <c r="F87" s="441">
        <f>IF(LEFT($A87,2)="ma",$C$172,IF(LEFT($A87,2)="di",$C$177,IF(LEFT($A87,2)="wo",$C$182,IF(LEFT($A87,2)="do",$C$187,IF(LEFT($A87,2)="vr",$C$192,IF(LEFT($A87,2)="za",$C$198,IF(LEFT($A87,2)="zo",$C$199)))))))</f>
        <v>0</v>
      </c>
      <c r="G87" s="43">
        <f t="shared" si="39"/>
        <v>0</v>
      </c>
      <c r="H87" s="265"/>
      <c r="I87" s="265"/>
      <c r="J87" s="280"/>
      <c r="K87" s="280"/>
      <c r="L87" s="310"/>
      <c r="M87" s="282"/>
      <c r="N87" s="464">
        <f t="shared" ref="N87:N90" si="44">$B$86</f>
        <v>42994</v>
      </c>
      <c r="O87" s="390"/>
      <c r="P87" s="283"/>
      <c r="Q87" s="283"/>
      <c r="R87" s="80"/>
      <c r="S87" s="68">
        <f t="shared" si="31"/>
        <v>0</v>
      </c>
      <c r="T87" s="4">
        <f t="shared" si="32"/>
        <v>0</v>
      </c>
      <c r="U87" s="35"/>
      <c r="V87" s="69">
        <f t="shared" si="35"/>
        <v>0</v>
      </c>
      <c r="W87" s="69">
        <f t="shared" si="36"/>
        <v>0</v>
      </c>
      <c r="X87" s="70">
        <f t="shared" si="37"/>
        <v>0</v>
      </c>
      <c r="Y87" s="92">
        <f t="shared" si="33"/>
        <v>0</v>
      </c>
      <c r="Z87" s="234"/>
      <c r="AA87" s="530">
        <v>0</v>
      </c>
      <c r="AB87" s="531">
        <v>0</v>
      </c>
      <c r="AC87" s="37"/>
    </row>
    <row r="88" spans="1:29" ht="12.75" customHeight="1" thickBot="1" x14ac:dyDescent="0.3">
      <c r="A88" s="499" t="str">
        <f>TEXT($B$86,"dddd")</f>
        <v>vrijdag</v>
      </c>
      <c r="B88" s="664"/>
      <c r="C88" s="452"/>
      <c r="D88" s="492">
        <f>IF(LEFT($A88,2)="ma",$D$173,IF(LEFT($A88,2)="di",$D$178,IF(LEFT($A88,2)="wo",$D$183,IF(LEFT($A88,2)="do",$D$188,IF(LEFT($A88,2)="vr",$D$193,IF(LEFT($A88,2)="za",$D$198,IF(LEFT($A88,2)="zo",$D$199)))))))</f>
        <v>0</v>
      </c>
      <c r="E88" s="441">
        <f>IF(LEFT($A88,2)="ma",$E$173,IF(LEFT($A88,2)="di",$E$178,IF(LEFT($A88,2)="wo",$E$183,IF(LEFT($A88,2)="do",$E$188,IF(LEFT($A88,2)="vr",$E$193,IF(LEFT($A88,2)="za",$E$198,IF(LEFT($A88,2)="zo",$E$199)))))))</f>
        <v>0</v>
      </c>
      <c r="F88" s="441">
        <f>IF(LEFT($A88,2)="ma",$C$173,IF(LEFT($A88,2)="di",$C$178,IF(LEFT($A88,2)="wo",$C$183,IF(LEFT($A88,2)="do",$C$188,IF(LEFT($A88,2)="vr",$C$193,IF(LEFT($A88,2)="za",$C$198,IF(LEFT($A88,2)="zo",$C$199)))))))</f>
        <v>0</v>
      </c>
      <c r="G88" s="43">
        <f t="shared" si="39"/>
        <v>0</v>
      </c>
      <c r="H88" s="265"/>
      <c r="I88" s="265"/>
      <c r="J88" s="280"/>
      <c r="K88" s="280"/>
      <c r="L88" s="310"/>
      <c r="M88" s="282"/>
      <c r="N88" s="464">
        <f t="shared" si="44"/>
        <v>42994</v>
      </c>
      <c r="O88" s="390"/>
      <c r="P88" s="283"/>
      <c r="Q88" s="283"/>
      <c r="R88" s="80"/>
      <c r="S88" s="68">
        <f t="shared" si="31"/>
        <v>0</v>
      </c>
      <c r="T88" s="4">
        <f t="shared" si="32"/>
        <v>0</v>
      </c>
      <c r="U88" s="35"/>
      <c r="V88" s="69">
        <f t="shared" si="35"/>
        <v>0</v>
      </c>
      <c r="W88" s="69">
        <f t="shared" si="36"/>
        <v>0</v>
      </c>
      <c r="X88" s="70">
        <f t="shared" si="37"/>
        <v>0</v>
      </c>
      <c r="Y88" s="92">
        <f t="shared" si="33"/>
        <v>0</v>
      </c>
      <c r="Z88" s="234"/>
      <c r="AA88" s="530">
        <v>0</v>
      </c>
      <c r="AB88" s="531">
        <v>0</v>
      </c>
      <c r="AC88" s="37"/>
    </row>
    <row r="89" spans="1:29" ht="12.75" customHeight="1" thickBot="1" x14ac:dyDescent="0.3">
      <c r="A89" s="499" t="str">
        <f>TEXT($B$86,"dddd")</f>
        <v>vrijdag</v>
      </c>
      <c r="B89" s="664"/>
      <c r="C89" s="450"/>
      <c r="D89" s="441">
        <f>IF(LEFT($A89,2)="ma",$D$174,IF(LEFT($A89,2)="di",$D$179,IF(LEFT($A89,2)="wo",$D$184,IF(LEFT($A89,2)="do",$D$189,IF(LEFT($A89,2)="vr",$D$194,IF(LEFT($A89,2)="za",$D$198,IF(LEFT($A89,2)="zo",$D$199)))))))</f>
        <v>0</v>
      </c>
      <c r="E89" s="441">
        <f>IF(LEFT($A89,2)="ma",$E$174,IF(LEFT($A89,2)="di",$E$179,IF(LEFT($A89,2)="wo",$E$184,IF(LEFT($A89,2)="do",$E$189,IF(LEFT($A89,2)="vr",$E$194,IF(LEFT($A89,2)="za",$E$198,IF(LEFT($A89,2)="zo",$E$199)))))))</f>
        <v>0</v>
      </c>
      <c r="F89" s="441">
        <f>IF(LEFT($A89,2)="ma",$C$174,IF(LEFT($A89,2)="di",$C$179,IF(LEFT($A89,2)="wo",$C$184,IF(LEFT($A89,2)="do",$C$189,IF(LEFT($A89,2)="vr",$C$194,IF(LEFT($A89,2)="za",$C$198,IF(LEFT($A89,2)="zo",$C$199)))))))</f>
        <v>0</v>
      </c>
      <c r="G89" s="43">
        <f t="shared" si="39"/>
        <v>0</v>
      </c>
      <c r="H89" s="265"/>
      <c r="I89" s="265"/>
      <c r="J89" s="280"/>
      <c r="K89" s="280"/>
      <c r="L89" s="310"/>
      <c r="M89" s="282"/>
      <c r="N89" s="464">
        <f t="shared" si="44"/>
        <v>42994</v>
      </c>
      <c r="O89" s="390"/>
      <c r="P89" s="283"/>
      <c r="Q89" s="283"/>
      <c r="R89" s="80"/>
      <c r="S89" s="68">
        <f t="shared" si="31"/>
        <v>0</v>
      </c>
      <c r="T89" s="4">
        <f t="shared" si="32"/>
        <v>0</v>
      </c>
      <c r="U89" s="35"/>
      <c r="V89" s="69">
        <f t="shared" si="35"/>
        <v>0</v>
      </c>
      <c r="W89" s="69">
        <f t="shared" si="36"/>
        <v>0</v>
      </c>
      <c r="X89" s="70">
        <f t="shared" si="37"/>
        <v>0</v>
      </c>
      <c r="Y89" s="92">
        <f t="shared" si="33"/>
        <v>0</v>
      </c>
      <c r="Z89" s="234"/>
      <c r="AA89" s="530">
        <v>0</v>
      </c>
      <c r="AB89" s="531">
        <v>0</v>
      </c>
      <c r="AC89" s="37"/>
    </row>
    <row r="90" spans="1:29" ht="13.5" customHeight="1" thickBot="1" x14ac:dyDescent="0.3">
      <c r="A90" s="499" t="str">
        <f>TEXT($B$86,"dddd")</f>
        <v>vrijdag</v>
      </c>
      <c r="B90" s="665"/>
      <c r="C90" s="449" t="e">
        <f t="shared" ref="C90" si="45">IF(LEFT($A86,2)="ma",SUM(G86:G90)-SUM($H$171:$H$175)+C85,IF(LEFT($A86,2)="di",SUM(G86:G90)-SUM($H$176:$H$180)+C85, IF(LEFT($A86,2)="wo",SUM(G86:G90)-SUM($H$181:$H$185)+C85, IF(LEFT($A86,2)="do",SUM(G86:G90)-SUM($H$186:$H$190)+C85, IF(LEFT($A86,2)="vr",SUM(G86:G90)-SUM($H$191:$H$195)+C85, IF(LEFT($A86,2)="za",SUM(G86:G90)-$H$198+C85, IF(LEFT($A86,2)="zo",SUM(G86:G90)-$H$199+C85)))))))</f>
        <v>#REF!</v>
      </c>
      <c r="D90" s="442">
        <f>IF(LEFT($A90,2)="ma",$D$175,IF(LEFT($A90,2)="di",$D$180,IF(LEFT($A90,2)="wo",$D$185,IF(LEFT($A90,2)="do",$D$190,IF(LEFT($A90,2)="vr",$D$195,IF(LEFT($A90,2)="za",$D$198,IF(LEFT($A90,2)="zo",$D$199)))))))</f>
        <v>0</v>
      </c>
      <c r="E90" s="442">
        <f>IF(LEFT($A90,2)="ma",$E$175,IF(LEFT($A90,2)="di",$E$180,IF(LEFT($A90,2)="wo",$E$185,IF(LEFT($A90,2)="do",$E$190,IF(LEFT($A90,2)="vr",$E$195,IF(LEFT($A90,2)="za",$E$198,IF(LEFT($A90,2)="zo",$E$199)))))))</f>
        <v>0</v>
      </c>
      <c r="F90" s="442">
        <f>IF(LEFT($A90,2)="ma",$C$175,IF(LEFT($A90,2)="di",$C$180,IF(LEFT($A90,2)="wo",$C$185,IF(LEFT($A90,2)="do",$C$190,IF(LEFT($A90,2)="vr",$C$195,IF(LEFT($A90,2)="za",$C$198,IF(LEFT($A90,2)="zo",$C$199)))))))</f>
        <v>0</v>
      </c>
      <c r="G90" s="46">
        <f t="shared" si="39"/>
        <v>0</v>
      </c>
      <c r="H90" s="268"/>
      <c r="I90" s="266"/>
      <c r="J90" s="292"/>
      <c r="K90" s="292"/>
      <c r="L90" s="313"/>
      <c r="M90" s="294"/>
      <c r="N90" s="464">
        <f t="shared" si="44"/>
        <v>42994</v>
      </c>
      <c r="O90" s="393"/>
      <c r="P90" s="295"/>
      <c r="Q90" s="295"/>
      <c r="R90" s="81"/>
      <c r="S90" s="71">
        <f t="shared" si="31"/>
        <v>0</v>
      </c>
      <c r="T90" s="6">
        <f t="shared" si="32"/>
        <v>0</v>
      </c>
      <c r="U90" s="36"/>
      <c r="V90" s="72">
        <f t="shared" si="35"/>
        <v>0</v>
      </c>
      <c r="W90" s="72">
        <f t="shared" si="36"/>
        <v>0</v>
      </c>
      <c r="X90" s="73">
        <f t="shared" si="37"/>
        <v>0</v>
      </c>
      <c r="Y90" s="93">
        <f t="shared" si="33"/>
        <v>0</v>
      </c>
      <c r="Z90" s="237"/>
      <c r="AA90" s="532">
        <v>0</v>
      </c>
      <c r="AB90" s="533">
        <v>0</v>
      </c>
      <c r="AC90" s="40"/>
    </row>
    <row r="91" spans="1:29" ht="12.75" customHeight="1" x14ac:dyDescent="0.25">
      <c r="A91" s="496" t="str">
        <f>TEXT($B$91,"dddd")</f>
        <v>zaterdag</v>
      </c>
      <c r="B91" s="663">
        <f>DATE($AC$3,9,18)</f>
        <v>42995</v>
      </c>
      <c r="C91" s="451"/>
      <c r="D91" s="493">
        <f>IF(LEFT($A91,2 )="ma",$D$171,IF(LEFT($A91,2)="di",$D$176,IF(LEFT($A91,2)="wo",$D$181,IF(LEFT($A91,2)="do",$D$186,IF(LEFT($A91,2)="vr",$D$191,IF(LEFT($A91,2)="za",$D$198,IF(LEFT($A91,2)="zo",$D$199)))))))</f>
        <v>0</v>
      </c>
      <c r="E91" s="495">
        <f>IF(LEFT($A91,2)="ma",$E$171,IF(LEFT($A91,2)="di",$E$176,IF(LEFT($A91,2)="wo",$E$181,IF(LEFT($A91,2)="do",$E$186,IF(LEFT($A91,2)="vr",$E$191,IF(LEFT($A91,2)="za",$E$198,IF(LEFT($A91,2)="zo",$E$199)))))))</f>
        <v>0</v>
      </c>
      <c r="F91" s="495">
        <f>IF(LEFT($A91,2)="ma",$C$171,IF(LEFT($A91,2)="di",$C$176,IF(LEFT($A91,2)="wo",$C$181,IF(LEFT($A91,2)="do",$C$186,IF(LEFT($A91,2)="vr",$C$191,IF(LEFT($A91,2)="za",$C$198,IF(LEFT($A91,2)="zo",$C$199)))))))</f>
        <v>0</v>
      </c>
      <c r="G91" s="42">
        <f t="shared" si="39"/>
        <v>0</v>
      </c>
      <c r="H91" s="264"/>
      <c r="I91" s="508"/>
      <c r="J91" s="276"/>
      <c r="K91" s="276"/>
      <c r="L91" s="309"/>
      <c r="M91" s="278"/>
      <c r="N91" s="463">
        <f>$B$91</f>
        <v>42995</v>
      </c>
      <c r="O91" s="389"/>
      <c r="P91" s="279"/>
      <c r="Q91" s="279"/>
      <c r="R91" s="79"/>
      <c r="S91" s="200">
        <f t="shared" si="31"/>
        <v>0</v>
      </c>
      <c r="T91" s="5">
        <f t="shared" si="32"/>
        <v>0</v>
      </c>
      <c r="U91" s="34"/>
      <c r="V91" s="67">
        <f>IF(LEFT(M91,1)="R",IF(U91&lt;$Q$2,0,U91-$Q$2),IF(LEFT(M91,1)="S",IF(U91&lt;$Q$2,0,U91-$Q$2),U91))</f>
        <v>0</v>
      </c>
      <c r="W91" s="67">
        <f>U91</f>
        <v>0</v>
      </c>
      <c r="X91" s="74">
        <f>W91*($Y$3)</f>
        <v>0</v>
      </c>
      <c r="Y91" s="91">
        <f t="shared" si="33"/>
        <v>0</v>
      </c>
      <c r="Z91" s="238"/>
      <c r="AA91" s="534">
        <v>0</v>
      </c>
      <c r="AB91" s="535">
        <v>0</v>
      </c>
      <c r="AC91" s="41"/>
    </row>
    <row r="92" spans="1:29" ht="12.75" customHeight="1" x14ac:dyDescent="0.25">
      <c r="A92" s="497" t="str">
        <f>TEXT($B$91,"dddd")</f>
        <v>zaterdag</v>
      </c>
      <c r="B92" s="664"/>
      <c r="C92" s="450"/>
      <c r="D92" s="494">
        <f>IF(LEFT($A92,2)="ma",$D$172,IF(LEFT($A92,2)="di",$D$177,IF(LEFT($A92,2)="wo",$D$182,IF(LEFT($A92,2)="do",$D$187,IF(LEFT($A92,2)="vr",$D$192,IF(LEFT($A92,2)="za",$D$198,IF(LEFT($A92,2)="zo",$D$199)))))))</f>
        <v>0</v>
      </c>
      <c r="E92" s="441">
        <f>IF(LEFT($A92,2)="ma",$E$172,IF(LEFT($A92,2)="di",$E$177,IF(LEFT($A92,2)="wo",$E$182,IF(LEFT($A92,2)="do",$E$187,IF(LEFT($A92,2)="vr",$E$192,IF(LEFT($A92,2)="za",$E$198,IF(LEFT($A92,2)="zo",$E$199)))))))</f>
        <v>0</v>
      </c>
      <c r="F92" s="441">
        <f>IF(LEFT($A92,2)="ma",$C$172,IF(LEFT($A92,2)="di",$C$177,IF(LEFT($A92,2)="wo",$C$182,IF(LEFT($A92,2)="do",$C$187,IF(LEFT($A92,2)="vr",$C$192,IF(LEFT($A92,2)="za",$C$198,IF(LEFT($A92,2)="zo",$C$199)))))))</f>
        <v>0</v>
      </c>
      <c r="G92" s="43">
        <f t="shared" si="39"/>
        <v>0</v>
      </c>
      <c r="H92" s="265"/>
      <c r="I92" s="265"/>
      <c r="J92" s="280"/>
      <c r="K92" s="280"/>
      <c r="L92" s="310"/>
      <c r="M92" s="282"/>
      <c r="N92" s="463">
        <f t="shared" ref="N92:N95" si="46">$B$91</f>
        <v>42995</v>
      </c>
      <c r="O92" s="390"/>
      <c r="P92" s="283"/>
      <c r="Q92" s="283"/>
      <c r="R92" s="80"/>
      <c r="S92" s="68">
        <f t="shared" si="31"/>
        <v>0</v>
      </c>
      <c r="T92" s="4">
        <f t="shared" si="32"/>
        <v>0</v>
      </c>
      <c r="U92" s="35"/>
      <c r="V92" s="69">
        <f t="shared" si="35"/>
        <v>0</v>
      </c>
      <c r="W92" s="69">
        <f t="shared" si="36"/>
        <v>0</v>
      </c>
      <c r="X92" s="70">
        <f t="shared" si="37"/>
        <v>0</v>
      </c>
      <c r="Y92" s="92">
        <f t="shared" si="33"/>
        <v>0</v>
      </c>
      <c r="Z92" s="234"/>
      <c r="AA92" s="530">
        <v>0</v>
      </c>
      <c r="AB92" s="531">
        <v>0</v>
      </c>
      <c r="AC92" s="37"/>
    </row>
    <row r="93" spans="1:29" ht="12.75" customHeight="1" x14ac:dyDescent="0.25">
      <c r="A93" s="497" t="str">
        <f>TEXT($B$91,"dddd")</f>
        <v>zaterdag</v>
      </c>
      <c r="B93" s="664"/>
      <c r="C93" s="452"/>
      <c r="D93" s="492">
        <f>IF(LEFT($A93,2)="ma",$D$173,IF(LEFT($A93,2)="di",$D$178,IF(LEFT($A93,2)="wo",$D$183,IF(LEFT($A93,2)="do",$D$188,IF(LEFT($A93,2)="vr",$D$193,IF(LEFT($A93,2)="za",$D$198,IF(LEFT($A93,2)="zo",$D$199)))))))</f>
        <v>0</v>
      </c>
      <c r="E93" s="441">
        <f>IF(LEFT($A93,2)="ma",$E$173,IF(LEFT($A93,2)="di",$E$178,IF(LEFT($A93,2)="wo",$E$183,IF(LEFT($A93,2)="do",$E$188,IF(LEFT($A93,2)="vr",$E$193,IF(LEFT($A93,2)="za",$E$198,IF(LEFT($A93,2)="zo",$E$199)))))))</f>
        <v>0</v>
      </c>
      <c r="F93" s="441">
        <f>IF(LEFT($A93,2)="ma",$C$173,IF(LEFT($A93,2)="di",$C$178,IF(LEFT($A93,2)="wo",$C$183,IF(LEFT($A93,2)="do",$C$188,IF(LEFT($A93,2)="vr",$C$193,IF(LEFT($A93,2)="za",$C$198,IF(LEFT($A93,2)="zo",$C$199)))))))</f>
        <v>0</v>
      </c>
      <c r="G93" s="43">
        <f t="shared" si="39"/>
        <v>0</v>
      </c>
      <c r="H93" s="265"/>
      <c r="I93" s="265"/>
      <c r="J93" s="280"/>
      <c r="K93" s="280"/>
      <c r="L93" s="310"/>
      <c r="M93" s="282"/>
      <c r="N93" s="463">
        <f t="shared" si="46"/>
        <v>42995</v>
      </c>
      <c r="O93" s="390"/>
      <c r="P93" s="283"/>
      <c r="Q93" s="283"/>
      <c r="R93" s="80"/>
      <c r="S93" s="68">
        <f t="shared" si="31"/>
        <v>0</v>
      </c>
      <c r="T93" s="4">
        <f t="shared" si="32"/>
        <v>0</v>
      </c>
      <c r="U93" s="35"/>
      <c r="V93" s="69">
        <f t="shared" si="35"/>
        <v>0</v>
      </c>
      <c r="W93" s="69">
        <f t="shared" si="36"/>
        <v>0</v>
      </c>
      <c r="X93" s="70">
        <f t="shared" si="37"/>
        <v>0</v>
      </c>
      <c r="Y93" s="92">
        <f t="shared" si="33"/>
        <v>0</v>
      </c>
      <c r="Z93" s="234"/>
      <c r="AA93" s="530">
        <v>0</v>
      </c>
      <c r="AB93" s="531">
        <v>0</v>
      </c>
      <c r="AC93" s="37"/>
    </row>
    <row r="94" spans="1:29" ht="12.75" customHeight="1" thickBot="1" x14ac:dyDescent="0.3">
      <c r="A94" s="497" t="str">
        <f>TEXT($B$91,"dddd")</f>
        <v>zaterdag</v>
      </c>
      <c r="B94" s="664"/>
      <c r="C94" s="450"/>
      <c r="D94" s="441">
        <f>IF(LEFT($A94,2)="ma",$D$174,IF(LEFT($A94,2)="di",$D$179,IF(LEFT($A94,2)="wo",$D$184,IF(LEFT($A94,2)="do",$D$189,IF(LEFT($A94,2)="vr",$D$194,IF(LEFT($A94,2)="za",$D$198,IF(LEFT($A94,2)="zo",$D$199)))))))</f>
        <v>0</v>
      </c>
      <c r="E94" s="441">
        <f>IF(LEFT($A94,2)="ma",$E$174,IF(LEFT($A94,2)="di",$E$179,IF(LEFT($A94,2)="wo",$E$184,IF(LEFT($A94,2)="do",$E$189,IF(LEFT($A94,2)="vr",$E$194,IF(LEFT($A94,2)="za",$E$198,IF(LEFT($A94,2)="zo",$E$199)))))))</f>
        <v>0</v>
      </c>
      <c r="F94" s="441">
        <f>IF(LEFT($A94,2)="ma",$C$174,IF(LEFT($A94,2)="di",$C$179,IF(LEFT($A94,2)="wo",$C$184,IF(LEFT($A94,2)="do",$C$189,IF(LEFT($A94,2)="vr",$C$194,IF(LEFT($A94,2)="za",$C$198,IF(LEFT($A94,2)="zo",$C$199)))))))</f>
        <v>0</v>
      </c>
      <c r="G94" s="43">
        <f t="shared" si="39"/>
        <v>0</v>
      </c>
      <c r="H94" s="265"/>
      <c r="I94" s="265"/>
      <c r="J94" s="280"/>
      <c r="K94" s="280"/>
      <c r="L94" s="310"/>
      <c r="M94" s="282"/>
      <c r="N94" s="463">
        <f t="shared" si="46"/>
        <v>42995</v>
      </c>
      <c r="O94" s="390"/>
      <c r="P94" s="283"/>
      <c r="Q94" s="283"/>
      <c r="R94" s="80"/>
      <c r="S94" s="68">
        <f t="shared" si="31"/>
        <v>0</v>
      </c>
      <c r="T94" s="4">
        <f t="shared" si="32"/>
        <v>0</v>
      </c>
      <c r="U94" s="35"/>
      <c r="V94" s="69">
        <f t="shared" si="35"/>
        <v>0</v>
      </c>
      <c r="W94" s="69">
        <f t="shared" si="36"/>
        <v>0</v>
      </c>
      <c r="X94" s="70">
        <f t="shared" si="37"/>
        <v>0</v>
      </c>
      <c r="Y94" s="92">
        <f t="shared" si="33"/>
        <v>0</v>
      </c>
      <c r="Z94" s="234"/>
      <c r="AA94" s="530">
        <v>0</v>
      </c>
      <c r="AB94" s="531">
        <v>0</v>
      </c>
      <c r="AC94" s="37"/>
    </row>
    <row r="95" spans="1:29" ht="13.5" customHeight="1" thickBot="1" x14ac:dyDescent="0.3">
      <c r="A95" s="498" t="str">
        <f>TEXT($B$91,"dddd")</f>
        <v>zaterdag</v>
      </c>
      <c r="B95" s="665"/>
      <c r="C95" s="449" t="e">
        <f t="shared" ref="C95" si="47">IF(LEFT($A91,2)="ma",SUM(G91:G95)-SUM($H$171:$H$175)+C90,IF(LEFT($A91,2)="di",SUM(G91:G95)-SUM($H$176:$H$180)+C90, IF(LEFT($A91,2)="wo",SUM(G91:G95)-SUM($H$181:$H$185)+C90, IF(LEFT($A91,2)="do",SUM(G91:G95)-SUM($H$186:$H$190)+C90, IF(LEFT($A91,2)="vr",SUM(G91:G95)-SUM($H$191:$H$195)+C90, IF(LEFT($A91,2)="za",SUM(G91:G95)-$H$198+C90, IF(LEFT($A91,2)="zo",SUM(G91:G95)-$H$199+C90)))))))</f>
        <v>#REF!</v>
      </c>
      <c r="D95" s="442">
        <f>IF(LEFT($A95,2)="ma",$D$175,IF(LEFT($A95,2)="di",$D$180,IF(LEFT($A95,2)="wo",$D$185,IF(LEFT($A95,2)="do",$D$190,IF(LEFT($A95,2)="vr",$D$195,IF(LEFT($A95,2)="za",$D$198,IF(LEFT($A95,2)="zo",$D$199)))))))</f>
        <v>0</v>
      </c>
      <c r="E95" s="442">
        <f>IF(LEFT($A95,2)="ma",$E$175,IF(LEFT($A95,2)="di",$E$180,IF(LEFT($A95,2)="wo",$E$185,IF(LEFT($A95,2)="do",$E$190,IF(LEFT($A95,2)="vr",$E$195,IF(LEFT($A95,2)="za",$E$198,IF(LEFT($A95,2)="zo",$E$199)))))))</f>
        <v>0</v>
      </c>
      <c r="F95" s="442">
        <f>IF(LEFT($A95,2)="ma",$C$175,IF(LEFT($A95,2)="di",$C$180,IF(LEFT($A95,2)="wo",$C$185,IF(LEFT($A95,2)="do",$C$190,IF(LEFT($A95,2)="vr",$C$195,IF(LEFT($A95,2)="za",$C$198,IF(LEFT($A95,2)="zo",$C$199)))))))</f>
        <v>0</v>
      </c>
      <c r="G95" s="44">
        <f t="shared" si="39"/>
        <v>0</v>
      </c>
      <c r="H95" s="266"/>
      <c r="I95" s="266"/>
      <c r="J95" s="284"/>
      <c r="K95" s="284"/>
      <c r="L95" s="311"/>
      <c r="M95" s="286"/>
      <c r="N95" s="463">
        <f t="shared" si="46"/>
        <v>42995</v>
      </c>
      <c r="O95" s="391"/>
      <c r="P95" s="287"/>
      <c r="Q95" s="287"/>
      <c r="R95" s="81"/>
      <c r="S95" s="71">
        <f t="shared" si="31"/>
        <v>0</v>
      </c>
      <c r="T95" s="6">
        <f t="shared" si="32"/>
        <v>0</v>
      </c>
      <c r="U95" s="36"/>
      <c r="V95" s="72">
        <f t="shared" si="35"/>
        <v>0</v>
      </c>
      <c r="W95" s="72">
        <f t="shared" si="36"/>
        <v>0</v>
      </c>
      <c r="X95" s="73">
        <f t="shared" si="37"/>
        <v>0</v>
      </c>
      <c r="Y95" s="93">
        <f t="shared" si="33"/>
        <v>0</v>
      </c>
      <c r="Z95" s="235"/>
      <c r="AA95" s="536">
        <v>0</v>
      </c>
      <c r="AB95" s="537">
        <v>0</v>
      </c>
      <c r="AC95" s="38"/>
    </row>
    <row r="96" spans="1:29" ht="12.75" customHeight="1" thickBot="1" x14ac:dyDescent="0.3">
      <c r="A96" s="499" t="str">
        <f>TEXT($B$96,"dddd")</f>
        <v>zondag</v>
      </c>
      <c r="B96" s="663">
        <f>DATE($AC$3,9,19)</f>
        <v>42996</v>
      </c>
      <c r="C96" s="451"/>
      <c r="D96" s="493">
        <f>IF(LEFT($A96,2 )="ma",$D$171,IF(LEFT($A96,2)="di",$D$176,IF(LEFT($A96,2)="wo",$D$181,IF(LEFT($A96,2)="do",$D$186,IF(LEFT($A96,2)="vr",$D$191,IF(LEFT($A96,2)="za",$D$198,IF(LEFT($A96,2)="zo",$D$199)))))))</f>
        <v>0</v>
      </c>
      <c r="E96" s="495">
        <f>IF(LEFT($A96,2)="ma",$E$171,IF(LEFT($A96,2)="di",$E$176,IF(LEFT($A96,2)="wo",$E$181,IF(LEFT($A96,2)="do",$E$186,IF(LEFT($A96,2)="vr",$E$191,IF(LEFT($A96,2)="za",$E$198,IF(LEFT($A96,2)="zo",$E$199)))))))</f>
        <v>0</v>
      </c>
      <c r="F96" s="495">
        <f>IF(LEFT($A96,2)="ma",$C$171,IF(LEFT($A96,2)="di",$C$176,IF(LEFT($A96,2)="wo",$C$181,IF(LEFT($A96,2)="do",$C$186,IF(LEFT($A96,2)="vr",$C$191,IF(LEFT($A96,2)="za",$C$198,IF(LEFT($A96,2)="zo",$C$199)))))))</f>
        <v>0</v>
      </c>
      <c r="G96" s="45">
        <f t="shared" si="39"/>
        <v>0</v>
      </c>
      <c r="H96" s="267"/>
      <c r="I96" s="508"/>
      <c r="J96" s="288"/>
      <c r="K96" s="288"/>
      <c r="L96" s="312"/>
      <c r="M96" s="290"/>
      <c r="N96" s="464">
        <f>$B$96</f>
        <v>42996</v>
      </c>
      <c r="O96" s="392"/>
      <c r="P96" s="291"/>
      <c r="Q96" s="291"/>
      <c r="R96" s="79"/>
      <c r="S96" s="200">
        <f t="shared" si="31"/>
        <v>0</v>
      </c>
      <c r="T96" s="5">
        <f t="shared" si="32"/>
        <v>0</v>
      </c>
      <c r="U96" s="34"/>
      <c r="V96" s="67">
        <f>IF(LEFT(M96,1)="R",IF(U96&lt;$Q$2,0,U96-$Q$2),IF(LEFT(M96,1)="S",IF(U96&lt;$Q$2,0,U96-$Q$2),U96))</f>
        <v>0</v>
      </c>
      <c r="W96" s="67">
        <f>U96</f>
        <v>0</v>
      </c>
      <c r="X96" s="74">
        <f>W96*($Y$3)</f>
        <v>0</v>
      </c>
      <c r="Y96" s="91">
        <f t="shared" si="33"/>
        <v>0</v>
      </c>
      <c r="Z96" s="236"/>
      <c r="AA96" s="528">
        <v>0</v>
      </c>
      <c r="AB96" s="529">
        <v>0</v>
      </c>
      <c r="AC96" s="39"/>
    </row>
    <row r="97" spans="1:29" ht="12.75" customHeight="1" thickBot="1" x14ac:dyDescent="0.3">
      <c r="A97" s="499" t="str">
        <f>TEXT($B$96,"dddd")</f>
        <v>zondag</v>
      </c>
      <c r="B97" s="664"/>
      <c r="C97" s="450"/>
      <c r="D97" s="494">
        <f>IF(LEFT($A97,2)="ma",$D$172,IF(LEFT($A97,2)="di",$D$177,IF(LEFT($A97,2)="wo",$D$182,IF(LEFT($A97,2)="do",$D$187,IF(LEFT($A97,2)="vr",$D$192,IF(LEFT($A97,2)="za",$D$198,IF(LEFT($A97,2)="zo",$D$199)))))))</f>
        <v>0</v>
      </c>
      <c r="E97" s="441">
        <f>IF(LEFT($A97,2)="ma",$E$172,IF(LEFT($A97,2)="di",$E$177,IF(LEFT($A97,2)="wo",$E$182,IF(LEFT($A97,2)="do",$E$187,IF(LEFT($A97,2)="vr",$E$192,IF(LEFT($A97,2)="za",$E$198,IF(LEFT($A97,2)="zo",$E$199)))))))</f>
        <v>0</v>
      </c>
      <c r="F97" s="441">
        <f>IF(LEFT($A97,2)="ma",$C$172,IF(LEFT($A97,2)="di",$C$177,IF(LEFT($A97,2)="wo",$C$182,IF(LEFT($A97,2)="do",$C$187,IF(LEFT($A97,2)="vr",$C$192,IF(LEFT($A97,2)="za",$C$198,IF(LEFT($A97,2)="zo",$C$199)))))))</f>
        <v>0</v>
      </c>
      <c r="G97" s="43">
        <f t="shared" si="39"/>
        <v>0</v>
      </c>
      <c r="H97" s="265"/>
      <c r="I97" s="265"/>
      <c r="J97" s="280"/>
      <c r="K97" s="280"/>
      <c r="L97" s="310"/>
      <c r="M97" s="282"/>
      <c r="N97" s="464">
        <f t="shared" ref="N97:N100" si="48">$B$96</f>
        <v>42996</v>
      </c>
      <c r="O97" s="390"/>
      <c r="P97" s="283"/>
      <c r="Q97" s="283"/>
      <c r="R97" s="80"/>
      <c r="S97" s="68">
        <f t="shared" si="31"/>
        <v>0</v>
      </c>
      <c r="T97" s="4">
        <f t="shared" si="32"/>
        <v>0</v>
      </c>
      <c r="U97" s="35"/>
      <c r="V97" s="69">
        <f t="shared" si="35"/>
        <v>0</v>
      </c>
      <c r="W97" s="69">
        <f t="shared" si="36"/>
        <v>0</v>
      </c>
      <c r="X97" s="70">
        <f t="shared" si="37"/>
        <v>0</v>
      </c>
      <c r="Y97" s="92">
        <f t="shared" si="33"/>
        <v>0</v>
      </c>
      <c r="Z97" s="234"/>
      <c r="AA97" s="530">
        <v>0</v>
      </c>
      <c r="AB97" s="531">
        <v>0</v>
      </c>
      <c r="AC97" s="37"/>
    </row>
    <row r="98" spans="1:29" ht="12.75" customHeight="1" thickBot="1" x14ac:dyDescent="0.3">
      <c r="A98" s="499" t="str">
        <f>TEXT($B$96,"dddd")</f>
        <v>zondag</v>
      </c>
      <c r="B98" s="664"/>
      <c r="C98" s="452"/>
      <c r="D98" s="492">
        <f>IF(LEFT($A98,2)="ma",$D$173,IF(LEFT($A98,2)="di",$D$178,IF(LEFT($A98,2)="wo",$D$183,IF(LEFT($A98,2)="do",$D$188,IF(LEFT($A98,2)="vr",$D$193,IF(LEFT($A98,2)="za",$D$198,IF(LEFT($A98,2)="zo",$D$199)))))))</f>
        <v>0</v>
      </c>
      <c r="E98" s="441">
        <f>IF(LEFT($A98,2)="ma",$E$173,IF(LEFT($A98,2)="di",$E$178,IF(LEFT($A98,2)="wo",$E$183,IF(LEFT($A98,2)="do",$E$188,IF(LEFT($A98,2)="vr",$E$193,IF(LEFT($A98,2)="za",$E$198,IF(LEFT($A98,2)="zo",$E$199)))))))</f>
        <v>0</v>
      </c>
      <c r="F98" s="441">
        <f>IF(LEFT($A98,2)="ma",$C$173,IF(LEFT($A98,2)="di",$C$178,IF(LEFT($A98,2)="wo",$C$183,IF(LEFT($A98,2)="do",$C$188,IF(LEFT($A98,2)="vr",$C$193,IF(LEFT($A98,2)="za",$C$198,IF(LEFT($A98,2)="zo",$C$199)))))))</f>
        <v>0</v>
      </c>
      <c r="G98" s="43">
        <f t="shared" si="39"/>
        <v>0</v>
      </c>
      <c r="H98" s="265"/>
      <c r="I98" s="265"/>
      <c r="J98" s="280"/>
      <c r="K98" s="280"/>
      <c r="L98" s="310"/>
      <c r="M98" s="282"/>
      <c r="N98" s="464">
        <f t="shared" si="48"/>
        <v>42996</v>
      </c>
      <c r="O98" s="390"/>
      <c r="P98" s="283"/>
      <c r="Q98" s="283"/>
      <c r="R98" s="80"/>
      <c r="S98" s="68">
        <f t="shared" si="31"/>
        <v>0</v>
      </c>
      <c r="T98" s="4">
        <f t="shared" si="32"/>
        <v>0</v>
      </c>
      <c r="U98" s="35"/>
      <c r="V98" s="69">
        <f t="shared" si="35"/>
        <v>0</v>
      </c>
      <c r="W98" s="69">
        <f t="shared" si="36"/>
        <v>0</v>
      </c>
      <c r="X98" s="70">
        <f t="shared" si="37"/>
        <v>0</v>
      </c>
      <c r="Y98" s="92">
        <f t="shared" si="33"/>
        <v>0</v>
      </c>
      <c r="Z98" s="234"/>
      <c r="AA98" s="530">
        <v>0</v>
      </c>
      <c r="AB98" s="531">
        <v>0</v>
      </c>
      <c r="AC98" s="37"/>
    </row>
    <row r="99" spans="1:29" ht="12.75" customHeight="1" thickBot="1" x14ac:dyDescent="0.3">
      <c r="A99" s="499" t="str">
        <f>TEXT($B$96,"dddd")</f>
        <v>zondag</v>
      </c>
      <c r="B99" s="664"/>
      <c r="C99" s="450"/>
      <c r="D99" s="441">
        <f>IF(LEFT($A99,2)="ma",$D$174,IF(LEFT($A99,2)="di",$D$179,IF(LEFT($A99,2)="wo",$D$184,IF(LEFT($A99,2)="do",$D$189,IF(LEFT($A99,2)="vr",$D$194,IF(LEFT($A99,2)="za",$D$198,IF(LEFT($A99,2)="zo",$D$199)))))))</f>
        <v>0</v>
      </c>
      <c r="E99" s="441">
        <f>IF(LEFT($A99,2)="ma",$E$174,IF(LEFT($A99,2)="di",$E$179,IF(LEFT($A99,2)="wo",$E$184,IF(LEFT($A99,2)="do",$E$189,IF(LEFT($A99,2)="vr",$E$194,IF(LEFT($A99,2)="za",$E$198,IF(LEFT($A99,2)="zo",$E$199)))))))</f>
        <v>0</v>
      </c>
      <c r="F99" s="441">
        <f>IF(LEFT($A99,2)="ma",$C$174,IF(LEFT($A99,2)="di",$C$179,IF(LEFT($A99,2)="wo",$C$184,IF(LEFT($A99,2)="do",$C$189,IF(LEFT($A99,2)="vr",$C$194,IF(LEFT($A99,2)="za",$C$198,IF(LEFT($A99,2)="zo",$C$199)))))))</f>
        <v>0</v>
      </c>
      <c r="G99" s="43">
        <f t="shared" si="39"/>
        <v>0</v>
      </c>
      <c r="H99" s="265"/>
      <c r="I99" s="265"/>
      <c r="J99" s="280"/>
      <c r="K99" s="280"/>
      <c r="L99" s="310"/>
      <c r="M99" s="282"/>
      <c r="N99" s="464">
        <f t="shared" si="48"/>
        <v>42996</v>
      </c>
      <c r="O99" s="390"/>
      <c r="P99" s="283"/>
      <c r="Q99" s="283"/>
      <c r="R99" s="80"/>
      <c r="S99" s="68">
        <f t="shared" si="31"/>
        <v>0</v>
      </c>
      <c r="T99" s="4">
        <f t="shared" si="32"/>
        <v>0</v>
      </c>
      <c r="U99" s="35"/>
      <c r="V99" s="69">
        <f t="shared" si="35"/>
        <v>0</v>
      </c>
      <c r="W99" s="69">
        <f t="shared" si="36"/>
        <v>0</v>
      </c>
      <c r="X99" s="70">
        <f t="shared" si="37"/>
        <v>0</v>
      </c>
      <c r="Y99" s="92">
        <f t="shared" si="33"/>
        <v>0</v>
      </c>
      <c r="Z99" s="234"/>
      <c r="AA99" s="530">
        <v>0</v>
      </c>
      <c r="AB99" s="531">
        <v>0</v>
      </c>
      <c r="AC99" s="37"/>
    </row>
    <row r="100" spans="1:29" ht="13.5" customHeight="1" thickBot="1" x14ac:dyDescent="0.3">
      <c r="A100" s="499" t="str">
        <f>TEXT($B$96,"dddd")</f>
        <v>zondag</v>
      </c>
      <c r="B100" s="665"/>
      <c r="C100" s="449" t="e">
        <f t="shared" ref="C100" si="49">IF(LEFT($A96,2)="ma",SUM(G96:G100)-SUM($H$171:$H$175)+C95,IF(LEFT($A96,2)="di",SUM(G96:G100)-SUM($H$176:$H$180)+C95, IF(LEFT($A96,2)="wo",SUM(G96:G100)-SUM($H$181:$H$185)+C95, IF(LEFT($A96,2)="do",SUM(G96:G100)-SUM($H$186:$H$190)+C95, IF(LEFT($A96,2)="vr",SUM(G96:G100)-SUM($H$191:$H$195)+C95, IF(LEFT($A96,2)="za",SUM(G96:G100)-$H$198+C95, IF(LEFT($A96,2)="zo",SUM(G96:G100)-$H$199+C95)))))))</f>
        <v>#REF!</v>
      </c>
      <c r="D100" s="442">
        <f>IF(LEFT($A100,2)="ma",$D$175,IF(LEFT($A100,2)="di",$D$180,IF(LEFT($A100,2)="wo",$D$185,IF(LEFT($A100,2)="do",$D$190,IF(LEFT($A100,2)="vr",$D$195,IF(LEFT($A100,2)="za",$D$198,IF(LEFT($A100,2)="zo",$D$199)))))))</f>
        <v>0</v>
      </c>
      <c r="E100" s="442">
        <f>IF(LEFT($A100,2)="ma",$E$175,IF(LEFT($A100,2)="di",$E$180,IF(LEFT($A100,2)="wo",$E$185,IF(LEFT($A100,2)="do",$E$190,IF(LEFT($A100,2)="vr",$E$195,IF(LEFT($A100,2)="za",$E$198,IF(LEFT($A100,2)="zo",$E$199)))))))</f>
        <v>0</v>
      </c>
      <c r="F100" s="442">
        <f>IF(LEFT($A100,2)="ma",$C$175,IF(LEFT($A100,2)="di",$C$180,IF(LEFT($A100,2)="wo",$C$185,IF(LEFT($A100,2)="do",$C$190,IF(LEFT($A100,2)="vr",$C$195,IF(LEFT($A100,2)="za",$C$198,IF(LEFT($A100,2)="zo",$C$199)))))))</f>
        <v>0</v>
      </c>
      <c r="G100" s="44">
        <f t="shared" si="39"/>
        <v>0</v>
      </c>
      <c r="H100" s="266"/>
      <c r="I100" s="266"/>
      <c r="J100" s="284"/>
      <c r="K100" s="284"/>
      <c r="L100" s="311"/>
      <c r="M100" s="286"/>
      <c r="N100" s="464">
        <f t="shared" si="48"/>
        <v>42996</v>
      </c>
      <c r="O100" s="391"/>
      <c r="P100" s="287"/>
      <c r="Q100" s="287"/>
      <c r="R100" s="81"/>
      <c r="S100" s="71">
        <f t="shared" si="31"/>
        <v>0</v>
      </c>
      <c r="T100" s="6">
        <f t="shared" si="32"/>
        <v>0</v>
      </c>
      <c r="U100" s="36"/>
      <c r="V100" s="72">
        <f t="shared" si="35"/>
        <v>0</v>
      </c>
      <c r="W100" s="72">
        <f t="shared" si="36"/>
        <v>0</v>
      </c>
      <c r="X100" s="73">
        <f t="shared" si="37"/>
        <v>0</v>
      </c>
      <c r="Y100" s="93">
        <f t="shared" si="33"/>
        <v>0</v>
      </c>
      <c r="Z100" s="235"/>
      <c r="AA100" s="532">
        <v>0</v>
      </c>
      <c r="AB100" s="533">
        <v>0</v>
      </c>
      <c r="AC100" s="38"/>
    </row>
    <row r="101" spans="1:29" ht="12.75" customHeight="1" x14ac:dyDescent="0.25">
      <c r="A101" s="496" t="str">
        <f>TEXT($B$101,"dddd")</f>
        <v>maandag</v>
      </c>
      <c r="B101" s="663">
        <f>DATE($AC$3,9,20)</f>
        <v>42997</v>
      </c>
      <c r="C101" s="451"/>
      <c r="D101" s="493">
        <f>IF(LEFT($A101,2 )="ma",$D$171,IF(LEFT($A101,2)="di",$D$176,IF(LEFT($A101,2)="wo",$D$181,IF(LEFT($A101,2)="do",$D$186,IF(LEFT($A101,2)="vr",$D$191,IF(LEFT($A101,2)="za",$D$198,IF(LEFT($A101,2)="zo",$D$199)))))))</f>
        <v>0</v>
      </c>
      <c r="E101" s="495">
        <f>IF(LEFT($A101,2)="ma",$E$171,IF(LEFT($A101,2)="di",$E$176,IF(LEFT($A101,2)="wo",$E$181,IF(LEFT($A101,2)="do",$E$186,IF(LEFT($A101,2)="vr",$E$191,IF(LEFT($A101,2)="za",$E$198,IF(LEFT($A101,2)="zo",$E$199)))))))</f>
        <v>0</v>
      </c>
      <c r="F101" s="495">
        <f>IF(LEFT($A101,2)="ma",$C$171,IF(LEFT($A101,2)="di",$C$176,IF(LEFT($A101,2)="wo",$C$181,IF(LEFT($A101,2)="do",$C$186,IF(LEFT($A101,2)="vr",$C$191,IF(LEFT($A101,2)="za",$C$198,IF(LEFT($A101,2)="zo",$C$199)))))))</f>
        <v>0</v>
      </c>
      <c r="G101" s="42">
        <f t="shared" si="39"/>
        <v>0</v>
      </c>
      <c r="H101" s="264"/>
      <c r="I101" s="508"/>
      <c r="J101" s="276"/>
      <c r="K101" s="276"/>
      <c r="L101" s="309"/>
      <c r="M101" s="278"/>
      <c r="N101" s="463">
        <f>$B$101</f>
        <v>42997</v>
      </c>
      <c r="O101" s="389"/>
      <c r="P101" s="279"/>
      <c r="Q101" s="279"/>
      <c r="R101" s="79"/>
      <c r="S101" s="200">
        <f t="shared" si="31"/>
        <v>0</v>
      </c>
      <c r="T101" s="5">
        <f t="shared" si="32"/>
        <v>0</v>
      </c>
      <c r="U101" s="34"/>
      <c r="V101" s="67">
        <f>IF(LEFT(M101,1)="R",IF(U101&lt;$Q$2,0,U101-$Q$2),IF(LEFT(M101,1)="S",IF(U101&lt;$Q$2,0,U101-$Q$2),U101))</f>
        <v>0</v>
      </c>
      <c r="W101" s="67">
        <f>U101</f>
        <v>0</v>
      </c>
      <c r="X101" s="74">
        <f>W101*($Y$3)</f>
        <v>0</v>
      </c>
      <c r="Y101" s="91">
        <f t="shared" si="33"/>
        <v>0</v>
      </c>
      <c r="Z101" s="238"/>
      <c r="AA101" s="534">
        <v>0</v>
      </c>
      <c r="AB101" s="535">
        <v>0</v>
      </c>
      <c r="AC101" s="41"/>
    </row>
    <row r="102" spans="1:29" ht="12.75" customHeight="1" x14ac:dyDescent="0.25">
      <c r="A102" s="497" t="str">
        <f>TEXT($B$101,"dddd")</f>
        <v>maandag</v>
      </c>
      <c r="B102" s="664"/>
      <c r="C102" s="450"/>
      <c r="D102" s="494">
        <f>IF(LEFT($A102,2)="ma",$D$172,IF(LEFT($A102,2)="di",$D$177,IF(LEFT($A102,2)="wo",$D$182,IF(LEFT($A102,2)="do",$D$187,IF(LEFT($A102,2)="vr",$D$192,IF(LEFT($A102,2)="za",$D$198,IF(LEFT($A102,2)="zo",$D$199)))))))</f>
        <v>0</v>
      </c>
      <c r="E102" s="441">
        <f>IF(LEFT($A102,2)="ma",$E$172,IF(LEFT($A102,2)="di",$E$177,IF(LEFT($A102,2)="wo",$E$182,IF(LEFT($A102,2)="do",$E$187,IF(LEFT($A102,2)="vr",$E$192,IF(LEFT($A102,2)="za",$E$198,IF(LEFT($A102,2)="zo",$E$199)))))))</f>
        <v>0</v>
      </c>
      <c r="F102" s="441">
        <f>IF(LEFT($A102,2)="ma",$C$172,IF(LEFT($A102,2)="di",$C$177,IF(LEFT($A102,2)="wo",$C$182,IF(LEFT($A102,2)="do",$C$187,IF(LEFT($A102,2)="vr",$C$192,IF(LEFT($A102,2)="za",$C$198,IF(LEFT($A102,2)="zo",$C$199)))))))</f>
        <v>0</v>
      </c>
      <c r="G102" s="43">
        <f t="shared" si="39"/>
        <v>0</v>
      </c>
      <c r="H102" s="265"/>
      <c r="I102" s="265"/>
      <c r="J102" s="280"/>
      <c r="K102" s="280"/>
      <c r="L102" s="310"/>
      <c r="M102" s="282"/>
      <c r="N102" s="463">
        <f t="shared" ref="N102:N105" si="50">$B$101</f>
        <v>42997</v>
      </c>
      <c r="O102" s="390"/>
      <c r="P102" s="283"/>
      <c r="Q102" s="283"/>
      <c r="R102" s="80"/>
      <c r="S102" s="68">
        <f t="shared" si="31"/>
        <v>0</v>
      </c>
      <c r="T102" s="4">
        <f t="shared" ref="T102:T133" si="51">S102*$R$3</f>
        <v>0</v>
      </c>
      <c r="U102" s="35"/>
      <c r="V102" s="69">
        <f t="shared" si="35"/>
        <v>0</v>
      </c>
      <c r="W102" s="69">
        <f t="shared" si="36"/>
        <v>0</v>
      </c>
      <c r="X102" s="70">
        <f t="shared" si="37"/>
        <v>0</v>
      </c>
      <c r="Y102" s="92">
        <f t="shared" ref="Y102:Y133" si="52">V102*($R$3)</f>
        <v>0</v>
      </c>
      <c r="Z102" s="234"/>
      <c r="AA102" s="530">
        <v>0</v>
      </c>
      <c r="AB102" s="531">
        <v>0</v>
      </c>
      <c r="AC102" s="37"/>
    </row>
    <row r="103" spans="1:29" ht="12.75" customHeight="1" x14ac:dyDescent="0.25">
      <c r="A103" s="497" t="str">
        <f>TEXT($B$101,"dddd")</f>
        <v>maandag</v>
      </c>
      <c r="B103" s="664"/>
      <c r="C103" s="452"/>
      <c r="D103" s="492">
        <f>IF(LEFT($A103,2)="ma",$D$173,IF(LEFT($A103,2)="di",$D$178,IF(LEFT($A103,2)="wo",$D$183,IF(LEFT($A103,2)="do",$D$188,IF(LEFT($A103,2)="vr",$D$193,IF(LEFT($A103,2)="za",$D$198,IF(LEFT($A103,2)="zo",$D$199)))))))</f>
        <v>0</v>
      </c>
      <c r="E103" s="441">
        <f>IF(LEFT($A103,2)="ma",$E$173,IF(LEFT($A103,2)="di",$E$178,IF(LEFT($A103,2)="wo",$E$183,IF(LEFT($A103,2)="do",$E$188,IF(LEFT($A103,2)="vr",$E$193,IF(LEFT($A103,2)="za",$E$198,IF(LEFT($A103,2)="zo",$E$199)))))))</f>
        <v>0</v>
      </c>
      <c r="F103" s="441">
        <f>IF(LEFT($A103,2)="ma",$C$173,IF(LEFT($A103,2)="di",$C$178,IF(LEFT($A103,2)="wo",$C$183,IF(LEFT($A103,2)="do",$C$188,IF(LEFT($A103,2)="vr",$C$193,IF(LEFT($A103,2)="za",$C$198,IF(LEFT($A103,2)="zo",$C$199)))))))</f>
        <v>0</v>
      </c>
      <c r="G103" s="43">
        <f t="shared" si="39"/>
        <v>0</v>
      </c>
      <c r="H103" s="265"/>
      <c r="I103" s="265"/>
      <c r="J103" s="280"/>
      <c r="K103" s="280"/>
      <c r="L103" s="310"/>
      <c r="M103" s="282"/>
      <c r="N103" s="463">
        <f t="shared" si="50"/>
        <v>42997</v>
      </c>
      <c r="O103" s="390"/>
      <c r="P103" s="283"/>
      <c r="Q103" s="283"/>
      <c r="R103" s="80"/>
      <c r="S103" s="68">
        <f t="shared" si="31"/>
        <v>0</v>
      </c>
      <c r="T103" s="4">
        <f t="shared" si="51"/>
        <v>0</v>
      </c>
      <c r="U103" s="35"/>
      <c r="V103" s="69">
        <f t="shared" si="35"/>
        <v>0</v>
      </c>
      <c r="W103" s="69">
        <f t="shared" si="36"/>
        <v>0</v>
      </c>
      <c r="X103" s="70">
        <f t="shared" si="37"/>
        <v>0</v>
      </c>
      <c r="Y103" s="92">
        <f t="shared" si="52"/>
        <v>0</v>
      </c>
      <c r="Z103" s="234"/>
      <c r="AA103" s="530">
        <v>0</v>
      </c>
      <c r="AB103" s="531">
        <v>0</v>
      </c>
      <c r="AC103" s="37"/>
    </row>
    <row r="104" spans="1:29" ht="12.75" customHeight="1" thickBot="1" x14ac:dyDescent="0.3">
      <c r="A104" s="497" t="str">
        <f>TEXT($B$101,"dddd")</f>
        <v>maandag</v>
      </c>
      <c r="B104" s="664"/>
      <c r="C104" s="450"/>
      <c r="D104" s="441">
        <f>IF(LEFT($A104,2)="ma",$D$174,IF(LEFT($A104,2)="di",$D$179,IF(LEFT($A104,2)="wo",$D$184,IF(LEFT($A104,2)="do",$D$189,IF(LEFT($A104,2)="vr",$D$194,IF(LEFT($A104,2)="za",$D$198,IF(LEFT($A104,2)="zo",$D$199)))))))</f>
        <v>0</v>
      </c>
      <c r="E104" s="441">
        <f>IF(LEFT($A104,2)="ma",$E$174,IF(LEFT($A104,2)="di",$E$179,IF(LEFT($A104,2)="wo",$E$184,IF(LEFT($A104,2)="do",$E$189,IF(LEFT($A104,2)="vr",$E$194,IF(LEFT($A104,2)="za",$E$198,IF(LEFT($A104,2)="zo",$E$199)))))))</f>
        <v>0</v>
      </c>
      <c r="F104" s="441">
        <f>IF(LEFT($A104,2)="ma",$C$174,IF(LEFT($A104,2)="di",$C$179,IF(LEFT($A104,2)="wo",$C$184,IF(LEFT($A104,2)="do",$C$189,IF(LEFT($A104,2)="vr",$C$194,IF(LEFT($A104,2)="za",$C$198,IF(LEFT($A104,2)="zo",$C$199)))))))</f>
        <v>0</v>
      </c>
      <c r="G104" s="43">
        <f t="shared" si="39"/>
        <v>0</v>
      </c>
      <c r="H104" s="265"/>
      <c r="I104" s="265"/>
      <c r="J104" s="280"/>
      <c r="K104" s="280"/>
      <c r="L104" s="310"/>
      <c r="M104" s="282"/>
      <c r="N104" s="463">
        <f t="shared" si="50"/>
        <v>42997</v>
      </c>
      <c r="O104" s="390"/>
      <c r="P104" s="283"/>
      <c r="Q104" s="283"/>
      <c r="R104" s="80"/>
      <c r="S104" s="68">
        <f t="shared" si="31"/>
        <v>0</v>
      </c>
      <c r="T104" s="4">
        <f t="shared" si="51"/>
        <v>0</v>
      </c>
      <c r="U104" s="35"/>
      <c r="V104" s="69">
        <f t="shared" si="35"/>
        <v>0</v>
      </c>
      <c r="W104" s="69">
        <f t="shared" si="36"/>
        <v>0</v>
      </c>
      <c r="X104" s="70">
        <f t="shared" si="37"/>
        <v>0</v>
      </c>
      <c r="Y104" s="92">
        <f t="shared" si="52"/>
        <v>0</v>
      </c>
      <c r="Z104" s="234"/>
      <c r="AA104" s="530">
        <v>0</v>
      </c>
      <c r="AB104" s="531">
        <v>0</v>
      </c>
      <c r="AC104" s="37"/>
    </row>
    <row r="105" spans="1:29" ht="13.5" customHeight="1" thickBot="1" x14ac:dyDescent="0.3">
      <c r="A105" s="498" t="str">
        <f>TEXT($B$101,"dddd")</f>
        <v>maandag</v>
      </c>
      <c r="B105" s="665"/>
      <c r="C105" s="449" t="e">
        <f t="shared" ref="C105" si="53">IF(LEFT($A101,2)="ma",SUM(G101:G105)-SUM($H$171:$H$175)+C100,IF(LEFT($A101,2)="di",SUM(G101:G105)-SUM($H$176:$H$180)+C100, IF(LEFT($A101,2)="wo",SUM(G101:G105)-SUM($H$181:$H$185)+C100, IF(LEFT($A101,2)="do",SUM(G101:G105)-SUM($H$186:$H$190)+C100, IF(LEFT($A101,2)="vr",SUM(G101:G105)-SUM($H$191:$H$195)+C100, IF(LEFT($A101,2)="za",SUM(G101:G105)-$H$198+C100, IF(LEFT($A101,2)="zo",SUM(G101:G105)-$H$199+C100)))))))</f>
        <v>#REF!</v>
      </c>
      <c r="D105" s="442">
        <f>IF(LEFT($A105,2)="ma",$D$175,IF(LEFT($A105,2)="di",$D$180,IF(LEFT($A105,2)="wo",$D$185,IF(LEFT($A105,2)="do",$D$190,IF(LEFT($A105,2)="vr",$D$195,IF(LEFT($A105,2)="za",$D$198,IF(LEFT($A105,2)="zo",$D$199)))))))</f>
        <v>0</v>
      </c>
      <c r="E105" s="442">
        <f>IF(LEFT($A105,2)="ma",$E$175,IF(LEFT($A105,2)="di",$E$180,IF(LEFT($A105,2)="wo",$E$185,IF(LEFT($A105,2)="do",$E$190,IF(LEFT($A105,2)="vr",$E$195,IF(LEFT($A105,2)="za",$E$198,IF(LEFT($A105,2)="zo",$E$199)))))))</f>
        <v>0</v>
      </c>
      <c r="F105" s="442">
        <f>IF(LEFT($A105,2)="ma",$C$175,IF(LEFT($A105,2)="di",$C$180,IF(LEFT($A105,2)="wo",$C$185,IF(LEFT($A105,2)="do",$C$190,IF(LEFT($A105,2)="vr",$C$195,IF(LEFT($A105,2)="za",$C$198,IF(LEFT($A105,2)="zo",$C$199)))))))</f>
        <v>0</v>
      </c>
      <c r="G105" s="44">
        <f t="shared" si="39"/>
        <v>0</v>
      </c>
      <c r="H105" s="266"/>
      <c r="I105" s="266"/>
      <c r="J105" s="284"/>
      <c r="K105" s="284"/>
      <c r="L105" s="311"/>
      <c r="M105" s="286"/>
      <c r="N105" s="463">
        <f t="shared" si="50"/>
        <v>42997</v>
      </c>
      <c r="O105" s="391"/>
      <c r="P105" s="287"/>
      <c r="Q105" s="287"/>
      <c r="R105" s="81"/>
      <c r="S105" s="71">
        <f t="shared" si="31"/>
        <v>0</v>
      </c>
      <c r="T105" s="6">
        <f t="shared" si="51"/>
        <v>0</v>
      </c>
      <c r="U105" s="36"/>
      <c r="V105" s="72">
        <f t="shared" si="35"/>
        <v>0</v>
      </c>
      <c r="W105" s="72">
        <f t="shared" si="36"/>
        <v>0</v>
      </c>
      <c r="X105" s="73">
        <f t="shared" si="37"/>
        <v>0</v>
      </c>
      <c r="Y105" s="93">
        <f t="shared" si="52"/>
        <v>0</v>
      </c>
      <c r="Z105" s="235"/>
      <c r="AA105" s="536">
        <v>0</v>
      </c>
      <c r="AB105" s="537">
        <v>0</v>
      </c>
      <c r="AC105" s="38"/>
    </row>
    <row r="106" spans="1:29" ht="12.75" customHeight="1" thickBot="1" x14ac:dyDescent="0.3">
      <c r="A106" s="499" t="str">
        <f>TEXT($B$106,"dddd")</f>
        <v>dinsdag</v>
      </c>
      <c r="B106" s="663">
        <f>DATE($AC$3,9,21)</f>
        <v>42998</v>
      </c>
      <c r="C106" s="451"/>
      <c r="D106" s="493">
        <f>IF(LEFT($A106,2 )="ma",$D$171,IF(LEFT($A106,2)="di",$D$176,IF(LEFT($A106,2)="wo",$D$181,IF(LEFT($A106,2)="do",$D$186,IF(LEFT($A106,2)="vr",$D$191,IF(LEFT($A106,2)="za",$D$198,IF(LEFT($A106,2)="zo",$D$199)))))))</f>
        <v>0</v>
      </c>
      <c r="E106" s="495">
        <f>IF(LEFT($A106,2)="ma",$E$171,IF(LEFT($A106,2)="di",$E$176,IF(LEFT($A106,2)="wo",$E$181,IF(LEFT($A106,2)="do",$E$186,IF(LEFT($A106,2)="vr",$E$191,IF(LEFT($A106,2)="za",$E$198,IF(LEFT($A106,2)="zo",$E$199)))))))</f>
        <v>0</v>
      </c>
      <c r="F106" s="495">
        <f>IF(LEFT($A106,2)="ma",$C$171,IF(LEFT($A106,2)="di",$C$176,IF(LEFT($A106,2)="wo",$C$181,IF(LEFT($A106,2)="do",$C$186,IF(LEFT($A106,2)="vr",$C$191,IF(LEFT($A106,2)="za",$C$198,IF(LEFT($A106,2)="zo",$C$199)))))))</f>
        <v>0</v>
      </c>
      <c r="G106" s="45">
        <f t="shared" si="39"/>
        <v>0</v>
      </c>
      <c r="H106" s="267"/>
      <c r="I106" s="508"/>
      <c r="J106" s="288"/>
      <c r="K106" s="288"/>
      <c r="L106" s="312"/>
      <c r="M106" s="290"/>
      <c r="N106" s="464">
        <f>$B$106</f>
        <v>42998</v>
      </c>
      <c r="O106" s="392"/>
      <c r="P106" s="291"/>
      <c r="Q106" s="291"/>
      <c r="R106" s="79"/>
      <c r="S106" s="200">
        <f t="shared" si="31"/>
        <v>0</v>
      </c>
      <c r="T106" s="5">
        <f t="shared" si="51"/>
        <v>0</v>
      </c>
      <c r="U106" s="34"/>
      <c r="V106" s="67">
        <f>IF(LEFT(M106,1)="R",IF(U106&lt;$Q$2,0,U106-$Q$2),IF(LEFT(M106,1)="S",IF(U106&lt;$Q$2,0,U106-$Q$2),U106))</f>
        <v>0</v>
      </c>
      <c r="W106" s="67">
        <f>U106</f>
        <v>0</v>
      </c>
      <c r="X106" s="74">
        <f>W106*($Y$3)</f>
        <v>0</v>
      </c>
      <c r="Y106" s="91">
        <f t="shared" si="52"/>
        <v>0</v>
      </c>
      <c r="Z106" s="236"/>
      <c r="AA106" s="528">
        <v>0</v>
      </c>
      <c r="AB106" s="529">
        <v>0</v>
      </c>
      <c r="AC106" s="39"/>
    </row>
    <row r="107" spans="1:29" ht="12.75" customHeight="1" thickBot="1" x14ac:dyDescent="0.3">
      <c r="A107" s="499" t="str">
        <f>TEXT($B$106,"dddd")</f>
        <v>dinsdag</v>
      </c>
      <c r="B107" s="664"/>
      <c r="C107" s="450"/>
      <c r="D107" s="494">
        <f>IF(LEFT($A107,2)="ma",$D$172,IF(LEFT($A107,2)="di",$D$177,IF(LEFT($A107,2)="wo",$D$182,IF(LEFT($A107,2)="do",$D$187,IF(LEFT($A107,2)="vr",$D$192,IF(LEFT($A107,2)="za",$D$198,IF(LEFT($A107,2)="zo",$D$199)))))))</f>
        <v>0</v>
      </c>
      <c r="E107" s="441">
        <f>IF(LEFT($A107,2)="ma",$E$172,IF(LEFT($A107,2)="di",$E$177,IF(LEFT($A107,2)="wo",$E$182,IF(LEFT($A107,2)="do",$E$187,IF(LEFT($A107,2)="vr",$E$192,IF(LEFT($A107,2)="za",$E$198,IF(LEFT($A107,2)="zo",$E$199)))))))</f>
        <v>0</v>
      </c>
      <c r="F107" s="441">
        <f>IF(LEFT($A107,2)="ma",$C$172,IF(LEFT($A107,2)="di",$C$177,IF(LEFT($A107,2)="wo",$C$182,IF(LEFT($A107,2)="do",$C$187,IF(LEFT($A107,2)="vr",$C$192,IF(LEFT($A107,2)="za",$C$198,IF(LEFT($A107,2)="zo",$C$199)))))))</f>
        <v>0</v>
      </c>
      <c r="G107" s="43">
        <f t="shared" si="39"/>
        <v>0</v>
      </c>
      <c r="H107" s="265"/>
      <c r="I107" s="265"/>
      <c r="J107" s="280"/>
      <c r="K107" s="280"/>
      <c r="L107" s="310"/>
      <c r="M107" s="282"/>
      <c r="N107" s="464">
        <f t="shared" ref="N107:N110" si="54">$B$106</f>
        <v>42998</v>
      </c>
      <c r="O107" s="390"/>
      <c r="P107" s="283"/>
      <c r="Q107" s="283"/>
      <c r="R107" s="80"/>
      <c r="S107" s="68">
        <f t="shared" si="31"/>
        <v>0</v>
      </c>
      <c r="T107" s="4">
        <f t="shared" si="51"/>
        <v>0</v>
      </c>
      <c r="U107" s="35"/>
      <c r="V107" s="69">
        <f t="shared" si="35"/>
        <v>0</v>
      </c>
      <c r="W107" s="69">
        <f t="shared" si="36"/>
        <v>0</v>
      </c>
      <c r="X107" s="70">
        <f t="shared" si="37"/>
        <v>0</v>
      </c>
      <c r="Y107" s="92">
        <f t="shared" si="52"/>
        <v>0</v>
      </c>
      <c r="Z107" s="234"/>
      <c r="AA107" s="530">
        <v>0</v>
      </c>
      <c r="AB107" s="531">
        <v>0</v>
      </c>
      <c r="AC107" s="37"/>
    </row>
    <row r="108" spans="1:29" ht="12.75" customHeight="1" thickBot="1" x14ac:dyDescent="0.3">
      <c r="A108" s="499" t="str">
        <f>TEXT($B$106,"dddd")</f>
        <v>dinsdag</v>
      </c>
      <c r="B108" s="664"/>
      <c r="C108" s="452"/>
      <c r="D108" s="492">
        <f>IF(LEFT($A108,2)="ma",$D$173,IF(LEFT($A108,2)="di",$D$178,IF(LEFT($A108,2)="wo",$D$183,IF(LEFT($A108,2)="do",$D$188,IF(LEFT($A108,2)="vr",$D$193,IF(LEFT($A108,2)="za",$D$198,IF(LEFT($A108,2)="zo",$D$199)))))))</f>
        <v>0</v>
      </c>
      <c r="E108" s="441">
        <f>IF(LEFT($A108,2)="ma",$E$173,IF(LEFT($A108,2)="di",$E$178,IF(LEFT($A108,2)="wo",$E$183,IF(LEFT($A108,2)="do",$E$188,IF(LEFT($A108,2)="vr",$E$193,IF(LEFT($A108,2)="za",$E$198,IF(LEFT($A108,2)="zo",$E$199)))))))</f>
        <v>0</v>
      </c>
      <c r="F108" s="441">
        <f>IF(LEFT($A108,2)="ma",$C$173,IF(LEFT($A108,2)="di",$C$178,IF(LEFT($A108,2)="wo",$C$183,IF(LEFT($A108,2)="do",$C$188,IF(LEFT($A108,2)="vr",$C$193,IF(LEFT($A108,2)="za",$C$198,IF(LEFT($A108,2)="zo",$C$199)))))))</f>
        <v>0</v>
      </c>
      <c r="G108" s="43">
        <f t="shared" si="39"/>
        <v>0</v>
      </c>
      <c r="H108" s="265"/>
      <c r="I108" s="265"/>
      <c r="J108" s="280"/>
      <c r="K108" s="280"/>
      <c r="L108" s="310"/>
      <c r="M108" s="282"/>
      <c r="N108" s="464">
        <f t="shared" si="54"/>
        <v>42998</v>
      </c>
      <c r="O108" s="390"/>
      <c r="P108" s="283"/>
      <c r="Q108" s="283"/>
      <c r="R108" s="80"/>
      <c r="S108" s="68">
        <f t="shared" si="31"/>
        <v>0</v>
      </c>
      <c r="T108" s="4">
        <f t="shared" si="51"/>
        <v>0</v>
      </c>
      <c r="U108" s="35"/>
      <c r="V108" s="69">
        <f t="shared" si="35"/>
        <v>0</v>
      </c>
      <c r="W108" s="69">
        <f t="shared" si="36"/>
        <v>0</v>
      </c>
      <c r="X108" s="70">
        <f t="shared" si="37"/>
        <v>0</v>
      </c>
      <c r="Y108" s="92">
        <f t="shared" si="52"/>
        <v>0</v>
      </c>
      <c r="Z108" s="234"/>
      <c r="AA108" s="530">
        <v>0</v>
      </c>
      <c r="AB108" s="531">
        <v>0</v>
      </c>
      <c r="AC108" s="37"/>
    </row>
    <row r="109" spans="1:29" ht="12.75" customHeight="1" thickBot="1" x14ac:dyDescent="0.3">
      <c r="A109" s="499" t="str">
        <f>TEXT($B$106,"dddd")</f>
        <v>dinsdag</v>
      </c>
      <c r="B109" s="664"/>
      <c r="C109" s="450"/>
      <c r="D109" s="441">
        <f>IF(LEFT($A109,2)="ma",$D$174,IF(LEFT($A109,2)="di",$D$179,IF(LEFT($A109,2)="wo",$D$184,IF(LEFT($A109,2)="do",$D$189,IF(LEFT($A109,2)="vr",$D$194,IF(LEFT($A109,2)="za",$D$198,IF(LEFT($A109,2)="zo",$D$199)))))))</f>
        <v>0</v>
      </c>
      <c r="E109" s="441">
        <f>IF(LEFT($A109,2)="ma",$E$174,IF(LEFT($A109,2)="di",$E$179,IF(LEFT($A109,2)="wo",$E$184,IF(LEFT($A109,2)="do",$E$189,IF(LEFT($A109,2)="vr",$E$194,IF(LEFT($A109,2)="za",$E$198,IF(LEFT($A109,2)="zo",$E$199)))))))</f>
        <v>0</v>
      </c>
      <c r="F109" s="441">
        <f>IF(LEFT($A109,2)="ma",$C$174,IF(LEFT($A109,2)="di",$C$179,IF(LEFT($A109,2)="wo",$C$184,IF(LEFT($A109,2)="do",$C$189,IF(LEFT($A109,2)="vr",$C$194,IF(LEFT($A109,2)="za",$C$198,IF(LEFT($A109,2)="zo",$C$199)))))))</f>
        <v>0</v>
      </c>
      <c r="G109" s="43">
        <f t="shared" si="39"/>
        <v>0</v>
      </c>
      <c r="H109" s="265"/>
      <c r="I109" s="265"/>
      <c r="J109" s="280"/>
      <c r="K109" s="280"/>
      <c r="L109" s="310"/>
      <c r="M109" s="282"/>
      <c r="N109" s="464">
        <f t="shared" si="54"/>
        <v>42998</v>
      </c>
      <c r="O109" s="390"/>
      <c r="P109" s="283"/>
      <c r="Q109" s="283"/>
      <c r="R109" s="80"/>
      <c r="S109" s="68">
        <f t="shared" si="31"/>
        <v>0</v>
      </c>
      <c r="T109" s="4">
        <f t="shared" si="51"/>
        <v>0</v>
      </c>
      <c r="U109" s="35"/>
      <c r="V109" s="69">
        <f t="shared" si="35"/>
        <v>0</v>
      </c>
      <c r="W109" s="69">
        <f t="shared" si="36"/>
        <v>0</v>
      </c>
      <c r="X109" s="70">
        <f t="shared" si="37"/>
        <v>0</v>
      </c>
      <c r="Y109" s="92">
        <f t="shared" si="52"/>
        <v>0</v>
      </c>
      <c r="Z109" s="234"/>
      <c r="AA109" s="530">
        <v>0</v>
      </c>
      <c r="AB109" s="531">
        <v>0</v>
      </c>
      <c r="AC109" s="37"/>
    </row>
    <row r="110" spans="1:29" ht="13.5" customHeight="1" thickBot="1" x14ac:dyDescent="0.3">
      <c r="A110" s="499" t="str">
        <f>TEXT($B$106,"dddd")</f>
        <v>dinsdag</v>
      </c>
      <c r="B110" s="665"/>
      <c r="C110" s="449" t="e">
        <f t="shared" ref="C110" si="55">IF(LEFT($A106,2)="ma",SUM(G106:G110)-SUM($H$171:$H$175)+C105,IF(LEFT($A106,2)="di",SUM(G106:G110)-SUM($H$176:$H$180)+C105, IF(LEFT($A106,2)="wo",SUM(G106:G110)-SUM($H$181:$H$185)+C105, IF(LEFT($A106,2)="do",SUM(G106:G110)-SUM($H$186:$H$190)+C105, IF(LEFT($A106,2)="vr",SUM(G106:G110)-SUM($H$191:$H$195)+C105, IF(LEFT($A106,2)="za",SUM(G106:G110)-$H$198+C105, IF(LEFT($A106,2)="zo",SUM(G106:G110)-$H$199+C105)))))))</f>
        <v>#REF!</v>
      </c>
      <c r="D110" s="442">
        <f>IF(LEFT($A110,2)="ma",$D$175,IF(LEFT($A110,2)="di",$D$180,IF(LEFT($A110,2)="wo",$D$185,IF(LEFT($A110,2)="do",$D$190,IF(LEFT($A110,2)="vr",$D$195,IF(LEFT($A110,2)="za",$D$198,IF(LEFT($A110,2)="zo",$D$199)))))))</f>
        <v>0</v>
      </c>
      <c r="E110" s="442">
        <f>IF(LEFT($A110,2)="ma",$E$175,IF(LEFT($A110,2)="di",$E$180,IF(LEFT($A110,2)="wo",$E$185,IF(LEFT($A110,2)="do",$E$190,IF(LEFT($A110,2)="vr",$E$195,IF(LEFT($A110,2)="za",$E$198,IF(LEFT($A110,2)="zo",$E$199)))))))</f>
        <v>0</v>
      </c>
      <c r="F110" s="442">
        <f>IF(LEFT($A110,2)="ma",$C$175,IF(LEFT($A110,2)="di",$C$180,IF(LEFT($A110,2)="wo",$C$185,IF(LEFT($A110,2)="do",$C$190,IF(LEFT($A110,2)="vr",$C$195,IF(LEFT($A110,2)="za",$C$198,IF(LEFT($A110,2)="zo",$C$199)))))))</f>
        <v>0</v>
      </c>
      <c r="G110" s="44">
        <f t="shared" si="39"/>
        <v>0</v>
      </c>
      <c r="H110" s="266"/>
      <c r="I110" s="266"/>
      <c r="J110" s="284"/>
      <c r="K110" s="284"/>
      <c r="L110" s="311"/>
      <c r="M110" s="286"/>
      <c r="N110" s="464">
        <f t="shared" si="54"/>
        <v>42998</v>
      </c>
      <c r="O110" s="391"/>
      <c r="P110" s="287"/>
      <c r="Q110" s="287"/>
      <c r="R110" s="81"/>
      <c r="S110" s="71">
        <f t="shared" si="31"/>
        <v>0</v>
      </c>
      <c r="T110" s="6">
        <f t="shared" si="51"/>
        <v>0</v>
      </c>
      <c r="U110" s="36"/>
      <c r="V110" s="72">
        <f t="shared" si="35"/>
        <v>0</v>
      </c>
      <c r="W110" s="72">
        <f t="shared" si="36"/>
        <v>0</v>
      </c>
      <c r="X110" s="73">
        <f t="shared" si="37"/>
        <v>0</v>
      </c>
      <c r="Y110" s="93">
        <f t="shared" si="52"/>
        <v>0</v>
      </c>
      <c r="Z110" s="235"/>
      <c r="AA110" s="532">
        <v>0</v>
      </c>
      <c r="AB110" s="533">
        <v>0</v>
      </c>
      <c r="AC110" s="38"/>
    </row>
    <row r="111" spans="1:29" ht="12.75" customHeight="1" x14ac:dyDescent="0.25">
      <c r="A111" s="496" t="str">
        <f>TEXT($B$111,"dddd")</f>
        <v>woensdag</v>
      </c>
      <c r="B111" s="663">
        <f>DATE($AC$3,9,22)</f>
        <v>42999</v>
      </c>
      <c r="C111" s="451"/>
      <c r="D111" s="493">
        <f>IF(LEFT($A111,2 )="ma",$D$171,IF(LEFT($A111,2)="di",$D$176,IF(LEFT($A111,2)="wo",$D$181,IF(LEFT($A111,2)="do",$D$186,IF(LEFT($A111,2)="vr",$D$191,IF(LEFT($A111,2)="za",$D$198,IF(LEFT($A111,2)="zo",$D$199)))))))</f>
        <v>0</v>
      </c>
      <c r="E111" s="495">
        <f>IF(LEFT($A111,2)="ma",$E$171,IF(LEFT($A111,2)="di",$E$176,IF(LEFT($A111,2)="wo",$E$181,IF(LEFT($A111,2)="do",$E$186,IF(LEFT($A111,2)="vr",$E$191,IF(LEFT($A111,2)="za",$E$198,IF(LEFT($A111,2)="zo",$E$199)))))))</f>
        <v>0</v>
      </c>
      <c r="F111" s="495">
        <f>IF(LEFT($A111,2)="ma",$C$171,IF(LEFT($A111,2)="di",$C$176,IF(LEFT($A111,2)="wo",$C$181,IF(LEFT($A111,2)="do",$C$186,IF(LEFT($A111,2)="vr",$C$191,IF(LEFT($A111,2)="za",$C$198,IF(LEFT($A111,2)="zo",$C$199)))))))</f>
        <v>0</v>
      </c>
      <c r="G111" s="42">
        <f t="shared" si="39"/>
        <v>0</v>
      </c>
      <c r="H111" s="264"/>
      <c r="I111" s="508"/>
      <c r="J111" s="276"/>
      <c r="K111" s="276"/>
      <c r="L111" s="309"/>
      <c r="M111" s="278"/>
      <c r="N111" s="463">
        <f>$B$111</f>
        <v>42999</v>
      </c>
      <c r="O111" s="389"/>
      <c r="P111" s="279"/>
      <c r="Q111" s="279"/>
      <c r="R111" s="79"/>
      <c r="S111" s="200">
        <f t="shared" si="31"/>
        <v>0</v>
      </c>
      <c r="T111" s="5">
        <f t="shared" si="51"/>
        <v>0</v>
      </c>
      <c r="U111" s="34"/>
      <c r="V111" s="67">
        <f>IF(LEFT(M111,1)="R",IF(U111&lt;$Q$2,0,U111-$Q$2),IF(LEFT(M111,1)="S",IF(U111&lt;$Q$2,0,U111-$Q$2),U111))</f>
        <v>0</v>
      </c>
      <c r="W111" s="67">
        <f>U111</f>
        <v>0</v>
      </c>
      <c r="X111" s="74">
        <f>W111*($Y$3)</f>
        <v>0</v>
      </c>
      <c r="Y111" s="91">
        <f t="shared" si="52"/>
        <v>0</v>
      </c>
      <c r="Z111" s="238"/>
      <c r="AA111" s="534">
        <v>0</v>
      </c>
      <c r="AB111" s="535">
        <v>0</v>
      </c>
      <c r="AC111" s="41"/>
    </row>
    <row r="112" spans="1:29" ht="12.75" customHeight="1" x14ac:dyDescent="0.25">
      <c r="A112" s="497" t="str">
        <f>TEXT($B$111,"dddd")</f>
        <v>woensdag</v>
      </c>
      <c r="B112" s="664"/>
      <c r="C112" s="450"/>
      <c r="D112" s="494">
        <f>IF(LEFT($A112,2)="ma",$D$172,IF(LEFT($A112,2)="di",$D$177,IF(LEFT($A112,2)="wo",$D$182,IF(LEFT($A112,2)="do",$D$187,IF(LEFT($A112,2)="vr",$D$192,IF(LEFT($A112,2)="za",$D$198,IF(LEFT($A112,2)="zo",$D$199)))))))</f>
        <v>0</v>
      </c>
      <c r="E112" s="441">
        <f>IF(LEFT($A112,2)="ma",$E$172,IF(LEFT($A112,2)="di",$E$177,IF(LEFT($A112,2)="wo",$E$182,IF(LEFT($A112,2)="do",$E$187,IF(LEFT($A112,2)="vr",$E$192,IF(LEFT($A112,2)="za",$E$198,IF(LEFT($A112,2)="zo",$E$199)))))))</f>
        <v>0</v>
      </c>
      <c r="F112" s="441">
        <f>IF(LEFT($A112,2)="ma",$C$172,IF(LEFT($A112,2)="di",$C$177,IF(LEFT($A112,2)="wo",$C$182,IF(LEFT($A112,2)="do",$C$187,IF(LEFT($A112,2)="vr",$C$192,IF(LEFT($A112,2)="za",$C$198,IF(LEFT($A112,2)="zo",$C$199)))))))</f>
        <v>0</v>
      </c>
      <c r="G112" s="43">
        <f t="shared" si="39"/>
        <v>0</v>
      </c>
      <c r="H112" s="265"/>
      <c r="I112" s="265"/>
      <c r="J112" s="280"/>
      <c r="K112" s="280"/>
      <c r="L112" s="310"/>
      <c r="M112" s="282"/>
      <c r="N112" s="463">
        <f t="shared" ref="N112:N115" si="56">$B$111</f>
        <v>42999</v>
      </c>
      <c r="O112" s="390"/>
      <c r="P112" s="283"/>
      <c r="Q112" s="283"/>
      <c r="R112" s="80"/>
      <c r="S112" s="68">
        <f t="shared" si="31"/>
        <v>0</v>
      </c>
      <c r="T112" s="4">
        <f t="shared" si="51"/>
        <v>0</v>
      </c>
      <c r="U112" s="35"/>
      <c r="V112" s="69">
        <f t="shared" si="35"/>
        <v>0</v>
      </c>
      <c r="W112" s="69">
        <f t="shared" si="36"/>
        <v>0</v>
      </c>
      <c r="X112" s="70">
        <f t="shared" si="37"/>
        <v>0</v>
      </c>
      <c r="Y112" s="92">
        <f t="shared" si="52"/>
        <v>0</v>
      </c>
      <c r="Z112" s="234"/>
      <c r="AA112" s="530">
        <v>0</v>
      </c>
      <c r="AB112" s="531">
        <v>0</v>
      </c>
      <c r="AC112" s="37"/>
    </row>
    <row r="113" spans="1:29" ht="12.75" customHeight="1" x14ac:dyDescent="0.25">
      <c r="A113" s="497" t="str">
        <f>TEXT($B$111,"dddd")</f>
        <v>woensdag</v>
      </c>
      <c r="B113" s="664"/>
      <c r="C113" s="452"/>
      <c r="D113" s="492">
        <f>IF(LEFT($A113,2)="ma",$D$173,IF(LEFT($A113,2)="di",$D$178,IF(LEFT($A113,2)="wo",$D$183,IF(LEFT($A113,2)="do",$D$188,IF(LEFT($A113,2)="vr",$D$193,IF(LEFT($A113,2)="za",$D$198,IF(LEFT($A113,2)="zo",$D$199)))))))</f>
        <v>0</v>
      </c>
      <c r="E113" s="441">
        <f>IF(LEFT($A113,2)="ma",$E$173,IF(LEFT($A113,2)="di",$E$178,IF(LEFT($A113,2)="wo",$E$183,IF(LEFT($A113,2)="do",$E$188,IF(LEFT($A113,2)="vr",$E$193,IF(LEFT($A113,2)="za",$E$198,IF(LEFT($A113,2)="zo",$E$199)))))))</f>
        <v>0</v>
      </c>
      <c r="F113" s="441">
        <f>IF(LEFT($A113,2)="ma",$C$173,IF(LEFT($A113,2)="di",$C$178,IF(LEFT($A113,2)="wo",$C$183,IF(LEFT($A113,2)="do",$C$188,IF(LEFT($A113,2)="vr",$C$193,IF(LEFT($A113,2)="za",$C$198,IF(LEFT($A113,2)="zo",$C$199)))))))</f>
        <v>0</v>
      </c>
      <c r="G113" s="43">
        <f t="shared" si="39"/>
        <v>0</v>
      </c>
      <c r="H113" s="265"/>
      <c r="I113" s="265"/>
      <c r="J113" s="280"/>
      <c r="K113" s="280"/>
      <c r="L113" s="310"/>
      <c r="M113" s="282"/>
      <c r="N113" s="463">
        <f t="shared" si="56"/>
        <v>42999</v>
      </c>
      <c r="O113" s="390"/>
      <c r="P113" s="283"/>
      <c r="Q113" s="283"/>
      <c r="R113" s="80"/>
      <c r="S113" s="68">
        <f t="shared" si="31"/>
        <v>0</v>
      </c>
      <c r="T113" s="4">
        <f t="shared" si="51"/>
        <v>0</v>
      </c>
      <c r="U113" s="35"/>
      <c r="V113" s="69">
        <f t="shared" si="35"/>
        <v>0</v>
      </c>
      <c r="W113" s="69">
        <f t="shared" si="36"/>
        <v>0</v>
      </c>
      <c r="X113" s="70">
        <f t="shared" si="37"/>
        <v>0</v>
      </c>
      <c r="Y113" s="92">
        <f t="shared" si="52"/>
        <v>0</v>
      </c>
      <c r="Z113" s="234"/>
      <c r="AA113" s="530">
        <v>0</v>
      </c>
      <c r="AB113" s="531">
        <v>0</v>
      </c>
      <c r="AC113" s="37"/>
    </row>
    <row r="114" spans="1:29" ht="12.75" customHeight="1" thickBot="1" x14ac:dyDescent="0.3">
      <c r="A114" s="497" t="str">
        <f>TEXT($B$111,"dddd")</f>
        <v>woensdag</v>
      </c>
      <c r="B114" s="664"/>
      <c r="C114" s="450"/>
      <c r="D114" s="441">
        <f>IF(LEFT($A114,2)="ma",$D$174,IF(LEFT($A114,2)="di",$D$179,IF(LEFT($A114,2)="wo",$D$184,IF(LEFT($A114,2)="do",$D$189,IF(LEFT($A114,2)="vr",$D$194,IF(LEFT($A114,2)="za",$D$198,IF(LEFT($A114,2)="zo",$D$199)))))))</f>
        <v>0</v>
      </c>
      <c r="E114" s="441">
        <f>IF(LEFT($A114,2)="ma",$E$174,IF(LEFT($A114,2)="di",$E$179,IF(LEFT($A114,2)="wo",$E$184,IF(LEFT($A114,2)="do",$E$189,IF(LEFT($A114,2)="vr",$E$194,IF(LEFT($A114,2)="za",$E$198,IF(LEFT($A114,2)="zo",$E$199)))))))</f>
        <v>0</v>
      </c>
      <c r="F114" s="441">
        <f>IF(LEFT($A114,2)="ma",$C$174,IF(LEFT($A114,2)="di",$C$179,IF(LEFT($A114,2)="wo",$C$184,IF(LEFT($A114,2)="do",$C$189,IF(LEFT($A114,2)="vr",$C$194,IF(LEFT($A114,2)="za",$C$198,IF(LEFT($A114,2)="zo",$C$199)))))))</f>
        <v>0</v>
      </c>
      <c r="G114" s="43">
        <f t="shared" si="39"/>
        <v>0</v>
      </c>
      <c r="H114" s="265"/>
      <c r="I114" s="265"/>
      <c r="J114" s="280"/>
      <c r="K114" s="280"/>
      <c r="L114" s="310"/>
      <c r="M114" s="282"/>
      <c r="N114" s="463">
        <f t="shared" si="56"/>
        <v>42999</v>
      </c>
      <c r="O114" s="390"/>
      <c r="P114" s="283"/>
      <c r="Q114" s="283"/>
      <c r="R114" s="80"/>
      <c r="S114" s="68">
        <f t="shared" si="31"/>
        <v>0</v>
      </c>
      <c r="T114" s="4">
        <f t="shared" si="51"/>
        <v>0</v>
      </c>
      <c r="U114" s="35"/>
      <c r="V114" s="69">
        <f t="shared" si="35"/>
        <v>0</v>
      </c>
      <c r="W114" s="69">
        <f t="shared" si="36"/>
        <v>0</v>
      </c>
      <c r="X114" s="70">
        <f t="shared" si="37"/>
        <v>0</v>
      </c>
      <c r="Y114" s="92">
        <f t="shared" si="52"/>
        <v>0</v>
      </c>
      <c r="Z114" s="234"/>
      <c r="AA114" s="530">
        <v>0</v>
      </c>
      <c r="AB114" s="531">
        <v>0</v>
      </c>
      <c r="AC114" s="37"/>
    </row>
    <row r="115" spans="1:29" ht="13.5" customHeight="1" thickBot="1" x14ac:dyDescent="0.3">
      <c r="A115" s="498" t="str">
        <f>TEXT($B$111,"dddd")</f>
        <v>woensdag</v>
      </c>
      <c r="B115" s="665"/>
      <c r="C115" s="449" t="e">
        <f t="shared" ref="C115" si="57">IF(LEFT($A111,2)="ma",SUM(G111:G115)-SUM($H$171:$H$175)+C110,IF(LEFT($A111,2)="di",SUM(G111:G115)-SUM($H$176:$H$180)+C110, IF(LEFT($A111,2)="wo",SUM(G111:G115)-SUM($H$181:$H$185)+C110, IF(LEFT($A111,2)="do",SUM(G111:G115)-SUM($H$186:$H$190)+C110, IF(LEFT($A111,2)="vr",SUM(G111:G115)-SUM($H$191:$H$195)+C110, IF(LEFT($A111,2)="za",SUM(G111:G115)-$H$198+C110, IF(LEFT($A111,2)="zo",SUM(G111:G115)-$H$199+C110)))))))</f>
        <v>#REF!</v>
      </c>
      <c r="D115" s="442">
        <f>IF(LEFT($A115,2)="ma",$D$175,IF(LEFT($A115,2)="di",$D$180,IF(LEFT($A115,2)="wo",$D$185,IF(LEFT($A115,2)="do",$D$190,IF(LEFT($A115,2)="vr",$D$195,IF(LEFT($A115,2)="za",$D$198,IF(LEFT($A115,2)="zo",$D$199)))))))</f>
        <v>0</v>
      </c>
      <c r="E115" s="442">
        <f>IF(LEFT($A115,2)="ma",$E$175,IF(LEFT($A115,2)="di",$E$180,IF(LEFT($A115,2)="wo",$E$185,IF(LEFT($A115,2)="do",$E$190,IF(LEFT($A115,2)="vr",$E$195,IF(LEFT($A115,2)="za",$E$198,IF(LEFT($A115,2)="zo",$E$199)))))))</f>
        <v>0</v>
      </c>
      <c r="F115" s="442">
        <f>IF(LEFT($A115,2)="ma",$C$175,IF(LEFT($A115,2)="di",$C$180,IF(LEFT($A115,2)="wo",$C$185,IF(LEFT($A115,2)="do",$C$190,IF(LEFT($A115,2)="vr",$C$195,IF(LEFT($A115,2)="za",$C$198,IF(LEFT($A115,2)="zo",$C$199)))))))</f>
        <v>0</v>
      </c>
      <c r="G115" s="44">
        <f t="shared" si="39"/>
        <v>0</v>
      </c>
      <c r="H115" s="266"/>
      <c r="I115" s="266"/>
      <c r="J115" s="284"/>
      <c r="K115" s="284"/>
      <c r="L115" s="311"/>
      <c r="M115" s="286"/>
      <c r="N115" s="463">
        <f t="shared" si="56"/>
        <v>42999</v>
      </c>
      <c r="O115" s="391"/>
      <c r="P115" s="287"/>
      <c r="Q115" s="287"/>
      <c r="R115" s="81"/>
      <c r="S115" s="71">
        <f t="shared" si="31"/>
        <v>0</v>
      </c>
      <c r="T115" s="6">
        <f t="shared" si="51"/>
        <v>0</v>
      </c>
      <c r="U115" s="36"/>
      <c r="V115" s="72">
        <f t="shared" si="35"/>
        <v>0</v>
      </c>
      <c r="W115" s="72">
        <f t="shared" si="36"/>
        <v>0</v>
      </c>
      <c r="X115" s="73">
        <f t="shared" si="37"/>
        <v>0</v>
      </c>
      <c r="Y115" s="93">
        <f t="shared" si="52"/>
        <v>0</v>
      </c>
      <c r="Z115" s="235"/>
      <c r="AA115" s="536">
        <v>0</v>
      </c>
      <c r="AB115" s="537">
        <v>0</v>
      </c>
      <c r="AC115" s="38"/>
    </row>
    <row r="116" spans="1:29" ht="12.75" customHeight="1" thickBot="1" x14ac:dyDescent="0.3">
      <c r="A116" s="499" t="str">
        <f>TEXT($B$116,"dddd")</f>
        <v>donderdag</v>
      </c>
      <c r="B116" s="663">
        <f>DATE($AC$3,9,23)</f>
        <v>43000</v>
      </c>
      <c r="C116" s="451"/>
      <c r="D116" s="493">
        <f>IF(LEFT($A116,2 )="ma",$D$171,IF(LEFT($A116,2)="di",$D$176,IF(LEFT($A116,2)="wo",$D$181,IF(LEFT($A116,2)="do",$D$186,IF(LEFT($A116,2)="vr",$D$191,IF(LEFT($A116,2)="za",$D$198,IF(LEFT($A116,2)="zo",$D$199)))))))</f>
        <v>0</v>
      </c>
      <c r="E116" s="495">
        <f>IF(LEFT($A116,2)="ma",$E$171,IF(LEFT($A116,2)="di",$E$176,IF(LEFT($A116,2)="wo",$E$181,IF(LEFT($A116,2)="do",$E$186,IF(LEFT($A116,2)="vr",$E$191,IF(LEFT($A116,2)="za",$E$198,IF(LEFT($A116,2)="zo",$E$199)))))))</f>
        <v>0</v>
      </c>
      <c r="F116" s="495">
        <f>IF(LEFT($A116,2)="ma",$C$171,IF(LEFT($A116,2)="di",$C$176,IF(LEFT($A116,2)="wo",$C$181,IF(LEFT($A116,2)="do",$C$186,IF(LEFT($A116,2)="vr",$C$191,IF(LEFT($A116,2)="za",$C$198,IF(LEFT($A116,2)="zo",$C$199)))))))</f>
        <v>0</v>
      </c>
      <c r="G116" s="45">
        <f t="shared" si="39"/>
        <v>0</v>
      </c>
      <c r="H116" s="267"/>
      <c r="I116" s="508"/>
      <c r="J116" s="288"/>
      <c r="K116" s="288"/>
      <c r="L116" s="312"/>
      <c r="M116" s="290"/>
      <c r="N116" s="464">
        <f>$B$116</f>
        <v>43000</v>
      </c>
      <c r="O116" s="392"/>
      <c r="P116" s="291"/>
      <c r="Q116" s="291"/>
      <c r="R116" s="79"/>
      <c r="S116" s="200">
        <f t="shared" si="31"/>
        <v>0</v>
      </c>
      <c r="T116" s="5">
        <f t="shared" si="51"/>
        <v>0</v>
      </c>
      <c r="U116" s="34"/>
      <c r="V116" s="67">
        <f>IF(LEFT(M116,1)="R",IF(U116&lt;$Q$2,0,U116-$Q$2),IF(LEFT(M116,1)="S",IF(U116&lt;$Q$2,0,U116-$Q$2),U116))</f>
        <v>0</v>
      </c>
      <c r="W116" s="67">
        <f>U116</f>
        <v>0</v>
      </c>
      <c r="X116" s="74">
        <f>W116*($Y$3)</f>
        <v>0</v>
      </c>
      <c r="Y116" s="91">
        <f t="shared" si="52"/>
        <v>0</v>
      </c>
      <c r="Z116" s="236"/>
      <c r="AA116" s="528">
        <v>0</v>
      </c>
      <c r="AB116" s="529">
        <v>0</v>
      </c>
      <c r="AC116" s="39"/>
    </row>
    <row r="117" spans="1:29" ht="12.75" customHeight="1" thickBot="1" x14ac:dyDescent="0.3">
      <c r="A117" s="499" t="str">
        <f>TEXT($B$116,"dddd")</f>
        <v>donderdag</v>
      </c>
      <c r="B117" s="664"/>
      <c r="C117" s="450"/>
      <c r="D117" s="494">
        <f>IF(LEFT($A117,2)="ma",$D$172,IF(LEFT($A117,2)="di",$D$177,IF(LEFT($A117,2)="wo",$D$182,IF(LEFT($A117,2)="do",$D$187,IF(LEFT($A117,2)="vr",$D$192,IF(LEFT($A117,2)="za",$D$198,IF(LEFT($A117,2)="zo",$D$199)))))))</f>
        <v>0</v>
      </c>
      <c r="E117" s="441">
        <f>IF(LEFT($A117,2)="ma",$E$172,IF(LEFT($A117,2)="di",$E$177,IF(LEFT($A117,2)="wo",$E$182,IF(LEFT($A117,2)="do",$E$187,IF(LEFT($A117,2)="vr",$E$192,IF(LEFT($A117,2)="za",$E$198,IF(LEFT($A117,2)="zo",$E$199)))))))</f>
        <v>0</v>
      </c>
      <c r="F117" s="441">
        <f>IF(LEFT($A117,2)="ma",$C$172,IF(LEFT($A117,2)="di",$C$177,IF(LEFT($A117,2)="wo",$C$182,IF(LEFT($A117,2)="do",$C$187,IF(LEFT($A117,2)="vr",$C$192,IF(LEFT($A117,2)="za",$C$198,IF(LEFT($A117,2)="zo",$C$199)))))))</f>
        <v>0</v>
      </c>
      <c r="G117" s="43">
        <f t="shared" si="39"/>
        <v>0</v>
      </c>
      <c r="H117" s="265"/>
      <c r="I117" s="265"/>
      <c r="J117" s="280"/>
      <c r="K117" s="280"/>
      <c r="L117" s="310"/>
      <c r="M117" s="282"/>
      <c r="N117" s="464">
        <f t="shared" ref="N117:N120" si="58">$B$116</f>
        <v>43000</v>
      </c>
      <c r="O117" s="390"/>
      <c r="P117" s="283"/>
      <c r="Q117" s="283"/>
      <c r="R117" s="80"/>
      <c r="S117" s="68">
        <f t="shared" si="31"/>
        <v>0</v>
      </c>
      <c r="T117" s="4">
        <f t="shared" si="51"/>
        <v>0</v>
      </c>
      <c r="U117" s="35"/>
      <c r="V117" s="69">
        <f t="shared" si="35"/>
        <v>0</v>
      </c>
      <c r="W117" s="69">
        <f t="shared" si="36"/>
        <v>0</v>
      </c>
      <c r="X117" s="70">
        <f t="shared" si="37"/>
        <v>0</v>
      </c>
      <c r="Y117" s="92">
        <f t="shared" si="52"/>
        <v>0</v>
      </c>
      <c r="Z117" s="234"/>
      <c r="AA117" s="530">
        <v>0</v>
      </c>
      <c r="AB117" s="531">
        <v>0</v>
      </c>
      <c r="AC117" s="37"/>
    </row>
    <row r="118" spans="1:29" ht="12.75" customHeight="1" thickBot="1" x14ac:dyDescent="0.3">
      <c r="A118" s="499" t="str">
        <f>TEXT($B$116,"dddd")</f>
        <v>donderdag</v>
      </c>
      <c r="B118" s="664"/>
      <c r="C118" s="452"/>
      <c r="D118" s="492">
        <f>IF(LEFT($A118,2)="ma",$D$173,IF(LEFT($A118,2)="di",$D$178,IF(LEFT($A118,2)="wo",$D$183,IF(LEFT($A118,2)="do",$D$188,IF(LEFT($A118,2)="vr",$D$193,IF(LEFT($A118,2)="za",$D$198,IF(LEFT($A118,2)="zo",$D$199)))))))</f>
        <v>0</v>
      </c>
      <c r="E118" s="441">
        <f>IF(LEFT($A118,2)="ma",$E$173,IF(LEFT($A118,2)="di",$E$178,IF(LEFT($A118,2)="wo",$E$183,IF(LEFT($A118,2)="do",$E$188,IF(LEFT($A118,2)="vr",$E$193,IF(LEFT($A118,2)="za",$E$198,IF(LEFT($A118,2)="zo",$E$199)))))))</f>
        <v>0</v>
      </c>
      <c r="F118" s="441">
        <f>IF(LEFT($A118,2)="ma",$C$173,IF(LEFT($A118,2)="di",$C$178,IF(LEFT($A118,2)="wo",$C$183,IF(LEFT($A118,2)="do",$C$188,IF(LEFT($A118,2)="vr",$C$193,IF(LEFT($A118,2)="za",$C$198,IF(LEFT($A118,2)="zo",$C$199)))))))</f>
        <v>0</v>
      </c>
      <c r="G118" s="43">
        <f t="shared" si="39"/>
        <v>0</v>
      </c>
      <c r="H118" s="265"/>
      <c r="I118" s="265"/>
      <c r="J118" s="280"/>
      <c r="K118" s="280"/>
      <c r="L118" s="310"/>
      <c r="M118" s="282"/>
      <c r="N118" s="464">
        <f t="shared" si="58"/>
        <v>43000</v>
      </c>
      <c r="O118" s="390"/>
      <c r="P118" s="283"/>
      <c r="Q118" s="283"/>
      <c r="R118" s="80"/>
      <c r="S118" s="68">
        <f t="shared" si="31"/>
        <v>0</v>
      </c>
      <c r="T118" s="4">
        <f t="shared" si="51"/>
        <v>0</v>
      </c>
      <c r="U118" s="35"/>
      <c r="V118" s="69">
        <f t="shared" si="35"/>
        <v>0</v>
      </c>
      <c r="W118" s="69">
        <f t="shared" si="36"/>
        <v>0</v>
      </c>
      <c r="X118" s="70">
        <f t="shared" si="37"/>
        <v>0</v>
      </c>
      <c r="Y118" s="92">
        <f t="shared" si="52"/>
        <v>0</v>
      </c>
      <c r="Z118" s="234"/>
      <c r="AA118" s="530">
        <v>0</v>
      </c>
      <c r="AB118" s="531">
        <v>0</v>
      </c>
      <c r="AC118" s="37"/>
    </row>
    <row r="119" spans="1:29" ht="12.75" customHeight="1" thickBot="1" x14ac:dyDescent="0.3">
      <c r="A119" s="499" t="str">
        <f>TEXT($B$116,"dddd")</f>
        <v>donderdag</v>
      </c>
      <c r="B119" s="664"/>
      <c r="C119" s="450"/>
      <c r="D119" s="441">
        <f>IF(LEFT($A119,2)="ma",$D$174,IF(LEFT($A119,2)="di",$D$179,IF(LEFT($A119,2)="wo",$D$184,IF(LEFT($A119,2)="do",$D$189,IF(LEFT($A119,2)="vr",$D$194,IF(LEFT($A119,2)="za",$D$198,IF(LEFT($A119,2)="zo",$D$199)))))))</f>
        <v>0</v>
      </c>
      <c r="E119" s="441">
        <f>IF(LEFT($A119,2)="ma",$E$174,IF(LEFT($A119,2)="di",$E$179,IF(LEFT($A119,2)="wo",$E$184,IF(LEFT($A119,2)="do",$E$189,IF(LEFT($A119,2)="vr",$E$194,IF(LEFT($A119,2)="za",$E$198,IF(LEFT($A119,2)="zo",$E$199)))))))</f>
        <v>0</v>
      </c>
      <c r="F119" s="441">
        <f>IF(LEFT($A119,2)="ma",$C$174,IF(LEFT($A119,2)="di",$C$179,IF(LEFT($A119,2)="wo",$C$184,IF(LEFT($A119,2)="do",$C$189,IF(LEFT($A119,2)="vr",$C$194,IF(LEFT($A119,2)="za",$C$198,IF(LEFT($A119,2)="zo",$C$199)))))))</f>
        <v>0</v>
      </c>
      <c r="G119" s="43">
        <f t="shared" si="39"/>
        <v>0</v>
      </c>
      <c r="H119" s="265"/>
      <c r="I119" s="265"/>
      <c r="J119" s="280"/>
      <c r="K119" s="280"/>
      <c r="L119" s="310"/>
      <c r="M119" s="282"/>
      <c r="N119" s="464">
        <f t="shared" si="58"/>
        <v>43000</v>
      </c>
      <c r="O119" s="390"/>
      <c r="P119" s="283"/>
      <c r="Q119" s="283"/>
      <c r="R119" s="80"/>
      <c r="S119" s="68">
        <f t="shared" si="31"/>
        <v>0</v>
      </c>
      <c r="T119" s="4">
        <f t="shared" si="51"/>
        <v>0</v>
      </c>
      <c r="U119" s="35"/>
      <c r="V119" s="69">
        <f t="shared" si="35"/>
        <v>0</v>
      </c>
      <c r="W119" s="69">
        <f t="shared" si="36"/>
        <v>0</v>
      </c>
      <c r="X119" s="70">
        <f t="shared" si="37"/>
        <v>0</v>
      </c>
      <c r="Y119" s="92">
        <f t="shared" si="52"/>
        <v>0</v>
      </c>
      <c r="Z119" s="234"/>
      <c r="AA119" s="530">
        <v>0</v>
      </c>
      <c r="AB119" s="531">
        <v>0</v>
      </c>
      <c r="AC119" s="37"/>
    </row>
    <row r="120" spans="1:29" ht="13.5" customHeight="1" thickBot="1" x14ac:dyDescent="0.3">
      <c r="A120" s="499" t="str">
        <f>TEXT($B$116,"dddd")</f>
        <v>donderdag</v>
      </c>
      <c r="B120" s="665"/>
      <c r="C120" s="449" t="e">
        <f t="shared" ref="C120" si="59">IF(LEFT($A116,2)="ma",SUM(G116:G120)-SUM($H$171:$H$175)+C115,IF(LEFT($A116,2)="di",SUM(G116:G120)-SUM($H$176:$H$180)+C115, IF(LEFT($A116,2)="wo",SUM(G116:G120)-SUM($H$181:$H$185)+C115, IF(LEFT($A116,2)="do",SUM(G116:G120)-SUM($H$186:$H$190)+C115, IF(LEFT($A116,2)="vr",SUM(G116:G120)-SUM($H$191:$H$195)+C115, IF(LEFT($A116,2)="za",SUM(G116:G120)-$H$198+C115, IF(LEFT($A116,2)="zo",SUM(G116:G120)-$H$199+C115)))))))</f>
        <v>#REF!</v>
      </c>
      <c r="D120" s="442">
        <f>IF(LEFT($A120,2)="ma",$D$175,IF(LEFT($A120,2)="di",$D$180,IF(LEFT($A120,2)="wo",$D$185,IF(LEFT($A120,2)="do",$D$190,IF(LEFT($A120,2)="vr",$D$195,IF(LEFT($A120,2)="za",$D$198,IF(LEFT($A120,2)="zo",$D$199)))))))</f>
        <v>0</v>
      </c>
      <c r="E120" s="442">
        <f>IF(LEFT($A120,2)="ma",$E$175,IF(LEFT($A120,2)="di",$E$180,IF(LEFT($A120,2)="wo",$E$185,IF(LEFT($A120,2)="do",$E$190,IF(LEFT($A120,2)="vr",$E$195,IF(LEFT($A120,2)="za",$E$198,IF(LEFT($A120,2)="zo",$E$199)))))))</f>
        <v>0</v>
      </c>
      <c r="F120" s="442">
        <f>IF(LEFT($A120,2)="ma",$C$175,IF(LEFT($A120,2)="di",$C$180,IF(LEFT($A120,2)="wo",$C$185,IF(LEFT($A120,2)="do",$C$190,IF(LEFT($A120,2)="vr",$C$195,IF(LEFT($A120,2)="za",$C$198,IF(LEFT($A120,2)="zo",$C$199)))))))</f>
        <v>0</v>
      </c>
      <c r="G120" s="46">
        <f t="shared" si="39"/>
        <v>0</v>
      </c>
      <c r="H120" s="268"/>
      <c r="I120" s="266"/>
      <c r="J120" s="292"/>
      <c r="K120" s="292"/>
      <c r="L120" s="313"/>
      <c r="M120" s="294"/>
      <c r="N120" s="464">
        <f t="shared" si="58"/>
        <v>43000</v>
      </c>
      <c r="O120" s="393"/>
      <c r="P120" s="295"/>
      <c r="Q120" s="295"/>
      <c r="R120" s="81"/>
      <c r="S120" s="71">
        <f t="shared" si="31"/>
        <v>0</v>
      </c>
      <c r="T120" s="6">
        <f t="shared" si="51"/>
        <v>0</v>
      </c>
      <c r="U120" s="36"/>
      <c r="V120" s="72">
        <f t="shared" si="35"/>
        <v>0</v>
      </c>
      <c r="W120" s="72">
        <f t="shared" si="36"/>
        <v>0</v>
      </c>
      <c r="X120" s="73">
        <f t="shared" si="37"/>
        <v>0</v>
      </c>
      <c r="Y120" s="93">
        <f t="shared" si="52"/>
        <v>0</v>
      </c>
      <c r="Z120" s="237"/>
      <c r="AA120" s="532">
        <v>0</v>
      </c>
      <c r="AB120" s="533">
        <v>0</v>
      </c>
      <c r="AC120" s="40"/>
    </row>
    <row r="121" spans="1:29" ht="12.75" customHeight="1" x14ac:dyDescent="0.25">
      <c r="A121" s="496" t="str">
        <f>TEXT($B$121,"dddd")</f>
        <v>vrijdag</v>
      </c>
      <c r="B121" s="663">
        <f>DATE($AC$3,9,24)</f>
        <v>43001</v>
      </c>
      <c r="C121" s="451"/>
      <c r="D121" s="493">
        <f>IF(LEFT($A121,2 )="ma",$D$171,IF(LEFT($A121,2)="di",$D$176,IF(LEFT($A121,2)="wo",$D$181,IF(LEFT($A121,2)="do",$D$186,IF(LEFT($A121,2)="vr",$D$191,IF(LEFT($A121,2)="za",$D$198,IF(LEFT($A121,2)="zo",$D$199)))))))</f>
        <v>0</v>
      </c>
      <c r="E121" s="495">
        <f>IF(LEFT($A121,2)="ma",$E$171,IF(LEFT($A121,2)="di",$E$176,IF(LEFT($A121,2)="wo",$E$181,IF(LEFT($A121,2)="do",$E$186,IF(LEFT($A121,2)="vr",$E$191,IF(LEFT($A121,2)="za",$E$198,IF(LEFT($A121,2)="zo",$E$199)))))))</f>
        <v>0</v>
      </c>
      <c r="F121" s="495">
        <f>IF(LEFT($A121,2)="ma",$C$171,IF(LEFT($A121,2)="di",$C$176,IF(LEFT($A121,2)="wo",$C$181,IF(LEFT($A121,2)="do",$C$186,IF(LEFT($A121,2)="vr",$C$191,IF(LEFT($A121,2)="za",$C$198,IF(LEFT($A121,2)="zo",$C$199)))))))</f>
        <v>0</v>
      </c>
      <c r="G121" s="42">
        <f t="shared" si="39"/>
        <v>0</v>
      </c>
      <c r="H121" s="264"/>
      <c r="I121" s="508"/>
      <c r="J121" s="276"/>
      <c r="K121" s="276"/>
      <c r="L121" s="309"/>
      <c r="M121" s="278"/>
      <c r="N121" s="463">
        <f>$B$121</f>
        <v>43001</v>
      </c>
      <c r="O121" s="389"/>
      <c r="P121" s="279"/>
      <c r="Q121" s="279"/>
      <c r="R121" s="79"/>
      <c r="S121" s="200">
        <f t="shared" si="31"/>
        <v>0</v>
      </c>
      <c r="T121" s="5">
        <f t="shared" si="51"/>
        <v>0</v>
      </c>
      <c r="U121" s="34"/>
      <c r="V121" s="67">
        <f>IF(LEFT(M121,1)="R",IF(U121&lt;$Q$2,0,U121-$Q$2),IF(LEFT(M121,1)="S",IF(U121&lt;$Q$2,0,U121-$Q$2),U121))</f>
        <v>0</v>
      </c>
      <c r="W121" s="67">
        <f>U121</f>
        <v>0</v>
      </c>
      <c r="X121" s="74">
        <f>W121*($Y$3)</f>
        <v>0</v>
      </c>
      <c r="Y121" s="91">
        <f t="shared" si="52"/>
        <v>0</v>
      </c>
      <c r="Z121" s="238"/>
      <c r="AA121" s="534">
        <v>0</v>
      </c>
      <c r="AB121" s="535">
        <v>0</v>
      </c>
      <c r="AC121" s="41"/>
    </row>
    <row r="122" spans="1:29" ht="12.75" customHeight="1" x14ac:dyDescent="0.25">
      <c r="A122" s="497" t="str">
        <f>TEXT($B$121,"dddd")</f>
        <v>vrijdag</v>
      </c>
      <c r="B122" s="664"/>
      <c r="C122" s="450"/>
      <c r="D122" s="494">
        <f>IF(LEFT($A122,2)="ma",$D$172,IF(LEFT($A122,2)="di",$D$177,IF(LEFT($A122,2)="wo",$D$182,IF(LEFT($A122,2)="do",$D$187,IF(LEFT($A122,2)="vr",$D$192,IF(LEFT($A122,2)="za",$D$198,IF(LEFT($A122,2)="zo",$D$199)))))))</f>
        <v>0</v>
      </c>
      <c r="E122" s="441">
        <f>IF(LEFT($A122,2)="ma",$E$172,IF(LEFT($A122,2)="di",$E$177,IF(LEFT($A122,2)="wo",$E$182,IF(LEFT($A122,2)="do",$E$187,IF(LEFT($A122,2)="vr",$E$192,IF(LEFT($A122,2)="za",$E$198,IF(LEFT($A122,2)="zo",$E$199)))))))</f>
        <v>0</v>
      </c>
      <c r="F122" s="441">
        <f>IF(LEFT($A122,2)="ma",$C$172,IF(LEFT($A122,2)="di",$C$177,IF(LEFT($A122,2)="wo",$C$182,IF(LEFT($A122,2)="do",$C$187,IF(LEFT($A122,2)="vr",$C$192,IF(LEFT($A122,2)="za",$C$198,IF(LEFT($A122,2)="zo",$C$199)))))))</f>
        <v>0</v>
      </c>
      <c r="G122" s="43">
        <f t="shared" si="39"/>
        <v>0</v>
      </c>
      <c r="H122" s="265"/>
      <c r="I122" s="265"/>
      <c r="J122" s="280"/>
      <c r="K122" s="280"/>
      <c r="L122" s="310"/>
      <c r="M122" s="282"/>
      <c r="N122" s="463">
        <f t="shared" ref="N122:N125" si="60">$B$121</f>
        <v>43001</v>
      </c>
      <c r="O122" s="390"/>
      <c r="P122" s="283"/>
      <c r="Q122" s="283"/>
      <c r="R122" s="80"/>
      <c r="S122" s="68">
        <f t="shared" si="31"/>
        <v>0</v>
      </c>
      <c r="T122" s="4">
        <f t="shared" si="51"/>
        <v>0</v>
      </c>
      <c r="U122" s="35"/>
      <c r="V122" s="69">
        <f t="shared" si="35"/>
        <v>0</v>
      </c>
      <c r="W122" s="69">
        <f t="shared" si="36"/>
        <v>0</v>
      </c>
      <c r="X122" s="70">
        <f t="shared" si="37"/>
        <v>0</v>
      </c>
      <c r="Y122" s="92">
        <f t="shared" si="52"/>
        <v>0</v>
      </c>
      <c r="Z122" s="234"/>
      <c r="AA122" s="530">
        <v>0</v>
      </c>
      <c r="AB122" s="531">
        <v>0</v>
      </c>
      <c r="AC122" s="37"/>
    </row>
    <row r="123" spans="1:29" ht="12.75" customHeight="1" x14ac:dyDescent="0.25">
      <c r="A123" s="497" t="str">
        <f>TEXT($B$121,"dddd")</f>
        <v>vrijdag</v>
      </c>
      <c r="B123" s="664"/>
      <c r="C123" s="452"/>
      <c r="D123" s="492">
        <f>IF(LEFT($A123,2)="ma",$D$173,IF(LEFT($A123,2)="di",$D$178,IF(LEFT($A123,2)="wo",$D$183,IF(LEFT($A123,2)="do",$D$188,IF(LEFT($A123,2)="vr",$D$193,IF(LEFT($A123,2)="za",$D$198,IF(LEFT($A123,2)="zo",$D$199)))))))</f>
        <v>0</v>
      </c>
      <c r="E123" s="441">
        <f>IF(LEFT($A123,2)="ma",$E$173,IF(LEFT($A123,2)="di",$E$178,IF(LEFT($A123,2)="wo",$E$183,IF(LEFT($A123,2)="do",$E$188,IF(LEFT($A123,2)="vr",$E$193,IF(LEFT($A123,2)="za",$E$198,IF(LEFT($A123,2)="zo",$E$199)))))))</f>
        <v>0</v>
      </c>
      <c r="F123" s="441">
        <f>IF(LEFT($A123,2)="ma",$C$173,IF(LEFT($A123,2)="di",$C$178,IF(LEFT($A123,2)="wo",$C$183,IF(LEFT($A123,2)="do",$C$188,IF(LEFT($A123,2)="vr",$C$193,IF(LEFT($A123,2)="za",$C$198,IF(LEFT($A123,2)="zo",$C$199)))))))</f>
        <v>0</v>
      </c>
      <c r="G123" s="43">
        <f t="shared" si="39"/>
        <v>0</v>
      </c>
      <c r="H123" s="265"/>
      <c r="I123" s="265"/>
      <c r="J123" s="280"/>
      <c r="K123" s="280"/>
      <c r="L123" s="310"/>
      <c r="M123" s="282"/>
      <c r="N123" s="463">
        <f t="shared" si="60"/>
        <v>43001</v>
      </c>
      <c r="O123" s="390"/>
      <c r="P123" s="283"/>
      <c r="Q123" s="283"/>
      <c r="R123" s="80"/>
      <c r="S123" s="68">
        <f t="shared" si="31"/>
        <v>0</v>
      </c>
      <c r="T123" s="4">
        <f t="shared" si="51"/>
        <v>0</v>
      </c>
      <c r="U123" s="35"/>
      <c r="V123" s="69">
        <f t="shared" si="35"/>
        <v>0</v>
      </c>
      <c r="W123" s="69">
        <f t="shared" si="36"/>
        <v>0</v>
      </c>
      <c r="X123" s="70">
        <f t="shared" si="37"/>
        <v>0</v>
      </c>
      <c r="Y123" s="92">
        <f t="shared" si="52"/>
        <v>0</v>
      </c>
      <c r="Z123" s="234"/>
      <c r="AA123" s="530">
        <v>0</v>
      </c>
      <c r="AB123" s="531">
        <v>0</v>
      </c>
      <c r="AC123" s="37"/>
    </row>
    <row r="124" spans="1:29" ht="12.75" customHeight="1" thickBot="1" x14ac:dyDescent="0.3">
      <c r="A124" s="497" t="str">
        <f>TEXT($B$121,"dddd")</f>
        <v>vrijdag</v>
      </c>
      <c r="B124" s="664"/>
      <c r="C124" s="450"/>
      <c r="D124" s="441">
        <f>IF(LEFT($A124,2)="ma",$D$174,IF(LEFT($A124,2)="di",$D$179,IF(LEFT($A124,2)="wo",$D$184,IF(LEFT($A124,2)="do",$D$189,IF(LEFT($A124,2)="vr",$D$194,IF(LEFT($A124,2)="za",$D$198,IF(LEFT($A124,2)="zo",$D$199)))))))</f>
        <v>0</v>
      </c>
      <c r="E124" s="441">
        <f>IF(LEFT($A124,2)="ma",$E$174,IF(LEFT($A124,2)="di",$E$179,IF(LEFT($A124,2)="wo",$E$184,IF(LEFT($A124,2)="do",$E$189,IF(LEFT($A124,2)="vr",$E$194,IF(LEFT($A124,2)="za",$E$198,IF(LEFT($A124,2)="zo",$E$199)))))))</f>
        <v>0</v>
      </c>
      <c r="F124" s="441">
        <f>IF(LEFT($A124,2)="ma",$C$174,IF(LEFT($A124,2)="di",$C$179,IF(LEFT($A124,2)="wo",$C$184,IF(LEFT($A124,2)="do",$C$189,IF(LEFT($A124,2)="vr",$C$194,IF(LEFT($A124,2)="za",$C$198,IF(LEFT($A124,2)="zo",$C$199)))))))</f>
        <v>0</v>
      </c>
      <c r="G124" s="43">
        <f t="shared" si="39"/>
        <v>0</v>
      </c>
      <c r="H124" s="265"/>
      <c r="I124" s="265"/>
      <c r="J124" s="280"/>
      <c r="K124" s="280"/>
      <c r="L124" s="310"/>
      <c r="M124" s="282"/>
      <c r="N124" s="463">
        <f t="shared" si="60"/>
        <v>43001</v>
      </c>
      <c r="O124" s="390"/>
      <c r="P124" s="283"/>
      <c r="Q124" s="283"/>
      <c r="R124" s="80"/>
      <c r="S124" s="68">
        <f t="shared" si="31"/>
        <v>0</v>
      </c>
      <c r="T124" s="4">
        <f t="shared" si="51"/>
        <v>0</v>
      </c>
      <c r="U124" s="35"/>
      <c r="V124" s="69">
        <f t="shared" si="35"/>
        <v>0</v>
      </c>
      <c r="W124" s="69">
        <f t="shared" si="36"/>
        <v>0</v>
      </c>
      <c r="X124" s="70">
        <f t="shared" si="37"/>
        <v>0</v>
      </c>
      <c r="Y124" s="92">
        <f t="shared" si="52"/>
        <v>0</v>
      </c>
      <c r="Z124" s="234"/>
      <c r="AA124" s="530">
        <v>0</v>
      </c>
      <c r="AB124" s="531">
        <v>0</v>
      </c>
      <c r="AC124" s="37"/>
    </row>
    <row r="125" spans="1:29" ht="13.5" customHeight="1" thickBot="1" x14ac:dyDescent="0.3">
      <c r="A125" s="498" t="str">
        <f>TEXT($B$121,"dddd")</f>
        <v>vrijdag</v>
      </c>
      <c r="B125" s="665"/>
      <c r="C125" s="449" t="e">
        <f t="shared" ref="C125" si="61">IF(LEFT($A121,2)="ma",SUM(G121:G125)-SUM($H$171:$H$175)+C120,IF(LEFT($A121,2)="di",SUM(G121:G125)-SUM($H$176:$H$180)+C120, IF(LEFT($A121,2)="wo",SUM(G121:G125)-SUM($H$181:$H$185)+C120, IF(LEFT($A121,2)="do",SUM(G121:G125)-SUM($H$186:$H$190)+C120, IF(LEFT($A121,2)="vr",SUM(G121:G125)-SUM($H$191:$H$195)+C120, IF(LEFT($A121,2)="za",SUM(G121:G125)-$H$198+C120, IF(LEFT($A121,2)="zo",SUM(G121:G125)-$H$199+C120)))))))</f>
        <v>#REF!</v>
      </c>
      <c r="D125" s="442">
        <f>IF(LEFT($A125,2)="ma",$D$175,IF(LEFT($A125,2)="di",$D$180,IF(LEFT($A125,2)="wo",$D$185,IF(LEFT($A125,2)="do",$D$190,IF(LEFT($A125,2)="vr",$D$195,IF(LEFT($A125,2)="za",$D$198,IF(LEFT($A125,2)="zo",$D$199)))))))</f>
        <v>0</v>
      </c>
      <c r="E125" s="442">
        <f>IF(LEFT($A125,2)="ma",$E$175,IF(LEFT($A125,2)="di",$E$180,IF(LEFT($A125,2)="wo",$E$185,IF(LEFT($A125,2)="do",$E$190,IF(LEFT($A125,2)="vr",$E$195,IF(LEFT($A125,2)="za",$E$198,IF(LEFT($A125,2)="zo",$E$199)))))))</f>
        <v>0</v>
      </c>
      <c r="F125" s="442">
        <f>IF(LEFT($A125,2)="ma",$C$175,IF(LEFT($A125,2)="di",$C$180,IF(LEFT($A125,2)="wo",$C$185,IF(LEFT($A125,2)="do",$C$190,IF(LEFT($A125,2)="vr",$C$195,IF(LEFT($A125,2)="za",$C$198,IF(LEFT($A125,2)="zo",$C$199)))))))</f>
        <v>0</v>
      </c>
      <c r="G125" s="44">
        <f t="shared" si="39"/>
        <v>0</v>
      </c>
      <c r="H125" s="266"/>
      <c r="I125" s="266"/>
      <c r="J125" s="284"/>
      <c r="K125" s="284"/>
      <c r="L125" s="311"/>
      <c r="M125" s="286"/>
      <c r="N125" s="463">
        <f t="shared" si="60"/>
        <v>43001</v>
      </c>
      <c r="O125" s="391"/>
      <c r="P125" s="287"/>
      <c r="Q125" s="287"/>
      <c r="R125" s="81"/>
      <c r="S125" s="71">
        <f t="shared" si="31"/>
        <v>0</v>
      </c>
      <c r="T125" s="6">
        <f t="shared" si="51"/>
        <v>0</v>
      </c>
      <c r="U125" s="36"/>
      <c r="V125" s="72">
        <f t="shared" si="35"/>
        <v>0</v>
      </c>
      <c r="W125" s="72">
        <f t="shared" si="36"/>
        <v>0</v>
      </c>
      <c r="X125" s="73">
        <f t="shared" si="37"/>
        <v>0</v>
      </c>
      <c r="Y125" s="93">
        <f t="shared" si="52"/>
        <v>0</v>
      </c>
      <c r="Z125" s="235"/>
      <c r="AA125" s="536">
        <v>0</v>
      </c>
      <c r="AB125" s="537">
        <v>0</v>
      </c>
      <c r="AC125" s="38"/>
    </row>
    <row r="126" spans="1:29" ht="12.75" customHeight="1" thickBot="1" x14ac:dyDescent="0.3">
      <c r="A126" s="499" t="str">
        <f>TEXT($B$126,"dddd")</f>
        <v>zaterdag</v>
      </c>
      <c r="B126" s="663">
        <f>DATE($AC$3,9,25)</f>
        <v>43002</v>
      </c>
      <c r="C126" s="451"/>
      <c r="D126" s="493">
        <f>IF(LEFT($A126,2 )="ma",$D$171,IF(LEFT($A126,2)="di",$D$176,IF(LEFT($A126,2)="wo",$D$181,IF(LEFT($A126,2)="do",$D$186,IF(LEFT($A126,2)="vr",$D$191,IF(LEFT($A126,2)="za",$D$198,IF(LEFT($A126,2)="zo",$D$199)))))))</f>
        <v>0</v>
      </c>
      <c r="E126" s="495">
        <f>IF(LEFT($A126,2)="ma",$E$171,IF(LEFT($A126,2)="di",$E$176,IF(LEFT($A126,2)="wo",$E$181,IF(LEFT($A126,2)="do",$E$186,IF(LEFT($A126,2)="vr",$E$191,IF(LEFT($A126,2)="za",$E$198,IF(LEFT($A126,2)="zo",$E$199)))))))</f>
        <v>0</v>
      </c>
      <c r="F126" s="495">
        <f>IF(LEFT($A126,2)="ma",$C$171,IF(LEFT($A126,2)="di",$C$176,IF(LEFT($A126,2)="wo",$C$181,IF(LEFT($A126,2)="do",$C$186,IF(LEFT($A126,2)="vr",$C$191,IF(LEFT($A126,2)="za",$C$198,IF(LEFT($A126,2)="zo",$C$199)))))))</f>
        <v>0</v>
      </c>
      <c r="G126" s="45">
        <f t="shared" si="39"/>
        <v>0</v>
      </c>
      <c r="H126" s="267"/>
      <c r="I126" s="508"/>
      <c r="J126" s="288"/>
      <c r="K126" s="288"/>
      <c r="L126" s="312"/>
      <c r="M126" s="290"/>
      <c r="N126" s="464">
        <f>$B$126</f>
        <v>43002</v>
      </c>
      <c r="O126" s="392"/>
      <c r="P126" s="291"/>
      <c r="Q126" s="291"/>
      <c r="R126" s="79"/>
      <c r="S126" s="200">
        <f t="shared" si="31"/>
        <v>0</v>
      </c>
      <c r="T126" s="5">
        <f t="shared" si="51"/>
        <v>0</v>
      </c>
      <c r="U126" s="34"/>
      <c r="V126" s="67">
        <f>IF(LEFT(M126,1)="R",IF(U126&lt;$Q$2,0,U126-$Q$2),IF(LEFT(M126,1)="S",IF(U126&lt;$Q$2,0,U126-$Q$2),U126))</f>
        <v>0</v>
      </c>
      <c r="W126" s="67">
        <f>U126</f>
        <v>0</v>
      </c>
      <c r="X126" s="74">
        <f>W126*($Y$3)</f>
        <v>0</v>
      </c>
      <c r="Y126" s="91">
        <f t="shared" si="52"/>
        <v>0</v>
      </c>
      <c r="Z126" s="236"/>
      <c r="AA126" s="528">
        <v>0</v>
      </c>
      <c r="AB126" s="529">
        <v>0</v>
      </c>
      <c r="AC126" s="39"/>
    </row>
    <row r="127" spans="1:29" ht="12.75" customHeight="1" thickBot="1" x14ac:dyDescent="0.3">
      <c r="A127" s="499" t="str">
        <f>TEXT($B$126,"dddd")</f>
        <v>zaterdag</v>
      </c>
      <c r="B127" s="664"/>
      <c r="C127" s="450"/>
      <c r="D127" s="494">
        <f>IF(LEFT($A127,2)="ma",$D$172,IF(LEFT($A127,2)="di",$D$177,IF(LEFT($A127,2)="wo",$D$182,IF(LEFT($A127,2)="do",$D$187,IF(LEFT($A127,2)="vr",$D$192,IF(LEFT($A127,2)="za",$D$198,IF(LEFT($A127,2)="zo",$D$199)))))))</f>
        <v>0</v>
      </c>
      <c r="E127" s="441">
        <f>IF(LEFT($A127,2)="ma",$E$172,IF(LEFT($A127,2)="di",$E$177,IF(LEFT($A127,2)="wo",$E$182,IF(LEFT($A127,2)="do",$E$187,IF(LEFT($A127,2)="vr",$E$192,IF(LEFT($A127,2)="za",$E$198,IF(LEFT($A127,2)="zo",$E$199)))))))</f>
        <v>0</v>
      </c>
      <c r="F127" s="441">
        <f>IF(LEFT($A127,2)="ma",$C$172,IF(LEFT($A127,2)="di",$C$177,IF(LEFT($A127,2)="wo",$C$182,IF(LEFT($A127,2)="do",$C$187,IF(LEFT($A127,2)="vr",$C$192,IF(LEFT($A127,2)="za",$C$198,IF(LEFT($A127,2)="zo",$C$199)))))))</f>
        <v>0</v>
      </c>
      <c r="G127" s="43">
        <f t="shared" si="39"/>
        <v>0</v>
      </c>
      <c r="H127" s="265"/>
      <c r="I127" s="265"/>
      <c r="J127" s="280"/>
      <c r="K127" s="280"/>
      <c r="L127" s="310"/>
      <c r="M127" s="282"/>
      <c r="N127" s="464">
        <f t="shared" ref="N127:N130" si="62">$B$126</f>
        <v>43002</v>
      </c>
      <c r="O127" s="390"/>
      <c r="P127" s="283"/>
      <c r="Q127" s="283"/>
      <c r="R127" s="80"/>
      <c r="S127" s="68">
        <f t="shared" si="31"/>
        <v>0</v>
      </c>
      <c r="T127" s="4">
        <f t="shared" si="51"/>
        <v>0</v>
      </c>
      <c r="U127" s="35"/>
      <c r="V127" s="69">
        <f t="shared" si="35"/>
        <v>0</v>
      </c>
      <c r="W127" s="69">
        <f t="shared" si="36"/>
        <v>0</v>
      </c>
      <c r="X127" s="70">
        <f t="shared" si="37"/>
        <v>0</v>
      </c>
      <c r="Y127" s="92">
        <f t="shared" si="52"/>
        <v>0</v>
      </c>
      <c r="Z127" s="234"/>
      <c r="AA127" s="530">
        <v>0</v>
      </c>
      <c r="AB127" s="531">
        <v>0</v>
      </c>
      <c r="AC127" s="37"/>
    </row>
    <row r="128" spans="1:29" ht="12.75" customHeight="1" thickBot="1" x14ac:dyDescent="0.3">
      <c r="A128" s="499" t="str">
        <f>TEXT($B$126,"dddd")</f>
        <v>zaterdag</v>
      </c>
      <c r="B128" s="664"/>
      <c r="C128" s="452"/>
      <c r="D128" s="492">
        <f>IF(LEFT($A128,2)="ma",$D$173,IF(LEFT($A128,2)="di",$D$178,IF(LEFT($A128,2)="wo",$D$183,IF(LEFT($A128,2)="do",$D$188,IF(LEFT($A128,2)="vr",$D$193,IF(LEFT($A128,2)="za",$D$198,IF(LEFT($A128,2)="zo",$D$199)))))))</f>
        <v>0</v>
      </c>
      <c r="E128" s="441">
        <f>IF(LEFT($A128,2)="ma",$E$173,IF(LEFT($A128,2)="di",$E$178,IF(LEFT($A128,2)="wo",$E$183,IF(LEFT($A128,2)="do",$E$188,IF(LEFT($A128,2)="vr",$E$193,IF(LEFT($A128,2)="za",$E$198,IF(LEFT($A128,2)="zo",$E$199)))))))</f>
        <v>0</v>
      </c>
      <c r="F128" s="441">
        <f>IF(LEFT($A128,2)="ma",$C$173,IF(LEFT($A128,2)="di",$C$178,IF(LEFT($A128,2)="wo",$C$183,IF(LEFT($A128,2)="do",$C$188,IF(LEFT($A128,2)="vr",$C$193,IF(LEFT($A128,2)="za",$C$198,IF(LEFT($A128,2)="zo",$C$199)))))))</f>
        <v>0</v>
      </c>
      <c r="G128" s="43">
        <f t="shared" si="39"/>
        <v>0</v>
      </c>
      <c r="H128" s="265"/>
      <c r="I128" s="265"/>
      <c r="J128" s="280"/>
      <c r="K128" s="280"/>
      <c r="L128" s="310"/>
      <c r="M128" s="282"/>
      <c r="N128" s="464">
        <f t="shared" si="62"/>
        <v>43002</v>
      </c>
      <c r="O128" s="390"/>
      <c r="P128" s="283"/>
      <c r="Q128" s="283"/>
      <c r="R128" s="80"/>
      <c r="S128" s="68">
        <f t="shared" si="31"/>
        <v>0</v>
      </c>
      <c r="T128" s="4">
        <f t="shared" si="51"/>
        <v>0</v>
      </c>
      <c r="U128" s="35"/>
      <c r="V128" s="69">
        <f t="shared" si="35"/>
        <v>0</v>
      </c>
      <c r="W128" s="69">
        <f t="shared" si="36"/>
        <v>0</v>
      </c>
      <c r="X128" s="70">
        <f t="shared" si="37"/>
        <v>0</v>
      </c>
      <c r="Y128" s="92">
        <f t="shared" si="52"/>
        <v>0</v>
      </c>
      <c r="Z128" s="234"/>
      <c r="AA128" s="530">
        <v>0</v>
      </c>
      <c r="AB128" s="531">
        <v>0</v>
      </c>
      <c r="AC128" s="37"/>
    </row>
    <row r="129" spans="1:29" ht="12.75" customHeight="1" thickBot="1" x14ac:dyDescent="0.3">
      <c r="A129" s="499" t="str">
        <f>TEXT($B$126,"dddd")</f>
        <v>zaterdag</v>
      </c>
      <c r="B129" s="664"/>
      <c r="C129" s="450"/>
      <c r="D129" s="441">
        <f>IF(LEFT($A129,2)="ma",$D$174,IF(LEFT($A129,2)="di",$D$179,IF(LEFT($A129,2)="wo",$D$184,IF(LEFT($A129,2)="do",$D$189,IF(LEFT($A129,2)="vr",$D$194,IF(LEFT($A129,2)="za",$D$198,IF(LEFT($A129,2)="zo",$D$199)))))))</f>
        <v>0</v>
      </c>
      <c r="E129" s="441">
        <f>IF(LEFT($A129,2)="ma",$E$174,IF(LEFT($A129,2)="di",$E$179,IF(LEFT($A129,2)="wo",$E$184,IF(LEFT($A129,2)="do",$E$189,IF(LEFT($A129,2)="vr",$E$194,IF(LEFT($A129,2)="za",$E$198,IF(LEFT($A129,2)="zo",$E$199)))))))</f>
        <v>0</v>
      </c>
      <c r="F129" s="441">
        <f>IF(LEFT($A129,2)="ma",$C$174,IF(LEFT($A129,2)="di",$C$179,IF(LEFT($A129,2)="wo",$C$184,IF(LEFT($A129,2)="do",$C$189,IF(LEFT($A129,2)="vr",$C$194,IF(LEFT($A129,2)="za",$C$198,IF(LEFT($A129,2)="zo",$C$199)))))))</f>
        <v>0</v>
      </c>
      <c r="G129" s="43">
        <f t="shared" si="39"/>
        <v>0</v>
      </c>
      <c r="H129" s="265"/>
      <c r="I129" s="265"/>
      <c r="J129" s="280"/>
      <c r="K129" s="280"/>
      <c r="L129" s="310"/>
      <c r="M129" s="282"/>
      <c r="N129" s="464">
        <f t="shared" si="62"/>
        <v>43002</v>
      </c>
      <c r="O129" s="390"/>
      <c r="P129" s="283"/>
      <c r="Q129" s="283"/>
      <c r="R129" s="80"/>
      <c r="S129" s="68">
        <f t="shared" si="31"/>
        <v>0</v>
      </c>
      <c r="T129" s="4">
        <f t="shared" si="51"/>
        <v>0</v>
      </c>
      <c r="U129" s="35"/>
      <c r="V129" s="69">
        <f t="shared" si="35"/>
        <v>0</v>
      </c>
      <c r="W129" s="69">
        <f t="shared" si="36"/>
        <v>0</v>
      </c>
      <c r="X129" s="70">
        <f t="shared" si="37"/>
        <v>0</v>
      </c>
      <c r="Y129" s="92">
        <f t="shared" si="52"/>
        <v>0</v>
      </c>
      <c r="Z129" s="234"/>
      <c r="AA129" s="530">
        <v>0</v>
      </c>
      <c r="AB129" s="531">
        <v>0</v>
      </c>
      <c r="AC129" s="37"/>
    </row>
    <row r="130" spans="1:29" ht="13.5" customHeight="1" thickBot="1" x14ac:dyDescent="0.3">
      <c r="A130" s="499" t="str">
        <f>TEXT($B$126,"dddd")</f>
        <v>zaterdag</v>
      </c>
      <c r="B130" s="665"/>
      <c r="C130" s="449" t="e">
        <f t="shared" ref="C130" si="63">IF(LEFT($A126,2)="ma",SUM(G126:G130)-SUM($H$171:$H$175)+C125,IF(LEFT($A126,2)="di",SUM(G126:G130)-SUM($H$176:$H$180)+C125, IF(LEFT($A126,2)="wo",SUM(G126:G130)-SUM($H$181:$H$185)+C125, IF(LEFT($A126,2)="do",SUM(G126:G130)-SUM($H$186:$H$190)+C125, IF(LEFT($A126,2)="vr",SUM(G126:G130)-SUM($H$191:$H$195)+C125, IF(LEFT($A126,2)="za",SUM(G126:G130)-$H$198+C125, IF(LEFT($A126,2)="zo",SUM(G126:G130)-$H$199+C125)))))))</f>
        <v>#REF!</v>
      </c>
      <c r="D130" s="442">
        <f>IF(LEFT($A130,2)="ma",$D$175,IF(LEFT($A130,2)="di",$D$180,IF(LEFT($A130,2)="wo",$D$185,IF(LEFT($A130,2)="do",$D$190,IF(LEFT($A130,2)="vr",$D$195,IF(LEFT($A130,2)="za",$D$198,IF(LEFT($A130,2)="zo",$D$199)))))))</f>
        <v>0</v>
      </c>
      <c r="E130" s="442">
        <f>IF(LEFT($A130,2)="ma",$E$175,IF(LEFT($A130,2)="di",$E$180,IF(LEFT($A130,2)="wo",$E$185,IF(LEFT($A130,2)="do",$E$190,IF(LEFT($A130,2)="vr",$E$195,IF(LEFT($A130,2)="za",$E$198,IF(LEFT($A130,2)="zo",$E$199)))))))</f>
        <v>0</v>
      </c>
      <c r="F130" s="442">
        <f>IF(LEFT($A130,2)="ma",$C$175,IF(LEFT($A130,2)="di",$C$180,IF(LEFT($A130,2)="wo",$C$185,IF(LEFT($A130,2)="do",$C$190,IF(LEFT($A130,2)="vr",$C$195,IF(LEFT($A130,2)="za",$C$198,IF(LEFT($A130,2)="zo",$C$199)))))))</f>
        <v>0</v>
      </c>
      <c r="G130" s="46">
        <f t="shared" si="39"/>
        <v>0</v>
      </c>
      <c r="H130" s="268"/>
      <c r="I130" s="266"/>
      <c r="J130" s="292"/>
      <c r="K130" s="292"/>
      <c r="L130" s="313"/>
      <c r="M130" s="294"/>
      <c r="N130" s="464">
        <f t="shared" si="62"/>
        <v>43002</v>
      </c>
      <c r="O130" s="393"/>
      <c r="P130" s="295"/>
      <c r="Q130" s="295"/>
      <c r="R130" s="81"/>
      <c r="S130" s="71">
        <f t="shared" si="31"/>
        <v>0</v>
      </c>
      <c r="T130" s="6">
        <f t="shared" si="51"/>
        <v>0</v>
      </c>
      <c r="U130" s="36"/>
      <c r="V130" s="72">
        <f t="shared" si="35"/>
        <v>0</v>
      </c>
      <c r="W130" s="72">
        <f t="shared" si="36"/>
        <v>0</v>
      </c>
      <c r="X130" s="73">
        <f t="shared" si="37"/>
        <v>0</v>
      </c>
      <c r="Y130" s="93">
        <f t="shared" si="52"/>
        <v>0</v>
      </c>
      <c r="Z130" s="237"/>
      <c r="AA130" s="532">
        <v>0</v>
      </c>
      <c r="AB130" s="533">
        <v>0</v>
      </c>
      <c r="AC130" s="40"/>
    </row>
    <row r="131" spans="1:29" ht="12.75" customHeight="1" x14ac:dyDescent="0.25">
      <c r="A131" s="496" t="str">
        <f>TEXT($B$131,"dddd")</f>
        <v>zondag</v>
      </c>
      <c r="B131" s="663">
        <f>DATE($AC$3,9,26)</f>
        <v>43003</v>
      </c>
      <c r="C131" s="451"/>
      <c r="D131" s="493">
        <f>IF(LEFT($A131,2 )="ma",$D$171,IF(LEFT($A131,2)="di",$D$176,IF(LEFT($A131,2)="wo",$D$181,IF(LEFT($A131,2)="do",$D$186,IF(LEFT($A131,2)="vr",$D$191,IF(LEFT($A131,2)="za",$D$198,IF(LEFT($A131,2)="zo",$D$199)))))))</f>
        <v>0</v>
      </c>
      <c r="E131" s="495">
        <f>IF(LEFT($A131,2)="ma",$E$171,IF(LEFT($A131,2)="di",$E$176,IF(LEFT($A131,2)="wo",$E$181,IF(LEFT($A131,2)="do",$E$186,IF(LEFT($A131,2)="vr",$E$191,IF(LEFT($A131,2)="za",$E$198,IF(LEFT($A131,2)="zo",$E$199)))))))</f>
        <v>0</v>
      </c>
      <c r="F131" s="495">
        <f>IF(LEFT($A131,2)="ma",$C$171,IF(LEFT($A131,2)="di",$C$176,IF(LEFT($A131,2)="wo",$C$181,IF(LEFT($A131,2)="do",$C$186,IF(LEFT($A131,2)="vr",$C$191,IF(LEFT($A131,2)="za",$C$198,IF(LEFT($A131,2)="zo",$C$199)))))))</f>
        <v>0</v>
      </c>
      <c r="G131" s="42">
        <f t="shared" si="39"/>
        <v>0</v>
      </c>
      <c r="H131" s="264"/>
      <c r="I131" s="508"/>
      <c r="J131" s="276"/>
      <c r="K131" s="276"/>
      <c r="L131" s="309"/>
      <c r="M131" s="278"/>
      <c r="N131" s="463">
        <f>$B$131</f>
        <v>43003</v>
      </c>
      <c r="O131" s="389"/>
      <c r="P131" s="279"/>
      <c r="Q131" s="279"/>
      <c r="R131" s="79"/>
      <c r="S131" s="200">
        <f t="shared" si="31"/>
        <v>0</v>
      </c>
      <c r="T131" s="5">
        <f t="shared" si="51"/>
        <v>0</v>
      </c>
      <c r="U131" s="34"/>
      <c r="V131" s="67">
        <f>IF(LEFT(M131,1)="R",IF(U131&lt;$Q$2,0,U131-$Q$2),IF(LEFT(M131,1)="S",IF(U131&lt;$Q$2,0,U131-$Q$2),U131))</f>
        <v>0</v>
      </c>
      <c r="W131" s="67">
        <f>U131</f>
        <v>0</v>
      </c>
      <c r="X131" s="74">
        <f>W131*($Y$3)</f>
        <v>0</v>
      </c>
      <c r="Y131" s="91">
        <f t="shared" si="52"/>
        <v>0</v>
      </c>
      <c r="Z131" s="238"/>
      <c r="AA131" s="534">
        <v>0</v>
      </c>
      <c r="AB131" s="535">
        <v>0</v>
      </c>
      <c r="AC131" s="41"/>
    </row>
    <row r="132" spans="1:29" ht="12.75" customHeight="1" x14ac:dyDescent="0.25">
      <c r="A132" s="497" t="str">
        <f>TEXT($B$131,"dddd")</f>
        <v>zondag</v>
      </c>
      <c r="B132" s="664"/>
      <c r="C132" s="450"/>
      <c r="D132" s="494">
        <f>IF(LEFT($A132,2)="ma",$D$172,IF(LEFT($A132,2)="di",$D$177,IF(LEFT($A132,2)="wo",$D$182,IF(LEFT($A132,2)="do",$D$187,IF(LEFT($A132,2)="vr",$D$192,IF(LEFT($A132,2)="za",$D$198,IF(LEFT($A132,2)="zo",$D$199)))))))</f>
        <v>0</v>
      </c>
      <c r="E132" s="441">
        <f>IF(LEFT($A132,2)="ma",$E$172,IF(LEFT($A132,2)="di",$E$177,IF(LEFT($A132,2)="wo",$E$182,IF(LEFT($A132,2)="do",$E$187,IF(LEFT($A132,2)="vr",$E$192,IF(LEFT($A132,2)="za",$E$198,IF(LEFT($A132,2)="zo",$E$199)))))))</f>
        <v>0</v>
      </c>
      <c r="F132" s="441">
        <f>IF(LEFT($A132,2)="ma",$C$172,IF(LEFT($A132,2)="di",$C$177,IF(LEFT($A132,2)="wo",$C$182,IF(LEFT($A132,2)="do",$C$187,IF(LEFT($A132,2)="vr",$C$192,IF(LEFT($A132,2)="za",$C$198,IF(LEFT($A132,2)="zo",$C$199)))))))</f>
        <v>0</v>
      </c>
      <c r="G132" s="43">
        <f t="shared" si="39"/>
        <v>0</v>
      </c>
      <c r="H132" s="265"/>
      <c r="I132" s="265"/>
      <c r="J132" s="280"/>
      <c r="K132" s="280"/>
      <c r="L132" s="310"/>
      <c r="M132" s="282"/>
      <c r="N132" s="463">
        <f t="shared" ref="N132:N135" si="64">$B$131</f>
        <v>43003</v>
      </c>
      <c r="O132" s="390"/>
      <c r="P132" s="283"/>
      <c r="Q132" s="283"/>
      <c r="R132" s="80"/>
      <c r="S132" s="68">
        <f t="shared" si="31"/>
        <v>0</v>
      </c>
      <c r="T132" s="4">
        <f t="shared" si="51"/>
        <v>0</v>
      </c>
      <c r="U132" s="35"/>
      <c r="V132" s="69">
        <f t="shared" si="35"/>
        <v>0</v>
      </c>
      <c r="W132" s="69">
        <f t="shared" si="36"/>
        <v>0</v>
      </c>
      <c r="X132" s="70">
        <f t="shared" si="37"/>
        <v>0</v>
      </c>
      <c r="Y132" s="92">
        <f t="shared" si="52"/>
        <v>0</v>
      </c>
      <c r="Z132" s="234"/>
      <c r="AA132" s="530">
        <v>0</v>
      </c>
      <c r="AB132" s="531">
        <v>0</v>
      </c>
      <c r="AC132" s="37"/>
    </row>
    <row r="133" spans="1:29" ht="12.75" customHeight="1" x14ac:dyDescent="0.25">
      <c r="A133" s="497" t="str">
        <f>TEXT($B$131,"dddd")</f>
        <v>zondag</v>
      </c>
      <c r="B133" s="664"/>
      <c r="C133" s="452"/>
      <c r="D133" s="492">
        <f>IF(LEFT($A133,2)="ma",$D$173,IF(LEFT($A133,2)="di",$D$178,IF(LEFT($A133,2)="wo",$D$183,IF(LEFT($A133,2)="do",$D$188,IF(LEFT($A133,2)="vr",$D$193,IF(LEFT($A133,2)="za",$D$198,IF(LEFT($A133,2)="zo",$D$199)))))))</f>
        <v>0</v>
      </c>
      <c r="E133" s="441">
        <f>IF(LEFT($A133,2)="ma",$E$173,IF(LEFT($A133,2)="di",$E$178,IF(LEFT($A133,2)="wo",$E$183,IF(LEFT($A133,2)="do",$E$188,IF(LEFT($A133,2)="vr",$E$193,IF(LEFT($A133,2)="za",$E$198,IF(LEFT($A133,2)="zo",$E$199)))))))</f>
        <v>0</v>
      </c>
      <c r="F133" s="441">
        <f>IF(LEFT($A133,2)="ma",$C$173,IF(LEFT($A133,2)="di",$C$178,IF(LEFT($A133,2)="wo",$C$183,IF(LEFT($A133,2)="do",$C$188,IF(LEFT($A133,2)="vr",$C$193,IF(LEFT($A133,2)="za",$C$198,IF(LEFT($A133,2)="zo",$C$199)))))))</f>
        <v>0</v>
      </c>
      <c r="G133" s="43">
        <f t="shared" si="39"/>
        <v>0</v>
      </c>
      <c r="H133" s="265"/>
      <c r="I133" s="265"/>
      <c r="J133" s="280"/>
      <c r="K133" s="280"/>
      <c r="L133" s="310"/>
      <c r="M133" s="282"/>
      <c r="N133" s="463">
        <f t="shared" si="64"/>
        <v>43003</v>
      </c>
      <c r="O133" s="390"/>
      <c r="P133" s="283"/>
      <c r="Q133" s="283"/>
      <c r="R133" s="80"/>
      <c r="S133" s="68">
        <f t="shared" si="31"/>
        <v>0</v>
      </c>
      <c r="T133" s="4">
        <f t="shared" si="51"/>
        <v>0</v>
      </c>
      <c r="U133" s="35"/>
      <c r="V133" s="69">
        <f t="shared" si="35"/>
        <v>0</v>
      </c>
      <c r="W133" s="69">
        <f t="shared" si="36"/>
        <v>0</v>
      </c>
      <c r="X133" s="70">
        <f t="shared" si="37"/>
        <v>0</v>
      </c>
      <c r="Y133" s="92">
        <f t="shared" si="52"/>
        <v>0</v>
      </c>
      <c r="Z133" s="234"/>
      <c r="AA133" s="530">
        <v>0</v>
      </c>
      <c r="AB133" s="531">
        <v>0</v>
      </c>
      <c r="AC133" s="37"/>
    </row>
    <row r="134" spans="1:29" ht="12.75" customHeight="1" thickBot="1" x14ac:dyDescent="0.3">
      <c r="A134" s="497" t="str">
        <f>TEXT($B$131,"dddd")</f>
        <v>zondag</v>
      </c>
      <c r="B134" s="664"/>
      <c r="C134" s="450"/>
      <c r="D134" s="441">
        <f>IF(LEFT($A134,2)="ma",$D$174,IF(LEFT($A134,2)="di",$D$179,IF(LEFT($A134,2)="wo",$D$184,IF(LEFT($A134,2)="do",$D$189,IF(LEFT($A134,2)="vr",$D$194,IF(LEFT($A134,2)="za",$D$198,IF(LEFT($A134,2)="zo",$D$199)))))))</f>
        <v>0</v>
      </c>
      <c r="E134" s="441">
        <f>IF(LEFT($A134,2)="ma",$E$174,IF(LEFT($A134,2)="di",$E$179,IF(LEFT($A134,2)="wo",$E$184,IF(LEFT($A134,2)="do",$E$189,IF(LEFT($A134,2)="vr",$E$194,IF(LEFT($A134,2)="za",$E$198,IF(LEFT($A134,2)="zo",$E$199)))))))</f>
        <v>0</v>
      </c>
      <c r="F134" s="441">
        <f>IF(LEFT($A134,2)="ma",$C$174,IF(LEFT($A134,2)="di",$C$179,IF(LEFT($A134,2)="wo",$C$184,IF(LEFT($A134,2)="do",$C$189,IF(LEFT($A134,2)="vr",$C$194,IF(LEFT($A134,2)="za",$C$198,IF(LEFT($A134,2)="zo",$C$199)))))))</f>
        <v>0</v>
      </c>
      <c r="G134" s="43">
        <f t="shared" si="39"/>
        <v>0</v>
      </c>
      <c r="H134" s="265"/>
      <c r="I134" s="265"/>
      <c r="J134" s="280"/>
      <c r="K134" s="280"/>
      <c r="L134" s="310"/>
      <c r="M134" s="282"/>
      <c r="N134" s="463">
        <f t="shared" si="64"/>
        <v>43003</v>
      </c>
      <c r="O134" s="390"/>
      <c r="P134" s="283"/>
      <c r="Q134" s="283"/>
      <c r="R134" s="80"/>
      <c r="S134" s="68">
        <f t="shared" ref="S134:S155" si="65">IF(LEFT(M134,1)="R",IF(R134&lt;$Q$2,0,R134-$Q$2),IF(LEFT(M134,1)="S",IF(R134&lt;$Q$2,0,R134-$Q$2),R134))</f>
        <v>0</v>
      </c>
      <c r="T134" s="4">
        <f t="shared" ref="T134:T155" si="66">S134*$R$3</f>
        <v>0</v>
      </c>
      <c r="U134" s="35"/>
      <c r="V134" s="69">
        <f t="shared" si="35"/>
        <v>0</v>
      </c>
      <c r="W134" s="69">
        <f t="shared" si="36"/>
        <v>0</v>
      </c>
      <c r="X134" s="70">
        <f t="shared" si="37"/>
        <v>0</v>
      </c>
      <c r="Y134" s="92">
        <f t="shared" ref="Y134:Y155" si="67">V134*($R$3)</f>
        <v>0</v>
      </c>
      <c r="Z134" s="234"/>
      <c r="AA134" s="530">
        <v>0</v>
      </c>
      <c r="AB134" s="531">
        <v>0</v>
      </c>
      <c r="AC134" s="37"/>
    </row>
    <row r="135" spans="1:29" ht="13.5" customHeight="1" thickBot="1" x14ac:dyDescent="0.3">
      <c r="A135" s="498" t="str">
        <f>TEXT($B$131,"dddd")</f>
        <v>zondag</v>
      </c>
      <c r="B135" s="665"/>
      <c r="C135" s="449" t="e">
        <f t="shared" ref="C135" si="68">IF(LEFT($A131,2)="ma",SUM(G131:G135)-SUM($H$171:$H$175)+C130,IF(LEFT($A131,2)="di",SUM(G131:G135)-SUM($H$176:$H$180)+C130, IF(LEFT($A131,2)="wo",SUM(G131:G135)-SUM($H$181:$H$185)+C130, IF(LEFT($A131,2)="do",SUM(G131:G135)-SUM($H$186:$H$190)+C130, IF(LEFT($A131,2)="vr",SUM(G131:G135)-SUM($H$191:$H$195)+C130, IF(LEFT($A131,2)="za",SUM(G131:G135)-$H$198+C130, IF(LEFT($A131,2)="zo",SUM(G131:G135)-$H$199+C130)))))))</f>
        <v>#REF!</v>
      </c>
      <c r="D135" s="442">
        <f>IF(LEFT($A135,2)="ma",$D$175,IF(LEFT($A135,2)="di",$D$180,IF(LEFT($A135,2)="wo",$D$185,IF(LEFT($A135,2)="do",$D$190,IF(LEFT($A135,2)="vr",$D$195,IF(LEFT($A135,2)="za",$D$198,IF(LEFT($A135,2)="zo",$D$199)))))))</f>
        <v>0</v>
      </c>
      <c r="E135" s="442">
        <f>IF(LEFT($A135,2)="ma",$E$175,IF(LEFT($A135,2)="di",$E$180,IF(LEFT($A135,2)="wo",$E$185,IF(LEFT($A135,2)="do",$E$190,IF(LEFT($A135,2)="vr",$E$195,IF(LEFT($A135,2)="za",$E$198,IF(LEFT($A135,2)="zo",$E$199)))))))</f>
        <v>0</v>
      </c>
      <c r="F135" s="442">
        <f>IF(LEFT($A135,2)="ma",$C$175,IF(LEFT($A135,2)="di",$C$180,IF(LEFT($A135,2)="wo",$C$185,IF(LEFT($A135,2)="do",$C$190,IF(LEFT($A135,2)="vr",$C$195,IF(LEFT($A135,2)="za",$C$198,IF(LEFT($A135,2)="zo",$C$199)))))))</f>
        <v>0</v>
      </c>
      <c r="G135" s="44">
        <f t="shared" si="39"/>
        <v>0</v>
      </c>
      <c r="H135" s="266"/>
      <c r="I135" s="266"/>
      <c r="J135" s="284"/>
      <c r="K135" s="284"/>
      <c r="L135" s="311"/>
      <c r="M135" s="286"/>
      <c r="N135" s="463">
        <f t="shared" si="64"/>
        <v>43003</v>
      </c>
      <c r="O135" s="391"/>
      <c r="P135" s="287"/>
      <c r="Q135" s="287"/>
      <c r="R135" s="81"/>
      <c r="S135" s="71">
        <f t="shared" si="65"/>
        <v>0</v>
      </c>
      <c r="T135" s="6">
        <f t="shared" si="66"/>
        <v>0</v>
      </c>
      <c r="U135" s="36"/>
      <c r="V135" s="72">
        <f t="shared" si="35"/>
        <v>0</v>
      </c>
      <c r="W135" s="72">
        <f t="shared" si="36"/>
        <v>0</v>
      </c>
      <c r="X135" s="73">
        <f t="shared" si="37"/>
        <v>0</v>
      </c>
      <c r="Y135" s="93">
        <f t="shared" si="67"/>
        <v>0</v>
      </c>
      <c r="Z135" s="235"/>
      <c r="AA135" s="536">
        <v>0</v>
      </c>
      <c r="AB135" s="537">
        <v>0</v>
      </c>
      <c r="AC135" s="38"/>
    </row>
    <row r="136" spans="1:29" ht="12.75" customHeight="1" thickBot="1" x14ac:dyDescent="0.3">
      <c r="A136" s="499" t="str">
        <f>TEXT($B$136,"dddd")</f>
        <v>maandag</v>
      </c>
      <c r="B136" s="663">
        <f>DATE($AC$3,9,27)</f>
        <v>43004</v>
      </c>
      <c r="C136" s="451"/>
      <c r="D136" s="493">
        <f>IF(LEFT($A136,2 )="ma",$D$171,IF(LEFT($A136,2)="di",$D$176,IF(LEFT($A136,2)="wo",$D$181,IF(LEFT($A136,2)="do",$D$186,IF(LEFT($A136,2)="vr",$D$191,IF(LEFT($A136,2)="za",$D$198,IF(LEFT($A136,2)="zo",$D$199)))))))</f>
        <v>0</v>
      </c>
      <c r="E136" s="495">
        <f>IF(LEFT($A136,2)="ma",$E$171,IF(LEFT($A136,2)="di",$E$176,IF(LEFT($A136,2)="wo",$E$181,IF(LEFT($A136,2)="do",$E$186,IF(LEFT($A136,2)="vr",$E$191,IF(LEFT($A136,2)="za",$E$198,IF(LEFT($A136,2)="zo",$E$199)))))))</f>
        <v>0</v>
      </c>
      <c r="F136" s="495">
        <f>IF(LEFT($A136,2)="ma",$C$171,IF(LEFT($A136,2)="di",$C$176,IF(LEFT($A136,2)="wo",$C$181,IF(LEFT($A136,2)="do",$C$186,IF(LEFT($A136,2)="vr",$C$191,IF(LEFT($A136,2)="za",$C$198,IF(LEFT($A136,2)="zo",$C$199)))))))</f>
        <v>0</v>
      </c>
      <c r="G136" s="42">
        <f t="shared" si="39"/>
        <v>0</v>
      </c>
      <c r="H136" s="264"/>
      <c r="I136" s="508"/>
      <c r="J136" s="276"/>
      <c r="K136" s="276"/>
      <c r="L136" s="309"/>
      <c r="M136" s="278"/>
      <c r="N136" s="464">
        <f>$B$136</f>
        <v>43004</v>
      </c>
      <c r="O136" s="389"/>
      <c r="P136" s="279"/>
      <c r="Q136" s="279"/>
      <c r="R136" s="79"/>
      <c r="S136" s="200">
        <f t="shared" si="65"/>
        <v>0</v>
      </c>
      <c r="T136" s="5">
        <f t="shared" si="66"/>
        <v>0</v>
      </c>
      <c r="U136" s="34"/>
      <c r="V136" s="67">
        <f>IF(LEFT(M136,1)="R",IF(U136&lt;$Q$2,0,U136-$Q$2),IF(LEFT(M136,1)="S",IF(U136&lt;$Q$2,0,U136-$Q$2),U136))</f>
        <v>0</v>
      </c>
      <c r="W136" s="67">
        <f>U136</f>
        <v>0</v>
      </c>
      <c r="X136" s="74">
        <f>W136*($Y$3)</f>
        <v>0</v>
      </c>
      <c r="Y136" s="91">
        <f t="shared" si="67"/>
        <v>0</v>
      </c>
      <c r="Z136" s="238"/>
      <c r="AA136" s="528">
        <v>0</v>
      </c>
      <c r="AB136" s="529">
        <v>0</v>
      </c>
      <c r="AC136" s="41"/>
    </row>
    <row r="137" spans="1:29" ht="12.75" customHeight="1" thickBot="1" x14ac:dyDescent="0.3">
      <c r="A137" s="499" t="str">
        <f>TEXT($B$136,"dddd")</f>
        <v>maandag</v>
      </c>
      <c r="B137" s="664"/>
      <c r="C137" s="450"/>
      <c r="D137" s="494">
        <f>IF(LEFT($A137,2)="ma",$D$172,IF(LEFT($A137,2)="di",$D$177,IF(LEFT($A137,2)="wo",$D$182,IF(LEFT($A137,2)="do",$D$187,IF(LEFT($A137,2)="vr",$D$192,IF(LEFT($A137,2)="za",$D$198,IF(LEFT($A137,2)="zo",$D$199)))))))</f>
        <v>0</v>
      </c>
      <c r="E137" s="441">
        <f>IF(LEFT($A137,2)="ma",$E$172,IF(LEFT($A137,2)="di",$E$177,IF(LEFT($A137,2)="wo",$E$182,IF(LEFT($A137,2)="do",$E$187,IF(LEFT($A137,2)="vr",$E$192,IF(LEFT($A137,2)="za",$E$198,IF(LEFT($A137,2)="zo",$E$199)))))))</f>
        <v>0</v>
      </c>
      <c r="F137" s="441">
        <f>IF(LEFT($A137,2)="ma",$C$172,IF(LEFT($A137,2)="di",$C$177,IF(LEFT($A137,2)="wo",$C$182,IF(LEFT($A137,2)="do",$C$187,IF(LEFT($A137,2)="vr",$C$192,IF(LEFT($A137,2)="za",$C$198,IF(LEFT($A137,2)="zo",$C$199)))))))</f>
        <v>0</v>
      </c>
      <c r="G137" s="43">
        <f t="shared" si="39"/>
        <v>0</v>
      </c>
      <c r="H137" s="265"/>
      <c r="I137" s="265"/>
      <c r="J137" s="280"/>
      <c r="K137" s="280"/>
      <c r="L137" s="310"/>
      <c r="M137" s="282"/>
      <c r="N137" s="464">
        <f t="shared" ref="N137:N140" si="69">$B$136</f>
        <v>43004</v>
      </c>
      <c r="O137" s="390"/>
      <c r="P137" s="283"/>
      <c r="Q137" s="283"/>
      <c r="R137" s="80"/>
      <c r="S137" s="68">
        <f t="shared" si="65"/>
        <v>0</v>
      </c>
      <c r="T137" s="4">
        <f t="shared" si="66"/>
        <v>0</v>
      </c>
      <c r="U137" s="35"/>
      <c r="V137" s="69">
        <f t="shared" ref="V137:V155" si="70">IF(LEFT(M137,1)="R",IF(U137&lt;$Q$2,0,U137-$Q$2),IF(LEFT(M137,1)="S",IF(U137&lt;$Q$2,0,U137-$Q$2),U137))</f>
        <v>0</v>
      </c>
      <c r="W137" s="69">
        <f t="shared" ref="W137:W155" si="71">U137</f>
        <v>0</v>
      </c>
      <c r="X137" s="70">
        <f t="shared" ref="X137:X155" si="72">W137*($Y$3)</f>
        <v>0</v>
      </c>
      <c r="Y137" s="92">
        <f t="shared" si="67"/>
        <v>0</v>
      </c>
      <c r="Z137" s="234"/>
      <c r="AA137" s="530">
        <v>0</v>
      </c>
      <c r="AB137" s="531">
        <v>0</v>
      </c>
      <c r="AC137" s="37"/>
    </row>
    <row r="138" spans="1:29" ht="12.75" customHeight="1" thickBot="1" x14ac:dyDescent="0.3">
      <c r="A138" s="499" t="str">
        <f>TEXT($B$136,"dddd")</f>
        <v>maandag</v>
      </c>
      <c r="B138" s="664"/>
      <c r="C138" s="452"/>
      <c r="D138" s="492">
        <f>IF(LEFT($A138,2)="ma",$D$173,IF(LEFT($A138,2)="di",$D$178,IF(LEFT($A138,2)="wo",$D$183,IF(LEFT($A138,2)="do",$D$188,IF(LEFT($A138,2)="vr",$D$193,IF(LEFT($A138,2)="za",$D$198,IF(LEFT($A138,2)="zo",$D$199)))))))</f>
        <v>0</v>
      </c>
      <c r="E138" s="441">
        <f>IF(LEFT($A138,2)="ma",$E$173,IF(LEFT($A138,2)="di",$E$178,IF(LEFT($A138,2)="wo",$E$183,IF(LEFT($A138,2)="do",$E$188,IF(LEFT($A138,2)="vr",$E$193,IF(LEFT($A138,2)="za",$E$198,IF(LEFT($A138,2)="zo",$E$199)))))))</f>
        <v>0</v>
      </c>
      <c r="F138" s="441">
        <f>IF(LEFT($A138,2)="ma",$C$173,IF(LEFT($A138,2)="di",$C$178,IF(LEFT($A138,2)="wo",$C$183,IF(LEFT($A138,2)="do",$C$188,IF(LEFT($A138,2)="vr",$C$193,IF(LEFT($A138,2)="za",$C$198,IF(LEFT($A138,2)="zo",$C$199)))))))</f>
        <v>0</v>
      </c>
      <c r="G138" s="43">
        <f t="shared" si="39"/>
        <v>0</v>
      </c>
      <c r="H138" s="265"/>
      <c r="I138" s="265"/>
      <c r="J138" s="280"/>
      <c r="K138" s="280"/>
      <c r="L138" s="310"/>
      <c r="M138" s="282"/>
      <c r="N138" s="464">
        <f t="shared" si="69"/>
        <v>43004</v>
      </c>
      <c r="O138" s="390"/>
      <c r="P138" s="283"/>
      <c r="Q138" s="283"/>
      <c r="R138" s="80"/>
      <c r="S138" s="68">
        <f t="shared" si="65"/>
        <v>0</v>
      </c>
      <c r="T138" s="4">
        <f t="shared" si="66"/>
        <v>0</v>
      </c>
      <c r="U138" s="35"/>
      <c r="V138" s="69">
        <f t="shared" si="70"/>
        <v>0</v>
      </c>
      <c r="W138" s="69">
        <f t="shared" si="71"/>
        <v>0</v>
      </c>
      <c r="X138" s="70">
        <f t="shared" si="72"/>
        <v>0</v>
      </c>
      <c r="Y138" s="92">
        <f t="shared" si="67"/>
        <v>0</v>
      </c>
      <c r="Z138" s="234"/>
      <c r="AA138" s="530">
        <v>0</v>
      </c>
      <c r="AB138" s="531">
        <v>0</v>
      </c>
      <c r="AC138" s="37"/>
    </row>
    <row r="139" spans="1:29" ht="12.75" customHeight="1" thickBot="1" x14ac:dyDescent="0.3">
      <c r="A139" s="499" t="str">
        <f>TEXT($B$136,"dddd")</f>
        <v>maandag</v>
      </c>
      <c r="B139" s="664"/>
      <c r="C139" s="450"/>
      <c r="D139" s="441">
        <f>IF(LEFT($A139,2)="ma",$D$174,IF(LEFT($A139,2)="di",$D$179,IF(LEFT($A139,2)="wo",$D$184,IF(LEFT($A139,2)="do",$D$189,IF(LEFT($A139,2)="vr",$D$194,IF(LEFT($A139,2)="za",$D$198,IF(LEFT($A139,2)="zo",$D$199)))))))</f>
        <v>0</v>
      </c>
      <c r="E139" s="441">
        <f>IF(LEFT($A139,2)="ma",$E$174,IF(LEFT($A139,2)="di",$E$179,IF(LEFT($A139,2)="wo",$E$184,IF(LEFT($A139,2)="do",$E$189,IF(LEFT($A139,2)="vr",$E$194,IF(LEFT($A139,2)="za",$E$198,IF(LEFT($A139,2)="zo",$E$199)))))))</f>
        <v>0</v>
      </c>
      <c r="F139" s="441">
        <f>IF(LEFT($A139,2)="ma",$C$174,IF(LEFT($A139,2)="di",$C$179,IF(LEFT($A139,2)="wo",$C$184,IF(LEFT($A139,2)="do",$C$189,IF(LEFT($A139,2)="vr",$C$194,IF(LEFT($A139,2)="za",$C$198,IF(LEFT($A139,2)="zo",$C$199)))))))</f>
        <v>0</v>
      </c>
      <c r="G139" s="43">
        <f t="shared" si="39"/>
        <v>0</v>
      </c>
      <c r="H139" s="265"/>
      <c r="I139" s="265"/>
      <c r="J139" s="280"/>
      <c r="K139" s="280"/>
      <c r="L139" s="310"/>
      <c r="M139" s="282"/>
      <c r="N139" s="464">
        <f t="shared" si="69"/>
        <v>43004</v>
      </c>
      <c r="O139" s="390"/>
      <c r="P139" s="283"/>
      <c r="Q139" s="283"/>
      <c r="R139" s="80"/>
      <c r="S139" s="68">
        <f t="shared" si="65"/>
        <v>0</v>
      </c>
      <c r="T139" s="4">
        <f t="shared" si="66"/>
        <v>0</v>
      </c>
      <c r="U139" s="35"/>
      <c r="V139" s="69">
        <f t="shared" si="70"/>
        <v>0</v>
      </c>
      <c r="W139" s="69">
        <f t="shared" si="71"/>
        <v>0</v>
      </c>
      <c r="X139" s="70">
        <f t="shared" si="72"/>
        <v>0</v>
      </c>
      <c r="Y139" s="92">
        <f t="shared" si="67"/>
        <v>0</v>
      </c>
      <c r="Z139" s="234"/>
      <c r="AA139" s="530">
        <v>0</v>
      </c>
      <c r="AB139" s="531">
        <v>0</v>
      </c>
      <c r="AC139" s="37"/>
    </row>
    <row r="140" spans="1:29" ht="13.5" customHeight="1" thickBot="1" x14ac:dyDescent="0.3">
      <c r="A140" s="499" t="str">
        <f>TEXT($B$136,"dddd")</f>
        <v>maandag</v>
      </c>
      <c r="B140" s="665"/>
      <c r="C140" s="449" t="e">
        <f t="shared" ref="C140:C155" si="73">IF(LEFT($A136,2)="ma",SUM(G136:G140)-SUM($H$171:$H$175)+C135,IF(LEFT($A136,2)="di",SUM(G136:G140)-SUM($H$176:$H$180)+C135, IF(LEFT($A136,2)="wo",SUM(G136:G140)-SUM($H$181:$H$185)+C135, IF(LEFT($A136,2)="do",SUM(G136:G140)-SUM($H$186:$H$190)+C135, IF(LEFT($A136,2)="vr",SUM(G136:G140)-SUM($H$191:$H$195)+C135, IF(LEFT($A136,2)="za",SUM(G136:G140)-$H$198+C135, IF(LEFT($A136,2)="zo",SUM(G136:G140)-$H$199+C135)))))))</f>
        <v>#REF!</v>
      </c>
      <c r="D140" s="442">
        <f>IF(LEFT($A140,2)="ma",$D$175,IF(LEFT($A140,2)="di",$D$180,IF(LEFT($A140,2)="wo",$D$185,IF(LEFT($A140,2)="do",$D$190,IF(LEFT($A140,2)="vr",$D$195,IF(LEFT($A140,2)="za",$D$198,IF(LEFT($A140,2)="zo",$D$199)))))))</f>
        <v>0</v>
      </c>
      <c r="E140" s="442">
        <f>IF(LEFT($A140,2)="ma",$E$175,IF(LEFT($A140,2)="di",$E$180,IF(LEFT($A140,2)="wo",$E$185,IF(LEFT($A140,2)="do",$E$190,IF(LEFT($A140,2)="vr",$E$195,IF(LEFT($A140,2)="za",$E$198,IF(LEFT($A140,2)="zo",$E$199)))))))</f>
        <v>0</v>
      </c>
      <c r="F140" s="442">
        <f>IF(LEFT($A140,2)="ma",$C$175,IF(LEFT($A140,2)="di",$C$180,IF(LEFT($A140,2)="wo",$C$185,IF(LEFT($A140,2)="do",$C$190,IF(LEFT($A140,2)="vr",$C$195,IF(LEFT($A140,2)="za",$C$198,IF(LEFT($A140,2)="zo",$C$199)))))))</f>
        <v>0</v>
      </c>
      <c r="G140" s="46">
        <f t="shared" si="39"/>
        <v>0</v>
      </c>
      <c r="H140" s="268"/>
      <c r="I140" s="266"/>
      <c r="J140" s="292"/>
      <c r="K140" s="292"/>
      <c r="L140" s="313"/>
      <c r="M140" s="294"/>
      <c r="N140" s="464">
        <f t="shared" si="69"/>
        <v>43004</v>
      </c>
      <c r="O140" s="393"/>
      <c r="P140" s="295"/>
      <c r="Q140" s="295"/>
      <c r="R140" s="81"/>
      <c r="S140" s="71">
        <f t="shared" si="65"/>
        <v>0</v>
      </c>
      <c r="T140" s="6">
        <f t="shared" si="66"/>
        <v>0</v>
      </c>
      <c r="U140" s="36"/>
      <c r="V140" s="72">
        <f t="shared" si="70"/>
        <v>0</v>
      </c>
      <c r="W140" s="72">
        <f t="shared" si="71"/>
        <v>0</v>
      </c>
      <c r="X140" s="73">
        <f t="shared" si="72"/>
        <v>0</v>
      </c>
      <c r="Y140" s="93">
        <f t="shared" si="67"/>
        <v>0</v>
      </c>
      <c r="Z140" s="237"/>
      <c r="AA140" s="532">
        <v>0</v>
      </c>
      <c r="AB140" s="533">
        <v>0</v>
      </c>
      <c r="AC140" s="40"/>
    </row>
    <row r="141" spans="1:29" ht="12.75" customHeight="1" x14ac:dyDescent="0.25">
      <c r="A141" s="496" t="str">
        <f>TEXT($B$141,"dddd")</f>
        <v>dinsdag</v>
      </c>
      <c r="B141" s="663">
        <f>DATE($AC$3,9,28)</f>
        <v>43005</v>
      </c>
      <c r="C141" s="451"/>
      <c r="D141" s="493">
        <f>IF(LEFT($A141,2 )="ma",$D$171,IF(LEFT($A141,2)="di",$D$176,IF(LEFT($A141,2)="wo",$D$181,IF(LEFT($A141,2)="do",$D$186,IF(LEFT($A141,2)="vr",$D$191,IF(LEFT($A141,2)="za",$D$198,IF(LEFT($A141,2)="zo",$D$199)))))))</f>
        <v>0</v>
      </c>
      <c r="E141" s="495">
        <f>IF(LEFT($A141,2)="ma",$E$171,IF(LEFT($A141,2)="di",$E$176,IF(LEFT($A141,2)="wo",$E$181,IF(LEFT($A141,2)="do",$E$186,IF(LEFT($A141,2)="vr",$E$191,IF(LEFT($A141,2)="za",$E$198,IF(LEFT($A141,2)="zo",$E$199)))))))</f>
        <v>0</v>
      </c>
      <c r="F141" s="495">
        <f>IF(LEFT($A141,2)="ma",$C$171,IF(LEFT($A141,2)="di",$C$176,IF(LEFT($A141,2)="wo",$C$181,IF(LEFT($A141,2)="do",$C$186,IF(LEFT($A141,2)="vr",$C$191,IF(LEFT($A141,2)="za",$C$198,IF(LEFT($A141,2)="zo",$C$199)))))))</f>
        <v>0</v>
      </c>
      <c r="G141" s="42">
        <f t="shared" ref="G141:G155" si="74">E141-D141-F141</f>
        <v>0</v>
      </c>
      <c r="H141" s="264"/>
      <c r="I141" s="508"/>
      <c r="J141" s="276"/>
      <c r="K141" s="276"/>
      <c r="L141" s="309"/>
      <c r="M141" s="278"/>
      <c r="N141" s="463">
        <f>$B$141</f>
        <v>43005</v>
      </c>
      <c r="O141" s="389"/>
      <c r="P141" s="279"/>
      <c r="Q141" s="279"/>
      <c r="R141" s="79"/>
      <c r="S141" s="200">
        <f t="shared" si="65"/>
        <v>0</v>
      </c>
      <c r="T141" s="5">
        <f t="shared" si="66"/>
        <v>0</v>
      </c>
      <c r="U141" s="34"/>
      <c r="V141" s="67">
        <f>IF(LEFT(M141,1)="R",IF(U141&lt;$Q$2,0,U141-$Q$2),IF(LEFT(M141,1)="S",IF(U141&lt;$Q$2,0,U141-$Q$2),U141))</f>
        <v>0</v>
      </c>
      <c r="W141" s="67">
        <f>U141</f>
        <v>0</v>
      </c>
      <c r="X141" s="74">
        <f>W141*($Y$3)</f>
        <v>0</v>
      </c>
      <c r="Y141" s="91">
        <f t="shared" si="67"/>
        <v>0</v>
      </c>
      <c r="Z141" s="238"/>
      <c r="AA141" s="534">
        <v>0</v>
      </c>
      <c r="AB141" s="535">
        <v>0</v>
      </c>
      <c r="AC141" s="41"/>
    </row>
    <row r="142" spans="1:29" ht="12.75" customHeight="1" x14ac:dyDescent="0.25">
      <c r="A142" s="497" t="str">
        <f>TEXT($B$141,"dddd")</f>
        <v>dinsdag</v>
      </c>
      <c r="B142" s="664"/>
      <c r="C142" s="450"/>
      <c r="D142" s="494">
        <f>IF(LEFT($A142,2)="ma",$D$172,IF(LEFT($A142,2)="di",$D$177,IF(LEFT($A142,2)="wo",$D$182,IF(LEFT($A142,2)="do",$D$187,IF(LEFT($A142,2)="vr",$D$192,IF(LEFT($A142,2)="za",$D$198,IF(LEFT($A142,2)="zo",$D$199)))))))</f>
        <v>0</v>
      </c>
      <c r="E142" s="441">
        <f>IF(LEFT($A142,2)="ma",$E$172,IF(LEFT($A142,2)="di",$E$177,IF(LEFT($A142,2)="wo",$E$182,IF(LEFT($A142,2)="do",$E$187,IF(LEFT($A142,2)="vr",$E$192,IF(LEFT($A142,2)="za",$E$198,IF(LEFT($A142,2)="zo",$E$199)))))))</f>
        <v>0</v>
      </c>
      <c r="F142" s="441">
        <f>IF(LEFT($A142,2)="ma",$C$172,IF(LEFT($A142,2)="di",$C$177,IF(LEFT($A142,2)="wo",$C$182,IF(LEFT($A142,2)="do",$C$187,IF(LEFT($A142,2)="vr",$C$192,IF(LEFT($A142,2)="za",$C$198,IF(LEFT($A142,2)="zo",$C$199)))))))</f>
        <v>0</v>
      </c>
      <c r="G142" s="43">
        <f t="shared" si="74"/>
        <v>0</v>
      </c>
      <c r="H142" s="265"/>
      <c r="I142" s="265"/>
      <c r="J142" s="280"/>
      <c r="K142" s="280"/>
      <c r="L142" s="310"/>
      <c r="M142" s="282"/>
      <c r="N142" s="463">
        <f t="shared" ref="N142:N145" si="75">$B$141</f>
        <v>43005</v>
      </c>
      <c r="O142" s="390"/>
      <c r="P142" s="283"/>
      <c r="Q142" s="283"/>
      <c r="R142" s="80"/>
      <c r="S142" s="68">
        <f t="shared" si="65"/>
        <v>0</v>
      </c>
      <c r="T142" s="4">
        <f t="shared" si="66"/>
        <v>0</v>
      </c>
      <c r="U142" s="35"/>
      <c r="V142" s="69">
        <f t="shared" si="70"/>
        <v>0</v>
      </c>
      <c r="W142" s="69">
        <f t="shared" si="71"/>
        <v>0</v>
      </c>
      <c r="X142" s="70">
        <f t="shared" si="72"/>
        <v>0</v>
      </c>
      <c r="Y142" s="92">
        <f t="shared" si="67"/>
        <v>0</v>
      </c>
      <c r="Z142" s="234"/>
      <c r="AA142" s="530">
        <v>0</v>
      </c>
      <c r="AB142" s="531">
        <v>0</v>
      </c>
      <c r="AC142" s="37"/>
    </row>
    <row r="143" spans="1:29" ht="12.75" customHeight="1" x14ac:dyDescent="0.25">
      <c r="A143" s="497" t="str">
        <f>TEXT($B$141,"dddd")</f>
        <v>dinsdag</v>
      </c>
      <c r="B143" s="664"/>
      <c r="C143" s="452"/>
      <c r="D143" s="492">
        <f>IF(LEFT($A143,2)="ma",$D$173,IF(LEFT($A143,2)="di",$D$178,IF(LEFT($A143,2)="wo",$D$183,IF(LEFT($A143,2)="do",$D$188,IF(LEFT($A143,2)="vr",$D$193,IF(LEFT($A143,2)="za",$D$198,IF(LEFT($A143,2)="zo",$D$199)))))))</f>
        <v>0</v>
      </c>
      <c r="E143" s="441">
        <f>IF(LEFT($A143,2)="ma",$E$173,IF(LEFT($A143,2)="di",$E$178,IF(LEFT($A143,2)="wo",$E$183,IF(LEFT($A143,2)="do",$E$188,IF(LEFT($A143,2)="vr",$E$193,IF(LEFT($A143,2)="za",$E$198,IF(LEFT($A143,2)="zo",$E$199)))))))</f>
        <v>0</v>
      </c>
      <c r="F143" s="441">
        <f>IF(LEFT($A143,2)="ma",$C$173,IF(LEFT($A143,2)="di",$C$178,IF(LEFT($A143,2)="wo",$C$183,IF(LEFT($A143,2)="do",$C$188,IF(LEFT($A143,2)="vr",$C$193,IF(LEFT($A143,2)="za",$C$198,IF(LEFT($A143,2)="zo",$C$199)))))))</f>
        <v>0</v>
      </c>
      <c r="G143" s="43">
        <f t="shared" si="74"/>
        <v>0</v>
      </c>
      <c r="H143" s="265"/>
      <c r="I143" s="265"/>
      <c r="J143" s="280"/>
      <c r="K143" s="280"/>
      <c r="L143" s="310"/>
      <c r="M143" s="282"/>
      <c r="N143" s="463">
        <f t="shared" si="75"/>
        <v>43005</v>
      </c>
      <c r="O143" s="390"/>
      <c r="P143" s="283"/>
      <c r="Q143" s="283"/>
      <c r="R143" s="80"/>
      <c r="S143" s="68">
        <f t="shared" si="65"/>
        <v>0</v>
      </c>
      <c r="T143" s="4">
        <f t="shared" si="66"/>
        <v>0</v>
      </c>
      <c r="U143" s="35"/>
      <c r="V143" s="69">
        <f t="shared" si="70"/>
        <v>0</v>
      </c>
      <c r="W143" s="69">
        <f t="shared" si="71"/>
        <v>0</v>
      </c>
      <c r="X143" s="70">
        <f t="shared" si="72"/>
        <v>0</v>
      </c>
      <c r="Y143" s="92">
        <f t="shared" si="67"/>
        <v>0</v>
      </c>
      <c r="Z143" s="234"/>
      <c r="AA143" s="530">
        <v>0</v>
      </c>
      <c r="AB143" s="531">
        <v>0</v>
      </c>
      <c r="AC143" s="37"/>
    </row>
    <row r="144" spans="1:29" ht="12.75" customHeight="1" thickBot="1" x14ac:dyDescent="0.3">
      <c r="A144" s="497" t="str">
        <f>TEXT($B$141,"dddd")</f>
        <v>dinsdag</v>
      </c>
      <c r="B144" s="664"/>
      <c r="C144" s="450"/>
      <c r="D144" s="441">
        <f>IF(LEFT($A144,2)="ma",$D$174,IF(LEFT($A144,2)="di",$D$179,IF(LEFT($A144,2)="wo",$D$184,IF(LEFT($A144,2)="do",$D$189,IF(LEFT($A144,2)="vr",$D$194,IF(LEFT($A144,2)="za",$D$198,IF(LEFT($A144,2)="zo",$D$199)))))))</f>
        <v>0</v>
      </c>
      <c r="E144" s="441">
        <f>IF(LEFT($A144,2)="ma",$E$174,IF(LEFT($A144,2)="di",$E$179,IF(LEFT($A144,2)="wo",$E$184,IF(LEFT($A144,2)="do",$E$189,IF(LEFT($A144,2)="vr",$E$194,IF(LEFT($A144,2)="za",$E$198,IF(LEFT($A144,2)="zo",$E$199)))))))</f>
        <v>0</v>
      </c>
      <c r="F144" s="441">
        <f>IF(LEFT($A144,2)="ma",$C$174,IF(LEFT($A144,2)="di",$C$179,IF(LEFT($A144,2)="wo",$C$184,IF(LEFT($A144,2)="do",$C$189,IF(LEFT($A144,2)="vr",$C$194,IF(LEFT($A144,2)="za",$C$198,IF(LEFT($A144,2)="zo",$C$199)))))))</f>
        <v>0</v>
      </c>
      <c r="G144" s="43">
        <f t="shared" si="74"/>
        <v>0</v>
      </c>
      <c r="H144" s="265"/>
      <c r="I144" s="265"/>
      <c r="J144" s="280"/>
      <c r="K144" s="280"/>
      <c r="L144" s="310"/>
      <c r="M144" s="282"/>
      <c r="N144" s="463">
        <f t="shared" si="75"/>
        <v>43005</v>
      </c>
      <c r="O144" s="390"/>
      <c r="P144" s="283"/>
      <c r="Q144" s="283"/>
      <c r="R144" s="80"/>
      <c r="S144" s="68">
        <f t="shared" si="65"/>
        <v>0</v>
      </c>
      <c r="T144" s="4">
        <f t="shared" si="66"/>
        <v>0</v>
      </c>
      <c r="U144" s="35"/>
      <c r="V144" s="69">
        <f t="shared" si="70"/>
        <v>0</v>
      </c>
      <c r="W144" s="69">
        <f t="shared" si="71"/>
        <v>0</v>
      </c>
      <c r="X144" s="70">
        <f t="shared" si="72"/>
        <v>0</v>
      </c>
      <c r="Y144" s="92">
        <f t="shared" si="67"/>
        <v>0</v>
      </c>
      <c r="Z144" s="234"/>
      <c r="AA144" s="530">
        <v>0</v>
      </c>
      <c r="AB144" s="531">
        <v>0</v>
      </c>
      <c r="AC144" s="37"/>
    </row>
    <row r="145" spans="1:29" ht="13.5" customHeight="1" thickBot="1" x14ac:dyDescent="0.3">
      <c r="A145" s="498" t="str">
        <f>TEXT($B$141,"dddd")</f>
        <v>dinsdag</v>
      </c>
      <c r="B145" s="665"/>
      <c r="C145" s="449" t="e">
        <f t="shared" si="73"/>
        <v>#REF!</v>
      </c>
      <c r="D145" s="442">
        <f>IF(LEFT($A145,2)="ma",$D$175,IF(LEFT($A145,2)="di",$D$180,IF(LEFT($A145,2)="wo",$D$185,IF(LEFT($A145,2)="do",$D$190,IF(LEFT($A145,2)="vr",$D$195,IF(LEFT($A145,2)="za",$D$198,IF(LEFT($A145,2)="zo",$D$199)))))))</f>
        <v>0</v>
      </c>
      <c r="E145" s="442">
        <f>IF(LEFT($A145,2)="ma",$E$175,IF(LEFT($A145,2)="di",$E$180,IF(LEFT($A145,2)="wo",$E$185,IF(LEFT($A145,2)="do",$E$190,IF(LEFT($A145,2)="vr",$E$195,IF(LEFT($A145,2)="za",$E$198,IF(LEFT($A145,2)="zo",$E$199)))))))</f>
        <v>0</v>
      </c>
      <c r="F145" s="442">
        <f>IF(LEFT($A145,2)="ma",$C$175,IF(LEFT($A145,2)="di",$C$180,IF(LEFT($A145,2)="wo",$C$185,IF(LEFT($A145,2)="do",$C$190,IF(LEFT($A145,2)="vr",$C$195,IF(LEFT($A145,2)="za",$C$198,IF(LEFT($A145,2)="zo",$C$199)))))))</f>
        <v>0</v>
      </c>
      <c r="G145" s="44">
        <f t="shared" si="74"/>
        <v>0</v>
      </c>
      <c r="H145" s="266"/>
      <c r="I145" s="266"/>
      <c r="J145" s="284"/>
      <c r="K145" s="284"/>
      <c r="L145" s="311"/>
      <c r="M145" s="286"/>
      <c r="N145" s="463">
        <f t="shared" si="75"/>
        <v>43005</v>
      </c>
      <c r="O145" s="391"/>
      <c r="P145" s="287"/>
      <c r="Q145" s="287"/>
      <c r="R145" s="81"/>
      <c r="S145" s="71">
        <f t="shared" si="65"/>
        <v>0</v>
      </c>
      <c r="T145" s="6">
        <f t="shared" si="66"/>
        <v>0</v>
      </c>
      <c r="U145" s="36"/>
      <c r="V145" s="72">
        <f t="shared" si="70"/>
        <v>0</v>
      </c>
      <c r="W145" s="72">
        <f t="shared" si="71"/>
        <v>0</v>
      </c>
      <c r="X145" s="73">
        <f t="shared" si="72"/>
        <v>0</v>
      </c>
      <c r="Y145" s="93">
        <f t="shared" si="67"/>
        <v>0</v>
      </c>
      <c r="Z145" s="235"/>
      <c r="AA145" s="536">
        <v>0</v>
      </c>
      <c r="AB145" s="537">
        <v>0</v>
      </c>
      <c r="AC145" s="38"/>
    </row>
    <row r="146" spans="1:29" ht="12.75" customHeight="1" thickBot="1" x14ac:dyDescent="0.3">
      <c r="A146" s="499" t="str">
        <f>TEXT($B$146,"dddd")</f>
        <v>woensdag</v>
      </c>
      <c r="B146" s="663">
        <f>DATE($AC$3,9,29)</f>
        <v>43006</v>
      </c>
      <c r="C146" s="451"/>
      <c r="D146" s="493">
        <f>IF(LEFT($A146,2 )="ma",$D$171,IF(LEFT($A146,2)="di",$D$176,IF(LEFT($A146,2)="wo",$D$181,IF(LEFT($A146,2)="do",$D$186,IF(LEFT($A146,2)="vr",$D$191,IF(LEFT($A146,2)="za",$D$198,IF(LEFT($A146,2)="zo",$D$199)))))))</f>
        <v>0</v>
      </c>
      <c r="E146" s="495">
        <f>IF(LEFT($A146,2)="ma",$E$171,IF(LEFT($A146,2)="di",$E$176,IF(LEFT($A146,2)="wo",$E$181,IF(LEFT($A146,2)="do",$E$186,IF(LEFT($A146,2)="vr",$E$191,IF(LEFT($A146,2)="za",$E$198,IF(LEFT($A146,2)="zo",$E$199)))))))</f>
        <v>0</v>
      </c>
      <c r="F146" s="495">
        <f>IF(LEFT($A146,2)="ma",$C$171,IF(LEFT($A146,2)="di",$C$176,IF(LEFT($A146,2)="wo",$C$181,IF(LEFT($A146,2)="do",$C$186,IF(LEFT($A146,2)="vr",$C$191,IF(LEFT($A146,2)="za",$C$198,IF(LEFT($A146,2)="zo",$C$199)))))))</f>
        <v>0</v>
      </c>
      <c r="G146" s="42">
        <f t="shared" si="74"/>
        <v>0</v>
      </c>
      <c r="H146" s="264"/>
      <c r="I146" s="508"/>
      <c r="J146" s="276"/>
      <c r="K146" s="276"/>
      <c r="L146" s="309"/>
      <c r="M146" s="278"/>
      <c r="N146" s="464">
        <f>$B$146</f>
        <v>43006</v>
      </c>
      <c r="O146" s="389"/>
      <c r="P146" s="279"/>
      <c r="Q146" s="279"/>
      <c r="R146" s="79"/>
      <c r="S146" s="200">
        <f t="shared" si="65"/>
        <v>0</v>
      </c>
      <c r="T146" s="5">
        <f t="shared" si="66"/>
        <v>0</v>
      </c>
      <c r="U146" s="34"/>
      <c r="V146" s="67">
        <f>IF(LEFT(M146,1)="R",IF(U146&lt;$Q$2,0,U146-$Q$2),IF(LEFT(M146,1)="S",IF(U146&lt;$Q$2,0,U146-$Q$2),U146))</f>
        <v>0</v>
      </c>
      <c r="W146" s="67">
        <f>U146</f>
        <v>0</v>
      </c>
      <c r="X146" s="74">
        <f>W146*($Y$3)</f>
        <v>0</v>
      </c>
      <c r="Y146" s="91">
        <f t="shared" si="67"/>
        <v>0</v>
      </c>
      <c r="Z146" s="238"/>
      <c r="AA146" s="528">
        <v>0</v>
      </c>
      <c r="AB146" s="529">
        <v>0</v>
      </c>
      <c r="AC146" s="41"/>
    </row>
    <row r="147" spans="1:29" ht="12.75" customHeight="1" thickBot="1" x14ac:dyDescent="0.3">
      <c r="A147" s="499" t="str">
        <f>TEXT($B$146,"dddd")</f>
        <v>woensdag</v>
      </c>
      <c r="B147" s="664"/>
      <c r="C147" s="450"/>
      <c r="D147" s="494">
        <f>IF(LEFT($A147,2)="ma",$D$172,IF(LEFT($A147,2)="di",$D$177,IF(LEFT($A147,2)="wo",$D$182,IF(LEFT($A147,2)="do",$D$187,IF(LEFT($A147,2)="vr",$D$192,IF(LEFT($A147,2)="za",$D$198,IF(LEFT($A147,2)="zo",$D$199)))))))</f>
        <v>0</v>
      </c>
      <c r="E147" s="441">
        <f>IF(LEFT($A147,2)="ma",$E$172,IF(LEFT($A147,2)="di",$E$177,IF(LEFT($A147,2)="wo",$E$182,IF(LEFT($A147,2)="do",$E$187,IF(LEFT($A147,2)="vr",$E$192,IF(LEFT($A147,2)="za",$E$198,IF(LEFT($A147,2)="zo",$E$199)))))))</f>
        <v>0</v>
      </c>
      <c r="F147" s="441">
        <f>IF(LEFT($A147,2)="ma",$C$172,IF(LEFT($A147,2)="di",$C$177,IF(LEFT($A147,2)="wo",$C$182,IF(LEFT($A147,2)="do",$C$187,IF(LEFT($A147,2)="vr",$C$192,IF(LEFT($A147,2)="za",$C$198,IF(LEFT($A147,2)="zo",$C$199)))))))</f>
        <v>0</v>
      </c>
      <c r="G147" s="43">
        <f t="shared" si="74"/>
        <v>0</v>
      </c>
      <c r="H147" s="265"/>
      <c r="I147" s="265"/>
      <c r="J147" s="280"/>
      <c r="K147" s="280"/>
      <c r="L147" s="310"/>
      <c r="M147" s="282"/>
      <c r="N147" s="464">
        <f t="shared" ref="N147:N150" si="76">$B$146</f>
        <v>43006</v>
      </c>
      <c r="O147" s="390"/>
      <c r="P147" s="283"/>
      <c r="Q147" s="283"/>
      <c r="R147" s="80"/>
      <c r="S147" s="68">
        <f t="shared" si="65"/>
        <v>0</v>
      </c>
      <c r="T147" s="4">
        <f t="shared" si="66"/>
        <v>0</v>
      </c>
      <c r="U147" s="35"/>
      <c r="V147" s="69">
        <f t="shared" si="70"/>
        <v>0</v>
      </c>
      <c r="W147" s="69">
        <f t="shared" si="71"/>
        <v>0</v>
      </c>
      <c r="X147" s="70">
        <f t="shared" si="72"/>
        <v>0</v>
      </c>
      <c r="Y147" s="92">
        <f t="shared" si="67"/>
        <v>0</v>
      </c>
      <c r="Z147" s="234"/>
      <c r="AA147" s="530">
        <v>0</v>
      </c>
      <c r="AB147" s="531">
        <v>0</v>
      </c>
      <c r="AC147" s="37"/>
    </row>
    <row r="148" spans="1:29" ht="12.75" customHeight="1" thickBot="1" x14ac:dyDescent="0.3">
      <c r="A148" s="499" t="str">
        <f>TEXT($B$146,"dddd")</f>
        <v>woensdag</v>
      </c>
      <c r="B148" s="664"/>
      <c r="C148" s="452"/>
      <c r="D148" s="492">
        <f>IF(LEFT($A148,2)="ma",$D$173,IF(LEFT($A148,2)="di",$D$178,IF(LEFT($A148,2)="wo",$D$183,IF(LEFT($A148,2)="do",$D$188,IF(LEFT($A148,2)="vr",$D$193,IF(LEFT($A148,2)="za",$D$198,IF(LEFT($A148,2)="zo",$D$199)))))))</f>
        <v>0</v>
      </c>
      <c r="E148" s="441">
        <f>IF(LEFT($A148,2)="ma",$E$173,IF(LEFT($A148,2)="di",$E$178,IF(LEFT($A148,2)="wo",$E$183,IF(LEFT($A148,2)="do",$E$188,IF(LEFT($A148,2)="vr",$E$193,IF(LEFT($A148,2)="za",$E$198,IF(LEFT($A148,2)="zo",$E$199)))))))</f>
        <v>0</v>
      </c>
      <c r="F148" s="441">
        <f>IF(LEFT($A148,2)="ma",$C$173,IF(LEFT($A148,2)="di",$C$178,IF(LEFT($A148,2)="wo",$C$183,IF(LEFT($A148,2)="do",$C$188,IF(LEFT($A148,2)="vr",$C$193,IF(LEFT($A148,2)="za",$C$198,IF(LEFT($A148,2)="zo",$C$199)))))))</f>
        <v>0</v>
      </c>
      <c r="G148" s="43">
        <f t="shared" si="74"/>
        <v>0</v>
      </c>
      <c r="H148" s="265"/>
      <c r="I148" s="265"/>
      <c r="J148" s="280"/>
      <c r="K148" s="280"/>
      <c r="L148" s="310"/>
      <c r="M148" s="282"/>
      <c r="N148" s="464">
        <f t="shared" si="76"/>
        <v>43006</v>
      </c>
      <c r="O148" s="390"/>
      <c r="P148" s="283"/>
      <c r="Q148" s="283"/>
      <c r="R148" s="80"/>
      <c r="S148" s="68">
        <f t="shared" si="65"/>
        <v>0</v>
      </c>
      <c r="T148" s="4">
        <f t="shared" si="66"/>
        <v>0</v>
      </c>
      <c r="U148" s="35"/>
      <c r="V148" s="69">
        <f t="shared" si="70"/>
        <v>0</v>
      </c>
      <c r="W148" s="69">
        <f t="shared" si="71"/>
        <v>0</v>
      </c>
      <c r="X148" s="70">
        <f t="shared" si="72"/>
        <v>0</v>
      </c>
      <c r="Y148" s="92">
        <f t="shared" si="67"/>
        <v>0</v>
      </c>
      <c r="Z148" s="234"/>
      <c r="AA148" s="530">
        <v>0</v>
      </c>
      <c r="AB148" s="531">
        <v>0</v>
      </c>
      <c r="AC148" s="37"/>
    </row>
    <row r="149" spans="1:29" ht="12.75" customHeight="1" thickBot="1" x14ac:dyDescent="0.3">
      <c r="A149" s="499" t="str">
        <f>TEXT($B$146,"dddd")</f>
        <v>woensdag</v>
      </c>
      <c r="B149" s="664"/>
      <c r="C149" s="450"/>
      <c r="D149" s="441">
        <f>IF(LEFT($A149,2)="ma",$D$174,IF(LEFT($A149,2)="di",$D$179,IF(LEFT($A149,2)="wo",$D$184,IF(LEFT($A149,2)="do",$D$189,IF(LEFT($A149,2)="vr",$D$194,IF(LEFT($A149,2)="za",$D$198,IF(LEFT($A149,2)="zo",$D$199)))))))</f>
        <v>0</v>
      </c>
      <c r="E149" s="441">
        <f>IF(LEFT($A149,2)="ma",$E$174,IF(LEFT($A149,2)="di",$E$179,IF(LEFT($A149,2)="wo",$E$184,IF(LEFT($A149,2)="do",$E$189,IF(LEFT($A149,2)="vr",$E$194,IF(LEFT($A149,2)="za",$E$198,IF(LEFT($A149,2)="zo",$E$199)))))))</f>
        <v>0</v>
      </c>
      <c r="F149" s="441">
        <f>IF(LEFT($A149,2)="ma",$C$174,IF(LEFT($A149,2)="di",$C$179,IF(LEFT($A149,2)="wo",$C$184,IF(LEFT($A149,2)="do",$C$189,IF(LEFT($A149,2)="vr",$C$194,IF(LEFT($A149,2)="za",$C$198,IF(LEFT($A149,2)="zo",$C$199)))))))</f>
        <v>0</v>
      </c>
      <c r="G149" s="43">
        <f t="shared" si="74"/>
        <v>0</v>
      </c>
      <c r="H149" s="265"/>
      <c r="I149" s="265"/>
      <c r="J149" s="280"/>
      <c r="K149" s="280"/>
      <c r="L149" s="310"/>
      <c r="M149" s="282"/>
      <c r="N149" s="464">
        <f t="shared" si="76"/>
        <v>43006</v>
      </c>
      <c r="O149" s="390"/>
      <c r="P149" s="283"/>
      <c r="Q149" s="283"/>
      <c r="R149" s="80"/>
      <c r="S149" s="68">
        <f t="shared" si="65"/>
        <v>0</v>
      </c>
      <c r="T149" s="4">
        <f t="shared" si="66"/>
        <v>0</v>
      </c>
      <c r="U149" s="35"/>
      <c r="V149" s="69">
        <f t="shared" si="70"/>
        <v>0</v>
      </c>
      <c r="W149" s="69">
        <f t="shared" si="71"/>
        <v>0</v>
      </c>
      <c r="X149" s="70">
        <f t="shared" si="72"/>
        <v>0</v>
      </c>
      <c r="Y149" s="92">
        <f t="shared" si="67"/>
        <v>0</v>
      </c>
      <c r="Z149" s="234"/>
      <c r="AA149" s="530">
        <v>0</v>
      </c>
      <c r="AB149" s="531">
        <v>0</v>
      </c>
      <c r="AC149" s="37"/>
    </row>
    <row r="150" spans="1:29" ht="13.5" customHeight="1" thickBot="1" x14ac:dyDescent="0.3">
      <c r="A150" s="499" t="str">
        <f>TEXT($B$146,"dddd")</f>
        <v>woensdag</v>
      </c>
      <c r="B150" s="665"/>
      <c r="C150" s="449" t="e">
        <f t="shared" si="73"/>
        <v>#REF!</v>
      </c>
      <c r="D150" s="442">
        <f>IF(LEFT($A150,2)="ma",$D$175,IF(LEFT($A150,2)="di",$D$180,IF(LEFT($A150,2)="wo",$D$185,IF(LEFT($A150,2)="do",$D$190,IF(LEFT($A150,2)="vr",$D$195,IF(LEFT($A150,2)="za",$D$198,IF(LEFT($A150,2)="zo",$D$199)))))))</f>
        <v>0</v>
      </c>
      <c r="E150" s="442">
        <f>IF(LEFT($A150,2)="ma",$E$175,IF(LEFT($A150,2)="di",$E$180,IF(LEFT($A150,2)="wo",$E$185,IF(LEFT($A150,2)="do",$E$190,IF(LEFT($A150,2)="vr",$E$195,IF(LEFT($A150,2)="za",$E$198,IF(LEFT($A150,2)="zo",$E$199)))))))</f>
        <v>0</v>
      </c>
      <c r="F150" s="442">
        <f>IF(LEFT($A150,2)="ma",$C$175,IF(LEFT($A150,2)="di",$C$180,IF(LEFT($A150,2)="wo",$C$185,IF(LEFT($A150,2)="do",$C$190,IF(LEFT($A150,2)="vr",$C$195,IF(LEFT($A150,2)="za",$C$198,IF(LEFT($A150,2)="zo",$C$199)))))))</f>
        <v>0</v>
      </c>
      <c r="G150" s="46">
        <f t="shared" si="74"/>
        <v>0</v>
      </c>
      <c r="H150" s="268"/>
      <c r="I150" s="266"/>
      <c r="J150" s="292"/>
      <c r="K150" s="292"/>
      <c r="L150" s="313"/>
      <c r="M150" s="294"/>
      <c r="N150" s="464">
        <f t="shared" si="76"/>
        <v>43006</v>
      </c>
      <c r="O150" s="393"/>
      <c r="P150" s="295"/>
      <c r="Q150" s="295"/>
      <c r="R150" s="81"/>
      <c r="S150" s="71">
        <f t="shared" si="65"/>
        <v>0</v>
      </c>
      <c r="T150" s="6">
        <f t="shared" si="66"/>
        <v>0</v>
      </c>
      <c r="U150" s="36"/>
      <c r="V150" s="72">
        <f t="shared" si="70"/>
        <v>0</v>
      </c>
      <c r="W150" s="72">
        <f t="shared" si="71"/>
        <v>0</v>
      </c>
      <c r="X150" s="73">
        <f t="shared" si="72"/>
        <v>0</v>
      </c>
      <c r="Y150" s="93">
        <f t="shared" si="67"/>
        <v>0</v>
      </c>
      <c r="Z150" s="237"/>
      <c r="AA150" s="532">
        <v>0</v>
      </c>
      <c r="AB150" s="533">
        <v>0</v>
      </c>
      <c r="AC150" s="40"/>
    </row>
    <row r="151" spans="1:29" ht="12.75" customHeight="1" thickBot="1" x14ac:dyDescent="0.3">
      <c r="A151" s="496" t="str">
        <f>TEXT($B$151,"dddd")</f>
        <v>donderdag</v>
      </c>
      <c r="B151" s="663">
        <f>DATE($AC$3,9,30)</f>
        <v>43007</v>
      </c>
      <c r="C151" s="451"/>
      <c r="D151" s="493">
        <f>IF(LEFT($A151,2 )="ma",$D$171,IF(LEFT($A151,2)="di",$D$176,IF(LEFT($A151,2)="wo",$D$181,IF(LEFT($A151,2)="do",$D$186,IF(LEFT($A151,2)="vr",$D$191,IF(LEFT($A151,2)="za",$D$198,IF(LEFT($A151,2)="zo",$D$199)))))))</f>
        <v>0</v>
      </c>
      <c r="E151" s="495">
        <f>IF(LEFT($A151,2)="ma",$E$171,IF(LEFT($A151,2)="di",$E$176,IF(LEFT($A151,2)="wo",$E$181,IF(LEFT($A151,2)="do",$E$186,IF(LEFT($A151,2)="vr",$E$191,IF(LEFT($A151,2)="za",$E$198,IF(LEFT($A151,2)="zo",$E$199)))))))</f>
        <v>0</v>
      </c>
      <c r="F151" s="495">
        <f>IF(LEFT($A151,2)="ma",$C$171,IF(LEFT($A151,2)="di",$C$176,IF(LEFT($A151,2)="wo",$C$181,IF(LEFT($A151,2)="do",$C$186,IF(LEFT($A151,2)="vr",$C$191,IF(LEFT($A151,2)="za",$C$198,IF(LEFT($A151,2)="zo",$C$199)))))))</f>
        <v>0</v>
      </c>
      <c r="G151" s="42">
        <f t="shared" si="74"/>
        <v>0</v>
      </c>
      <c r="H151" s="264"/>
      <c r="I151" s="508"/>
      <c r="J151" s="276"/>
      <c r="K151" s="276"/>
      <c r="L151" s="309"/>
      <c r="M151" s="278"/>
      <c r="N151" s="464">
        <f>$B$151</f>
        <v>43007</v>
      </c>
      <c r="O151" s="389"/>
      <c r="P151" s="279"/>
      <c r="Q151" s="279"/>
      <c r="R151" s="79"/>
      <c r="S151" s="200">
        <f t="shared" si="65"/>
        <v>0</v>
      </c>
      <c r="T151" s="5">
        <f t="shared" si="66"/>
        <v>0</v>
      </c>
      <c r="U151" s="34"/>
      <c r="V151" s="67">
        <f>IF(LEFT(M151,1)="R",IF(U151&lt;$Q$2,0,U151-$Q$2),IF(LEFT(M151,1)="S",IF(U151&lt;$Q$2,0,U151-$Q$2),U151))</f>
        <v>0</v>
      </c>
      <c r="W151" s="67">
        <f>U151</f>
        <v>0</v>
      </c>
      <c r="X151" s="74">
        <f>W151*($Y$3)</f>
        <v>0</v>
      </c>
      <c r="Y151" s="91">
        <f t="shared" si="67"/>
        <v>0</v>
      </c>
      <c r="Z151" s="238"/>
      <c r="AA151" s="528">
        <v>0</v>
      </c>
      <c r="AB151" s="529">
        <v>0</v>
      </c>
      <c r="AC151" s="41"/>
    </row>
    <row r="152" spans="1:29" ht="12.75" customHeight="1" thickBot="1" x14ac:dyDescent="0.3">
      <c r="A152" s="497" t="str">
        <f>TEXT($B$151,"dddd")</f>
        <v>donderdag</v>
      </c>
      <c r="B152" s="664"/>
      <c r="C152" s="450"/>
      <c r="D152" s="494">
        <f>IF(LEFT($A152,2)="ma",$D$172,IF(LEFT($A152,2)="di",$D$177,IF(LEFT($A152,2)="wo",$D$182,IF(LEFT($A152,2)="do",$D$187,IF(LEFT($A152,2)="vr",$D$192,IF(LEFT($A152,2)="za",$D$198,IF(LEFT($A152,2)="zo",$D$199)))))))</f>
        <v>0</v>
      </c>
      <c r="E152" s="441">
        <f>IF(LEFT($A152,2)="ma",$E$172,IF(LEFT($A152,2)="di",$E$177,IF(LEFT($A152,2)="wo",$E$182,IF(LEFT($A152,2)="do",$E$187,IF(LEFT($A152,2)="vr",$E$192,IF(LEFT($A152,2)="za",$E$198,IF(LEFT($A152,2)="zo",$E$199)))))))</f>
        <v>0</v>
      </c>
      <c r="F152" s="441">
        <f>IF(LEFT($A152,2)="ma",$C$172,IF(LEFT($A152,2)="di",$C$177,IF(LEFT($A152,2)="wo",$C$182,IF(LEFT($A152,2)="do",$C$187,IF(LEFT($A152,2)="vr",$C$192,IF(LEFT($A152,2)="za",$C$198,IF(LEFT($A152,2)="zo",$C$199)))))))</f>
        <v>0</v>
      </c>
      <c r="G152" s="43">
        <f t="shared" si="74"/>
        <v>0</v>
      </c>
      <c r="H152" s="265"/>
      <c r="I152" s="265"/>
      <c r="J152" s="280"/>
      <c r="K152" s="280"/>
      <c r="L152" s="310"/>
      <c r="M152" s="282"/>
      <c r="N152" s="464">
        <f t="shared" ref="N152:N155" si="77">$B$151</f>
        <v>43007</v>
      </c>
      <c r="O152" s="390"/>
      <c r="P152" s="283"/>
      <c r="Q152" s="283"/>
      <c r="R152" s="80"/>
      <c r="S152" s="68">
        <f t="shared" si="65"/>
        <v>0</v>
      </c>
      <c r="T152" s="4">
        <f t="shared" si="66"/>
        <v>0</v>
      </c>
      <c r="U152" s="35"/>
      <c r="V152" s="69">
        <f t="shared" si="70"/>
        <v>0</v>
      </c>
      <c r="W152" s="69">
        <f t="shared" si="71"/>
        <v>0</v>
      </c>
      <c r="X152" s="70">
        <f t="shared" si="72"/>
        <v>0</v>
      </c>
      <c r="Y152" s="92">
        <f t="shared" si="67"/>
        <v>0</v>
      </c>
      <c r="Z152" s="234"/>
      <c r="AA152" s="530">
        <v>0</v>
      </c>
      <c r="AB152" s="531">
        <v>0</v>
      </c>
      <c r="AC152" s="37"/>
    </row>
    <row r="153" spans="1:29" ht="12.75" customHeight="1" thickBot="1" x14ac:dyDescent="0.3">
      <c r="A153" s="497" t="str">
        <f>TEXT($B$151,"dddd")</f>
        <v>donderdag</v>
      </c>
      <c r="B153" s="664"/>
      <c r="C153" s="452"/>
      <c r="D153" s="492">
        <f>IF(LEFT($A153,2)="ma",$D$173,IF(LEFT($A153,2)="di",$D$178,IF(LEFT($A153,2)="wo",$D$183,IF(LEFT($A153,2)="do",$D$188,IF(LEFT($A153,2)="vr",$D$193,IF(LEFT($A153,2)="za",$D$198,IF(LEFT($A153,2)="zo",$D$199)))))))</f>
        <v>0</v>
      </c>
      <c r="E153" s="441">
        <f>IF(LEFT($A153,2)="ma",$E$173,IF(LEFT($A153,2)="di",$E$178,IF(LEFT($A153,2)="wo",$E$183,IF(LEFT($A153,2)="do",$E$188,IF(LEFT($A153,2)="vr",$E$193,IF(LEFT($A153,2)="za",$E$198,IF(LEFT($A153,2)="zo",$E$199)))))))</f>
        <v>0</v>
      </c>
      <c r="F153" s="441">
        <f>IF(LEFT($A153,2)="ma",$C$173,IF(LEFT($A153,2)="di",$C$178,IF(LEFT($A153,2)="wo",$C$183,IF(LEFT($A153,2)="do",$C$188,IF(LEFT($A153,2)="vr",$C$193,IF(LEFT($A153,2)="za",$C$198,IF(LEFT($A153,2)="zo",$C$199)))))))</f>
        <v>0</v>
      </c>
      <c r="G153" s="43">
        <f t="shared" si="74"/>
        <v>0</v>
      </c>
      <c r="H153" s="265"/>
      <c r="I153" s="265"/>
      <c r="J153" s="280"/>
      <c r="K153" s="280"/>
      <c r="L153" s="310"/>
      <c r="M153" s="282"/>
      <c r="N153" s="464">
        <f t="shared" si="77"/>
        <v>43007</v>
      </c>
      <c r="O153" s="390"/>
      <c r="P153" s="283"/>
      <c r="Q153" s="283"/>
      <c r="R153" s="80"/>
      <c r="S153" s="68">
        <f t="shared" si="65"/>
        <v>0</v>
      </c>
      <c r="T153" s="4">
        <f t="shared" si="66"/>
        <v>0</v>
      </c>
      <c r="U153" s="35"/>
      <c r="V153" s="69">
        <f t="shared" si="70"/>
        <v>0</v>
      </c>
      <c r="W153" s="69">
        <f t="shared" si="71"/>
        <v>0</v>
      </c>
      <c r="X153" s="70">
        <f t="shared" si="72"/>
        <v>0</v>
      </c>
      <c r="Y153" s="92">
        <f t="shared" si="67"/>
        <v>0</v>
      </c>
      <c r="Z153" s="234"/>
      <c r="AA153" s="530">
        <v>0</v>
      </c>
      <c r="AB153" s="531">
        <v>0</v>
      </c>
      <c r="AC153" s="37"/>
    </row>
    <row r="154" spans="1:29" ht="12.75" customHeight="1" thickBot="1" x14ac:dyDescent="0.3">
      <c r="A154" s="497" t="str">
        <f>TEXT($B$151,"dddd")</f>
        <v>donderdag</v>
      </c>
      <c r="B154" s="664"/>
      <c r="C154" s="450"/>
      <c r="D154" s="441">
        <f>IF(LEFT($A154,2)="ma",$D$174,IF(LEFT($A154,2)="di",$D$179,IF(LEFT($A154,2)="wo",$D$184,IF(LEFT($A154,2)="do",$D$189,IF(LEFT($A154,2)="vr",$D$194,IF(LEFT($A154,2)="za",$D$198,IF(LEFT($A154,2)="zo",$D$199)))))))</f>
        <v>0</v>
      </c>
      <c r="E154" s="441">
        <f>IF(LEFT($A154,2)="ma",$E$174,IF(LEFT($A154,2)="di",$E$179,IF(LEFT($A154,2)="wo",$E$184,IF(LEFT($A154,2)="do",$E$189,IF(LEFT($A154,2)="vr",$E$194,IF(LEFT($A154,2)="za",$E$198,IF(LEFT($A154,2)="zo",$E$199)))))))</f>
        <v>0</v>
      </c>
      <c r="F154" s="441">
        <f>IF(LEFT($A154,2)="ma",$C$174,IF(LEFT($A154,2)="di",$C$179,IF(LEFT($A154,2)="wo",$C$184,IF(LEFT($A154,2)="do",$C$189,IF(LEFT($A154,2)="vr",$C$194,IF(LEFT($A154,2)="za",$C$198,IF(LEFT($A154,2)="zo",$C$199)))))))</f>
        <v>0</v>
      </c>
      <c r="G154" s="43">
        <f t="shared" si="74"/>
        <v>0</v>
      </c>
      <c r="H154" s="265"/>
      <c r="I154" s="265"/>
      <c r="J154" s="280"/>
      <c r="K154" s="280"/>
      <c r="L154" s="310"/>
      <c r="M154" s="282"/>
      <c r="N154" s="464">
        <f t="shared" si="77"/>
        <v>43007</v>
      </c>
      <c r="O154" s="390"/>
      <c r="P154" s="283"/>
      <c r="Q154" s="283"/>
      <c r="R154" s="80"/>
      <c r="S154" s="68">
        <f t="shared" si="65"/>
        <v>0</v>
      </c>
      <c r="T154" s="4">
        <f t="shared" si="66"/>
        <v>0</v>
      </c>
      <c r="U154" s="35"/>
      <c r="V154" s="69">
        <f t="shared" si="70"/>
        <v>0</v>
      </c>
      <c r="W154" s="69">
        <f t="shared" si="71"/>
        <v>0</v>
      </c>
      <c r="X154" s="70">
        <f t="shared" si="72"/>
        <v>0</v>
      </c>
      <c r="Y154" s="92">
        <f t="shared" si="67"/>
        <v>0</v>
      </c>
      <c r="Z154" s="234"/>
      <c r="AA154" s="530">
        <v>0</v>
      </c>
      <c r="AB154" s="531">
        <v>0</v>
      </c>
      <c r="AC154" s="37"/>
    </row>
    <row r="155" spans="1:29" ht="13.5" customHeight="1" thickBot="1" x14ac:dyDescent="0.3">
      <c r="A155" s="498" t="str">
        <f>TEXT($B$151,"dddd")</f>
        <v>donderdag</v>
      </c>
      <c r="B155" s="665"/>
      <c r="C155" s="449" t="e">
        <f t="shared" si="73"/>
        <v>#REF!</v>
      </c>
      <c r="D155" s="442">
        <f>IF(LEFT($A155,2)="ma",$D$175,IF(LEFT($A155,2)="di",$D$180,IF(LEFT($A155,2)="wo",$D$185,IF(LEFT($A155,2)="do",$D$190,IF(LEFT($A155,2)="vr",$D$195,IF(LEFT($A155,2)="za",$D$198,IF(LEFT($A155,2)="zo",$D$199)))))))</f>
        <v>0</v>
      </c>
      <c r="E155" s="442">
        <f>IF(LEFT($A155,2)="ma",$E$175,IF(LEFT($A155,2)="di",$E$180,IF(LEFT($A155,2)="wo",$E$185,IF(LEFT($A155,2)="do",$E$190,IF(LEFT($A155,2)="vr",$E$195,IF(LEFT($A155,2)="za",$E$198,IF(LEFT($A155,2)="zo",$E$199)))))))</f>
        <v>0</v>
      </c>
      <c r="F155" s="442">
        <f>IF(LEFT($A155,2)="ma",$C$175,IF(LEFT($A155,2)="di",$C$180,IF(LEFT($A155,2)="wo",$C$185,IF(LEFT($A155,2)="do",$C$190,IF(LEFT($A155,2)="vr",$C$195,IF(LEFT($A155,2)="za",$C$198,IF(LEFT($A155,2)="zo",$C$199)))))))</f>
        <v>0</v>
      </c>
      <c r="G155" s="44">
        <f t="shared" si="74"/>
        <v>0</v>
      </c>
      <c r="H155" s="266"/>
      <c r="I155" s="266"/>
      <c r="J155" s="284"/>
      <c r="K155" s="284"/>
      <c r="L155" s="311"/>
      <c r="M155" s="286"/>
      <c r="N155" s="464">
        <f t="shared" si="77"/>
        <v>43007</v>
      </c>
      <c r="O155" s="391"/>
      <c r="P155" s="287"/>
      <c r="Q155" s="287"/>
      <c r="R155" s="81"/>
      <c r="S155" s="71">
        <f t="shared" si="65"/>
        <v>0</v>
      </c>
      <c r="T155" s="6">
        <f t="shared" si="66"/>
        <v>0</v>
      </c>
      <c r="U155" s="36"/>
      <c r="V155" s="72">
        <f t="shared" si="70"/>
        <v>0</v>
      </c>
      <c r="W155" s="72">
        <f t="shared" si="71"/>
        <v>0</v>
      </c>
      <c r="X155" s="73">
        <f t="shared" si="72"/>
        <v>0</v>
      </c>
      <c r="Y155" s="93">
        <f t="shared" si="67"/>
        <v>0</v>
      </c>
      <c r="Z155" s="235"/>
      <c r="AA155" s="532">
        <v>0</v>
      </c>
      <c r="AB155" s="533">
        <v>0</v>
      </c>
      <c r="AC155" s="38"/>
    </row>
    <row r="156" spans="1:29" s="368" customFormat="1" x14ac:dyDescent="0.2">
      <c r="A156" s="496" t="str">
        <f>TEXT($B$156,"dddd")</f>
        <v>vrijdag</v>
      </c>
      <c r="B156" s="367"/>
      <c r="G156" s="369">
        <f>SUM(G1:G155)</f>
        <v>0</v>
      </c>
      <c r="H156" s="676" t="s">
        <v>38</v>
      </c>
      <c r="I156" s="677"/>
      <c r="J156" s="370"/>
      <c r="K156" s="370"/>
      <c r="L156" s="370"/>
      <c r="M156" s="203"/>
      <c r="N156" s="454"/>
      <c r="R156" s="384">
        <f>SUM(R6:R155)</f>
        <v>0</v>
      </c>
      <c r="S156" s="384">
        <f>SUM(S6:S155)</f>
        <v>0</v>
      </c>
      <c r="T156" s="372">
        <f t="shared" ref="T156:Y156" si="78">SUM(T6:T155)</f>
        <v>0</v>
      </c>
      <c r="U156" s="384">
        <f t="shared" si="78"/>
        <v>0</v>
      </c>
      <c r="V156" s="384">
        <f t="shared" si="78"/>
        <v>0</v>
      </c>
      <c r="W156" s="384">
        <f t="shared" si="78"/>
        <v>0</v>
      </c>
      <c r="X156" s="372">
        <f t="shared" si="78"/>
        <v>0</v>
      </c>
      <c r="Y156" s="372">
        <f t="shared" si="78"/>
        <v>0</v>
      </c>
      <c r="Z156" s="541"/>
      <c r="AA156" s="538">
        <f>SUM(AA1:AA155)</f>
        <v>0</v>
      </c>
      <c r="AB156" s="539">
        <f>SUM(AB1:AB155)</f>
        <v>0</v>
      </c>
    </row>
    <row r="157" spans="1:29" x14ac:dyDescent="0.2">
      <c r="A157" s="497" t="str">
        <f>TEXT($B$156,"dddd")</f>
        <v>vrijdag</v>
      </c>
      <c r="B157" s="75"/>
      <c r="G157" s="103"/>
      <c r="H157" s="104"/>
      <c r="I157" s="105"/>
      <c r="T157" s="78" t="s">
        <v>37</v>
      </c>
      <c r="Y157" s="78" t="s">
        <v>37</v>
      </c>
      <c r="Z157" s="542"/>
      <c r="AA157" s="540" t="s">
        <v>143</v>
      </c>
      <c r="AB157" s="540" t="s">
        <v>37</v>
      </c>
    </row>
    <row r="158" spans="1:29" ht="13.5" thickBot="1" x14ac:dyDescent="0.25">
      <c r="A158" s="497" t="str">
        <f>TEXT($B$156,"dddd")</f>
        <v>vrijdag</v>
      </c>
      <c r="B158" s="75"/>
      <c r="G158" s="103"/>
      <c r="H158" s="104"/>
      <c r="I158" s="105"/>
    </row>
    <row r="159" spans="1:29" ht="13.5" thickBot="1" x14ac:dyDescent="0.25">
      <c r="A159" s="497" t="str">
        <f>TEXT($B$156,"dddd")</f>
        <v>vrijdag</v>
      </c>
      <c r="B159" s="75"/>
      <c r="G159" s="103"/>
      <c r="H159" s="104"/>
      <c r="I159" s="105"/>
      <c r="AA159" s="659" t="s">
        <v>144</v>
      </c>
      <c r="AB159" s="660"/>
    </row>
    <row r="160" spans="1:29" ht="13.5" thickBot="1" x14ac:dyDescent="0.25">
      <c r="A160" s="498" t="str">
        <f>TEXT($B$156,"dddd")</f>
        <v>vrijdag</v>
      </c>
      <c r="B160" s="75"/>
      <c r="AA160" s="661">
        <f>AA156+AB156</f>
        <v>0</v>
      </c>
      <c r="AB160" s="662"/>
    </row>
    <row r="161" spans="2:34" x14ac:dyDescent="0.2">
      <c r="B161" s="75"/>
    </row>
    <row r="162" spans="2:34" x14ac:dyDescent="0.2">
      <c r="B162" s="75"/>
    </row>
    <row r="163" spans="2:34" x14ac:dyDescent="0.2">
      <c r="B163" s="75"/>
    </row>
    <row r="167" spans="2:34" ht="13.5" thickBot="1" x14ac:dyDescent="0.25"/>
    <row r="168" spans="2:34" x14ac:dyDescent="0.2">
      <c r="B168" s="631" t="s">
        <v>36</v>
      </c>
      <c r="C168" s="632"/>
      <c r="D168" s="632"/>
      <c r="E168" s="632"/>
      <c r="F168" s="632"/>
      <c r="G168" s="632"/>
      <c r="H168" s="632"/>
      <c r="I168" s="633"/>
      <c r="J168" s="94"/>
      <c r="L168" s="47"/>
    </row>
    <row r="169" spans="2:34" ht="15.75" thickBot="1" x14ac:dyDescent="0.3">
      <c r="B169" s="634"/>
      <c r="C169" s="635"/>
      <c r="D169" s="635"/>
      <c r="E169" s="635"/>
      <c r="F169" s="635"/>
      <c r="G169" s="635"/>
      <c r="H169" s="635"/>
      <c r="I169" s="636"/>
      <c r="J169" s="27"/>
      <c r="L169" s="47"/>
      <c r="AG169" s="47" t="s">
        <v>39</v>
      </c>
      <c r="AH169" s="47" t="s">
        <v>40</v>
      </c>
    </row>
    <row r="170" spans="2:34" ht="13.5" thickBot="1" x14ac:dyDescent="0.25">
      <c r="B170" s="194" t="s">
        <v>21</v>
      </c>
      <c r="C170" s="9" t="s">
        <v>22</v>
      </c>
      <c r="D170" s="10" t="s">
        <v>23</v>
      </c>
      <c r="E170" s="10" t="s">
        <v>24</v>
      </c>
      <c r="F170" s="10" t="s">
        <v>25</v>
      </c>
      <c r="G170" s="198" t="s">
        <v>26</v>
      </c>
      <c r="H170" s="194" t="s">
        <v>27</v>
      </c>
      <c r="I170" s="10"/>
      <c r="L170" s="47"/>
      <c r="AG170" s="47" t="s">
        <v>41</v>
      </c>
      <c r="AH170" s="47">
        <v>11</v>
      </c>
    </row>
    <row r="171" spans="2:34" x14ac:dyDescent="0.2">
      <c r="B171" s="17" t="s">
        <v>28</v>
      </c>
      <c r="C171" s="408">
        <f>NULROOSTER!B4</f>
        <v>0</v>
      </c>
      <c r="D171" s="409">
        <f>NULROOSTER!C4</f>
        <v>0</v>
      </c>
      <c r="E171" s="410">
        <f>NULROOSTER!D4</f>
        <v>0</v>
      </c>
      <c r="F171" s="411"/>
      <c r="G171" s="412"/>
      <c r="H171" s="413">
        <f>E171-D171-C171</f>
        <v>0</v>
      </c>
      <c r="I171" s="414"/>
      <c r="L171" s="47"/>
      <c r="AG171" s="47" t="s">
        <v>42</v>
      </c>
      <c r="AH171" s="47">
        <v>35</v>
      </c>
    </row>
    <row r="172" spans="2:34" x14ac:dyDescent="0.2">
      <c r="B172" s="429" t="s">
        <v>28</v>
      </c>
      <c r="C172" s="415">
        <f>NULROOSTER!B5</f>
        <v>0</v>
      </c>
      <c r="D172" s="424">
        <f>NULROOSTER!C5</f>
        <v>0</v>
      </c>
      <c r="E172" s="501">
        <f>NULROOSTER!D5</f>
        <v>0</v>
      </c>
      <c r="F172" s="416"/>
      <c r="G172" s="416"/>
      <c r="H172" s="196">
        <f>E172-D172-C172</f>
        <v>0</v>
      </c>
      <c r="I172" s="417"/>
      <c r="L172" s="47"/>
      <c r="AG172" s="47" t="s">
        <v>43</v>
      </c>
      <c r="AH172" s="47">
        <v>45</v>
      </c>
    </row>
    <row r="173" spans="2:34" x14ac:dyDescent="0.2">
      <c r="B173" s="429" t="s">
        <v>28</v>
      </c>
      <c r="C173" s="415">
        <f>NULROOSTER!B6</f>
        <v>0</v>
      </c>
      <c r="D173" s="424">
        <f>NULROOSTER!C6</f>
        <v>0</v>
      </c>
      <c r="E173" s="501">
        <f>NULROOSTER!D6</f>
        <v>0</v>
      </c>
      <c r="F173" s="416"/>
      <c r="G173" s="416"/>
      <c r="H173" s="196">
        <f>E173-D173-C173</f>
        <v>0</v>
      </c>
      <c r="I173" s="417"/>
      <c r="L173" s="47"/>
      <c r="AG173" s="47" t="s">
        <v>44</v>
      </c>
      <c r="AH173" s="47">
        <v>50</v>
      </c>
    </row>
    <row r="174" spans="2:34" x14ac:dyDescent="0.2">
      <c r="B174" s="429" t="s">
        <v>28</v>
      </c>
      <c r="C174" s="415">
        <f>NULROOSTER!B7</f>
        <v>0</v>
      </c>
      <c r="D174" s="424">
        <f>NULROOSTER!C7</f>
        <v>0</v>
      </c>
      <c r="E174" s="501">
        <f>NULROOSTER!D7</f>
        <v>0</v>
      </c>
      <c r="F174" s="416"/>
      <c r="G174" s="416"/>
      <c r="H174" s="196">
        <f>E174-D174-C174</f>
        <v>0</v>
      </c>
      <c r="I174" s="417"/>
      <c r="L174" s="47"/>
      <c r="AG174" s="47" t="s">
        <v>45</v>
      </c>
      <c r="AH174" s="47">
        <v>55</v>
      </c>
    </row>
    <row r="175" spans="2:34" ht="13.5" thickBot="1" x14ac:dyDescent="0.25">
      <c r="B175" s="19" t="s">
        <v>28</v>
      </c>
      <c r="C175" s="426">
        <f>NULROOSTER!B8</f>
        <v>0</v>
      </c>
      <c r="D175" s="428">
        <f>NULROOSTER!C8</f>
        <v>0</v>
      </c>
      <c r="E175" s="505">
        <f>NULROOSTER!D8</f>
        <v>0</v>
      </c>
      <c r="F175" s="422"/>
      <c r="G175" s="422"/>
      <c r="H175" s="199">
        <f t="shared" ref="H175:H195" si="79">E175-D175-C175</f>
        <v>0</v>
      </c>
      <c r="I175" s="29"/>
      <c r="L175" s="47"/>
      <c r="AG175" s="47" t="s">
        <v>46</v>
      </c>
      <c r="AH175" s="95" t="s">
        <v>53</v>
      </c>
    </row>
    <row r="176" spans="2:34" x14ac:dyDescent="0.2">
      <c r="B176" s="17" t="s">
        <v>29</v>
      </c>
      <c r="C176" s="434">
        <f>NULROOSTER!B9</f>
        <v>0</v>
      </c>
      <c r="D176" s="435">
        <f>NULROOSTER!C9</f>
        <v>0</v>
      </c>
      <c r="E176" s="500">
        <f>NULROOSTER!D9</f>
        <v>0</v>
      </c>
      <c r="F176" s="437"/>
      <c r="G176" s="437"/>
      <c r="H176" s="413">
        <f t="shared" si="79"/>
        <v>0</v>
      </c>
      <c r="I176" s="414"/>
      <c r="L176" s="47"/>
      <c r="AG176" s="47" t="s">
        <v>47</v>
      </c>
      <c r="AH176" s="95" t="s">
        <v>54</v>
      </c>
    </row>
    <row r="177" spans="2:34" x14ac:dyDescent="0.2">
      <c r="B177" s="429" t="s">
        <v>29</v>
      </c>
      <c r="C177" s="415">
        <f>NULROOSTER!B10</f>
        <v>0</v>
      </c>
      <c r="D177" s="424">
        <f>NULROOSTER!C10</f>
        <v>0</v>
      </c>
      <c r="E177" s="501">
        <f>NULROOSTER!D10</f>
        <v>0</v>
      </c>
      <c r="F177" s="416"/>
      <c r="G177" s="416"/>
      <c r="H177" s="196">
        <f>E177-D177-C177</f>
        <v>0</v>
      </c>
      <c r="I177" s="417"/>
      <c r="L177" s="47"/>
      <c r="AG177" s="47" t="s">
        <v>48</v>
      </c>
      <c r="AH177" s="95" t="s">
        <v>55</v>
      </c>
    </row>
    <row r="178" spans="2:34" x14ac:dyDescent="0.2">
      <c r="B178" s="429" t="s">
        <v>29</v>
      </c>
      <c r="C178" s="415">
        <f>NULROOSTER!B11</f>
        <v>0</v>
      </c>
      <c r="D178" s="424">
        <f>NULROOSTER!C11</f>
        <v>0</v>
      </c>
      <c r="E178" s="501">
        <f>NULROOSTER!D11</f>
        <v>0</v>
      </c>
      <c r="F178" s="416"/>
      <c r="G178" s="416"/>
      <c r="H178" s="196">
        <f>E178-D178-C178</f>
        <v>0</v>
      </c>
      <c r="I178" s="417"/>
      <c r="L178" s="47"/>
      <c r="AG178" s="47" t="s">
        <v>49</v>
      </c>
      <c r="AH178" s="95" t="s">
        <v>56</v>
      </c>
    </row>
    <row r="179" spans="2:34" x14ac:dyDescent="0.2">
      <c r="B179" s="429" t="s">
        <v>29</v>
      </c>
      <c r="C179" s="415">
        <f>NULROOSTER!B12</f>
        <v>0</v>
      </c>
      <c r="D179" s="424">
        <f>NULROOSTER!C12</f>
        <v>0</v>
      </c>
      <c r="E179" s="501">
        <f>NULROOSTER!D12</f>
        <v>0</v>
      </c>
      <c r="F179" s="416"/>
      <c r="G179" s="416"/>
      <c r="H179" s="196">
        <f>E179-D179-C179</f>
        <v>0</v>
      </c>
      <c r="I179" s="417"/>
      <c r="L179" s="47"/>
      <c r="AG179" s="47" t="s">
        <v>50</v>
      </c>
      <c r="AH179" s="95" t="s">
        <v>57</v>
      </c>
    </row>
    <row r="180" spans="2:34" ht="13.5" thickBot="1" x14ac:dyDescent="0.25">
      <c r="B180" s="18" t="s">
        <v>29</v>
      </c>
      <c r="C180" s="502">
        <f>NULROOSTER!B13</f>
        <v>0</v>
      </c>
      <c r="D180" s="503">
        <f>NULROOSTER!C13</f>
        <v>0</v>
      </c>
      <c r="E180" s="504">
        <f>NULROOSTER!D13</f>
        <v>0</v>
      </c>
      <c r="F180" s="418"/>
      <c r="G180" s="418"/>
      <c r="H180" s="197">
        <f>E180-D180-C180</f>
        <v>0</v>
      </c>
      <c r="I180" s="26"/>
      <c r="L180" s="47"/>
      <c r="AG180" s="47" t="s">
        <v>51</v>
      </c>
      <c r="AH180" s="95" t="s">
        <v>58</v>
      </c>
    </row>
    <row r="181" spans="2:34" x14ac:dyDescent="0.2">
      <c r="B181" s="21" t="s">
        <v>30</v>
      </c>
      <c r="C181" s="430">
        <f>NULROOSTER!B14</f>
        <v>0</v>
      </c>
      <c r="D181" s="431">
        <f>NULROOSTER!C14</f>
        <v>0</v>
      </c>
      <c r="E181" s="506">
        <f>NULROOSTER!D14</f>
        <v>0</v>
      </c>
      <c r="F181" s="433"/>
      <c r="G181" s="433"/>
      <c r="H181" s="419">
        <f t="shared" si="79"/>
        <v>0</v>
      </c>
      <c r="I181" s="420"/>
      <c r="L181" s="47"/>
      <c r="AG181" s="47" t="s">
        <v>52</v>
      </c>
      <c r="AH181" s="95" t="s">
        <v>59</v>
      </c>
    </row>
    <row r="182" spans="2:34" x14ac:dyDescent="0.2">
      <c r="B182" s="429" t="s">
        <v>30</v>
      </c>
      <c r="C182" s="415">
        <f>NULROOSTER!B15</f>
        <v>0</v>
      </c>
      <c r="D182" s="424">
        <f>NULROOSTER!C15</f>
        <v>0</v>
      </c>
      <c r="E182" s="501">
        <f>NULROOSTER!D15</f>
        <v>0</v>
      </c>
      <c r="F182" s="416"/>
      <c r="G182" s="416"/>
      <c r="H182" s="196">
        <f>E182-D182-C182</f>
        <v>0</v>
      </c>
      <c r="I182" s="417"/>
      <c r="L182" s="47"/>
      <c r="AH182" s="95" t="s">
        <v>60</v>
      </c>
    </row>
    <row r="183" spans="2:34" x14ac:dyDescent="0.2">
      <c r="B183" s="429" t="s">
        <v>30</v>
      </c>
      <c r="C183" s="415">
        <f>NULROOSTER!B16</f>
        <v>0</v>
      </c>
      <c r="D183" s="424">
        <f>NULROOSTER!C16</f>
        <v>0</v>
      </c>
      <c r="E183" s="501">
        <f>NULROOSTER!D16</f>
        <v>0</v>
      </c>
      <c r="F183" s="416"/>
      <c r="G183" s="416"/>
      <c r="H183" s="196">
        <f>E183-D183-C183</f>
        <v>0</v>
      </c>
      <c r="I183" s="417"/>
      <c r="L183" s="47"/>
      <c r="AH183" s="95" t="s">
        <v>61</v>
      </c>
    </row>
    <row r="184" spans="2:34" x14ac:dyDescent="0.2">
      <c r="B184" s="429" t="s">
        <v>30</v>
      </c>
      <c r="C184" s="415">
        <f>NULROOSTER!B17</f>
        <v>0</v>
      </c>
      <c r="D184" s="424">
        <f>NULROOSTER!C17</f>
        <v>0</v>
      </c>
      <c r="E184" s="501">
        <f>NULROOSTER!D17</f>
        <v>0</v>
      </c>
      <c r="F184" s="416"/>
      <c r="G184" s="416"/>
      <c r="H184" s="196">
        <f>E184-D184-C184</f>
        <v>0</v>
      </c>
      <c r="I184" s="417"/>
      <c r="L184" s="47"/>
      <c r="AH184" s="95" t="s">
        <v>62</v>
      </c>
    </row>
    <row r="185" spans="2:34" ht="13.5" thickBot="1" x14ac:dyDescent="0.25">
      <c r="B185" s="19" t="s">
        <v>30</v>
      </c>
      <c r="C185" s="426">
        <f>NULROOSTER!B18</f>
        <v>0</v>
      </c>
      <c r="D185" s="428">
        <f>NULROOSTER!C18</f>
        <v>0</v>
      </c>
      <c r="E185" s="505">
        <f>NULROOSTER!D18</f>
        <v>0</v>
      </c>
      <c r="F185" s="422"/>
      <c r="G185" s="422"/>
      <c r="H185" s="199">
        <f t="shared" si="79"/>
        <v>0</v>
      </c>
      <c r="I185" s="29"/>
      <c r="L185" s="47"/>
      <c r="AH185" s="95" t="s">
        <v>63</v>
      </c>
    </row>
    <row r="186" spans="2:34" x14ac:dyDescent="0.2">
      <c r="B186" s="17" t="s">
        <v>31</v>
      </c>
      <c r="C186" s="434">
        <f>NULROOSTER!B19</f>
        <v>0</v>
      </c>
      <c r="D186" s="435">
        <f>NULROOSTER!C19</f>
        <v>0</v>
      </c>
      <c r="E186" s="500">
        <f>NULROOSTER!D19</f>
        <v>0</v>
      </c>
      <c r="F186" s="437"/>
      <c r="G186" s="437"/>
      <c r="H186" s="413">
        <f>E186-D186-C186</f>
        <v>0</v>
      </c>
      <c r="I186" s="414"/>
      <c r="L186" s="47"/>
      <c r="AH186" s="95" t="s">
        <v>64</v>
      </c>
    </row>
    <row r="187" spans="2:34" x14ac:dyDescent="0.2">
      <c r="B187" s="429" t="s">
        <v>31</v>
      </c>
      <c r="C187" s="415">
        <f>NULROOSTER!B20</f>
        <v>0</v>
      </c>
      <c r="D187" s="424">
        <f>NULROOSTER!C20</f>
        <v>0</v>
      </c>
      <c r="E187" s="501">
        <f>NULROOSTER!D20</f>
        <v>0</v>
      </c>
      <c r="F187" s="416"/>
      <c r="G187" s="416"/>
      <c r="H187" s="196">
        <f t="shared" si="79"/>
        <v>0</v>
      </c>
      <c r="I187" s="417"/>
      <c r="L187" s="47"/>
    </row>
    <row r="188" spans="2:34" x14ac:dyDescent="0.2">
      <c r="B188" s="429" t="s">
        <v>31</v>
      </c>
      <c r="C188" s="415">
        <f>NULROOSTER!B21</f>
        <v>0</v>
      </c>
      <c r="D188" s="424">
        <f>NULROOSTER!C21</f>
        <v>0</v>
      </c>
      <c r="E188" s="501">
        <f>NULROOSTER!D21</f>
        <v>0</v>
      </c>
      <c r="F188" s="416"/>
      <c r="G188" s="416"/>
      <c r="H188" s="196">
        <f t="shared" si="79"/>
        <v>0</v>
      </c>
      <c r="I188" s="417"/>
      <c r="L188" s="47"/>
    </row>
    <row r="189" spans="2:34" x14ac:dyDescent="0.2">
      <c r="B189" s="429" t="s">
        <v>31</v>
      </c>
      <c r="C189" s="415">
        <f>NULROOSTER!B22</f>
        <v>0</v>
      </c>
      <c r="D189" s="424">
        <f>NULROOSTER!C22</f>
        <v>0</v>
      </c>
      <c r="E189" s="501">
        <f>NULROOSTER!D22</f>
        <v>0</v>
      </c>
      <c r="F189" s="416"/>
      <c r="G189" s="416"/>
      <c r="H189" s="196">
        <f t="shared" si="79"/>
        <v>0</v>
      </c>
      <c r="I189" s="417"/>
      <c r="L189" s="47"/>
    </row>
    <row r="190" spans="2:34" ht="13.5" thickBot="1" x14ac:dyDescent="0.25">
      <c r="B190" s="18" t="s">
        <v>31</v>
      </c>
      <c r="C190" s="502">
        <f>NULROOSTER!B23</f>
        <v>0</v>
      </c>
      <c r="D190" s="503">
        <f>NULROOSTER!C23</f>
        <v>0</v>
      </c>
      <c r="E190" s="504">
        <f>NULROOSTER!D23</f>
        <v>0</v>
      </c>
      <c r="F190" s="418"/>
      <c r="G190" s="418"/>
      <c r="H190" s="197">
        <f t="shared" si="79"/>
        <v>0</v>
      </c>
      <c r="I190" s="26"/>
      <c r="L190" s="47"/>
    </row>
    <row r="191" spans="2:34" x14ac:dyDescent="0.2">
      <c r="B191" s="21" t="s">
        <v>32</v>
      </c>
      <c r="C191" s="430">
        <f>NULROOSTER!B24</f>
        <v>0</v>
      </c>
      <c r="D191" s="431">
        <f>NULROOSTER!C24</f>
        <v>0</v>
      </c>
      <c r="E191" s="506">
        <f>NULROOSTER!D24</f>
        <v>0</v>
      </c>
      <c r="F191" s="433"/>
      <c r="G191" s="433"/>
      <c r="H191" s="419">
        <f t="shared" si="79"/>
        <v>0</v>
      </c>
      <c r="I191" s="420"/>
      <c r="L191" s="47"/>
    </row>
    <row r="192" spans="2:34" x14ac:dyDescent="0.2">
      <c r="B192" s="429" t="s">
        <v>32</v>
      </c>
      <c r="C192" s="415">
        <f>NULROOSTER!B25</f>
        <v>0</v>
      </c>
      <c r="D192" s="424">
        <f>NULROOSTER!C25</f>
        <v>0</v>
      </c>
      <c r="E192" s="501">
        <f>NULROOSTER!D25</f>
        <v>0</v>
      </c>
      <c r="F192" s="416"/>
      <c r="G192" s="416"/>
      <c r="H192" s="196">
        <f>E192-D192-C192</f>
        <v>0</v>
      </c>
      <c r="I192" s="417"/>
      <c r="L192" s="47"/>
    </row>
    <row r="193" spans="2:15" x14ac:dyDescent="0.2">
      <c r="B193" s="429" t="s">
        <v>32</v>
      </c>
      <c r="C193" s="415">
        <f>NULROOSTER!B26</f>
        <v>0</v>
      </c>
      <c r="D193" s="424">
        <f>NULROOSTER!C26</f>
        <v>0</v>
      </c>
      <c r="E193" s="501">
        <f>NULROOSTER!D26</f>
        <v>0</v>
      </c>
      <c r="F193" s="416"/>
      <c r="G193" s="416"/>
      <c r="H193" s="196">
        <f>E193-D193-C193</f>
        <v>0</v>
      </c>
      <c r="I193" s="417"/>
      <c r="L193" s="47"/>
    </row>
    <row r="194" spans="2:15" x14ac:dyDescent="0.2">
      <c r="B194" s="429" t="s">
        <v>32</v>
      </c>
      <c r="C194" s="415">
        <f>NULROOSTER!B27</f>
        <v>0</v>
      </c>
      <c r="D194" s="424">
        <f>NULROOSTER!C27</f>
        <v>0</v>
      </c>
      <c r="E194" s="501">
        <f>NULROOSTER!D27</f>
        <v>0</v>
      </c>
      <c r="F194" s="416"/>
      <c r="G194" s="416"/>
      <c r="H194" s="196">
        <f>E194-D194-C194</f>
        <v>0</v>
      </c>
      <c r="I194" s="417"/>
      <c r="L194" s="47"/>
    </row>
    <row r="195" spans="2:15" ht="13.5" thickBot="1" x14ac:dyDescent="0.25">
      <c r="B195" s="18" t="s">
        <v>32</v>
      </c>
      <c r="C195" s="502">
        <f>NULROOSTER!B28</f>
        <v>0</v>
      </c>
      <c r="D195" s="503">
        <f>NULROOSTER!C28</f>
        <v>0</v>
      </c>
      <c r="E195" s="504">
        <f>NULROOSTER!D28</f>
        <v>0</v>
      </c>
      <c r="F195" s="418"/>
      <c r="G195" s="190"/>
      <c r="H195" s="197">
        <f t="shared" si="79"/>
        <v>0</v>
      </c>
      <c r="I195" s="26"/>
      <c r="L195" s="47"/>
    </row>
    <row r="196" spans="2:15" ht="13.5" thickBot="1" x14ac:dyDescent="0.25">
      <c r="B196" s="75"/>
      <c r="H196" s="165"/>
      <c r="L196" s="47"/>
    </row>
    <row r="197" spans="2:15" ht="13.5" thickBot="1" x14ac:dyDescent="0.25">
      <c r="B197" s="487" t="s">
        <v>21</v>
      </c>
      <c r="C197" s="9" t="s">
        <v>22</v>
      </c>
      <c r="D197" s="10" t="s">
        <v>23</v>
      </c>
      <c r="E197" s="10" t="s">
        <v>24</v>
      </c>
      <c r="F197" s="11" t="s">
        <v>25</v>
      </c>
      <c r="G197" s="191" t="s">
        <v>26</v>
      </c>
      <c r="H197" s="195" t="s">
        <v>27</v>
      </c>
      <c r="I197" s="11"/>
      <c r="J197"/>
      <c r="K197"/>
      <c r="L197"/>
      <c r="M197"/>
      <c r="O197"/>
    </row>
    <row r="198" spans="2:15" x14ac:dyDescent="0.2">
      <c r="B198" s="484" t="s">
        <v>33</v>
      </c>
      <c r="C198" s="12">
        <v>0</v>
      </c>
      <c r="D198" s="12">
        <v>0</v>
      </c>
      <c r="E198" s="12">
        <v>0</v>
      </c>
      <c r="F198" s="15"/>
      <c r="G198" s="189"/>
      <c r="H198" s="196">
        <f>E198-D198-C198</f>
        <v>0</v>
      </c>
      <c r="I198" s="25"/>
      <c r="J198"/>
      <c r="K198"/>
      <c r="L198"/>
      <c r="M198"/>
      <c r="O198"/>
    </row>
    <row r="199" spans="2:15" ht="13.5" thickBot="1" x14ac:dyDescent="0.25">
      <c r="B199" s="485" t="s">
        <v>34</v>
      </c>
      <c r="C199" s="32">
        <v>0</v>
      </c>
      <c r="D199" s="32">
        <v>0</v>
      </c>
      <c r="E199" s="32">
        <v>0</v>
      </c>
      <c r="F199" s="16"/>
      <c r="G199" s="190"/>
      <c r="H199" s="196">
        <f>E199-D199-C199</f>
        <v>0</v>
      </c>
      <c r="I199" s="26"/>
      <c r="J199"/>
      <c r="K199"/>
      <c r="L199" s="425" t="s">
        <v>111</v>
      </c>
      <c r="M199"/>
      <c r="O199"/>
    </row>
    <row r="200" spans="2:15" ht="13.5" thickBot="1" x14ac:dyDescent="0.25">
      <c r="B200" s="488"/>
      <c r="C200" s="33">
        <v>0</v>
      </c>
      <c r="D200" s="33"/>
      <c r="E200" s="33">
        <v>1</v>
      </c>
      <c r="F200" s="23"/>
      <c r="G200" s="192"/>
      <c r="H200" s="24"/>
      <c r="I200" s="193"/>
      <c r="J200"/>
      <c r="K200"/>
      <c r="L200"/>
      <c r="M200"/>
      <c r="O200"/>
    </row>
    <row r="201" spans="2:15" ht="13.5" thickBot="1" x14ac:dyDescent="0.25">
      <c r="B201" s="489" t="s">
        <v>35</v>
      </c>
      <c r="C201" s="31">
        <v>0</v>
      </c>
      <c r="D201" s="31">
        <v>0</v>
      </c>
      <c r="E201" s="31">
        <v>0</v>
      </c>
      <c r="F201" s="16"/>
      <c r="G201" s="190"/>
      <c r="H201" s="197">
        <f>E201-D201-C201</f>
        <v>0</v>
      </c>
      <c r="I201" s="26"/>
      <c r="J201"/>
      <c r="K201"/>
      <c r="L201"/>
      <c r="M201"/>
      <c r="O201"/>
    </row>
    <row r="202" spans="2:15" x14ac:dyDescent="0.2">
      <c r="B202"/>
      <c r="C202"/>
      <c r="D202"/>
      <c r="E202"/>
      <c r="F202"/>
      <c r="G202"/>
      <c r="H202"/>
      <c r="I202"/>
      <c r="J202"/>
      <c r="K202"/>
      <c r="L202"/>
      <c r="M202"/>
    </row>
    <row r="203" spans="2:15" ht="13.5" thickBot="1" x14ac:dyDescent="0.25">
      <c r="B203"/>
      <c r="C203"/>
      <c r="D203"/>
      <c r="E203"/>
      <c r="F203"/>
      <c r="G203"/>
      <c r="H203"/>
      <c r="I203"/>
      <c r="J203"/>
      <c r="K203"/>
      <c r="L203"/>
      <c r="M203"/>
    </row>
    <row r="204" spans="2:15" ht="13.5" thickBot="1" x14ac:dyDescent="0.25">
      <c r="B204" s="487" t="s">
        <v>21</v>
      </c>
      <c r="C204" s="9" t="s">
        <v>22</v>
      </c>
      <c r="D204" s="10" t="s">
        <v>23</v>
      </c>
      <c r="E204" s="10" t="s">
        <v>24</v>
      </c>
      <c r="F204" s="11" t="s">
        <v>25</v>
      </c>
      <c r="G204" s="191" t="s">
        <v>26</v>
      </c>
      <c r="H204" s="195" t="s">
        <v>27</v>
      </c>
      <c r="I204" s="11"/>
      <c r="J204"/>
      <c r="K204"/>
      <c r="L204"/>
      <c r="M204"/>
    </row>
    <row r="205" spans="2:15" x14ac:dyDescent="0.2">
      <c r="B205" s="484" t="s">
        <v>33</v>
      </c>
      <c r="C205" s="12">
        <v>0</v>
      </c>
      <c r="D205" s="12">
        <v>0</v>
      </c>
      <c r="E205" s="12">
        <v>0</v>
      </c>
      <c r="F205" s="15"/>
      <c r="G205" s="189"/>
      <c r="H205" s="196">
        <f>E205-D205-C205</f>
        <v>0</v>
      </c>
      <c r="I205" s="25"/>
      <c r="J205"/>
      <c r="K205"/>
      <c r="L205"/>
      <c r="M205"/>
    </row>
    <row r="206" spans="2:15" ht="13.5" thickBot="1" x14ac:dyDescent="0.25">
      <c r="B206" s="486" t="s">
        <v>34</v>
      </c>
      <c r="C206" s="13">
        <v>0</v>
      </c>
      <c r="D206" s="13">
        <v>0.375</v>
      </c>
      <c r="E206" s="13">
        <v>0.625</v>
      </c>
      <c r="F206" s="16"/>
      <c r="G206" s="190"/>
      <c r="H206" s="197">
        <f>E206-D206-C206</f>
        <v>0.25</v>
      </c>
      <c r="I206" s="26"/>
      <c r="J206"/>
      <c r="K206"/>
      <c r="L206" s="425" t="s">
        <v>112</v>
      </c>
      <c r="M206"/>
    </row>
  </sheetData>
  <mergeCells count="42">
    <mergeCell ref="J2:L2"/>
    <mergeCell ref="J3:L3"/>
    <mergeCell ref="D4:F4"/>
    <mergeCell ref="O4:P4"/>
    <mergeCell ref="Z4:AB4"/>
    <mergeCell ref="B168:I169"/>
    <mergeCell ref="X4:Y4"/>
    <mergeCell ref="R4:T4"/>
    <mergeCell ref="J4:K4"/>
    <mergeCell ref="H156:I156"/>
    <mergeCell ref="B6:B10"/>
    <mergeCell ref="B11:B15"/>
    <mergeCell ref="B16:B20"/>
    <mergeCell ref="B21:B25"/>
    <mergeCell ref="B26:B30"/>
    <mergeCell ref="B31:B35"/>
    <mergeCell ref="B36:B40"/>
    <mergeCell ref="B41:B45"/>
    <mergeCell ref="B46:B50"/>
    <mergeCell ref="B51:B55"/>
    <mergeCell ref="B56:B60"/>
    <mergeCell ref="B61:B65"/>
    <mergeCell ref="B66:B70"/>
    <mergeCell ref="B71:B75"/>
    <mergeCell ref="B76:B80"/>
    <mergeCell ref="B81:B85"/>
    <mergeCell ref="B86:B90"/>
    <mergeCell ref="B91:B95"/>
    <mergeCell ref="B96:B100"/>
    <mergeCell ref="B101:B105"/>
    <mergeCell ref="B106:B110"/>
    <mergeCell ref="B111:B115"/>
    <mergeCell ref="B116:B120"/>
    <mergeCell ref="B121:B125"/>
    <mergeCell ref="B126:B130"/>
    <mergeCell ref="B131:B135"/>
    <mergeCell ref="AA159:AB159"/>
    <mergeCell ref="AA160:AB160"/>
    <mergeCell ref="B136:B140"/>
    <mergeCell ref="B141:B145"/>
    <mergeCell ref="B146:B150"/>
    <mergeCell ref="B151:B155"/>
  </mergeCells>
  <phoneticPr fontId="11" type="noConversion"/>
  <conditionalFormatting sqref="D6 D11 D16 D21 D26 D31 D36 D41 D46 D51 D56 D61 D66 D71 D76 D81 D86 D91 D96 D101 D106 D111 D116 D121 D126 D131 D136 D141 D146 D151">
    <cfRule type="cellIs" dxfId="63" priority="15" operator="notEqual">
      <formula>IF(LEFT($A6,2)="ma",$D$171,IF(LEFT($A6,2)="di",$D$176,IF(LEFT($A6,2)="wo",$D$181,IF(LEFT($A6,2)="do",$D$186,IF(LEFT($A6,2)="vr",$D$191,IF(LEFT($A6,2)="za",$D$198,IF(LEFT($A6,2)="zo",$D$199)))))))</formula>
    </cfRule>
    <cfRule type="cellIs" dxfId="62" priority="16" operator="notEqual">
      <formula>IF(LEFT($A6,2)="ma",$D$171,IF(LEFT($A6,2)="di",$D$176,IF(LEFT($A6,2)="wo",$D$181,IF(LEFT($A6,2)="do",$D$186,IF(LEFT($A6,2)="vr",$D$191,IF(LEFT($A6,2)="za",$D$198,IF(LEFT($A6,2)="zo",$D$199)))))))</formula>
    </cfRule>
  </conditionalFormatting>
  <conditionalFormatting sqref="D8 D13 D18 D23 D28 D33 D38 D43 D48 D53 D58 D63 D68 D73 D78 D83 D88 D93 D98 D103 D108 D113 D118 D123 D128 D133 D138 D143 D148 D153">
    <cfRule type="cellIs" dxfId="61" priority="14" operator="notEqual">
      <formula>IF(LEFT($A8,2)="ma",$D$173,IF(LEFT($A8,2)="di",$D$178,IF(LEFT($A8,2)="wo",$D$183,IF(LEFT($A8,2)="do",$D$188,IF(LEFT($A8,2)="vr",$D$193,IF(LEFT($A8,2)="za",$D$198,IF(LEFT($A8,2)="zo",$D$199)))))))</formula>
    </cfRule>
  </conditionalFormatting>
  <conditionalFormatting sqref="D7 D12 D17 D22 D27 D32 D37 D42 D47 D52 D57 D62 D67 D72 D77 D82 D87 D92 D97 D102 D107 D112 D117 D122 D127 D132 D137 D142 D147 D152">
    <cfRule type="cellIs" dxfId="60" priority="13" operator="notEqual">
      <formula>IF(LEFT($A7,2)="ma",$D$172,IF(LEFT($A7,2)="di",$D$177,IF(LEFT($A7,2)="wo",$D$182,IF(LEFT($A7,2)="do",$D$187,IF(LEFT($A7,2)="vr",$D$192,IF(LEFT($A7,2)="za",$D$198,IF(LEFT($A7,2)="zo",$D$199)))))))</formula>
    </cfRule>
  </conditionalFormatting>
  <conditionalFormatting sqref="D9 D14 D19 D24 D29 D34 D39 D44 D49 D54 D59 D64 D69 D74 D79 D84 D89 D94 D99 D104 D109 D114 D119 D124 D129 D134 D139 D144 D149 D154">
    <cfRule type="cellIs" dxfId="59" priority="12" operator="notEqual">
      <formula>IF(LEFT($A9,2)="ma",$D$174,IF(LEFT($A9,2)="di",$D$179,IF(LEFT($A9,2)="wo",$D$184,IF(LEFT($A9,2)="do",$D$189,IF(LEFT($A9,2)="vr",$D$194,IF(LEFT($A9,2)="za",$D$198,IF(LEFT($A9,2)="zo",$D$199)))))))</formula>
    </cfRule>
  </conditionalFormatting>
  <conditionalFormatting sqref="D10 D15 D20 D25 D30 D35 D40 D45 D50 D55 D60 D65 D70 D75 D80 D85 D90 D95 D100 D105 D110 D115 D120 D125 D130 D135 D140 D145 D150 D155">
    <cfRule type="cellIs" dxfId="58" priority="11" operator="notEqual">
      <formula>IF(LEFT($A10,2)="ma",$D$175,IF(LEFT($A10,2)="di",$D$180,IF(LEFT($A10,2)="wo",$D$185,IF(LEFT($A10,2)="do",$D$190,IF(LEFT($A10,2)="vr",$D$195,IF(LEFT($A10,2)="za",$D$198,IF(LEFT($A10,2)="zo",$D$199)))))))</formula>
    </cfRule>
  </conditionalFormatting>
  <conditionalFormatting sqref="E6 E11 E16 E21 E26 E31 E36 E41 E46 E51 E56 E61 E66 E71 E76 E81 E86 E91 E96 E101 E106 E111 E116 E121 E126 E131 E136 E141 E146 E151">
    <cfRule type="cellIs" dxfId="57" priority="10" operator="notEqual">
      <formula>IF(LEFT($A6,2)="ma",$E$171,IF(LEFT($A6,2)="di",$E$176,IF(LEFT($A6,2)="wo",$E$181,IF(LEFT($A6,2)="do",$E$186,IF(LEFT($A6,2)="vr",$E$191,IF(LEFT($A6,2)="za",$E$198,IF(LEFT($A6,2)="zo",$E$199)))))))</formula>
    </cfRule>
  </conditionalFormatting>
  <conditionalFormatting sqref="E7 E12 E17 E22 E27 E32 E37 E42 E47 E52 E57 E62 E67 E72 E77 E82 E87 E92 E97 E102 E107 E112 E117 E122 E127 E132 E137 E142 E147 E152">
    <cfRule type="cellIs" dxfId="56" priority="9" operator="notEqual">
      <formula>IF(LEFT($A7,2)="ma",$E$172,IF(LEFT($A7,2)="di",$E$177,IF(LEFT($A7,2)="wo",$E$182,IF(LEFT($A7,2)="do",$E$187,IF(LEFT($A7,2)="vr",$E$192,IF(LEFT($A7,2)="za",$E$198,IF(LEFT($A7,2)="zo",$E$199)))))))</formula>
    </cfRule>
  </conditionalFormatting>
  <conditionalFormatting sqref="E8 E13 E18 E23 E28 E33 E38 E43 E48 E53 E58 E63 E68 E73 E78 E83 E88 E93 E98 E103 E108 E113 E118 E123 E128 E133 E138 E143 E148 E153">
    <cfRule type="cellIs" dxfId="55" priority="8" operator="notEqual">
      <formula>IF(LEFT($A8,2)="ma",$E$173,IF(LEFT($A8,2)="di",$E$178,IF(LEFT($A8,2)="wo",$E$183,IF(LEFT($A8,2)="do",$E$188,IF(LEFT($A8,2)="vr",$E$193,IF(LEFT($A8,2)="za",$E$198,IF(LEFT($A8,2)="zo",$E$199)))))))</formula>
    </cfRule>
  </conditionalFormatting>
  <conditionalFormatting sqref="E9 E14 E19 E24 E29 E34 E39 E44 E49 E54 E59 E64 E69 E74 E79 E84 E89 E94 E99 E104 E109 E114 E119 E124 E129 E134 E139 E144 E149 E154">
    <cfRule type="cellIs" dxfId="54" priority="7" operator="notEqual">
      <formula>IF(LEFT($A9,2)="ma",$E$174,IF(LEFT($A9,2)="di",$E$179,IF(LEFT($A9,2)="wo",$E$184,IF(LEFT($A9,2)="do",$E$189,IF(LEFT($A9,2)="vr",$E$194,IF(LEFT($A9,2)="za",$E$198,IF(LEFT($A9,2)="zo",$E$199)))))))</formula>
    </cfRule>
  </conditionalFormatting>
  <conditionalFormatting sqref="E10 E15 E20 E25 E30 E35 E40 E45 E50 E55 E60 E65 E70 E75 E80 E85 E90 E95 E100 E105 E110 E115 E120 E125 E130 E135 E140 E145 E150 E155">
    <cfRule type="cellIs" dxfId="53" priority="6" operator="notEqual">
      <formula>IF(LEFT($A10,2)="ma",$E$175,IF(LEFT($A10,2)="di",$E$180,IF(LEFT($A10,2)="wo",$E$185,IF(LEFT($A10,2)="do",$E$190,IF(LEFT($A10,2)="vr",$E$195,IF(LEFT($A10,2)="za",$E$198,IF(LEFT($A10,2)="zo",$E$199)))))))</formula>
    </cfRule>
  </conditionalFormatting>
  <conditionalFormatting sqref="F6 F11 F16 F21 F26 F31 F36 F41 F46 F51 F56 F61 F66 F71 F76 F81 F86 F91 F96 F101 F106 F111 F116 F121 F126 F131 F136 F141 F146 F151">
    <cfRule type="cellIs" dxfId="52" priority="5" operator="notEqual">
      <formula>IF(LEFT($A6,2)="ma",$C$171,IF(LEFT($A6,2)="di",$C$176,IF(LEFT($A6,2)="wo",$C$181,IF(LEFT($A6,2)="do",$C$186,IF(LEFT($A6,2)="vr",$C$191,IF(LEFT($A6,2)="za",$C$198,IF(LEFT($A6,2)="zo",$C$199)))))))</formula>
    </cfRule>
  </conditionalFormatting>
  <conditionalFormatting sqref="F7 F12 F17 F22 F27 F32 F37 F42 F47 F52 F57 F62 F67 F72 F77 F82 F87 F92 F97 F102 F107 F112 F117 F122 F127 F132 F137 F142 F147 F152">
    <cfRule type="cellIs" dxfId="51" priority="4" operator="notEqual">
      <formula>IF(LEFT($A7,2)="ma",$C$172,IF(LEFT($A7,2)="di",$C$177,IF(LEFT($A7,2)="wo",$C$182,IF(LEFT($A7,2)="do",$C$187,IF(LEFT($A7,2)="vr",$C$192,IF(LEFT($A7,2)="za",$C$198,IF(LEFT($A7,2)="zo",$C$199)))))))</formula>
    </cfRule>
  </conditionalFormatting>
  <conditionalFormatting sqref="F8 F13 F18 F23 F28 F33 F38 F43 F48 F53 F58 F63 F68 F73 F78 F83 F88 F93 F98 F103 F108 F113 F118 F123 F128 F133 F138 F143 F148 F153">
    <cfRule type="cellIs" dxfId="50" priority="3" operator="notEqual">
      <formula>IF(LEFT($A8,2)="ma",$C$173,IF(LEFT($A8,2)="di",$C$178,IF(LEFT($A8,2)="wo",$C$183,IF(LEFT($A8,2)="do",$C$188,IF(LEFT($A8,2)="vr",$C$193,IF(LEFT($A8,2)="za",$C$198,IF(LEFT($A8,2)="zo",$C$199)))))))</formula>
    </cfRule>
  </conditionalFormatting>
  <conditionalFormatting sqref="F9 F14 F19 F24 F29 F34 F39 F44 F49 F54 F59 F64 F69 F74 F79 F84 F89 F94 F99 F104 F109 F114 F119 F124 F129 F134 F139 F144 F149 F154">
    <cfRule type="cellIs" dxfId="49" priority="2" operator="notEqual">
      <formula>IF(LEFT($A9,2)="ma",$C$174,IF(LEFT($A9,2)="di",$C$179,IF(LEFT($A9,2)="wo",$C$184,IF(LEFT($A9,2)="do",$C$189,IF(LEFT($A9,2)="vr",$C$194,IF(LEFT($A9,2)="za",$C$198,IF(LEFT($A9,2)="zo",$C$199)))))))</formula>
    </cfRule>
  </conditionalFormatting>
  <conditionalFormatting sqref="F10 F15 F20 F25 F30 F35 F40 F45 F50 F55 F60 F65 F70 F75 F80 F85 F90 F95 F100 F105 F110 F115 F120 F125 F130 F135 F140 F145 F150 F155">
    <cfRule type="cellIs" dxfId="48" priority="1" operator="notEqual">
      <formula>IF(LEFT($A10,2)="ma",$C$175,IF(LEFT($A10,2)="di",$C$180,IF(LEFT($A10,2)="wo",$C$185,IF(LEFT($A10,2)="do",$C$190,IF(LEFT($A10,2)="vr",$C$195,IF(LEFT($A10,2)="za",$C$198,IF(LEFT($A10,2)="zo",$C$199)))))))</formula>
    </cfRule>
  </conditionalFormatting>
  <dataValidations count="4">
    <dataValidation type="list" allowBlank="1" showInputMessage="1" showErrorMessage="1" sqref="H6:H155 F205:F206 F198:F201 F171:F195" xr:uid="{00000000-0002-0000-1500-000000000000}">
      <formula1>BIJZ</formula1>
    </dataValidation>
    <dataValidation type="list" allowBlank="1" showInputMessage="1" showErrorMessage="1" sqref="G198:G199 I205:I206 G205:G206 I198:I199 I201 G201 I171:I195 G171:G195" xr:uid="{00000000-0002-0000-1500-000001000000}">
      <formula1>VER</formula1>
    </dataValidation>
    <dataValidation type="list" allowBlank="1" showInputMessage="1" showErrorMessage="1" sqref="G200 I200" xr:uid="{00000000-0002-0000-1500-000002000000}">
      <formula1>$P$9:$P$35</formula1>
    </dataValidation>
    <dataValidation type="list" allowBlank="1" showInputMessage="1" showErrorMessage="1" sqref="I6:I155" xr:uid="{00000000-0002-0000-1500-000003000000}">
      <formula1>AFWEZIG</formula1>
    </dataValidation>
  </dataValidations>
  <pageMargins left="0.75" right="0.75" top="1" bottom="1" header="0.5" footer="0.5"/>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2529" r:id="rId3" name="Spinner 1">
              <controlPr defaultSize="0" autoPict="0">
                <anchor moveWithCells="1" sizeWithCells="1">
                  <from>
                    <xdr:col>28</xdr:col>
                    <xdr:colOff>9525</xdr:colOff>
                    <xdr:row>2</xdr:row>
                    <xdr:rowOff>9525</xdr:rowOff>
                  </from>
                  <to>
                    <xdr:col>28</xdr:col>
                    <xdr:colOff>923925</xdr:colOff>
                    <xdr:row>3</xdr:row>
                    <xdr:rowOff>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6"/>
  <dimension ref="A1:AH206"/>
  <sheetViews>
    <sheetView zoomScaleNormal="100" workbookViewId="0">
      <pane xSplit="2" ySplit="5" topLeftCell="O6" activePane="bottomRight" state="frozen"/>
      <selection activeCell="E205" sqref="E205"/>
      <selection pane="topRight" activeCell="E205" sqref="E205"/>
      <selection pane="bottomLeft" activeCell="E205" sqref="E205"/>
      <selection pane="bottomRight" activeCell="B6" sqref="B6:B10"/>
    </sheetView>
  </sheetViews>
  <sheetFormatPr defaultColWidth="9.140625" defaultRowHeight="12.75" x14ac:dyDescent="0.2"/>
  <cols>
    <col min="1" max="1" width="23.140625" style="490" hidden="1" customWidth="1"/>
    <col min="2" max="2" width="22.42578125" style="47" customWidth="1"/>
    <col min="3" max="9" width="9.140625" style="47"/>
    <col min="10" max="12" width="9.140625" style="82"/>
    <col min="13" max="13" width="13.42578125" style="47" customWidth="1"/>
    <col min="14" max="14" width="13.42578125" style="47" hidden="1" customWidth="1"/>
    <col min="15" max="15" width="9.140625" style="47"/>
    <col min="16" max="16" width="39.7109375" style="47" customWidth="1"/>
    <col min="17" max="17" width="14.42578125" style="47" customWidth="1"/>
    <col min="18" max="18" width="8" style="47" customWidth="1"/>
    <col min="19" max="19" width="6.140625" style="47" customWidth="1"/>
    <col min="20" max="20" width="7.7109375" style="47" customWidth="1"/>
    <col min="21" max="24" width="7" style="47" hidden="1" customWidth="1"/>
    <col min="25" max="25" width="8.140625" style="47" hidden="1" customWidth="1"/>
    <col min="26" max="27" width="8.140625" style="523" customWidth="1"/>
    <col min="28" max="28" width="11.28515625" style="523" customWidth="1"/>
    <col min="29" max="29" width="35.140625" style="47" customWidth="1"/>
    <col min="30" max="32" width="9.140625" style="47"/>
    <col min="33" max="34" width="0" style="47" hidden="1" customWidth="1"/>
    <col min="35" max="16384" width="9.140625" style="47"/>
  </cols>
  <sheetData>
    <row r="1" spans="1:29" ht="13.5" thickBot="1" x14ac:dyDescent="0.25"/>
    <row r="2" spans="1:29" ht="13.5" thickBot="1" x14ac:dyDescent="0.25">
      <c r="E2" s="48"/>
      <c r="F2" s="48"/>
      <c r="G2" s="48"/>
      <c r="H2" s="48"/>
      <c r="I2" s="48"/>
      <c r="J2" s="669" t="s">
        <v>0</v>
      </c>
      <c r="K2" s="669"/>
      <c r="L2" s="669"/>
      <c r="M2" s="48"/>
      <c r="N2" s="48"/>
      <c r="O2" s="83"/>
      <c r="P2" s="50" t="s">
        <v>15</v>
      </c>
      <c r="Q2" s="201" t="e">
        <f>JANUARI!#REF!</f>
        <v>#REF!</v>
      </c>
      <c r="R2" s="52"/>
      <c r="S2" s="52"/>
      <c r="T2" s="52"/>
      <c r="U2" s="53"/>
      <c r="V2" s="53"/>
      <c r="W2" s="53"/>
      <c r="X2" s="53"/>
      <c r="Y2" s="53"/>
      <c r="Z2" s="524"/>
      <c r="AA2" s="524"/>
      <c r="AB2" s="524"/>
      <c r="AC2" s="53"/>
    </row>
    <row r="3" spans="1:29" ht="36.75" customHeight="1" x14ac:dyDescent="0.25">
      <c r="E3" s="54"/>
      <c r="F3" s="54"/>
      <c r="G3" s="54"/>
      <c r="H3" s="54"/>
      <c r="I3" s="54"/>
      <c r="J3" s="670" t="e">
        <f>JANUARI!#REF!</f>
        <v>#REF!</v>
      </c>
      <c r="K3" s="670"/>
      <c r="L3" s="670"/>
      <c r="M3" s="54"/>
      <c r="N3" s="54"/>
      <c r="O3" s="1"/>
      <c r="P3" s="1"/>
      <c r="Q3" s="1"/>
      <c r="R3" s="56">
        <f>JULI!R3</f>
        <v>0.35420000000000001</v>
      </c>
      <c r="S3" s="2"/>
      <c r="T3" s="1"/>
      <c r="V3" s="56"/>
      <c r="W3" s="56"/>
      <c r="X3" s="56"/>
      <c r="Y3" s="57">
        <v>2.4799999999999999E-2</v>
      </c>
      <c r="Z3" s="525"/>
      <c r="AA3" s="525"/>
      <c r="AB3" s="524"/>
      <c r="AC3" s="479">
        <v>2021</v>
      </c>
    </row>
    <row r="4" spans="1:29" x14ac:dyDescent="0.2">
      <c r="B4" s="480"/>
      <c r="C4" s="59"/>
      <c r="D4" s="673" t="s">
        <v>1</v>
      </c>
      <c r="E4" s="674"/>
      <c r="F4" s="675"/>
      <c r="G4" s="60"/>
      <c r="H4" s="60"/>
      <c r="I4" s="60"/>
      <c r="J4" s="681" t="s">
        <v>20</v>
      </c>
      <c r="K4" s="682"/>
      <c r="L4" s="84"/>
      <c r="M4" s="84" t="s">
        <v>74</v>
      </c>
      <c r="N4" s="457"/>
      <c r="O4" s="671" t="s">
        <v>12</v>
      </c>
      <c r="P4" s="672"/>
      <c r="Q4" s="85" t="s">
        <v>13</v>
      </c>
      <c r="R4" s="678" t="s">
        <v>16</v>
      </c>
      <c r="S4" s="679"/>
      <c r="T4" s="680"/>
      <c r="U4" s="101"/>
      <c r="V4" s="102"/>
      <c r="W4" s="61"/>
      <c r="X4" s="691" t="s">
        <v>17</v>
      </c>
      <c r="Y4" s="692"/>
      <c r="Z4" s="685" t="s">
        <v>2</v>
      </c>
      <c r="AA4" s="686"/>
      <c r="AB4" s="687"/>
      <c r="AC4" s="53"/>
    </row>
    <row r="5" spans="1:29" ht="76.5" customHeight="1" thickBot="1" x14ac:dyDescent="0.25">
      <c r="A5" s="491"/>
      <c r="B5" s="481" t="s">
        <v>3</v>
      </c>
      <c r="C5" s="361" t="s">
        <v>91</v>
      </c>
      <c r="D5" s="63" t="s">
        <v>5</v>
      </c>
      <c r="E5" s="63" t="s">
        <v>6</v>
      </c>
      <c r="F5" s="63" t="s">
        <v>7</v>
      </c>
      <c r="G5" s="64" t="s">
        <v>8</v>
      </c>
      <c r="H5" s="63" t="s">
        <v>69</v>
      </c>
      <c r="I5" s="63" t="s">
        <v>68</v>
      </c>
      <c r="J5" s="86" t="s">
        <v>19</v>
      </c>
      <c r="K5" s="86" t="s">
        <v>18</v>
      </c>
      <c r="L5" s="87" t="s">
        <v>88</v>
      </c>
      <c r="M5" s="87" t="s">
        <v>79</v>
      </c>
      <c r="N5" s="458" t="s">
        <v>21</v>
      </c>
      <c r="O5" s="88" t="s">
        <v>126</v>
      </c>
      <c r="P5" s="89" t="s">
        <v>125</v>
      </c>
      <c r="Q5" s="89" t="s">
        <v>14</v>
      </c>
      <c r="R5" s="65" t="s">
        <v>9</v>
      </c>
      <c r="S5" s="386" t="s">
        <v>98</v>
      </c>
      <c r="T5" s="65" t="s">
        <v>10</v>
      </c>
      <c r="U5" s="66" t="s">
        <v>9</v>
      </c>
      <c r="V5" s="66" t="s">
        <v>98</v>
      </c>
      <c r="W5" s="269" t="s">
        <v>99</v>
      </c>
      <c r="X5" s="269" t="s">
        <v>100</v>
      </c>
      <c r="Y5" s="66" t="s">
        <v>10</v>
      </c>
      <c r="Z5" s="526" t="s">
        <v>138</v>
      </c>
      <c r="AA5" s="526" t="s">
        <v>136</v>
      </c>
      <c r="AB5" s="527" t="s">
        <v>137</v>
      </c>
      <c r="AC5" s="90" t="s">
        <v>11</v>
      </c>
    </row>
    <row r="6" spans="1:29" ht="12.75" customHeight="1" thickBot="1" x14ac:dyDescent="0.3">
      <c r="A6" s="496" t="str">
        <f>TEXT($B$6,"dddd")</f>
        <v>vrijdag</v>
      </c>
      <c r="B6" s="663">
        <f>DATE($AC$3,10,1)</f>
        <v>43008</v>
      </c>
      <c r="C6" s="451"/>
      <c r="D6" s="493">
        <f>IF(LEFT($A6,2 )="ma",$D$171,IF(LEFT($A6,2)="di",$D$176,IF(LEFT($A6,2)="wo",$D$181,IF(LEFT($A6,2)="do",$D$186,IF(LEFT($A6,2)="vr",$D$191,IF(LEFT($A6,2)="za",$D$198,IF(LEFT($A6,2)="zo",$D$199)))))))</f>
        <v>0</v>
      </c>
      <c r="E6" s="495">
        <f>IF(LEFT($A6,2)="ma",$E$171,IF(LEFT($A6,2)="di",$E$176,IF(LEFT($A6,2)="wo",$E$181,IF(LEFT($A6,2)="do",$E$186,IF(LEFT($A6,2)="vr",$E$191,IF(LEFT($A6,2)="za",$E$198,IF(LEFT($A6,2)="zo",$E$199)))))))</f>
        <v>0</v>
      </c>
      <c r="F6" s="495">
        <f>IF(LEFT($A6,2)="ma",$C$171,IF(LEFT($A6,2)="di",$C$176,IF(LEFT($A6,2)="wo",$C$181,IF(LEFT($A6,2)="do",$C$186,IF(LEFT($A6,2)="vr",$C$191,IF(LEFT($A6,2)="za",$C$198,IF(LEFT($A6,2)="zo",$C$199)))))))</f>
        <v>0</v>
      </c>
      <c r="G6" s="42">
        <f t="shared" ref="G6:G12" si="0">E6-D6-F6</f>
        <v>0</v>
      </c>
      <c r="H6" s="264"/>
      <c r="I6" s="508"/>
      <c r="J6" s="276"/>
      <c r="K6" s="276"/>
      <c r="L6" s="309"/>
      <c r="M6" s="278"/>
      <c r="N6" s="460">
        <f>$B$6</f>
        <v>43008</v>
      </c>
      <c r="O6" s="389"/>
      <c r="P6" s="279"/>
      <c r="Q6" s="401"/>
      <c r="R6" s="79"/>
      <c r="S6" s="200">
        <f t="shared" ref="S6:S69" si="1">IF(LEFT(M6,1)="R",IF(R6&lt;$Q$2,0,R6-$Q$2),IF(LEFT(M6,1)="S",IF(R6&lt;$Q$2,0,R6-$Q$2),R6))</f>
        <v>0</v>
      </c>
      <c r="T6" s="5">
        <f t="shared" ref="T6:T37" si="2">S6*$R$3</f>
        <v>0</v>
      </c>
      <c r="U6" s="34"/>
      <c r="V6" s="67">
        <f>IF(LEFT(M6,1)="R",IF(U6&lt;$Q$2,0,U6-$Q$2),IF(LEFT(M6,1)="S",IF(U6&lt;$Q$2,0,U6-$Q$2),U6))</f>
        <v>0</v>
      </c>
      <c r="W6" s="67">
        <f>U6</f>
        <v>0</v>
      </c>
      <c r="X6" s="74">
        <f>W6*($Y$3)</f>
        <v>0</v>
      </c>
      <c r="Y6" s="91">
        <f t="shared" ref="Y6:Y37" si="3">V6*($R$3)</f>
        <v>0</v>
      </c>
      <c r="Z6" s="238"/>
      <c r="AA6" s="528">
        <v>0</v>
      </c>
      <c r="AB6" s="529">
        <v>0</v>
      </c>
      <c r="AC6" s="41"/>
    </row>
    <row r="7" spans="1:29" ht="12.75" customHeight="1" thickBot="1" x14ac:dyDescent="0.3">
      <c r="A7" s="497" t="str">
        <f t="shared" ref="A7:A10" si="4">TEXT($B$6,"dddd")</f>
        <v>vrijdag</v>
      </c>
      <c r="B7" s="664"/>
      <c r="C7" s="450"/>
      <c r="D7" s="494">
        <f>IF(LEFT($A7,2)="ma",$D$172,IF(LEFT($A7,2)="di",$D$177,IF(LEFT($A7,2)="wo",$D$182,IF(LEFT($A7,2)="do",$D$187,IF(LEFT($A7,2)="vr",$D$192,IF(LEFT($A7,2)="za",$D$198,IF(LEFT($A7,2)="zo",$D$199)))))))</f>
        <v>0</v>
      </c>
      <c r="E7" s="441">
        <f>IF(LEFT($A7,2)="ma",$E$172,IF(LEFT($A7,2)="di",$E$177,IF(LEFT($A7,2)="wo",$E$182,IF(LEFT($A7,2)="do",$E$187,IF(LEFT($A7,2)="vr",$E$192,IF(LEFT($A7,2)="za",$E$198,IF(LEFT($A7,2)="zo",$E$199)))))))</f>
        <v>0</v>
      </c>
      <c r="F7" s="441">
        <f>IF(LEFT($A7,2)="ma",$C$172,IF(LEFT($A7,2)="di",$C$177,IF(LEFT($A7,2)="wo",$C$182,IF(LEFT($A7,2)="do",$C$187,IF(LEFT($A7,2)="vr",$C$192,IF(LEFT($A7,2)="za",$C$198,IF(LEFT($A7,2)="zo",$C$199)))))))</f>
        <v>0</v>
      </c>
      <c r="G7" s="43">
        <f t="shared" si="0"/>
        <v>0</v>
      </c>
      <c r="H7" s="265"/>
      <c r="I7" s="265"/>
      <c r="J7" s="280"/>
      <c r="K7" s="280"/>
      <c r="L7" s="310"/>
      <c r="M7" s="282"/>
      <c r="N7" s="460">
        <f t="shared" ref="N7:N10" si="5">$B$6</f>
        <v>43008</v>
      </c>
      <c r="O7" s="390"/>
      <c r="P7" s="283"/>
      <c r="Q7" s="283"/>
      <c r="R7" s="80"/>
      <c r="S7" s="68">
        <f t="shared" si="1"/>
        <v>0</v>
      </c>
      <c r="T7" s="4">
        <f t="shared" si="2"/>
        <v>0</v>
      </c>
      <c r="U7" s="35"/>
      <c r="V7" s="69">
        <f t="shared" ref="V7:V70" si="6">IF(LEFT(M7,1)="R",IF(U7&lt;$Q$2,0,U7-$Q$2),IF(LEFT(M7,1)="S",IF(U7&lt;$Q$2,0,U7-$Q$2),U7))</f>
        <v>0</v>
      </c>
      <c r="W7" s="69">
        <f t="shared" ref="W7:W70" si="7">U7</f>
        <v>0</v>
      </c>
      <c r="X7" s="70">
        <f t="shared" ref="X7:X70" si="8">W7*($Y$3)</f>
        <v>0</v>
      </c>
      <c r="Y7" s="92">
        <f t="shared" si="3"/>
        <v>0</v>
      </c>
      <c r="Z7" s="234"/>
      <c r="AA7" s="530">
        <v>0</v>
      </c>
      <c r="AB7" s="531">
        <v>0</v>
      </c>
      <c r="AC7" s="37"/>
    </row>
    <row r="8" spans="1:29" ht="12.75" customHeight="1" thickBot="1" x14ac:dyDescent="0.3">
      <c r="A8" s="497" t="str">
        <f t="shared" si="4"/>
        <v>vrijdag</v>
      </c>
      <c r="B8" s="664"/>
      <c r="C8" s="452"/>
      <c r="D8" s="492">
        <f>IF(LEFT($A8,2)="ma",$D$173,IF(LEFT($A8,2)="di",$D$178,IF(LEFT($A8,2)="wo",$D$183,IF(LEFT($A8,2)="do",$D$188,IF(LEFT($A8,2)="vr",$D$193,IF(LEFT($A8,2)="za",$D$198,IF(LEFT($A8,2)="zo",$D$199)))))))</f>
        <v>0</v>
      </c>
      <c r="E8" s="441">
        <f>IF(LEFT($A8,2)="ma",$E$173,IF(LEFT($A8,2)="di",$E$178,IF(LEFT($A8,2)="wo",$E$183,IF(LEFT($A8,2)="do",$E$188,IF(LEFT($A8,2)="vr",$E$193,IF(LEFT($A8,2)="za",$E$198,IF(LEFT($A8,2)="zo",$E$199)))))))</f>
        <v>0</v>
      </c>
      <c r="F8" s="441">
        <f>IF(LEFT($A8,2)="ma",$C$173,IF(LEFT($A8,2)="di",$C$178,IF(LEFT($A8,2)="wo",$C$183,IF(LEFT($A8,2)="do",$C$188,IF(LEFT($A8,2)="vr",$C$193,IF(LEFT($A8,2)="za",$C$198,IF(LEFT($A8,2)="zo",$C$199)))))))</f>
        <v>0</v>
      </c>
      <c r="G8" s="43">
        <f t="shared" si="0"/>
        <v>0</v>
      </c>
      <c r="H8" s="265"/>
      <c r="I8" s="265"/>
      <c r="J8" s="280"/>
      <c r="K8" s="280"/>
      <c r="L8" s="310"/>
      <c r="M8" s="282"/>
      <c r="N8" s="460">
        <f t="shared" si="5"/>
        <v>43008</v>
      </c>
      <c r="O8" s="390"/>
      <c r="P8" s="283"/>
      <c r="Q8" s="283"/>
      <c r="R8" s="80"/>
      <c r="S8" s="68">
        <f t="shared" si="1"/>
        <v>0</v>
      </c>
      <c r="T8" s="4">
        <f t="shared" si="2"/>
        <v>0</v>
      </c>
      <c r="U8" s="35"/>
      <c r="V8" s="69">
        <f t="shared" si="6"/>
        <v>0</v>
      </c>
      <c r="W8" s="69">
        <f t="shared" si="7"/>
        <v>0</v>
      </c>
      <c r="X8" s="70">
        <f t="shared" si="8"/>
        <v>0</v>
      </c>
      <c r="Y8" s="92">
        <f t="shared" si="3"/>
        <v>0</v>
      </c>
      <c r="Z8" s="234"/>
      <c r="AA8" s="530">
        <v>0</v>
      </c>
      <c r="AB8" s="531">
        <v>0</v>
      </c>
      <c r="AC8" s="37"/>
    </row>
    <row r="9" spans="1:29" ht="12.75" customHeight="1" thickBot="1" x14ac:dyDescent="0.3">
      <c r="A9" s="497" t="str">
        <f t="shared" si="4"/>
        <v>vrijdag</v>
      </c>
      <c r="B9" s="664"/>
      <c r="C9" s="450"/>
      <c r="D9" s="441">
        <f>IF(LEFT($A9,2)="ma",$D$174,IF(LEFT($A9,2)="di",$D$179,IF(LEFT($A9,2)="wo",$D$184,IF(LEFT($A9,2)="do",$D$189,IF(LEFT($A9,2)="vr",$D$194,IF(LEFT($A9,2)="za",$D$198,IF(LEFT($A9,2)="zo",$D$199)))))))</f>
        <v>0</v>
      </c>
      <c r="E9" s="441">
        <f>IF(LEFT($A9,2)="ma",$E$174,IF(LEFT($A9,2)="di",$E$179,IF(LEFT($A9,2)="wo",$E$184,IF(LEFT($A9,2)="do",$E$189,IF(LEFT($A9,2)="vr",$E$194,IF(LEFT($A9,2)="za",$E$198,IF(LEFT($A9,2)="zo",$E$199)))))))</f>
        <v>0</v>
      </c>
      <c r="F9" s="441">
        <f>IF(LEFT($A9,2)="ma",$C$174,IF(LEFT($A9,2)="di",$C$179,IF(LEFT($A9,2)="wo",$C$184,IF(LEFT($A9,2)="do",$C$189,IF(LEFT($A9,2)="vr",$C$194,IF(LEFT($A9,2)="za",$C$198,IF(LEFT($A9,2)="zo",$C$199)))))))</f>
        <v>0</v>
      </c>
      <c r="G9" s="43">
        <f t="shared" si="0"/>
        <v>0</v>
      </c>
      <c r="H9" s="265"/>
      <c r="I9" s="265"/>
      <c r="J9" s="280"/>
      <c r="K9" s="280"/>
      <c r="L9" s="310"/>
      <c r="M9" s="282"/>
      <c r="N9" s="460">
        <f t="shared" si="5"/>
        <v>43008</v>
      </c>
      <c r="O9" s="390"/>
      <c r="P9" s="283"/>
      <c r="Q9" s="283"/>
      <c r="R9" s="80"/>
      <c r="S9" s="68">
        <f t="shared" si="1"/>
        <v>0</v>
      </c>
      <c r="T9" s="4">
        <f t="shared" si="2"/>
        <v>0</v>
      </c>
      <c r="U9" s="35"/>
      <c r="V9" s="69">
        <f t="shared" si="6"/>
        <v>0</v>
      </c>
      <c r="W9" s="69">
        <f t="shared" si="7"/>
        <v>0</v>
      </c>
      <c r="X9" s="70">
        <f t="shared" si="8"/>
        <v>0</v>
      </c>
      <c r="Y9" s="92">
        <f t="shared" si="3"/>
        <v>0</v>
      </c>
      <c r="Z9" s="234"/>
      <c r="AA9" s="530">
        <v>0</v>
      </c>
      <c r="AB9" s="531">
        <v>0</v>
      </c>
      <c r="AC9" s="37"/>
    </row>
    <row r="10" spans="1:29" ht="13.5" customHeight="1" thickBot="1" x14ac:dyDescent="0.3">
      <c r="A10" s="498" t="str">
        <f t="shared" si="4"/>
        <v>vrijdag</v>
      </c>
      <c r="B10" s="665"/>
      <c r="C10" s="449" t="e">
        <f>IF(LEFT($A6,2)="ma",SUM(G6:G10)-SUM($H$171:$H$175)+SEPTEMBER!C155,IF(LEFT($A6,2)="di",SUM(G6:G10)-SUM($H$176:$H$180)+SEPTEMBER!C155, IF(LEFT($A6,2)="wo",SUM(G6:G10)-SUM($H$181:$H$185)+SEPTEMBER!C155, IF(LEFT($A6,2)="do",SUM(G6:G10)-SUM($H$186:$H$190)+SEPTEMBER!C155, IF(LEFT($A6,2)="vr",SUM(G6:G10)-SUM($H$191:$H$195)+SEPTEMBER!C155, IF(LEFT($A6,2)="za",SUM(G6:G10)-$H$198+SEPTEMBER!C155, IF(LEFT($A6,2)="zo",SUM(G6:G10)-$H$199+SEPTEMBER!C155)))))))</f>
        <v>#REF!</v>
      </c>
      <c r="D10" s="442">
        <f>IF(LEFT($A10,2)="ma",$D$175,IF(LEFT($A10,2)="di",$D$180,IF(LEFT($A10,2)="wo",$D$185,IF(LEFT($A10,2)="do",$D$190,IF(LEFT($A10,2)="vr",$D$195,IF(LEFT($A10,2)="za",$D$198,IF(LEFT($A10,2)="zo",$D$199)))))))</f>
        <v>0</v>
      </c>
      <c r="E10" s="442">
        <f>IF(LEFT($A10,2)="ma",$E$175,IF(LEFT($A10,2)="di",$E$180,IF(LEFT($A10,2)="wo",$E$185,IF(LEFT($A10,2)="do",$E$190,IF(LEFT($A10,2)="vr",$E$195,IF(LEFT($A10,2)="za",$E$198,IF(LEFT($A10,2)="zo",$E$199)))))))</f>
        <v>0</v>
      </c>
      <c r="F10" s="442">
        <f>IF(LEFT($A10,2)="ma",$C$175,IF(LEFT($A10,2)="di",$C$180,IF(LEFT($A10,2)="wo",$C$185,IF(LEFT($A10,2)="do",$C$190,IF(LEFT($A10,2)="vr",$C$195,IF(LEFT($A10,2)="za",$C$198,IF(LEFT($A10,2)="zo",$C$199)))))))</f>
        <v>0</v>
      </c>
      <c r="G10" s="44">
        <f t="shared" si="0"/>
        <v>0</v>
      </c>
      <c r="H10" s="266"/>
      <c r="I10" s="266"/>
      <c r="J10" s="284"/>
      <c r="K10" s="284"/>
      <c r="L10" s="311"/>
      <c r="M10" s="286"/>
      <c r="N10" s="460">
        <f t="shared" si="5"/>
        <v>43008</v>
      </c>
      <c r="O10" s="391"/>
      <c r="P10" s="287"/>
      <c r="Q10" s="287"/>
      <c r="R10" s="81"/>
      <c r="S10" s="71">
        <f t="shared" si="1"/>
        <v>0</v>
      </c>
      <c r="T10" s="6">
        <f t="shared" si="2"/>
        <v>0</v>
      </c>
      <c r="U10" s="36"/>
      <c r="V10" s="72">
        <f t="shared" si="6"/>
        <v>0</v>
      </c>
      <c r="W10" s="72">
        <f t="shared" si="7"/>
        <v>0</v>
      </c>
      <c r="X10" s="73">
        <f t="shared" si="8"/>
        <v>0</v>
      </c>
      <c r="Y10" s="93">
        <f t="shared" si="3"/>
        <v>0</v>
      </c>
      <c r="Z10" s="235"/>
      <c r="AA10" s="532">
        <v>0</v>
      </c>
      <c r="AB10" s="533">
        <v>0</v>
      </c>
      <c r="AC10" s="38"/>
    </row>
    <row r="11" spans="1:29" ht="12.75" customHeight="1" thickBot="1" x14ac:dyDescent="0.3">
      <c r="A11" s="496" t="str">
        <f>TEXT($B$11,"dddd")</f>
        <v>zaterdag</v>
      </c>
      <c r="B11" s="663">
        <f>DATE($AC$3,10,2)</f>
        <v>43009</v>
      </c>
      <c r="C11" s="451"/>
      <c r="D11" s="493">
        <f>IF(LEFT($A11,2 )="ma",$D$171,IF(LEFT($A11,2)="di",$D$176,IF(LEFT($A11,2)="wo",$D$181,IF(LEFT($A11,2)="do",$D$186,IF(LEFT($A11,2)="vr",$D$191,IF(LEFT($A11,2)="za",$D$198,IF(LEFT($A11,2)="zo",$D$199)))))))</f>
        <v>0</v>
      </c>
      <c r="E11" s="495">
        <f>IF(LEFT($A11,2)="ma",$E$171,IF(LEFT($A11,2)="di",$E$176,IF(LEFT($A11,2)="wo",$E$181,IF(LEFT($A11,2)="do",$E$186,IF(LEFT($A11,2)="vr",$E$191,IF(LEFT($A11,2)="za",$E$198,IF(LEFT($A11,2)="zo",$E$199)))))))</f>
        <v>0</v>
      </c>
      <c r="F11" s="495">
        <f>IF(LEFT($A11,2)="ma",$C$171,IF(LEFT($A11,2)="di",$C$176,IF(LEFT($A11,2)="wo",$C$181,IF(LEFT($A11,2)="do",$C$186,IF(LEFT($A11,2)="vr",$C$191,IF(LEFT($A11,2)="za",$C$198,IF(LEFT($A11,2)="zo",$C$199)))))))</f>
        <v>0</v>
      </c>
      <c r="G11" s="45">
        <f t="shared" si="0"/>
        <v>0</v>
      </c>
      <c r="H11" s="267"/>
      <c r="I11" s="508"/>
      <c r="J11" s="288"/>
      <c r="K11" s="288"/>
      <c r="L11" s="312"/>
      <c r="M11" s="290"/>
      <c r="N11" s="460">
        <f>$B$11</f>
        <v>43009</v>
      </c>
      <c r="O11" s="392"/>
      <c r="P11" s="291"/>
      <c r="Q11" s="291"/>
      <c r="R11" s="79"/>
      <c r="S11" s="200">
        <f t="shared" si="1"/>
        <v>0</v>
      </c>
      <c r="T11" s="5">
        <f t="shared" si="2"/>
        <v>0</v>
      </c>
      <c r="U11" s="34"/>
      <c r="V11" s="67">
        <f>IF(LEFT(M11,1)="R",IF(U11&lt;$Q$2,0,U11-$Q$2),IF(LEFT(M11,1)="S",IF(U11&lt;$Q$2,0,U11-$Q$2),U11))</f>
        <v>0</v>
      </c>
      <c r="W11" s="67">
        <f>U11</f>
        <v>0</v>
      </c>
      <c r="X11" s="74">
        <f>W11*($Y$3)</f>
        <v>0</v>
      </c>
      <c r="Y11" s="91">
        <f t="shared" si="3"/>
        <v>0</v>
      </c>
      <c r="Z11" s="236"/>
      <c r="AA11" s="534">
        <v>0</v>
      </c>
      <c r="AB11" s="535">
        <v>0</v>
      </c>
      <c r="AC11" s="39"/>
    </row>
    <row r="12" spans="1:29" ht="12.75" customHeight="1" thickBot="1" x14ac:dyDescent="0.3">
      <c r="A12" s="497" t="str">
        <f t="shared" ref="A12:A15" si="9">TEXT($B$11,"dddd")</f>
        <v>zaterdag</v>
      </c>
      <c r="B12" s="664"/>
      <c r="C12" s="450"/>
      <c r="D12" s="494">
        <f>IF(LEFT($A12,2)="ma",$D$172,IF(LEFT($A12,2)="di",$D$177,IF(LEFT($A12,2)="wo",$D$182,IF(LEFT($A12,2)="do",$D$187,IF(LEFT($A12,2)="vr",$D$192,IF(LEFT($A12,2)="za",$D$198,IF(LEFT($A12,2)="zo",$D$199)))))))</f>
        <v>0</v>
      </c>
      <c r="E12" s="441">
        <f>IF(LEFT($A12,2)="ma",$E$172,IF(LEFT($A12,2)="di",$E$177,IF(LEFT($A12,2)="wo",$E$182,IF(LEFT($A12,2)="do",$E$187,IF(LEFT($A12,2)="vr",$E$192,IF(LEFT($A12,2)="za",$E$198,IF(LEFT($A12,2)="zo",$E$199)))))))</f>
        <v>0</v>
      </c>
      <c r="F12" s="441">
        <f>IF(LEFT($A12,2)="ma",$C$172,IF(LEFT($A12,2)="di",$C$177,IF(LEFT($A12,2)="wo",$C$182,IF(LEFT($A12,2)="do",$C$187,IF(LEFT($A12,2)="vr",$C$192,IF(LEFT($A12,2)="za",$C$198,IF(LEFT($A12,2)="zo",$C$199)))))))</f>
        <v>0</v>
      </c>
      <c r="G12" s="43">
        <f t="shared" si="0"/>
        <v>0</v>
      </c>
      <c r="H12" s="265"/>
      <c r="I12" s="265"/>
      <c r="J12" s="280"/>
      <c r="K12" s="280"/>
      <c r="L12" s="310"/>
      <c r="M12" s="282"/>
      <c r="N12" s="460">
        <f t="shared" ref="N12:N15" si="10">$B$11</f>
        <v>43009</v>
      </c>
      <c r="O12" s="390"/>
      <c r="P12" s="283"/>
      <c r="Q12" s="283"/>
      <c r="R12" s="80"/>
      <c r="S12" s="68">
        <f t="shared" si="1"/>
        <v>0</v>
      </c>
      <c r="T12" s="4">
        <f t="shared" si="2"/>
        <v>0</v>
      </c>
      <c r="U12" s="35"/>
      <c r="V12" s="69">
        <f t="shared" si="6"/>
        <v>0</v>
      </c>
      <c r="W12" s="69">
        <f t="shared" si="7"/>
        <v>0</v>
      </c>
      <c r="X12" s="70">
        <f t="shared" si="8"/>
        <v>0</v>
      </c>
      <c r="Y12" s="92">
        <f t="shared" si="3"/>
        <v>0</v>
      </c>
      <c r="Z12" s="234"/>
      <c r="AA12" s="530">
        <v>0</v>
      </c>
      <c r="AB12" s="531">
        <v>0</v>
      </c>
      <c r="AC12" s="37"/>
    </row>
    <row r="13" spans="1:29" ht="12.75" customHeight="1" thickBot="1" x14ac:dyDescent="0.3">
      <c r="A13" s="497" t="str">
        <f t="shared" si="9"/>
        <v>zaterdag</v>
      </c>
      <c r="B13" s="664"/>
      <c r="C13" s="452"/>
      <c r="D13" s="492">
        <f>IF(LEFT($A13,2)="ma",$D$173,IF(LEFT($A13,2)="di",$D$178,IF(LEFT($A13,2)="wo",$D$183,IF(LEFT($A13,2)="do",$D$188,IF(LEFT($A13,2)="vr",$D$193,IF(LEFT($A13,2)="za",$D$198,IF(LEFT($A13,2)="zo",$D$199)))))))</f>
        <v>0</v>
      </c>
      <c r="E13" s="441">
        <f>IF(LEFT($A13,2)="ma",$E$173,IF(LEFT($A13,2)="di",$E$178,IF(LEFT($A13,2)="wo",$E$183,IF(LEFT($A13,2)="do",$E$188,IF(LEFT($A13,2)="vr",$E$193,IF(LEFT($A13,2)="za",$E$198,IF(LEFT($A13,2)="zo",$E$199)))))))</f>
        <v>0</v>
      </c>
      <c r="F13" s="441">
        <f>IF(LEFT($A13,2)="ma",$C$173,IF(LEFT($A13,2)="di",$C$178,IF(LEFT($A13,2)="wo",$C$183,IF(LEFT($A13,2)="do",$C$188,IF(LEFT($A13,2)="vr",$C$193,IF(LEFT($A13,2)="za",$C$198,IF(LEFT($A13,2)="zo",$C$199)))))))</f>
        <v>0</v>
      </c>
      <c r="G13" s="43">
        <f t="shared" ref="G13:G76" si="11">E13-D13-F13</f>
        <v>0</v>
      </c>
      <c r="H13" s="265"/>
      <c r="I13" s="265"/>
      <c r="J13" s="280"/>
      <c r="K13" s="280"/>
      <c r="L13" s="310"/>
      <c r="M13" s="282"/>
      <c r="N13" s="460">
        <f t="shared" si="10"/>
        <v>43009</v>
      </c>
      <c r="O13" s="390"/>
      <c r="P13" s="283"/>
      <c r="Q13" s="283"/>
      <c r="R13" s="80"/>
      <c r="S13" s="68">
        <f t="shared" si="1"/>
        <v>0</v>
      </c>
      <c r="T13" s="4">
        <f t="shared" si="2"/>
        <v>0</v>
      </c>
      <c r="U13" s="35"/>
      <c r="V13" s="69">
        <f t="shared" si="6"/>
        <v>0</v>
      </c>
      <c r="W13" s="69">
        <f t="shared" si="7"/>
        <v>0</v>
      </c>
      <c r="X13" s="70">
        <f t="shared" si="8"/>
        <v>0</v>
      </c>
      <c r="Y13" s="92">
        <f t="shared" si="3"/>
        <v>0</v>
      </c>
      <c r="Z13" s="234"/>
      <c r="AA13" s="530">
        <v>0</v>
      </c>
      <c r="AB13" s="531">
        <v>0</v>
      </c>
      <c r="AC13" s="37"/>
    </row>
    <row r="14" spans="1:29" ht="12.75" customHeight="1" thickBot="1" x14ac:dyDescent="0.3">
      <c r="A14" s="497" t="str">
        <f t="shared" si="9"/>
        <v>zaterdag</v>
      </c>
      <c r="B14" s="664"/>
      <c r="C14" s="450"/>
      <c r="D14" s="441">
        <f>IF(LEFT($A14,2)="ma",$D$174,IF(LEFT($A14,2)="di",$D$179,IF(LEFT($A14,2)="wo",$D$184,IF(LEFT($A14,2)="do",$D$189,IF(LEFT($A14,2)="vr",$D$194,IF(LEFT($A14,2)="za",$D$198,IF(LEFT($A14,2)="zo",$D$199)))))))</f>
        <v>0</v>
      </c>
      <c r="E14" s="441">
        <f>IF(LEFT($A14,2)="ma",$E$174,IF(LEFT($A14,2)="di",$E$179,IF(LEFT($A14,2)="wo",$E$184,IF(LEFT($A14,2)="do",$E$189,IF(LEFT($A14,2)="vr",$E$194,IF(LEFT($A14,2)="za",$E$198,IF(LEFT($A14,2)="zo",$E$199)))))))</f>
        <v>0</v>
      </c>
      <c r="F14" s="441">
        <f>IF(LEFT($A14,2)="ma",$C$174,IF(LEFT($A14,2)="di",$C$179,IF(LEFT($A14,2)="wo",$C$184,IF(LEFT($A14,2)="do",$C$189,IF(LEFT($A14,2)="vr",$C$194,IF(LEFT($A14,2)="za",$C$198,IF(LEFT($A14,2)="zo",$C$199)))))))</f>
        <v>0</v>
      </c>
      <c r="G14" s="43">
        <f t="shared" si="11"/>
        <v>0</v>
      </c>
      <c r="H14" s="265"/>
      <c r="I14" s="265"/>
      <c r="J14" s="280"/>
      <c r="K14" s="280"/>
      <c r="L14" s="310"/>
      <c r="M14" s="282"/>
      <c r="N14" s="460">
        <f t="shared" si="10"/>
        <v>43009</v>
      </c>
      <c r="O14" s="390"/>
      <c r="P14" s="283"/>
      <c r="Q14" s="283"/>
      <c r="R14" s="80"/>
      <c r="S14" s="68">
        <f t="shared" si="1"/>
        <v>0</v>
      </c>
      <c r="T14" s="4">
        <f t="shared" si="2"/>
        <v>0</v>
      </c>
      <c r="U14" s="35"/>
      <c r="V14" s="69">
        <f t="shared" si="6"/>
        <v>0</v>
      </c>
      <c r="W14" s="69">
        <f t="shared" si="7"/>
        <v>0</v>
      </c>
      <c r="X14" s="70">
        <f t="shared" si="8"/>
        <v>0</v>
      </c>
      <c r="Y14" s="92">
        <f t="shared" si="3"/>
        <v>0</v>
      </c>
      <c r="Z14" s="234"/>
      <c r="AA14" s="530">
        <v>0</v>
      </c>
      <c r="AB14" s="531">
        <v>0</v>
      </c>
      <c r="AC14" s="37"/>
    </row>
    <row r="15" spans="1:29" ht="13.5" customHeight="1" thickBot="1" x14ac:dyDescent="0.3">
      <c r="A15" s="498" t="str">
        <f t="shared" si="9"/>
        <v>zaterdag</v>
      </c>
      <c r="B15" s="665"/>
      <c r="C15" s="449" t="e">
        <f t="shared" ref="C15:C70" si="12">IF(LEFT($A11,2)="ma",SUM(G11:G15)-SUM($H$171:$H$175)+C10,IF(LEFT($A11,2)="di",SUM(G11:G15)-SUM($H$176:$H$180)+C10, IF(LEFT($A11,2)="wo",SUM(G11:G15)-SUM($H$181:$H$185)+C10, IF(LEFT($A11,2)="do",SUM(G11:G15)-SUM($H$186:$H$190)+C10, IF(LEFT($A11,2)="vr",SUM(G11:G15)-SUM($H$191:$H$195)+C10, IF(LEFT($A11,2)="za",SUM(G11:G15)-$H$198+C10, IF(LEFT($A11,2)="zo",SUM(G11:G15)-$H$199+C10)))))))</f>
        <v>#REF!</v>
      </c>
      <c r="D15" s="442">
        <f>IF(LEFT($A15,2)="ma",$D$175,IF(LEFT($A15,2)="di",$D$180,IF(LEFT($A15,2)="wo",$D$185,IF(LEFT($A15,2)="do",$D$190,IF(LEFT($A15,2)="vr",$D$195,IF(LEFT($A15,2)="za",$D$198,IF(LEFT($A15,2)="zo",$D$199)))))))</f>
        <v>0</v>
      </c>
      <c r="E15" s="442">
        <f>IF(LEFT($A15,2)="ma",$E$175,IF(LEFT($A15,2)="di",$E$180,IF(LEFT($A15,2)="wo",$E$185,IF(LEFT($A15,2)="do",$E$190,IF(LEFT($A15,2)="vr",$E$195,IF(LEFT($A15,2)="za",$E$198,IF(LEFT($A15,2)="zo",$E$199)))))))</f>
        <v>0</v>
      </c>
      <c r="F15" s="442">
        <f>IF(LEFT($A15,2)="ma",$C$175,IF(LEFT($A15,2)="di",$C$180,IF(LEFT($A15,2)="wo",$C$185,IF(LEFT($A15,2)="do",$C$190,IF(LEFT($A15,2)="vr",$C$195,IF(LEFT($A15,2)="za",$C$198,IF(LEFT($A15,2)="zo",$C$199)))))))</f>
        <v>0</v>
      </c>
      <c r="G15" s="46">
        <f t="shared" si="11"/>
        <v>0</v>
      </c>
      <c r="H15" s="268"/>
      <c r="I15" s="266"/>
      <c r="J15" s="292"/>
      <c r="K15" s="292"/>
      <c r="L15" s="313"/>
      <c r="M15" s="294"/>
      <c r="N15" s="460">
        <f t="shared" si="10"/>
        <v>43009</v>
      </c>
      <c r="O15" s="393"/>
      <c r="P15" s="295"/>
      <c r="Q15" s="295"/>
      <c r="R15" s="81"/>
      <c r="S15" s="71">
        <f t="shared" si="1"/>
        <v>0</v>
      </c>
      <c r="T15" s="6">
        <f t="shared" si="2"/>
        <v>0</v>
      </c>
      <c r="U15" s="36"/>
      <c r="V15" s="72">
        <f t="shared" si="6"/>
        <v>0</v>
      </c>
      <c r="W15" s="72">
        <f t="shared" si="7"/>
        <v>0</v>
      </c>
      <c r="X15" s="73">
        <f t="shared" si="8"/>
        <v>0</v>
      </c>
      <c r="Y15" s="93">
        <f t="shared" si="3"/>
        <v>0</v>
      </c>
      <c r="Z15" s="237"/>
      <c r="AA15" s="536">
        <v>0</v>
      </c>
      <c r="AB15" s="537">
        <v>0</v>
      </c>
      <c r="AC15" s="40"/>
    </row>
    <row r="16" spans="1:29" ht="12.75" customHeight="1" thickBot="1" x14ac:dyDescent="0.3">
      <c r="A16" s="496" t="str">
        <f>TEXT($B$16,"dddd")</f>
        <v>zondag</v>
      </c>
      <c r="B16" s="663">
        <f>DATE($AC$3,10,3)</f>
        <v>43010</v>
      </c>
      <c r="C16" s="451"/>
      <c r="D16" s="493">
        <f>IF(LEFT($A16,2 )="ma",$D$171,IF(LEFT($A16,2)="di",$D$176,IF(LEFT($A16,2)="wo",$D$181,IF(LEFT($A16,2)="do",$D$186,IF(LEFT($A16,2)="vr",$D$191,IF(LEFT($A16,2)="za",$D$198,IF(LEFT($A16,2)="zo",$D$199)))))))</f>
        <v>0</v>
      </c>
      <c r="E16" s="495">
        <f>IF(LEFT($A16,2)="ma",$E$171,IF(LEFT($A16,2)="di",$E$176,IF(LEFT($A16,2)="wo",$E$181,IF(LEFT($A16,2)="do",$E$186,IF(LEFT($A16,2)="vr",$E$191,IF(LEFT($A16,2)="za",$E$198,IF(LEFT($A16,2)="zo",$E$199)))))))</f>
        <v>0</v>
      </c>
      <c r="F16" s="495">
        <f>IF(LEFT($A16,2)="ma",$C$171,IF(LEFT($A16,2)="di",$C$176,IF(LEFT($A16,2)="wo",$C$181,IF(LEFT($A16,2)="do",$C$186,IF(LEFT($A16,2)="vr",$C$191,IF(LEFT($A16,2)="za",$C$198,IF(LEFT($A16,2)="zo",$C$199)))))))</f>
        <v>0</v>
      </c>
      <c r="G16" s="42">
        <f t="shared" si="11"/>
        <v>0</v>
      </c>
      <c r="H16" s="264"/>
      <c r="I16" s="508"/>
      <c r="J16" s="276"/>
      <c r="K16" s="276"/>
      <c r="L16" s="309"/>
      <c r="M16" s="278"/>
      <c r="N16" s="461">
        <f>$B$16</f>
        <v>43010</v>
      </c>
      <c r="O16" s="389"/>
      <c r="P16" s="279"/>
      <c r="Q16" s="279"/>
      <c r="R16" s="79"/>
      <c r="S16" s="200">
        <f t="shared" si="1"/>
        <v>0</v>
      </c>
      <c r="T16" s="5">
        <f t="shared" si="2"/>
        <v>0</v>
      </c>
      <c r="U16" s="34"/>
      <c r="V16" s="67">
        <f>IF(LEFT(M16,1)="R",IF(U16&lt;$Q$2,0,U16-$Q$2),IF(LEFT(M16,1)="S",IF(U16&lt;$Q$2,0,U16-$Q$2),U16))</f>
        <v>0</v>
      </c>
      <c r="W16" s="67">
        <f>U16</f>
        <v>0</v>
      </c>
      <c r="X16" s="74">
        <f>W16*($Y$3)</f>
        <v>0</v>
      </c>
      <c r="Y16" s="91">
        <f t="shared" si="3"/>
        <v>0</v>
      </c>
      <c r="Z16" s="238"/>
      <c r="AA16" s="528">
        <v>0</v>
      </c>
      <c r="AB16" s="529">
        <v>0</v>
      </c>
      <c r="AC16" s="41"/>
    </row>
    <row r="17" spans="1:29" ht="12.75" customHeight="1" thickBot="1" x14ac:dyDescent="0.3">
      <c r="A17" s="497" t="str">
        <f t="shared" ref="A17:A20" si="13">TEXT($B$16,"dddd")</f>
        <v>zondag</v>
      </c>
      <c r="B17" s="664"/>
      <c r="C17" s="450"/>
      <c r="D17" s="494">
        <f>IF(LEFT($A17,2)="ma",$D$172,IF(LEFT($A17,2)="di",$D$177,IF(LEFT($A17,2)="wo",$D$182,IF(LEFT($A17,2)="do",$D$187,IF(LEFT($A17,2)="vr",$D$192,IF(LEFT($A17,2)="za",$D$198,IF(LEFT($A17,2)="zo",$D$199)))))))</f>
        <v>0</v>
      </c>
      <c r="E17" s="441">
        <f>IF(LEFT($A17,2)="ma",$E$172,IF(LEFT($A17,2)="di",$E$177,IF(LEFT($A17,2)="wo",$E$182,IF(LEFT($A17,2)="do",$E$187,IF(LEFT($A17,2)="vr",$E$192,IF(LEFT($A17,2)="za",$E$198,IF(LEFT($A17,2)="zo",$E$199)))))))</f>
        <v>0</v>
      </c>
      <c r="F17" s="441">
        <f>IF(LEFT($A17,2)="ma",$C$172,IF(LEFT($A17,2)="di",$C$177,IF(LEFT($A17,2)="wo",$C$182,IF(LEFT($A17,2)="do",$C$187,IF(LEFT($A17,2)="vr",$C$192,IF(LEFT($A17,2)="za",$C$198,IF(LEFT($A17,2)="zo",$C$199)))))))</f>
        <v>0</v>
      </c>
      <c r="G17" s="43">
        <f t="shared" si="11"/>
        <v>0</v>
      </c>
      <c r="H17" s="265"/>
      <c r="I17" s="265"/>
      <c r="J17" s="280"/>
      <c r="K17" s="280"/>
      <c r="L17" s="310"/>
      <c r="M17" s="282"/>
      <c r="N17" s="461">
        <f t="shared" ref="N17:N20" si="14">$B$16</f>
        <v>43010</v>
      </c>
      <c r="O17" s="390"/>
      <c r="P17" s="283"/>
      <c r="Q17" s="283"/>
      <c r="R17" s="80"/>
      <c r="S17" s="68">
        <f t="shared" si="1"/>
        <v>0</v>
      </c>
      <c r="T17" s="4">
        <f t="shared" si="2"/>
        <v>0</v>
      </c>
      <c r="U17" s="35"/>
      <c r="V17" s="69">
        <f t="shared" si="6"/>
        <v>0</v>
      </c>
      <c r="W17" s="69">
        <f t="shared" si="7"/>
        <v>0</v>
      </c>
      <c r="X17" s="70">
        <f t="shared" si="8"/>
        <v>0</v>
      </c>
      <c r="Y17" s="92">
        <f t="shared" si="3"/>
        <v>0</v>
      </c>
      <c r="Z17" s="234"/>
      <c r="AA17" s="530">
        <v>0</v>
      </c>
      <c r="AB17" s="531">
        <v>0</v>
      </c>
      <c r="AC17" s="37"/>
    </row>
    <row r="18" spans="1:29" ht="12.75" customHeight="1" thickBot="1" x14ac:dyDescent="0.3">
      <c r="A18" s="497" t="str">
        <f t="shared" si="13"/>
        <v>zondag</v>
      </c>
      <c r="B18" s="664"/>
      <c r="C18" s="452"/>
      <c r="D18" s="492">
        <f>IF(LEFT($A18,2)="ma",$D$173,IF(LEFT($A18,2)="di",$D$178,IF(LEFT($A18,2)="wo",$D$183,IF(LEFT($A18,2)="do",$D$188,IF(LEFT($A18,2)="vr",$D$193,IF(LEFT($A18,2)="za",$D$198,IF(LEFT($A18,2)="zo",$D$199)))))))</f>
        <v>0</v>
      </c>
      <c r="E18" s="441">
        <f>IF(LEFT($A18,2)="ma",$E$173,IF(LEFT($A18,2)="di",$E$178,IF(LEFT($A18,2)="wo",$E$183,IF(LEFT($A18,2)="do",$E$188,IF(LEFT($A18,2)="vr",$E$193,IF(LEFT($A18,2)="za",$E$198,IF(LEFT($A18,2)="zo",$E$199)))))))</f>
        <v>0</v>
      </c>
      <c r="F18" s="441">
        <f>IF(LEFT($A18,2)="ma",$C$173,IF(LEFT($A18,2)="di",$C$178,IF(LEFT($A18,2)="wo",$C$183,IF(LEFT($A18,2)="do",$C$188,IF(LEFT($A18,2)="vr",$C$193,IF(LEFT($A18,2)="za",$C$198,IF(LEFT($A18,2)="zo",$C$199)))))))</f>
        <v>0</v>
      </c>
      <c r="G18" s="43">
        <f t="shared" si="11"/>
        <v>0</v>
      </c>
      <c r="H18" s="265"/>
      <c r="I18" s="265"/>
      <c r="J18" s="280"/>
      <c r="K18" s="280"/>
      <c r="L18" s="310"/>
      <c r="M18" s="282"/>
      <c r="N18" s="461">
        <f t="shared" si="14"/>
        <v>43010</v>
      </c>
      <c r="O18" s="390"/>
      <c r="P18" s="283"/>
      <c r="Q18" s="283"/>
      <c r="R18" s="80"/>
      <c r="S18" s="68">
        <f t="shared" si="1"/>
        <v>0</v>
      </c>
      <c r="T18" s="4">
        <f t="shared" si="2"/>
        <v>0</v>
      </c>
      <c r="U18" s="35"/>
      <c r="V18" s="69">
        <f t="shared" si="6"/>
        <v>0</v>
      </c>
      <c r="W18" s="69">
        <f t="shared" si="7"/>
        <v>0</v>
      </c>
      <c r="X18" s="70">
        <f t="shared" si="8"/>
        <v>0</v>
      </c>
      <c r="Y18" s="92">
        <f t="shared" si="3"/>
        <v>0</v>
      </c>
      <c r="Z18" s="234"/>
      <c r="AA18" s="530">
        <v>0</v>
      </c>
      <c r="AB18" s="531">
        <v>0</v>
      </c>
      <c r="AC18" s="37"/>
    </row>
    <row r="19" spans="1:29" ht="12.75" customHeight="1" thickBot="1" x14ac:dyDescent="0.3">
      <c r="A19" s="497" t="str">
        <f t="shared" si="13"/>
        <v>zondag</v>
      </c>
      <c r="B19" s="664"/>
      <c r="C19" s="450"/>
      <c r="D19" s="441">
        <f>IF(LEFT($A19,2)="ma",$D$174,IF(LEFT($A19,2)="di",$D$179,IF(LEFT($A19,2)="wo",$D$184,IF(LEFT($A19,2)="do",$D$189,IF(LEFT($A19,2)="vr",$D$194,IF(LEFT($A19,2)="za",$D$198,IF(LEFT($A19,2)="zo",$D$199)))))))</f>
        <v>0</v>
      </c>
      <c r="E19" s="441">
        <f>IF(LEFT($A19,2)="ma",$E$174,IF(LEFT($A19,2)="di",$E$179,IF(LEFT($A19,2)="wo",$E$184,IF(LEFT($A19,2)="do",$E$189,IF(LEFT($A19,2)="vr",$E$194,IF(LEFT($A19,2)="za",$E$198,IF(LEFT($A19,2)="zo",$E$199)))))))</f>
        <v>0</v>
      </c>
      <c r="F19" s="441">
        <f>IF(LEFT($A19,2)="ma",$C$174,IF(LEFT($A19,2)="di",$C$179,IF(LEFT($A19,2)="wo",$C$184,IF(LEFT($A19,2)="do",$C$189,IF(LEFT($A19,2)="vr",$C$194,IF(LEFT($A19,2)="za",$C$198,IF(LEFT($A19,2)="zo",$C$199)))))))</f>
        <v>0</v>
      </c>
      <c r="G19" s="43">
        <f t="shared" si="11"/>
        <v>0</v>
      </c>
      <c r="H19" s="265"/>
      <c r="I19" s="265"/>
      <c r="J19" s="280"/>
      <c r="K19" s="280"/>
      <c r="L19" s="310"/>
      <c r="M19" s="282"/>
      <c r="N19" s="461">
        <f t="shared" si="14"/>
        <v>43010</v>
      </c>
      <c r="O19" s="390"/>
      <c r="P19" s="283"/>
      <c r="Q19" s="283"/>
      <c r="R19" s="80"/>
      <c r="S19" s="68">
        <f t="shared" si="1"/>
        <v>0</v>
      </c>
      <c r="T19" s="4">
        <f t="shared" si="2"/>
        <v>0</v>
      </c>
      <c r="U19" s="35"/>
      <c r="V19" s="69">
        <f t="shared" si="6"/>
        <v>0</v>
      </c>
      <c r="W19" s="69">
        <f t="shared" si="7"/>
        <v>0</v>
      </c>
      <c r="X19" s="70">
        <f t="shared" si="8"/>
        <v>0</v>
      </c>
      <c r="Y19" s="92">
        <f t="shared" si="3"/>
        <v>0</v>
      </c>
      <c r="Z19" s="234"/>
      <c r="AA19" s="530">
        <v>0</v>
      </c>
      <c r="AB19" s="531">
        <v>0</v>
      </c>
      <c r="AC19" s="37"/>
    </row>
    <row r="20" spans="1:29" ht="13.5" customHeight="1" thickBot="1" x14ac:dyDescent="0.3">
      <c r="A20" s="498" t="str">
        <f t="shared" si="13"/>
        <v>zondag</v>
      </c>
      <c r="B20" s="665"/>
      <c r="C20" s="449" t="e">
        <f t="shared" si="12"/>
        <v>#REF!</v>
      </c>
      <c r="D20" s="442">
        <f>IF(LEFT($A20,2)="ma",$D$175,IF(LEFT($A20,2)="di",$D$180,IF(LEFT($A20,2)="wo",$D$185,IF(LEFT($A20,2)="do",$D$190,IF(LEFT($A20,2)="vr",$D$195,IF(LEFT($A20,2)="za",$D$198,IF(LEFT($A20,2)="zo",$D$199)))))))</f>
        <v>0</v>
      </c>
      <c r="E20" s="442">
        <f>IF(LEFT($A20,2)="ma",$E$175,IF(LEFT($A20,2)="di",$E$180,IF(LEFT($A20,2)="wo",$E$185,IF(LEFT($A20,2)="do",$E$190,IF(LEFT($A20,2)="vr",$E$195,IF(LEFT($A20,2)="za",$E$198,IF(LEFT($A20,2)="zo",$E$199)))))))</f>
        <v>0</v>
      </c>
      <c r="F20" s="442">
        <f>IF(LEFT($A20,2)="ma",$C$175,IF(LEFT($A20,2)="di",$C$180,IF(LEFT($A20,2)="wo",$C$185,IF(LEFT($A20,2)="do",$C$190,IF(LEFT($A20,2)="vr",$C$195,IF(LEFT($A20,2)="za",$C$198,IF(LEFT($A20,2)="zo",$C$199)))))))</f>
        <v>0</v>
      </c>
      <c r="G20" s="44">
        <f t="shared" si="11"/>
        <v>0</v>
      </c>
      <c r="H20" s="266"/>
      <c r="I20" s="266"/>
      <c r="J20" s="284"/>
      <c r="K20" s="284"/>
      <c r="L20" s="311"/>
      <c r="M20" s="286"/>
      <c r="N20" s="461">
        <f t="shared" si="14"/>
        <v>43010</v>
      </c>
      <c r="O20" s="391"/>
      <c r="P20" s="287"/>
      <c r="Q20" s="287"/>
      <c r="R20" s="81"/>
      <c r="S20" s="71">
        <f t="shared" si="1"/>
        <v>0</v>
      </c>
      <c r="T20" s="6">
        <f t="shared" si="2"/>
        <v>0</v>
      </c>
      <c r="U20" s="36"/>
      <c r="V20" s="72">
        <f t="shared" si="6"/>
        <v>0</v>
      </c>
      <c r="W20" s="72">
        <f t="shared" si="7"/>
        <v>0</v>
      </c>
      <c r="X20" s="73">
        <f t="shared" si="8"/>
        <v>0</v>
      </c>
      <c r="Y20" s="93">
        <f t="shared" si="3"/>
        <v>0</v>
      </c>
      <c r="Z20" s="235"/>
      <c r="AA20" s="532">
        <v>0</v>
      </c>
      <c r="AB20" s="533">
        <v>0</v>
      </c>
      <c r="AC20" s="38"/>
    </row>
    <row r="21" spans="1:29" ht="12.75" customHeight="1" x14ac:dyDescent="0.25">
      <c r="A21" s="496" t="str">
        <f>TEXT($B$21,"dddd")</f>
        <v>maandag</v>
      </c>
      <c r="B21" s="663">
        <f>DATE($AC$3,10,4)</f>
        <v>43011</v>
      </c>
      <c r="C21" s="451"/>
      <c r="D21" s="493">
        <f>IF(LEFT($A21,2 )="ma",$D$171,IF(LEFT($A21,2)="di",$D$176,IF(LEFT($A21,2)="wo",$D$181,IF(LEFT($A21,2)="do",$D$186,IF(LEFT($A21,2)="vr",$D$191,IF(LEFT($A21,2)="za",$D$198,IF(LEFT($A21,2)="zo",$D$199)))))))</f>
        <v>0</v>
      </c>
      <c r="E21" s="495">
        <f>IF(LEFT($A21,2)="ma",$E$171,IF(LEFT($A21,2)="di",$E$176,IF(LEFT($A21,2)="wo",$E$181,IF(LEFT($A21,2)="do",$E$186,IF(LEFT($A21,2)="vr",$E$191,IF(LEFT($A21,2)="za",$E$198,IF(LEFT($A21,2)="zo",$E$199)))))))</f>
        <v>0</v>
      </c>
      <c r="F21" s="495">
        <f>IF(LEFT($A21,2)="ma",$C$171,IF(LEFT($A21,2)="di",$C$176,IF(LEFT($A21,2)="wo",$C$181,IF(LEFT($A21,2)="do",$C$186,IF(LEFT($A21,2)="vr",$C$191,IF(LEFT($A21,2)="za",$C$198,IF(LEFT($A21,2)="zo",$C$199)))))))</f>
        <v>0</v>
      </c>
      <c r="G21" s="45">
        <f t="shared" si="11"/>
        <v>0</v>
      </c>
      <c r="H21" s="267"/>
      <c r="I21" s="508"/>
      <c r="J21" s="288"/>
      <c r="K21" s="288"/>
      <c r="L21" s="312"/>
      <c r="M21" s="290"/>
      <c r="N21" s="462">
        <f>$B$21</f>
        <v>43011</v>
      </c>
      <c r="O21" s="392"/>
      <c r="P21" s="291"/>
      <c r="Q21" s="291"/>
      <c r="R21" s="79"/>
      <c r="S21" s="200">
        <f t="shared" si="1"/>
        <v>0</v>
      </c>
      <c r="T21" s="5">
        <f t="shared" si="2"/>
        <v>0</v>
      </c>
      <c r="U21" s="34"/>
      <c r="V21" s="67">
        <f>IF(LEFT(M21,1)="R",IF(U21&lt;$Q$2,0,U21-$Q$2),IF(LEFT(M21,1)="S",IF(U21&lt;$Q$2,0,U21-$Q$2),U21))</f>
        <v>0</v>
      </c>
      <c r="W21" s="67">
        <f>U21</f>
        <v>0</v>
      </c>
      <c r="X21" s="74">
        <f>W21*($Y$3)</f>
        <v>0</v>
      </c>
      <c r="Y21" s="91">
        <f t="shared" si="3"/>
        <v>0</v>
      </c>
      <c r="Z21" s="236"/>
      <c r="AA21" s="534">
        <v>0</v>
      </c>
      <c r="AB21" s="535">
        <v>0</v>
      </c>
      <c r="AC21" s="39"/>
    </row>
    <row r="22" spans="1:29" ht="12.75" customHeight="1" x14ac:dyDescent="0.25">
      <c r="A22" s="497" t="str">
        <f t="shared" ref="A22:A25" si="15">TEXT($B$21,"dddd")</f>
        <v>maandag</v>
      </c>
      <c r="B22" s="664"/>
      <c r="C22" s="450"/>
      <c r="D22" s="494">
        <f>IF(LEFT($A22,2)="ma",$D$172,IF(LEFT($A22,2)="di",$D$177,IF(LEFT($A22,2)="wo",$D$182,IF(LEFT($A22,2)="do",$D$187,IF(LEFT($A22,2)="vr",$D$192,IF(LEFT($A22,2)="za",$D$198,IF(LEFT($A22,2)="zo",$D$199)))))))</f>
        <v>0</v>
      </c>
      <c r="E22" s="441">
        <f>IF(LEFT($A22,2)="ma",$E$172,IF(LEFT($A22,2)="di",$E$177,IF(LEFT($A22,2)="wo",$E$182,IF(LEFT($A22,2)="do",$E$187,IF(LEFT($A22,2)="vr",$E$192,IF(LEFT($A22,2)="za",$E$198,IF(LEFT($A22,2)="zo",$E$199)))))))</f>
        <v>0</v>
      </c>
      <c r="F22" s="441">
        <f>IF(LEFT($A22,2)="ma",$C$172,IF(LEFT($A22,2)="di",$C$177,IF(LEFT($A22,2)="wo",$C$182,IF(LEFT($A22,2)="do",$C$187,IF(LEFT($A22,2)="vr",$C$192,IF(LEFT($A22,2)="za",$C$198,IF(LEFT($A22,2)="zo",$C$199)))))))</f>
        <v>0</v>
      </c>
      <c r="G22" s="43">
        <f t="shared" si="11"/>
        <v>0</v>
      </c>
      <c r="H22" s="265"/>
      <c r="I22" s="265"/>
      <c r="J22" s="280"/>
      <c r="K22" s="280"/>
      <c r="L22" s="310"/>
      <c r="M22" s="282"/>
      <c r="N22" s="462">
        <f t="shared" ref="N22:N25" si="16">$B$21</f>
        <v>43011</v>
      </c>
      <c r="O22" s="390"/>
      <c r="P22" s="283"/>
      <c r="Q22" s="283"/>
      <c r="R22" s="80"/>
      <c r="S22" s="68">
        <f t="shared" si="1"/>
        <v>0</v>
      </c>
      <c r="T22" s="4">
        <f t="shared" si="2"/>
        <v>0</v>
      </c>
      <c r="U22" s="35"/>
      <c r="V22" s="69">
        <f t="shared" si="6"/>
        <v>0</v>
      </c>
      <c r="W22" s="69">
        <f t="shared" si="7"/>
        <v>0</v>
      </c>
      <c r="X22" s="70">
        <f t="shared" si="8"/>
        <v>0</v>
      </c>
      <c r="Y22" s="92">
        <f t="shared" si="3"/>
        <v>0</v>
      </c>
      <c r="Z22" s="234"/>
      <c r="AA22" s="530">
        <v>0</v>
      </c>
      <c r="AB22" s="531">
        <v>0</v>
      </c>
      <c r="AC22" s="37"/>
    </row>
    <row r="23" spans="1:29" ht="12.75" customHeight="1" x14ac:dyDescent="0.25">
      <c r="A23" s="497" t="str">
        <f t="shared" si="15"/>
        <v>maandag</v>
      </c>
      <c r="B23" s="664"/>
      <c r="C23" s="452"/>
      <c r="D23" s="492">
        <f>IF(LEFT($A23,2)="ma",$D$173,IF(LEFT($A23,2)="di",$D$178,IF(LEFT($A23,2)="wo",$D$183,IF(LEFT($A23,2)="do",$D$188,IF(LEFT($A23,2)="vr",$D$193,IF(LEFT($A23,2)="za",$D$198,IF(LEFT($A23,2)="zo",$D$199)))))))</f>
        <v>0</v>
      </c>
      <c r="E23" s="441">
        <f>IF(LEFT($A23,2)="ma",$E$173,IF(LEFT($A23,2)="di",$E$178,IF(LEFT($A23,2)="wo",$E$183,IF(LEFT($A23,2)="do",$E$188,IF(LEFT($A23,2)="vr",$E$193,IF(LEFT($A23,2)="za",$E$198,IF(LEFT($A23,2)="zo",$E$199)))))))</f>
        <v>0</v>
      </c>
      <c r="F23" s="441">
        <f>IF(LEFT($A23,2)="ma",$C$173,IF(LEFT($A23,2)="di",$C$178,IF(LEFT($A23,2)="wo",$C$183,IF(LEFT($A23,2)="do",$C$188,IF(LEFT($A23,2)="vr",$C$193,IF(LEFT($A23,2)="za",$C$198,IF(LEFT($A23,2)="zo",$C$199)))))))</f>
        <v>0</v>
      </c>
      <c r="G23" s="43">
        <f t="shared" si="11"/>
        <v>0</v>
      </c>
      <c r="H23" s="265"/>
      <c r="I23" s="265"/>
      <c r="J23" s="280"/>
      <c r="K23" s="280"/>
      <c r="L23" s="310"/>
      <c r="M23" s="282"/>
      <c r="N23" s="462">
        <f t="shared" si="16"/>
        <v>43011</v>
      </c>
      <c r="O23" s="390"/>
      <c r="P23" s="283"/>
      <c r="Q23" s="283"/>
      <c r="R23" s="80"/>
      <c r="S23" s="68">
        <f t="shared" si="1"/>
        <v>0</v>
      </c>
      <c r="T23" s="4">
        <f t="shared" si="2"/>
        <v>0</v>
      </c>
      <c r="U23" s="35"/>
      <c r="V23" s="69">
        <f t="shared" si="6"/>
        <v>0</v>
      </c>
      <c r="W23" s="69">
        <f t="shared" si="7"/>
        <v>0</v>
      </c>
      <c r="X23" s="70">
        <f t="shared" si="8"/>
        <v>0</v>
      </c>
      <c r="Y23" s="92">
        <f t="shared" si="3"/>
        <v>0</v>
      </c>
      <c r="Z23" s="234"/>
      <c r="AA23" s="530">
        <v>0</v>
      </c>
      <c r="AB23" s="531">
        <v>0</v>
      </c>
      <c r="AC23" s="37"/>
    </row>
    <row r="24" spans="1:29" ht="12.75" customHeight="1" thickBot="1" x14ac:dyDescent="0.3">
      <c r="A24" s="497" t="str">
        <f t="shared" si="15"/>
        <v>maandag</v>
      </c>
      <c r="B24" s="664"/>
      <c r="C24" s="450"/>
      <c r="D24" s="441">
        <f>IF(LEFT($A24,2)="ma",$D$174,IF(LEFT($A24,2)="di",$D$179,IF(LEFT($A24,2)="wo",$D$184,IF(LEFT($A24,2)="do",$D$189,IF(LEFT($A24,2)="vr",$D$194,IF(LEFT($A24,2)="za",$D$198,IF(LEFT($A24,2)="zo",$D$199)))))))</f>
        <v>0</v>
      </c>
      <c r="E24" s="441">
        <f>IF(LEFT($A24,2)="ma",$E$174,IF(LEFT($A24,2)="di",$E$179,IF(LEFT($A24,2)="wo",$E$184,IF(LEFT($A24,2)="do",$E$189,IF(LEFT($A24,2)="vr",$E$194,IF(LEFT($A24,2)="za",$E$198,IF(LEFT($A24,2)="zo",$E$199)))))))</f>
        <v>0</v>
      </c>
      <c r="F24" s="441">
        <f>IF(LEFT($A24,2)="ma",$C$174,IF(LEFT($A24,2)="di",$C$179,IF(LEFT($A24,2)="wo",$C$184,IF(LEFT($A24,2)="do",$C$189,IF(LEFT($A24,2)="vr",$C$194,IF(LEFT($A24,2)="za",$C$198,IF(LEFT($A24,2)="zo",$C$199)))))))</f>
        <v>0</v>
      </c>
      <c r="G24" s="43">
        <f t="shared" si="11"/>
        <v>0</v>
      </c>
      <c r="H24" s="265"/>
      <c r="I24" s="265"/>
      <c r="J24" s="280"/>
      <c r="K24" s="280"/>
      <c r="L24" s="310"/>
      <c r="M24" s="282"/>
      <c r="N24" s="462">
        <f t="shared" si="16"/>
        <v>43011</v>
      </c>
      <c r="O24" s="390"/>
      <c r="P24" s="283"/>
      <c r="Q24" s="283"/>
      <c r="R24" s="80"/>
      <c r="S24" s="68">
        <f t="shared" si="1"/>
        <v>0</v>
      </c>
      <c r="T24" s="4">
        <f t="shared" si="2"/>
        <v>0</v>
      </c>
      <c r="U24" s="35"/>
      <c r="V24" s="69">
        <f t="shared" si="6"/>
        <v>0</v>
      </c>
      <c r="W24" s="69">
        <f t="shared" si="7"/>
        <v>0</v>
      </c>
      <c r="X24" s="70">
        <f t="shared" si="8"/>
        <v>0</v>
      </c>
      <c r="Y24" s="92">
        <f t="shared" si="3"/>
        <v>0</v>
      </c>
      <c r="Z24" s="234"/>
      <c r="AA24" s="530">
        <v>0</v>
      </c>
      <c r="AB24" s="531">
        <v>0</v>
      </c>
      <c r="AC24" s="37"/>
    </row>
    <row r="25" spans="1:29" ht="13.5" customHeight="1" thickBot="1" x14ac:dyDescent="0.3">
      <c r="A25" s="498" t="str">
        <f t="shared" si="15"/>
        <v>maandag</v>
      </c>
      <c r="B25" s="665"/>
      <c r="C25" s="449" t="e">
        <f t="shared" si="12"/>
        <v>#REF!</v>
      </c>
      <c r="D25" s="442">
        <f>IF(LEFT($A25,2)="ma",$D$175,IF(LEFT($A25,2)="di",$D$180,IF(LEFT($A25,2)="wo",$D$185,IF(LEFT($A25,2)="do",$D$190,IF(LEFT($A25,2)="vr",$D$195,IF(LEFT($A25,2)="za",$D$198,IF(LEFT($A25,2)="zo",$D$199)))))))</f>
        <v>0</v>
      </c>
      <c r="E25" s="442">
        <f>IF(LEFT($A25,2)="ma",$E$175,IF(LEFT($A25,2)="di",$E$180,IF(LEFT($A25,2)="wo",$E$185,IF(LEFT($A25,2)="do",$E$190,IF(LEFT($A25,2)="vr",$E$195,IF(LEFT($A25,2)="za",$E$198,IF(LEFT($A25,2)="zo",$E$199)))))))</f>
        <v>0</v>
      </c>
      <c r="F25" s="442">
        <f>IF(LEFT($A25,2)="ma",$C$175,IF(LEFT($A25,2)="di",$C$180,IF(LEFT($A25,2)="wo",$C$185,IF(LEFT($A25,2)="do",$C$190,IF(LEFT($A25,2)="vr",$C$195,IF(LEFT($A25,2)="za",$C$198,IF(LEFT($A25,2)="zo",$C$199)))))))</f>
        <v>0</v>
      </c>
      <c r="G25" s="46">
        <f t="shared" si="11"/>
        <v>0</v>
      </c>
      <c r="H25" s="268"/>
      <c r="I25" s="266"/>
      <c r="J25" s="292"/>
      <c r="K25" s="292"/>
      <c r="L25" s="313"/>
      <c r="M25" s="294"/>
      <c r="N25" s="462">
        <f t="shared" si="16"/>
        <v>43011</v>
      </c>
      <c r="O25" s="393"/>
      <c r="P25" s="295"/>
      <c r="Q25" s="295"/>
      <c r="R25" s="81"/>
      <c r="S25" s="71">
        <f t="shared" si="1"/>
        <v>0</v>
      </c>
      <c r="T25" s="6">
        <f t="shared" si="2"/>
        <v>0</v>
      </c>
      <c r="U25" s="36"/>
      <c r="V25" s="72">
        <f t="shared" si="6"/>
        <v>0</v>
      </c>
      <c r="W25" s="72">
        <f t="shared" si="7"/>
        <v>0</v>
      </c>
      <c r="X25" s="73">
        <f t="shared" si="8"/>
        <v>0</v>
      </c>
      <c r="Y25" s="93">
        <f t="shared" si="3"/>
        <v>0</v>
      </c>
      <c r="Z25" s="237"/>
      <c r="AA25" s="536">
        <v>0</v>
      </c>
      <c r="AB25" s="537">
        <v>0</v>
      </c>
      <c r="AC25" s="40"/>
    </row>
    <row r="26" spans="1:29" ht="12.75" customHeight="1" thickBot="1" x14ac:dyDescent="0.3">
      <c r="A26" s="496" t="str">
        <f>TEXT($B$26,"dddd")</f>
        <v>dinsdag</v>
      </c>
      <c r="B26" s="663">
        <f>DATE($AC$3,10,5)</f>
        <v>43012</v>
      </c>
      <c r="C26" s="451"/>
      <c r="D26" s="493">
        <f>IF(LEFT($A26,2 )="ma",$D$171,IF(LEFT($A26,2)="di",$D$176,IF(LEFT($A26,2)="wo",$D$181,IF(LEFT($A26,2)="do",$D$186,IF(LEFT($A26,2)="vr",$D$191,IF(LEFT($A26,2)="za",$D$198,IF(LEFT($A26,2)="zo",$D$199)))))))</f>
        <v>0</v>
      </c>
      <c r="E26" s="495">
        <f>IF(LEFT($A26,2)="ma",$E$171,IF(LEFT($A26,2)="di",$E$176,IF(LEFT($A26,2)="wo",$E$181,IF(LEFT($A26,2)="do",$E$186,IF(LEFT($A26,2)="vr",$E$191,IF(LEFT($A26,2)="za",$E$198,IF(LEFT($A26,2)="zo",$E$199)))))))</f>
        <v>0</v>
      </c>
      <c r="F26" s="495">
        <f>IF(LEFT($A26,2)="ma",$C$171,IF(LEFT($A26,2)="di",$C$176,IF(LEFT($A26,2)="wo",$C$181,IF(LEFT($A26,2)="do",$C$186,IF(LEFT($A26,2)="vr",$C$191,IF(LEFT($A26,2)="za",$C$198,IF(LEFT($A26,2)="zo",$C$199)))))))</f>
        <v>0</v>
      </c>
      <c r="G26" s="42">
        <f t="shared" si="11"/>
        <v>0</v>
      </c>
      <c r="H26" s="264"/>
      <c r="I26" s="508"/>
      <c r="J26" s="276"/>
      <c r="K26" s="276"/>
      <c r="L26" s="309"/>
      <c r="M26" s="278"/>
      <c r="N26" s="461">
        <f>$B$26</f>
        <v>43012</v>
      </c>
      <c r="O26" s="389"/>
      <c r="P26" s="279"/>
      <c r="Q26" s="279"/>
      <c r="R26" s="79"/>
      <c r="S26" s="200">
        <f t="shared" si="1"/>
        <v>0</v>
      </c>
      <c r="T26" s="5">
        <f t="shared" si="2"/>
        <v>0</v>
      </c>
      <c r="U26" s="34"/>
      <c r="V26" s="67">
        <f>IF(LEFT(M26,1)="R",IF(U26&lt;$Q$2,0,U26-$Q$2),IF(LEFT(M26,1)="S",IF(U26&lt;$Q$2,0,U26-$Q$2),U26))</f>
        <v>0</v>
      </c>
      <c r="W26" s="67">
        <f>U26</f>
        <v>0</v>
      </c>
      <c r="X26" s="74">
        <f>W26*($Y$3)</f>
        <v>0</v>
      </c>
      <c r="Y26" s="91">
        <f t="shared" si="3"/>
        <v>0</v>
      </c>
      <c r="Z26" s="238"/>
      <c r="AA26" s="528">
        <v>0</v>
      </c>
      <c r="AB26" s="529">
        <v>0</v>
      </c>
      <c r="AC26" s="41"/>
    </row>
    <row r="27" spans="1:29" ht="12.75" customHeight="1" thickBot="1" x14ac:dyDescent="0.3">
      <c r="A27" s="497" t="str">
        <f t="shared" ref="A27:A30" si="17">TEXT($B$26,"dddd")</f>
        <v>dinsdag</v>
      </c>
      <c r="B27" s="664"/>
      <c r="C27" s="450"/>
      <c r="D27" s="494">
        <f>IF(LEFT($A27,2)="ma",$D$172,IF(LEFT($A27,2)="di",$D$177,IF(LEFT($A27,2)="wo",$D$182,IF(LEFT($A27,2)="do",$D$187,IF(LEFT($A27,2)="vr",$D$192,IF(LEFT($A27,2)="za",$D$198,IF(LEFT($A27,2)="zo",$D$199)))))))</f>
        <v>0</v>
      </c>
      <c r="E27" s="441">
        <f>IF(LEFT($A27,2)="ma",$E$172,IF(LEFT($A27,2)="di",$E$177,IF(LEFT($A27,2)="wo",$E$182,IF(LEFT($A27,2)="do",$E$187,IF(LEFT($A27,2)="vr",$E$192,IF(LEFT($A27,2)="za",$E$198,IF(LEFT($A27,2)="zo",$E$199)))))))</f>
        <v>0</v>
      </c>
      <c r="F27" s="441">
        <f>IF(LEFT($A27,2)="ma",$C$172,IF(LEFT($A27,2)="di",$C$177,IF(LEFT($A27,2)="wo",$C$182,IF(LEFT($A27,2)="do",$C$187,IF(LEFT($A27,2)="vr",$C$192,IF(LEFT($A27,2)="za",$C$198,IF(LEFT($A27,2)="zo",$C$199)))))))</f>
        <v>0</v>
      </c>
      <c r="G27" s="43">
        <f t="shared" si="11"/>
        <v>0</v>
      </c>
      <c r="H27" s="265"/>
      <c r="I27" s="265"/>
      <c r="J27" s="280"/>
      <c r="K27" s="280"/>
      <c r="L27" s="310"/>
      <c r="M27" s="282"/>
      <c r="N27" s="461">
        <f t="shared" ref="N27:N30" si="18">$B$26</f>
        <v>43012</v>
      </c>
      <c r="O27" s="390"/>
      <c r="P27" s="283"/>
      <c r="Q27" s="283"/>
      <c r="R27" s="80"/>
      <c r="S27" s="68">
        <f t="shared" si="1"/>
        <v>0</v>
      </c>
      <c r="T27" s="4">
        <f t="shared" si="2"/>
        <v>0</v>
      </c>
      <c r="U27" s="35"/>
      <c r="V27" s="69">
        <f t="shared" si="6"/>
        <v>0</v>
      </c>
      <c r="W27" s="69">
        <f t="shared" si="7"/>
        <v>0</v>
      </c>
      <c r="X27" s="70">
        <f t="shared" si="8"/>
        <v>0</v>
      </c>
      <c r="Y27" s="92">
        <f t="shared" si="3"/>
        <v>0</v>
      </c>
      <c r="Z27" s="234"/>
      <c r="AA27" s="530">
        <v>0</v>
      </c>
      <c r="AB27" s="531">
        <v>0</v>
      </c>
      <c r="AC27" s="37"/>
    </row>
    <row r="28" spans="1:29" ht="12.75" customHeight="1" thickBot="1" x14ac:dyDescent="0.3">
      <c r="A28" s="497" t="str">
        <f t="shared" si="17"/>
        <v>dinsdag</v>
      </c>
      <c r="B28" s="664"/>
      <c r="C28" s="452"/>
      <c r="D28" s="492">
        <f>IF(LEFT($A28,2)="ma",$D$173,IF(LEFT($A28,2)="di",$D$178,IF(LEFT($A28,2)="wo",$D$183,IF(LEFT($A28,2)="do",$D$188,IF(LEFT($A28,2)="vr",$D$193,IF(LEFT($A28,2)="za",$D$198,IF(LEFT($A28,2)="zo",$D$199)))))))</f>
        <v>0</v>
      </c>
      <c r="E28" s="441">
        <f>IF(LEFT($A28,2)="ma",$E$173,IF(LEFT($A28,2)="di",$E$178,IF(LEFT($A28,2)="wo",$E$183,IF(LEFT($A28,2)="do",$E$188,IF(LEFT($A28,2)="vr",$E$193,IF(LEFT($A28,2)="za",$E$198,IF(LEFT($A28,2)="zo",$E$199)))))))</f>
        <v>0</v>
      </c>
      <c r="F28" s="441">
        <f>IF(LEFT($A28,2)="ma",$C$173,IF(LEFT($A28,2)="di",$C$178,IF(LEFT($A28,2)="wo",$C$183,IF(LEFT($A28,2)="do",$C$188,IF(LEFT($A28,2)="vr",$C$193,IF(LEFT($A28,2)="za",$C$198,IF(LEFT($A28,2)="zo",$C$199)))))))</f>
        <v>0</v>
      </c>
      <c r="G28" s="43">
        <f t="shared" si="11"/>
        <v>0</v>
      </c>
      <c r="H28" s="265"/>
      <c r="I28" s="265"/>
      <c r="J28" s="280"/>
      <c r="K28" s="280"/>
      <c r="L28" s="310"/>
      <c r="M28" s="282"/>
      <c r="N28" s="461">
        <f t="shared" si="18"/>
        <v>43012</v>
      </c>
      <c r="O28" s="390"/>
      <c r="P28" s="283"/>
      <c r="Q28" s="283"/>
      <c r="R28" s="80"/>
      <c r="S28" s="68">
        <f t="shared" si="1"/>
        <v>0</v>
      </c>
      <c r="T28" s="4">
        <f t="shared" si="2"/>
        <v>0</v>
      </c>
      <c r="U28" s="35"/>
      <c r="V28" s="69">
        <f t="shared" si="6"/>
        <v>0</v>
      </c>
      <c r="W28" s="69">
        <f t="shared" si="7"/>
        <v>0</v>
      </c>
      <c r="X28" s="70">
        <f t="shared" si="8"/>
        <v>0</v>
      </c>
      <c r="Y28" s="92">
        <f t="shared" si="3"/>
        <v>0</v>
      </c>
      <c r="Z28" s="234"/>
      <c r="AA28" s="530">
        <v>0</v>
      </c>
      <c r="AB28" s="531">
        <v>0</v>
      </c>
      <c r="AC28" s="37"/>
    </row>
    <row r="29" spans="1:29" ht="12.75" customHeight="1" thickBot="1" x14ac:dyDescent="0.3">
      <c r="A29" s="497" t="str">
        <f t="shared" si="17"/>
        <v>dinsdag</v>
      </c>
      <c r="B29" s="664"/>
      <c r="C29" s="450"/>
      <c r="D29" s="441">
        <f>IF(LEFT($A29,2)="ma",$D$174,IF(LEFT($A29,2)="di",$D$179,IF(LEFT($A29,2)="wo",$D$184,IF(LEFT($A29,2)="do",$D$189,IF(LEFT($A29,2)="vr",$D$194,IF(LEFT($A29,2)="za",$D$198,IF(LEFT($A29,2)="zo",$D$199)))))))</f>
        <v>0</v>
      </c>
      <c r="E29" s="441">
        <f>IF(LEFT($A29,2)="ma",$E$174,IF(LEFT($A29,2)="di",$E$179,IF(LEFT($A29,2)="wo",$E$184,IF(LEFT($A29,2)="do",$E$189,IF(LEFT($A29,2)="vr",$E$194,IF(LEFT($A29,2)="za",$E$198,IF(LEFT($A29,2)="zo",$E$199)))))))</f>
        <v>0</v>
      </c>
      <c r="F29" s="441">
        <f>IF(LEFT($A29,2)="ma",$C$174,IF(LEFT($A29,2)="di",$C$179,IF(LEFT($A29,2)="wo",$C$184,IF(LEFT($A29,2)="do",$C$189,IF(LEFT($A29,2)="vr",$C$194,IF(LEFT($A29,2)="za",$C$198,IF(LEFT($A29,2)="zo",$C$199)))))))</f>
        <v>0</v>
      </c>
      <c r="G29" s="43">
        <f t="shared" si="11"/>
        <v>0</v>
      </c>
      <c r="H29" s="265"/>
      <c r="I29" s="265"/>
      <c r="J29" s="280"/>
      <c r="K29" s="280"/>
      <c r="L29" s="310"/>
      <c r="M29" s="282"/>
      <c r="N29" s="461">
        <f t="shared" si="18"/>
        <v>43012</v>
      </c>
      <c r="O29" s="390"/>
      <c r="P29" s="283"/>
      <c r="Q29" s="283"/>
      <c r="R29" s="80"/>
      <c r="S29" s="68">
        <f t="shared" si="1"/>
        <v>0</v>
      </c>
      <c r="T29" s="4">
        <f t="shared" si="2"/>
        <v>0</v>
      </c>
      <c r="U29" s="35"/>
      <c r="V29" s="69">
        <f t="shared" si="6"/>
        <v>0</v>
      </c>
      <c r="W29" s="69">
        <f t="shared" si="7"/>
        <v>0</v>
      </c>
      <c r="X29" s="70">
        <f t="shared" si="8"/>
        <v>0</v>
      </c>
      <c r="Y29" s="92">
        <f t="shared" si="3"/>
        <v>0</v>
      </c>
      <c r="Z29" s="234"/>
      <c r="AA29" s="530">
        <v>0</v>
      </c>
      <c r="AB29" s="531">
        <v>0</v>
      </c>
      <c r="AC29" s="37"/>
    </row>
    <row r="30" spans="1:29" ht="13.5" customHeight="1" thickBot="1" x14ac:dyDescent="0.3">
      <c r="A30" s="498" t="str">
        <f t="shared" si="17"/>
        <v>dinsdag</v>
      </c>
      <c r="B30" s="665"/>
      <c r="C30" s="449" t="e">
        <f t="shared" si="12"/>
        <v>#REF!</v>
      </c>
      <c r="D30" s="442">
        <f>IF(LEFT($A30,2)="ma",$D$175,IF(LEFT($A30,2)="di",$D$180,IF(LEFT($A30,2)="wo",$D$185,IF(LEFT($A30,2)="do",$D$190,IF(LEFT($A30,2)="vr",$D$195,IF(LEFT($A30,2)="za",$D$198,IF(LEFT($A30,2)="zo",$D$199)))))))</f>
        <v>0</v>
      </c>
      <c r="E30" s="442">
        <f>IF(LEFT($A30,2)="ma",$E$175,IF(LEFT($A30,2)="di",$E$180,IF(LEFT($A30,2)="wo",$E$185,IF(LEFT($A30,2)="do",$E$190,IF(LEFT($A30,2)="vr",$E$195,IF(LEFT($A30,2)="za",$E$198,IF(LEFT($A30,2)="zo",$E$199)))))))</f>
        <v>0</v>
      </c>
      <c r="F30" s="442">
        <f>IF(LEFT($A30,2)="ma",$C$175,IF(LEFT($A30,2)="di",$C$180,IF(LEFT($A30,2)="wo",$C$185,IF(LEFT($A30,2)="do",$C$190,IF(LEFT($A30,2)="vr",$C$195,IF(LEFT($A30,2)="za",$C$198,IF(LEFT($A30,2)="zo",$C$199)))))))</f>
        <v>0</v>
      </c>
      <c r="G30" s="44">
        <f t="shared" si="11"/>
        <v>0</v>
      </c>
      <c r="H30" s="266"/>
      <c r="I30" s="266"/>
      <c r="J30" s="284"/>
      <c r="K30" s="284"/>
      <c r="L30" s="311"/>
      <c r="M30" s="286"/>
      <c r="N30" s="461">
        <f t="shared" si="18"/>
        <v>43012</v>
      </c>
      <c r="O30" s="391"/>
      <c r="P30" s="287"/>
      <c r="Q30" s="287"/>
      <c r="R30" s="81"/>
      <c r="S30" s="71">
        <f t="shared" si="1"/>
        <v>0</v>
      </c>
      <c r="T30" s="6">
        <f t="shared" si="2"/>
        <v>0</v>
      </c>
      <c r="U30" s="36"/>
      <c r="V30" s="72">
        <f t="shared" si="6"/>
        <v>0</v>
      </c>
      <c r="W30" s="72">
        <f t="shared" si="7"/>
        <v>0</v>
      </c>
      <c r="X30" s="73">
        <f t="shared" si="8"/>
        <v>0</v>
      </c>
      <c r="Y30" s="93">
        <f t="shared" si="3"/>
        <v>0</v>
      </c>
      <c r="Z30" s="235"/>
      <c r="AA30" s="532">
        <v>0</v>
      </c>
      <c r="AB30" s="533">
        <v>0</v>
      </c>
      <c r="AC30" s="38"/>
    </row>
    <row r="31" spans="1:29" ht="12.75" customHeight="1" x14ac:dyDescent="0.25">
      <c r="A31" s="496" t="str">
        <f>TEXT($B$31,"dddd")</f>
        <v>woensdag</v>
      </c>
      <c r="B31" s="663">
        <f>DATE($AC$3,10,6)</f>
        <v>43013</v>
      </c>
      <c r="C31" s="451"/>
      <c r="D31" s="493">
        <f>IF(LEFT($A31,2 )="ma",$D$171,IF(LEFT($A31,2)="di",$D$176,IF(LEFT($A31,2)="wo",$D$181,IF(LEFT($A31,2)="do",$D$186,IF(LEFT($A31,2)="vr",$D$191,IF(LEFT($A31,2)="za",$D$198,IF(LEFT($A31,2)="zo",$D$199)))))))</f>
        <v>0</v>
      </c>
      <c r="E31" s="495">
        <f>IF(LEFT($A31,2)="ma",$E$171,IF(LEFT($A31,2)="di",$E$176,IF(LEFT($A31,2)="wo",$E$181,IF(LEFT($A31,2)="do",$E$186,IF(LEFT($A31,2)="vr",$E$191,IF(LEFT($A31,2)="za",$E$198,IF(LEFT($A31,2)="zo",$E$199)))))))</f>
        <v>0</v>
      </c>
      <c r="F31" s="495">
        <f>IF(LEFT($A31,2)="ma",$C$171,IF(LEFT($A31,2)="di",$C$176,IF(LEFT($A31,2)="wo",$C$181,IF(LEFT($A31,2)="do",$C$186,IF(LEFT($A31,2)="vr",$C$191,IF(LEFT($A31,2)="za",$C$198,IF(LEFT($A31,2)="zo",$C$199)))))))</f>
        <v>0</v>
      </c>
      <c r="G31" s="45">
        <f t="shared" si="11"/>
        <v>0</v>
      </c>
      <c r="H31" s="267"/>
      <c r="I31" s="508"/>
      <c r="J31" s="296"/>
      <c r="K31" s="288"/>
      <c r="L31" s="312"/>
      <c r="M31" s="290"/>
      <c r="N31" s="462">
        <f>$B$31</f>
        <v>43013</v>
      </c>
      <c r="O31" s="392"/>
      <c r="P31" s="291"/>
      <c r="Q31" s="291"/>
      <c r="R31" s="79"/>
      <c r="S31" s="200">
        <f t="shared" si="1"/>
        <v>0</v>
      </c>
      <c r="T31" s="5">
        <f t="shared" si="2"/>
        <v>0</v>
      </c>
      <c r="U31" s="34"/>
      <c r="V31" s="67">
        <f>IF(LEFT(M31,1)="R",IF(U31&lt;$Q$2,0,U31-$Q$2),IF(LEFT(M31,1)="S",IF(U31&lt;$Q$2,0,U31-$Q$2),U31))</f>
        <v>0</v>
      </c>
      <c r="W31" s="67">
        <f>U31</f>
        <v>0</v>
      </c>
      <c r="X31" s="74">
        <f>W31*($Y$3)</f>
        <v>0</v>
      </c>
      <c r="Y31" s="91">
        <f t="shared" si="3"/>
        <v>0</v>
      </c>
      <c r="Z31" s="236"/>
      <c r="AA31" s="534">
        <v>0</v>
      </c>
      <c r="AB31" s="535">
        <v>0</v>
      </c>
      <c r="AC31" s="39"/>
    </row>
    <row r="32" spans="1:29" ht="12.75" customHeight="1" x14ac:dyDescent="0.25">
      <c r="A32" s="497" t="str">
        <f t="shared" ref="A32:A35" si="19">TEXT($B$31,"dddd")</f>
        <v>woensdag</v>
      </c>
      <c r="B32" s="664"/>
      <c r="C32" s="450"/>
      <c r="D32" s="494">
        <f>IF(LEFT($A32,2)="ma",$D$172,IF(LEFT($A32,2)="di",$D$177,IF(LEFT($A32,2)="wo",$D$182,IF(LEFT($A32,2)="do",$D$187,IF(LEFT($A32,2)="vr",$D$192,IF(LEFT($A32,2)="za",$D$198,IF(LEFT($A32,2)="zo",$D$199)))))))</f>
        <v>0</v>
      </c>
      <c r="E32" s="441">
        <f>IF(LEFT($A32,2)="ma",$E$172,IF(LEFT($A32,2)="di",$E$177,IF(LEFT($A32,2)="wo",$E$182,IF(LEFT($A32,2)="do",$E$187,IF(LEFT($A32,2)="vr",$E$192,IF(LEFT($A32,2)="za",$E$198,IF(LEFT($A32,2)="zo",$E$199)))))))</f>
        <v>0</v>
      </c>
      <c r="F32" s="441">
        <f>IF(LEFT($A32,2)="ma",$C$172,IF(LEFT($A32,2)="di",$C$177,IF(LEFT($A32,2)="wo",$C$182,IF(LEFT($A32,2)="do",$C$187,IF(LEFT($A32,2)="vr",$C$192,IF(LEFT($A32,2)="za",$C$198,IF(LEFT($A32,2)="zo",$C$199)))))))</f>
        <v>0</v>
      </c>
      <c r="G32" s="43">
        <f t="shared" si="11"/>
        <v>0</v>
      </c>
      <c r="H32" s="265"/>
      <c r="I32" s="265"/>
      <c r="J32" s="297"/>
      <c r="K32" s="280"/>
      <c r="L32" s="310"/>
      <c r="M32" s="282"/>
      <c r="N32" s="462">
        <f t="shared" ref="N32:N35" si="20">$B$31</f>
        <v>43013</v>
      </c>
      <c r="O32" s="390"/>
      <c r="P32" s="283"/>
      <c r="Q32" s="283"/>
      <c r="R32" s="80"/>
      <c r="S32" s="68">
        <f t="shared" si="1"/>
        <v>0</v>
      </c>
      <c r="T32" s="4">
        <f t="shared" si="2"/>
        <v>0</v>
      </c>
      <c r="U32" s="35"/>
      <c r="V32" s="69">
        <f t="shared" si="6"/>
        <v>0</v>
      </c>
      <c r="W32" s="69">
        <f t="shared" si="7"/>
        <v>0</v>
      </c>
      <c r="X32" s="70">
        <f t="shared" si="8"/>
        <v>0</v>
      </c>
      <c r="Y32" s="92">
        <f t="shared" si="3"/>
        <v>0</v>
      </c>
      <c r="Z32" s="234"/>
      <c r="AA32" s="530">
        <v>0</v>
      </c>
      <c r="AB32" s="531">
        <v>0</v>
      </c>
      <c r="AC32" s="37"/>
    </row>
    <row r="33" spans="1:29" ht="12.75" customHeight="1" x14ac:dyDescent="0.25">
      <c r="A33" s="497" t="str">
        <f t="shared" si="19"/>
        <v>woensdag</v>
      </c>
      <c r="B33" s="664"/>
      <c r="C33" s="452"/>
      <c r="D33" s="492">
        <f>IF(LEFT($A33,2)="ma",$D$173,IF(LEFT($A33,2)="di",$D$178,IF(LEFT($A33,2)="wo",$D$183,IF(LEFT($A33,2)="do",$D$188,IF(LEFT($A33,2)="vr",$D$193,IF(LEFT($A33,2)="za",$D$198,IF(LEFT($A33,2)="zo",$D$199)))))))</f>
        <v>0</v>
      </c>
      <c r="E33" s="441">
        <f>IF(LEFT($A33,2)="ma",$E$173,IF(LEFT($A33,2)="di",$E$178,IF(LEFT($A33,2)="wo",$E$183,IF(LEFT($A33,2)="do",$E$188,IF(LEFT($A33,2)="vr",$E$193,IF(LEFT($A33,2)="za",$E$198,IF(LEFT($A33,2)="zo",$E$199)))))))</f>
        <v>0</v>
      </c>
      <c r="F33" s="441">
        <f>IF(LEFT($A33,2)="ma",$C$173,IF(LEFT($A33,2)="di",$C$178,IF(LEFT($A33,2)="wo",$C$183,IF(LEFT($A33,2)="do",$C$188,IF(LEFT($A33,2)="vr",$C$193,IF(LEFT($A33,2)="za",$C$198,IF(LEFT($A33,2)="zo",$C$199)))))))</f>
        <v>0</v>
      </c>
      <c r="G33" s="43">
        <f t="shared" si="11"/>
        <v>0</v>
      </c>
      <c r="H33" s="265"/>
      <c r="I33" s="265"/>
      <c r="J33" s="297"/>
      <c r="K33" s="280"/>
      <c r="L33" s="310"/>
      <c r="M33" s="282"/>
      <c r="N33" s="462">
        <f t="shared" si="20"/>
        <v>43013</v>
      </c>
      <c r="O33" s="390"/>
      <c r="P33" s="283"/>
      <c r="Q33" s="283"/>
      <c r="R33" s="80"/>
      <c r="S33" s="68">
        <f t="shared" si="1"/>
        <v>0</v>
      </c>
      <c r="T33" s="4">
        <f t="shared" si="2"/>
        <v>0</v>
      </c>
      <c r="U33" s="35"/>
      <c r="V33" s="69">
        <f t="shared" si="6"/>
        <v>0</v>
      </c>
      <c r="W33" s="69">
        <f t="shared" si="7"/>
        <v>0</v>
      </c>
      <c r="X33" s="70">
        <f t="shared" si="8"/>
        <v>0</v>
      </c>
      <c r="Y33" s="92">
        <f t="shared" si="3"/>
        <v>0</v>
      </c>
      <c r="Z33" s="234"/>
      <c r="AA33" s="530">
        <v>0</v>
      </c>
      <c r="AB33" s="531">
        <v>0</v>
      </c>
      <c r="AC33" s="37"/>
    </row>
    <row r="34" spans="1:29" ht="12.75" customHeight="1" thickBot="1" x14ac:dyDescent="0.3">
      <c r="A34" s="497" t="str">
        <f t="shared" si="19"/>
        <v>woensdag</v>
      </c>
      <c r="B34" s="664"/>
      <c r="C34" s="450"/>
      <c r="D34" s="441">
        <f>IF(LEFT($A34,2)="ma",$D$174,IF(LEFT($A34,2)="di",$D$179,IF(LEFT($A34,2)="wo",$D$184,IF(LEFT($A34,2)="do",$D$189,IF(LEFT($A34,2)="vr",$D$194,IF(LEFT($A34,2)="za",$D$198,IF(LEFT($A34,2)="zo",$D$199)))))))</f>
        <v>0</v>
      </c>
      <c r="E34" s="441">
        <f>IF(LEFT($A34,2)="ma",$E$174,IF(LEFT($A34,2)="di",$E$179,IF(LEFT($A34,2)="wo",$E$184,IF(LEFT($A34,2)="do",$E$189,IF(LEFT($A34,2)="vr",$E$194,IF(LEFT($A34,2)="za",$E$198,IF(LEFT($A34,2)="zo",$E$199)))))))</f>
        <v>0</v>
      </c>
      <c r="F34" s="441">
        <f>IF(LEFT($A34,2)="ma",$C$174,IF(LEFT($A34,2)="di",$C$179,IF(LEFT($A34,2)="wo",$C$184,IF(LEFT($A34,2)="do",$C$189,IF(LEFT($A34,2)="vr",$C$194,IF(LEFT($A34,2)="za",$C$198,IF(LEFT($A34,2)="zo",$C$199)))))))</f>
        <v>0</v>
      </c>
      <c r="G34" s="43">
        <f t="shared" si="11"/>
        <v>0</v>
      </c>
      <c r="H34" s="265"/>
      <c r="I34" s="265"/>
      <c r="J34" s="297"/>
      <c r="K34" s="280"/>
      <c r="L34" s="310"/>
      <c r="M34" s="282"/>
      <c r="N34" s="462">
        <f t="shared" si="20"/>
        <v>43013</v>
      </c>
      <c r="O34" s="390"/>
      <c r="P34" s="283"/>
      <c r="Q34" s="283"/>
      <c r="R34" s="80"/>
      <c r="S34" s="68">
        <f t="shared" si="1"/>
        <v>0</v>
      </c>
      <c r="T34" s="4">
        <f t="shared" si="2"/>
        <v>0</v>
      </c>
      <c r="U34" s="35"/>
      <c r="V34" s="69">
        <f t="shared" si="6"/>
        <v>0</v>
      </c>
      <c r="W34" s="69">
        <f t="shared" si="7"/>
        <v>0</v>
      </c>
      <c r="X34" s="70">
        <f t="shared" si="8"/>
        <v>0</v>
      </c>
      <c r="Y34" s="92">
        <f t="shared" si="3"/>
        <v>0</v>
      </c>
      <c r="Z34" s="234"/>
      <c r="AA34" s="530">
        <v>0</v>
      </c>
      <c r="AB34" s="531">
        <v>0</v>
      </c>
      <c r="AC34" s="37"/>
    </row>
    <row r="35" spans="1:29" ht="13.5" customHeight="1" thickBot="1" x14ac:dyDescent="0.3">
      <c r="A35" s="498" t="str">
        <f t="shared" si="19"/>
        <v>woensdag</v>
      </c>
      <c r="B35" s="665"/>
      <c r="C35" s="449" t="e">
        <f t="shared" si="12"/>
        <v>#REF!</v>
      </c>
      <c r="D35" s="442">
        <f>IF(LEFT($A35,2)="ma",$D$175,IF(LEFT($A35,2)="di",$D$180,IF(LEFT($A35,2)="wo",$D$185,IF(LEFT($A35,2)="do",$D$190,IF(LEFT($A35,2)="vr",$D$195,IF(LEFT($A35,2)="za",$D$198,IF(LEFT($A35,2)="zo",$D$199)))))))</f>
        <v>0</v>
      </c>
      <c r="E35" s="442">
        <f>IF(LEFT($A35,2)="ma",$E$175,IF(LEFT($A35,2)="di",$E$180,IF(LEFT($A35,2)="wo",$E$185,IF(LEFT($A35,2)="do",$E$190,IF(LEFT($A35,2)="vr",$E$195,IF(LEFT($A35,2)="za",$E$198,IF(LEFT($A35,2)="zo",$E$199)))))))</f>
        <v>0</v>
      </c>
      <c r="F35" s="442">
        <f>IF(LEFT($A35,2)="ma",$C$175,IF(LEFT($A35,2)="di",$C$180,IF(LEFT($A35,2)="wo",$C$185,IF(LEFT($A35,2)="do",$C$190,IF(LEFT($A35,2)="vr",$C$195,IF(LEFT($A35,2)="za",$C$198,IF(LEFT($A35,2)="zo",$C$199)))))))</f>
        <v>0</v>
      </c>
      <c r="G35" s="46">
        <f t="shared" si="11"/>
        <v>0</v>
      </c>
      <c r="H35" s="268"/>
      <c r="I35" s="266"/>
      <c r="J35" s="298"/>
      <c r="K35" s="292"/>
      <c r="L35" s="313"/>
      <c r="M35" s="294"/>
      <c r="N35" s="462">
        <f t="shared" si="20"/>
        <v>43013</v>
      </c>
      <c r="O35" s="393"/>
      <c r="P35" s="295"/>
      <c r="Q35" s="295"/>
      <c r="R35" s="81"/>
      <c r="S35" s="71">
        <f t="shared" si="1"/>
        <v>0</v>
      </c>
      <c r="T35" s="6">
        <f t="shared" si="2"/>
        <v>0</v>
      </c>
      <c r="U35" s="36"/>
      <c r="V35" s="72">
        <f t="shared" si="6"/>
        <v>0</v>
      </c>
      <c r="W35" s="72">
        <f t="shared" si="7"/>
        <v>0</v>
      </c>
      <c r="X35" s="73">
        <f t="shared" si="8"/>
        <v>0</v>
      </c>
      <c r="Y35" s="93">
        <f t="shared" si="3"/>
        <v>0</v>
      </c>
      <c r="Z35" s="237"/>
      <c r="AA35" s="536">
        <v>0</v>
      </c>
      <c r="AB35" s="537">
        <v>0</v>
      </c>
      <c r="AC35" s="40"/>
    </row>
    <row r="36" spans="1:29" ht="12.75" customHeight="1" thickBot="1" x14ac:dyDescent="0.3">
      <c r="A36" s="496" t="str">
        <f>TEXT($B$36,"dddd")</f>
        <v>donderdag</v>
      </c>
      <c r="B36" s="663">
        <f>DATE($AC$3,10,7)</f>
        <v>43014</v>
      </c>
      <c r="C36" s="451"/>
      <c r="D36" s="493">
        <f>IF(LEFT($A36,2 )="ma",$D$171,IF(LEFT($A36,2)="di",$D$176,IF(LEFT($A36,2)="wo",$D$181,IF(LEFT($A36,2)="do",$D$186,IF(LEFT($A36,2)="vr",$D$191,IF(LEFT($A36,2)="za",$D$198,IF(LEFT($A36,2)="zo",$D$199)))))))</f>
        <v>0</v>
      </c>
      <c r="E36" s="495">
        <f>IF(LEFT($A36,2)="ma",$E$171,IF(LEFT($A36,2)="di",$E$176,IF(LEFT($A36,2)="wo",$E$181,IF(LEFT($A36,2)="do",$E$186,IF(LEFT($A36,2)="vr",$E$191,IF(LEFT($A36,2)="za",$E$198,IF(LEFT($A36,2)="zo",$E$199)))))))</f>
        <v>0</v>
      </c>
      <c r="F36" s="495">
        <f>IF(LEFT($A36,2)="ma",$C$171,IF(LEFT($A36,2)="di",$C$176,IF(LEFT($A36,2)="wo",$C$181,IF(LEFT($A36,2)="do",$C$186,IF(LEFT($A36,2)="vr",$C$191,IF(LEFT($A36,2)="za",$C$198,IF(LEFT($A36,2)="zo",$C$199)))))))</f>
        <v>0</v>
      </c>
      <c r="G36" s="42">
        <f t="shared" si="11"/>
        <v>0</v>
      </c>
      <c r="H36" s="264"/>
      <c r="I36" s="508"/>
      <c r="J36" s="276"/>
      <c r="K36" s="276"/>
      <c r="L36" s="309"/>
      <c r="M36" s="278"/>
      <c r="N36" s="461">
        <f>$B$36</f>
        <v>43014</v>
      </c>
      <c r="O36" s="389"/>
      <c r="P36" s="279"/>
      <c r="Q36" s="279"/>
      <c r="R36" s="79"/>
      <c r="S36" s="200">
        <f t="shared" si="1"/>
        <v>0</v>
      </c>
      <c r="T36" s="5">
        <f t="shared" si="2"/>
        <v>0</v>
      </c>
      <c r="U36" s="34"/>
      <c r="V36" s="67">
        <f>IF(LEFT(M36,1)="R",IF(U36&lt;$Q$2,0,U36-$Q$2),IF(LEFT(M36,1)="S",IF(U36&lt;$Q$2,0,U36-$Q$2),U36))</f>
        <v>0</v>
      </c>
      <c r="W36" s="67">
        <f>U36</f>
        <v>0</v>
      </c>
      <c r="X36" s="74">
        <f>W36*($Y$3)</f>
        <v>0</v>
      </c>
      <c r="Y36" s="91">
        <f t="shared" si="3"/>
        <v>0</v>
      </c>
      <c r="Z36" s="238"/>
      <c r="AA36" s="528">
        <v>0</v>
      </c>
      <c r="AB36" s="529">
        <v>0</v>
      </c>
      <c r="AC36" s="41"/>
    </row>
    <row r="37" spans="1:29" ht="12.75" customHeight="1" thickBot="1" x14ac:dyDescent="0.3">
      <c r="A37" s="497" t="str">
        <f t="shared" ref="A37:A40" si="21">TEXT($B$36,"dddd")</f>
        <v>donderdag</v>
      </c>
      <c r="B37" s="664"/>
      <c r="C37" s="450"/>
      <c r="D37" s="494">
        <f>IF(LEFT($A37,2)="ma",$D$172,IF(LEFT($A37,2)="di",$D$177,IF(LEFT($A37,2)="wo",$D$182,IF(LEFT($A37,2)="do",$D$187,IF(LEFT($A37,2)="vr",$D$192,IF(LEFT($A37,2)="za",$D$198,IF(LEFT($A37,2)="zo",$D$199)))))))</f>
        <v>0</v>
      </c>
      <c r="E37" s="441">
        <f>IF(LEFT($A37,2)="ma",$E$172,IF(LEFT($A37,2)="di",$E$177,IF(LEFT($A37,2)="wo",$E$182,IF(LEFT($A37,2)="do",$E$187,IF(LEFT($A37,2)="vr",$E$192,IF(LEFT($A37,2)="za",$E$198,IF(LEFT($A37,2)="zo",$E$199)))))))</f>
        <v>0</v>
      </c>
      <c r="F37" s="441">
        <f>IF(LEFT($A37,2)="ma",$C$172,IF(LEFT($A37,2)="di",$C$177,IF(LEFT($A37,2)="wo",$C$182,IF(LEFT($A37,2)="do",$C$187,IF(LEFT($A37,2)="vr",$C$192,IF(LEFT($A37,2)="za",$C$198,IF(LEFT($A37,2)="zo",$C$199)))))))</f>
        <v>0</v>
      </c>
      <c r="G37" s="43">
        <f t="shared" si="11"/>
        <v>0</v>
      </c>
      <c r="H37" s="265"/>
      <c r="I37" s="265"/>
      <c r="J37" s="280"/>
      <c r="K37" s="280"/>
      <c r="L37" s="310"/>
      <c r="M37" s="282"/>
      <c r="N37" s="461">
        <f t="shared" ref="N37:N40" si="22">$B$36</f>
        <v>43014</v>
      </c>
      <c r="O37" s="390"/>
      <c r="P37" s="283"/>
      <c r="Q37" s="283"/>
      <c r="R37" s="80"/>
      <c r="S37" s="68">
        <f t="shared" si="1"/>
        <v>0</v>
      </c>
      <c r="T37" s="4">
        <f t="shared" si="2"/>
        <v>0</v>
      </c>
      <c r="U37" s="35"/>
      <c r="V37" s="69">
        <f t="shared" si="6"/>
        <v>0</v>
      </c>
      <c r="W37" s="69">
        <f t="shared" si="7"/>
        <v>0</v>
      </c>
      <c r="X37" s="70">
        <f t="shared" si="8"/>
        <v>0</v>
      </c>
      <c r="Y37" s="92">
        <f t="shared" si="3"/>
        <v>0</v>
      </c>
      <c r="Z37" s="234"/>
      <c r="AA37" s="530">
        <v>0</v>
      </c>
      <c r="AB37" s="531">
        <v>0</v>
      </c>
      <c r="AC37" s="37"/>
    </row>
    <row r="38" spans="1:29" ht="12.75" customHeight="1" thickBot="1" x14ac:dyDescent="0.3">
      <c r="A38" s="497" t="str">
        <f t="shared" si="21"/>
        <v>donderdag</v>
      </c>
      <c r="B38" s="664"/>
      <c r="C38" s="452"/>
      <c r="D38" s="492">
        <f>IF(LEFT($A38,2)="ma",$D$173,IF(LEFT($A38,2)="di",$D$178,IF(LEFT($A38,2)="wo",$D$183,IF(LEFT($A38,2)="do",$D$188,IF(LEFT($A38,2)="vr",$D$193,IF(LEFT($A38,2)="za",$D$198,IF(LEFT($A38,2)="zo",$D$199)))))))</f>
        <v>0</v>
      </c>
      <c r="E38" s="441">
        <f>IF(LEFT($A38,2)="ma",$E$173,IF(LEFT($A38,2)="di",$E$178,IF(LEFT($A38,2)="wo",$E$183,IF(LEFT($A38,2)="do",$E$188,IF(LEFT($A38,2)="vr",$E$193,IF(LEFT($A38,2)="za",$E$198,IF(LEFT($A38,2)="zo",$E$199)))))))</f>
        <v>0</v>
      </c>
      <c r="F38" s="441">
        <f>IF(LEFT($A38,2)="ma",$C$173,IF(LEFT($A38,2)="di",$C$178,IF(LEFT($A38,2)="wo",$C$183,IF(LEFT($A38,2)="do",$C$188,IF(LEFT($A38,2)="vr",$C$193,IF(LEFT($A38,2)="za",$C$198,IF(LEFT($A38,2)="zo",$C$199)))))))</f>
        <v>0</v>
      </c>
      <c r="G38" s="43">
        <f t="shared" si="11"/>
        <v>0</v>
      </c>
      <c r="H38" s="265"/>
      <c r="I38" s="265"/>
      <c r="J38" s="280"/>
      <c r="K38" s="280"/>
      <c r="L38" s="310"/>
      <c r="M38" s="282"/>
      <c r="N38" s="461">
        <f t="shared" si="22"/>
        <v>43014</v>
      </c>
      <c r="O38" s="390"/>
      <c r="P38" s="283"/>
      <c r="Q38" s="283"/>
      <c r="R38" s="80"/>
      <c r="S38" s="68">
        <f t="shared" si="1"/>
        <v>0</v>
      </c>
      <c r="T38" s="4">
        <f t="shared" ref="T38:T69" si="23">S38*$R$3</f>
        <v>0</v>
      </c>
      <c r="U38" s="35"/>
      <c r="V38" s="69">
        <f t="shared" si="6"/>
        <v>0</v>
      </c>
      <c r="W38" s="69">
        <f t="shared" si="7"/>
        <v>0</v>
      </c>
      <c r="X38" s="70">
        <f t="shared" si="8"/>
        <v>0</v>
      </c>
      <c r="Y38" s="92">
        <f t="shared" ref="Y38:Y69" si="24">V38*($R$3)</f>
        <v>0</v>
      </c>
      <c r="Z38" s="234"/>
      <c r="AA38" s="530">
        <v>0</v>
      </c>
      <c r="AB38" s="531">
        <v>0</v>
      </c>
      <c r="AC38" s="37"/>
    </row>
    <row r="39" spans="1:29" ht="12.75" customHeight="1" thickBot="1" x14ac:dyDescent="0.3">
      <c r="A39" s="497" t="str">
        <f t="shared" si="21"/>
        <v>donderdag</v>
      </c>
      <c r="B39" s="664"/>
      <c r="C39" s="450"/>
      <c r="D39" s="441">
        <f>IF(LEFT($A39,2)="ma",$D$174,IF(LEFT($A39,2)="di",$D$179,IF(LEFT($A39,2)="wo",$D$184,IF(LEFT($A39,2)="do",$D$189,IF(LEFT($A39,2)="vr",$D$194,IF(LEFT($A39,2)="za",$D$198,IF(LEFT($A39,2)="zo",$D$199)))))))</f>
        <v>0</v>
      </c>
      <c r="E39" s="441">
        <f>IF(LEFT($A39,2)="ma",$E$174,IF(LEFT($A39,2)="di",$E$179,IF(LEFT($A39,2)="wo",$E$184,IF(LEFT($A39,2)="do",$E$189,IF(LEFT($A39,2)="vr",$E$194,IF(LEFT($A39,2)="za",$E$198,IF(LEFT($A39,2)="zo",$E$199)))))))</f>
        <v>0</v>
      </c>
      <c r="F39" s="441">
        <f>IF(LEFT($A39,2)="ma",$C$174,IF(LEFT($A39,2)="di",$C$179,IF(LEFT($A39,2)="wo",$C$184,IF(LEFT($A39,2)="do",$C$189,IF(LEFT($A39,2)="vr",$C$194,IF(LEFT($A39,2)="za",$C$198,IF(LEFT($A39,2)="zo",$C$199)))))))</f>
        <v>0</v>
      </c>
      <c r="G39" s="43">
        <f t="shared" si="11"/>
        <v>0</v>
      </c>
      <c r="H39" s="265"/>
      <c r="I39" s="265"/>
      <c r="J39" s="280"/>
      <c r="K39" s="280"/>
      <c r="L39" s="310"/>
      <c r="M39" s="282"/>
      <c r="N39" s="461">
        <f t="shared" si="22"/>
        <v>43014</v>
      </c>
      <c r="O39" s="390"/>
      <c r="P39" s="283"/>
      <c r="Q39" s="283"/>
      <c r="R39" s="80"/>
      <c r="S39" s="68">
        <f t="shared" si="1"/>
        <v>0</v>
      </c>
      <c r="T39" s="4">
        <f t="shared" si="23"/>
        <v>0</v>
      </c>
      <c r="U39" s="35"/>
      <c r="V39" s="69">
        <f t="shared" si="6"/>
        <v>0</v>
      </c>
      <c r="W39" s="69">
        <f t="shared" si="7"/>
        <v>0</v>
      </c>
      <c r="X39" s="70">
        <f t="shared" si="8"/>
        <v>0</v>
      </c>
      <c r="Y39" s="92">
        <f t="shared" si="24"/>
        <v>0</v>
      </c>
      <c r="Z39" s="234"/>
      <c r="AA39" s="530">
        <v>0</v>
      </c>
      <c r="AB39" s="531">
        <v>0</v>
      </c>
      <c r="AC39" s="37"/>
    </row>
    <row r="40" spans="1:29" ht="13.5" customHeight="1" thickBot="1" x14ac:dyDescent="0.3">
      <c r="A40" s="498" t="str">
        <f t="shared" si="21"/>
        <v>donderdag</v>
      </c>
      <c r="B40" s="665"/>
      <c r="C40" s="449" t="e">
        <f t="shared" si="12"/>
        <v>#REF!</v>
      </c>
      <c r="D40" s="442">
        <f>IF(LEFT($A40,2)="ma",$D$175,IF(LEFT($A40,2)="di",$D$180,IF(LEFT($A40,2)="wo",$D$185,IF(LEFT($A40,2)="do",$D$190,IF(LEFT($A40,2)="vr",$D$195,IF(LEFT($A40,2)="za",$D$198,IF(LEFT($A40,2)="zo",$D$199)))))))</f>
        <v>0</v>
      </c>
      <c r="E40" s="442">
        <f>IF(LEFT($A40,2)="ma",$E$175,IF(LEFT($A40,2)="di",$E$180,IF(LEFT($A40,2)="wo",$E$185,IF(LEFT($A40,2)="do",$E$190,IF(LEFT($A40,2)="vr",$E$195,IF(LEFT($A40,2)="za",$E$198,IF(LEFT($A40,2)="zo",$E$199)))))))</f>
        <v>0</v>
      </c>
      <c r="F40" s="442">
        <f>IF(LEFT($A40,2)="ma",$C$175,IF(LEFT($A40,2)="di",$C$180,IF(LEFT($A40,2)="wo",$C$185,IF(LEFT($A40,2)="do",$C$190,IF(LEFT($A40,2)="vr",$C$195,IF(LEFT($A40,2)="za",$C$198,IF(LEFT($A40,2)="zo",$C$199)))))))</f>
        <v>0</v>
      </c>
      <c r="G40" s="44">
        <f t="shared" si="11"/>
        <v>0</v>
      </c>
      <c r="H40" s="266"/>
      <c r="I40" s="266"/>
      <c r="J40" s="284"/>
      <c r="K40" s="284"/>
      <c r="L40" s="311"/>
      <c r="M40" s="286"/>
      <c r="N40" s="461">
        <f t="shared" si="22"/>
        <v>43014</v>
      </c>
      <c r="O40" s="391"/>
      <c r="P40" s="287"/>
      <c r="Q40" s="287"/>
      <c r="R40" s="81"/>
      <c r="S40" s="71">
        <f t="shared" si="1"/>
        <v>0</v>
      </c>
      <c r="T40" s="6">
        <f t="shared" si="23"/>
        <v>0</v>
      </c>
      <c r="U40" s="36"/>
      <c r="V40" s="72">
        <f t="shared" si="6"/>
        <v>0</v>
      </c>
      <c r="W40" s="72">
        <f t="shared" si="7"/>
        <v>0</v>
      </c>
      <c r="X40" s="73">
        <f t="shared" si="8"/>
        <v>0</v>
      </c>
      <c r="Y40" s="93">
        <f t="shared" si="24"/>
        <v>0</v>
      </c>
      <c r="Z40" s="235"/>
      <c r="AA40" s="532">
        <v>0</v>
      </c>
      <c r="AB40" s="533">
        <v>0</v>
      </c>
      <c r="AC40" s="38"/>
    </row>
    <row r="41" spans="1:29" ht="12.75" customHeight="1" x14ac:dyDescent="0.25">
      <c r="A41" s="496" t="str">
        <f>TEXT($B$41,"dddd")</f>
        <v>vrijdag</v>
      </c>
      <c r="B41" s="663">
        <f>DATE($AC$3,10,8)</f>
        <v>43015</v>
      </c>
      <c r="C41" s="451"/>
      <c r="D41" s="493">
        <f>IF(LEFT($A41,2 )="ma",$D$171,IF(LEFT($A41,2)="di",$D$176,IF(LEFT($A41,2)="wo",$D$181,IF(LEFT($A41,2)="do",$D$186,IF(LEFT($A41,2)="vr",$D$191,IF(LEFT($A41,2)="za",$D$198,IF(LEFT($A41,2)="zo",$D$199)))))))</f>
        <v>0</v>
      </c>
      <c r="E41" s="495">
        <f>IF(LEFT($A41,2)="ma",$E$171,IF(LEFT($A41,2)="di",$E$176,IF(LEFT($A41,2)="wo",$E$181,IF(LEFT($A41,2)="do",$E$186,IF(LEFT($A41,2)="vr",$E$191,IF(LEFT($A41,2)="za",$E$198,IF(LEFT($A41,2)="zo",$E$199)))))))</f>
        <v>0</v>
      </c>
      <c r="F41" s="495">
        <f>IF(LEFT($A41,2)="ma",$C$171,IF(LEFT($A41,2)="di",$C$176,IF(LEFT($A41,2)="wo",$C$181,IF(LEFT($A41,2)="do",$C$186,IF(LEFT($A41,2)="vr",$C$191,IF(LEFT($A41,2)="za",$C$198,IF(LEFT($A41,2)="zo",$C$199)))))))</f>
        <v>0</v>
      </c>
      <c r="G41" s="45">
        <f t="shared" si="11"/>
        <v>0</v>
      </c>
      <c r="H41" s="267"/>
      <c r="I41" s="508"/>
      <c r="J41" s="288"/>
      <c r="K41" s="288"/>
      <c r="L41" s="312"/>
      <c r="M41" s="290"/>
      <c r="N41" s="463">
        <f>$B$41</f>
        <v>43015</v>
      </c>
      <c r="O41" s="392"/>
      <c r="P41" s="291"/>
      <c r="Q41" s="291"/>
      <c r="R41" s="79"/>
      <c r="S41" s="200">
        <f t="shared" si="1"/>
        <v>0</v>
      </c>
      <c r="T41" s="5">
        <f t="shared" si="23"/>
        <v>0</v>
      </c>
      <c r="U41" s="34"/>
      <c r="V41" s="67">
        <f>IF(LEFT(M41,1)="R",IF(U41&lt;$Q$2,0,U41-$Q$2),IF(LEFT(M41,1)="S",IF(U41&lt;$Q$2,0,U41-$Q$2),U41))</f>
        <v>0</v>
      </c>
      <c r="W41" s="67">
        <f>U41</f>
        <v>0</v>
      </c>
      <c r="X41" s="74">
        <f>W41*($Y$3)</f>
        <v>0</v>
      </c>
      <c r="Y41" s="91">
        <f t="shared" si="24"/>
        <v>0</v>
      </c>
      <c r="Z41" s="236"/>
      <c r="AA41" s="534">
        <v>0</v>
      </c>
      <c r="AB41" s="535">
        <v>0</v>
      </c>
      <c r="AC41" s="39"/>
    </row>
    <row r="42" spans="1:29" ht="12.75" customHeight="1" x14ac:dyDescent="0.25">
      <c r="A42" s="497" t="str">
        <f>TEXT($B$41,"dddd")</f>
        <v>vrijdag</v>
      </c>
      <c r="B42" s="664"/>
      <c r="C42" s="450"/>
      <c r="D42" s="494">
        <f>IF(LEFT($A42,2)="ma",$D$172,IF(LEFT($A42,2)="di",$D$177,IF(LEFT($A42,2)="wo",$D$182,IF(LEFT($A42,2)="do",$D$187,IF(LEFT($A42,2)="vr",$D$192,IF(LEFT($A42,2)="za",$D$198,IF(LEFT($A42,2)="zo",$D$199)))))))</f>
        <v>0</v>
      </c>
      <c r="E42" s="441">
        <f>IF(LEFT($A42,2)="ma",$E$172,IF(LEFT($A42,2)="di",$E$177,IF(LEFT($A42,2)="wo",$E$182,IF(LEFT($A42,2)="do",$E$187,IF(LEFT($A42,2)="vr",$E$192,IF(LEFT($A42,2)="za",$E$198,IF(LEFT($A42,2)="zo",$E$199)))))))</f>
        <v>0</v>
      </c>
      <c r="F42" s="441">
        <f>IF(LEFT($A42,2)="ma",$C$172,IF(LEFT($A42,2)="di",$C$177,IF(LEFT($A42,2)="wo",$C$182,IF(LEFT($A42,2)="do",$C$187,IF(LEFT($A42,2)="vr",$C$192,IF(LEFT($A42,2)="za",$C$198,IF(LEFT($A42,2)="zo",$C$199)))))))</f>
        <v>0</v>
      </c>
      <c r="G42" s="43">
        <f t="shared" si="11"/>
        <v>0</v>
      </c>
      <c r="H42" s="265"/>
      <c r="I42" s="265"/>
      <c r="J42" s="280"/>
      <c r="K42" s="280"/>
      <c r="L42" s="310"/>
      <c r="M42" s="282"/>
      <c r="N42" s="463">
        <f t="shared" ref="N42:N45" si="25">$B$41</f>
        <v>43015</v>
      </c>
      <c r="O42" s="390"/>
      <c r="P42" s="283"/>
      <c r="Q42" s="283"/>
      <c r="R42" s="80"/>
      <c r="S42" s="68">
        <f t="shared" si="1"/>
        <v>0</v>
      </c>
      <c r="T42" s="4">
        <f t="shared" si="23"/>
        <v>0</v>
      </c>
      <c r="U42" s="35"/>
      <c r="V42" s="69">
        <f t="shared" si="6"/>
        <v>0</v>
      </c>
      <c r="W42" s="69">
        <f t="shared" si="7"/>
        <v>0</v>
      </c>
      <c r="X42" s="70">
        <f t="shared" si="8"/>
        <v>0</v>
      </c>
      <c r="Y42" s="92">
        <f t="shared" si="24"/>
        <v>0</v>
      </c>
      <c r="Z42" s="234"/>
      <c r="AA42" s="530">
        <v>0</v>
      </c>
      <c r="AB42" s="531">
        <v>0</v>
      </c>
      <c r="AC42" s="37"/>
    </row>
    <row r="43" spans="1:29" ht="12.75" customHeight="1" x14ac:dyDescent="0.25">
      <c r="A43" s="497" t="str">
        <f>TEXT($B$41,"dddd")</f>
        <v>vrijdag</v>
      </c>
      <c r="B43" s="664"/>
      <c r="C43" s="452"/>
      <c r="D43" s="492">
        <f>IF(LEFT($A43,2)="ma",$D$173,IF(LEFT($A43,2)="di",$D$178,IF(LEFT($A43,2)="wo",$D$183,IF(LEFT($A43,2)="do",$D$188,IF(LEFT($A43,2)="vr",$D$193,IF(LEFT($A43,2)="za",$D$198,IF(LEFT($A43,2)="zo",$D$199)))))))</f>
        <v>0</v>
      </c>
      <c r="E43" s="441">
        <f>IF(LEFT($A43,2)="ma",$E$173,IF(LEFT($A43,2)="di",$E$178,IF(LEFT($A43,2)="wo",$E$183,IF(LEFT($A43,2)="do",$E$188,IF(LEFT($A43,2)="vr",$E$193,IF(LEFT($A43,2)="za",$E$198,IF(LEFT($A43,2)="zo",$E$199)))))))</f>
        <v>0</v>
      </c>
      <c r="F43" s="441">
        <f>IF(LEFT($A43,2)="ma",$C$173,IF(LEFT($A43,2)="di",$C$178,IF(LEFT($A43,2)="wo",$C$183,IF(LEFT($A43,2)="do",$C$188,IF(LEFT($A43,2)="vr",$C$193,IF(LEFT($A43,2)="za",$C$198,IF(LEFT($A43,2)="zo",$C$199)))))))</f>
        <v>0</v>
      </c>
      <c r="G43" s="43">
        <f t="shared" si="11"/>
        <v>0</v>
      </c>
      <c r="H43" s="265"/>
      <c r="I43" s="265"/>
      <c r="J43" s="280"/>
      <c r="K43" s="280"/>
      <c r="L43" s="310"/>
      <c r="M43" s="282"/>
      <c r="N43" s="463">
        <f t="shared" si="25"/>
        <v>43015</v>
      </c>
      <c r="O43" s="390"/>
      <c r="P43" s="283"/>
      <c r="Q43" s="283"/>
      <c r="R43" s="80"/>
      <c r="S43" s="68">
        <f t="shared" si="1"/>
        <v>0</v>
      </c>
      <c r="T43" s="4">
        <f t="shared" si="23"/>
        <v>0</v>
      </c>
      <c r="U43" s="35"/>
      <c r="V43" s="69">
        <f t="shared" si="6"/>
        <v>0</v>
      </c>
      <c r="W43" s="69">
        <f t="shared" si="7"/>
        <v>0</v>
      </c>
      <c r="X43" s="70">
        <f t="shared" si="8"/>
        <v>0</v>
      </c>
      <c r="Y43" s="92">
        <f t="shared" si="24"/>
        <v>0</v>
      </c>
      <c r="Z43" s="234"/>
      <c r="AA43" s="530">
        <v>0</v>
      </c>
      <c r="AB43" s="531">
        <v>0</v>
      </c>
      <c r="AC43" s="37"/>
    </row>
    <row r="44" spans="1:29" ht="12.75" customHeight="1" thickBot="1" x14ac:dyDescent="0.3">
      <c r="A44" s="497" t="str">
        <f>TEXT($B$41,"dddd")</f>
        <v>vrijdag</v>
      </c>
      <c r="B44" s="664"/>
      <c r="C44" s="450"/>
      <c r="D44" s="441">
        <f>IF(LEFT($A44,2)="ma",$D$174,IF(LEFT($A44,2)="di",$D$179,IF(LEFT($A44,2)="wo",$D$184,IF(LEFT($A44,2)="do",$D$189,IF(LEFT($A44,2)="vr",$D$194,IF(LEFT($A44,2)="za",$D$198,IF(LEFT($A44,2)="zo",$D$199)))))))</f>
        <v>0</v>
      </c>
      <c r="E44" s="441">
        <f>IF(LEFT($A44,2)="ma",$E$174,IF(LEFT($A44,2)="di",$E$179,IF(LEFT($A44,2)="wo",$E$184,IF(LEFT($A44,2)="do",$E$189,IF(LEFT($A44,2)="vr",$E$194,IF(LEFT($A44,2)="za",$E$198,IF(LEFT($A44,2)="zo",$E$199)))))))</f>
        <v>0</v>
      </c>
      <c r="F44" s="441">
        <f>IF(LEFT($A44,2)="ma",$C$174,IF(LEFT($A44,2)="di",$C$179,IF(LEFT($A44,2)="wo",$C$184,IF(LEFT($A44,2)="do",$C$189,IF(LEFT($A44,2)="vr",$C$194,IF(LEFT($A44,2)="za",$C$198,IF(LEFT($A44,2)="zo",$C$199)))))))</f>
        <v>0</v>
      </c>
      <c r="G44" s="43">
        <f t="shared" si="11"/>
        <v>0</v>
      </c>
      <c r="H44" s="265"/>
      <c r="I44" s="265"/>
      <c r="J44" s="280"/>
      <c r="K44" s="280"/>
      <c r="L44" s="310"/>
      <c r="M44" s="282"/>
      <c r="N44" s="463">
        <f t="shared" si="25"/>
        <v>43015</v>
      </c>
      <c r="O44" s="390"/>
      <c r="P44" s="283"/>
      <c r="Q44" s="283"/>
      <c r="R44" s="80"/>
      <c r="S44" s="68">
        <f t="shared" si="1"/>
        <v>0</v>
      </c>
      <c r="T44" s="4">
        <f t="shared" si="23"/>
        <v>0</v>
      </c>
      <c r="U44" s="35"/>
      <c r="V44" s="69">
        <f t="shared" si="6"/>
        <v>0</v>
      </c>
      <c r="W44" s="69">
        <f t="shared" si="7"/>
        <v>0</v>
      </c>
      <c r="X44" s="70">
        <f t="shared" si="8"/>
        <v>0</v>
      </c>
      <c r="Y44" s="92">
        <f t="shared" si="24"/>
        <v>0</v>
      </c>
      <c r="Z44" s="234"/>
      <c r="AA44" s="530">
        <v>0</v>
      </c>
      <c r="AB44" s="531">
        <v>0</v>
      </c>
      <c r="AC44" s="37"/>
    </row>
    <row r="45" spans="1:29" ht="13.5" customHeight="1" thickBot="1" x14ac:dyDescent="0.3">
      <c r="A45" s="498" t="str">
        <f>TEXT($B$41,"dddd")</f>
        <v>vrijdag</v>
      </c>
      <c r="B45" s="665"/>
      <c r="C45" s="449" t="e">
        <f t="shared" si="12"/>
        <v>#REF!</v>
      </c>
      <c r="D45" s="442">
        <f>IF(LEFT($A45,2)="ma",$D$175,IF(LEFT($A45,2)="di",$D$180,IF(LEFT($A45,2)="wo",$D$185,IF(LEFT($A45,2)="do",$D$190,IF(LEFT($A45,2)="vr",$D$195,IF(LEFT($A45,2)="za",$D$198,IF(LEFT($A45,2)="zo",$D$199)))))))</f>
        <v>0</v>
      </c>
      <c r="E45" s="442">
        <f>IF(LEFT($A45,2)="ma",$E$175,IF(LEFT($A45,2)="di",$E$180,IF(LEFT($A45,2)="wo",$E$185,IF(LEFT($A45,2)="do",$E$190,IF(LEFT($A45,2)="vr",$E$195,IF(LEFT($A45,2)="za",$E$198,IF(LEFT($A45,2)="zo",$E$199)))))))</f>
        <v>0</v>
      </c>
      <c r="F45" s="442">
        <f>IF(LEFT($A45,2)="ma",$C$175,IF(LEFT($A45,2)="di",$C$180,IF(LEFT($A45,2)="wo",$C$185,IF(LEFT($A45,2)="do",$C$190,IF(LEFT($A45,2)="vr",$C$195,IF(LEFT($A45,2)="za",$C$198,IF(LEFT($A45,2)="zo",$C$199)))))))</f>
        <v>0</v>
      </c>
      <c r="G45" s="46">
        <f t="shared" si="11"/>
        <v>0</v>
      </c>
      <c r="H45" s="268"/>
      <c r="I45" s="266"/>
      <c r="J45" s="292"/>
      <c r="K45" s="292"/>
      <c r="L45" s="313"/>
      <c r="M45" s="294"/>
      <c r="N45" s="463">
        <f t="shared" si="25"/>
        <v>43015</v>
      </c>
      <c r="O45" s="393"/>
      <c r="P45" s="295"/>
      <c r="Q45" s="295"/>
      <c r="R45" s="81"/>
      <c r="S45" s="71">
        <f t="shared" si="1"/>
        <v>0</v>
      </c>
      <c r="T45" s="6">
        <f t="shared" si="23"/>
        <v>0</v>
      </c>
      <c r="U45" s="36"/>
      <c r="V45" s="72">
        <f t="shared" si="6"/>
        <v>0</v>
      </c>
      <c r="W45" s="72">
        <f t="shared" si="7"/>
        <v>0</v>
      </c>
      <c r="X45" s="73">
        <f t="shared" si="8"/>
        <v>0</v>
      </c>
      <c r="Y45" s="93">
        <f t="shared" si="24"/>
        <v>0</v>
      </c>
      <c r="Z45" s="237"/>
      <c r="AA45" s="536">
        <v>0</v>
      </c>
      <c r="AB45" s="537">
        <v>0</v>
      </c>
      <c r="AC45" s="40"/>
    </row>
    <row r="46" spans="1:29" ht="12.75" customHeight="1" thickBot="1" x14ac:dyDescent="0.3">
      <c r="A46" s="496" t="str">
        <f>TEXT($B$46,"dddd")</f>
        <v>zaterdag</v>
      </c>
      <c r="B46" s="663">
        <f>DATE($AC$3,10,9)</f>
        <v>43016</v>
      </c>
      <c r="C46" s="451"/>
      <c r="D46" s="493">
        <f>IF(LEFT($A46,2 )="ma",$D$171,IF(LEFT($A46,2)="di",$D$176,IF(LEFT($A46,2)="wo",$D$181,IF(LEFT($A46,2)="do",$D$186,IF(LEFT($A46,2)="vr",$D$191,IF(LEFT($A46,2)="za",$D$198,IF(LEFT($A46,2)="zo",$D$199)))))))</f>
        <v>0</v>
      </c>
      <c r="E46" s="495">
        <f>IF(LEFT($A46,2)="ma",$E$171,IF(LEFT($A46,2)="di",$E$176,IF(LEFT($A46,2)="wo",$E$181,IF(LEFT($A46,2)="do",$E$186,IF(LEFT($A46,2)="vr",$E$191,IF(LEFT($A46,2)="za",$E$198,IF(LEFT($A46,2)="zo",$E$199)))))))</f>
        <v>0</v>
      </c>
      <c r="F46" s="495">
        <f>IF(LEFT($A46,2)="ma",$C$171,IF(LEFT($A46,2)="di",$C$176,IF(LEFT($A46,2)="wo",$C$181,IF(LEFT($A46,2)="do",$C$186,IF(LEFT($A46,2)="vr",$C$191,IF(LEFT($A46,2)="za",$C$198,IF(LEFT($A46,2)="zo",$C$199)))))))</f>
        <v>0</v>
      </c>
      <c r="G46" s="42">
        <f t="shared" si="11"/>
        <v>0</v>
      </c>
      <c r="H46" s="264"/>
      <c r="I46" s="508"/>
      <c r="J46" s="276"/>
      <c r="K46" s="276"/>
      <c r="L46" s="309"/>
      <c r="M46" s="278"/>
      <c r="N46" s="464">
        <f>$B$46</f>
        <v>43016</v>
      </c>
      <c r="O46" s="389"/>
      <c r="P46" s="279"/>
      <c r="Q46" s="279"/>
      <c r="R46" s="79"/>
      <c r="S46" s="200">
        <f t="shared" si="1"/>
        <v>0</v>
      </c>
      <c r="T46" s="5">
        <f t="shared" si="23"/>
        <v>0</v>
      </c>
      <c r="U46" s="34"/>
      <c r="V46" s="67">
        <f>IF(LEFT(M46,1)="R",IF(U46&lt;$Q$2,0,U46-$Q$2),IF(LEFT(M46,1)="S",IF(U46&lt;$Q$2,0,U46-$Q$2),U46))</f>
        <v>0</v>
      </c>
      <c r="W46" s="67">
        <f>U46</f>
        <v>0</v>
      </c>
      <c r="X46" s="74">
        <f>W46*($Y$3)</f>
        <v>0</v>
      </c>
      <c r="Y46" s="91">
        <f t="shared" si="24"/>
        <v>0</v>
      </c>
      <c r="Z46" s="238"/>
      <c r="AA46" s="528">
        <v>0</v>
      </c>
      <c r="AB46" s="529">
        <v>0</v>
      </c>
      <c r="AC46" s="41"/>
    </row>
    <row r="47" spans="1:29" ht="12.75" customHeight="1" thickBot="1" x14ac:dyDescent="0.3">
      <c r="A47" s="497" t="str">
        <f>TEXT($B$46,"dddd")</f>
        <v>zaterdag</v>
      </c>
      <c r="B47" s="664"/>
      <c r="C47" s="450"/>
      <c r="D47" s="494">
        <f>IF(LEFT($A47,2)="ma",$D$172,IF(LEFT($A47,2)="di",$D$177,IF(LEFT($A47,2)="wo",$D$182,IF(LEFT($A47,2)="do",$D$187,IF(LEFT($A47,2)="vr",$D$192,IF(LEFT($A47,2)="za",$D$198,IF(LEFT($A47,2)="zo",$D$199)))))))</f>
        <v>0</v>
      </c>
      <c r="E47" s="441">
        <f>IF(LEFT($A47,2)="ma",$E$172,IF(LEFT($A47,2)="di",$E$177,IF(LEFT($A47,2)="wo",$E$182,IF(LEFT($A47,2)="do",$E$187,IF(LEFT($A47,2)="vr",$E$192,IF(LEFT($A47,2)="za",$E$198,IF(LEFT($A47,2)="zo",$E$199)))))))</f>
        <v>0</v>
      </c>
      <c r="F47" s="441">
        <f>IF(LEFT($A47,2)="ma",$C$172,IF(LEFT($A47,2)="di",$C$177,IF(LEFT($A47,2)="wo",$C$182,IF(LEFT($A47,2)="do",$C$187,IF(LEFT($A47,2)="vr",$C$192,IF(LEFT($A47,2)="za",$C$198,IF(LEFT($A47,2)="zo",$C$199)))))))</f>
        <v>0</v>
      </c>
      <c r="G47" s="43">
        <f t="shared" si="11"/>
        <v>0</v>
      </c>
      <c r="H47" s="265"/>
      <c r="I47" s="265"/>
      <c r="J47" s="280"/>
      <c r="K47" s="280"/>
      <c r="L47" s="310"/>
      <c r="M47" s="282"/>
      <c r="N47" s="464">
        <f t="shared" ref="N47:N50" si="26">$B$46</f>
        <v>43016</v>
      </c>
      <c r="O47" s="390"/>
      <c r="P47" s="283"/>
      <c r="Q47" s="283"/>
      <c r="R47" s="80"/>
      <c r="S47" s="68">
        <f t="shared" si="1"/>
        <v>0</v>
      </c>
      <c r="T47" s="4">
        <f t="shared" si="23"/>
        <v>0</v>
      </c>
      <c r="U47" s="35"/>
      <c r="V47" s="69">
        <f t="shared" si="6"/>
        <v>0</v>
      </c>
      <c r="W47" s="69">
        <f t="shared" si="7"/>
        <v>0</v>
      </c>
      <c r="X47" s="70">
        <f t="shared" si="8"/>
        <v>0</v>
      </c>
      <c r="Y47" s="92">
        <f t="shared" si="24"/>
        <v>0</v>
      </c>
      <c r="Z47" s="234"/>
      <c r="AA47" s="530">
        <v>0</v>
      </c>
      <c r="AB47" s="531">
        <v>0</v>
      </c>
      <c r="AC47" s="37"/>
    </row>
    <row r="48" spans="1:29" ht="12.75" customHeight="1" thickBot="1" x14ac:dyDescent="0.3">
      <c r="A48" s="497" t="str">
        <f>TEXT($B$46,"dddd")</f>
        <v>zaterdag</v>
      </c>
      <c r="B48" s="664"/>
      <c r="C48" s="452"/>
      <c r="D48" s="492">
        <f>IF(LEFT($A48,2)="ma",$D$173,IF(LEFT($A48,2)="di",$D$178,IF(LEFT($A48,2)="wo",$D$183,IF(LEFT($A48,2)="do",$D$188,IF(LEFT($A48,2)="vr",$D$193,IF(LEFT($A48,2)="za",$D$198,IF(LEFT($A48,2)="zo",$D$199)))))))</f>
        <v>0</v>
      </c>
      <c r="E48" s="441">
        <f>IF(LEFT($A48,2)="ma",$E$173,IF(LEFT($A48,2)="di",$E$178,IF(LEFT($A48,2)="wo",$E$183,IF(LEFT($A48,2)="do",$E$188,IF(LEFT($A48,2)="vr",$E$193,IF(LEFT($A48,2)="za",$E$198,IF(LEFT($A48,2)="zo",$E$199)))))))</f>
        <v>0</v>
      </c>
      <c r="F48" s="441">
        <f>IF(LEFT($A48,2)="ma",$C$173,IF(LEFT($A48,2)="di",$C$178,IF(LEFT($A48,2)="wo",$C$183,IF(LEFT($A48,2)="do",$C$188,IF(LEFT($A48,2)="vr",$C$193,IF(LEFT($A48,2)="za",$C$198,IF(LEFT($A48,2)="zo",$C$199)))))))</f>
        <v>0</v>
      </c>
      <c r="G48" s="43">
        <f t="shared" si="11"/>
        <v>0</v>
      </c>
      <c r="H48" s="265"/>
      <c r="I48" s="265"/>
      <c r="J48" s="280"/>
      <c r="K48" s="280"/>
      <c r="L48" s="310"/>
      <c r="M48" s="282"/>
      <c r="N48" s="464">
        <f t="shared" si="26"/>
        <v>43016</v>
      </c>
      <c r="O48" s="390"/>
      <c r="P48" s="283"/>
      <c r="Q48" s="283"/>
      <c r="R48" s="80"/>
      <c r="S48" s="68">
        <f t="shared" si="1"/>
        <v>0</v>
      </c>
      <c r="T48" s="4">
        <f t="shared" si="23"/>
        <v>0</v>
      </c>
      <c r="U48" s="35"/>
      <c r="V48" s="69">
        <f t="shared" si="6"/>
        <v>0</v>
      </c>
      <c r="W48" s="69">
        <f t="shared" si="7"/>
        <v>0</v>
      </c>
      <c r="X48" s="70">
        <f t="shared" si="8"/>
        <v>0</v>
      </c>
      <c r="Y48" s="92">
        <f t="shared" si="24"/>
        <v>0</v>
      </c>
      <c r="Z48" s="234"/>
      <c r="AA48" s="530">
        <v>0</v>
      </c>
      <c r="AB48" s="531">
        <v>0</v>
      </c>
      <c r="AC48" s="37"/>
    </row>
    <row r="49" spans="1:29" ht="12.75" customHeight="1" thickBot="1" x14ac:dyDescent="0.3">
      <c r="A49" s="497" t="str">
        <f>TEXT($B$46,"dddd")</f>
        <v>zaterdag</v>
      </c>
      <c r="B49" s="664"/>
      <c r="C49" s="450"/>
      <c r="D49" s="441">
        <f>IF(LEFT($A49,2)="ma",$D$174,IF(LEFT($A49,2)="di",$D$179,IF(LEFT($A49,2)="wo",$D$184,IF(LEFT($A49,2)="do",$D$189,IF(LEFT($A49,2)="vr",$D$194,IF(LEFT($A49,2)="za",$D$198,IF(LEFT($A49,2)="zo",$D$199)))))))</f>
        <v>0</v>
      </c>
      <c r="E49" s="441">
        <f>IF(LEFT($A49,2)="ma",$E$174,IF(LEFT($A49,2)="di",$E$179,IF(LEFT($A49,2)="wo",$E$184,IF(LEFT($A49,2)="do",$E$189,IF(LEFT($A49,2)="vr",$E$194,IF(LEFT($A49,2)="za",$E$198,IF(LEFT($A49,2)="zo",$E$199)))))))</f>
        <v>0</v>
      </c>
      <c r="F49" s="441">
        <f>IF(LEFT($A49,2)="ma",$C$174,IF(LEFT($A49,2)="di",$C$179,IF(LEFT($A49,2)="wo",$C$184,IF(LEFT($A49,2)="do",$C$189,IF(LEFT($A49,2)="vr",$C$194,IF(LEFT($A49,2)="za",$C$198,IF(LEFT($A49,2)="zo",$C$199)))))))</f>
        <v>0</v>
      </c>
      <c r="G49" s="43">
        <f t="shared" si="11"/>
        <v>0</v>
      </c>
      <c r="H49" s="265"/>
      <c r="I49" s="265"/>
      <c r="J49" s="280"/>
      <c r="K49" s="280"/>
      <c r="L49" s="310"/>
      <c r="M49" s="282"/>
      <c r="N49" s="464">
        <f t="shared" si="26"/>
        <v>43016</v>
      </c>
      <c r="O49" s="390"/>
      <c r="P49" s="283"/>
      <c r="Q49" s="283"/>
      <c r="R49" s="80"/>
      <c r="S49" s="68">
        <f t="shared" si="1"/>
        <v>0</v>
      </c>
      <c r="T49" s="4">
        <f t="shared" si="23"/>
        <v>0</v>
      </c>
      <c r="U49" s="35"/>
      <c r="V49" s="69">
        <f t="shared" si="6"/>
        <v>0</v>
      </c>
      <c r="W49" s="69">
        <f t="shared" si="7"/>
        <v>0</v>
      </c>
      <c r="X49" s="70">
        <f t="shared" si="8"/>
        <v>0</v>
      </c>
      <c r="Y49" s="92">
        <f t="shared" si="24"/>
        <v>0</v>
      </c>
      <c r="Z49" s="234"/>
      <c r="AA49" s="530">
        <v>0</v>
      </c>
      <c r="AB49" s="531">
        <v>0</v>
      </c>
      <c r="AC49" s="37"/>
    </row>
    <row r="50" spans="1:29" ht="13.5" customHeight="1" thickBot="1" x14ac:dyDescent="0.3">
      <c r="A50" s="498" t="str">
        <f>TEXT($B$46,"dddd")</f>
        <v>zaterdag</v>
      </c>
      <c r="B50" s="665"/>
      <c r="C50" s="449" t="e">
        <f t="shared" si="12"/>
        <v>#REF!</v>
      </c>
      <c r="D50" s="442">
        <f>IF(LEFT($A50,2)="ma",$D$175,IF(LEFT($A50,2)="di",$D$180,IF(LEFT($A50,2)="wo",$D$185,IF(LEFT($A50,2)="do",$D$190,IF(LEFT($A50,2)="vr",$D$195,IF(LEFT($A50,2)="za",$D$198,IF(LEFT($A50,2)="zo",$D$199)))))))</f>
        <v>0</v>
      </c>
      <c r="E50" s="442">
        <f>IF(LEFT($A50,2)="ma",$E$175,IF(LEFT($A50,2)="di",$E$180,IF(LEFT($A50,2)="wo",$E$185,IF(LEFT($A50,2)="do",$E$190,IF(LEFT($A50,2)="vr",$E$195,IF(LEFT($A50,2)="za",$E$198,IF(LEFT($A50,2)="zo",$E$199)))))))</f>
        <v>0</v>
      </c>
      <c r="F50" s="442">
        <f>IF(LEFT($A50,2)="ma",$C$175,IF(LEFT($A50,2)="di",$C$180,IF(LEFT($A50,2)="wo",$C$185,IF(LEFT($A50,2)="do",$C$190,IF(LEFT($A50,2)="vr",$C$195,IF(LEFT($A50,2)="za",$C$198,IF(LEFT($A50,2)="zo",$C$199)))))))</f>
        <v>0</v>
      </c>
      <c r="G50" s="44">
        <f t="shared" si="11"/>
        <v>0</v>
      </c>
      <c r="H50" s="266"/>
      <c r="I50" s="266"/>
      <c r="J50" s="284"/>
      <c r="K50" s="284"/>
      <c r="L50" s="311"/>
      <c r="M50" s="286"/>
      <c r="N50" s="464">
        <f t="shared" si="26"/>
        <v>43016</v>
      </c>
      <c r="O50" s="391"/>
      <c r="P50" s="287"/>
      <c r="Q50" s="287"/>
      <c r="R50" s="81"/>
      <c r="S50" s="71">
        <f t="shared" si="1"/>
        <v>0</v>
      </c>
      <c r="T50" s="6">
        <f t="shared" si="23"/>
        <v>0</v>
      </c>
      <c r="U50" s="36"/>
      <c r="V50" s="72">
        <f t="shared" si="6"/>
        <v>0</v>
      </c>
      <c r="W50" s="72">
        <f t="shared" si="7"/>
        <v>0</v>
      </c>
      <c r="X50" s="73">
        <f t="shared" si="8"/>
        <v>0</v>
      </c>
      <c r="Y50" s="93">
        <f t="shared" si="24"/>
        <v>0</v>
      </c>
      <c r="Z50" s="235"/>
      <c r="AA50" s="532">
        <v>0</v>
      </c>
      <c r="AB50" s="533">
        <v>0</v>
      </c>
      <c r="AC50" s="38"/>
    </row>
    <row r="51" spans="1:29" ht="12.75" customHeight="1" x14ac:dyDescent="0.25">
      <c r="A51" s="496" t="str">
        <f>TEXT($B$51,"dddd")</f>
        <v>zondag</v>
      </c>
      <c r="B51" s="663">
        <f>DATE($AC$3,10,10)</f>
        <v>43017</v>
      </c>
      <c r="C51" s="451"/>
      <c r="D51" s="493">
        <f>IF(LEFT($A51,2 )="ma",$D$171,IF(LEFT($A51,2)="di",$D$176,IF(LEFT($A51,2)="wo",$D$181,IF(LEFT($A51,2)="do",$D$186,IF(LEFT($A51,2)="vr",$D$191,IF(LEFT($A51,2)="za",$D$198,IF(LEFT($A51,2)="zo",$D$199)))))))</f>
        <v>0</v>
      </c>
      <c r="E51" s="495">
        <f>IF(LEFT($A51,2)="ma",$E$171,IF(LEFT($A51,2)="di",$E$176,IF(LEFT($A51,2)="wo",$E$181,IF(LEFT($A51,2)="do",$E$186,IF(LEFT($A51,2)="vr",$E$191,IF(LEFT($A51,2)="za",$E$198,IF(LEFT($A51,2)="zo",$E$199)))))))</f>
        <v>0</v>
      </c>
      <c r="F51" s="495">
        <f>IF(LEFT($A51,2)="ma",$C$171,IF(LEFT($A51,2)="di",$C$176,IF(LEFT($A51,2)="wo",$C$181,IF(LEFT($A51,2)="do",$C$186,IF(LEFT($A51,2)="vr",$C$191,IF(LEFT($A51,2)="za",$C$198,IF(LEFT($A51,2)="zo",$C$199)))))))</f>
        <v>0</v>
      </c>
      <c r="G51" s="42">
        <f t="shared" si="11"/>
        <v>0</v>
      </c>
      <c r="H51" s="264"/>
      <c r="I51" s="508"/>
      <c r="J51" s="276"/>
      <c r="K51" s="276"/>
      <c r="L51" s="309"/>
      <c r="M51" s="278"/>
      <c r="N51" s="463">
        <f>$B$51</f>
        <v>43017</v>
      </c>
      <c r="O51" s="389"/>
      <c r="P51" s="279"/>
      <c r="Q51" s="279"/>
      <c r="R51" s="79"/>
      <c r="S51" s="200">
        <f t="shared" si="1"/>
        <v>0</v>
      </c>
      <c r="T51" s="5">
        <f t="shared" si="23"/>
        <v>0</v>
      </c>
      <c r="U51" s="34"/>
      <c r="V51" s="67">
        <f>IF(LEFT(M51,1)="R",IF(U51&lt;$Q$2,0,U51-$Q$2),IF(LEFT(M51,1)="S",IF(U51&lt;$Q$2,0,U51-$Q$2),U51))</f>
        <v>0</v>
      </c>
      <c r="W51" s="67">
        <f>U51</f>
        <v>0</v>
      </c>
      <c r="X51" s="74">
        <f>W51*($Y$3)</f>
        <v>0</v>
      </c>
      <c r="Y51" s="91">
        <f t="shared" si="24"/>
        <v>0</v>
      </c>
      <c r="Z51" s="238"/>
      <c r="AA51" s="534">
        <v>0</v>
      </c>
      <c r="AB51" s="535">
        <v>0</v>
      </c>
      <c r="AC51" s="41"/>
    </row>
    <row r="52" spans="1:29" ht="12.75" customHeight="1" x14ac:dyDescent="0.25">
      <c r="A52" s="497" t="str">
        <f>TEXT($B$51,"dddd")</f>
        <v>zondag</v>
      </c>
      <c r="B52" s="664"/>
      <c r="C52" s="450"/>
      <c r="D52" s="494">
        <f>IF(LEFT($A52,2)="ma",$D$172,IF(LEFT($A52,2)="di",$D$177,IF(LEFT($A52,2)="wo",$D$182,IF(LEFT($A52,2)="do",$D$187,IF(LEFT($A52,2)="vr",$D$192,IF(LEFT($A52,2)="za",$D$198,IF(LEFT($A52,2)="zo",$D$199)))))))</f>
        <v>0</v>
      </c>
      <c r="E52" s="441">
        <f>IF(LEFT($A52,2)="ma",$E$172,IF(LEFT($A52,2)="di",$E$177,IF(LEFT($A52,2)="wo",$E$182,IF(LEFT($A52,2)="do",$E$187,IF(LEFT($A52,2)="vr",$E$192,IF(LEFT($A52,2)="za",$E$198,IF(LEFT($A52,2)="zo",$E$199)))))))</f>
        <v>0</v>
      </c>
      <c r="F52" s="441">
        <f>IF(LEFT($A52,2)="ma",$C$172,IF(LEFT($A52,2)="di",$C$177,IF(LEFT($A52,2)="wo",$C$182,IF(LEFT($A52,2)="do",$C$187,IF(LEFT($A52,2)="vr",$C$192,IF(LEFT($A52,2)="za",$C$198,IF(LEFT($A52,2)="zo",$C$199)))))))</f>
        <v>0</v>
      </c>
      <c r="G52" s="43">
        <f t="shared" si="11"/>
        <v>0</v>
      </c>
      <c r="H52" s="265"/>
      <c r="I52" s="265"/>
      <c r="J52" s="280"/>
      <c r="K52" s="280"/>
      <c r="L52" s="310"/>
      <c r="M52" s="282"/>
      <c r="N52" s="463">
        <f t="shared" ref="N52:N55" si="27">$B$51</f>
        <v>43017</v>
      </c>
      <c r="O52" s="390"/>
      <c r="P52" s="283"/>
      <c r="Q52" s="283"/>
      <c r="R52" s="80"/>
      <c r="S52" s="68">
        <f t="shared" si="1"/>
        <v>0</v>
      </c>
      <c r="T52" s="4">
        <f t="shared" si="23"/>
        <v>0</v>
      </c>
      <c r="U52" s="35"/>
      <c r="V52" s="69">
        <f t="shared" si="6"/>
        <v>0</v>
      </c>
      <c r="W52" s="69">
        <f t="shared" si="7"/>
        <v>0</v>
      </c>
      <c r="X52" s="70">
        <f t="shared" si="8"/>
        <v>0</v>
      </c>
      <c r="Y52" s="92">
        <f t="shared" si="24"/>
        <v>0</v>
      </c>
      <c r="Z52" s="234"/>
      <c r="AA52" s="530">
        <v>0</v>
      </c>
      <c r="AB52" s="531">
        <v>0</v>
      </c>
      <c r="AC52" s="37"/>
    </row>
    <row r="53" spans="1:29" ht="12.75" customHeight="1" x14ac:dyDescent="0.25">
      <c r="A53" s="497" t="str">
        <f>TEXT($B$51,"dddd")</f>
        <v>zondag</v>
      </c>
      <c r="B53" s="664"/>
      <c r="C53" s="452"/>
      <c r="D53" s="492">
        <f>IF(LEFT($A53,2)="ma",$D$173,IF(LEFT($A53,2)="di",$D$178,IF(LEFT($A53,2)="wo",$D$183,IF(LEFT($A53,2)="do",$D$188,IF(LEFT($A53,2)="vr",$D$193,IF(LEFT($A53,2)="za",$D$198,IF(LEFT($A53,2)="zo",$D$199)))))))</f>
        <v>0</v>
      </c>
      <c r="E53" s="441">
        <f>IF(LEFT($A53,2)="ma",$E$173,IF(LEFT($A53,2)="di",$E$178,IF(LEFT($A53,2)="wo",$E$183,IF(LEFT($A53,2)="do",$E$188,IF(LEFT($A53,2)="vr",$E$193,IF(LEFT($A53,2)="za",$E$198,IF(LEFT($A53,2)="zo",$E$199)))))))</f>
        <v>0</v>
      </c>
      <c r="F53" s="441">
        <f>IF(LEFT($A53,2)="ma",$C$173,IF(LEFT($A53,2)="di",$C$178,IF(LEFT($A53,2)="wo",$C$183,IF(LEFT($A53,2)="do",$C$188,IF(LEFT($A53,2)="vr",$C$193,IF(LEFT($A53,2)="za",$C$198,IF(LEFT($A53,2)="zo",$C$199)))))))</f>
        <v>0</v>
      </c>
      <c r="G53" s="43">
        <f t="shared" si="11"/>
        <v>0</v>
      </c>
      <c r="H53" s="265"/>
      <c r="I53" s="265"/>
      <c r="J53" s="280"/>
      <c r="K53" s="280"/>
      <c r="L53" s="310"/>
      <c r="M53" s="282"/>
      <c r="N53" s="463">
        <f t="shared" si="27"/>
        <v>43017</v>
      </c>
      <c r="O53" s="390"/>
      <c r="P53" s="283"/>
      <c r="Q53" s="283"/>
      <c r="R53" s="80"/>
      <c r="S53" s="68">
        <f t="shared" si="1"/>
        <v>0</v>
      </c>
      <c r="T53" s="4">
        <f t="shared" si="23"/>
        <v>0</v>
      </c>
      <c r="U53" s="35"/>
      <c r="V53" s="69">
        <f t="shared" si="6"/>
        <v>0</v>
      </c>
      <c r="W53" s="69">
        <f t="shared" si="7"/>
        <v>0</v>
      </c>
      <c r="X53" s="70">
        <f t="shared" si="8"/>
        <v>0</v>
      </c>
      <c r="Y53" s="92">
        <f t="shared" si="24"/>
        <v>0</v>
      </c>
      <c r="Z53" s="234"/>
      <c r="AA53" s="530">
        <v>0</v>
      </c>
      <c r="AB53" s="531">
        <v>0</v>
      </c>
      <c r="AC53" s="37"/>
    </row>
    <row r="54" spans="1:29" ht="12.75" customHeight="1" thickBot="1" x14ac:dyDescent="0.3">
      <c r="A54" s="497" t="str">
        <f>TEXT($B$51,"dddd")</f>
        <v>zondag</v>
      </c>
      <c r="B54" s="664"/>
      <c r="C54" s="450"/>
      <c r="D54" s="441">
        <f>IF(LEFT($A54,2)="ma",$D$174,IF(LEFT($A54,2)="di",$D$179,IF(LEFT($A54,2)="wo",$D$184,IF(LEFT($A54,2)="do",$D$189,IF(LEFT($A54,2)="vr",$D$194,IF(LEFT($A54,2)="za",$D$198,IF(LEFT($A54,2)="zo",$D$199)))))))</f>
        <v>0</v>
      </c>
      <c r="E54" s="441">
        <f>IF(LEFT($A54,2)="ma",$E$174,IF(LEFT($A54,2)="di",$E$179,IF(LEFT($A54,2)="wo",$E$184,IF(LEFT($A54,2)="do",$E$189,IF(LEFT($A54,2)="vr",$E$194,IF(LEFT($A54,2)="za",$E$198,IF(LEFT($A54,2)="zo",$E$199)))))))</f>
        <v>0</v>
      </c>
      <c r="F54" s="441">
        <f>IF(LEFT($A54,2)="ma",$C$174,IF(LEFT($A54,2)="di",$C$179,IF(LEFT($A54,2)="wo",$C$184,IF(LEFT($A54,2)="do",$C$189,IF(LEFT($A54,2)="vr",$C$194,IF(LEFT($A54,2)="za",$C$198,IF(LEFT($A54,2)="zo",$C$199)))))))</f>
        <v>0</v>
      </c>
      <c r="G54" s="43">
        <f t="shared" si="11"/>
        <v>0</v>
      </c>
      <c r="H54" s="265"/>
      <c r="I54" s="265"/>
      <c r="J54" s="280"/>
      <c r="K54" s="280"/>
      <c r="L54" s="310"/>
      <c r="M54" s="282"/>
      <c r="N54" s="463">
        <f t="shared" si="27"/>
        <v>43017</v>
      </c>
      <c r="O54" s="390"/>
      <c r="P54" s="283"/>
      <c r="Q54" s="283"/>
      <c r="R54" s="80"/>
      <c r="S54" s="68">
        <f t="shared" si="1"/>
        <v>0</v>
      </c>
      <c r="T54" s="4">
        <f t="shared" si="23"/>
        <v>0</v>
      </c>
      <c r="U54" s="35"/>
      <c r="V54" s="69">
        <f t="shared" si="6"/>
        <v>0</v>
      </c>
      <c r="W54" s="69">
        <f t="shared" si="7"/>
        <v>0</v>
      </c>
      <c r="X54" s="70">
        <f t="shared" si="8"/>
        <v>0</v>
      </c>
      <c r="Y54" s="92">
        <f t="shared" si="24"/>
        <v>0</v>
      </c>
      <c r="Z54" s="234"/>
      <c r="AA54" s="530">
        <v>0</v>
      </c>
      <c r="AB54" s="531">
        <v>0</v>
      </c>
      <c r="AC54" s="37"/>
    </row>
    <row r="55" spans="1:29" ht="13.5" customHeight="1" thickBot="1" x14ac:dyDescent="0.3">
      <c r="A55" s="498" t="str">
        <f>TEXT($B$51,"dddd")</f>
        <v>zondag</v>
      </c>
      <c r="B55" s="665"/>
      <c r="C55" s="449" t="e">
        <f t="shared" si="12"/>
        <v>#REF!</v>
      </c>
      <c r="D55" s="442">
        <f>IF(LEFT($A55,2)="ma",$D$175,IF(LEFT($A55,2)="di",$D$180,IF(LEFT($A55,2)="wo",$D$185,IF(LEFT($A55,2)="do",$D$190,IF(LEFT($A55,2)="vr",$D$195,IF(LEFT($A55,2)="za",$D$198,IF(LEFT($A55,2)="zo",$D$199)))))))</f>
        <v>0</v>
      </c>
      <c r="E55" s="442">
        <f>IF(LEFT($A55,2)="ma",$E$175,IF(LEFT($A55,2)="di",$E$180,IF(LEFT($A55,2)="wo",$E$185,IF(LEFT($A55,2)="do",$E$190,IF(LEFT($A55,2)="vr",$E$195,IF(LEFT($A55,2)="za",$E$198,IF(LEFT($A55,2)="zo",$E$199)))))))</f>
        <v>0</v>
      </c>
      <c r="F55" s="442">
        <f>IF(LEFT($A55,2)="ma",$C$175,IF(LEFT($A55,2)="di",$C$180,IF(LEFT($A55,2)="wo",$C$185,IF(LEFT($A55,2)="do",$C$190,IF(LEFT($A55,2)="vr",$C$195,IF(LEFT($A55,2)="za",$C$198,IF(LEFT($A55,2)="zo",$C$199)))))))</f>
        <v>0</v>
      </c>
      <c r="G55" s="44">
        <f t="shared" si="11"/>
        <v>0</v>
      </c>
      <c r="H55" s="266"/>
      <c r="I55" s="266"/>
      <c r="J55" s="284"/>
      <c r="K55" s="284"/>
      <c r="L55" s="311"/>
      <c r="M55" s="286"/>
      <c r="N55" s="463">
        <f t="shared" si="27"/>
        <v>43017</v>
      </c>
      <c r="O55" s="391"/>
      <c r="P55" s="287"/>
      <c r="Q55" s="287"/>
      <c r="R55" s="81"/>
      <c r="S55" s="71">
        <f t="shared" si="1"/>
        <v>0</v>
      </c>
      <c r="T55" s="6">
        <f t="shared" si="23"/>
        <v>0</v>
      </c>
      <c r="U55" s="36"/>
      <c r="V55" s="72">
        <f t="shared" si="6"/>
        <v>0</v>
      </c>
      <c r="W55" s="72">
        <f t="shared" si="7"/>
        <v>0</v>
      </c>
      <c r="X55" s="73">
        <f t="shared" si="8"/>
        <v>0</v>
      </c>
      <c r="Y55" s="93">
        <f t="shared" si="24"/>
        <v>0</v>
      </c>
      <c r="Z55" s="235"/>
      <c r="AA55" s="536">
        <v>0</v>
      </c>
      <c r="AB55" s="537">
        <v>0</v>
      </c>
      <c r="AC55" s="38"/>
    </row>
    <row r="56" spans="1:29" ht="12.75" customHeight="1" thickBot="1" x14ac:dyDescent="0.3">
      <c r="A56" s="496" t="str">
        <f>TEXT($B$56,"dddd")</f>
        <v>maandag</v>
      </c>
      <c r="B56" s="663">
        <f>DATE($AC$3,10,11)</f>
        <v>43018</v>
      </c>
      <c r="C56" s="451"/>
      <c r="D56" s="493">
        <f>IF(LEFT($A56,2 )="ma",$D$171,IF(LEFT($A56,2)="di",$D$176,IF(LEFT($A56,2)="wo",$D$181,IF(LEFT($A56,2)="do",$D$186,IF(LEFT($A56,2)="vr",$D$191,IF(LEFT($A56,2)="za",$D$198,IF(LEFT($A56,2)="zo",$D$199)))))))</f>
        <v>0</v>
      </c>
      <c r="E56" s="495">
        <f>IF(LEFT($A56,2)="ma",$E$171,IF(LEFT($A56,2)="di",$E$176,IF(LEFT($A56,2)="wo",$E$181,IF(LEFT($A56,2)="do",$E$186,IF(LEFT($A56,2)="vr",$E$191,IF(LEFT($A56,2)="za",$E$198,IF(LEFT($A56,2)="zo",$E$199)))))))</f>
        <v>0</v>
      </c>
      <c r="F56" s="495">
        <f>IF(LEFT($A56,2)="ma",$C$171,IF(LEFT($A56,2)="di",$C$176,IF(LEFT($A56,2)="wo",$C$181,IF(LEFT($A56,2)="do",$C$186,IF(LEFT($A56,2)="vr",$C$191,IF(LEFT($A56,2)="za",$C$198,IF(LEFT($A56,2)="zo",$C$199)))))))</f>
        <v>0</v>
      </c>
      <c r="G56" s="42">
        <f t="shared" si="11"/>
        <v>0</v>
      </c>
      <c r="H56" s="264"/>
      <c r="I56" s="508"/>
      <c r="J56" s="276"/>
      <c r="K56" s="276"/>
      <c r="L56" s="309"/>
      <c r="M56" s="278"/>
      <c r="N56" s="464">
        <f>$B$56</f>
        <v>43018</v>
      </c>
      <c r="O56" s="389"/>
      <c r="P56" s="279"/>
      <c r="Q56" s="279"/>
      <c r="R56" s="79"/>
      <c r="S56" s="200">
        <f t="shared" si="1"/>
        <v>0</v>
      </c>
      <c r="T56" s="5">
        <f t="shared" si="23"/>
        <v>0</v>
      </c>
      <c r="U56" s="34"/>
      <c r="V56" s="67">
        <f>IF(LEFT(M56,1)="R",IF(U56&lt;$Q$2,0,U56-$Q$2),IF(LEFT(M56,1)="S",IF(U56&lt;$Q$2,0,U56-$Q$2),U56))</f>
        <v>0</v>
      </c>
      <c r="W56" s="67">
        <f>U56</f>
        <v>0</v>
      </c>
      <c r="X56" s="74">
        <f>W56*($Y$3)</f>
        <v>0</v>
      </c>
      <c r="Y56" s="91">
        <f t="shared" si="24"/>
        <v>0</v>
      </c>
      <c r="Z56" s="238"/>
      <c r="AA56" s="528">
        <v>0</v>
      </c>
      <c r="AB56" s="529">
        <v>0</v>
      </c>
      <c r="AC56" s="41"/>
    </row>
    <row r="57" spans="1:29" ht="12.75" customHeight="1" thickBot="1" x14ac:dyDescent="0.3">
      <c r="A57" s="497" t="str">
        <f>TEXT($B$56,"dddd")</f>
        <v>maandag</v>
      </c>
      <c r="B57" s="664"/>
      <c r="C57" s="450"/>
      <c r="D57" s="494">
        <f>IF(LEFT($A57,2)="ma",$D$172,IF(LEFT($A57,2)="di",$D$177,IF(LEFT($A57,2)="wo",$D$182,IF(LEFT($A57,2)="do",$D$187,IF(LEFT($A57,2)="vr",$D$192,IF(LEFT($A57,2)="za",$D$198,IF(LEFT($A57,2)="zo",$D$199)))))))</f>
        <v>0</v>
      </c>
      <c r="E57" s="441">
        <f>IF(LEFT($A57,2)="ma",$E$172,IF(LEFT($A57,2)="di",$E$177,IF(LEFT($A57,2)="wo",$E$182,IF(LEFT($A57,2)="do",$E$187,IF(LEFT($A57,2)="vr",$E$192,IF(LEFT($A57,2)="za",$E$198,IF(LEFT($A57,2)="zo",$E$199)))))))</f>
        <v>0</v>
      </c>
      <c r="F57" s="441">
        <f>IF(LEFT($A57,2)="ma",$C$172,IF(LEFT($A57,2)="di",$C$177,IF(LEFT($A57,2)="wo",$C$182,IF(LEFT($A57,2)="do",$C$187,IF(LEFT($A57,2)="vr",$C$192,IF(LEFT($A57,2)="za",$C$198,IF(LEFT($A57,2)="zo",$C$199)))))))</f>
        <v>0</v>
      </c>
      <c r="G57" s="43">
        <f t="shared" si="11"/>
        <v>0</v>
      </c>
      <c r="H57" s="265"/>
      <c r="I57" s="265"/>
      <c r="J57" s="280"/>
      <c r="K57" s="280"/>
      <c r="L57" s="310"/>
      <c r="M57" s="282"/>
      <c r="N57" s="464">
        <f t="shared" ref="N57:N60" si="28">$B$56</f>
        <v>43018</v>
      </c>
      <c r="O57" s="390"/>
      <c r="P57" s="283"/>
      <c r="Q57" s="283"/>
      <c r="R57" s="80"/>
      <c r="S57" s="68">
        <f t="shared" si="1"/>
        <v>0</v>
      </c>
      <c r="T57" s="4">
        <f t="shared" si="23"/>
        <v>0</v>
      </c>
      <c r="U57" s="35"/>
      <c r="V57" s="69">
        <f t="shared" si="6"/>
        <v>0</v>
      </c>
      <c r="W57" s="69">
        <f t="shared" si="7"/>
        <v>0</v>
      </c>
      <c r="X57" s="70">
        <f t="shared" si="8"/>
        <v>0</v>
      </c>
      <c r="Y57" s="92">
        <f t="shared" si="24"/>
        <v>0</v>
      </c>
      <c r="Z57" s="234"/>
      <c r="AA57" s="530">
        <v>0</v>
      </c>
      <c r="AB57" s="531">
        <v>0</v>
      </c>
      <c r="AC57" s="37"/>
    </row>
    <row r="58" spans="1:29" ht="12.75" customHeight="1" thickBot="1" x14ac:dyDescent="0.3">
      <c r="A58" s="497" t="str">
        <f>TEXT($B$56,"dddd")</f>
        <v>maandag</v>
      </c>
      <c r="B58" s="664"/>
      <c r="C58" s="452"/>
      <c r="D58" s="492">
        <f>IF(LEFT($A58,2)="ma",$D$173,IF(LEFT($A58,2)="di",$D$178,IF(LEFT($A58,2)="wo",$D$183,IF(LEFT($A58,2)="do",$D$188,IF(LEFT($A58,2)="vr",$D$193,IF(LEFT($A58,2)="za",$D$198,IF(LEFT($A58,2)="zo",$D$199)))))))</f>
        <v>0</v>
      </c>
      <c r="E58" s="441">
        <f>IF(LEFT($A58,2)="ma",$E$173,IF(LEFT($A58,2)="di",$E$178,IF(LEFT($A58,2)="wo",$E$183,IF(LEFT($A58,2)="do",$E$188,IF(LEFT($A58,2)="vr",$E$193,IF(LEFT($A58,2)="za",$E$198,IF(LEFT($A58,2)="zo",$E$199)))))))</f>
        <v>0</v>
      </c>
      <c r="F58" s="441">
        <f>IF(LEFT($A58,2)="ma",$C$173,IF(LEFT($A58,2)="di",$C$178,IF(LEFT($A58,2)="wo",$C$183,IF(LEFT($A58,2)="do",$C$188,IF(LEFT($A58,2)="vr",$C$193,IF(LEFT($A58,2)="za",$C$198,IF(LEFT($A58,2)="zo",$C$199)))))))</f>
        <v>0</v>
      </c>
      <c r="G58" s="43">
        <f t="shared" si="11"/>
        <v>0</v>
      </c>
      <c r="H58" s="265"/>
      <c r="I58" s="265"/>
      <c r="J58" s="280"/>
      <c r="K58" s="280"/>
      <c r="L58" s="310"/>
      <c r="M58" s="282"/>
      <c r="N58" s="464">
        <f t="shared" si="28"/>
        <v>43018</v>
      </c>
      <c r="O58" s="390"/>
      <c r="P58" s="283"/>
      <c r="Q58" s="283"/>
      <c r="R58" s="80"/>
      <c r="S58" s="68">
        <f t="shared" si="1"/>
        <v>0</v>
      </c>
      <c r="T58" s="4">
        <f t="shared" si="23"/>
        <v>0</v>
      </c>
      <c r="U58" s="35"/>
      <c r="V58" s="69">
        <f t="shared" si="6"/>
        <v>0</v>
      </c>
      <c r="W58" s="69">
        <f t="shared" si="7"/>
        <v>0</v>
      </c>
      <c r="X58" s="70">
        <f t="shared" si="8"/>
        <v>0</v>
      </c>
      <c r="Y58" s="92">
        <f t="shared" si="24"/>
        <v>0</v>
      </c>
      <c r="Z58" s="234"/>
      <c r="AA58" s="530">
        <v>0</v>
      </c>
      <c r="AB58" s="531">
        <v>0</v>
      </c>
      <c r="AC58" s="37"/>
    </row>
    <row r="59" spans="1:29" ht="12.75" customHeight="1" thickBot="1" x14ac:dyDescent="0.3">
      <c r="A59" s="497" t="str">
        <f>TEXT($B$56,"dddd")</f>
        <v>maandag</v>
      </c>
      <c r="B59" s="664"/>
      <c r="C59" s="450"/>
      <c r="D59" s="441">
        <f>IF(LEFT($A59,2)="ma",$D$174,IF(LEFT($A59,2)="di",$D$179,IF(LEFT($A59,2)="wo",$D$184,IF(LEFT($A59,2)="do",$D$189,IF(LEFT($A59,2)="vr",$D$194,IF(LEFT($A59,2)="za",$D$198,IF(LEFT($A59,2)="zo",$D$199)))))))</f>
        <v>0</v>
      </c>
      <c r="E59" s="441">
        <f>IF(LEFT($A59,2)="ma",$E$174,IF(LEFT($A59,2)="di",$E$179,IF(LEFT($A59,2)="wo",$E$184,IF(LEFT($A59,2)="do",$E$189,IF(LEFT($A59,2)="vr",$E$194,IF(LEFT($A59,2)="za",$E$198,IF(LEFT($A59,2)="zo",$E$199)))))))</f>
        <v>0</v>
      </c>
      <c r="F59" s="441">
        <f>IF(LEFT($A59,2)="ma",$C$174,IF(LEFT($A59,2)="di",$C$179,IF(LEFT($A59,2)="wo",$C$184,IF(LEFT($A59,2)="do",$C$189,IF(LEFT($A59,2)="vr",$C$194,IF(LEFT($A59,2)="za",$C$198,IF(LEFT($A59,2)="zo",$C$199)))))))</f>
        <v>0</v>
      </c>
      <c r="G59" s="43">
        <f t="shared" si="11"/>
        <v>0</v>
      </c>
      <c r="H59" s="265"/>
      <c r="I59" s="265"/>
      <c r="J59" s="280"/>
      <c r="K59" s="280"/>
      <c r="L59" s="310"/>
      <c r="M59" s="282"/>
      <c r="N59" s="464">
        <f t="shared" si="28"/>
        <v>43018</v>
      </c>
      <c r="O59" s="390"/>
      <c r="P59" s="283"/>
      <c r="Q59" s="283"/>
      <c r="R59" s="80"/>
      <c r="S59" s="68">
        <f t="shared" si="1"/>
        <v>0</v>
      </c>
      <c r="T59" s="4">
        <f t="shared" si="23"/>
        <v>0</v>
      </c>
      <c r="U59" s="35"/>
      <c r="V59" s="69">
        <f t="shared" si="6"/>
        <v>0</v>
      </c>
      <c r="W59" s="69">
        <f t="shared" si="7"/>
        <v>0</v>
      </c>
      <c r="X59" s="70">
        <f t="shared" si="8"/>
        <v>0</v>
      </c>
      <c r="Y59" s="92">
        <f t="shared" si="24"/>
        <v>0</v>
      </c>
      <c r="Z59" s="234"/>
      <c r="AA59" s="530">
        <v>0</v>
      </c>
      <c r="AB59" s="531">
        <v>0</v>
      </c>
      <c r="AC59" s="37"/>
    </row>
    <row r="60" spans="1:29" ht="13.5" customHeight="1" thickBot="1" x14ac:dyDescent="0.3">
      <c r="A60" s="498" t="str">
        <f>TEXT($B$56,"dddd")</f>
        <v>maandag</v>
      </c>
      <c r="B60" s="665"/>
      <c r="C60" s="449" t="e">
        <f t="shared" si="12"/>
        <v>#REF!</v>
      </c>
      <c r="D60" s="442">
        <f>IF(LEFT($A60,2)="ma",$D$175,IF(LEFT($A60,2)="di",$D$180,IF(LEFT($A60,2)="wo",$D$185,IF(LEFT($A60,2)="do",$D$190,IF(LEFT($A60,2)="vr",$D$195,IF(LEFT($A60,2)="za",$D$198,IF(LEFT($A60,2)="zo",$D$199)))))))</f>
        <v>0</v>
      </c>
      <c r="E60" s="442">
        <f>IF(LEFT($A60,2)="ma",$E$175,IF(LEFT($A60,2)="di",$E$180,IF(LEFT($A60,2)="wo",$E$185,IF(LEFT($A60,2)="do",$E$190,IF(LEFT($A60,2)="vr",$E$195,IF(LEFT($A60,2)="za",$E$198,IF(LEFT($A60,2)="zo",$E$199)))))))</f>
        <v>0</v>
      </c>
      <c r="F60" s="442">
        <f>IF(LEFT($A60,2)="ma",$C$175,IF(LEFT($A60,2)="di",$C$180,IF(LEFT($A60,2)="wo",$C$185,IF(LEFT($A60,2)="do",$C$190,IF(LEFT($A60,2)="vr",$C$195,IF(LEFT($A60,2)="za",$C$198,IF(LEFT($A60,2)="zo",$C$199)))))))</f>
        <v>0</v>
      </c>
      <c r="G60" s="44">
        <f t="shared" si="11"/>
        <v>0</v>
      </c>
      <c r="H60" s="266"/>
      <c r="I60" s="266"/>
      <c r="J60" s="284"/>
      <c r="K60" s="284"/>
      <c r="L60" s="311"/>
      <c r="M60" s="286"/>
      <c r="N60" s="464">
        <f t="shared" si="28"/>
        <v>43018</v>
      </c>
      <c r="O60" s="391"/>
      <c r="P60" s="287"/>
      <c r="Q60" s="287"/>
      <c r="R60" s="81"/>
      <c r="S60" s="71">
        <f t="shared" si="1"/>
        <v>0</v>
      </c>
      <c r="T60" s="6">
        <f t="shared" si="23"/>
        <v>0</v>
      </c>
      <c r="U60" s="36"/>
      <c r="V60" s="72">
        <f t="shared" si="6"/>
        <v>0</v>
      </c>
      <c r="W60" s="72">
        <f t="shared" si="7"/>
        <v>0</v>
      </c>
      <c r="X60" s="73">
        <f t="shared" si="8"/>
        <v>0</v>
      </c>
      <c r="Y60" s="93">
        <f t="shared" si="24"/>
        <v>0</v>
      </c>
      <c r="Z60" s="235"/>
      <c r="AA60" s="532">
        <v>0</v>
      </c>
      <c r="AB60" s="533">
        <v>0</v>
      </c>
      <c r="AC60" s="38"/>
    </row>
    <row r="61" spans="1:29" ht="12.75" customHeight="1" x14ac:dyDescent="0.25">
      <c r="A61" s="496" t="str">
        <f>TEXT($B$61,"dddd")</f>
        <v>dinsdag</v>
      </c>
      <c r="B61" s="663">
        <f>DATE($AC$3,10,12)</f>
        <v>43019</v>
      </c>
      <c r="C61" s="451"/>
      <c r="D61" s="493">
        <f>IF(LEFT($A61,2 )="ma",$D$171,IF(LEFT($A61,2)="di",$D$176,IF(LEFT($A61,2)="wo",$D$181,IF(LEFT($A61,2)="do",$D$186,IF(LEFT($A61,2)="vr",$D$191,IF(LEFT($A61,2)="za",$D$198,IF(LEFT($A61,2)="zo",$D$199)))))))</f>
        <v>0</v>
      </c>
      <c r="E61" s="495">
        <f>IF(LEFT($A61,2)="ma",$E$171,IF(LEFT($A61,2)="di",$E$176,IF(LEFT($A61,2)="wo",$E$181,IF(LEFT($A61,2)="do",$E$186,IF(LEFT($A61,2)="vr",$E$191,IF(LEFT($A61,2)="za",$E$198,IF(LEFT($A61,2)="zo",$E$199)))))))</f>
        <v>0</v>
      </c>
      <c r="F61" s="495">
        <f>IF(LEFT($A61,2)="ma",$C$171,IF(LEFT($A61,2)="di",$C$176,IF(LEFT($A61,2)="wo",$C$181,IF(LEFT($A61,2)="do",$C$186,IF(LEFT($A61,2)="vr",$C$191,IF(LEFT($A61,2)="za",$C$198,IF(LEFT($A61,2)="zo",$C$199)))))))</f>
        <v>0</v>
      </c>
      <c r="G61" s="42">
        <f t="shared" si="11"/>
        <v>0</v>
      </c>
      <c r="H61" s="264"/>
      <c r="I61" s="508"/>
      <c r="J61" s="276"/>
      <c r="K61" s="276"/>
      <c r="L61" s="309"/>
      <c r="M61" s="278"/>
      <c r="N61" s="463">
        <f>$B$61</f>
        <v>43019</v>
      </c>
      <c r="O61" s="389"/>
      <c r="P61" s="279"/>
      <c r="Q61" s="279"/>
      <c r="R61" s="79"/>
      <c r="S61" s="200">
        <f t="shared" si="1"/>
        <v>0</v>
      </c>
      <c r="T61" s="5">
        <f t="shared" si="23"/>
        <v>0</v>
      </c>
      <c r="U61" s="34"/>
      <c r="V61" s="67">
        <f>IF(LEFT(M61,1)="R",IF(U61&lt;$Q$2,0,U61-$Q$2),IF(LEFT(M61,1)="S",IF(U61&lt;$Q$2,0,U61-$Q$2),U61))</f>
        <v>0</v>
      </c>
      <c r="W61" s="67">
        <f>U61</f>
        <v>0</v>
      </c>
      <c r="X61" s="74">
        <f>W61*($Y$3)</f>
        <v>0</v>
      </c>
      <c r="Y61" s="91">
        <f t="shared" si="24"/>
        <v>0</v>
      </c>
      <c r="Z61" s="238"/>
      <c r="AA61" s="534">
        <v>0</v>
      </c>
      <c r="AB61" s="535">
        <v>0</v>
      </c>
      <c r="AC61" s="41"/>
    </row>
    <row r="62" spans="1:29" ht="12.75" customHeight="1" x14ac:dyDescent="0.25">
      <c r="A62" s="497" t="str">
        <f>TEXT($B$61,"dddd")</f>
        <v>dinsdag</v>
      </c>
      <c r="B62" s="664"/>
      <c r="C62" s="450"/>
      <c r="D62" s="494">
        <f>IF(LEFT($A62,2)="ma",$D$172,IF(LEFT($A62,2)="di",$D$177,IF(LEFT($A62,2)="wo",$D$182,IF(LEFT($A62,2)="do",$D$187,IF(LEFT($A62,2)="vr",$D$192,IF(LEFT($A62,2)="za",$D$198,IF(LEFT($A62,2)="zo",$D$199)))))))</f>
        <v>0</v>
      </c>
      <c r="E62" s="441">
        <f>IF(LEFT($A62,2)="ma",$E$172,IF(LEFT($A62,2)="di",$E$177,IF(LEFT($A62,2)="wo",$E$182,IF(LEFT($A62,2)="do",$E$187,IF(LEFT($A62,2)="vr",$E$192,IF(LEFT($A62,2)="za",$E$198,IF(LEFT($A62,2)="zo",$E$199)))))))</f>
        <v>0</v>
      </c>
      <c r="F62" s="441">
        <f>IF(LEFT($A62,2)="ma",$C$172,IF(LEFT($A62,2)="di",$C$177,IF(LEFT($A62,2)="wo",$C$182,IF(LEFT($A62,2)="do",$C$187,IF(LEFT($A62,2)="vr",$C$192,IF(LEFT($A62,2)="za",$C$198,IF(LEFT($A62,2)="zo",$C$199)))))))</f>
        <v>0</v>
      </c>
      <c r="G62" s="43">
        <f t="shared" si="11"/>
        <v>0</v>
      </c>
      <c r="H62" s="265"/>
      <c r="I62" s="265"/>
      <c r="J62" s="280"/>
      <c r="K62" s="280"/>
      <c r="L62" s="310"/>
      <c r="M62" s="282"/>
      <c r="N62" s="463">
        <f t="shared" ref="N62:N65" si="29">$B$61</f>
        <v>43019</v>
      </c>
      <c r="O62" s="390"/>
      <c r="P62" s="283"/>
      <c r="Q62" s="283"/>
      <c r="R62" s="80"/>
      <c r="S62" s="68">
        <f t="shared" si="1"/>
        <v>0</v>
      </c>
      <c r="T62" s="4">
        <f t="shared" si="23"/>
        <v>0</v>
      </c>
      <c r="U62" s="35"/>
      <c r="V62" s="69">
        <f t="shared" si="6"/>
        <v>0</v>
      </c>
      <c r="W62" s="69">
        <f t="shared" si="7"/>
        <v>0</v>
      </c>
      <c r="X62" s="70">
        <f t="shared" si="8"/>
        <v>0</v>
      </c>
      <c r="Y62" s="92">
        <f t="shared" si="24"/>
        <v>0</v>
      </c>
      <c r="Z62" s="234"/>
      <c r="AA62" s="530">
        <v>0</v>
      </c>
      <c r="AB62" s="531">
        <v>0</v>
      </c>
      <c r="AC62" s="37"/>
    </row>
    <row r="63" spans="1:29" ht="12.75" customHeight="1" x14ac:dyDescent="0.25">
      <c r="A63" s="497" t="str">
        <f>TEXT($B$61,"dddd")</f>
        <v>dinsdag</v>
      </c>
      <c r="B63" s="664"/>
      <c r="C63" s="452"/>
      <c r="D63" s="492">
        <f>IF(LEFT($A63,2)="ma",$D$173,IF(LEFT($A63,2)="di",$D$178,IF(LEFT($A63,2)="wo",$D$183,IF(LEFT($A63,2)="do",$D$188,IF(LEFT($A63,2)="vr",$D$193,IF(LEFT($A63,2)="za",$D$198,IF(LEFT($A63,2)="zo",$D$199)))))))</f>
        <v>0</v>
      </c>
      <c r="E63" s="441">
        <f>IF(LEFT($A63,2)="ma",$E$173,IF(LEFT($A63,2)="di",$E$178,IF(LEFT($A63,2)="wo",$E$183,IF(LEFT($A63,2)="do",$E$188,IF(LEFT($A63,2)="vr",$E$193,IF(LEFT($A63,2)="za",$E$198,IF(LEFT($A63,2)="zo",$E$199)))))))</f>
        <v>0</v>
      </c>
      <c r="F63" s="441">
        <f>IF(LEFT($A63,2)="ma",$C$173,IF(LEFT($A63,2)="di",$C$178,IF(LEFT($A63,2)="wo",$C$183,IF(LEFT($A63,2)="do",$C$188,IF(LEFT($A63,2)="vr",$C$193,IF(LEFT($A63,2)="za",$C$198,IF(LEFT($A63,2)="zo",$C$199)))))))</f>
        <v>0</v>
      </c>
      <c r="G63" s="43">
        <f t="shared" si="11"/>
        <v>0</v>
      </c>
      <c r="H63" s="265"/>
      <c r="I63" s="265"/>
      <c r="J63" s="280"/>
      <c r="K63" s="280"/>
      <c r="L63" s="310"/>
      <c r="M63" s="282"/>
      <c r="N63" s="463">
        <f t="shared" si="29"/>
        <v>43019</v>
      </c>
      <c r="O63" s="390"/>
      <c r="P63" s="283"/>
      <c r="Q63" s="283"/>
      <c r="R63" s="80"/>
      <c r="S63" s="68">
        <f t="shared" si="1"/>
        <v>0</v>
      </c>
      <c r="T63" s="4">
        <f t="shared" si="23"/>
        <v>0</v>
      </c>
      <c r="U63" s="35"/>
      <c r="V63" s="69">
        <f t="shared" si="6"/>
        <v>0</v>
      </c>
      <c r="W63" s="69">
        <f t="shared" si="7"/>
        <v>0</v>
      </c>
      <c r="X63" s="70">
        <f t="shared" si="8"/>
        <v>0</v>
      </c>
      <c r="Y63" s="92">
        <f t="shared" si="24"/>
        <v>0</v>
      </c>
      <c r="Z63" s="234"/>
      <c r="AA63" s="530">
        <v>0</v>
      </c>
      <c r="AB63" s="531">
        <v>0</v>
      </c>
      <c r="AC63" s="37"/>
    </row>
    <row r="64" spans="1:29" ht="12.75" customHeight="1" thickBot="1" x14ac:dyDescent="0.3">
      <c r="A64" s="497" t="str">
        <f>TEXT($B$61,"dddd")</f>
        <v>dinsdag</v>
      </c>
      <c r="B64" s="664"/>
      <c r="C64" s="450"/>
      <c r="D64" s="441">
        <f>IF(LEFT($A64,2)="ma",$D$174,IF(LEFT($A64,2)="di",$D$179,IF(LEFT($A64,2)="wo",$D$184,IF(LEFT($A64,2)="do",$D$189,IF(LEFT($A64,2)="vr",$D$194,IF(LEFT($A64,2)="za",$D$198,IF(LEFT($A64,2)="zo",$D$199)))))))</f>
        <v>0</v>
      </c>
      <c r="E64" s="441">
        <f>IF(LEFT($A64,2)="ma",$E$174,IF(LEFT($A64,2)="di",$E$179,IF(LEFT($A64,2)="wo",$E$184,IF(LEFT($A64,2)="do",$E$189,IF(LEFT($A64,2)="vr",$E$194,IF(LEFT($A64,2)="za",$E$198,IF(LEFT($A64,2)="zo",$E$199)))))))</f>
        <v>0</v>
      </c>
      <c r="F64" s="441">
        <f>IF(LEFT($A64,2)="ma",$C$174,IF(LEFT($A64,2)="di",$C$179,IF(LEFT($A64,2)="wo",$C$184,IF(LEFT($A64,2)="do",$C$189,IF(LEFT($A64,2)="vr",$C$194,IF(LEFT($A64,2)="za",$C$198,IF(LEFT($A64,2)="zo",$C$199)))))))</f>
        <v>0</v>
      </c>
      <c r="G64" s="43">
        <f t="shared" si="11"/>
        <v>0</v>
      </c>
      <c r="H64" s="265"/>
      <c r="I64" s="265"/>
      <c r="J64" s="280"/>
      <c r="K64" s="280"/>
      <c r="L64" s="310"/>
      <c r="M64" s="282"/>
      <c r="N64" s="463">
        <f t="shared" si="29"/>
        <v>43019</v>
      </c>
      <c r="O64" s="390"/>
      <c r="P64" s="283"/>
      <c r="Q64" s="283"/>
      <c r="R64" s="80"/>
      <c r="S64" s="68">
        <f t="shared" si="1"/>
        <v>0</v>
      </c>
      <c r="T64" s="4">
        <f t="shared" si="23"/>
        <v>0</v>
      </c>
      <c r="U64" s="35"/>
      <c r="V64" s="69">
        <f t="shared" si="6"/>
        <v>0</v>
      </c>
      <c r="W64" s="69">
        <f t="shared" si="7"/>
        <v>0</v>
      </c>
      <c r="X64" s="70">
        <f t="shared" si="8"/>
        <v>0</v>
      </c>
      <c r="Y64" s="92">
        <f t="shared" si="24"/>
        <v>0</v>
      </c>
      <c r="Z64" s="234"/>
      <c r="AA64" s="530">
        <v>0</v>
      </c>
      <c r="AB64" s="531">
        <v>0</v>
      </c>
      <c r="AC64" s="37"/>
    </row>
    <row r="65" spans="1:29" ht="13.5" customHeight="1" thickBot="1" x14ac:dyDescent="0.3">
      <c r="A65" s="498" t="str">
        <f>TEXT($B$61,"dddd")</f>
        <v>dinsdag</v>
      </c>
      <c r="B65" s="665"/>
      <c r="C65" s="449" t="e">
        <f t="shared" si="12"/>
        <v>#REF!</v>
      </c>
      <c r="D65" s="442">
        <f>IF(LEFT($A65,2)="ma",$D$175,IF(LEFT($A65,2)="di",$D$180,IF(LEFT($A65,2)="wo",$D$185,IF(LEFT($A65,2)="do",$D$190,IF(LEFT($A65,2)="vr",$D$195,IF(LEFT($A65,2)="za",$D$198,IF(LEFT($A65,2)="zo",$D$199)))))))</f>
        <v>0</v>
      </c>
      <c r="E65" s="442">
        <f>IF(LEFT($A65,2)="ma",$E$175,IF(LEFT($A65,2)="di",$E$180,IF(LEFT($A65,2)="wo",$E$185,IF(LEFT($A65,2)="do",$E$190,IF(LEFT($A65,2)="vr",$E$195,IF(LEFT($A65,2)="za",$E$198,IF(LEFT($A65,2)="zo",$E$199)))))))</f>
        <v>0</v>
      </c>
      <c r="F65" s="442">
        <f>IF(LEFT($A65,2)="ma",$C$175,IF(LEFT($A65,2)="di",$C$180,IF(LEFT($A65,2)="wo",$C$185,IF(LEFT($A65,2)="do",$C$190,IF(LEFT($A65,2)="vr",$C$195,IF(LEFT($A65,2)="za",$C$198,IF(LEFT($A65,2)="zo",$C$199)))))))</f>
        <v>0</v>
      </c>
      <c r="G65" s="44">
        <f t="shared" si="11"/>
        <v>0</v>
      </c>
      <c r="H65" s="266"/>
      <c r="I65" s="266"/>
      <c r="J65" s="284"/>
      <c r="K65" s="284"/>
      <c r="L65" s="311"/>
      <c r="M65" s="286"/>
      <c r="N65" s="463">
        <f t="shared" si="29"/>
        <v>43019</v>
      </c>
      <c r="O65" s="391"/>
      <c r="P65" s="287"/>
      <c r="Q65" s="287"/>
      <c r="R65" s="81"/>
      <c r="S65" s="71">
        <f t="shared" si="1"/>
        <v>0</v>
      </c>
      <c r="T65" s="6">
        <f t="shared" si="23"/>
        <v>0</v>
      </c>
      <c r="U65" s="36"/>
      <c r="V65" s="72">
        <f t="shared" si="6"/>
        <v>0</v>
      </c>
      <c r="W65" s="72">
        <f t="shared" si="7"/>
        <v>0</v>
      </c>
      <c r="X65" s="73">
        <f t="shared" si="8"/>
        <v>0</v>
      </c>
      <c r="Y65" s="93">
        <f t="shared" si="24"/>
        <v>0</v>
      </c>
      <c r="Z65" s="235"/>
      <c r="AA65" s="536">
        <v>0</v>
      </c>
      <c r="AB65" s="537">
        <v>0</v>
      </c>
      <c r="AC65" s="38"/>
    </row>
    <row r="66" spans="1:29" ht="12.75" customHeight="1" thickBot="1" x14ac:dyDescent="0.3">
      <c r="A66" s="496" t="str">
        <f>TEXT($B$66,"dddd")</f>
        <v>woensdag</v>
      </c>
      <c r="B66" s="663">
        <f>DATE($AC$3,10,13)</f>
        <v>43020</v>
      </c>
      <c r="C66" s="451"/>
      <c r="D66" s="493">
        <f>IF(LEFT($A66,2 )="ma",$D$171,IF(LEFT($A66,2)="di",$D$176,IF(LEFT($A66,2)="wo",$D$181,IF(LEFT($A66,2)="do",$D$186,IF(LEFT($A66,2)="vr",$D$191,IF(LEFT($A66,2)="za",$D$198,IF(LEFT($A66,2)="zo",$D$199)))))))</f>
        <v>0</v>
      </c>
      <c r="E66" s="495">
        <f>IF(LEFT($A66,2)="ma",$E$171,IF(LEFT($A66,2)="di",$E$176,IF(LEFT($A66,2)="wo",$E$181,IF(LEFT($A66,2)="do",$E$186,IF(LEFT($A66,2)="vr",$E$191,IF(LEFT($A66,2)="za",$E$198,IF(LEFT($A66,2)="zo",$E$199)))))))</f>
        <v>0</v>
      </c>
      <c r="F66" s="495">
        <f>IF(LEFT($A66,2)="ma",$C$171,IF(LEFT($A66,2)="di",$C$176,IF(LEFT($A66,2)="wo",$C$181,IF(LEFT($A66,2)="do",$C$186,IF(LEFT($A66,2)="vr",$C$191,IF(LEFT($A66,2)="za",$C$198,IF(LEFT($A66,2)="zo",$C$199)))))))</f>
        <v>0</v>
      </c>
      <c r="G66" s="42">
        <f t="shared" si="11"/>
        <v>0</v>
      </c>
      <c r="H66" s="264"/>
      <c r="I66" s="508"/>
      <c r="J66" s="276"/>
      <c r="K66" s="276"/>
      <c r="L66" s="309"/>
      <c r="M66" s="278"/>
      <c r="N66" s="464">
        <f>$B$66</f>
        <v>43020</v>
      </c>
      <c r="O66" s="389"/>
      <c r="P66" s="279"/>
      <c r="Q66" s="279"/>
      <c r="R66" s="79"/>
      <c r="S66" s="200">
        <f t="shared" si="1"/>
        <v>0</v>
      </c>
      <c r="T66" s="5">
        <f t="shared" si="23"/>
        <v>0</v>
      </c>
      <c r="U66" s="34"/>
      <c r="V66" s="67">
        <f>IF(LEFT(M66,1)="R",IF(U66&lt;$Q$2,0,U66-$Q$2),IF(LEFT(M66,1)="S",IF(U66&lt;$Q$2,0,U66-$Q$2),U66))</f>
        <v>0</v>
      </c>
      <c r="W66" s="67">
        <f>U66</f>
        <v>0</v>
      </c>
      <c r="X66" s="74">
        <f>W66*($Y$3)</f>
        <v>0</v>
      </c>
      <c r="Y66" s="91">
        <f t="shared" si="24"/>
        <v>0</v>
      </c>
      <c r="Z66" s="238"/>
      <c r="AA66" s="528">
        <v>0</v>
      </c>
      <c r="AB66" s="529">
        <v>0</v>
      </c>
      <c r="AC66" s="41"/>
    </row>
    <row r="67" spans="1:29" ht="12.75" customHeight="1" thickBot="1" x14ac:dyDescent="0.3">
      <c r="A67" s="497" t="str">
        <f>TEXT($B$66,"dddd")</f>
        <v>woensdag</v>
      </c>
      <c r="B67" s="664"/>
      <c r="C67" s="450"/>
      <c r="D67" s="494">
        <f>IF(LEFT($A67,2)="ma",$D$172,IF(LEFT($A67,2)="di",$D$177,IF(LEFT($A67,2)="wo",$D$182,IF(LEFT($A67,2)="do",$D$187,IF(LEFT($A67,2)="vr",$D$192,IF(LEFT($A67,2)="za",$D$198,IF(LEFT($A67,2)="zo",$D$199)))))))</f>
        <v>0</v>
      </c>
      <c r="E67" s="441">
        <f>IF(LEFT($A67,2)="ma",$E$172,IF(LEFT($A67,2)="di",$E$177,IF(LEFT($A67,2)="wo",$E$182,IF(LEFT($A67,2)="do",$E$187,IF(LEFT($A67,2)="vr",$E$192,IF(LEFT($A67,2)="za",$E$198,IF(LEFT($A67,2)="zo",$E$199)))))))</f>
        <v>0</v>
      </c>
      <c r="F67" s="441">
        <f>IF(LEFT($A67,2)="ma",$C$172,IF(LEFT($A67,2)="di",$C$177,IF(LEFT($A67,2)="wo",$C$182,IF(LEFT($A67,2)="do",$C$187,IF(LEFT($A67,2)="vr",$C$192,IF(LEFT($A67,2)="za",$C$198,IF(LEFT($A67,2)="zo",$C$199)))))))</f>
        <v>0</v>
      </c>
      <c r="G67" s="43">
        <f t="shared" si="11"/>
        <v>0</v>
      </c>
      <c r="H67" s="265"/>
      <c r="I67" s="265"/>
      <c r="J67" s="280"/>
      <c r="K67" s="280"/>
      <c r="L67" s="310"/>
      <c r="M67" s="282"/>
      <c r="N67" s="464">
        <f t="shared" ref="N67:N70" si="30">$B$66</f>
        <v>43020</v>
      </c>
      <c r="O67" s="390"/>
      <c r="P67" s="283"/>
      <c r="Q67" s="283"/>
      <c r="R67" s="80"/>
      <c r="S67" s="68">
        <f t="shared" si="1"/>
        <v>0</v>
      </c>
      <c r="T67" s="4">
        <f t="shared" si="23"/>
        <v>0</v>
      </c>
      <c r="U67" s="35"/>
      <c r="V67" s="69">
        <f t="shared" si="6"/>
        <v>0</v>
      </c>
      <c r="W67" s="69">
        <f t="shared" si="7"/>
        <v>0</v>
      </c>
      <c r="X67" s="70">
        <f t="shared" si="8"/>
        <v>0</v>
      </c>
      <c r="Y67" s="92">
        <f t="shared" si="24"/>
        <v>0</v>
      </c>
      <c r="Z67" s="234"/>
      <c r="AA67" s="530">
        <v>0</v>
      </c>
      <c r="AB67" s="531">
        <v>0</v>
      </c>
      <c r="AC67" s="37"/>
    </row>
    <row r="68" spans="1:29" ht="12.75" customHeight="1" thickBot="1" x14ac:dyDescent="0.3">
      <c r="A68" s="497" t="str">
        <f>TEXT($B$66,"dddd")</f>
        <v>woensdag</v>
      </c>
      <c r="B68" s="664"/>
      <c r="C68" s="452"/>
      <c r="D68" s="492">
        <f>IF(LEFT($A68,2)="ma",$D$173,IF(LEFT($A68,2)="di",$D$178,IF(LEFT($A68,2)="wo",$D$183,IF(LEFT($A68,2)="do",$D$188,IF(LEFT($A68,2)="vr",$D$193,IF(LEFT($A68,2)="za",$D$198,IF(LEFT($A68,2)="zo",$D$199)))))))</f>
        <v>0</v>
      </c>
      <c r="E68" s="441">
        <f>IF(LEFT($A68,2)="ma",$E$173,IF(LEFT($A68,2)="di",$E$178,IF(LEFT($A68,2)="wo",$E$183,IF(LEFT($A68,2)="do",$E$188,IF(LEFT($A68,2)="vr",$E$193,IF(LEFT($A68,2)="za",$E$198,IF(LEFT($A68,2)="zo",$E$199)))))))</f>
        <v>0</v>
      </c>
      <c r="F68" s="441">
        <f>IF(LEFT($A68,2)="ma",$C$173,IF(LEFT($A68,2)="di",$C$178,IF(LEFT($A68,2)="wo",$C$183,IF(LEFT($A68,2)="do",$C$188,IF(LEFT($A68,2)="vr",$C$193,IF(LEFT($A68,2)="za",$C$198,IF(LEFT($A68,2)="zo",$C$199)))))))</f>
        <v>0</v>
      </c>
      <c r="G68" s="43">
        <f t="shared" si="11"/>
        <v>0</v>
      </c>
      <c r="H68" s="265"/>
      <c r="I68" s="265"/>
      <c r="J68" s="280"/>
      <c r="K68" s="280"/>
      <c r="L68" s="310"/>
      <c r="M68" s="282"/>
      <c r="N68" s="464">
        <f t="shared" si="30"/>
        <v>43020</v>
      </c>
      <c r="O68" s="390"/>
      <c r="P68" s="283"/>
      <c r="Q68" s="283"/>
      <c r="R68" s="80"/>
      <c r="S68" s="68">
        <f t="shared" si="1"/>
        <v>0</v>
      </c>
      <c r="T68" s="4">
        <f t="shared" si="23"/>
        <v>0</v>
      </c>
      <c r="U68" s="35"/>
      <c r="V68" s="69">
        <f t="shared" si="6"/>
        <v>0</v>
      </c>
      <c r="W68" s="69">
        <f t="shared" si="7"/>
        <v>0</v>
      </c>
      <c r="X68" s="70">
        <f t="shared" si="8"/>
        <v>0</v>
      </c>
      <c r="Y68" s="92">
        <f t="shared" si="24"/>
        <v>0</v>
      </c>
      <c r="Z68" s="234"/>
      <c r="AA68" s="530">
        <v>0</v>
      </c>
      <c r="AB68" s="531">
        <v>0</v>
      </c>
      <c r="AC68" s="37"/>
    </row>
    <row r="69" spans="1:29" ht="12.75" customHeight="1" thickBot="1" x14ac:dyDescent="0.3">
      <c r="A69" s="497" t="str">
        <f>TEXT($B$66,"dddd")</f>
        <v>woensdag</v>
      </c>
      <c r="B69" s="664"/>
      <c r="C69" s="450"/>
      <c r="D69" s="441">
        <f>IF(LEFT($A69,2)="ma",$D$174,IF(LEFT($A69,2)="di",$D$179,IF(LEFT($A69,2)="wo",$D$184,IF(LEFT($A69,2)="do",$D$189,IF(LEFT($A69,2)="vr",$D$194,IF(LEFT($A69,2)="za",$D$198,IF(LEFT($A69,2)="zo",$D$199)))))))</f>
        <v>0</v>
      </c>
      <c r="E69" s="441">
        <f>IF(LEFT($A69,2)="ma",$E$174,IF(LEFT($A69,2)="di",$E$179,IF(LEFT($A69,2)="wo",$E$184,IF(LEFT($A69,2)="do",$E$189,IF(LEFT($A69,2)="vr",$E$194,IF(LEFT($A69,2)="za",$E$198,IF(LEFT($A69,2)="zo",$E$199)))))))</f>
        <v>0</v>
      </c>
      <c r="F69" s="441">
        <f>IF(LEFT($A69,2)="ma",$C$174,IF(LEFT($A69,2)="di",$C$179,IF(LEFT($A69,2)="wo",$C$184,IF(LEFT($A69,2)="do",$C$189,IF(LEFT($A69,2)="vr",$C$194,IF(LEFT($A69,2)="za",$C$198,IF(LEFT($A69,2)="zo",$C$199)))))))</f>
        <v>0</v>
      </c>
      <c r="G69" s="43">
        <f t="shared" si="11"/>
        <v>0</v>
      </c>
      <c r="H69" s="265"/>
      <c r="I69" s="265"/>
      <c r="J69" s="280"/>
      <c r="K69" s="280"/>
      <c r="L69" s="310"/>
      <c r="M69" s="282"/>
      <c r="N69" s="464">
        <f t="shared" si="30"/>
        <v>43020</v>
      </c>
      <c r="O69" s="390"/>
      <c r="P69" s="283"/>
      <c r="Q69" s="283"/>
      <c r="R69" s="80"/>
      <c r="S69" s="68">
        <f t="shared" si="1"/>
        <v>0</v>
      </c>
      <c r="T69" s="4">
        <f t="shared" si="23"/>
        <v>0</v>
      </c>
      <c r="U69" s="35"/>
      <c r="V69" s="69">
        <f t="shared" si="6"/>
        <v>0</v>
      </c>
      <c r="W69" s="69">
        <f t="shared" si="7"/>
        <v>0</v>
      </c>
      <c r="X69" s="70">
        <f t="shared" si="8"/>
        <v>0</v>
      </c>
      <c r="Y69" s="92">
        <f t="shared" si="24"/>
        <v>0</v>
      </c>
      <c r="Z69" s="234"/>
      <c r="AA69" s="530">
        <v>0</v>
      </c>
      <c r="AB69" s="531">
        <v>0</v>
      </c>
      <c r="AC69" s="37"/>
    </row>
    <row r="70" spans="1:29" ht="13.5" customHeight="1" thickBot="1" x14ac:dyDescent="0.3">
      <c r="A70" s="498" t="str">
        <f>TEXT($B$66,"dddd")</f>
        <v>woensdag</v>
      </c>
      <c r="B70" s="665"/>
      <c r="C70" s="449" t="e">
        <f t="shared" si="12"/>
        <v>#REF!</v>
      </c>
      <c r="D70" s="442">
        <f>IF(LEFT($A70,2)="ma",$D$175,IF(LEFT($A70,2)="di",$D$180,IF(LEFT($A70,2)="wo",$D$185,IF(LEFT($A70,2)="do",$D$190,IF(LEFT($A70,2)="vr",$D$195,IF(LEFT($A70,2)="za",$D$198,IF(LEFT($A70,2)="zo",$D$199)))))))</f>
        <v>0</v>
      </c>
      <c r="E70" s="442">
        <f>IF(LEFT($A70,2)="ma",$E$175,IF(LEFT($A70,2)="di",$E$180,IF(LEFT($A70,2)="wo",$E$185,IF(LEFT($A70,2)="do",$E$190,IF(LEFT($A70,2)="vr",$E$195,IF(LEFT($A70,2)="za",$E$198,IF(LEFT($A70,2)="zo",$E$199)))))))</f>
        <v>0</v>
      </c>
      <c r="F70" s="442">
        <f>IF(LEFT($A70,2)="ma",$C$175,IF(LEFT($A70,2)="di",$C$180,IF(LEFT($A70,2)="wo",$C$185,IF(LEFT($A70,2)="do",$C$190,IF(LEFT($A70,2)="vr",$C$195,IF(LEFT($A70,2)="za",$C$198,IF(LEFT($A70,2)="zo",$C$199)))))))</f>
        <v>0</v>
      </c>
      <c r="G70" s="44">
        <f t="shared" si="11"/>
        <v>0</v>
      </c>
      <c r="H70" s="266"/>
      <c r="I70" s="266"/>
      <c r="J70" s="284"/>
      <c r="K70" s="284"/>
      <c r="L70" s="311"/>
      <c r="M70" s="286"/>
      <c r="N70" s="464">
        <f t="shared" si="30"/>
        <v>43020</v>
      </c>
      <c r="O70" s="391"/>
      <c r="P70" s="287"/>
      <c r="Q70" s="287"/>
      <c r="R70" s="81"/>
      <c r="S70" s="71">
        <f t="shared" ref="S70:S133" si="31">IF(LEFT(M70,1)="R",IF(R70&lt;$Q$2,0,R70-$Q$2),IF(LEFT(M70,1)="S",IF(R70&lt;$Q$2,0,R70-$Q$2),R70))</f>
        <v>0</v>
      </c>
      <c r="T70" s="6">
        <f t="shared" ref="T70:T101" si="32">S70*$R$3</f>
        <v>0</v>
      </c>
      <c r="U70" s="36"/>
      <c r="V70" s="72">
        <f t="shared" si="6"/>
        <v>0</v>
      </c>
      <c r="W70" s="72">
        <f t="shared" si="7"/>
        <v>0</v>
      </c>
      <c r="X70" s="73">
        <f t="shared" si="8"/>
        <v>0</v>
      </c>
      <c r="Y70" s="93">
        <f t="shared" ref="Y70:Y101" si="33">V70*($R$3)</f>
        <v>0</v>
      </c>
      <c r="Z70" s="235"/>
      <c r="AA70" s="532">
        <v>0</v>
      </c>
      <c r="AB70" s="533">
        <v>0</v>
      </c>
      <c r="AC70" s="38"/>
    </row>
    <row r="71" spans="1:29" ht="12.75" customHeight="1" x14ac:dyDescent="0.25">
      <c r="A71" s="496" t="str">
        <f>TEXT($B$71,"dddd")</f>
        <v>donderdag</v>
      </c>
      <c r="B71" s="663">
        <f>DATE($AC$3,10,14)</f>
        <v>43021</v>
      </c>
      <c r="C71" s="451"/>
      <c r="D71" s="493">
        <f>IF(LEFT($A71,2 )="ma",$D$171,IF(LEFT($A71,2)="di",$D$176,IF(LEFT($A71,2)="wo",$D$181,IF(LEFT($A71,2)="do",$D$186,IF(LEFT($A71,2)="vr",$D$191,IF(LEFT($A71,2)="za",$D$198,IF(LEFT($A71,2)="zo",$D$199)))))))</f>
        <v>0</v>
      </c>
      <c r="E71" s="495">
        <f>IF(LEFT($A71,2)="ma",$E$171,IF(LEFT($A71,2)="di",$E$176,IF(LEFT($A71,2)="wo",$E$181,IF(LEFT($A71,2)="do",$E$186,IF(LEFT($A71,2)="vr",$E$191,IF(LEFT($A71,2)="za",$E$198,IF(LEFT($A71,2)="zo",$E$199)))))))</f>
        <v>0</v>
      </c>
      <c r="F71" s="495">
        <f>IF(LEFT($A71,2)="ma",$C$171,IF(LEFT($A71,2)="di",$C$176,IF(LEFT($A71,2)="wo",$C$181,IF(LEFT($A71,2)="do",$C$186,IF(LEFT($A71,2)="vr",$C$191,IF(LEFT($A71,2)="za",$C$198,IF(LEFT($A71,2)="zo",$C$199)))))))</f>
        <v>0</v>
      </c>
      <c r="G71" s="42">
        <f t="shared" si="11"/>
        <v>0</v>
      </c>
      <c r="H71" s="264"/>
      <c r="I71" s="508"/>
      <c r="J71" s="276"/>
      <c r="K71" s="276"/>
      <c r="L71" s="309"/>
      <c r="M71" s="278"/>
      <c r="N71" s="463">
        <f>$B$71</f>
        <v>43021</v>
      </c>
      <c r="O71" s="389"/>
      <c r="P71" s="279"/>
      <c r="Q71" s="279"/>
      <c r="R71" s="79"/>
      <c r="S71" s="200">
        <f t="shared" si="31"/>
        <v>0</v>
      </c>
      <c r="T71" s="5">
        <f t="shared" si="32"/>
        <v>0</v>
      </c>
      <c r="U71" s="34"/>
      <c r="V71" s="67">
        <f>IF(LEFT(M71,1)="R",IF(U71&lt;$Q$2,0,U71-$Q$2),IF(LEFT(M71,1)="S",IF(U71&lt;$Q$2,0,U71-$Q$2),U71))</f>
        <v>0</v>
      </c>
      <c r="W71" s="67">
        <f>U71</f>
        <v>0</v>
      </c>
      <c r="X71" s="74">
        <f>W71*($Y$3)</f>
        <v>0</v>
      </c>
      <c r="Y71" s="91">
        <f t="shared" si="33"/>
        <v>0</v>
      </c>
      <c r="Z71" s="238"/>
      <c r="AA71" s="534">
        <v>0</v>
      </c>
      <c r="AB71" s="535">
        <v>0</v>
      </c>
      <c r="AC71" s="41"/>
    </row>
    <row r="72" spans="1:29" ht="12.75" customHeight="1" x14ac:dyDescent="0.25">
      <c r="A72" s="497" t="str">
        <f>TEXT($B$71,"dddd")</f>
        <v>donderdag</v>
      </c>
      <c r="B72" s="664"/>
      <c r="C72" s="450"/>
      <c r="D72" s="494">
        <f>IF(LEFT($A72,2)="ma",$D$172,IF(LEFT($A72,2)="di",$D$177,IF(LEFT($A72,2)="wo",$D$182,IF(LEFT($A72,2)="do",$D$187,IF(LEFT($A72,2)="vr",$D$192,IF(LEFT($A72,2)="za",$D$198,IF(LEFT($A72,2)="zo",$D$199)))))))</f>
        <v>0</v>
      </c>
      <c r="E72" s="441">
        <f>IF(LEFT($A72,2)="ma",$E$172,IF(LEFT($A72,2)="di",$E$177,IF(LEFT($A72,2)="wo",$E$182,IF(LEFT($A72,2)="do",$E$187,IF(LEFT($A72,2)="vr",$E$192,IF(LEFT($A72,2)="za",$E$198,IF(LEFT($A72,2)="zo",$E$199)))))))</f>
        <v>0</v>
      </c>
      <c r="F72" s="441">
        <f>IF(LEFT($A72,2)="ma",$C$172,IF(LEFT($A72,2)="di",$C$177,IF(LEFT($A72,2)="wo",$C$182,IF(LEFT($A72,2)="do",$C$187,IF(LEFT($A72,2)="vr",$C$192,IF(LEFT($A72,2)="za",$C$198,IF(LEFT($A72,2)="zo",$C$199)))))))</f>
        <v>0</v>
      </c>
      <c r="G72" s="43">
        <f t="shared" si="11"/>
        <v>0</v>
      </c>
      <c r="H72" s="265"/>
      <c r="I72" s="265"/>
      <c r="J72" s="280"/>
      <c r="K72" s="280"/>
      <c r="L72" s="310"/>
      <c r="M72" s="282"/>
      <c r="N72" s="463">
        <f t="shared" ref="N72:N75" si="34">$B$71</f>
        <v>43021</v>
      </c>
      <c r="O72" s="390"/>
      <c r="P72" s="283"/>
      <c r="Q72" s="283"/>
      <c r="R72" s="80"/>
      <c r="S72" s="68">
        <f t="shared" si="31"/>
        <v>0</v>
      </c>
      <c r="T72" s="4">
        <f t="shared" si="32"/>
        <v>0</v>
      </c>
      <c r="U72" s="35"/>
      <c r="V72" s="69">
        <f t="shared" ref="V72:V135" si="35">IF(LEFT(M72,1)="R",IF(U72&lt;$Q$2,0,U72-$Q$2),IF(LEFT(M72,1)="S",IF(U72&lt;$Q$2,0,U72-$Q$2),U72))</f>
        <v>0</v>
      </c>
      <c r="W72" s="69">
        <f t="shared" ref="W72:W135" si="36">U72</f>
        <v>0</v>
      </c>
      <c r="X72" s="70">
        <f t="shared" ref="X72:X135" si="37">W72*($Y$3)</f>
        <v>0</v>
      </c>
      <c r="Y72" s="92">
        <f t="shared" si="33"/>
        <v>0</v>
      </c>
      <c r="Z72" s="234"/>
      <c r="AA72" s="530">
        <v>0</v>
      </c>
      <c r="AB72" s="531">
        <v>0</v>
      </c>
      <c r="AC72" s="37"/>
    </row>
    <row r="73" spans="1:29" ht="12.75" customHeight="1" x14ac:dyDescent="0.25">
      <c r="A73" s="497" t="str">
        <f>TEXT($B$71,"dddd")</f>
        <v>donderdag</v>
      </c>
      <c r="B73" s="664"/>
      <c r="C73" s="452"/>
      <c r="D73" s="492">
        <f>IF(LEFT($A73,2)="ma",$D$173,IF(LEFT($A73,2)="di",$D$178,IF(LEFT($A73,2)="wo",$D$183,IF(LEFT($A73,2)="do",$D$188,IF(LEFT($A73,2)="vr",$D$193,IF(LEFT($A73,2)="za",$D$198,IF(LEFT($A73,2)="zo",$D$199)))))))</f>
        <v>0</v>
      </c>
      <c r="E73" s="441">
        <f>IF(LEFT($A73,2)="ma",$E$173,IF(LEFT($A73,2)="di",$E$178,IF(LEFT($A73,2)="wo",$E$183,IF(LEFT($A73,2)="do",$E$188,IF(LEFT($A73,2)="vr",$E$193,IF(LEFT($A73,2)="za",$E$198,IF(LEFT($A73,2)="zo",$E$199)))))))</f>
        <v>0</v>
      </c>
      <c r="F73" s="441">
        <f>IF(LEFT($A73,2)="ma",$C$173,IF(LEFT($A73,2)="di",$C$178,IF(LEFT($A73,2)="wo",$C$183,IF(LEFT($A73,2)="do",$C$188,IF(LEFT($A73,2)="vr",$C$193,IF(LEFT($A73,2)="za",$C$198,IF(LEFT($A73,2)="zo",$C$199)))))))</f>
        <v>0</v>
      </c>
      <c r="G73" s="43">
        <f t="shared" si="11"/>
        <v>0</v>
      </c>
      <c r="H73" s="265"/>
      <c r="I73" s="265"/>
      <c r="J73" s="280"/>
      <c r="K73" s="280"/>
      <c r="L73" s="310"/>
      <c r="M73" s="282"/>
      <c r="N73" s="463">
        <f t="shared" si="34"/>
        <v>43021</v>
      </c>
      <c r="O73" s="390"/>
      <c r="P73" s="283"/>
      <c r="Q73" s="283"/>
      <c r="R73" s="80"/>
      <c r="S73" s="68">
        <f t="shared" si="31"/>
        <v>0</v>
      </c>
      <c r="T73" s="4">
        <f t="shared" si="32"/>
        <v>0</v>
      </c>
      <c r="U73" s="35"/>
      <c r="V73" s="69">
        <f t="shared" si="35"/>
        <v>0</v>
      </c>
      <c r="W73" s="69">
        <f t="shared" si="36"/>
        <v>0</v>
      </c>
      <c r="X73" s="70">
        <f t="shared" si="37"/>
        <v>0</v>
      </c>
      <c r="Y73" s="92">
        <f t="shared" si="33"/>
        <v>0</v>
      </c>
      <c r="Z73" s="234"/>
      <c r="AA73" s="530">
        <v>0</v>
      </c>
      <c r="AB73" s="531">
        <v>0</v>
      </c>
      <c r="AC73" s="37"/>
    </row>
    <row r="74" spans="1:29" ht="12.75" customHeight="1" thickBot="1" x14ac:dyDescent="0.3">
      <c r="A74" s="497" t="str">
        <f>TEXT($B$71,"dddd")</f>
        <v>donderdag</v>
      </c>
      <c r="B74" s="664"/>
      <c r="C74" s="450"/>
      <c r="D74" s="441">
        <f>IF(LEFT($A74,2)="ma",$D$174,IF(LEFT($A74,2)="di",$D$179,IF(LEFT($A74,2)="wo",$D$184,IF(LEFT($A74,2)="do",$D$189,IF(LEFT($A74,2)="vr",$D$194,IF(LEFT($A74,2)="za",$D$198,IF(LEFT($A74,2)="zo",$D$199)))))))</f>
        <v>0</v>
      </c>
      <c r="E74" s="441">
        <f>IF(LEFT($A74,2)="ma",$E$174,IF(LEFT($A74,2)="di",$E$179,IF(LEFT($A74,2)="wo",$E$184,IF(LEFT($A74,2)="do",$E$189,IF(LEFT($A74,2)="vr",$E$194,IF(LEFT($A74,2)="za",$E$198,IF(LEFT($A74,2)="zo",$E$199)))))))</f>
        <v>0</v>
      </c>
      <c r="F74" s="441">
        <f>IF(LEFT($A74,2)="ma",$C$174,IF(LEFT($A74,2)="di",$C$179,IF(LEFT($A74,2)="wo",$C$184,IF(LEFT($A74,2)="do",$C$189,IF(LEFT($A74,2)="vr",$C$194,IF(LEFT($A74,2)="za",$C$198,IF(LEFT($A74,2)="zo",$C$199)))))))</f>
        <v>0</v>
      </c>
      <c r="G74" s="43">
        <f t="shared" si="11"/>
        <v>0</v>
      </c>
      <c r="H74" s="265"/>
      <c r="I74" s="265"/>
      <c r="J74" s="280"/>
      <c r="K74" s="280"/>
      <c r="L74" s="310"/>
      <c r="M74" s="282"/>
      <c r="N74" s="463">
        <f t="shared" si="34"/>
        <v>43021</v>
      </c>
      <c r="O74" s="390"/>
      <c r="P74" s="283"/>
      <c r="Q74" s="283"/>
      <c r="R74" s="80"/>
      <c r="S74" s="68">
        <f t="shared" si="31"/>
        <v>0</v>
      </c>
      <c r="T74" s="4">
        <f t="shared" si="32"/>
        <v>0</v>
      </c>
      <c r="U74" s="35"/>
      <c r="V74" s="69">
        <f t="shared" si="35"/>
        <v>0</v>
      </c>
      <c r="W74" s="69">
        <f t="shared" si="36"/>
        <v>0</v>
      </c>
      <c r="X74" s="70">
        <f t="shared" si="37"/>
        <v>0</v>
      </c>
      <c r="Y74" s="92">
        <f t="shared" si="33"/>
        <v>0</v>
      </c>
      <c r="Z74" s="234"/>
      <c r="AA74" s="530">
        <v>0</v>
      </c>
      <c r="AB74" s="531">
        <v>0</v>
      </c>
      <c r="AC74" s="37"/>
    </row>
    <row r="75" spans="1:29" ht="13.5" customHeight="1" thickBot="1" x14ac:dyDescent="0.3">
      <c r="A75" s="498" t="str">
        <f>TEXT($B$71,"dddd")</f>
        <v>donderdag</v>
      </c>
      <c r="B75" s="665"/>
      <c r="C75" s="449" t="e">
        <f t="shared" ref="C75:C135" si="38">IF(LEFT($A71,2)="ma",SUM(G71:G75)-SUM($H$171:$H$175)+C70,IF(LEFT($A71,2)="di",SUM(G71:G75)-SUM($H$176:$H$180)+C70, IF(LEFT($A71,2)="wo",SUM(G71:G75)-SUM($H$181:$H$185)+C70, IF(LEFT($A71,2)="do",SUM(G71:G75)-SUM($H$186:$H$190)+C70, IF(LEFT($A71,2)="vr",SUM(G71:G75)-SUM($H$191:$H$195)+C70, IF(LEFT($A71,2)="za",SUM(G71:G75)-$H$198+C70, IF(LEFT($A71,2)="zo",SUM(G71:G75)-$H$199+C70)))))))</f>
        <v>#REF!</v>
      </c>
      <c r="D75" s="442">
        <f>IF(LEFT($A75,2)="ma",$D$175,IF(LEFT($A75,2)="di",$D$180,IF(LEFT($A75,2)="wo",$D$185,IF(LEFT($A75,2)="do",$D$190,IF(LEFT($A75,2)="vr",$D$195,IF(LEFT($A75,2)="za",$D$198,IF(LEFT($A75,2)="zo",$D$199)))))))</f>
        <v>0</v>
      </c>
      <c r="E75" s="442">
        <f>IF(LEFT($A75,2)="ma",$E$175,IF(LEFT($A75,2)="di",$E$180,IF(LEFT($A75,2)="wo",$E$185,IF(LEFT($A75,2)="do",$E$190,IF(LEFT($A75,2)="vr",$E$195,IF(LEFT($A75,2)="za",$E$198,IF(LEFT($A75,2)="zo",$E$199)))))))</f>
        <v>0</v>
      </c>
      <c r="F75" s="442">
        <f>IF(LEFT($A75,2)="ma",$C$175,IF(LEFT($A75,2)="di",$C$180,IF(LEFT($A75,2)="wo",$C$185,IF(LEFT($A75,2)="do",$C$190,IF(LEFT($A75,2)="vr",$C$195,IF(LEFT($A75,2)="za",$C$198,IF(LEFT($A75,2)="zo",$C$199)))))))</f>
        <v>0</v>
      </c>
      <c r="G75" s="44">
        <f t="shared" si="11"/>
        <v>0</v>
      </c>
      <c r="H75" s="266"/>
      <c r="I75" s="266"/>
      <c r="J75" s="284"/>
      <c r="K75" s="284"/>
      <c r="L75" s="311"/>
      <c r="M75" s="286"/>
      <c r="N75" s="463">
        <f t="shared" si="34"/>
        <v>43021</v>
      </c>
      <c r="O75" s="391"/>
      <c r="P75" s="287"/>
      <c r="Q75" s="287"/>
      <c r="R75" s="81"/>
      <c r="S75" s="71">
        <f t="shared" si="31"/>
        <v>0</v>
      </c>
      <c r="T75" s="6">
        <f t="shared" si="32"/>
        <v>0</v>
      </c>
      <c r="U75" s="36"/>
      <c r="V75" s="72">
        <f t="shared" si="35"/>
        <v>0</v>
      </c>
      <c r="W75" s="72">
        <f t="shared" si="36"/>
        <v>0</v>
      </c>
      <c r="X75" s="73">
        <f t="shared" si="37"/>
        <v>0</v>
      </c>
      <c r="Y75" s="93">
        <f t="shared" si="33"/>
        <v>0</v>
      </c>
      <c r="Z75" s="235"/>
      <c r="AA75" s="536">
        <v>0</v>
      </c>
      <c r="AB75" s="537">
        <v>0</v>
      </c>
      <c r="AC75" s="38"/>
    </row>
    <row r="76" spans="1:29" ht="12.75" customHeight="1" thickBot="1" x14ac:dyDescent="0.3">
      <c r="A76" s="496" t="str">
        <f>TEXT($B$76,"dddd")</f>
        <v>vrijdag</v>
      </c>
      <c r="B76" s="663">
        <f>DATE($AC$3,10,15)</f>
        <v>43022</v>
      </c>
      <c r="C76" s="451"/>
      <c r="D76" s="493">
        <f>IF(LEFT($A76,2 )="ma",$D$171,IF(LEFT($A76,2)="di",$D$176,IF(LEFT($A76,2)="wo",$D$181,IF(LEFT($A76,2)="do",$D$186,IF(LEFT($A76,2)="vr",$D$191,IF(LEFT($A76,2)="za",$D$198,IF(LEFT($A76,2)="zo",$D$199)))))))</f>
        <v>0</v>
      </c>
      <c r="E76" s="495">
        <f>IF(LEFT($A76,2)="ma",$E$171,IF(LEFT($A76,2)="di",$E$176,IF(LEFT($A76,2)="wo",$E$181,IF(LEFT($A76,2)="do",$E$186,IF(LEFT($A76,2)="vr",$E$191,IF(LEFT($A76,2)="za",$E$198,IF(LEFT($A76,2)="zo",$E$199)))))))</f>
        <v>0</v>
      </c>
      <c r="F76" s="495">
        <f>IF(LEFT($A76,2)="ma",$C$171,IF(LEFT($A76,2)="di",$C$176,IF(LEFT($A76,2)="wo",$C$181,IF(LEFT($A76,2)="do",$C$186,IF(LEFT($A76,2)="vr",$C$191,IF(LEFT($A76,2)="za",$C$198,IF(LEFT($A76,2)="zo",$C$199)))))))</f>
        <v>0</v>
      </c>
      <c r="G76" s="42">
        <f t="shared" si="11"/>
        <v>0</v>
      </c>
      <c r="H76" s="264"/>
      <c r="I76" s="508"/>
      <c r="J76" s="276"/>
      <c r="K76" s="276"/>
      <c r="L76" s="309"/>
      <c r="M76" s="278"/>
      <c r="N76" s="464">
        <f>$B$76</f>
        <v>43022</v>
      </c>
      <c r="O76" s="389"/>
      <c r="P76" s="279"/>
      <c r="Q76" s="279"/>
      <c r="R76" s="79"/>
      <c r="S76" s="200">
        <f t="shared" si="31"/>
        <v>0</v>
      </c>
      <c r="T76" s="5">
        <f t="shared" si="32"/>
        <v>0</v>
      </c>
      <c r="U76" s="34"/>
      <c r="V76" s="67">
        <f>IF(LEFT(M76,1)="R",IF(U76&lt;$Q$2,0,U76-$Q$2),IF(LEFT(M76,1)="S",IF(U76&lt;$Q$2,0,U76-$Q$2),U76))</f>
        <v>0</v>
      </c>
      <c r="W76" s="67">
        <f>U76</f>
        <v>0</v>
      </c>
      <c r="X76" s="74">
        <f>W76*($Y$3)</f>
        <v>0</v>
      </c>
      <c r="Y76" s="91">
        <f t="shared" si="33"/>
        <v>0</v>
      </c>
      <c r="Z76" s="238"/>
      <c r="AA76" s="528">
        <v>0</v>
      </c>
      <c r="AB76" s="529">
        <v>0</v>
      </c>
      <c r="AC76" s="41"/>
    </row>
    <row r="77" spans="1:29" ht="12.75" customHeight="1" thickBot="1" x14ac:dyDescent="0.3">
      <c r="A77" s="497" t="str">
        <f>TEXT($B$76,"dddd")</f>
        <v>vrijdag</v>
      </c>
      <c r="B77" s="664"/>
      <c r="C77" s="450"/>
      <c r="D77" s="494">
        <f>IF(LEFT($A77,2)="ma",$D$172,IF(LEFT($A77,2)="di",$D$177,IF(LEFT($A77,2)="wo",$D$182,IF(LEFT($A77,2)="do",$D$187,IF(LEFT($A77,2)="vr",$D$192,IF(LEFT($A77,2)="za",$D$198,IF(LEFT($A77,2)="zo",$D$199)))))))</f>
        <v>0</v>
      </c>
      <c r="E77" s="441">
        <f>IF(LEFT($A77,2)="ma",$E$172,IF(LEFT($A77,2)="di",$E$177,IF(LEFT($A77,2)="wo",$E$182,IF(LEFT($A77,2)="do",$E$187,IF(LEFT($A77,2)="vr",$E$192,IF(LEFT($A77,2)="za",$E$198,IF(LEFT($A77,2)="zo",$E$199)))))))</f>
        <v>0</v>
      </c>
      <c r="F77" s="441">
        <f>IF(LEFT($A77,2)="ma",$C$172,IF(LEFT($A77,2)="di",$C$177,IF(LEFT($A77,2)="wo",$C$182,IF(LEFT($A77,2)="do",$C$187,IF(LEFT($A77,2)="vr",$C$192,IF(LEFT($A77,2)="za",$C$198,IF(LEFT($A77,2)="zo",$C$199)))))))</f>
        <v>0</v>
      </c>
      <c r="G77" s="43">
        <f t="shared" ref="G77:G140" si="39">E77-D77-F77</f>
        <v>0</v>
      </c>
      <c r="H77" s="265"/>
      <c r="I77" s="265"/>
      <c r="J77" s="280"/>
      <c r="K77" s="280"/>
      <c r="L77" s="310"/>
      <c r="M77" s="282"/>
      <c r="N77" s="464">
        <f t="shared" ref="N77:N80" si="40">$B$76</f>
        <v>43022</v>
      </c>
      <c r="O77" s="390"/>
      <c r="P77" s="283"/>
      <c r="Q77" s="283"/>
      <c r="R77" s="80"/>
      <c r="S77" s="68">
        <f t="shared" si="31"/>
        <v>0</v>
      </c>
      <c r="T77" s="4">
        <f t="shared" si="32"/>
        <v>0</v>
      </c>
      <c r="U77" s="35"/>
      <c r="V77" s="69">
        <f t="shared" si="35"/>
        <v>0</v>
      </c>
      <c r="W77" s="69">
        <f t="shared" si="36"/>
        <v>0</v>
      </c>
      <c r="X77" s="70">
        <f t="shared" si="37"/>
        <v>0</v>
      </c>
      <c r="Y77" s="92">
        <f t="shared" si="33"/>
        <v>0</v>
      </c>
      <c r="Z77" s="234"/>
      <c r="AA77" s="530">
        <v>0</v>
      </c>
      <c r="AB77" s="531">
        <v>0</v>
      </c>
      <c r="AC77" s="37"/>
    </row>
    <row r="78" spans="1:29" ht="12.75" customHeight="1" thickBot="1" x14ac:dyDescent="0.3">
      <c r="A78" s="497" t="str">
        <f>TEXT($B$76,"dddd")</f>
        <v>vrijdag</v>
      </c>
      <c r="B78" s="664"/>
      <c r="C78" s="452"/>
      <c r="D78" s="492">
        <f>IF(LEFT($A78,2)="ma",$D$173,IF(LEFT($A78,2)="di",$D$178,IF(LEFT($A78,2)="wo",$D$183,IF(LEFT($A78,2)="do",$D$188,IF(LEFT($A78,2)="vr",$D$193,IF(LEFT($A78,2)="za",$D$198,IF(LEFT($A78,2)="zo",$D$199)))))))</f>
        <v>0</v>
      </c>
      <c r="E78" s="441">
        <f>IF(LEFT($A78,2)="ma",$E$173,IF(LEFT($A78,2)="di",$E$178,IF(LEFT($A78,2)="wo",$E$183,IF(LEFT($A78,2)="do",$E$188,IF(LEFT($A78,2)="vr",$E$193,IF(LEFT($A78,2)="za",$E$198,IF(LEFT($A78,2)="zo",$E$199)))))))</f>
        <v>0</v>
      </c>
      <c r="F78" s="441">
        <f>IF(LEFT($A78,2)="ma",$C$173,IF(LEFT($A78,2)="di",$C$178,IF(LEFT($A78,2)="wo",$C$183,IF(LEFT($A78,2)="do",$C$188,IF(LEFT($A78,2)="vr",$C$193,IF(LEFT($A78,2)="za",$C$198,IF(LEFT($A78,2)="zo",$C$199)))))))</f>
        <v>0</v>
      </c>
      <c r="G78" s="43">
        <f t="shared" si="39"/>
        <v>0</v>
      </c>
      <c r="H78" s="265"/>
      <c r="I78" s="265"/>
      <c r="J78" s="280"/>
      <c r="K78" s="280"/>
      <c r="L78" s="310"/>
      <c r="M78" s="282"/>
      <c r="N78" s="464">
        <f t="shared" si="40"/>
        <v>43022</v>
      </c>
      <c r="O78" s="390"/>
      <c r="P78" s="283"/>
      <c r="Q78" s="283"/>
      <c r="R78" s="80"/>
      <c r="S78" s="68">
        <f t="shared" si="31"/>
        <v>0</v>
      </c>
      <c r="T78" s="4">
        <f t="shared" si="32"/>
        <v>0</v>
      </c>
      <c r="U78" s="35"/>
      <c r="V78" s="69">
        <f t="shared" si="35"/>
        <v>0</v>
      </c>
      <c r="W78" s="69">
        <f t="shared" si="36"/>
        <v>0</v>
      </c>
      <c r="X78" s="70">
        <f t="shared" si="37"/>
        <v>0</v>
      </c>
      <c r="Y78" s="92">
        <f t="shared" si="33"/>
        <v>0</v>
      </c>
      <c r="Z78" s="234"/>
      <c r="AA78" s="530">
        <v>0</v>
      </c>
      <c r="AB78" s="531">
        <v>0</v>
      </c>
      <c r="AC78" s="37"/>
    </row>
    <row r="79" spans="1:29" ht="12.75" customHeight="1" thickBot="1" x14ac:dyDescent="0.3">
      <c r="A79" s="497" t="str">
        <f>TEXT($B$76,"dddd")</f>
        <v>vrijdag</v>
      </c>
      <c r="B79" s="664"/>
      <c r="C79" s="450"/>
      <c r="D79" s="441">
        <f>IF(LEFT($A79,2)="ma",$D$174,IF(LEFT($A79,2)="di",$D$179,IF(LEFT($A79,2)="wo",$D$184,IF(LEFT($A79,2)="do",$D$189,IF(LEFT($A79,2)="vr",$D$194,IF(LEFT($A79,2)="za",$D$198,IF(LEFT($A79,2)="zo",$D$199)))))))</f>
        <v>0</v>
      </c>
      <c r="E79" s="441">
        <f>IF(LEFT($A79,2)="ma",$E$174,IF(LEFT($A79,2)="di",$E$179,IF(LEFT($A79,2)="wo",$E$184,IF(LEFT($A79,2)="do",$E$189,IF(LEFT($A79,2)="vr",$E$194,IF(LEFT($A79,2)="za",$E$198,IF(LEFT($A79,2)="zo",$E$199)))))))</f>
        <v>0</v>
      </c>
      <c r="F79" s="441">
        <f>IF(LEFT($A79,2)="ma",$C$174,IF(LEFT($A79,2)="di",$C$179,IF(LEFT($A79,2)="wo",$C$184,IF(LEFT($A79,2)="do",$C$189,IF(LEFT($A79,2)="vr",$C$194,IF(LEFT($A79,2)="za",$C$198,IF(LEFT($A79,2)="zo",$C$199)))))))</f>
        <v>0</v>
      </c>
      <c r="G79" s="43">
        <f t="shared" si="39"/>
        <v>0</v>
      </c>
      <c r="H79" s="265"/>
      <c r="I79" s="265"/>
      <c r="J79" s="280"/>
      <c r="K79" s="280"/>
      <c r="L79" s="310"/>
      <c r="M79" s="282"/>
      <c r="N79" s="464">
        <f t="shared" si="40"/>
        <v>43022</v>
      </c>
      <c r="O79" s="390"/>
      <c r="P79" s="283"/>
      <c r="Q79" s="283"/>
      <c r="R79" s="80"/>
      <c r="S79" s="68">
        <f t="shared" si="31"/>
        <v>0</v>
      </c>
      <c r="T79" s="4">
        <f t="shared" si="32"/>
        <v>0</v>
      </c>
      <c r="U79" s="35"/>
      <c r="V79" s="69">
        <f t="shared" si="35"/>
        <v>0</v>
      </c>
      <c r="W79" s="69">
        <f t="shared" si="36"/>
        <v>0</v>
      </c>
      <c r="X79" s="70">
        <f t="shared" si="37"/>
        <v>0</v>
      </c>
      <c r="Y79" s="92">
        <f t="shared" si="33"/>
        <v>0</v>
      </c>
      <c r="Z79" s="234"/>
      <c r="AA79" s="530">
        <v>0</v>
      </c>
      <c r="AB79" s="531">
        <v>0</v>
      </c>
      <c r="AC79" s="37"/>
    </row>
    <row r="80" spans="1:29" ht="13.5" customHeight="1" thickBot="1" x14ac:dyDescent="0.3">
      <c r="A80" s="498" t="str">
        <f>TEXT($B$76,"dddd")</f>
        <v>vrijdag</v>
      </c>
      <c r="B80" s="665"/>
      <c r="C80" s="449" t="e">
        <f t="shared" si="38"/>
        <v>#REF!</v>
      </c>
      <c r="D80" s="442">
        <f>IF(LEFT($A80,2)="ma",$D$175,IF(LEFT($A80,2)="di",$D$180,IF(LEFT($A80,2)="wo",$D$185,IF(LEFT($A80,2)="do",$D$190,IF(LEFT($A80,2)="vr",$D$195,IF(LEFT($A80,2)="za",$D$198,IF(LEFT($A80,2)="zo",$D$199)))))))</f>
        <v>0</v>
      </c>
      <c r="E80" s="442">
        <f>IF(LEFT($A80,2)="ma",$E$175,IF(LEFT($A80,2)="di",$E$180,IF(LEFT($A80,2)="wo",$E$185,IF(LEFT($A80,2)="do",$E$190,IF(LEFT($A80,2)="vr",$E$195,IF(LEFT($A80,2)="za",$E$198,IF(LEFT($A80,2)="zo",$E$199)))))))</f>
        <v>0</v>
      </c>
      <c r="F80" s="442">
        <f>IF(LEFT($A80,2)="ma",$C$175,IF(LEFT($A80,2)="di",$C$180,IF(LEFT($A80,2)="wo",$C$185,IF(LEFT($A80,2)="do",$C$190,IF(LEFT($A80,2)="vr",$C$195,IF(LEFT($A80,2)="za",$C$198,IF(LEFT($A80,2)="zo",$C$199)))))))</f>
        <v>0</v>
      </c>
      <c r="G80" s="44">
        <f t="shared" si="39"/>
        <v>0</v>
      </c>
      <c r="H80" s="266"/>
      <c r="I80" s="266"/>
      <c r="J80" s="284"/>
      <c r="K80" s="284"/>
      <c r="L80" s="311"/>
      <c r="M80" s="286"/>
      <c r="N80" s="464">
        <f t="shared" si="40"/>
        <v>43022</v>
      </c>
      <c r="O80" s="391"/>
      <c r="P80" s="287"/>
      <c r="Q80" s="287"/>
      <c r="R80" s="81"/>
      <c r="S80" s="71">
        <f t="shared" si="31"/>
        <v>0</v>
      </c>
      <c r="T80" s="6">
        <f t="shared" si="32"/>
        <v>0</v>
      </c>
      <c r="U80" s="36"/>
      <c r="V80" s="72">
        <f t="shared" si="35"/>
        <v>0</v>
      </c>
      <c r="W80" s="72">
        <f t="shared" si="36"/>
        <v>0</v>
      </c>
      <c r="X80" s="73">
        <f t="shared" si="37"/>
        <v>0</v>
      </c>
      <c r="Y80" s="93">
        <f t="shared" si="33"/>
        <v>0</v>
      </c>
      <c r="Z80" s="235"/>
      <c r="AA80" s="532">
        <v>0</v>
      </c>
      <c r="AB80" s="533">
        <v>0</v>
      </c>
      <c r="AC80" s="38"/>
    </row>
    <row r="81" spans="1:29" ht="12.75" customHeight="1" x14ac:dyDescent="0.25">
      <c r="A81" s="496" t="str">
        <f>TEXT($B$81,"dddd")</f>
        <v>zaterdag</v>
      </c>
      <c r="B81" s="663">
        <f>DATE($AC$3,10,16)</f>
        <v>43023</v>
      </c>
      <c r="C81" s="451"/>
      <c r="D81" s="493">
        <f>IF(LEFT($A81,2 )="ma",$D$171,IF(LEFT($A81,2)="di",$D$176,IF(LEFT($A81,2)="wo",$D$181,IF(LEFT($A81,2)="do",$D$186,IF(LEFT($A81,2)="vr",$D$191,IF(LEFT($A81,2)="za",$D$198,IF(LEFT($A81,2)="zo",$D$199)))))))</f>
        <v>0</v>
      </c>
      <c r="E81" s="495">
        <f>IF(LEFT($A81,2)="ma",$E$171,IF(LEFT($A81,2)="di",$E$176,IF(LEFT($A81,2)="wo",$E$181,IF(LEFT($A81,2)="do",$E$186,IF(LEFT($A81,2)="vr",$E$191,IF(LEFT($A81,2)="za",$E$198,IF(LEFT($A81,2)="zo",$E$199)))))))</f>
        <v>0</v>
      </c>
      <c r="F81" s="495">
        <f>IF(LEFT($A81,2)="ma",$C$171,IF(LEFT($A81,2)="di",$C$176,IF(LEFT($A81,2)="wo",$C$181,IF(LEFT($A81,2)="do",$C$186,IF(LEFT($A81,2)="vr",$C$191,IF(LEFT($A81,2)="za",$C$198,IF(LEFT($A81,2)="zo",$C$199)))))))</f>
        <v>0</v>
      </c>
      <c r="G81" s="42">
        <f t="shared" si="39"/>
        <v>0</v>
      </c>
      <c r="H81" s="264"/>
      <c r="I81" s="508"/>
      <c r="J81" s="276"/>
      <c r="K81" s="276"/>
      <c r="L81" s="309"/>
      <c r="M81" s="278"/>
      <c r="N81" s="463">
        <f>$B$81</f>
        <v>43023</v>
      </c>
      <c r="O81" s="389"/>
      <c r="P81" s="279"/>
      <c r="Q81" s="279"/>
      <c r="R81" s="79"/>
      <c r="S81" s="200">
        <f t="shared" si="31"/>
        <v>0</v>
      </c>
      <c r="T81" s="5">
        <f t="shared" si="32"/>
        <v>0</v>
      </c>
      <c r="U81" s="34"/>
      <c r="V81" s="67">
        <f>IF(LEFT(M81,1)="R",IF(U81&lt;$Q$2,0,U81-$Q$2),IF(LEFT(M81,1)="S",IF(U81&lt;$Q$2,0,U81-$Q$2),U81))</f>
        <v>0</v>
      </c>
      <c r="W81" s="67">
        <f>U81</f>
        <v>0</v>
      </c>
      <c r="X81" s="74">
        <f>W81*($Y$3)</f>
        <v>0</v>
      </c>
      <c r="Y81" s="91">
        <f t="shared" si="33"/>
        <v>0</v>
      </c>
      <c r="Z81" s="238"/>
      <c r="AA81" s="534">
        <v>0</v>
      </c>
      <c r="AB81" s="535">
        <v>0</v>
      </c>
      <c r="AC81" s="41"/>
    </row>
    <row r="82" spans="1:29" ht="12.75" customHeight="1" x14ac:dyDescent="0.25">
      <c r="A82" s="497" t="str">
        <f>TEXT($B$81,"dddd")</f>
        <v>zaterdag</v>
      </c>
      <c r="B82" s="664"/>
      <c r="C82" s="450"/>
      <c r="D82" s="494">
        <f>IF(LEFT($A82,2)="ma",$D$172,IF(LEFT($A82,2)="di",$D$177,IF(LEFT($A82,2)="wo",$D$182,IF(LEFT($A82,2)="do",$D$187,IF(LEFT($A82,2)="vr",$D$192,IF(LEFT($A82,2)="za",$D$198,IF(LEFT($A82,2)="zo",$D$199)))))))</f>
        <v>0</v>
      </c>
      <c r="E82" s="441">
        <f>IF(LEFT($A82,2)="ma",$E$172,IF(LEFT($A82,2)="di",$E$177,IF(LEFT($A82,2)="wo",$E$182,IF(LEFT($A82,2)="do",$E$187,IF(LEFT($A82,2)="vr",$E$192,IF(LEFT($A82,2)="za",$E$198,IF(LEFT($A82,2)="zo",$E$199)))))))</f>
        <v>0</v>
      </c>
      <c r="F82" s="441">
        <f>IF(LEFT($A82,2)="ma",$C$172,IF(LEFT($A82,2)="di",$C$177,IF(LEFT($A82,2)="wo",$C$182,IF(LEFT($A82,2)="do",$C$187,IF(LEFT($A82,2)="vr",$C$192,IF(LEFT($A82,2)="za",$C$198,IF(LEFT($A82,2)="zo",$C$199)))))))</f>
        <v>0</v>
      </c>
      <c r="G82" s="43">
        <f t="shared" si="39"/>
        <v>0</v>
      </c>
      <c r="H82" s="265"/>
      <c r="I82" s="265"/>
      <c r="J82" s="280"/>
      <c r="K82" s="280"/>
      <c r="L82" s="310"/>
      <c r="M82" s="282"/>
      <c r="N82" s="463">
        <f t="shared" ref="N82:N85" si="41">$B$81</f>
        <v>43023</v>
      </c>
      <c r="O82" s="390"/>
      <c r="P82" s="283"/>
      <c r="Q82" s="283"/>
      <c r="R82" s="80"/>
      <c r="S82" s="68">
        <f t="shared" si="31"/>
        <v>0</v>
      </c>
      <c r="T82" s="4">
        <f t="shared" si="32"/>
        <v>0</v>
      </c>
      <c r="U82" s="35"/>
      <c r="V82" s="69">
        <f t="shared" si="35"/>
        <v>0</v>
      </c>
      <c r="W82" s="69">
        <f t="shared" si="36"/>
        <v>0</v>
      </c>
      <c r="X82" s="70">
        <f t="shared" si="37"/>
        <v>0</v>
      </c>
      <c r="Y82" s="92">
        <f t="shared" si="33"/>
        <v>0</v>
      </c>
      <c r="Z82" s="234"/>
      <c r="AA82" s="530">
        <v>0</v>
      </c>
      <c r="AB82" s="531">
        <v>0</v>
      </c>
      <c r="AC82" s="37"/>
    </row>
    <row r="83" spans="1:29" ht="12.75" customHeight="1" x14ac:dyDescent="0.25">
      <c r="A83" s="497" t="str">
        <f>TEXT($B$81,"dddd")</f>
        <v>zaterdag</v>
      </c>
      <c r="B83" s="664"/>
      <c r="C83" s="452"/>
      <c r="D83" s="492">
        <f>IF(LEFT($A83,2)="ma",$D$173,IF(LEFT($A83,2)="di",$D$178,IF(LEFT($A83,2)="wo",$D$183,IF(LEFT($A83,2)="do",$D$188,IF(LEFT($A83,2)="vr",$D$193,IF(LEFT($A83,2)="za",$D$198,IF(LEFT($A83,2)="zo",$D$199)))))))</f>
        <v>0</v>
      </c>
      <c r="E83" s="441">
        <f>IF(LEFT($A83,2)="ma",$E$173,IF(LEFT($A83,2)="di",$E$178,IF(LEFT($A83,2)="wo",$E$183,IF(LEFT($A83,2)="do",$E$188,IF(LEFT($A83,2)="vr",$E$193,IF(LEFT($A83,2)="za",$E$198,IF(LEFT($A83,2)="zo",$E$199)))))))</f>
        <v>0</v>
      </c>
      <c r="F83" s="441">
        <f>IF(LEFT($A83,2)="ma",$C$173,IF(LEFT($A83,2)="di",$C$178,IF(LEFT($A83,2)="wo",$C$183,IF(LEFT($A83,2)="do",$C$188,IF(LEFT($A83,2)="vr",$C$193,IF(LEFT($A83,2)="za",$C$198,IF(LEFT($A83,2)="zo",$C$199)))))))</f>
        <v>0</v>
      </c>
      <c r="G83" s="43">
        <f t="shared" si="39"/>
        <v>0</v>
      </c>
      <c r="H83" s="265"/>
      <c r="I83" s="265"/>
      <c r="J83" s="280"/>
      <c r="K83" s="280"/>
      <c r="L83" s="310"/>
      <c r="M83" s="282"/>
      <c r="N83" s="463">
        <f t="shared" si="41"/>
        <v>43023</v>
      </c>
      <c r="O83" s="390"/>
      <c r="P83" s="283"/>
      <c r="Q83" s="283"/>
      <c r="R83" s="80"/>
      <c r="S83" s="68">
        <f t="shared" si="31"/>
        <v>0</v>
      </c>
      <c r="T83" s="4">
        <f t="shared" si="32"/>
        <v>0</v>
      </c>
      <c r="U83" s="35"/>
      <c r="V83" s="69">
        <f t="shared" si="35"/>
        <v>0</v>
      </c>
      <c r="W83" s="69">
        <f t="shared" si="36"/>
        <v>0</v>
      </c>
      <c r="X83" s="70">
        <f t="shared" si="37"/>
        <v>0</v>
      </c>
      <c r="Y83" s="92">
        <f t="shared" si="33"/>
        <v>0</v>
      </c>
      <c r="Z83" s="234"/>
      <c r="AA83" s="530">
        <v>0</v>
      </c>
      <c r="AB83" s="531">
        <v>0</v>
      </c>
      <c r="AC83" s="37"/>
    </row>
    <row r="84" spans="1:29" ht="12.75" customHeight="1" thickBot="1" x14ac:dyDescent="0.3">
      <c r="A84" s="497" t="str">
        <f>TEXT($B$81,"dddd")</f>
        <v>zaterdag</v>
      </c>
      <c r="B84" s="664"/>
      <c r="C84" s="450"/>
      <c r="D84" s="441">
        <f>IF(LEFT($A84,2)="ma",$D$174,IF(LEFT($A84,2)="di",$D$179,IF(LEFT($A84,2)="wo",$D$184,IF(LEFT($A84,2)="do",$D$189,IF(LEFT($A84,2)="vr",$D$194,IF(LEFT($A84,2)="za",$D$198,IF(LEFT($A84,2)="zo",$D$199)))))))</f>
        <v>0</v>
      </c>
      <c r="E84" s="441">
        <f>IF(LEFT($A84,2)="ma",$E$174,IF(LEFT($A84,2)="di",$E$179,IF(LEFT($A84,2)="wo",$E$184,IF(LEFT($A84,2)="do",$E$189,IF(LEFT($A84,2)="vr",$E$194,IF(LEFT($A84,2)="za",$E$198,IF(LEFT($A84,2)="zo",$E$199)))))))</f>
        <v>0</v>
      </c>
      <c r="F84" s="441">
        <f>IF(LEFT($A84,2)="ma",$C$174,IF(LEFT($A84,2)="di",$C$179,IF(LEFT($A84,2)="wo",$C$184,IF(LEFT($A84,2)="do",$C$189,IF(LEFT($A84,2)="vr",$C$194,IF(LEFT($A84,2)="za",$C$198,IF(LEFT($A84,2)="zo",$C$199)))))))</f>
        <v>0</v>
      </c>
      <c r="G84" s="43">
        <f t="shared" si="39"/>
        <v>0</v>
      </c>
      <c r="H84" s="265"/>
      <c r="I84" s="265"/>
      <c r="J84" s="280"/>
      <c r="K84" s="280"/>
      <c r="L84" s="310"/>
      <c r="M84" s="282"/>
      <c r="N84" s="463">
        <f t="shared" si="41"/>
        <v>43023</v>
      </c>
      <c r="O84" s="390"/>
      <c r="P84" s="283"/>
      <c r="Q84" s="283"/>
      <c r="R84" s="80"/>
      <c r="S84" s="68">
        <f t="shared" si="31"/>
        <v>0</v>
      </c>
      <c r="T84" s="4">
        <f t="shared" si="32"/>
        <v>0</v>
      </c>
      <c r="U84" s="35"/>
      <c r="V84" s="69">
        <f t="shared" si="35"/>
        <v>0</v>
      </c>
      <c r="W84" s="69">
        <f t="shared" si="36"/>
        <v>0</v>
      </c>
      <c r="X84" s="70">
        <f t="shared" si="37"/>
        <v>0</v>
      </c>
      <c r="Y84" s="92">
        <f t="shared" si="33"/>
        <v>0</v>
      </c>
      <c r="Z84" s="234"/>
      <c r="AA84" s="530">
        <v>0</v>
      </c>
      <c r="AB84" s="531">
        <v>0</v>
      </c>
      <c r="AC84" s="37"/>
    </row>
    <row r="85" spans="1:29" ht="13.5" customHeight="1" thickBot="1" x14ac:dyDescent="0.3">
      <c r="A85" s="498" t="str">
        <f>TEXT($B$81,"dddd")</f>
        <v>zaterdag</v>
      </c>
      <c r="B85" s="665"/>
      <c r="C85" s="449" t="e">
        <f t="shared" si="38"/>
        <v>#REF!</v>
      </c>
      <c r="D85" s="442">
        <f>IF(LEFT($A85,2)="ma",$D$175,IF(LEFT($A85,2)="di",$D$180,IF(LEFT($A85,2)="wo",$D$185,IF(LEFT($A85,2)="do",$D$190,IF(LEFT($A85,2)="vr",$D$195,IF(LEFT($A85,2)="za",$D$198,IF(LEFT($A85,2)="zo",$D$199)))))))</f>
        <v>0</v>
      </c>
      <c r="E85" s="442">
        <f>IF(LEFT($A85,2)="ma",$E$175,IF(LEFT($A85,2)="di",$E$180,IF(LEFT($A85,2)="wo",$E$185,IF(LEFT($A85,2)="do",$E$190,IF(LEFT($A85,2)="vr",$E$195,IF(LEFT($A85,2)="za",$E$198,IF(LEFT($A85,2)="zo",$E$199)))))))</f>
        <v>0</v>
      </c>
      <c r="F85" s="442">
        <f>IF(LEFT($A85,2)="ma",$C$175,IF(LEFT($A85,2)="di",$C$180,IF(LEFT($A85,2)="wo",$C$185,IF(LEFT($A85,2)="do",$C$190,IF(LEFT($A85,2)="vr",$C$195,IF(LEFT($A85,2)="za",$C$198,IF(LEFT($A85,2)="zo",$C$199)))))))</f>
        <v>0</v>
      </c>
      <c r="G85" s="44">
        <f t="shared" si="39"/>
        <v>0</v>
      </c>
      <c r="H85" s="266"/>
      <c r="I85" s="266"/>
      <c r="J85" s="284"/>
      <c r="K85" s="284"/>
      <c r="L85" s="311"/>
      <c r="M85" s="286"/>
      <c r="N85" s="463">
        <f t="shared" si="41"/>
        <v>43023</v>
      </c>
      <c r="O85" s="391"/>
      <c r="P85" s="287"/>
      <c r="Q85" s="287"/>
      <c r="R85" s="81"/>
      <c r="S85" s="71">
        <f t="shared" si="31"/>
        <v>0</v>
      </c>
      <c r="T85" s="6">
        <f t="shared" si="32"/>
        <v>0</v>
      </c>
      <c r="U85" s="36"/>
      <c r="V85" s="72">
        <f t="shared" si="35"/>
        <v>0</v>
      </c>
      <c r="W85" s="72">
        <f t="shared" si="36"/>
        <v>0</v>
      </c>
      <c r="X85" s="73">
        <f t="shared" si="37"/>
        <v>0</v>
      </c>
      <c r="Y85" s="93">
        <f t="shared" si="33"/>
        <v>0</v>
      </c>
      <c r="Z85" s="235"/>
      <c r="AA85" s="536">
        <v>0</v>
      </c>
      <c r="AB85" s="537">
        <v>0</v>
      </c>
      <c r="AC85" s="38"/>
    </row>
    <row r="86" spans="1:29" ht="12.75" customHeight="1" thickBot="1" x14ac:dyDescent="0.3">
      <c r="A86" s="499" t="str">
        <f>TEXT($B$86,"dddd")</f>
        <v>zondag</v>
      </c>
      <c r="B86" s="663">
        <f>DATE($AC$3,10,17)</f>
        <v>43024</v>
      </c>
      <c r="C86" s="451"/>
      <c r="D86" s="493">
        <f>IF(LEFT($A86,2 )="ma",$D$171,IF(LEFT($A86,2)="di",$D$176,IF(LEFT($A86,2)="wo",$D$181,IF(LEFT($A86,2)="do",$D$186,IF(LEFT($A86,2)="vr",$D$191,IF(LEFT($A86,2)="za",$D$198,IF(LEFT($A86,2)="zo",$D$199)))))))</f>
        <v>0</v>
      </c>
      <c r="E86" s="495">
        <f>IF(LEFT($A86,2)="ma",$E$171,IF(LEFT($A86,2)="di",$E$176,IF(LEFT($A86,2)="wo",$E$181,IF(LEFT($A86,2)="do",$E$186,IF(LEFT($A86,2)="vr",$E$191,IF(LEFT($A86,2)="za",$E$198,IF(LEFT($A86,2)="zo",$E$199)))))))</f>
        <v>0</v>
      </c>
      <c r="F86" s="495">
        <f>IF(LEFT($A86,2)="ma",$C$171,IF(LEFT($A86,2)="di",$C$176,IF(LEFT($A86,2)="wo",$C$181,IF(LEFT($A86,2)="do",$C$186,IF(LEFT($A86,2)="vr",$C$191,IF(LEFT($A86,2)="za",$C$198,IF(LEFT($A86,2)="zo",$C$199)))))))</f>
        <v>0</v>
      </c>
      <c r="G86" s="42">
        <f t="shared" si="39"/>
        <v>0</v>
      </c>
      <c r="H86" s="264"/>
      <c r="I86" s="508"/>
      <c r="J86" s="276"/>
      <c r="K86" s="276"/>
      <c r="L86" s="309"/>
      <c r="M86" s="278"/>
      <c r="N86" s="464">
        <f>$B$86</f>
        <v>43024</v>
      </c>
      <c r="O86" s="389"/>
      <c r="P86" s="279"/>
      <c r="Q86" s="279"/>
      <c r="R86" s="79"/>
      <c r="S86" s="200">
        <f t="shared" si="31"/>
        <v>0</v>
      </c>
      <c r="T86" s="5">
        <f t="shared" si="32"/>
        <v>0</v>
      </c>
      <c r="U86" s="34"/>
      <c r="V86" s="67">
        <f>IF(LEFT(M86,1)="R",IF(U86&lt;$Q$2,0,U86-$Q$2),IF(LEFT(M86,1)="S",IF(U86&lt;$Q$2,0,U86-$Q$2),U86))</f>
        <v>0</v>
      </c>
      <c r="W86" s="67">
        <f>U86</f>
        <v>0</v>
      </c>
      <c r="X86" s="74">
        <f>W86*($Y$3)</f>
        <v>0</v>
      </c>
      <c r="Y86" s="91">
        <f t="shared" si="33"/>
        <v>0</v>
      </c>
      <c r="Z86" s="238"/>
      <c r="AA86" s="528">
        <v>0</v>
      </c>
      <c r="AB86" s="529">
        <v>0</v>
      </c>
      <c r="AC86" s="41"/>
    </row>
    <row r="87" spans="1:29" ht="12.75" customHeight="1" thickBot="1" x14ac:dyDescent="0.3">
      <c r="A87" s="499" t="str">
        <f>TEXT($B$86,"dddd")</f>
        <v>zondag</v>
      </c>
      <c r="B87" s="664"/>
      <c r="C87" s="450"/>
      <c r="D87" s="494">
        <f>IF(LEFT($A87,2)="ma",$D$172,IF(LEFT($A87,2)="di",$D$177,IF(LEFT($A87,2)="wo",$D$182,IF(LEFT($A87,2)="do",$D$187,IF(LEFT($A87,2)="vr",$D$192,IF(LEFT($A87,2)="za",$D$198,IF(LEFT($A87,2)="zo",$D$199)))))))</f>
        <v>0</v>
      </c>
      <c r="E87" s="441">
        <f>IF(LEFT($A87,2)="ma",$E$172,IF(LEFT($A87,2)="di",$E$177,IF(LEFT($A87,2)="wo",$E$182,IF(LEFT($A87,2)="do",$E$187,IF(LEFT($A87,2)="vr",$E$192,IF(LEFT($A87,2)="za",$E$198,IF(LEFT($A87,2)="zo",$E$199)))))))</f>
        <v>0</v>
      </c>
      <c r="F87" s="441">
        <f>IF(LEFT($A87,2)="ma",$C$172,IF(LEFT($A87,2)="di",$C$177,IF(LEFT($A87,2)="wo",$C$182,IF(LEFT($A87,2)="do",$C$187,IF(LEFT($A87,2)="vr",$C$192,IF(LEFT($A87,2)="za",$C$198,IF(LEFT($A87,2)="zo",$C$199)))))))</f>
        <v>0</v>
      </c>
      <c r="G87" s="43">
        <f t="shared" si="39"/>
        <v>0</v>
      </c>
      <c r="H87" s="265"/>
      <c r="I87" s="265"/>
      <c r="J87" s="280"/>
      <c r="K87" s="280"/>
      <c r="L87" s="310"/>
      <c r="M87" s="282"/>
      <c r="N87" s="464">
        <f t="shared" ref="N87:N90" si="42">$B$86</f>
        <v>43024</v>
      </c>
      <c r="O87" s="390"/>
      <c r="P87" s="283"/>
      <c r="Q87" s="283"/>
      <c r="R87" s="80"/>
      <c r="S87" s="68">
        <f t="shared" si="31"/>
        <v>0</v>
      </c>
      <c r="T87" s="4">
        <f t="shared" si="32"/>
        <v>0</v>
      </c>
      <c r="U87" s="35"/>
      <c r="V87" s="69">
        <f t="shared" si="35"/>
        <v>0</v>
      </c>
      <c r="W87" s="69">
        <f t="shared" si="36"/>
        <v>0</v>
      </c>
      <c r="X87" s="70">
        <f t="shared" si="37"/>
        <v>0</v>
      </c>
      <c r="Y87" s="92">
        <f t="shared" si="33"/>
        <v>0</v>
      </c>
      <c r="Z87" s="234"/>
      <c r="AA87" s="530">
        <v>0</v>
      </c>
      <c r="AB87" s="531">
        <v>0</v>
      </c>
      <c r="AC87" s="37"/>
    </row>
    <row r="88" spans="1:29" ht="12.75" customHeight="1" thickBot="1" x14ac:dyDescent="0.3">
      <c r="A88" s="499" t="str">
        <f>TEXT($B$86,"dddd")</f>
        <v>zondag</v>
      </c>
      <c r="B88" s="664"/>
      <c r="C88" s="452"/>
      <c r="D88" s="492">
        <f>IF(LEFT($A88,2)="ma",$D$173,IF(LEFT($A88,2)="di",$D$178,IF(LEFT($A88,2)="wo",$D$183,IF(LEFT($A88,2)="do",$D$188,IF(LEFT($A88,2)="vr",$D$193,IF(LEFT($A88,2)="za",$D$198,IF(LEFT($A88,2)="zo",$D$199)))))))</f>
        <v>0</v>
      </c>
      <c r="E88" s="441">
        <f>IF(LEFT($A88,2)="ma",$E$173,IF(LEFT($A88,2)="di",$E$178,IF(LEFT($A88,2)="wo",$E$183,IF(LEFT($A88,2)="do",$E$188,IF(LEFT($A88,2)="vr",$E$193,IF(LEFT($A88,2)="za",$E$198,IF(LEFT($A88,2)="zo",$E$199)))))))</f>
        <v>0</v>
      </c>
      <c r="F88" s="441">
        <f>IF(LEFT($A88,2)="ma",$C$173,IF(LEFT($A88,2)="di",$C$178,IF(LEFT($A88,2)="wo",$C$183,IF(LEFT($A88,2)="do",$C$188,IF(LEFT($A88,2)="vr",$C$193,IF(LEFT($A88,2)="za",$C$198,IF(LEFT($A88,2)="zo",$C$199)))))))</f>
        <v>0</v>
      </c>
      <c r="G88" s="43">
        <f t="shared" si="39"/>
        <v>0</v>
      </c>
      <c r="H88" s="265"/>
      <c r="I88" s="265"/>
      <c r="J88" s="280"/>
      <c r="K88" s="280"/>
      <c r="L88" s="310"/>
      <c r="M88" s="282"/>
      <c r="N88" s="464">
        <f t="shared" si="42"/>
        <v>43024</v>
      </c>
      <c r="O88" s="390"/>
      <c r="P88" s="283"/>
      <c r="Q88" s="283"/>
      <c r="R88" s="80"/>
      <c r="S88" s="68">
        <f t="shared" si="31"/>
        <v>0</v>
      </c>
      <c r="T88" s="4">
        <f t="shared" si="32"/>
        <v>0</v>
      </c>
      <c r="U88" s="35"/>
      <c r="V88" s="69">
        <f t="shared" si="35"/>
        <v>0</v>
      </c>
      <c r="W88" s="69">
        <f t="shared" si="36"/>
        <v>0</v>
      </c>
      <c r="X88" s="70">
        <f t="shared" si="37"/>
        <v>0</v>
      </c>
      <c r="Y88" s="92">
        <f t="shared" si="33"/>
        <v>0</v>
      </c>
      <c r="Z88" s="234"/>
      <c r="AA88" s="530">
        <v>0</v>
      </c>
      <c r="AB88" s="531">
        <v>0</v>
      </c>
      <c r="AC88" s="37"/>
    </row>
    <row r="89" spans="1:29" ht="12.75" customHeight="1" thickBot="1" x14ac:dyDescent="0.3">
      <c r="A89" s="499" t="str">
        <f>TEXT($B$86,"dddd")</f>
        <v>zondag</v>
      </c>
      <c r="B89" s="664"/>
      <c r="C89" s="450"/>
      <c r="D89" s="441">
        <f>IF(LEFT($A89,2)="ma",$D$174,IF(LEFT($A89,2)="di",$D$179,IF(LEFT($A89,2)="wo",$D$184,IF(LEFT($A89,2)="do",$D$189,IF(LEFT($A89,2)="vr",$D$194,IF(LEFT($A89,2)="za",$D$198,IF(LEFT($A89,2)="zo",$D$199)))))))</f>
        <v>0</v>
      </c>
      <c r="E89" s="441">
        <f>IF(LEFT($A89,2)="ma",$E$174,IF(LEFT($A89,2)="di",$E$179,IF(LEFT($A89,2)="wo",$E$184,IF(LEFT($A89,2)="do",$E$189,IF(LEFT($A89,2)="vr",$E$194,IF(LEFT($A89,2)="za",$E$198,IF(LEFT($A89,2)="zo",$E$199)))))))</f>
        <v>0</v>
      </c>
      <c r="F89" s="441">
        <f>IF(LEFT($A89,2)="ma",$C$174,IF(LEFT($A89,2)="di",$C$179,IF(LEFT($A89,2)="wo",$C$184,IF(LEFT($A89,2)="do",$C$189,IF(LEFT($A89,2)="vr",$C$194,IF(LEFT($A89,2)="za",$C$198,IF(LEFT($A89,2)="zo",$C$199)))))))</f>
        <v>0</v>
      </c>
      <c r="G89" s="43">
        <f t="shared" si="39"/>
        <v>0</v>
      </c>
      <c r="H89" s="265"/>
      <c r="I89" s="265"/>
      <c r="J89" s="280"/>
      <c r="K89" s="280"/>
      <c r="L89" s="310"/>
      <c r="M89" s="282"/>
      <c r="N89" s="464">
        <f t="shared" si="42"/>
        <v>43024</v>
      </c>
      <c r="O89" s="390"/>
      <c r="P89" s="283"/>
      <c r="Q89" s="283"/>
      <c r="R89" s="80"/>
      <c r="S89" s="68">
        <f t="shared" si="31"/>
        <v>0</v>
      </c>
      <c r="T89" s="4">
        <f t="shared" si="32"/>
        <v>0</v>
      </c>
      <c r="U89" s="35"/>
      <c r="V89" s="69">
        <f t="shared" si="35"/>
        <v>0</v>
      </c>
      <c r="W89" s="69">
        <f t="shared" si="36"/>
        <v>0</v>
      </c>
      <c r="X89" s="70">
        <f t="shared" si="37"/>
        <v>0</v>
      </c>
      <c r="Y89" s="92">
        <f t="shared" si="33"/>
        <v>0</v>
      </c>
      <c r="Z89" s="234"/>
      <c r="AA89" s="530">
        <v>0</v>
      </c>
      <c r="AB89" s="531">
        <v>0</v>
      </c>
      <c r="AC89" s="37"/>
    </row>
    <row r="90" spans="1:29" ht="13.5" customHeight="1" thickBot="1" x14ac:dyDescent="0.3">
      <c r="A90" s="499" t="str">
        <f>TEXT($B$86,"dddd")</f>
        <v>zondag</v>
      </c>
      <c r="B90" s="665"/>
      <c r="C90" s="449" t="e">
        <f t="shared" si="38"/>
        <v>#REF!</v>
      </c>
      <c r="D90" s="442">
        <f>IF(LEFT($A90,2)="ma",$D$175,IF(LEFT($A90,2)="di",$D$180,IF(LEFT($A90,2)="wo",$D$185,IF(LEFT($A90,2)="do",$D$190,IF(LEFT($A90,2)="vr",$D$195,IF(LEFT($A90,2)="za",$D$198,IF(LEFT($A90,2)="zo",$D$199)))))))</f>
        <v>0</v>
      </c>
      <c r="E90" s="442">
        <f>IF(LEFT($A90,2)="ma",$E$175,IF(LEFT($A90,2)="di",$E$180,IF(LEFT($A90,2)="wo",$E$185,IF(LEFT($A90,2)="do",$E$190,IF(LEFT($A90,2)="vr",$E$195,IF(LEFT($A90,2)="za",$E$198,IF(LEFT($A90,2)="zo",$E$199)))))))</f>
        <v>0</v>
      </c>
      <c r="F90" s="442">
        <f>IF(LEFT($A90,2)="ma",$C$175,IF(LEFT($A90,2)="di",$C$180,IF(LEFT($A90,2)="wo",$C$185,IF(LEFT($A90,2)="do",$C$190,IF(LEFT($A90,2)="vr",$C$195,IF(LEFT($A90,2)="za",$C$198,IF(LEFT($A90,2)="zo",$C$199)))))))</f>
        <v>0</v>
      </c>
      <c r="G90" s="44">
        <f t="shared" si="39"/>
        <v>0</v>
      </c>
      <c r="H90" s="266"/>
      <c r="I90" s="266"/>
      <c r="J90" s="284"/>
      <c r="K90" s="284"/>
      <c r="L90" s="311"/>
      <c r="M90" s="286"/>
      <c r="N90" s="464">
        <f t="shared" si="42"/>
        <v>43024</v>
      </c>
      <c r="O90" s="391"/>
      <c r="P90" s="287"/>
      <c r="Q90" s="287"/>
      <c r="R90" s="81"/>
      <c r="S90" s="71">
        <f t="shared" si="31"/>
        <v>0</v>
      </c>
      <c r="T90" s="6">
        <f t="shared" si="32"/>
        <v>0</v>
      </c>
      <c r="U90" s="36"/>
      <c r="V90" s="72">
        <f t="shared" si="35"/>
        <v>0</v>
      </c>
      <c r="W90" s="72">
        <f t="shared" si="36"/>
        <v>0</v>
      </c>
      <c r="X90" s="73">
        <f t="shared" si="37"/>
        <v>0</v>
      </c>
      <c r="Y90" s="93">
        <f t="shared" si="33"/>
        <v>0</v>
      </c>
      <c r="Z90" s="235"/>
      <c r="AA90" s="532">
        <v>0</v>
      </c>
      <c r="AB90" s="533">
        <v>0</v>
      </c>
      <c r="AC90" s="38"/>
    </row>
    <row r="91" spans="1:29" ht="12.75" customHeight="1" x14ac:dyDescent="0.25">
      <c r="A91" s="496" t="str">
        <f>TEXT($B$91,"dddd")</f>
        <v>maandag</v>
      </c>
      <c r="B91" s="663">
        <f>DATE($AC$3,10,18)</f>
        <v>43025</v>
      </c>
      <c r="C91" s="451"/>
      <c r="D91" s="493">
        <f>IF(LEFT($A91,2 )="ma",$D$171,IF(LEFT($A91,2)="di",$D$176,IF(LEFT($A91,2)="wo",$D$181,IF(LEFT($A91,2)="do",$D$186,IF(LEFT($A91,2)="vr",$D$191,IF(LEFT($A91,2)="za",$D$198,IF(LEFT($A91,2)="zo",$D$199)))))))</f>
        <v>0</v>
      </c>
      <c r="E91" s="495">
        <f>IF(LEFT($A91,2)="ma",$E$171,IF(LEFT($A91,2)="di",$E$176,IF(LEFT($A91,2)="wo",$E$181,IF(LEFT($A91,2)="do",$E$186,IF(LEFT($A91,2)="vr",$E$191,IF(LEFT($A91,2)="za",$E$198,IF(LEFT($A91,2)="zo",$E$199)))))))</f>
        <v>0</v>
      </c>
      <c r="F91" s="495">
        <f>IF(LEFT($A91,2)="ma",$C$171,IF(LEFT($A91,2)="di",$C$176,IF(LEFT($A91,2)="wo",$C$181,IF(LEFT($A91,2)="do",$C$186,IF(LEFT($A91,2)="vr",$C$191,IF(LEFT($A91,2)="za",$C$198,IF(LEFT($A91,2)="zo",$C$199)))))))</f>
        <v>0</v>
      </c>
      <c r="G91" s="42">
        <f t="shared" si="39"/>
        <v>0</v>
      </c>
      <c r="H91" s="264"/>
      <c r="I91" s="508"/>
      <c r="J91" s="276"/>
      <c r="K91" s="276"/>
      <c r="L91" s="309"/>
      <c r="M91" s="278"/>
      <c r="N91" s="463">
        <f>$B$91</f>
        <v>43025</v>
      </c>
      <c r="O91" s="389"/>
      <c r="P91" s="279"/>
      <c r="Q91" s="279"/>
      <c r="R91" s="79"/>
      <c r="S91" s="200">
        <f t="shared" si="31"/>
        <v>0</v>
      </c>
      <c r="T91" s="5">
        <f t="shared" si="32"/>
        <v>0</v>
      </c>
      <c r="U91" s="34"/>
      <c r="V91" s="67">
        <f>IF(LEFT(M91,1)="R",IF(U91&lt;$Q$2,0,U91-$Q$2),IF(LEFT(M91,1)="S",IF(U91&lt;$Q$2,0,U91-$Q$2),U91))</f>
        <v>0</v>
      </c>
      <c r="W91" s="67">
        <f>U91</f>
        <v>0</v>
      </c>
      <c r="X91" s="74">
        <f>W91*($Y$3)</f>
        <v>0</v>
      </c>
      <c r="Y91" s="91">
        <f t="shared" si="33"/>
        <v>0</v>
      </c>
      <c r="Z91" s="238"/>
      <c r="AA91" s="534">
        <v>0</v>
      </c>
      <c r="AB91" s="535">
        <v>0</v>
      </c>
      <c r="AC91" s="41"/>
    </row>
    <row r="92" spans="1:29" ht="12.75" customHeight="1" x14ac:dyDescent="0.25">
      <c r="A92" s="497" t="str">
        <f>TEXT($B$91,"dddd")</f>
        <v>maandag</v>
      </c>
      <c r="B92" s="664"/>
      <c r="C92" s="450"/>
      <c r="D92" s="494">
        <f>IF(LEFT($A92,2)="ma",$D$172,IF(LEFT($A92,2)="di",$D$177,IF(LEFT($A92,2)="wo",$D$182,IF(LEFT($A92,2)="do",$D$187,IF(LEFT($A92,2)="vr",$D$192,IF(LEFT($A92,2)="za",$D$198,IF(LEFT($A92,2)="zo",$D$199)))))))</f>
        <v>0</v>
      </c>
      <c r="E92" s="441">
        <f>IF(LEFT($A92,2)="ma",$E$172,IF(LEFT($A92,2)="di",$E$177,IF(LEFT($A92,2)="wo",$E$182,IF(LEFT($A92,2)="do",$E$187,IF(LEFT($A92,2)="vr",$E$192,IF(LEFT($A92,2)="za",$E$198,IF(LEFT($A92,2)="zo",$E$199)))))))</f>
        <v>0</v>
      </c>
      <c r="F92" s="441">
        <f>IF(LEFT($A92,2)="ma",$C$172,IF(LEFT($A92,2)="di",$C$177,IF(LEFT($A92,2)="wo",$C$182,IF(LEFT($A92,2)="do",$C$187,IF(LEFT($A92,2)="vr",$C$192,IF(LEFT($A92,2)="za",$C$198,IF(LEFT($A92,2)="zo",$C$199)))))))</f>
        <v>0</v>
      </c>
      <c r="G92" s="43">
        <f t="shared" si="39"/>
        <v>0</v>
      </c>
      <c r="H92" s="265"/>
      <c r="I92" s="265"/>
      <c r="J92" s="280"/>
      <c r="K92" s="280"/>
      <c r="L92" s="310"/>
      <c r="M92" s="282"/>
      <c r="N92" s="463">
        <f t="shared" ref="N92:N95" si="43">$B$91</f>
        <v>43025</v>
      </c>
      <c r="O92" s="390"/>
      <c r="P92" s="283"/>
      <c r="Q92" s="283"/>
      <c r="R92" s="80"/>
      <c r="S92" s="68">
        <f t="shared" si="31"/>
        <v>0</v>
      </c>
      <c r="T92" s="4">
        <f t="shared" si="32"/>
        <v>0</v>
      </c>
      <c r="U92" s="35"/>
      <c r="V92" s="69">
        <f t="shared" si="35"/>
        <v>0</v>
      </c>
      <c r="W92" s="69">
        <f t="shared" si="36"/>
        <v>0</v>
      </c>
      <c r="X92" s="70">
        <f t="shared" si="37"/>
        <v>0</v>
      </c>
      <c r="Y92" s="92">
        <f t="shared" si="33"/>
        <v>0</v>
      </c>
      <c r="Z92" s="234"/>
      <c r="AA92" s="530">
        <v>0</v>
      </c>
      <c r="AB92" s="531">
        <v>0</v>
      </c>
      <c r="AC92" s="37"/>
    </row>
    <row r="93" spans="1:29" ht="12.75" customHeight="1" x14ac:dyDescent="0.25">
      <c r="A93" s="497" t="str">
        <f>TEXT($B$91,"dddd")</f>
        <v>maandag</v>
      </c>
      <c r="B93" s="664"/>
      <c r="C93" s="452"/>
      <c r="D93" s="492">
        <f>IF(LEFT($A93,2)="ma",$D$173,IF(LEFT($A93,2)="di",$D$178,IF(LEFT($A93,2)="wo",$D$183,IF(LEFT($A93,2)="do",$D$188,IF(LEFT($A93,2)="vr",$D$193,IF(LEFT($A93,2)="za",$D$198,IF(LEFT($A93,2)="zo",$D$199)))))))</f>
        <v>0</v>
      </c>
      <c r="E93" s="441">
        <f>IF(LEFT($A93,2)="ma",$E$173,IF(LEFT($A93,2)="di",$E$178,IF(LEFT($A93,2)="wo",$E$183,IF(LEFT($A93,2)="do",$E$188,IF(LEFT($A93,2)="vr",$E$193,IF(LEFT($A93,2)="za",$E$198,IF(LEFT($A93,2)="zo",$E$199)))))))</f>
        <v>0</v>
      </c>
      <c r="F93" s="441">
        <f>IF(LEFT($A93,2)="ma",$C$173,IF(LEFT($A93,2)="di",$C$178,IF(LEFT($A93,2)="wo",$C$183,IF(LEFT($A93,2)="do",$C$188,IF(LEFT($A93,2)="vr",$C$193,IF(LEFT($A93,2)="za",$C$198,IF(LEFT($A93,2)="zo",$C$199)))))))</f>
        <v>0</v>
      </c>
      <c r="G93" s="43">
        <f t="shared" si="39"/>
        <v>0</v>
      </c>
      <c r="H93" s="265"/>
      <c r="I93" s="265"/>
      <c r="J93" s="280"/>
      <c r="K93" s="280"/>
      <c r="L93" s="310"/>
      <c r="M93" s="282"/>
      <c r="N93" s="463">
        <f t="shared" si="43"/>
        <v>43025</v>
      </c>
      <c r="O93" s="390"/>
      <c r="P93" s="283"/>
      <c r="Q93" s="283"/>
      <c r="R93" s="80"/>
      <c r="S93" s="68">
        <f t="shared" si="31"/>
        <v>0</v>
      </c>
      <c r="T93" s="4">
        <f t="shared" si="32"/>
        <v>0</v>
      </c>
      <c r="U93" s="35"/>
      <c r="V93" s="69">
        <f t="shared" si="35"/>
        <v>0</v>
      </c>
      <c r="W93" s="69">
        <f t="shared" si="36"/>
        <v>0</v>
      </c>
      <c r="X93" s="70">
        <f t="shared" si="37"/>
        <v>0</v>
      </c>
      <c r="Y93" s="92">
        <f t="shared" si="33"/>
        <v>0</v>
      </c>
      <c r="Z93" s="234"/>
      <c r="AA93" s="530">
        <v>0</v>
      </c>
      <c r="AB93" s="531">
        <v>0</v>
      </c>
      <c r="AC93" s="37"/>
    </row>
    <row r="94" spans="1:29" ht="12.75" customHeight="1" thickBot="1" x14ac:dyDescent="0.3">
      <c r="A94" s="497" t="str">
        <f>TEXT($B$91,"dddd")</f>
        <v>maandag</v>
      </c>
      <c r="B94" s="664"/>
      <c r="C94" s="450"/>
      <c r="D94" s="441">
        <f>IF(LEFT($A94,2)="ma",$D$174,IF(LEFT($A94,2)="di",$D$179,IF(LEFT($A94,2)="wo",$D$184,IF(LEFT($A94,2)="do",$D$189,IF(LEFT($A94,2)="vr",$D$194,IF(LEFT($A94,2)="za",$D$198,IF(LEFT($A94,2)="zo",$D$199)))))))</f>
        <v>0</v>
      </c>
      <c r="E94" s="441">
        <f>IF(LEFT($A94,2)="ma",$E$174,IF(LEFT($A94,2)="di",$E$179,IF(LEFT($A94,2)="wo",$E$184,IF(LEFT($A94,2)="do",$E$189,IF(LEFT($A94,2)="vr",$E$194,IF(LEFT($A94,2)="za",$E$198,IF(LEFT($A94,2)="zo",$E$199)))))))</f>
        <v>0</v>
      </c>
      <c r="F94" s="441">
        <f>IF(LEFT($A94,2)="ma",$C$174,IF(LEFT($A94,2)="di",$C$179,IF(LEFT($A94,2)="wo",$C$184,IF(LEFT($A94,2)="do",$C$189,IF(LEFT($A94,2)="vr",$C$194,IF(LEFT($A94,2)="za",$C$198,IF(LEFT($A94,2)="zo",$C$199)))))))</f>
        <v>0</v>
      </c>
      <c r="G94" s="43">
        <f t="shared" si="39"/>
        <v>0</v>
      </c>
      <c r="H94" s="265"/>
      <c r="I94" s="265"/>
      <c r="J94" s="280"/>
      <c r="K94" s="280"/>
      <c r="L94" s="310"/>
      <c r="M94" s="282"/>
      <c r="N94" s="463">
        <f t="shared" si="43"/>
        <v>43025</v>
      </c>
      <c r="O94" s="390"/>
      <c r="P94" s="283"/>
      <c r="Q94" s="283"/>
      <c r="R94" s="80"/>
      <c r="S94" s="68">
        <f t="shared" si="31"/>
        <v>0</v>
      </c>
      <c r="T94" s="4">
        <f t="shared" si="32"/>
        <v>0</v>
      </c>
      <c r="U94" s="35"/>
      <c r="V94" s="69">
        <f t="shared" si="35"/>
        <v>0</v>
      </c>
      <c r="W94" s="69">
        <f t="shared" si="36"/>
        <v>0</v>
      </c>
      <c r="X94" s="70">
        <f t="shared" si="37"/>
        <v>0</v>
      </c>
      <c r="Y94" s="92">
        <f t="shared" si="33"/>
        <v>0</v>
      </c>
      <c r="Z94" s="234"/>
      <c r="AA94" s="530">
        <v>0</v>
      </c>
      <c r="AB94" s="531">
        <v>0</v>
      </c>
      <c r="AC94" s="37"/>
    </row>
    <row r="95" spans="1:29" ht="13.5" customHeight="1" thickBot="1" x14ac:dyDescent="0.3">
      <c r="A95" s="498" t="str">
        <f>TEXT($B$91,"dddd")</f>
        <v>maandag</v>
      </c>
      <c r="B95" s="665"/>
      <c r="C95" s="449" t="e">
        <f t="shared" si="38"/>
        <v>#REF!</v>
      </c>
      <c r="D95" s="442">
        <f>IF(LEFT($A95,2)="ma",$D$175,IF(LEFT($A95,2)="di",$D$180,IF(LEFT($A95,2)="wo",$D$185,IF(LEFT($A95,2)="do",$D$190,IF(LEFT($A95,2)="vr",$D$195,IF(LEFT($A95,2)="za",$D$198,IF(LEFT($A95,2)="zo",$D$199)))))))</f>
        <v>0</v>
      </c>
      <c r="E95" s="442">
        <f>IF(LEFT($A95,2)="ma",$E$175,IF(LEFT($A95,2)="di",$E$180,IF(LEFT($A95,2)="wo",$E$185,IF(LEFT($A95,2)="do",$E$190,IF(LEFT($A95,2)="vr",$E$195,IF(LEFT($A95,2)="za",$E$198,IF(LEFT($A95,2)="zo",$E$199)))))))</f>
        <v>0</v>
      </c>
      <c r="F95" s="442">
        <f>IF(LEFT($A95,2)="ma",$C$175,IF(LEFT($A95,2)="di",$C$180,IF(LEFT($A95,2)="wo",$C$185,IF(LEFT($A95,2)="do",$C$190,IF(LEFT($A95,2)="vr",$C$195,IF(LEFT($A95,2)="za",$C$198,IF(LEFT($A95,2)="zo",$C$199)))))))</f>
        <v>0</v>
      </c>
      <c r="G95" s="44">
        <f t="shared" si="39"/>
        <v>0</v>
      </c>
      <c r="H95" s="266"/>
      <c r="I95" s="266"/>
      <c r="J95" s="284"/>
      <c r="K95" s="284"/>
      <c r="L95" s="311"/>
      <c r="M95" s="286"/>
      <c r="N95" s="463">
        <f t="shared" si="43"/>
        <v>43025</v>
      </c>
      <c r="O95" s="391"/>
      <c r="P95" s="287"/>
      <c r="Q95" s="287"/>
      <c r="R95" s="81"/>
      <c r="S95" s="71">
        <f t="shared" si="31"/>
        <v>0</v>
      </c>
      <c r="T95" s="6">
        <f t="shared" si="32"/>
        <v>0</v>
      </c>
      <c r="U95" s="36"/>
      <c r="V95" s="72">
        <f t="shared" si="35"/>
        <v>0</v>
      </c>
      <c r="W95" s="72">
        <f t="shared" si="36"/>
        <v>0</v>
      </c>
      <c r="X95" s="73">
        <f t="shared" si="37"/>
        <v>0</v>
      </c>
      <c r="Y95" s="93">
        <f t="shared" si="33"/>
        <v>0</v>
      </c>
      <c r="Z95" s="235"/>
      <c r="AA95" s="536">
        <v>0</v>
      </c>
      <c r="AB95" s="537">
        <v>0</v>
      </c>
      <c r="AC95" s="38"/>
    </row>
    <row r="96" spans="1:29" ht="12.75" customHeight="1" thickBot="1" x14ac:dyDescent="0.3">
      <c r="A96" s="499" t="str">
        <f>TEXT($B$96,"dddd")</f>
        <v>dinsdag</v>
      </c>
      <c r="B96" s="663">
        <f>DATE($AC$3,10,19)</f>
        <v>43026</v>
      </c>
      <c r="C96" s="451"/>
      <c r="D96" s="493">
        <f>IF(LEFT($A96,2 )="ma",$D$171,IF(LEFT($A96,2)="di",$D$176,IF(LEFT($A96,2)="wo",$D$181,IF(LEFT($A96,2)="do",$D$186,IF(LEFT($A96,2)="vr",$D$191,IF(LEFT($A96,2)="za",$D$198,IF(LEFT($A96,2)="zo",$D$199)))))))</f>
        <v>0</v>
      </c>
      <c r="E96" s="495">
        <f>IF(LEFT($A96,2)="ma",$E$171,IF(LEFT($A96,2)="di",$E$176,IF(LEFT($A96,2)="wo",$E$181,IF(LEFT($A96,2)="do",$E$186,IF(LEFT($A96,2)="vr",$E$191,IF(LEFT($A96,2)="za",$E$198,IF(LEFT($A96,2)="zo",$E$199)))))))</f>
        <v>0</v>
      </c>
      <c r="F96" s="495">
        <f>IF(LEFT($A96,2)="ma",$C$171,IF(LEFT($A96,2)="di",$C$176,IF(LEFT($A96,2)="wo",$C$181,IF(LEFT($A96,2)="do",$C$186,IF(LEFT($A96,2)="vr",$C$191,IF(LEFT($A96,2)="za",$C$198,IF(LEFT($A96,2)="zo",$C$199)))))))</f>
        <v>0</v>
      </c>
      <c r="G96" s="42">
        <f t="shared" si="39"/>
        <v>0</v>
      </c>
      <c r="H96" s="264"/>
      <c r="I96" s="508"/>
      <c r="J96" s="276"/>
      <c r="K96" s="276"/>
      <c r="L96" s="309"/>
      <c r="M96" s="278"/>
      <c r="N96" s="464">
        <f>$B$96</f>
        <v>43026</v>
      </c>
      <c r="O96" s="389"/>
      <c r="P96" s="279"/>
      <c r="Q96" s="279"/>
      <c r="R96" s="79"/>
      <c r="S96" s="200">
        <f t="shared" si="31"/>
        <v>0</v>
      </c>
      <c r="T96" s="5">
        <f t="shared" si="32"/>
        <v>0</v>
      </c>
      <c r="U96" s="34"/>
      <c r="V96" s="67">
        <f>IF(LEFT(M96,1)="R",IF(U96&lt;$Q$2,0,U96-$Q$2),IF(LEFT(M96,1)="S",IF(U96&lt;$Q$2,0,U96-$Q$2),U96))</f>
        <v>0</v>
      </c>
      <c r="W96" s="67">
        <f>U96</f>
        <v>0</v>
      </c>
      <c r="X96" s="74">
        <f>W96*($Y$3)</f>
        <v>0</v>
      </c>
      <c r="Y96" s="91">
        <f t="shared" si="33"/>
        <v>0</v>
      </c>
      <c r="Z96" s="238"/>
      <c r="AA96" s="528">
        <v>0</v>
      </c>
      <c r="AB96" s="529">
        <v>0</v>
      </c>
      <c r="AC96" s="41"/>
    </row>
    <row r="97" spans="1:29" ht="12.75" customHeight="1" thickBot="1" x14ac:dyDescent="0.3">
      <c r="A97" s="499" t="str">
        <f>TEXT($B$96,"dddd")</f>
        <v>dinsdag</v>
      </c>
      <c r="B97" s="664"/>
      <c r="C97" s="450"/>
      <c r="D97" s="494">
        <f>IF(LEFT($A97,2)="ma",$D$172,IF(LEFT($A97,2)="di",$D$177,IF(LEFT($A97,2)="wo",$D$182,IF(LEFT($A97,2)="do",$D$187,IF(LEFT($A97,2)="vr",$D$192,IF(LEFT($A97,2)="za",$D$198,IF(LEFT($A97,2)="zo",$D$199)))))))</f>
        <v>0</v>
      </c>
      <c r="E97" s="441">
        <f>IF(LEFT($A97,2)="ma",$E$172,IF(LEFT($A97,2)="di",$E$177,IF(LEFT($A97,2)="wo",$E$182,IF(LEFT($A97,2)="do",$E$187,IF(LEFT($A97,2)="vr",$E$192,IF(LEFT($A97,2)="za",$E$198,IF(LEFT($A97,2)="zo",$E$199)))))))</f>
        <v>0</v>
      </c>
      <c r="F97" s="441">
        <f>IF(LEFT($A97,2)="ma",$C$172,IF(LEFT($A97,2)="di",$C$177,IF(LEFT($A97,2)="wo",$C$182,IF(LEFT($A97,2)="do",$C$187,IF(LEFT($A97,2)="vr",$C$192,IF(LEFT($A97,2)="za",$C$198,IF(LEFT($A97,2)="zo",$C$199)))))))</f>
        <v>0</v>
      </c>
      <c r="G97" s="43">
        <f t="shared" si="39"/>
        <v>0</v>
      </c>
      <c r="H97" s="265"/>
      <c r="I97" s="265"/>
      <c r="J97" s="280"/>
      <c r="K97" s="280"/>
      <c r="L97" s="310"/>
      <c r="M97" s="282"/>
      <c r="N97" s="464">
        <f t="shared" ref="N97:N100" si="44">$B$96</f>
        <v>43026</v>
      </c>
      <c r="O97" s="390"/>
      <c r="P97" s="283"/>
      <c r="Q97" s="283"/>
      <c r="R97" s="80"/>
      <c r="S97" s="68">
        <f t="shared" si="31"/>
        <v>0</v>
      </c>
      <c r="T97" s="4">
        <f t="shared" si="32"/>
        <v>0</v>
      </c>
      <c r="U97" s="35"/>
      <c r="V97" s="69">
        <f t="shared" si="35"/>
        <v>0</v>
      </c>
      <c r="W97" s="69">
        <f t="shared" si="36"/>
        <v>0</v>
      </c>
      <c r="X97" s="70">
        <f t="shared" si="37"/>
        <v>0</v>
      </c>
      <c r="Y97" s="92">
        <f t="shared" si="33"/>
        <v>0</v>
      </c>
      <c r="Z97" s="234"/>
      <c r="AA97" s="530">
        <v>0</v>
      </c>
      <c r="AB97" s="531">
        <v>0</v>
      </c>
      <c r="AC97" s="37"/>
    </row>
    <row r="98" spans="1:29" ht="12.75" customHeight="1" thickBot="1" x14ac:dyDescent="0.3">
      <c r="A98" s="499" t="str">
        <f>TEXT($B$96,"dddd")</f>
        <v>dinsdag</v>
      </c>
      <c r="B98" s="664"/>
      <c r="C98" s="452"/>
      <c r="D98" s="492">
        <f>IF(LEFT($A98,2)="ma",$D$173,IF(LEFT($A98,2)="di",$D$178,IF(LEFT($A98,2)="wo",$D$183,IF(LEFT($A98,2)="do",$D$188,IF(LEFT($A98,2)="vr",$D$193,IF(LEFT($A98,2)="za",$D$198,IF(LEFT($A98,2)="zo",$D$199)))))))</f>
        <v>0</v>
      </c>
      <c r="E98" s="441">
        <f>IF(LEFT($A98,2)="ma",$E$173,IF(LEFT($A98,2)="di",$E$178,IF(LEFT($A98,2)="wo",$E$183,IF(LEFT($A98,2)="do",$E$188,IF(LEFT($A98,2)="vr",$E$193,IF(LEFT($A98,2)="za",$E$198,IF(LEFT($A98,2)="zo",$E$199)))))))</f>
        <v>0</v>
      </c>
      <c r="F98" s="441">
        <f>IF(LEFT($A98,2)="ma",$C$173,IF(LEFT($A98,2)="di",$C$178,IF(LEFT($A98,2)="wo",$C$183,IF(LEFT($A98,2)="do",$C$188,IF(LEFT($A98,2)="vr",$C$193,IF(LEFT($A98,2)="za",$C$198,IF(LEFT($A98,2)="zo",$C$199)))))))</f>
        <v>0</v>
      </c>
      <c r="G98" s="43">
        <f t="shared" si="39"/>
        <v>0</v>
      </c>
      <c r="H98" s="265"/>
      <c r="I98" s="265"/>
      <c r="J98" s="280"/>
      <c r="K98" s="280"/>
      <c r="L98" s="310"/>
      <c r="M98" s="282"/>
      <c r="N98" s="464">
        <f t="shared" si="44"/>
        <v>43026</v>
      </c>
      <c r="O98" s="390"/>
      <c r="P98" s="283"/>
      <c r="Q98" s="283"/>
      <c r="R98" s="80"/>
      <c r="S98" s="68">
        <f t="shared" si="31"/>
        <v>0</v>
      </c>
      <c r="T98" s="4">
        <f t="shared" si="32"/>
        <v>0</v>
      </c>
      <c r="U98" s="35"/>
      <c r="V98" s="69">
        <f t="shared" si="35"/>
        <v>0</v>
      </c>
      <c r="W98" s="69">
        <f t="shared" si="36"/>
        <v>0</v>
      </c>
      <c r="X98" s="70">
        <f t="shared" si="37"/>
        <v>0</v>
      </c>
      <c r="Y98" s="92">
        <f t="shared" si="33"/>
        <v>0</v>
      </c>
      <c r="Z98" s="234"/>
      <c r="AA98" s="530">
        <v>0</v>
      </c>
      <c r="AB98" s="531">
        <v>0</v>
      </c>
      <c r="AC98" s="37"/>
    </row>
    <row r="99" spans="1:29" ht="12.75" customHeight="1" thickBot="1" x14ac:dyDescent="0.3">
      <c r="A99" s="499" t="str">
        <f>TEXT($B$96,"dddd")</f>
        <v>dinsdag</v>
      </c>
      <c r="B99" s="664"/>
      <c r="C99" s="450"/>
      <c r="D99" s="441">
        <f>IF(LEFT($A99,2)="ma",$D$174,IF(LEFT($A99,2)="di",$D$179,IF(LEFT($A99,2)="wo",$D$184,IF(LEFT($A99,2)="do",$D$189,IF(LEFT($A99,2)="vr",$D$194,IF(LEFT($A99,2)="za",$D$198,IF(LEFT($A99,2)="zo",$D$199)))))))</f>
        <v>0</v>
      </c>
      <c r="E99" s="441">
        <f>IF(LEFT($A99,2)="ma",$E$174,IF(LEFT($A99,2)="di",$E$179,IF(LEFT($A99,2)="wo",$E$184,IF(LEFT($A99,2)="do",$E$189,IF(LEFT($A99,2)="vr",$E$194,IF(LEFT($A99,2)="za",$E$198,IF(LEFT($A99,2)="zo",$E$199)))))))</f>
        <v>0</v>
      </c>
      <c r="F99" s="441">
        <f>IF(LEFT($A99,2)="ma",$C$174,IF(LEFT($A99,2)="di",$C$179,IF(LEFT($A99,2)="wo",$C$184,IF(LEFT($A99,2)="do",$C$189,IF(LEFT($A99,2)="vr",$C$194,IF(LEFT($A99,2)="za",$C$198,IF(LEFT($A99,2)="zo",$C$199)))))))</f>
        <v>0</v>
      </c>
      <c r="G99" s="43">
        <f t="shared" si="39"/>
        <v>0</v>
      </c>
      <c r="H99" s="265"/>
      <c r="I99" s="265"/>
      <c r="J99" s="280"/>
      <c r="K99" s="280"/>
      <c r="L99" s="310"/>
      <c r="M99" s="282"/>
      <c r="N99" s="464">
        <f t="shared" si="44"/>
        <v>43026</v>
      </c>
      <c r="O99" s="390"/>
      <c r="P99" s="283"/>
      <c r="Q99" s="283"/>
      <c r="R99" s="80"/>
      <c r="S99" s="68">
        <f t="shared" si="31"/>
        <v>0</v>
      </c>
      <c r="T99" s="4">
        <f t="shared" si="32"/>
        <v>0</v>
      </c>
      <c r="U99" s="35"/>
      <c r="V99" s="69">
        <f t="shared" si="35"/>
        <v>0</v>
      </c>
      <c r="W99" s="69">
        <f t="shared" si="36"/>
        <v>0</v>
      </c>
      <c r="X99" s="70">
        <f t="shared" si="37"/>
        <v>0</v>
      </c>
      <c r="Y99" s="92">
        <f t="shared" si="33"/>
        <v>0</v>
      </c>
      <c r="Z99" s="234"/>
      <c r="AA99" s="530">
        <v>0</v>
      </c>
      <c r="AB99" s="531">
        <v>0</v>
      </c>
      <c r="AC99" s="37"/>
    </row>
    <row r="100" spans="1:29" ht="13.5" customHeight="1" thickBot="1" x14ac:dyDescent="0.3">
      <c r="A100" s="499" t="str">
        <f>TEXT($B$96,"dddd")</f>
        <v>dinsdag</v>
      </c>
      <c r="B100" s="665"/>
      <c r="C100" s="449" t="e">
        <f t="shared" si="38"/>
        <v>#REF!</v>
      </c>
      <c r="D100" s="442">
        <f>IF(LEFT($A100,2)="ma",$D$175,IF(LEFT($A100,2)="di",$D$180,IF(LEFT($A100,2)="wo",$D$185,IF(LEFT($A100,2)="do",$D$190,IF(LEFT($A100,2)="vr",$D$195,IF(LEFT($A100,2)="za",$D$198,IF(LEFT($A100,2)="zo",$D$199)))))))</f>
        <v>0</v>
      </c>
      <c r="E100" s="442">
        <f>IF(LEFT($A100,2)="ma",$E$175,IF(LEFT($A100,2)="di",$E$180,IF(LEFT($A100,2)="wo",$E$185,IF(LEFT($A100,2)="do",$E$190,IF(LEFT($A100,2)="vr",$E$195,IF(LEFT($A100,2)="za",$E$198,IF(LEFT($A100,2)="zo",$E$199)))))))</f>
        <v>0</v>
      </c>
      <c r="F100" s="442">
        <f>IF(LEFT($A100,2)="ma",$C$175,IF(LEFT($A100,2)="di",$C$180,IF(LEFT($A100,2)="wo",$C$185,IF(LEFT($A100,2)="do",$C$190,IF(LEFT($A100,2)="vr",$C$195,IF(LEFT($A100,2)="za",$C$198,IF(LEFT($A100,2)="zo",$C$199)))))))</f>
        <v>0</v>
      </c>
      <c r="G100" s="44">
        <f t="shared" si="39"/>
        <v>0</v>
      </c>
      <c r="H100" s="266"/>
      <c r="I100" s="266"/>
      <c r="J100" s="284"/>
      <c r="K100" s="284"/>
      <c r="L100" s="311"/>
      <c r="M100" s="286"/>
      <c r="N100" s="464">
        <f t="shared" si="44"/>
        <v>43026</v>
      </c>
      <c r="O100" s="391"/>
      <c r="P100" s="287"/>
      <c r="Q100" s="287"/>
      <c r="R100" s="81"/>
      <c r="S100" s="71">
        <f t="shared" si="31"/>
        <v>0</v>
      </c>
      <c r="T100" s="6">
        <f t="shared" si="32"/>
        <v>0</v>
      </c>
      <c r="U100" s="36"/>
      <c r="V100" s="72">
        <f t="shared" si="35"/>
        <v>0</v>
      </c>
      <c r="W100" s="72">
        <f t="shared" si="36"/>
        <v>0</v>
      </c>
      <c r="X100" s="73">
        <f t="shared" si="37"/>
        <v>0</v>
      </c>
      <c r="Y100" s="93">
        <f t="shared" si="33"/>
        <v>0</v>
      </c>
      <c r="Z100" s="235"/>
      <c r="AA100" s="532">
        <v>0</v>
      </c>
      <c r="AB100" s="533">
        <v>0</v>
      </c>
      <c r="AC100" s="38"/>
    </row>
    <row r="101" spans="1:29" ht="12.75" customHeight="1" x14ac:dyDescent="0.25">
      <c r="A101" s="496" t="str">
        <f>TEXT($B$101,"dddd")</f>
        <v>woensdag</v>
      </c>
      <c r="B101" s="663">
        <f>DATE($AC$3,10,20)</f>
        <v>43027</v>
      </c>
      <c r="C101" s="451"/>
      <c r="D101" s="493">
        <f>IF(LEFT($A101,2 )="ma",$D$171,IF(LEFT($A101,2)="di",$D$176,IF(LEFT($A101,2)="wo",$D$181,IF(LEFT($A101,2)="do",$D$186,IF(LEFT($A101,2)="vr",$D$191,IF(LEFT($A101,2)="za",$D$198,IF(LEFT($A101,2)="zo",$D$199)))))))</f>
        <v>0</v>
      </c>
      <c r="E101" s="495">
        <f>IF(LEFT($A101,2)="ma",$E$171,IF(LEFT($A101,2)="di",$E$176,IF(LEFT($A101,2)="wo",$E$181,IF(LEFT($A101,2)="do",$E$186,IF(LEFT($A101,2)="vr",$E$191,IF(LEFT($A101,2)="za",$E$198,IF(LEFT($A101,2)="zo",$E$199)))))))</f>
        <v>0</v>
      </c>
      <c r="F101" s="495">
        <f>IF(LEFT($A101,2)="ma",$C$171,IF(LEFT($A101,2)="di",$C$176,IF(LEFT($A101,2)="wo",$C$181,IF(LEFT($A101,2)="do",$C$186,IF(LEFT($A101,2)="vr",$C$191,IF(LEFT($A101,2)="za",$C$198,IF(LEFT($A101,2)="zo",$C$199)))))))</f>
        <v>0</v>
      </c>
      <c r="G101" s="42">
        <f t="shared" si="39"/>
        <v>0</v>
      </c>
      <c r="H101" s="264"/>
      <c r="I101" s="508"/>
      <c r="J101" s="276"/>
      <c r="K101" s="276"/>
      <c r="L101" s="309"/>
      <c r="M101" s="278"/>
      <c r="N101" s="463">
        <f>$B$101</f>
        <v>43027</v>
      </c>
      <c r="O101" s="389"/>
      <c r="P101" s="279"/>
      <c r="Q101" s="279"/>
      <c r="R101" s="79"/>
      <c r="S101" s="200">
        <f t="shared" si="31"/>
        <v>0</v>
      </c>
      <c r="T101" s="5">
        <f t="shared" si="32"/>
        <v>0</v>
      </c>
      <c r="U101" s="34"/>
      <c r="V101" s="67">
        <f>IF(LEFT(M101,1)="R",IF(U101&lt;$Q$2,0,U101-$Q$2),IF(LEFT(M101,1)="S",IF(U101&lt;$Q$2,0,U101-$Q$2),U101))</f>
        <v>0</v>
      </c>
      <c r="W101" s="67">
        <f>U101</f>
        <v>0</v>
      </c>
      <c r="X101" s="74">
        <f>W101*($Y$3)</f>
        <v>0</v>
      </c>
      <c r="Y101" s="91">
        <f t="shared" si="33"/>
        <v>0</v>
      </c>
      <c r="Z101" s="238"/>
      <c r="AA101" s="534">
        <v>0</v>
      </c>
      <c r="AB101" s="535">
        <v>0</v>
      </c>
      <c r="AC101" s="41"/>
    </row>
    <row r="102" spans="1:29" ht="12.75" customHeight="1" x14ac:dyDescent="0.25">
      <c r="A102" s="497" t="str">
        <f>TEXT($B$101,"dddd")</f>
        <v>woensdag</v>
      </c>
      <c r="B102" s="664"/>
      <c r="C102" s="450"/>
      <c r="D102" s="494">
        <f>IF(LEFT($A102,2)="ma",$D$172,IF(LEFT($A102,2)="di",$D$177,IF(LEFT($A102,2)="wo",$D$182,IF(LEFT($A102,2)="do",$D$187,IF(LEFT($A102,2)="vr",$D$192,IF(LEFT($A102,2)="za",$D$198,IF(LEFT($A102,2)="zo",$D$199)))))))</f>
        <v>0</v>
      </c>
      <c r="E102" s="441">
        <f>IF(LEFT($A102,2)="ma",$E$172,IF(LEFT($A102,2)="di",$E$177,IF(LEFT($A102,2)="wo",$E$182,IF(LEFT($A102,2)="do",$E$187,IF(LEFT($A102,2)="vr",$E$192,IF(LEFT($A102,2)="za",$E$198,IF(LEFT($A102,2)="zo",$E$199)))))))</f>
        <v>0</v>
      </c>
      <c r="F102" s="441">
        <f>IF(LEFT($A102,2)="ma",$C$172,IF(LEFT($A102,2)="di",$C$177,IF(LEFT($A102,2)="wo",$C$182,IF(LEFT($A102,2)="do",$C$187,IF(LEFT($A102,2)="vr",$C$192,IF(LEFT($A102,2)="za",$C$198,IF(LEFT($A102,2)="zo",$C$199)))))))</f>
        <v>0</v>
      </c>
      <c r="G102" s="43">
        <f t="shared" si="39"/>
        <v>0</v>
      </c>
      <c r="H102" s="265"/>
      <c r="I102" s="265"/>
      <c r="J102" s="280"/>
      <c r="K102" s="280"/>
      <c r="L102" s="310"/>
      <c r="M102" s="282"/>
      <c r="N102" s="463">
        <f t="shared" ref="N102:N105" si="45">$B$101</f>
        <v>43027</v>
      </c>
      <c r="O102" s="390"/>
      <c r="P102" s="283"/>
      <c r="Q102" s="283"/>
      <c r="R102" s="80"/>
      <c r="S102" s="68">
        <f t="shared" si="31"/>
        <v>0</v>
      </c>
      <c r="T102" s="4">
        <f t="shared" ref="T102:T133" si="46">S102*$R$3</f>
        <v>0</v>
      </c>
      <c r="U102" s="35"/>
      <c r="V102" s="69">
        <f t="shared" si="35"/>
        <v>0</v>
      </c>
      <c r="W102" s="69">
        <f t="shared" si="36"/>
        <v>0</v>
      </c>
      <c r="X102" s="70">
        <f t="shared" si="37"/>
        <v>0</v>
      </c>
      <c r="Y102" s="92">
        <f t="shared" ref="Y102:Y133" si="47">V102*($R$3)</f>
        <v>0</v>
      </c>
      <c r="Z102" s="234"/>
      <c r="AA102" s="530">
        <v>0</v>
      </c>
      <c r="AB102" s="531">
        <v>0</v>
      </c>
      <c r="AC102" s="37"/>
    </row>
    <row r="103" spans="1:29" ht="12.75" customHeight="1" x14ac:dyDescent="0.25">
      <c r="A103" s="497" t="str">
        <f>TEXT($B$101,"dddd")</f>
        <v>woensdag</v>
      </c>
      <c r="B103" s="664"/>
      <c r="C103" s="452"/>
      <c r="D103" s="492">
        <f>IF(LEFT($A103,2)="ma",$D$173,IF(LEFT($A103,2)="di",$D$178,IF(LEFT($A103,2)="wo",$D$183,IF(LEFT($A103,2)="do",$D$188,IF(LEFT($A103,2)="vr",$D$193,IF(LEFT($A103,2)="za",$D$198,IF(LEFT($A103,2)="zo",$D$199)))))))</f>
        <v>0</v>
      </c>
      <c r="E103" s="441">
        <f>IF(LEFT($A103,2)="ma",$E$173,IF(LEFT($A103,2)="di",$E$178,IF(LEFT($A103,2)="wo",$E$183,IF(LEFT($A103,2)="do",$E$188,IF(LEFT($A103,2)="vr",$E$193,IF(LEFT($A103,2)="za",$E$198,IF(LEFT($A103,2)="zo",$E$199)))))))</f>
        <v>0</v>
      </c>
      <c r="F103" s="441">
        <f>IF(LEFT($A103,2)="ma",$C$173,IF(LEFT($A103,2)="di",$C$178,IF(LEFT($A103,2)="wo",$C$183,IF(LEFT($A103,2)="do",$C$188,IF(LEFT($A103,2)="vr",$C$193,IF(LEFT($A103,2)="za",$C$198,IF(LEFT($A103,2)="zo",$C$199)))))))</f>
        <v>0</v>
      </c>
      <c r="G103" s="43">
        <f t="shared" si="39"/>
        <v>0</v>
      </c>
      <c r="H103" s="265"/>
      <c r="I103" s="265"/>
      <c r="J103" s="280"/>
      <c r="K103" s="280"/>
      <c r="L103" s="310"/>
      <c r="M103" s="282"/>
      <c r="N103" s="463">
        <f t="shared" si="45"/>
        <v>43027</v>
      </c>
      <c r="O103" s="390"/>
      <c r="P103" s="283"/>
      <c r="Q103" s="283"/>
      <c r="R103" s="80"/>
      <c r="S103" s="68">
        <f t="shared" si="31"/>
        <v>0</v>
      </c>
      <c r="T103" s="4">
        <f t="shared" si="46"/>
        <v>0</v>
      </c>
      <c r="U103" s="35"/>
      <c r="V103" s="69">
        <f t="shared" si="35"/>
        <v>0</v>
      </c>
      <c r="W103" s="69">
        <f t="shared" si="36"/>
        <v>0</v>
      </c>
      <c r="X103" s="70">
        <f t="shared" si="37"/>
        <v>0</v>
      </c>
      <c r="Y103" s="92">
        <f t="shared" si="47"/>
        <v>0</v>
      </c>
      <c r="Z103" s="234"/>
      <c r="AA103" s="530">
        <v>0</v>
      </c>
      <c r="AB103" s="531">
        <v>0</v>
      </c>
      <c r="AC103" s="37"/>
    </row>
    <row r="104" spans="1:29" ht="12.75" customHeight="1" thickBot="1" x14ac:dyDescent="0.3">
      <c r="A104" s="497" t="str">
        <f>TEXT($B$101,"dddd")</f>
        <v>woensdag</v>
      </c>
      <c r="B104" s="664"/>
      <c r="C104" s="450"/>
      <c r="D104" s="441">
        <f>IF(LEFT($A104,2)="ma",$D$174,IF(LEFT($A104,2)="di",$D$179,IF(LEFT($A104,2)="wo",$D$184,IF(LEFT($A104,2)="do",$D$189,IF(LEFT($A104,2)="vr",$D$194,IF(LEFT($A104,2)="za",$D$198,IF(LEFT($A104,2)="zo",$D$199)))))))</f>
        <v>0</v>
      </c>
      <c r="E104" s="441">
        <f>IF(LEFT($A104,2)="ma",$E$174,IF(LEFT($A104,2)="di",$E$179,IF(LEFT($A104,2)="wo",$E$184,IF(LEFT($A104,2)="do",$E$189,IF(LEFT($A104,2)="vr",$E$194,IF(LEFT($A104,2)="za",$E$198,IF(LEFT($A104,2)="zo",$E$199)))))))</f>
        <v>0</v>
      </c>
      <c r="F104" s="441">
        <f>IF(LEFT($A104,2)="ma",$C$174,IF(LEFT($A104,2)="di",$C$179,IF(LEFT($A104,2)="wo",$C$184,IF(LEFT($A104,2)="do",$C$189,IF(LEFT($A104,2)="vr",$C$194,IF(LEFT($A104,2)="za",$C$198,IF(LEFT($A104,2)="zo",$C$199)))))))</f>
        <v>0</v>
      </c>
      <c r="G104" s="43">
        <f t="shared" si="39"/>
        <v>0</v>
      </c>
      <c r="H104" s="265"/>
      <c r="I104" s="265"/>
      <c r="J104" s="280"/>
      <c r="K104" s="280"/>
      <c r="L104" s="310"/>
      <c r="M104" s="282"/>
      <c r="N104" s="463">
        <f t="shared" si="45"/>
        <v>43027</v>
      </c>
      <c r="O104" s="390"/>
      <c r="P104" s="283"/>
      <c r="Q104" s="283"/>
      <c r="R104" s="80"/>
      <c r="S104" s="68">
        <f t="shared" si="31"/>
        <v>0</v>
      </c>
      <c r="T104" s="4">
        <f t="shared" si="46"/>
        <v>0</v>
      </c>
      <c r="U104" s="35"/>
      <c r="V104" s="69">
        <f t="shared" si="35"/>
        <v>0</v>
      </c>
      <c r="W104" s="69">
        <f t="shared" si="36"/>
        <v>0</v>
      </c>
      <c r="X104" s="70">
        <f t="shared" si="37"/>
        <v>0</v>
      </c>
      <c r="Y104" s="92">
        <f t="shared" si="47"/>
        <v>0</v>
      </c>
      <c r="Z104" s="234"/>
      <c r="AA104" s="530">
        <v>0</v>
      </c>
      <c r="AB104" s="531">
        <v>0</v>
      </c>
      <c r="AC104" s="37"/>
    </row>
    <row r="105" spans="1:29" ht="13.5" customHeight="1" thickBot="1" x14ac:dyDescent="0.3">
      <c r="A105" s="498" t="str">
        <f>TEXT($B$101,"dddd")</f>
        <v>woensdag</v>
      </c>
      <c r="B105" s="665"/>
      <c r="C105" s="449" t="e">
        <f t="shared" si="38"/>
        <v>#REF!</v>
      </c>
      <c r="D105" s="442">
        <f>IF(LEFT($A105,2)="ma",$D$175,IF(LEFT($A105,2)="di",$D$180,IF(LEFT($A105,2)="wo",$D$185,IF(LEFT($A105,2)="do",$D$190,IF(LEFT($A105,2)="vr",$D$195,IF(LEFT($A105,2)="za",$D$198,IF(LEFT($A105,2)="zo",$D$199)))))))</f>
        <v>0</v>
      </c>
      <c r="E105" s="442">
        <f>IF(LEFT($A105,2)="ma",$E$175,IF(LEFT($A105,2)="di",$E$180,IF(LEFT($A105,2)="wo",$E$185,IF(LEFT($A105,2)="do",$E$190,IF(LEFT($A105,2)="vr",$E$195,IF(LEFT($A105,2)="za",$E$198,IF(LEFT($A105,2)="zo",$E$199)))))))</f>
        <v>0</v>
      </c>
      <c r="F105" s="442">
        <f>IF(LEFT($A105,2)="ma",$C$175,IF(LEFT($A105,2)="di",$C$180,IF(LEFT($A105,2)="wo",$C$185,IF(LEFT($A105,2)="do",$C$190,IF(LEFT($A105,2)="vr",$C$195,IF(LEFT($A105,2)="za",$C$198,IF(LEFT($A105,2)="zo",$C$199)))))))</f>
        <v>0</v>
      </c>
      <c r="G105" s="44">
        <f t="shared" si="39"/>
        <v>0</v>
      </c>
      <c r="H105" s="266"/>
      <c r="I105" s="266"/>
      <c r="J105" s="284"/>
      <c r="K105" s="284"/>
      <c r="L105" s="311"/>
      <c r="M105" s="286"/>
      <c r="N105" s="463">
        <f t="shared" si="45"/>
        <v>43027</v>
      </c>
      <c r="O105" s="391"/>
      <c r="P105" s="287"/>
      <c r="Q105" s="287"/>
      <c r="R105" s="81"/>
      <c r="S105" s="71">
        <f t="shared" si="31"/>
        <v>0</v>
      </c>
      <c r="T105" s="6">
        <f t="shared" si="46"/>
        <v>0</v>
      </c>
      <c r="U105" s="36"/>
      <c r="V105" s="72">
        <f t="shared" si="35"/>
        <v>0</v>
      </c>
      <c r="W105" s="72">
        <f t="shared" si="36"/>
        <v>0</v>
      </c>
      <c r="X105" s="73">
        <f t="shared" si="37"/>
        <v>0</v>
      </c>
      <c r="Y105" s="93">
        <f t="shared" si="47"/>
        <v>0</v>
      </c>
      <c r="Z105" s="235"/>
      <c r="AA105" s="536">
        <v>0</v>
      </c>
      <c r="AB105" s="537">
        <v>0</v>
      </c>
      <c r="AC105" s="38"/>
    </row>
    <row r="106" spans="1:29" ht="12.75" customHeight="1" thickBot="1" x14ac:dyDescent="0.3">
      <c r="A106" s="499" t="str">
        <f>TEXT($B$106,"dddd")</f>
        <v>donderdag</v>
      </c>
      <c r="B106" s="663">
        <f>DATE($AC$3,10,21)</f>
        <v>43028</v>
      </c>
      <c r="C106" s="451"/>
      <c r="D106" s="493">
        <f>IF(LEFT($A106,2 )="ma",$D$171,IF(LEFT($A106,2)="di",$D$176,IF(LEFT($A106,2)="wo",$D$181,IF(LEFT($A106,2)="do",$D$186,IF(LEFT($A106,2)="vr",$D$191,IF(LEFT($A106,2)="za",$D$198,IF(LEFT($A106,2)="zo",$D$199)))))))</f>
        <v>0</v>
      </c>
      <c r="E106" s="495">
        <f>IF(LEFT($A106,2)="ma",$E$171,IF(LEFT($A106,2)="di",$E$176,IF(LEFT($A106,2)="wo",$E$181,IF(LEFT($A106,2)="do",$E$186,IF(LEFT($A106,2)="vr",$E$191,IF(LEFT($A106,2)="za",$E$198,IF(LEFT($A106,2)="zo",$E$199)))))))</f>
        <v>0</v>
      </c>
      <c r="F106" s="495">
        <f>IF(LEFT($A106,2)="ma",$C$171,IF(LEFT($A106,2)="di",$C$176,IF(LEFT($A106,2)="wo",$C$181,IF(LEFT($A106,2)="do",$C$186,IF(LEFT($A106,2)="vr",$C$191,IF(LEFT($A106,2)="za",$C$198,IF(LEFT($A106,2)="zo",$C$199)))))))</f>
        <v>0</v>
      </c>
      <c r="G106" s="42">
        <f t="shared" si="39"/>
        <v>0</v>
      </c>
      <c r="H106" s="264"/>
      <c r="I106" s="508"/>
      <c r="J106" s="276"/>
      <c r="K106" s="276"/>
      <c r="L106" s="309"/>
      <c r="M106" s="278"/>
      <c r="N106" s="464">
        <f>$B$106</f>
        <v>43028</v>
      </c>
      <c r="O106" s="389"/>
      <c r="P106" s="279"/>
      <c r="Q106" s="279"/>
      <c r="R106" s="79"/>
      <c r="S106" s="200">
        <f t="shared" si="31"/>
        <v>0</v>
      </c>
      <c r="T106" s="5">
        <f t="shared" si="46"/>
        <v>0</v>
      </c>
      <c r="U106" s="34"/>
      <c r="V106" s="67">
        <f>IF(LEFT(M106,1)="R",IF(U106&lt;$Q$2,0,U106-$Q$2),IF(LEFT(M106,1)="S",IF(U106&lt;$Q$2,0,U106-$Q$2),U106))</f>
        <v>0</v>
      </c>
      <c r="W106" s="67">
        <f>U106</f>
        <v>0</v>
      </c>
      <c r="X106" s="74">
        <f>W106*($Y$3)</f>
        <v>0</v>
      </c>
      <c r="Y106" s="91">
        <f t="shared" si="47"/>
        <v>0</v>
      </c>
      <c r="Z106" s="238"/>
      <c r="AA106" s="528">
        <v>0</v>
      </c>
      <c r="AB106" s="529">
        <v>0</v>
      </c>
      <c r="AC106" s="41"/>
    </row>
    <row r="107" spans="1:29" ht="12.75" customHeight="1" thickBot="1" x14ac:dyDescent="0.3">
      <c r="A107" s="499" t="str">
        <f>TEXT($B$106,"dddd")</f>
        <v>donderdag</v>
      </c>
      <c r="B107" s="664"/>
      <c r="C107" s="450"/>
      <c r="D107" s="494">
        <f>IF(LEFT($A107,2)="ma",$D$172,IF(LEFT($A107,2)="di",$D$177,IF(LEFT($A107,2)="wo",$D$182,IF(LEFT($A107,2)="do",$D$187,IF(LEFT($A107,2)="vr",$D$192,IF(LEFT($A107,2)="za",$D$198,IF(LEFT($A107,2)="zo",$D$199)))))))</f>
        <v>0</v>
      </c>
      <c r="E107" s="441">
        <f>IF(LEFT($A107,2)="ma",$E$172,IF(LEFT($A107,2)="di",$E$177,IF(LEFT($A107,2)="wo",$E$182,IF(LEFT($A107,2)="do",$E$187,IF(LEFT($A107,2)="vr",$E$192,IF(LEFT($A107,2)="za",$E$198,IF(LEFT($A107,2)="zo",$E$199)))))))</f>
        <v>0</v>
      </c>
      <c r="F107" s="441">
        <f>IF(LEFT($A107,2)="ma",$C$172,IF(LEFT($A107,2)="di",$C$177,IF(LEFT($A107,2)="wo",$C$182,IF(LEFT($A107,2)="do",$C$187,IF(LEFT($A107,2)="vr",$C$192,IF(LEFT($A107,2)="za",$C$198,IF(LEFT($A107,2)="zo",$C$199)))))))</f>
        <v>0</v>
      </c>
      <c r="G107" s="43">
        <f t="shared" si="39"/>
        <v>0</v>
      </c>
      <c r="H107" s="265"/>
      <c r="I107" s="265"/>
      <c r="J107" s="280"/>
      <c r="K107" s="280"/>
      <c r="L107" s="310"/>
      <c r="M107" s="282"/>
      <c r="N107" s="464">
        <f t="shared" ref="N107:N110" si="48">$B$106</f>
        <v>43028</v>
      </c>
      <c r="O107" s="390"/>
      <c r="P107" s="283"/>
      <c r="Q107" s="283"/>
      <c r="R107" s="80"/>
      <c r="S107" s="68">
        <f t="shared" si="31"/>
        <v>0</v>
      </c>
      <c r="T107" s="4">
        <f t="shared" si="46"/>
        <v>0</v>
      </c>
      <c r="U107" s="35"/>
      <c r="V107" s="69">
        <f t="shared" si="35"/>
        <v>0</v>
      </c>
      <c r="W107" s="69">
        <f t="shared" si="36"/>
        <v>0</v>
      </c>
      <c r="X107" s="70">
        <f t="shared" si="37"/>
        <v>0</v>
      </c>
      <c r="Y107" s="92">
        <f t="shared" si="47"/>
        <v>0</v>
      </c>
      <c r="Z107" s="234"/>
      <c r="AA107" s="530">
        <v>0</v>
      </c>
      <c r="AB107" s="531">
        <v>0</v>
      </c>
      <c r="AC107" s="37"/>
    </row>
    <row r="108" spans="1:29" ht="12.75" customHeight="1" thickBot="1" x14ac:dyDescent="0.3">
      <c r="A108" s="499" t="str">
        <f>TEXT($B$106,"dddd")</f>
        <v>donderdag</v>
      </c>
      <c r="B108" s="664"/>
      <c r="C108" s="452"/>
      <c r="D108" s="492">
        <f>IF(LEFT($A108,2)="ma",$D$173,IF(LEFT($A108,2)="di",$D$178,IF(LEFT($A108,2)="wo",$D$183,IF(LEFT($A108,2)="do",$D$188,IF(LEFT($A108,2)="vr",$D$193,IF(LEFT($A108,2)="za",$D$198,IF(LEFT($A108,2)="zo",$D$199)))))))</f>
        <v>0</v>
      </c>
      <c r="E108" s="441">
        <f>IF(LEFT($A108,2)="ma",$E$173,IF(LEFT($A108,2)="di",$E$178,IF(LEFT($A108,2)="wo",$E$183,IF(LEFT($A108,2)="do",$E$188,IF(LEFT($A108,2)="vr",$E$193,IF(LEFT($A108,2)="za",$E$198,IF(LEFT($A108,2)="zo",$E$199)))))))</f>
        <v>0</v>
      </c>
      <c r="F108" s="441">
        <f>IF(LEFT($A108,2)="ma",$C$173,IF(LEFT($A108,2)="di",$C$178,IF(LEFT($A108,2)="wo",$C$183,IF(LEFT($A108,2)="do",$C$188,IF(LEFT($A108,2)="vr",$C$193,IF(LEFT($A108,2)="za",$C$198,IF(LEFT($A108,2)="zo",$C$199)))))))</f>
        <v>0</v>
      </c>
      <c r="G108" s="43">
        <f t="shared" si="39"/>
        <v>0</v>
      </c>
      <c r="H108" s="265"/>
      <c r="I108" s="265"/>
      <c r="J108" s="280"/>
      <c r="K108" s="280"/>
      <c r="L108" s="310"/>
      <c r="M108" s="282"/>
      <c r="N108" s="464">
        <f t="shared" si="48"/>
        <v>43028</v>
      </c>
      <c r="O108" s="390"/>
      <c r="P108" s="283"/>
      <c r="Q108" s="283"/>
      <c r="R108" s="80"/>
      <c r="S108" s="68">
        <f t="shared" si="31"/>
        <v>0</v>
      </c>
      <c r="T108" s="4">
        <f t="shared" si="46"/>
        <v>0</v>
      </c>
      <c r="U108" s="35"/>
      <c r="V108" s="69">
        <f t="shared" si="35"/>
        <v>0</v>
      </c>
      <c r="W108" s="69">
        <f t="shared" si="36"/>
        <v>0</v>
      </c>
      <c r="X108" s="70">
        <f t="shared" si="37"/>
        <v>0</v>
      </c>
      <c r="Y108" s="92">
        <f t="shared" si="47"/>
        <v>0</v>
      </c>
      <c r="Z108" s="234"/>
      <c r="AA108" s="530">
        <v>0</v>
      </c>
      <c r="AB108" s="531">
        <v>0</v>
      </c>
      <c r="AC108" s="37"/>
    </row>
    <row r="109" spans="1:29" ht="12.75" customHeight="1" thickBot="1" x14ac:dyDescent="0.3">
      <c r="A109" s="499" t="str">
        <f>TEXT($B$106,"dddd")</f>
        <v>donderdag</v>
      </c>
      <c r="B109" s="664"/>
      <c r="C109" s="450"/>
      <c r="D109" s="441">
        <f>IF(LEFT($A109,2)="ma",$D$174,IF(LEFT($A109,2)="di",$D$179,IF(LEFT($A109,2)="wo",$D$184,IF(LEFT($A109,2)="do",$D$189,IF(LEFT($A109,2)="vr",$D$194,IF(LEFT($A109,2)="za",$D$198,IF(LEFT($A109,2)="zo",$D$199)))))))</f>
        <v>0</v>
      </c>
      <c r="E109" s="441">
        <f>IF(LEFT($A109,2)="ma",$E$174,IF(LEFT($A109,2)="di",$E$179,IF(LEFT($A109,2)="wo",$E$184,IF(LEFT($A109,2)="do",$E$189,IF(LEFT($A109,2)="vr",$E$194,IF(LEFT($A109,2)="za",$E$198,IF(LEFT($A109,2)="zo",$E$199)))))))</f>
        <v>0</v>
      </c>
      <c r="F109" s="441">
        <f>IF(LEFT($A109,2)="ma",$C$174,IF(LEFT($A109,2)="di",$C$179,IF(LEFT($A109,2)="wo",$C$184,IF(LEFT($A109,2)="do",$C$189,IF(LEFT($A109,2)="vr",$C$194,IF(LEFT($A109,2)="za",$C$198,IF(LEFT($A109,2)="zo",$C$199)))))))</f>
        <v>0</v>
      </c>
      <c r="G109" s="43">
        <f t="shared" si="39"/>
        <v>0</v>
      </c>
      <c r="H109" s="265"/>
      <c r="I109" s="265"/>
      <c r="J109" s="280"/>
      <c r="K109" s="280"/>
      <c r="L109" s="310"/>
      <c r="M109" s="282"/>
      <c r="N109" s="464">
        <f t="shared" si="48"/>
        <v>43028</v>
      </c>
      <c r="O109" s="390"/>
      <c r="P109" s="283"/>
      <c r="Q109" s="283"/>
      <c r="R109" s="80"/>
      <c r="S109" s="68">
        <f t="shared" si="31"/>
        <v>0</v>
      </c>
      <c r="T109" s="4">
        <f t="shared" si="46"/>
        <v>0</v>
      </c>
      <c r="U109" s="35"/>
      <c r="V109" s="69">
        <f t="shared" si="35"/>
        <v>0</v>
      </c>
      <c r="W109" s="69">
        <f t="shared" si="36"/>
        <v>0</v>
      </c>
      <c r="X109" s="70">
        <f t="shared" si="37"/>
        <v>0</v>
      </c>
      <c r="Y109" s="92">
        <f t="shared" si="47"/>
        <v>0</v>
      </c>
      <c r="Z109" s="234"/>
      <c r="AA109" s="530">
        <v>0</v>
      </c>
      <c r="AB109" s="531">
        <v>0</v>
      </c>
      <c r="AC109" s="37"/>
    </row>
    <row r="110" spans="1:29" ht="13.5" customHeight="1" thickBot="1" x14ac:dyDescent="0.3">
      <c r="A110" s="499" t="str">
        <f>TEXT($B$106,"dddd")</f>
        <v>donderdag</v>
      </c>
      <c r="B110" s="665"/>
      <c r="C110" s="449" t="e">
        <f t="shared" si="38"/>
        <v>#REF!</v>
      </c>
      <c r="D110" s="442">
        <f>IF(LEFT($A110,2)="ma",$D$175,IF(LEFT($A110,2)="di",$D$180,IF(LEFT($A110,2)="wo",$D$185,IF(LEFT($A110,2)="do",$D$190,IF(LEFT($A110,2)="vr",$D$195,IF(LEFT($A110,2)="za",$D$198,IF(LEFT($A110,2)="zo",$D$199)))))))</f>
        <v>0</v>
      </c>
      <c r="E110" s="442">
        <f>IF(LEFT($A110,2)="ma",$E$175,IF(LEFT($A110,2)="di",$E$180,IF(LEFT($A110,2)="wo",$E$185,IF(LEFT($A110,2)="do",$E$190,IF(LEFT($A110,2)="vr",$E$195,IF(LEFT($A110,2)="za",$E$198,IF(LEFT($A110,2)="zo",$E$199)))))))</f>
        <v>0</v>
      </c>
      <c r="F110" s="442">
        <f>IF(LEFT($A110,2)="ma",$C$175,IF(LEFT($A110,2)="di",$C$180,IF(LEFT($A110,2)="wo",$C$185,IF(LEFT($A110,2)="do",$C$190,IF(LEFT($A110,2)="vr",$C$195,IF(LEFT($A110,2)="za",$C$198,IF(LEFT($A110,2)="zo",$C$199)))))))</f>
        <v>0</v>
      </c>
      <c r="G110" s="44">
        <f t="shared" si="39"/>
        <v>0</v>
      </c>
      <c r="H110" s="266"/>
      <c r="I110" s="266"/>
      <c r="J110" s="284"/>
      <c r="K110" s="284"/>
      <c r="L110" s="311"/>
      <c r="M110" s="286"/>
      <c r="N110" s="464">
        <f t="shared" si="48"/>
        <v>43028</v>
      </c>
      <c r="O110" s="391"/>
      <c r="P110" s="287"/>
      <c r="Q110" s="287"/>
      <c r="R110" s="81"/>
      <c r="S110" s="71">
        <f t="shared" si="31"/>
        <v>0</v>
      </c>
      <c r="T110" s="6">
        <f t="shared" si="46"/>
        <v>0</v>
      </c>
      <c r="U110" s="36"/>
      <c r="V110" s="72">
        <f t="shared" si="35"/>
        <v>0</v>
      </c>
      <c r="W110" s="72">
        <f t="shared" si="36"/>
        <v>0</v>
      </c>
      <c r="X110" s="73">
        <f t="shared" si="37"/>
        <v>0</v>
      </c>
      <c r="Y110" s="93">
        <f t="shared" si="47"/>
        <v>0</v>
      </c>
      <c r="Z110" s="235"/>
      <c r="AA110" s="532">
        <v>0</v>
      </c>
      <c r="AB110" s="533">
        <v>0</v>
      </c>
      <c r="AC110" s="38"/>
    </row>
    <row r="111" spans="1:29" ht="12.75" customHeight="1" x14ac:dyDescent="0.25">
      <c r="A111" s="496" t="str">
        <f>TEXT($B$111,"dddd")</f>
        <v>vrijdag</v>
      </c>
      <c r="B111" s="663">
        <f>DATE($AC$3,10,22)</f>
        <v>43029</v>
      </c>
      <c r="C111" s="451"/>
      <c r="D111" s="493">
        <f>IF(LEFT($A111,2 )="ma",$D$171,IF(LEFT($A111,2)="di",$D$176,IF(LEFT($A111,2)="wo",$D$181,IF(LEFT($A111,2)="do",$D$186,IF(LEFT($A111,2)="vr",$D$191,IF(LEFT($A111,2)="za",$D$198,IF(LEFT($A111,2)="zo",$D$199)))))))</f>
        <v>0</v>
      </c>
      <c r="E111" s="495">
        <f>IF(LEFT($A111,2)="ma",$E$171,IF(LEFT($A111,2)="di",$E$176,IF(LEFT($A111,2)="wo",$E$181,IF(LEFT($A111,2)="do",$E$186,IF(LEFT($A111,2)="vr",$E$191,IF(LEFT($A111,2)="za",$E$198,IF(LEFT($A111,2)="zo",$E$199)))))))</f>
        <v>0</v>
      </c>
      <c r="F111" s="495">
        <f>IF(LEFT($A111,2)="ma",$C$171,IF(LEFT($A111,2)="di",$C$176,IF(LEFT($A111,2)="wo",$C$181,IF(LEFT($A111,2)="do",$C$186,IF(LEFT($A111,2)="vr",$C$191,IF(LEFT($A111,2)="za",$C$198,IF(LEFT($A111,2)="zo",$C$199)))))))</f>
        <v>0</v>
      </c>
      <c r="G111" s="42">
        <f t="shared" si="39"/>
        <v>0</v>
      </c>
      <c r="H111" s="264"/>
      <c r="I111" s="508"/>
      <c r="J111" s="276"/>
      <c r="K111" s="276"/>
      <c r="L111" s="309"/>
      <c r="M111" s="278"/>
      <c r="N111" s="463">
        <f>$B$111</f>
        <v>43029</v>
      </c>
      <c r="O111" s="389"/>
      <c r="P111" s="279"/>
      <c r="Q111" s="279"/>
      <c r="R111" s="79"/>
      <c r="S111" s="200">
        <f t="shared" si="31"/>
        <v>0</v>
      </c>
      <c r="T111" s="5">
        <f t="shared" si="46"/>
        <v>0</v>
      </c>
      <c r="U111" s="34"/>
      <c r="V111" s="67">
        <f>IF(LEFT(M111,1)="R",IF(U111&lt;$Q$2,0,U111-$Q$2),IF(LEFT(M111,1)="S",IF(U111&lt;$Q$2,0,U111-$Q$2),U111))</f>
        <v>0</v>
      </c>
      <c r="W111" s="67">
        <f>U111</f>
        <v>0</v>
      </c>
      <c r="X111" s="74">
        <f>W111*($Y$3)</f>
        <v>0</v>
      </c>
      <c r="Y111" s="91">
        <f t="shared" si="47"/>
        <v>0</v>
      </c>
      <c r="Z111" s="238"/>
      <c r="AA111" s="534">
        <v>0</v>
      </c>
      <c r="AB111" s="535">
        <v>0</v>
      </c>
      <c r="AC111" s="41"/>
    </row>
    <row r="112" spans="1:29" ht="12.75" customHeight="1" x14ac:dyDescent="0.25">
      <c r="A112" s="497" t="str">
        <f>TEXT($B$111,"dddd")</f>
        <v>vrijdag</v>
      </c>
      <c r="B112" s="664"/>
      <c r="C112" s="450"/>
      <c r="D112" s="494">
        <f>IF(LEFT($A112,2)="ma",$D$172,IF(LEFT($A112,2)="di",$D$177,IF(LEFT($A112,2)="wo",$D$182,IF(LEFT($A112,2)="do",$D$187,IF(LEFT($A112,2)="vr",$D$192,IF(LEFT($A112,2)="za",$D$198,IF(LEFT($A112,2)="zo",$D$199)))))))</f>
        <v>0</v>
      </c>
      <c r="E112" s="441">
        <f>IF(LEFT($A112,2)="ma",$E$172,IF(LEFT($A112,2)="di",$E$177,IF(LEFT($A112,2)="wo",$E$182,IF(LEFT($A112,2)="do",$E$187,IF(LEFT($A112,2)="vr",$E$192,IF(LEFT($A112,2)="za",$E$198,IF(LEFT($A112,2)="zo",$E$199)))))))</f>
        <v>0</v>
      </c>
      <c r="F112" s="441">
        <f>IF(LEFT($A112,2)="ma",$C$172,IF(LEFT($A112,2)="di",$C$177,IF(LEFT($A112,2)="wo",$C$182,IF(LEFT($A112,2)="do",$C$187,IF(LEFT($A112,2)="vr",$C$192,IF(LEFT($A112,2)="za",$C$198,IF(LEFT($A112,2)="zo",$C$199)))))))</f>
        <v>0</v>
      </c>
      <c r="G112" s="43">
        <f t="shared" si="39"/>
        <v>0</v>
      </c>
      <c r="H112" s="265"/>
      <c r="I112" s="265"/>
      <c r="J112" s="280"/>
      <c r="K112" s="280"/>
      <c r="L112" s="310"/>
      <c r="M112" s="282"/>
      <c r="N112" s="463">
        <f t="shared" ref="N112:N115" si="49">$B$111</f>
        <v>43029</v>
      </c>
      <c r="O112" s="390"/>
      <c r="P112" s="283"/>
      <c r="Q112" s="283"/>
      <c r="R112" s="80"/>
      <c r="S112" s="68">
        <f t="shared" si="31"/>
        <v>0</v>
      </c>
      <c r="T112" s="4">
        <f t="shared" si="46"/>
        <v>0</v>
      </c>
      <c r="U112" s="35"/>
      <c r="V112" s="69">
        <f t="shared" si="35"/>
        <v>0</v>
      </c>
      <c r="W112" s="69">
        <f t="shared" si="36"/>
        <v>0</v>
      </c>
      <c r="X112" s="70">
        <f t="shared" si="37"/>
        <v>0</v>
      </c>
      <c r="Y112" s="92">
        <f t="shared" si="47"/>
        <v>0</v>
      </c>
      <c r="Z112" s="234"/>
      <c r="AA112" s="530">
        <v>0</v>
      </c>
      <c r="AB112" s="531">
        <v>0</v>
      </c>
      <c r="AC112" s="37"/>
    </row>
    <row r="113" spans="1:29" ht="12.75" customHeight="1" x14ac:dyDescent="0.25">
      <c r="A113" s="497" t="str">
        <f>TEXT($B$111,"dddd")</f>
        <v>vrijdag</v>
      </c>
      <c r="B113" s="664"/>
      <c r="C113" s="452"/>
      <c r="D113" s="492">
        <f>IF(LEFT($A113,2)="ma",$D$173,IF(LEFT($A113,2)="di",$D$178,IF(LEFT($A113,2)="wo",$D$183,IF(LEFT($A113,2)="do",$D$188,IF(LEFT($A113,2)="vr",$D$193,IF(LEFT($A113,2)="za",$D$198,IF(LEFT($A113,2)="zo",$D$199)))))))</f>
        <v>0</v>
      </c>
      <c r="E113" s="441">
        <f>IF(LEFT($A113,2)="ma",$E$173,IF(LEFT($A113,2)="di",$E$178,IF(LEFT($A113,2)="wo",$E$183,IF(LEFT($A113,2)="do",$E$188,IF(LEFT($A113,2)="vr",$E$193,IF(LEFT($A113,2)="za",$E$198,IF(LEFT($A113,2)="zo",$E$199)))))))</f>
        <v>0</v>
      </c>
      <c r="F113" s="441">
        <f>IF(LEFT($A113,2)="ma",$C$173,IF(LEFT($A113,2)="di",$C$178,IF(LEFT($A113,2)="wo",$C$183,IF(LEFT($A113,2)="do",$C$188,IF(LEFT($A113,2)="vr",$C$193,IF(LEFT($A113,2)="za",$C$198,IF(LEFT($A113,2)="zo",$C$199)))))))</f>
        <v>0</v>
      </c>
      <c r="G113" s="43">
        <f t="shared" si="39"/>
        <v>0</v>
      </c>
      <c r="H113" s="265"/>
      <c r="I113" s="265"/>
      <c r="J113" s="280"/>
      <c r="K113" s="280"/>
      <c r="L113" s="310"/>
      <c r="M113" s="282"/>
      <c r="N113" s="463">
        <f t="shared" si="49"/>
        <v>43029</v>
      </c>
      <c r="O113" s="390"/>
      <c r="P113" s="283"/>
      <c r="Q113" s="283"/>
      <c r="R113" s="80"/>
      <c r="S113" s="68">
        <f t="shared" si="31"/>
        <v>0</v>
      </c>
      <c r="T113" s="4">
        <f t="shared" si="46"/>
        <v>0</v>
      </c>
      <c r="U113" s="35"/>
      <c r="V113" s="69">
        <f t="shared" si="35"/>
        <v>0</v>
      </c>
      <c r="W113" s="69">
        <f t="shared" si="36"/>
        <v>0</v>
      </c>
      <c r="X113" s="70">
        <f t="shared" si="37"/>
        <v>0</v>
      </c>
      <c r="Y113" s="92">
        <f t="shared" si="47"/>
        <v>0</v>
      </c>
      <c r="Z113" s="234"/>
      <c r="AA113" s="530">
        <v>0</v>
      </c>
      <c r="AB113" s="531">
        <v>0</v>
      </c>
      <c r="AC113" s="37"/>
    </row>
    <row r="114" spans="1:29" ht="12.75" customHeight="1" thickBot="1" x14ac:dyDescent="0.3">
      <c r="A114" s="497" t="str">
        <f>TEXT($B$111,"dddd")</f>
        <v>vrijdag</v>
      </c>
      <c r="B114" s="664"/>
      <c r="C114" s="450"/>
      <c r="D114" s="441">
        <f>IF(LEFT($A114,2)="ma",$D$174,IF(LEFT($A114,2)="di",$D$179,IF(LEFT($A114,2)="wo",$D$184,IF(LEFT($A114,2)="do",$D$189,IF(LEFT($A114,2)="vr",$D$194,IF(LEFT($A114,2)="za",$D$198,IF(LEFT($A114,2)="zo",$D$199)))))))</f>
        <v>0</v>
      </c>
      <c r="E114" s="441">
        <f>IF(LEFT($A114,2)="ma",$E$174,IF(LEFT($A114,2)="di",$E$179,IF(LEFT($A114,2)="wo",$E$184,IF(LEFT($A114,2)="do",$E$189,IF(LEFT($A114,2)="vr",$E$194,IF(LEFT($A114,2)="za",$E$198,IF(LEFT($A114,2)="zo",$E$199)))))))</f>
        <v>0</v>
      </c>
      <c r="F114" s="441">
        <f>IF(LEFT($A114,2)="ma",$C$174,IF(LEFT($A114,2)="di",$C$179,IF(LEFT($A114,2)="wo",$C$184,IF(LEFT($A114,2)="do",$C$189,IF(LEFT($A114,2)="vr",$C$194,IF(LEFT($A114,2)="za",$C$198,IF(LEFT($A114,2)="zo",$C$199)))))))</f>
        <v>0</v>
      </c>
      <c r="G114" s="43">
        <f t="shared" si="39"/>
        <v>0</v>
      </c>
      <c r="H114" s="265"/>
      <c r="I114" s="265"/>
      <c r="J114" s="280"/>
      <c r="K114" s="280"/>
      <c r="L114" s="310"/>
      <c r="M114" s="282"/>
      <c r="N114" s="463">
        <f t="shared" si="49"/>
        <v>43029</v>
      </c>
      <c r="O114" s="390"/>
      <c r="P114" s="283"/>
      <c r="Q114" s="283"/>
      <c r="R114" s="80"/>
      <c r="S114" s="68">
        <f t="shared" si="31"/>
        <v>0</v>
      </c>
      <c r="T114" s="4">
        <f t="shared" si="46"/>
        <v>0</v>
      </c>
      <c r="U114" s="35"/>
      <c r="V114" s="69">
        <f t="shared" si="35"/>
        <v>0</v>
      </c>
      <c r="W114" s="69">
        <f t="shared" si="36"/>
        <v>0</v>
      </c>
      <c r="X114" s="70">
        <f t="shared" si="37"/>
        <v>0</v>
      </c>
      <c r="Y114" s="92">
        <f t="shared" si="47"/>
        <v>0</v>
      </c>
      <c r="Z114" s="234"/>
      <c r="AA114" s="530">
        <v>0</v>
      </c>
      <c r="AB114" s="531">
        <v>0</v>
      </c>
      <c r="AC114" s="37"/>
    </row>
    <row r="115" spans="1:29" ht="13.5" customHeight="1" thickBot="1" x14ac:dyDescent="0.3">
      <c r="A115" s="498" t="str">
        <f>TEXT($B$111,"dddd")</f>
        <v>vrijdag</v>
      </c>
      <c r="B115" s="665"/>
      <c r="C115" s="449" t="e">
        <f t="shared" si="38"/>
        <v>#REF!</v>
      </c>
      <c r="D115" s="442">
        <f>IF(LEFT($A115,2)="ma",$D$175,IF(LEFT($A115,2)="di",$D$180,IF(LEFT($A115,2)="wo",$D$185,IF(LEFT($A115,2)="do",$D$190,IF(LEFT($A115,2)="vr",$D$195,IF(LEFT($A115,2)="za",$D$198,IF(LEFT($A115,2)="zo",$D$199)))))))</f>
        <v>0</v>
      </c>
      <c r="E115" s="442">
        <f>IF(LEFT($A115,2)="ma",$E$175,IF(LEFT($A115,2)="di",$E$180,IF(LEFT($A115,2)="wo",$E$185,IF(LEFT($A115,2)="do",$E$190,IF(LEFT($A115,2)="vr",$E$195,IF(LEFT($A115,2)="za",$E$198,IF(LEFT($A115,2)="zo",$E$199)))))))</f>
        <v>0</v>
      </c>
      <c r="F115" s="442">
        <f>IF(LEFT($A115,2)="ma",$C$175,IF(LEFT($A115,2)="di",$C$180,IF(LEFT($A115,2)="wo",$C$185,IF(LEFT($A115,2)="do",$C$190,IF(LEFT($A115,2)="vr",$C$195,IF(LEFT($A115,2)="za",$C$198,IF(LEFT($A115,2)="zo",$C$199)))))))</f>
        <v>0</v>
      </c>
      <c r="G115" s="44">
        <f t="shared" si="39"/>
        <v>0</v>
      </c>
      <c r="H115" s="266"/>
      <c r="I115" s="266"/>
      <c r="J115" s="284"/>
      <c r="K115" s="284"/>
      <c r="L115" s="311"/>
      <c r="M115" s="286"/>
      <c r="N115" s="463">
        <f t="shared" si="49"/>
        <v>43029</v>
      </c>
      <c r="O115" s="391"/>
      <c r="P115" s="287"/>
      <c r="Q115" s="287"/>
      <c r="R115" s="81"/>
      <c r="S115" s="71">
        <f t="shared" si="31"/>
        <v>0</v>
      </c>
      <c r="T115" s="6">
        <f t="shared" si="46"/>
        <v>0</v>
      </c>
      <c r="U115" s="36"/>
      <c r="V115" s="72">
        <f t="shared" si="35"/>
        <v>0</v>
      </c>
      <c r="W115" s="72">
        <f t="shared" si="36"/>
        <v>0</v>
      </c>
      <c r="X115" s="73">
        <f t="shared" si="37"/>
        <v>0</v>
      </c>
      <c r="Y115" s="93">
        <f t="shared" si="47"/>
        <v>0</v>
      </c>
      <c r="Z115" s="235"/>
      <c r="AA115" s="536">
        <v>0</v>
      </c>
      <c r="AB115" s="537">
        <v>0</v>
      </c>
      <c r="AC115" s="38"/>
    </row>
    <row r="116" spans="1:29" ht="12.75" customHeight="1" thickBot="1" x14ac:dyDescent="0.3">
      <c r="A116" s="499" t="str">
        <f>TEXT($B$116,"dddd")</f>
        <v>zaterdag</v>
      </c>
      <c r="B116" s="663">
        <f>DATE($AC$3,10,23)</f>
        <v>43030</v>
      </c>
      <c r="C116" s="451"/>
      <c r="D116" s="493">
        <f>IF(LEFT($A116,2 )="ma",$D$171,IF(LEFT($A116,2)="di",$D$176,IF(LEFT($A116,2)="wo",$D$181,IF(LEFT($A116,2)="do",$D$186,IF(LEFT($A116,2)="vr",$D$191,IF(LEFT($A116,2)="za",$D$198,IF(LEFT($A116,2)="zo",$D$199)))))))</f>
        <v>0</v>
      </c>
      <c r="E116" s="495">
        <f>IF(LEFT($A116,2)="ma",$E$171,IF(LEFT($A116,2)="di",$E$176,IF(LEFT($A116,2)="wo",$E$181,IF(LEFT($A116,2)="do",$E$186,IF(LEFT($A116,2)="vr",$E$191,IF(LEFT($A116,2)="za",$E$198,IF(LEFT($A116,2)="zo",$E$199)))))))</f>
        <v>0</v>
      </c>
      <c r="F116" s="495">
        <f>IF(LEFT($A116,2)="ma",$C$171,IF(LEFT($A116,2)="di",$C$176,IF(LEFT($A116,2)="wo",$C$181,IF(LEFT($A116,2)="do",$C$186,IF(LEFT($A116,2)="vr",$C$191,IF(LEFT($A116,2)="za",$C$198,IF(LEFT($A116,2)="zo",$C$199)))))))</f>
        <v>0</v>
      </c>
      <c r="G116" s="42">
        <f t="shared" si="39"/>
        <v>0</v>
      </c>
      <c r="H116" s="264"/>
      <c r="I116" s="508"/>
      <c r="J116" s="276"/>
      <c r="K116" s="276"/>
      <c r="L116" s="309"/>
      <c r="M116" s="278"/>
      <c r="N116" s="464">
        <f>$B$116</f>
        <v>43030</v>
      </c>
      <c r="O116" s="389"/>
      <c r="P116" s="279"/>
      <c r="Q116" s="279"/>
      <c r="R116" s="79"/>
      <c r="S116" s="200">
        <f t="shared" si="31"/>
        <v>0</v>
      </c>
      <c r="T116" s="5">
        <f t="shared" si="46"/>
        <v>0</v>
      </c>
      <c r="U116" s="34"/>
      <c r="V116" s="67">
        <f>IF(LEFT(M116,1)="R",IF(U116&lt;$Q$2,0,U116-$Q$2),IF(LEFT(M116,1)="S",IF(U116&lt;$Q$2,0,U116-$Q$2),U116))</f>
        <v>0</v>
      </c>
      <c r="W116" s="67">
        <f>U116</f>
        <v>0</v>
      </c>
      <c r="X116" s="74">
        <f>W116*($Y$3)</f>
        <v>0</v>
      </c>
      <c r="Y116" s="91">
        <f t="shared" si="47"/>
        <v>0</v>
      </c>
      <c r="Z116" s="238"/>
      <c r="AA116" s="528">
        <v>0</v>
      </c>
      <c r="AB116" s="529">
        <v>0</v>
      </c>
      <c r="AC116" s="41"/>
    </row>
    <row r="117" spans="1:29" ht="12.75" customHeight="1" thickBot="1" x14ac:dyDescent="0.3">
      <c r="A117" s="499" t="str">
        <f>TEXT($B$116,"dddd")</f>
        <v>zaterdag</v>
      </c>
      <c r="B117" s="664"/>
      <c r="C117" s="450"/>
      <c r="D117" s="494">
        <f>IF(LEFT($A117,2)="ma",$D$172,IF(LEFT($A117,2)="di",$D$177,IF(LEFT($A117,2)="wo",$D$182,IF(LEFT($A117,2)="do",$D$187,IF(LEFT($A117,2)="vr",$D$192,IF(LEFT($A117,2)="za",$D$198,IF(LEFT($A117,2)="zo",$D$199)))))))</f>
        <v>0</v>
      </c>
      <c r="E117" s="441">
        <f>IF(LEFT($A117,2)="ma",$E$172,IF(LEFT($A117,2)="di",$E$177,IF(LEFT($A117,2)="wo",$E$182,IF(LEFT($A117,2)="do",$E$187,IF(LEFT($A117,2)="vr",$E$192,IF(LEFT($A117,2)="za",$E$198,IF(LEFT($A117,2)="zo",$E$199)))))))</f>
        <v>0</v>
      </c>
      <c r="F117" s="441">
        <f>IF(LEFT($A117,2)="ma",$C$172,IF(LEFT($A117,2)="di",$C$177,IF(LEFT($A117,2)="wo",$C$182,IF(LEFT($A117,2)="do",$C$187,IF(LEFT($A117,2)="vr",$C$192,IF(LEFT($A117,2)="za",$C$198,IF(LEFT($A117,2)="zo",$C$199)))))))</f>
        <v>0</v>
      </c>
      <c r="G117" s="43">
        <f t="shared" si="39"/>
        <v>0</v>
      </c>
      <c r="H117" s="265"/>
      <c r="I117" s="265"/>
      <c r="J117" s="280"/>
      <c r="K117" s="280"/>
      <c r="L117" s="310"/>
      <c r="M117" s="282"/>
      <c r="N117" s="464">
        <f t="shared" ref="N117:N120" si="50">$B$116</f>
        <v>43030</v>
      </c>
      <c r="O117" s="390"/>
      <c r="P117" s="283"/>
      <c r="Q117" s="283"/>
      <c r="R117" s="80"/>
      <c r="S117" s="68">
        <f t="shared" si="31"/>
        <v>0</v>
      </c>
      <c r="T117" s="4">
        <f t="shared" si="46"/>
        <v>0</v>
      </c>
      <c r="U117" s="35"/>
      <c r="V117" s="69">
        <f t="shared" si="35"/>
        <v>0</v>
      </c>
      <c r="W117" s="69">
        <f t="shared" si="36"/>
        <v>0</v>
      </c>
      <c r="X117" s="70">
        <f t="shared" si="37"/>
        <v>0</v>
      </c>
      <c r="Y117" s="92">
        <f t="shared" si="47"/>
        <v>0</v>
      </c>
      <c r="Z117" s="234"/>
      <c r="AA117" s="530">
        <v>0</v>
      </c>
      <c r="AB117" s="531">
        <v>0</v>
      </c>
      <c r="AC117" s="37"/>
    </row>
    <row r="118" spans="1:29" ht="12.75" customHeight="1" thickBot="1" x14ac:dyDescent="0.3">
      <c r="A118" s="499" t="str">
        <f>TEXT($B$116,"dddd")</f>
        <v>zaterdag</v>
      </c>
      <c r="B118" s="664"/>
      <c r="C118" s="452"/>
      <c r="D118" s="492">
        <f>IF(LEFT($A118,2)="ma",$D$173,IF(LEFT($A118,2)="di",$D$178,IF(LEFT($A118,2)="wo",$D$183,IF(LEFT($A118,2)="do",$D$188,IF(LEFT($A118,2)="vr",$D$193,IF(LEFT($A118,2)="za",$D$198,IF(LEFT($A118,2)="zo",$D$199)))))))</f>
        <v>0</v>
      </c>
      <c r="E118" s="441">
        <f>IF(LEFT($A118,2)="ma",$E$173,IF(LEFT($A118,2)="di",$E$178,IF(LEFT($A118,2)="wo",$E$183,IF(LEFT($A118,2)="do",$E$188,IF(LEFT($A118,2)="vr",$E$193,IF(LEFT($A118,2)="za",$E$198,IF(LEFT($A118,2)="zo",$E$199)))))))</f>
        <v>0</v>
      </c>
      <c r="F118" s="441">
        <f>IF(LEFT($A118,2)="ma",$C$173,IF(LEFT($A118,2)="di",$C$178,IF(LEFT($A118,2)="wo",$C$183,IF(LEFT($A118,2)="do",$C$188,IF(LEFT($A118,2)="vr",$C$193,IF(LEFT($A118,2)="za",$C$198,IF(LEFT($A118,2)="zo",$C$199)))))))</f>
        <v>0</v>
      </c>
      <c r="G118" s="43">
        <f t="shared" si="39"/>
        <v>0</v>
      </c>
      <c r="H118" s="265"/>
      <c r="I118" s="265"/>
      <c r="J118" s="280"/>
      <c r="K118" s="280"/>
      <c r="L118" s="310"/>
      <c r="M118" s="282"/>
      <c r="N118" s="464">
        <f t="shared" si="50"/>
        <v>43030</v>
      </c>
      <c r="O118" s="390"/>
      <c r="P118" s="283"/>
      <c r="Q118" s="283"/>
      <c r="R118" s="80"/>
      <c r="S118" s="68">
        <f t="shared" si="31"/>
        <v>0</v>
      </c>
      <c r="T118" s="4">
        <f t="shared" si="46"/>
        <v>0</v>
      </c>
      <c r="U118" s="35"/>
      <c r="V118" s="69">
        <f t="shared" si="35"/>
        <v>0</v>
      </c>
      <c r="W118" s="69">
        <f t="shared" si="36"/>
        <v>0</v>
      </c>
      <c r="X118" s="70">
        <f t="shared" si="37"/>
        <v>0</v>
      </c>
      <c r="Y118" s="92">
        <f t="shared" si="47"/>
        <v>0</v>
      </c>
      <c r="Z118" s="234"/>
      <c r="AA118" s="530">
        <v>0</v>
      </c>
      <c r="AB118" s="531">
        <v>0</v>
      </c>
      <c r="AC118" s="37"/>
    </row>
    <row r="119" spans="1:29" ht="12.75" customHeight="1" thickBot="1" x14ac:dyDescent="0.3">
      <c r="A119" s="499" t="str">
        <f>TEXT($B$116,"dddd")</f>
        <v>zaterdag</v>
      </c>
      <c r="B119" s="664"/>
      <c r="C119" s="450"/>
      <c r="D119" s="441">
        <f>IF(LEFT($A119,2)="ma",$D$174,IF(LEFT($A119,2)="di",$D$179,IF(LEFT($A119,2)="wo",$D$184,IF(LEFT($A119,2)="do",$D$189,IF(LEFT($A119,2)="vr",$D$194,IF(LEFT($A119,2)="za",$D$198,IF(LEFT($A119,2)="zo",$D$199)))))))</f>
        <v>0</v>
      </c>
      <c r="E119" s="441">
        <f>IF(LEFT($A119,2)="ma",$E$174,IF(LEFT($A119,2)="di",$E$179,IF(LEFT($A119,2)="wo",$E$184,IF(LEFT($A119,2)="do",$E$189,IF(LEFT($A119,2)="vr",$E$194,IF(LEFT($A119,2)="za",$E$198,IF(LEFT($A119,2)="zo",$E$199)))))))</f>
        <v>0</v>
      </c>
      <c r="F119" s="441">
        <f>IF(LEFT($A119,2)="ma",$C$174,IF(LEFT($A119,2)="di",$C$179,IF(LEFT($A119,2)="wo",$C$184,IF(LEFT($A119,2)="do",$C$189,IF(LEFT($A119,2)="vr",$C$194,IF(LEFT($A119,2)="za",$C$198,IF(LEFT($A119,2)="zo",$C$199)))))))</f>
        <v>0</v>
      </c>
      <c r="G119" s="43">
        <f t="shared" si="39"/>
        <v>0</v>
      </c>
      <c r="H119" s="265"/>
      <c r="I119" s="265"/>
      <c r="J119" s="280"/>
      <c r="K119" s="280"/>
      <c r="L119" s="310"/>
      <c r="M119" s="282"/>
      <c r="N119" s="464">
        <f t="shared" si="50"/>
        <v>43030</v>
      </c>
      <c r="O119" s="390"/>
      <c r="P119" s="283"/>
      <c r="Q119" s="283"/>
      <c r="R119" s="80"/>
      <c r="S119" s="68">
        <f t="shared" si="31"/>
        <v>0</v>
      </c>
      <c r="T119" s="4">
        <f t="shared" si="46"/>
        <v>0</v>
      </c>
      <c r="U119" s="35"/>
      <c r="V119" s="69">
        <f t="shared" si="35"/>
        <v>0</v>
      </c>
      <c r="W119" s="69">
        <f t="shared" si="36"/>
        <v>0</v>
      </c>
      <c r="X119" s="70">
        <f t="shared" si="37"/>
        <v>0</v>
      </c>
      <c r="Y119" s="92">
        <f t="shared" si="47"/>
        <v>0</v>
      </c>
      <c r="Z119" s="234"/>
      <c r="AA119" s="530">
        <v>0</v>
      </c>
      <c r="AB119" s="531">
        <v>0</v>
      </c>
      <c r="AC119" s="37"/>
    </row>
    <row r="120" spans="1:29" ht="13.5" customHeight="1" thickBot="1" x14ac:dyDescent="0.3">
      <c r="A120" s="499" t="str">
        <f>TEXT($B$116,"dddd")</f>
        <v>zaterdag</v>
      </c>
      <c r="B120" s="665"/>
      <c r="C120" s="449" t="e">
        <f t="shared" si="38"/>
        <v>#REF!</v>
      </c>
      <c r="D120" s="442">
        <f>IF(LEFT($A120,2)="ma",$D$175,IF(LEFT($A120,2)="di",$D$180,IF(LEFT($A120,2)="wo",$D$185,IF(LEFT($A120,2)="do",$D$190,IF(LEFT($A120,2)="vr",$D$195,IF(LEFT($A120,2)="za",$D$198,IF(LEFT($A120,2)="zo",$D$199)))))))</f>
        <v>0</v>
      </c>
      <c r="E120" s="442">
        <f>IF(LEFT($A120,2)="ma",$E$175,IF(LEFT($A120,2)="di",$E$180,IF(LEFT($A120,2)="wo",$E$185,IF(LEFT($A120,2)="do",$E$190,IF(LEFT($A120,2)="vr",$E$195,IF(LEFT($A120,2)="za",$E$198,IF(LEFT($A120,2)="zo",$E$199)))))))</f>
        <v>0</v>
      </c>
      <c r="F120" s="442">
        <f>IF(LEFT($A120,2)="ma",$C$175,IF(LEFT($A120,2)="di",$C$180,IF(LEFT($A120,2)="wo",$C$185,IF(LEFT($A120,2)="do",$C$190,IF(LEFT($A120,2)="vr",$C$195,IF(LEFT($A120,2)="za",$C$198,IF(LEFT($A120,2)="zo",$C$199)))))))</f>
        <v>0</v>
      </c>
      <c r="G120" s="44">
        <f t="shared" si="39"/>
        <v>0</v>
      </c>
      <c r="H120" s="266"/>
      <c r="I120" s="266"/>
      <c r="J120" s="284"/>
      <c r="K120" s="284"/>
      <c r="L120" s="311"/>
      <c r="M120" s="286"/>
      <c r="N120" s="464">
        <f t="shared" si="50"/>
        <v>43030</v>
      </c>
      <c r="O120" s="391"/>
      <c r="P120" s="287"/>
      <c r="Q120" s="287"/>
      <c r="R120" s="81"/>
      <c r="S120" s="71">
        <f t="shared" si="31"/>
        <v>0</v>
      </c>
      <c r="T120" s="6">
        <f t="shared" si="46"/>
        <v>0</v>
      </c>
      <c r="U120" s="36"/>
      <c r="V120" s="72">
        <f t="shared" si="35"/>
        <v>0</v>
      </c>
      <c r="W120" s="72">
        <f t="shared" si="36"/>
        <v>0</v>
      </c>
      <c r="X120" s="73">
        <f t="shared" si="37"/>
        <v>0</v>
      </c>
      <c r="Y120" s="93">
        <f t="shared" si="47"/>
        <v>0</v>
      </c>
      <c r="Z120" s="235"/>
      <c r="AA120" s="532">
        <v>0</v>
      </c>
      <c r="AB120" s="533">
        <v>0</v>
      </c>
      <c r="AC120" s="38"/>
    </row>
    <row r="121" spans="1:29" ht="12.75" customHeight="1" x14ac:dyDescent="0.25">
      <c r="A121" s="496" t="str">
        <f>TEXT($B$121,"dddd")</f>
        <v>zondag</v>
      </c>
      <c r="B121" s="663">
        <f>DATE($AC$3,10,24)</f>
        <v>43031</v>
      </c>
      <c r="C121" s="451"/>
      <c r="D121" s="493">
        <f>IF(LEFT($A121,2 )="ma",$D$171,IF(LEFT($A121,2)="di",$D$176,IF(LEFT($A121,2)="wo",$D$181,IF(LEFT($A121,2)="do",$D$186,IF(LEFT($A121,2)="vr",$D$191,IF(LEFT($A121,2)="za",$D$198,IF(LEFT($A121,2)="zo",$D$199)))))))</f>
        <v>0</v>
      </c>
      <c r="E121" s="495">
        <f>IF(LEFT($A121,2)="ma",$E$171,IF(LEFT($A121,2)="di",$E$176,IF(LEFT($A121,2)="wo",$E$181,IF(LEFT($A121,2)="do",$E$186,IF(LEFT($A121,2)="vr",$E$191,IF(LEFT($A121,2)="za",$E$198,IF(LEFT($A121,2)="zo",$E$199)))))))</f>
        <v>0</v>
      </c>
      <c r="F121" s="495">
        <f>IF(LEFT($A121,2)="ma",$C$171,IF(LEFT($A121,2)="di",$C$176,IF(LEFT($A121,2)="wo",$C$181,IF(LEFT($A121,2)="do",$C$186,IF(LEFT($A121,2)="vr",$C$191,IF(LEFT($A121,2)="za",$C$198,IF(LEFT($A121,2)="zo",$C$199)))))))</f>
        <v>0</v>
      </c>
      <c r="G121" s="42">
        <f t="shared" si="39"/>
        <v>0</v>
      </c>
      <c r="H121" s="264"/>
      <c r="I121" s="508"/>
      <c r="J121" s="276"/>
      <c r="K121" s="276"/>
      <c r="L121" s="309"/>
      <c r="M121" s="278"/>
      <c r="N121" s="463">
        <f>$B$121</f>
        <v>43031</v>
      </c>
      <c r="O121" s="389"/>
      <c r="P121" s="279"/>
      <c r="Q121" s="279"/>
      <c r="R121" s="79"/>
      <c r="S121" s="200">
        <f t="shared" si="31"/>
        <v>0</v>
      </c>
      <c r="T121" s="5">
        <f t="shared" si="46"/>
        <v>0</v>
      </c>
      <c r="U121" s="34"/>
      <c r="V121" s="67">
        <f>IF(LEFT(M121,1)="R",IF(U121&lt;$Q$2,0,U121-$Q$2),IF(LEFT(M121,1)="S",IF(U121&lt;$Q$2,0,U121-$Q$2),U121))</f>
        <v>0</v>
      </c>
      <c r="W121" s="67">
        <f>U121</f>
        <v>0</v>
      </c>
      <c r="X121" s="74">
        <f>W121*($Y$3)</f>
        <v>0</v>
      </c>
      <c r="Y121" s="91">
        <f t="shared" si="47"/>
        <v>0</v>
      </c>
      <c r="Z121" s="238"/>
      <c r="AA121" s="534">
        <v>0</v>
      </c>
      <c r="AB121" s="535">
        <v>0</v>
      </c>
      <c r="AC121" s="41"/>
    </row>
    <row r="122" spans="1:29" ht="12.75" customHeight="1" x14ac:dyDescent="0.25">
      <c r="A122" s="497" t="str">
        <f>TEXT($B$121,"dddd")</f>
        <v>zondag</v>
      </c>
      <c r="B122" s="664"/>
      <c r="C122" s="450"/>
      <c r="D122" s="494">
        <f>IF(LEFT($A122,2)="ma",$D$172,IF(LEFT($A122,2)="di",$D$177,IF(LEFT($A122,2)="wo",$D$182,IF(LEFT($A122,2)="do",$D$187,IF(LEFT($A122,2)="vr",$D$192,IF(LEFT($A122,2)="za",$D$198,IF(LEFT($A122,2)="zo",$D$199)))))))</f>
        <v>0</v>
      </c>
      <c r="E122" s="441">
        <f>IF(LEFT($A122,2)="ma",$E$172,IF(LEFT($A122,2)="di",$E$177,IF(LEFT($A122,2)="wo",$E$182,IF(LEFT($A122,2)="do",$E$187,IF(LEFT($A122,2)="vr",$E$192,IF(LEFT($A122,2)="za",$E$198,IF(LEFT($A122,2)="zo",$E$199)))))))</f>
        <v>0</v>
      </c>
      <c r="F122" s="441">
        <f>IF(LEFT($A122,2)="ma",$C$172,IF(LEFT($A122,2)="di",$C$177,IF(LEFT($A122,2)="wo",$C$182,IF(LEFT($A122,2)="do",$C$187,IF(LEFT($A122,2)="vr",$C$192,IF(LEFT($A122,2)="za",$C$198,IF(LEFT($A122,2)="zo",$C$199)))))))</f>
        <v>0</v>
      </c>
      <c r="G122" s="43">
        <f t="shared" si="39"/>
        <v>0</v>
      </c>
      <c r="H122" s="265"/>
      <c r="I122" s="265"/>
      <c r="J122" s="280"/>
      <c r="K122" s="280"/>
      <c r="L122" s="310"/>
      <c r="M122" s="282"/>
      <c r="N122" s="463">
        <f t="shared" ref="N122:N125" si="51">$B$121</f>
        <v>43031</v>
      </c>
      <c r="O122" s="390"/>
      <c r="P122" s="283"/>
      <c r="Q122" s="283"/>
      <c r="R122" s="80"/>
      <c r="S122" s="68">
        <f t="shared" si="31"/>
        <v>0</v>
      </c>
      <c r="T122" s="4">
        <f t="shared" si="46"/>
        <v>0</v>
      </c>
      <c r="U122" s="35"/>
      <c r="V122" s="69">
        <f t="shared" si="35"/>
        <v>0</v>
      </c>
      <c r="W122" s="69">
        <f t="shared" si="36"/>
        <v>0</v>
      </c>
      <c r="X122" s="70">
        <f t="shared" si="37"/>
        <v>0</v>
      </c>
      <c r="Y122" s="92">
        <f t="shared" si="47"/>
        <v>0</v>
      </c>
      <c r="Z122" s="234"/>
      <c r="AA122" s="530">
        <v>0</v>
      </c>
      <c r="AB122" s="531">
        <v>0</v>
      </c>
      <c r="AC122" s="37"/>
    </row>
    <row r="123" spans="1:29" ht="12.75" customHeight="1" x14ac:dyDescent="0.25">
      <c r="A123" s="497" t="str">
        <f>TEXT($B$121,"dddd")</f>
        <v>zondag</v>
      </c>
      <c r="B123" s="664"/>
      <c r="C123" s="452"/>
      <c r="D123" s="492">
        <f>IF(LEFT($A123,2)="ma",$D$173,IF(LEFT($A123,2)="di",$D$178,IF(LEFT($A123,2)="wo",$D$183,IF(LEFT($A123,2)="do",$D$188,IF(LEFT($A123,2)="vr",$D$193,IF(LEFT($A123,2)="za",$D$198,IF(LEFT($A123,2)="zo",$D$199)))))))</f>
        <v>0</v>
      </c>
      <c r="E123" s="441">
        <f>IF(LEFT($A123,2)="ma",$E$173,IF(LEFT($A123,2)="di",$E$178,IF(LEFT($A123,2)="wo",$E$183,IF(LEFT($A123,2)="do",$E$188,IF(LEFT($A123,2)="vr",$E$193,IF(LEFT($A123,2)="za",$E$198,IF(LEFT($A123,2)="zo",$E$199)))))))</f>
        <v>0</v>
      </c>
      <c r="F123" s="441">
        <f>IF(LEFT($A123,2)="ma",$C$173,IF(LEFT($A123,2)="di",$C$178,IF(LEFT($A123,2)="wo",$C$183,IF(LEFT($A123,2)="do",$C$188,IF(LEFT($A123,2)="vr",$C$193,IF(LEFT($A123,2)="za",$C$198,IF(LEFT($A123,2)="zo",$C$199)))))))</f>
        <v>0</v>
      </c>
      <c r="G123" s="43">
        <f t="shared" si="39"/>
        <v>0</v>
      </c>
      <c r="H123" s="265"/>
      <c r="I123" s="265"/>
      <c r="J123" s="280"/>
      <c r="K123" s="280"/>
      <c r="L123" s="310"/>
      <c r="M123" s="282"/>
      <c r="N123" s="463">
        <f t="shared" si="51"/>
        <v>43031</v>
      </c>
      <c r="O123" s="390"/>
      <c r="P123" s="283"/>
      <c r="Q123" s="283"/>
      <c r="R123" s="80"/>
      <c r="S123" s="68">
        <f t="shared" si="31"/>
        <v>0</v>
      </c>
      <c r="T123" s="4">
        <f t="shared" si="46"/>
        <v>0</v>
      </c>
      <c r="U123" s="35"/>
      <c r="V123" s="69">
        <f t="shared" si="35"/>
        <v>0</v>
      </c>
      <c r="W123" s="69">
        <f t="shared" si="36"/>
        <v>0</v>
      </c>
      <c r="X123" s="70">
        <f t="shared" si="37"/>
        <v>0</v>
      </c>
      <c r="Y123" s="92">
        <f t="shared" si="47"/>
        <v>0</v>
      </c>
      <c r="Z123" s="234"/>
      <c r="AA123" s="530">
        <v>0</v>
      </c>
      <c r="AB123" s="531">
        <v>0</v>
      </c>
      <c r="AC123" s="37"/>
    </row>
    <row r="124" spans="1:29" ht="12.75" customHeight="1" thickBot="1" x14ac:dyDescent="0.3">
      <c r="A124" s="497" t="str">
        <f>TEXT($B$121,"dddd")</f>
        <v>zondag</v>
      </c>
      <c r="B124" s="664"/>
      <c r="C124" s="450"/>
      <c r="D124" s="441">
        <f>IF(LEFT($A124,2)="ma",$D$174,IF(LEFT($A124,2)="di",$D$179,IF(LEFT($A124,2)="wo",$D$184,IF(LEFT($A124,2)="do",$D$189,IF(LEFT($A124,2)="vr",$D$194,IF(LEFT($A124,2)="za",$D$198,IF(LEFT($A124,2)="zo",$D$199)))))))</f>
        <v>0</v>
      </c>
      <c r="E124" s="441">
        <f>IF(LEFT($A124,2)="ma",$E$174,IF(LEFT($A124,2)="di",$E$179,IF(LEFT($A124,2)="wo",$E$184,IF(LEFT($A124,2)="do",$E$189,IF(LEFT($A124,2)="vr",$E$194,IF(LEFT($A124,2)="za",$E$198,IF(LEFT($A124,2)="zo",$E$199)))))))</f>
        <v>0</v>
      </c>
      <c r="F124" s="441">
        <f>IF(LEFT($A124,2)="ma",$C$174,IF(LEFT($A124,2)="di",$C$179,IF(LEFT($A124,2)="wo",$C$184,IF(LEFT($A124,2)="do",$C$189,IF(LEFT($A124,2)="vr",$C$194,IF(LEFT($A124,2)="za",$C$198,IF(LEFT($A124,2)="zo",$C$199)))))))</f>
        <v>0</v>
      </c>
      <c r="G124" s="43">
        <f t="shared" si="39"/>
        <v>0</v>
      </c>
      <c r="H124" s="265"/>
      <c r="I124" s="265"/>
      <c r="J124" s="280"/>
      <c r="K124" s="280"/>
      <c r="L124" s="310"/>
      <c r="M124" s="282"/>
      <c r="N124" s="463">
        <f t="shared" si="51"/>
        <v>43031</v>
      </c>
      <c r="O124" s="390"/>
      <c r="P124" s="283"/>
      <c r="Q124" s="283"/>
      <c r="R124" s="80"/>
      <c r="S124" s="68">
        <f t="shared" si="31"/>
        <v>0</v>
      </c>
      <c r="T124" s="4">
        <f t="shared" si="46"/>
        <v>0</v>
      </c>
      <c r="U124" s="35"/>
      <c r="V124" s="69">
        <f t="shared" si="35"/>
        <v>0</v>
      </c>
      <c r="W124" s="69">
        <f t="shared" si="36"/>
        <v>0</v>
      </c>
      <c r="X124" s="70">
        <f t="shared" si="37"/>
        <v>0</v>
      </c>
      <c r="Y124" s="92">
        <f t="shared" si="47"/>
        <v>0</v>
      </c>
      <c r="Z124" s="234"/>
      <c r="AA124" s="530">
        <v>0</v>
      </c>
      <c r="AB124" s="531">
        <v>0</v>
      </c>
      <c r="AC124" s="37"/>
    </row>
    <row r="125" spans="1:29" ht="13.5" customHeight="1" thickBot="1" x14ac:dyDescent="0.3">
      <c r="A125" s="498" t="str">
        <f>TEXT($B$121,"dddd")</f>
        <v>zondag</v>
      </c>
      <c r="B125" s="665"/>
      <c r="C125" s="449" t="e">
        <f t="shared" si="38"/>
        <v>#REF!</v>
      </c>
      <c r="D125" s="442">
        <f>IF(LEFT($A125,2)="ma",$D$175,IF(LEFT($A125,2)="di",$D$180,IF(LEFT($A125,2)="wo",$D$185,IF(LEFT($A125,2)="do",$D$190,IF(LEFT($A125,2)="vr",$D$195,IF(LEFT($A125,2)="za",$D$198,IF(LEFT($A125,2)="zo",$D$199)))))))</f>
        <v>0</v>
      </c>
      <c r="E125" s="442">
        <f>IF(LEFT($A125,2)="ma",$E$175,IF(LEFT($A125,2)="di",$E$180,IF(LEFT($A125,2)="wo",$E$185,IF(LEFT($A125,2)="do",$E$190,IF(LEFT($A125,2)="vr",$E$195,IF(LEFT($A125,2)="za",$E$198,IF(LEFT($A125,2)="zo",$E$199)))))))</f>
        <v>0</v>
      </c>
      <c r="F125" s="442">
        <f>IF(LEFT($A125,2)="ma",$C$175,IF(LEFT($A125,2)="di",$C$180,IF(LEFT($A125,2)="wo",$C$185,IF(LEFT($A125,2)="do",$C$190,IF(LEFT($A125,2)="vr",$C$195,IF(LEFT($A125,2)="za",$C$198,IF(LEFT($A125,2)="zo",$C$199)))))))</f>
        <v>0</v>
      </c>
      <c r="G125" s="44">
        <f t="shared" si="39"/>
        <v>0</v>
      </c>
      <c r="H125" s="266"/>
      <c r="I125" s="266"/>
      <c r="J125" s="284"/>
      <c r="K125" s="284"/>
      <c r="L125" s="311"/>
      <c r="M125" s="286"/>
      <c r="N125" s="463">
        <f t="shared" si="51"/>
        <v>43031</v>
      </c>
      <c r="O125" s="391"/>
      <c r="P125" s="287"/>
      <c r="Q125" s="287"/>
      <c r="R125" s="81"/>
      <c r="S125" s="71">
        <f t="shared" si="31"/>
        <v>0</v>
      </c>
      <c r="T125" s="6">
        <f t="shared" si="46"/>
        <v>0</v>
      </c>
      <c r="U125" s="36"/>
      <c r="V125" s="72">
        <f t="shared" si="35"/>
        <v>0</v>
      </c>
      <c r="W125" s="72">
        <f t="shared" si="36"/>
        <v>0</v>
      </c>
      <c r="X125" s="73">
        <f t="shared" si="37"/>
        <v>0</v>
      </c>
      <c r="Y125" s="93">
        <f t="shared" si="47"/>
        <v>0</v>
      </c>
      <c r="Z125" s="235"/>
      <c r="AA125" s="536">
        <v>0</v>
      </c>
      <c r="AB125" s="537">
        <v>0</v>
      </c>
      <c r="AC125" s="38"/>
    </row>
    <row r="126" spans="1:29" ht="12.75" customHeight="1" thickBot="1" x14ac:dyDescent="0.3">
      <c r="A126" s="499" t="str">
        <f>TEXT($B$126,"dddd")</f>
        <v>maandag</v>
      </c>
      <c r="B126" s="663">
        <f>DATE($AC$3,10,25)</f>
        <v>43032</v>
      </c>
      <c r="C126" s="451"/>
      <c r="D126" s="493">
        <f>IF(LEFT($A126,2 )="ma",$D$171,IF(LEFT($A126,2)="di",$D$176,IF(LEFT($A126,2)="wo",$D$181,IF(LEFT($A126,2)="do",$D$186,IF(LEFT($A126,2)="vr",$D$191,IF(LEFT($A126,2)="za",$D$198,IF(LEFT($A126,2)="zo",$D$199)))))))</f>
        <v>0</v>
      </c>
      <c r="E126" s="495">
        <f>IF(LEFT($A126,2)="ma",$E$171,IF(LEFT($A126,2)="di",$E$176,IF(LEFT($A126,2)="wo",$E$181,IF(LEFT($A126,2)="do",$E$186,IF(LEFT($A126,2)="vr",$E$191,IF(LEFT($A126,2)="za",$E$198,IF(LEFT($A126,2)="zo",$E$199)))))))</f>
        <v>0</v>
      </c>
      <c r="F126" s="495">
        <f>IF(LEFT($A126,2)="ma",$C$171,IF(LEFT($A126,2)="di",$C$176,IF(LEFT($A126,2)="wo",$C$181,IF(LEFT($A126,2)="do",$C$186,IF(LEFT($A126,2)="vr",$C$191,IF(LEFT($A126,2)="za",$C$198,IF(LEFT($A126,2)="zo",$C$199)))))))</f>
        <v>0</v>
      </c>
      <c r="G126" s="42">
        <f t="shared" si="39"/>
        <v>0</v>
      </c>
      <c r="H126" s="264"/>
      <c r="I126" s="508"/>
      <c r="J126" s="276"/>
      <c r="K126" s="276"/>
      <c r="L126" s="309"/>
      <c r="M126" s="278"/>
      <c r="N126" s="464">
        <f>$B$126</f>
        <v>43032</v>
      </c>
      <c r="O126" s="389"/>
      <c r="P126" s="279"/>
      <c r="Q126" s="279"/>
      <c r="R126" s="79"/>
      <c r="S126" s="200">
        <f t="shared" si="31"/>
        <v>0</v>
      </c>
      <c r="T126" s="5">
        <f t="shared" si="46"/>
        <v>0</v>
      </c>
      <c r="U126" s="34"/>
      <c r="V126" s="67">
        <f>IF(LEFT(M126,1)="R",IF(U126&lt;$Q$2,0,U126-$Q$2),IF(LEFT(M126,1)="S",IF(U126&lt;$Q$2,0,U126-$Q$2),U126))</f>
        <v>0</v>
      </c>
      <c r="W126" s="67">
        <f>U126</f>
        <v>0</v>
      </c>
      <c r="X126" s="74">
        <f>W126*($Y$3)</f>
        <v>0</v>
      </c>
      <c r="Y126" s="91">
        <f t="shared" si="47"/>
        <v>0</v>
      </c>
      <c r="Z126" s="238"/>
      <c r="AA126" s="528">
        <v>0</v>
      </c>
      <c r="AB126" s="529">
        <v>0</v>
      </c>
      <c r="AC126" s="41"/>
    </row>
    <row r="127" spans="1:29" ht="12.75" customHeight="1" thickBot="1" x14ac:dyDescent="0.3">
      <c r="A127" s="499" t="str">
        <f>TEXT($B$126,"dddd")</f>
        <v>maandag</v>
      </c>
      <c r="B127" s="664"/>
      <c r="C127" s="450"/>
      <c r="D127" s="494">
        <f>IF(LEFT($A127,2)="ma",$D$172,IF(LEFT($A127,2)="di",$D$177,IF(LEFT($A127,2)="wo",$D$182,IF(LEFT($A127,2)="do",$D$187,IF(LEFT($A127,2)="vr",$D$192,IF(LEFT($A127,2)="za",$D$198,IF(LEFT($A127,2)="zo",$D$199)))))))</f>
        <v>0</v>
      </c>
      <c r="E127" s="441">
        <f>IF(LEFT($A127,2)="ma",$E$172,IF(LEFT($A127,2)="di",$E$177,IF(LEFT($A127,2)="wo",$E$182,IF(LEFT($A127,2)="do",$E$187,IF(LEFT($A127,2)="vr",$E$192,IF(LEFT($A127,2)="za",$E$198,IF(LEFT($A127,2)="zo",$E$199)))))))</f>
        <v>0</v>
      </c>
      <c r="F127" s="441">
        <f>IF(LEFT($A127,2)="ma",$C$172,IF(LEFT($A127,2)="di",$C$177,IF(LEFT($A127,2)="wo",$C$182,IF(LEFT($A127,2)="do",$C$187,IF(LEFT($A127,2)="vr",$C$192,IF(LEFT($A127,2)="za",$C$198,IF(LEFT($A127,2)="zo",$C$199)))))))</f>
        <v>0</v>
      </c>
      <c r="G127" s="43">
        <f t="shared" si="39"/>
        <v>0</v>
      </c>
      <c r="H127" s="265"/>
      <c r="I127" s="265"/>
      <c r="J127" s="280"/>
      <c r="K127" s="280"/>
      <c r="L127" s="310"/>
      <c r="M127" s="282"/>
      <c r="N127" s="464">
        <f t="shared" ref="N127:N130" si="52">$B$126</f>
        <v>43032</v>
      </c>
      <c r="O127" s="390"/>
      <c r="P127" s="283"/>
      <c r="Q127" s="283"/>
      <c r="R127" s="80"/>
      <c r="S127" s="68">
        <f t="shared" si="31"/>
        <v>0</v>
      </c>
      <c r="T127" s="4">
        <f t="shared" si="46"/>
        <v>0</v>
      </c>
      <c r="U127" s="35"/>
      <c r="V127" s="69">
        <f t="shared" si="35"/>
        <v>0</v>
      </c>
      <c r="W127" s="69">
        <f t="shared" si="36"/>
        <v>0</v>
      </c>
      <c r="X127" s="70">
        <f t="shared" si="37"/>
        <v>0</v>
      </c>
      <c r="Y127" s="92">
        <f t="shared" si="47"/>
        <v>0</v>
      </c>
      <c r="Z127" s="234"/>
      <c r="AA127" s="530">
        <v>0</v>
      </c>
      <c r="AB127" s="531">
        <v>0</v>
      </c>
      <c r="AC127" s="37"/>
    </row>
    <row r="128" spans="1:29" ht="12.75" customHeight="1" thickBot="1" x14ac:dyDescent="0.3">
      <c r="A128" s="499" t="str">
        <f>TEXT($B$126,"dddd")</f>
        <v>maandag</v>
      </c>
      <c r="B128" s="664"/>
      <c r="C128" s="452"/>
      <c r="D128" s="492">
        <f>IF(LEFT($A128,2)="ma",$D$173,IF(LEFT($A128,2)="di",$D$178,IF(LEFT($A128,2)="wo",$D$183,IF(LEFT($A128,2)="do",$D$188,IF(LEFT($A128,2)="vr",$D$193,IF(LEFT($A128,2)="za",$D$198,IF(LEFT($A128,2)="zo",$D$199)))))))</f>
        <v>0</v>
      </c>
      <c r="E128" s="441">
        <f>IF(LEFT($A128,2)="ma",$E$173,IF(LEFT($A128,2)="di",$E$178,IF(LEFT($A128,2)="wo",$E$183,IF(LEFT($A128,2)="do",$E$188,IF(LEFT($A128,2)="vr",$E$193,IF(LEFT($A128,2)="za",$E$198,IF(LEFT($A128,2)="zo",$E$199)))))))</f>
        <v>0</v>
      </c>
      <c r="F128" s="441">
        <f>IF(LEFT($A128,2)="ma",$C$173,IF(LEFT($A128,2)="di",$C$178,IF(LEFT($A128,2)="wo",$C$183,IF(LEFT($A128,2)="do",$C$188,IF(LEFT($A128,2)="vr",$C$193,IF(LEFT($A128,2)="za",$C$198,IF(LEFT($A128,2)="zo",$C$199)))))))</f>
        <v>0</v>
      </c>
      <c r="G128" s="43">
        <f t="shared" si="39"/>
        <v>0</v>
      </c>
      <c r="H128" s="265"/>
      <c r="I128" s="265"/>
      <c r="J128" s="280"/>
      <c r="K128" s="280"/>
      <c r="L128" s="310"/>
      <c r="M128" s="282"/>
      <c r="N128" s="464">
        <f t="shared" si="52"/>
        <v>43032</v>
      </c>
      <c r="O128" s="390"/>
      <c r="P128" s="283"/>
      <c r="Q128" s="283"/>
      <c r="R128" s="80"/>
      <c r="S128" s="68">
        <f t="shared" si="31"/>
        <v>0</v>
      </c>
      <c r="T128" s="4">
        <f t="shared" si="46"/>
        <v>0</v>
      </c>
      <c r="U128" s="35"/>
      <c r="V128" s="69">
        <f t="shared" si="35"/>
        <v>0</v>
      </c>
      <c r="W128" s="69">
        <f t="shared" si="36"/>
        <v>0</v>
      </c>
      <c r="X128" s="70">
        <f t="shared" si="37"/>
        <v>0</v>
      </c>
      <c r="Y128" s="92">
        <f t="shared" si="47"/>
        <v>0</v>
      </c>
      <c r="Z128" s="234"/>
      <c r="AA128" s="530">
        <v>0</v>
      </c>
      <c r="AB128" s="531">
        <v>0</v>
      </c>
      <c r="AC128" s="37"/>
    </row>
    <row r="129" spans="1:29" ht="12.75" customHeight="1" thickBot="1" x14ac:dyDescent="0.3">
      <c r="A129" s="499" t="str">
        <f>TEXT($B$126,"dddd")</f>
        <v>maandag</v>
      </c>
      <c r="B129" s="664"/>
      <c r="C129" s="450"/>
      <c r="D129" s="441">
        <f>IF(LEFT($A129,2)="ma",$D$174,IF(LEFT($A129,2)="di",$D$179,IF(LEFT($A129,2)="wo",$D$184,IF(LEFT($A129,2)="do",$D$189,IF(LEFT($A129,2)="vr",$D$194,IF(LEFT($A129,2)="za",$D$198,IF(LEFT($A129,2)="zo",$D$199)))))))</f>
        <v>0</v>
      </c>
      <c r="E129" s="441">
        <f>IF(LEFT($A129,2)="ma",$E$174,IF(LEFT($A129,2)="di",$E$179,IF(LEFT($A129,2)="wo",$E$184,IF(LEFT($A129,2)="do",$E$189,IF(LEFT($A129,2)="vr",$E$194,IF(LEFT($A129,2)="za",$E$198,IF(LEFT($A129,2)="zo",$E$199)))))))</f>
        <v>0</v>
      </c>
      <c r="F129" s="441">
        <f>IF(LEFT($A129,2)="ma",$C$174,IF(LEFT($A129,2)="di",$C$179,IF(LEFT($A129,2)="wo",$C$184,IF(LEFT($A129,2)="do",$C$189,IF(LEFT($A129,2)="vr",$C$194,IF(LEFT($A129,2)="za",$C$198,IF(LEFT($A129,2)="zo",$C$199)))))))</f>
        <v>0</v>
      </c>
      <c r="G129" s="43">
        <f t="shared" si="39"/>
        <v>0</v>
      </c>
      <c r="H129" s="265"/>
      <c r="I129" s="265"/>
      <c r="J129" s="280"/>
      <c r="K129" s="280"/>
      <c r="L129" s="310"/>
      <c r="M129" s="282"/>
      <c r="N129" s="464">
        <f t="shared" si="52"/>
        <v>43032</v>
      </c>
      <c r="O129" s="390"/>
      <c r="P129" s="283"/>
      <c r="Q129" s="283"/>
      <c r="R129" s="80"/>
      <c r="S129" s="68">
        <f t="shared" si="31"/>
        <v>0</v>
      </c>
      <c r="T129" s="4">
        <f t="shared" si="46"/>
        <v>0</v>
      </c>
      <c r="U129" s="35"/>
      <c r="V129" s="69">
        <f t="shared" si="35"/>
        <v>0</v>
      </c>
      <c r="W129" s="69">
        <f t="shared" si="36"/>
        <v>0</v>
      </c>
      <c r="X129" s="70">
        <f t="shared" si="37"/>
        <v>0</v>
      </c>
      <c r="Y129" s="92">
        <f t="shared" si="47"/>
        <v>0</v>
      </c>
      <c r="Z129" s="234"/>
      <c r="AA129" s="530">
        <v>0</v>
      </c>
      <c r="AB129" s="531">
        <v>0</v>
      </c>
      <c r="AC129" s="37"/>
    </row>
    <row r="130" spans="1:29" ht="13.5" customHeight="1" thickBot="1" x14ac:dyDescent="0.3">
      <c r="A130" s="499" t="str">
        <f>TEXT($B$126,"dddd")</f>
        <v>maandag</v>
      </c>
      <c r="B130" s="665"/>
      <c r="C130" s="449" t="e">
        <f t="shared" si="38"/>
        <v>#REF!</v>
      </c>
      <c r="D130" s="442">
        <f>IF(LEFT($A130,2)="ma",$D$175,IF(LEFT($A130,2)="di",$D$180,IF(LEFT($A130,2)="wo",$D$185,IF(LEFT($A130,2)="do",$D$190,IF(LEFT($A130,2)="vr",$D$195,IF(LEFT($A130,2)="za",$D$198,IF(LEFT($A130,2)="zo",$D$199)))))))</f>
        <v>0</v>
      </c>
      <c r="E130" s="442">
        <f>IF(LEFT($A130,2)="ma",$E$175,IF(LEFT($A130,2)="di",$E$180,IF(LEFT($A130,2)="wo",$E$185,IF(LEFT($A130,2)="do",$E$190,IF(LEFT($A130,2)="vr",$E$195,IF(LEFT($A130,2)="za",$E$198,IF(LEFT($A130,2)="zo",$E$199)))))))</f>
        <v>0</v>
      </c>
      <c r="F130" s="442">
        <f>IF(LEFT($A130,2)="ma",$C$175,IF(LEFT($A130,2)="di",$C$180,IF(LEFT($A130,2)="wo",$C$185,IF(LEFT($A130,2)="do",$C$190,IF(LEFT($A130,2)="vr",$C$195,IF(LEFT($A130,2)="za",$C$198,IF(LEFT($A130,2)="zo",$C$199)))))))</f>
        <v>0</v>
      </c>
      <c r="G130" s="44">
        <f t="shared" si="39"/>
        <v>0</v>
      </c>
      <c r="H130" s="266"/>
      <c r="I130" s="266"/>
      <c r="J130" s="284"/>
      <c r="K130" s="284"/>
      <c r="L130" s="311"/>
      <c r="M130" s="286"/>
      <c r="N130" s="464">
        <f t="shared" si="52"/>
        <v>43032</v>
      </c>
      <c r="O130" s="391"/>
      <c r="P130" s="287"/>
      <c r="Q130" s="287"/>
      <c r="R130" s="81"/>
      <c r="S130" s="71">
        <f t="shared" si="31"/>
        <v>0</v>
      </c>
      <c r="T130" s="6">
        <f t="shared" si="46"/>
        <v>0</v>
      </c>
      <c r="U130" s="36"/>
      <c r="V130" s="72">
        <f t="shared" si="35"/>
        <v>0</v>
      </c>
      <c r="W130" s="72">
        <f t="shared" si="36"/>
        <v>0</v>
      </c>
      <c r="X130" s="73">
        <f t="shared" si="37"/>
        <v>0</v>
      </c>
      <c r="Y130" s="93">
        <f t="shared" si="47"/>
        <v>0</v>
      </c>
      <c r="Z130" s="235"/>
      <c r="AA130" s="532">
        <v>0</v>
      </c>
      <c r="AB130" s="533">
        <v>0</v>
      </c>
      <c r="AC130" s="38"/>
    </row>
    <row r="131" spans="1:29" ht="12.75" customHeight="1" x14ac:dyDescent="0.25">
      <c r="A131" s="496" t="str">
        <f>TEXT($B$131,"dddd")</f>
        <v>dinsdag</v>
      </c>
      <c r="B131" s="663">
        <f>DATE($AC$3,10,26)</f>
        <v>43033</v>
      </c>
      <c r="C131" s="451"/>
      <c r="D131" s="493">
        <f>IF(LEFT($A131,2 )="ma",$D$171,IF(LEFT($A131,2)="di",$D$176,IF(LEFT($A131,2)="wo",$D$181,IF(LEFT($A131,2)="do",$D$186,IF(LEFT($A131,2)="vr",$D$191,IF(LEFT($A131,2)="za",$D$198,IF(LEFT($A131,2)="zo",$D$199)))))))</f>
        <v>0</v>
      </c>
      <c r="E131" s="495">
        <f>IF(LEFT($A131,2)="ma",$E$171,IF(LEFT($A131,2)="di",$E$176,IF(LEFT($A131,2)="wo",$E$181,IF(LEFT($A131,2)="do",$E$186,IF(LEFT($A131,2)="vr",$E$191,IF(LEFT($A131,2)="za",$E$198,IF(LEFT($A131,2)="zo",$E$199)))))))</f>
        <v>0</v>
      </c>
      <c r="F131" s="495">
        <f>IF(LEFT($A131,2)="ma",$C$171,IF(LEFT($A131,2)="di",$C$176,IF(LEFT($A131,2)="wo",$C$181,IF(LEFT($A131,2)="do",$C$186,IF(LEFT($A131,2)="vr",$C$191,IF(LEFT($A131,2)="za",$C$198,IF(LEFT($A131,2)="zo",$C$199)))))))</f>
        <v>0</v>
      </c>
      <c r="G131" s="42">
        <f t="shared" si="39"/>
        <v>0</v>
      </c>
      <c r="H131" s="264"/>
      <c r="I131" s="508"/>
      <c r="J131" s="276"/>
      <c r="K131" s="276"/>
      <c r="L131" s="309"/>
      <c r="M131" s="278"/>
      <c r="N131" s="463">
        <f>$B$131</f>
        <v>43033</v>
      </c>
      <c r="O131" s="389"/>
      <c r="P131" s="279"/>
      <c r="Q131" s="279"/>
      <c r="R131" s="79"/>
      <c r="S131" s="200">
        <f t="shared" si="31"/>
        <v>0</v>
      </c>
      <c r="T131" s="5">
        <f t="shared" si="46"/>
        <v>0</v>
      </c>
      <c r="U131" s="34"/>
      <c r="V131" s="67">
        <f>IF(LEFT(M131,1)="R",IF(U131&lt;$Q$2,0,U131-$Q$2),IF(LEFT(M131,1)="S",IF(U131&lt;$Q$2,0,U131-$Q$2),U131))</f>
        <v>0</v>
      </c>
      <c r="W131" s="67">
        <f>U131</f>
        <v>0</v>
      </c>
      <c r="X131" s="74">
        <f>W131*($Y$3)</f>
        <v>0</v>
      </c>
      <c r="Y131" s="91">
        <f t="shared" si="47"/>
        <v>0</v>
      </c>
      <c r="Z131" s="238"/>
      <c r="AA131" s="534">
        <v>0</v>
      </c>
      <c r="AB131" s="535">
        <v>0</v>
      </c>
      <c r="AC131" s="41"/>
    </row>
    <row r="132" spans="1:29" ht="12.75" customHeight="1" x14ac:dyDescent="0.25">
      <c r="A132" s="497" t="str">
        <f>TEXT($B$131,"dddd")</f>
        <v>dinsdag</v>
      </c>
      <c r="B132" s="664"/>
      <c r="C132" s="450"/>
      <c r="D132" s="494">
        <f>IF(LEFT($A132,2)="ma",$D$172,IF(LEFT($A132,2)="di",$D$177,IF(LEFT($A132,2)="wo",$D$182,IF(LEFT($A132,2)="do",$D$187,IF(LEFT($A132,2)="vr",$D$192,IF(LEFT($A132,2)="za",$D$198,IF(LEFT($A132,2)="zo",$D$199)))))))</f>
        <v>0</v>
      </c>
      <c r="E132" s="441">
        <f>IF(LEFT($A132,2)="ma",$E$172,IF(LEFT($A132,2)="di",$E$177,IF(LEFT($A132,2)="wo",$E$182,IF(LEFT($A132,2)="do",$E$187,IF(LEFT($A132,2)="vr",$E$192,IF(LEFT($A132,2)="za",$E$198,IF(LEFT($A132,2)="zo",$E$199)))))))</f>
        <v>0</v>
      </c>
      <c r="F132" s="441">
        <f>IF(LEFT($A132,2)="ma",$C$172,IF(LEFT($A132,2)="di",$C$177,IF(LEFT($A132,2)="wo",$C$182,IF(LEFT($A132,2)="do",$C$187,IF(LEFT($A132,2)="vr",$C$192,IF(LEFT($A132,2)="za",$C$198,IF(LEFT($A132,2)="zo",$C$199)))))))</f>
        <v>0</v>
      </c>
      <c r="G132" s="43">
        <f t="shared" si="39"/>
        <v>0</v>
      </c>
      <c r="H132" s="265"/>
      <c r="I132" s="265"/>
      <c r="J132" s="280"/>
      <c r="K132" s="280"/>
      <c r="L132" s="310"/>
      <c r="M132" s="282"/>
      <c r="N132" s="463">
        <f t="shared" ref="N132:N135" si="53">$B$131</f>
        <v>43033</v>
      </c>
      <c r="O132" s="390"/>
      <c r="P132" s="283"/>
      <c r="Q132" s="283"/>
      <c r="R132" s="80"/>
      <c r="S132" s="68">
        <f t="shared" si="31"/>
        <v>0</v>
      </c>
      <c r="T132" s="4">
        <f t="shared" si="46"/>
        <v>0</v>
      </c>
      <c r="U132" s="35"/>
      <c r="V132" s="69">
        <f t="shared" si="35"/>
        <v>0</v>
      </c>
      <c r="W132" s="69">
        <f t="shared" si="36"/>
        <v>0</v>
      </c>
      <c r="X132" s="70">
        <f t="shared" si="37"/>
        <v>0</v>
      </c>
      <c r="Y132" s="92">
        <f t="shared" si="47"/>
        <v>0</v>
      </c>
      <c r="Z132" s="234"/>
      <c r="AA132" s="530">
        <v>0</v>
      </c>
      <c r="AB132" s="531">
        <v>0</v>
      </c>
      <c r="AC132" s="37"/>
    </row>
    <row r="133" spans="1:29" ht="12.75" customHeight="1" x14ac:dyDescent="0.25">
      <c r="A133" s="497" t="str">
        <f>TEXT($B$131,"dddd")</f>
        <v>dinsdag</v>
      </c>
      <c r="B133" s="664"/>
      <c r="C133" s="452"/>
      <c r="D133" s="492">
        <f>IF(LEFT($A133,2)="ma",$D$173,IF(LEFT($A133,2)="di",$D$178,IF(LEFT($A133,2)="wo",$D$183,IF(LEFT($A133,2)="do",$D$188,IF(LEFT($A133,2)="vr",$D$193,IF(LEFT($A133,2)="za",$D$198,IF(LEFT($A133,2)="zo",$D$199)))))))</f>
        <v>0</v>
      </c>
      <c r="E133" s="441">
        <f>IF(LEFT($A133,2)="ma",$E$173,IF(LEFT($A133,2)="di",$E$178,IF(LEFT($A133,2)="wo",$E$183,IF(LEFT($A133,2)="do",$E$188,IF(LEFT($A133,2)="vr",$E$193,IF(LEFT($A133,2)="za",$E$198,IF(LEFT($A133,2)="zo",$E$199)))))))</f>
        <v>0</v>
      </c>
      <c r="F133" s="441">
        <f>IF(LEFT($A133,2)="ma",$C$173,IF(LEFT($A133,2)="di",$C$178,IF(LEFT($A133,2)="wo",$C$183,IF(LEFT($A133,2)="do",$C$188,IF(LEFT($A133,2)="vr",$C$193,IF(LEFT($A133,2)="za",$C$198,IF(LEFT($A133,2)="zo",$C$199)))))))</f>
        <v>0</v>
      </c>
      <c r="G133" s="43">
        <f t="shared" si="39"/>
        <v>0</v>
      </c>
      <c r="H133" s="265"/>
      <c r="I133" s="265"/>
      <c r="J133" s="280"/>
      <c r="K133" s="280"/>
      <c r="L133" s="310"/>
      <c r="M133" s="282"/>
      <c r="N133" s="463">
        <f t="shared" si="53"/>
        <v>43033</v>
      </c>
      <c r="O133" s="390"/>
      <c r="P133" s="283"/>
      <c r="Q133" s="283"/>
      <c r="R133" s="80"/>
      <c r="S133" s="68">
        <f t="shared" si="31"/>
        <v>0</v>
      </c>
      <c r="T133" s="4">
        <f t="shared" si="46"/>
        <v>0</v>
      </c>
      <c r="U133" s="35"/>
      <c r="V133" s="69">
        <f t="shared" si="35"/>
        <v>0</v>
      </c>
      <c r="W133" s="69">
        <f t="shared" si="36"/>
        <v>0</v>
      </c>
      <c r="X133" s="70">
        <f t="shared" si="37"/>
        <v>0</v>
      </c>
      <c r="Y133" s="92">
        <f t="shared" si="47"/>
        <v>0</v>
      </c>
      <c r="Z133" s="234"/>
      <c r="AA133" s="530">
        <v>0</v>
      </c>
      <c r="AB133" s="531">
        <v>0</v>
      </c>
      <c r="AC133" s="37"/>
    </row>
    <row r="134" spans="1:29" ht="12.75" customHeight="1" thickBot="1" x14ac:dyDescent="0.3">
      <c r="A134" s="497" t="str">
        <f>TEXT($B$131,"dddd")</f>
        <v>dinsdag</v>
      </c>
      <c r="B134" s="664"/>
      <c r="C134" s="450"/>
      <c r="D134" s="441">
        <f>IF(LEFT($A134,2)="ma",$D$174,IF(LEFT($A134,2)="di",$D$179,IF(LEFT($A134,2)="wo",$D$184,IF(LEFT($A134,2)="do",$D$189,IF(LEFT($A134,2)="vr",$D$194,IF(LEFT($A134,2)="za",$D$198,IF(LEFT($A134,2)="zo",$D$199)))))))</f>
        <v>0</v>
      </c>
      <c r="E134" s="441">
        <f>IF(LEFT($A134,2)="ma",$E$174,IF(LEFT($A134,2)="di",$E$179,IF(LEFT($A134,2)="wo",$E$184,IF(LEFT($A134,2)="do",$E$189,IF(LEFT($A134,2)="vr",$E$194,IF(LEFT($A134,2)="za",$E$198,IF(LEFT($A134,2)="zo",$E$199)))))))</f>
        <v>0</v>
      </c>
      <c r="F134" s="441">
        <f>IF(LEFT($A134,2)="ma",$C$174,IF(LEFT($A134,2)="di",$C$179,IF(LEFT($A134,2)="wo",$C$184,IF(LEFT($A134,2)="do",$C$189,IF(LEFT($A134,2)="vr",$C$194,IF(LEFT($A134,2)="za",$C$198,IF(LEFT($A134,2)="zo",$C$199)))))))</f>
        <v>0</v>
      </c>
      <c r="G134" s="43">
        <f t="shared" si="39"/>
        <v>0</v>
      </c>
      <c r="H134" s="265"/>
      <c r="I134" s="265"/>
      <c r="J134" s="280"/>
      <c r="K134" s="280"/>
      <c r="L134" s="310"/>
      <c r="M134" s="282"/>
      <c r="N134" s="463">
        <f t="shared" si="53"/>
        <v>43033</v>
      </c>
      <c r="O134" s="390"/>
      <c r="P134" s="283"/>
      <c r="Q134" s="283"/>
      <c r="R134" s="80"/>
      <c r="S134" s="68">
        <f t="shared" ref="S134:S160" si="54">IF(LEFT(M134,1)="R",IF(R134&lt;$Q$2,0,R134-$Q$2),IF(LEFT(M134,1)="S",IF(R134&lt;$Q$2,0,R134-$Q$2),R134))</f>
        <v>0</v>
      </c>
      <c r="T134" s="4">
        <f t="shared" ref="T134:T160" si="55">S134*$R$3</f>
        <v>0</v>
      </c>
      <c r="U134" s="35"/>
      <c r="V134" s="69">
        <f t="shared" si="35"/>
        <v>0</v>
      </c>
      <c r="W134" s="69">
        <f t="shared" si="36"/>
        <v>0</v>
      </c>
      <c r="X134" s="70">
        <f t="shared" si="37"/>
        <v>0</v>
      </c>
      <c r="Y134" s="92">
        <f t="shared" ref="Y134:Y160" si="56">V134*($R$3)</f>
        <v>0</v>
      </c>
      <c r="Z134" s="234"/>
      <c r="AA134" s="530">
        <v>0</v>
      </c>
      <c r="AB134" s="531">
        <v>0</v>
      </c>
      <c r="AC134" s="37"/>
    </row>
    <row r="135" spans="1:29" ht="13.5" customHeight="1" thickBot="1" x14ac:dyDescent="0.3">
      <c r="A135" s="498" t="str">
        <f>TEXT($B$131,"dddd")</f>
        <v>dinsdag</v>
      </c>
      <c r="B135" s="665"/>
      <c r="C135" s="449" t="e">
        <f t="shared" si="38"/>
        <v>#REF!</v>
      </c>
      <c r="D135" s="442">
        <f>IF(LEFT($A135,2)="ma",$D$175,IF(LEFT($A135,2)="di",$D$180,IF(LEFT($A135,2)="wo",$D$185,IF(LEFT($A135,2)="do",$D$190,IF(LEFT($A135,2)="vr",$D$195,IF(LEFT($A135,2)="za",$D$198,IF(LEFT($A135,2)="zo",$D$199)))))))</f>
        <v>0</v>
      </c>
      <c r="E135" s="442">
        <f>IF(LEFT($A135,2)="ma",$E$175,IF(LEFT($A135,2)="di",$E$180,IF(LEFT($A135,2)="wo",$E$185,IF(LEFT($A135,2)="do",$E$190,IF(LEFT($A135,2)="vr",$E$195,IF(LEFT($A135,2)="za",$E$198,IF(LEFT($A135,2)="zo",$E$199)))))))</f>
        <v>0</v>
      </c>
      <c r="F135" s="442">
        <f>IF(LEFT($A135,2)="ma",$C$175,IF(LEFT($A135,2)="di",$C$180,IF(LEFT($A135,2)="wo",$C$185,IF(LEFT($A135,2)="do",$C$190,IF(LEFT($A135,2)="vr",$C$195,IF(LEFT($A135,2)="za",$C$198,IF(LEFT($A135,2)="zo",$C$199)))))))</f>
        <v>0</v>
      </c>
      <c r="G135" s="44">
        <f t="shared" si="39"/>
        <v>0</v>
      </c>
      <c r="H135" s="266"/>
      <c r="I135" s="266"/>
      <c r="J135" s="284"/>
      <c r="K135" s="284"/>
      <c r="L135" s="311"/>
      <c r="M135" s="286"/>
      <c r="N135" s="463">
        <f t="shared" si="53"/>
        <v>43033</v>
      </c>
      <c r="O135" s="391"/>
      <c r="P135" s="287"/>
      <c r="Q135" s="287"/>
      <c r="R135" s="81"/>
      <c r="S135" s="71">
        <f t="shared" si="54"/>
        <v>0</v>
      </c>
      <c r="T135" s="6">
        <f t="shared" si="55"/>
        <v>0</v>
      </c>
      <c r="U135" s="36"/>
      <c r="V135" s="72">
        <f t="shared" si="35"/>
        <v>0</v>
      </c>
      <c r="W135" s="72">
        <f t="shared" si="36"/>
        <v>0</v>
      </c>
      <c r="X135" s="73">
        <f t="shared" si="37"/>
        <v>0</v>
      </c>
      <c r="Y135" s="93">
        <f t="shared" si="56"/>
        <v>0</v>
      </c>
      <c r="Z135" s="235"/>
      <c r="AA135" s="536">
        <v>0</v>
      </c>
      <c r="AB135" s="537">
        <v>0</v>
      </c>
      <c r="AC135" s="38"/>
    </row>
    <row r="136" spans="1:29" ht="12.75" customHeight="1" thickBot="1" x14ac:dyDescent="0.3">
      <c r="A136" s="499" t="str">
        <f>TEXT($B$136,"dddd")</f>
        <v>woensdag</v>
      </c>
      <c r="B136" s="663">
        <f>DATE($AC$3,10,27)</f>
        <v>43034</v>
      </c>
      <c r="C136" s="451"/>
      <c r="D136" s="493">
        <f>IF(LEFT($A136,2 )="ma",$D$171,IF(LEFT($A136,2)="di",$D$176,IF(LEFT($A136,2)="wo",$D$181,IF(LEFT($A136,2)="do",$D$186,IF(LEFT($A136,2)="vr",$D$191,IF(LEFT($A136,2)="za",$D$198,IF(LEFT($A136,2)="zo",$D$199)))))))</f>
        <v>0</v>
      </c>
      <c r="E136" s="495">
        <f>IF(LEFT($A136,2)="ma",$E$171,IF(LEFT($A136,2)="di",$E$176,IF(LEFT($A136,2)="wo",$E$181,IF(LEFT($A136,2)="do",$E$186,IF(LEFT($A136,2)="vr",$E$191,IF(LEFT($A136,2)="za",$E$198,IF(LEFT($A136,2)="zo",$E$199)))))))</f>
        <v>0</v>
      </c>
      <c r="F136" s="495">
        <f>IF(LEFT($A136,2)="ma",$C$171,IF(LEFT($A136,2)="di",$C$176,IF(LEFT($A136,2)="wo",$C$181,IF(LEFT($A136,2)="do",$C$186,IF(LEFT($A136,2)="vr",$C$191,IF(LEFT($A136,2)="za",$C$198,IF(LEFT($A136,2)="zo",$C$199)))))))</f>
        <v>0</v>
      </c>
      <c r="G136" s="42">
        <f t="shared" si="39"/>
        <v>0</v>
      </c>
      <c r="H136" s="264"/>
      <c r="I136" s="508"/>
      <c r="J136" s="276"/>
      <c r="K136" s="276"/>
      <c r="L136" s="309"/>
      <c r="M136" s="278"/>
      <c r="N136" s="464">
        <f>$B$136</f>
        <v>43034</v>
      </c>
      <c r="O136" s="389"/>
      <c r="P136" s="279"/>
      <c r="Q136" s="279"/>
      <c r="R136" s="79"/>
      <c r="S136" s="200">
        <f t="shared" si="54"/>
        <v>0</v>
      </c>
      <c r="T136" s="5">
        <f t="shared" si="55"/>
        <v>0</v>
      </c>
      <c r="U136" s="34"/>
      <c r="V136" s="67">
        <f>IF(LEFT(M136,1)="R",IF(U136&lt;$Q$2,0,U136-$Q$2),IF(LEFT(M136,1)="S",IF(U136&lt;$Q$2,0,U136-$Q$2),U136))</f>
        <v>0</v>
      </c>
      <c r="W136" s="67">
        <f>U136</f>
        <v>0</v>
      </c>
      <c r="X136" s="74">
        <f>W136*($Y$3)</f>
        <v>0</v>
      </c>
      <c r="Y136" s="91">
        <f t="shared" si="56"/>
        <v>0</v>
      </c>
      <c r="Z136" s="238"/>
      <c r="AA136" s="528">
        <v>0</v>
      </c>
      <c r="AB136" s="529">
        <v>0</v>
      </c>
      <c r="AC136" s="41"/>
    </row>
    <row r="137" spans="1:29" ht="12.75" customHeight="1" thickBot="1" x14ac:dyDescent="0.3">
      <c r="A137" s="499" t="str">
        <f>TEXT($B$136,"dddd")</f>
        <v>woensdag</v>
      </c>
      <c r="B137" s="664"/>
      <c r="C137" s="450"/>
      <c r="D137" s="494">
        <f>IF(LEFT($A137,2)="ma",$D$172,IF(LEFT($A137,2)="di",$D$177,IF(LEFT($A137,2)="wo",$D$182,IF(LEFT($A137,2)="do",$D$187,IF(LEFT($A137,2)="vr",$D$192,IF(LEFT($A137,2)="za",$D$198,IF(LEFT($A137,2)="zo",$D$199)))))))</f>
        <v>0</v>
      </c>
      <c r="E137" s="441">
        <f>IF(LEFT($A137,2)="ma",$E$172,IF(LEFT($A137,2)="di",$E$177,IF(LEFT($A137,2)="wo",$E$182,IF(LEFT($A137,2)="do",$E$187,IF(LEFT($A137,2)="vr",$E$192,IF(LEFT($A137,2)="za",$E$198,IF(LEFT($A137,2)="zo",$E$199)))))))</f>
        <v>0</v>
      </c>
      <c r="F137" s="441">
        <f>IF(LEFT($A137,2)="ma",$C$172,IF(LEFT($A137,2)="di",$C$177,IF(LEFT($A137,2)="wo",$C$182,IF(LEFT($A137,2)="do",$C$187,IF(LEFT($A137,2)="vr",$C$192,IF(LEFT($A137,2)="za",$C$198,IF(LEFT($A137,2)="zo",$C$199)))))))</f>
        <v>0</v>
      </c>
      <c r="G137" s="43">
        <f t="shared" si="39"/>
        <v>0</v>
      </c>
      <c r="H137" s="265"/>
      <c r="I137" s="265"/>
      <c r="J137" s="280"/>
      <c r="K137" s="280"/>
      <c r="L137" s="310"/>
      <c r="M137" s="282"/>
      <c r="N137" s="464">
        <f t="shared" ref="N137:N140" si="57">$B$136</f>
        <v>43034</v>
      </c>
      <c r="O137" s="390"/>
      <c r="P137" s="283"/>
      <c r="Q137" s="283"/>
      <c r="R137" s="80"/>
      <c r="S137" s="68">
        <f t="shared" si="54"/>
        <v>0</v>
      </c>
      <c r="T137" s="4">
        <f t="shared" si="55"/>
        <v>0</v>
      </c>
      <c r="U137" s="35"/>
      <c r="V137" s="69">
        <f t="shared" ref="V137:V160" si="58">IF(LEFT(M137,1)="R",IF(U137&lt;$Q$2,0,U137-$Q$2),IF(LEFT(M137,1)="S",IF(U137&lt;$Q$2,0,U137-$Q$2),U137))</f>
        <v>0</v>
      </c>
      <c r="W137" s="69">
        <f t="shared" ref="W137:W160" si="59">U137</f>
        <v>0</v>
      </c>
      <c r="X137" s="70">
        <f t="shared" ref="X137:X160" si="60">W137*($Y$3)</f>
        <v>0</v>
      </c>
      <c r="Y137" s="92">
        <f t="shared" si="56"/>
        <v>0</v>
      </c>
      <c r="Z137" s="234"/>
      <c r="AA137" s="530">
        <v>0</v>
      </c>
      <c r="AB137" s="531">
        <v>0</v>
      </c>
      <c r="AC137" s="37"/>
    </row>
    <row r="138" spans="1:29" ht="12.75" customHeight="1" thickBot="1" x14ac:dyDescent="0.3">
      <c r="A138" s="499" t="str">
        <f>TEXT($B$136,"dddd")</f>
        <v>woensdag</v>
      </c>
      <c r="B138" s="664"/>
      <c r="C138" s="452"/>
      <c r="D138" s="492">
        <f>IF(LEFT($A138,2)="ma",$D$173,IF(LEFT($A138,2)="di",$D$178,IF(LEFT($A138,2)="wo",$D$183,IF(LEFT($A138,2)="do",$D$188,IF(LEFT($A138,2)="vr",$D$193,IF(LEFT($A138,2)="za",$D$198,IF(LEFT($A138,2)="zo",$D$199)))))))</f>
        <v>0</v>
      </c>
      <c r="E138" s="441">
        <f>IF(LEFT($A138,2)="ma",$E$173,IF(LEFT($A138,2)="di",$E$178,IF(LEFT($A138,2)="wo",$E$183,IF(LEFT($A138,2)="do",$E$188,IF(LEFT($A138,2)="vr",$E$193,IF(LEFT($A138,2)="za",$E$198,IF(LEFT($A138,2)="zo",$E$199)))))))</f>
        <v>0</v>
      </c>
      <c r="F138" s="441">
        <f>IF(LEFT($A138,2)="ma",$C$173,IF(LEFT($A138,2)="di",$C$178,IF(LEFT($A138,2)="wo",$C$183,IF(LEFT($A138,2)="do",$C$188,IF(LEFT($A138,2)="vr",$C$193,IF(LEFT($A138,2)="za",$C$198,IF(LEFT($A138,2)="zo",$C$199)))))))</f>
        <v>0</v>
      </c>
      <c r="G138" s="43">
        <f t="shared" si="39"/>
        <v>0</v>
      </c>
      <c r="H138" s="265"/>
      <c r="I138" s="265"/>
      <c r="J138" s="280"/>
      <c r="K138" s="280"/>
      <c r="L138" s="310"/>
      <c r="M138" s="282"/>
      <c r="N138" s="464">
        <f t="shared" si="57"/>
        <v>43034</v>
      </c>
      <c r="O138" s="390"/>
      <c r="P138" s="283"/>
      <c r="Q138" s="283"/>
      <c r="R138" s="80"/>
      <c r="S138" s="68">
        <f t="shared" si="54"/>
        <v>0</v>
      </c>
      <c r="T138" s="4">
        <f t="shared" si="55"/>
        <v>0</v>
      </c>
      <c r="U138" s="35"/>
      <c r="V138" s="69">
        <f t="shared" si="58"/>
        <v>0</v>
      </c>
      <c r="W138" s="69">
        <f t="shared" si="59"/>
        <v>0</v>
      </c>
      <c r="X138" s="70">
        <f t="shared" si="60"/>
        <v>0</v>
      </c>
      <c r="Y138" s="92">
        <f t="shared" si="56"/>
        <v>0</v>
      </c>
      <c r="Z138" s="234"/>
      <c r="AA138" s="530">
        <v>0</v>
      </c>
      <c r="AB138" s="531">
        <v>0</v>
      </c>
      <c r="AC138" s="37"/>
    </row>
    <row r="139" spans="1:29" ht="12.75" customHeight="1" thickBot="1" x14ac:dyDescent="0.3">
      <c r="A139" s="499" t="str">
        <f>TEXT($B$136,"dddd")</f>
        <v>woensdag</v>
      </c>
      <c r="B139" s="664"/>
      <c r="C139" s="450"/>
      <c r="D139" s="441">
        <f>IF(LEFT($A139,2)="ma",$D$174,IF(LEFT($A139,2)="di",$D$179,IF(LEFT($A139,2)="wo",$D$184,IF(LEFT($A139,2)="do",$D$189,IF(LEFT($A139,2)="vr",$D$194,IF(LEFT($A139,2)="za",$D$198,IF(LEFT($A139,2)="zo",$D$199)))))))</f>
        <v>0</v>
      </c>
      <c r="E139" s="441">
        <f>IF(LEFT($A139,2)="ma",$E$174,IF(LEFT($A139,2)="di",$E$179,IF(LEFT($A139,2)="wo",$E$184,IF(LEFT($A139,2)="do",$E$189,IF(LEFT($A139,2)="vr",$E$194,IF(LEFT($A139,2)="za",$E$198,IF(LEFT($A139,2)="zo",$E$199)))))))</f>
        <v>0</v>
      </c>
      <c r="F139" s="441">
        <f>IF(LEFT($A139,2)="ma",$C$174,IF(LEFT($A139,2)="di",$C$179,IF(LEFT($A139,2)="wo",$C$184,IF(LEFT($A139,2)="do",$C$189,IF(LEFT($A139,2)="vr",$C$194,IF(LEFT($A139,2)="za",$C$198,IF(LEFT($A139,2)="zo",$C$199)))))))</f>
        <v>0</v>
      </c>
      <c r="G139" s="43">
        <f t="shared" si="39"/>
        <v>0</v>
      </c>
      <c r="H139" s="265"/>
      <c r="I139" s="265"/>
      <c r="J139" s="280"/>
      <c r="K139" s="280"/>
      <c r="L139" s="310"/>
      <c r="M139" s="282"/>
      <c r="N139" s="464">
        <f t="shared" si="57"/>
        <v>43034</v>
      </c>
      <c r="O139" s="390"/>
      <c r="P139" s="283"/>
      <c r="Q139" s="283"/>
      <c r="R139" s="80"/>
      <c r="S139" s="68">
        <f t="shared" si="54"/>
        <v>0</v>
      </c>
      <c r="T139" s="4">
        <f t="shared" si="55"/>
        <v>0</v>
      </c>
      <c r="U139" s="35"/>
      <c r="V139" s="69">
        <f t="shared" si="58"/>
        <v>0</v>
      </c>
      <c r="W139" s="69">
        <f t="shared" si="59"/>
        <v>0</v>
      </c>
      <c r="X139" s="70">
        <f t="shared" si="60"/>
        <v>0</v>
      </c>
      <c r="Y139" s="92">
        <f t="shared" si="56"/>
        <v>0</v>
      </c>
      <c r="Z139" s="234"/>
      <c r="AA139" s="530">
        <v>0</v>
      </c>
      <c r="AB139" s="531">
        <v>0</v>
      </c>
      <c r="AC139" s="37"/>
    </row>
    <row r="140" spans="1:29" ht="13.5" customHeight="1" thickBot="1" x14ac:dyDescent="0.3">
      <c r="A140" s="499" t="str">
        <f>TEXT($B$136,"dddd")</f>
        <v>woensdag</v>
      </c>
      <c r="B140" s="665"/>
      <c r="C140" s="449" t="e">
        <f t="shared" ref="C140:C160" si="61">IF(LEFT($A136,2)="ma",SUM(G136:G140)-SUM($H$171:$H$175)+C135,IF(LEFT($A136,2)="di",SUM(G136:G140)-SUM($H$176:$H$180)+C135, IF(LEFT($A136,2)="wo",SUM(G136:G140)-SUM($H$181:$H$185)+C135, IF(LEFT($A136,2)="do",SUM(G136:G140)-SUM($H$186:$H$190)+C135, IF(LEFT($A136,2)="vr",SUM(G136:G140)-SUM($H$191:$H$195)+C135, IF(LEFT($A136,2)="za",SUM(G136:G140)-$H$198+C135, IF(LEFT($A136,2)="zo",SUM(G136:G140)-$H$199+C135)))))))</f>
        <v>#REF!</v>
      </c>
      <c r="D140" s="442">
        <f>IF(LEFT($A140,2)="ma",$D$175,IF(LEFT($A140,2)="di",$D$180,IF(LEFT($A140,2)="wo",$D$185,IF(LEFT($A140,2)="do",$D$190,IF(LEFT($A140,2)="vr",$D$195,IF(LEFT($A140,2)="za",$D$198,IF(LEFT($A140,2)="zo",$D$199)))))))</f>
        <v>0</v>
      </c>
      <c r="E140" s="442">
        <f>IF(LEFT($A140,2)="ma",$E$175,IF(LEFT($A140,2)="di",$E$180,IF(LEFT($A140,2)="wo",$E$185,IF(LEFT($A140,2)="do",$E$190,IF(LEFT($A140,2)="vr",$E$195,IF(LEFT($A140,2)="za",$E$198,IF(LEFT($A140,2)="zo",$E$199)))))))</f>
        <v>0</v>
      </c>
      <c r="F140" s="442">
        <f>IF(LEFT($A140,2)="ma",$C$175,IF(LEFT($A140,2)="di",$C$180,IF(LEFT($A140,2)="wo",$C$185,IF(LEFT($A140,2)="do",$C$190,IF(LEFT($A140,2)="vr",$C$195,IF(LEFT($A140,2)="za",$C$198,IF(LEFT($A140,2)="zo",$C$199)))))))</f>
        <v>0</v>
      </c>
      <c r="G140" s="44">
        <f t="shared" si="39"/>
        <v>0</v>
      </c>
      <c r="H140" s="266"/>
      <c r="I140" s="266"/>
      <c r="J140" s="284"/>
      <c r="K140" s="284"/>
      <c r="L140" s="311"/>
      <c r="M140" s="286"/>
      <c r="N140" s="464">
        <f t="shared" si="57"/>
        <v>43034</v>
      </c>
      <c r="O140" s="391"/>
      <c r="P140" s="287"/>
      <c r="Q140" s="287"/>
      <c r="R140" s="81"/>
      <c r="S140" s="71">
        <f t="shared" si="54"/>
        <v>0</v>
      </c>
      <c r="T140" s="6">
        <f t="shared" si="55"/>
        <v>0</v>
      </c>
      <c r="U140" s="36"/>
      <c r="V140" s="72">
        <f t="shared" si="58"/>
        <v>0</v>
      </c>
      <c r="W140" s="72">
        <f t="shared" si="59"/>
        <v>0</v>
      </c>
      <c r="X140" s="73">
        <f t="shared" si="60"/>
        <v>0</v>
      </c>
      <c r="Y140" s="93">
        <f t="shared" si="56"/>
        <v>0</v>
      </c>
      <c r="Z140" s="235"/>
      <c r="AA140" s="532">
        <v>0</v>
      </c>
      <c r="AB140" s="533">
        <v>0</v>
      </c>
      <c r="AC140" s="38"/>
    </row>
    <row r="141" spans="1:29" ht="12.75" customHeight="1" x14ac:dyDescent="0.25">
      <c r="A141" s="496" t="str">
        <f>TEXT($B$141,"dddd")</f>
        <v>donderdag</v>
      </c>
      <c r="B141" s="663">
        <f>DATE($AC$3,10,28)</f>
        <v>43035</v>
      </c>
      <c r="C141" s="451"/>
      <c r="D141" s="493">
        <f>IF(LEFT($A141,2 )="ma",$D$171,IF(LEFT($A141,2)="di",$D$176,IF(LEFT($A141,2)="wo",$D$181,IF(LEFT($A141,2)="do",$D$186,IF(LEFT($A141,2)="vr",$D$191,IF(LEFT($A141,2)="za",$D$198,IF(LEFT($A141,2)="zo",$D$199)))))))</f>
        <v>0</v>
      </c>
      <c r="E141" s="495">
        <f>IF(LEFT($A141,2)="ma",$E$171,IF(LEFT($A141,2)="di",$E$176,IF(LEFT($A141,2)="wo",$E$181,IF(LEFT($A141,2)="do",$E$186,IF(LEFT($A141,2)="vr",$E$191,IF(LEFT($A141,2)="za",$E$198,IF(LEFT($A141,2)="zo",$E$199)))))))</f>
        <v>0</v>
      </c>
      <c r="F141" s="495">
        <f>IF(LEFT($A141,2)="ma",$C$171,IF(LEFT($A141,2)="di",$C$176,IF(LEFT($A141,2)="wo",$C$181,IF(LEFT($A141,2)="do",$C$186,IF(LEFT($A141,2)="vr",$C$191,IF(LEFT($A141,2)="za",$C$198,IF(LEFT($A141,2)="zo",$C$199)))))))</f>
        <v>0</v>
      </c>
      <c r="G141" s="42">
        <f t="shared" ref="G141:G160" si="62">E141-D141-F141</f>
        <v>0</v>
      </c>
      <c r="H141" s="264"/>
      <c r="I141" s="508"/>
      <c r="J141" s="276"/>
      <c r="K141" s="276"/>
      <c r="L141" s="309"/>
      <c r="M141" s="278"/>
      <c r="N141" s="463">
        <f>$B$141</f>
        <v>43035</v>
      </c>
      <c r="O141" s="389"/>
      <c r="P141" s="279"/>
      <c r="Q141" s="279"/>
      <c r="R141" s="79"/>
      <c r="S141" s="200">
        <f t="shared" si="54"/>
        <v>0</v>
      </c>
      <c r="T141" s="5">
        <f t="shared" si="55"/>
        <v>0</v>
      </c>
      <c r="U141" s="34"/>
      <c r="V141" s="67">
        <f>IF(LEFT(M141,1)="R",IF(U141&lt;$Q$2,0,U141-$Q$2),IF(LEFT(M141,1)="S",IF(U141&lt;$Q$2,0,U141-$Q$2),U141))</f>
        <v>0</v>
      </c>
      <c r="W141" s="67">
        <f>U141</f>
        <v>0</v>
      </c>
      <c r="X141" s="74">
        <f>W141*($Y$3)</f>
        <v>0</v>
      </c>
      <c r="Y141" s="91">
        <f t="shared" si="56"/>
        <v>0</v>
      </c>
      <c r="Z141" s="238"/>
      <c r="AA141" s="534">
        <v>0</v>
      </c>
      <c r="AB141" s="535">
        <v>0</v>
      </c>
      <c r="AC141" s="41"/>
    </row>
    <row r="142" spans="1:29" ht="12.75" customHeight="1" x14ac:dyDescent="0.25">
      <c r="A142" s="497" t="str">
        <f>TEXT($B$141,"dddd")</f>
        <v>donderdag</v>
      </c>
      <c r="B142" s="664"/>
      <c r="C142" s="450"/>
      <c r="D142" s="494">
        <f>IF(LEFT($A142,2)="ma",$D$172,IF(LEFT($A142,2)="di",$D$177,IF(LEFT($A142,2)="wo",$D$182,IF(LEFT($A142,2)="do",$D$187,IF(LEFT($A142,2)="vr",$D$192,IF(LEFT($A142,2)="za",$D$198,IF(LEFT($A142,2)="zo",$D$199)))))))</f>
        <v>0</v>
      </c>
      <c r="E142" s="441">
        <f>IF(LEFT($A142,2)="ma",$E$172,IF(LEFT($A142,2)="di",$E$177,IF(LEFT($A142,2)="wo",$E$182,IF(LEFT($A142,2)="do",$E$187,IF(LEFT($A142,2)="vr",$E$192,IF(LEFT($A142,2)="za",$E$198,IF(LEFT($A142,2)="zo",$E$199)))))))</f>
        <v>0</v>
      </c>
      <c r="F142" s="441">
        <f>IF(LEFT($A142,2)="ma",$C$172,IF(LEFT($A142,2)="di",$C$177,IF(LEFT($A142,2)="wo",$C$182,IF(LEFT($A142,2)="do",$C$187,IF(LEFT($A142,2)="vr",$C$192,IF(LEFT($A142,2)="za",$C$198,IF(LEFT($A142,2)="zo",$C$199)))))))</f>
        <v>0</v>
      </c>
      <c r="G142" s="43">
        <f t="shared" si="62"/>
        <v>0</v>
      </c>
      <c r="H142" s="265"/>
      <c r="I142" s="265"/>
      <c r="J142" s="280"/>
      <c r="K142" s="280"/>
      <c r="L142" s="310"/>
      <c r="M142" s="282"/>
      <c r="N142" s="463">
        <f t="shared" ref="N142:N145" si="63">$B$141</f>
        <v>43035</v>
      </c>
      <c r="O142" s="390"/>
      <c r="P142" s="283"/>
      <c r="Q142" s="283"/>
      <c r="R142" s="80"/>
      <c r="S142" s="68">
        <f t="shared" si="54"/>
        <v>0</v>
      </c>
      <c r="T142" s="4">
        <f t="shared" si="55"/>
        <v>0</v>
      </c>
      <c r="U142" s="35"/>
      <c r="V142" s="69">
        <f t="shared" si="58"/>
        <v>0</v>
      </c>
      <c r="W142" s="69">
        <f t="shared" si="59"/>
        <v>0</v>
      </c>
      <c r="X142" s="70">
        <f t="shared" si="60"/>
        <v>0</v>
      </c>
      <c r="Y142" s="92">
        <f t="shared" si="56"/>
        <v>0</v>
      </c>
      <c r="Z142" s="234"/>
      <c r="AA142" s="530">
        <v>0</v>
      </c>
      <c r="AB142" s="531">
        <v>0</v>
      </c>
      <c r="AC142" s="37"/>
    </row>
    <row r="143" spans="1:29" ht="12.75" customHeight="1" x14ac:dyDescent="0.25">
      <c r="A143" s="497" t="str">
        <f>TEXT($B$141,"dddd")</f>
        <v>donderdag</v>
      </c>
      <c r="B143" s="664"/>
      <c r="C143" s="452"/>
      <c r="D143" s="492">
        <f>IF(LEFT($A143,2)="ma",$D$173,IF(LEFT($A143,2)="di",$D$178,IF(LEFT($A143,2)="wo",$D$183,IF(LEFT($A143,2)="do",$D$188,IF(LEFT($A143,2)="vr",$D$193,IF(LEFT($A143,2)="za",$D$198,IF(LEFT($A143,2)="zo",$D$199)))))))</f>
        <v>0</v>
      </c>
      <c r="E143" s="441">
        <f>IF(LEFT($A143,2)="ma",$E$173,IF(LEFT($A143,2)="di",$E$178,IF(LEFT($A143,2)="wo",$E$183,IF(LEFT($A143,2)="do",$E$188,IF(LEFT($A143,2)="vr",$E$193,IF(LEFT($A143,2)="za",$E$198,IF(LEFT($A143,2)="zo",$E$199)))))))</f>
        <v>0</v>
      </c>
      <c r="F143" s="441">
        <f>IF(LEFT($A143,2)="ma",$C$173,IF(LEFT($A143,2)="di",$C$178,IF(LEFT($A143,2)="wo",$C$183,IF(LEFT($A143,2)="do",$C$188,IF(LEFT($A143,2)="vr",$C$193,IF(LEFT($A143,2)="za",$C$198,IF(LEFT($A143,2)="zo",$C$199)))))))</f>
        <v>0</v>
      </c>
      <c r="G143" s="43">
        <f t="shared" si="62"/>
        <v>0</v>
      </c>
      <c r="H143" s="265"/>
      <c r="I143" s="265"/>
      <c r="J143" s="280"/>
      <c r="K143" s="280"/>
      <c r="L143" s="310"/>
      <c r="M143" s="282"/>
      <c r="N143" s="463">
        <f t="shared" si="63"/>
        <v>43035</v>
      </c>
      <c r="O143" s="390"/>
      <c r="P143" s="283"/>
      <c r="Q143" s="283"/>
      <c r="R143" s="80"/>
      <c r="S143" s="68">
        <f t="shared" si="54"/>
        <v>0</v>
      </c>
      <c r="T143" s="4">
        <f t="shared" si="55"/>
        <v>0</v>
      </c>
      <c r="U143" s="35"/>
      <c r="V143" s="69">
        <f t="shared" si="58"/>
        <v>0</v>
      </c>
      <c r="W143" s="69">
        <f t="shared" si="59"/>
        <v>0</v>
      </c>
      <c r="X143" s="70">
        <f t="shared" si="60"/>
        <v>0</v>
      </c>
      <c r="Y143" s="92">
        <f t="shared" si="56"/>
        <v>0</v>
      </c>
      <c r="Z143" s="234"/>
      <c r="AA143" s="530">
        <v>0</v>
      </c>
      <c r="AB143" s="531">
        <v>0</v>
      </c>
      <c r="AC143" s="37"/>
    </row>
    <row r="144" spans="1:29" ht="12.75" customHeight="1" thickBot="1" x14ac:dyDescent="0.3">
      <c r="A144" s="497" t="str">
        <f>TEXT($B$141,"dddd")</f>
        <v>donderdag</v>
      </c>
      <c r="B144" s="664"/>
      <c r="C144" s="450"/>
      <c r="D144" s="441">
        <f>IF(LEFT($A144,2)="ma",$D$174,IF(LEFT($A144,2)="di",$D$179,IF(LEFT($A144,2)="wo",$D$184,IF(LEFT($A144,2)="do",$D$189,IF(LEFT($A144,2)="vr",$D$194,IF(LEFT($A144,2)="za",$D$198,IF(LEFT($A144,2)="zo",$D$199)))))))</f>
        <v>0</v>
      </c>
      <c r="E144" s="441">
        <f>IF(LEFT($A144,2)="ma",$E$174,IF(LEFT($A144,2)="di",$E$179,IF(LEFT($A144,2)="wo",$E$184,IF(LEFT($A144,2)="do",$E$189,IF(LEFT($A144,2)="vr",$E$194,IF(LEFT($A144,2)="za",$E$198,IF(LEFT($A144,2)="zo",$E$199)))))))</f>
        <v>0</v>
      </c>
      <c r="F144" s="441">
        <f>IF(LEFT($A144,2)="ma",$C$174,IF(LEFT($A144,2)="di",$C$179,IF(LEFT($A144,2)="wo",$C$184,IF(LEFT($A144,2)="do",$C$189,IF(LEFT($A144,2)="vr",$C$194,IF(LEFT($A144,2)="za",$C$198,IF(LEFT($A144,2)="zo",$C$199)))))))</f>
        <v>0</v>
      </c>
      <c r="G144" s="43">
        <f t="shared" si="62"/>
        <v>0</v>
      </c>
      <c r="H144" s="265"/>
      <c r="I144" s="265"/>
      <c r="J144" s="280"/>
      <c r="K144" s="280"/>
      <c r="L144" s="310"/>
      <c r="M144" s="282"/>
      <c r="N144" s="463">
        <f t="shared" si="63"/>
        <v>43035</v>
      </c>
      <c r="O144" s="390"/>
      <c r="P144" s="283"/>
      <c r="Q144" s="283"/>
      <c r="R144" s="80"/>
      <c r="S144" s="68">
        <f t="shared" si="54"/>
        <v>0</v>
      </c>
      <c r="T144" s="4">
        <f t="shared" si="55"/>
        <v>0</v>
      </c>
      <c r="U144" s="35"/>
      <c r="V144" s="69">
        <f t="shared" si="58"/>
        <v>0</v>
      </c>
      <c r="W144" s="69">
        <f t="shared" si="59"/>
        <v>0</v>
      </c>
      <c r="X144" s="70">
        <f t="shared" si="60"/>
        <v>0</v>
      </c>
      <c r="Y144" s="92">
        <f t="shared" si="56"/>
        <v>0</v>
      </c>
      <c r="Z144" s="234"/>
      <c r="AA144" s="530">
        <v>0</v>
      </c>
      <c r="AB144" s="531">
        <v>0</v>
      </c>
      <c r="AC144" s="37"/>
    </row>
    <row r="145" spans="1:29" ht="13.5" customHeight="1" thickBot="1" x14ac:dyDescent="0.3">
      <c r="A145" s="498" t="str">
        <f>TEXT($B$141,"dddd")</f>
        <v>donderdag</v>
      </c>
      <c r="B145" s="665"/>
      <c r="C145" s="449" t="e">
        <f t="shared" si="61"/>
        <v>#REF!</v>
      </c>
      <c r="D145" s="442">
        <f>IF(LEFT($A145,2)="ma",$D$175,IF(LEFT($A145,2)="di",$D$180,IF(LEFT($A145,2)="wo",$D$185,IF(LEFT($A145,2)="do",$D$190,IF(LEFT($A145,2)="vr",$D$195,IF(LEFT($A145,2)="za",$D$198,IF(LEFT($A145,2)="zo",$D$199)))))))</f>
        <v>0</v>
      </c>
      <c r="E145" s="442">
        <f>IF(LEFT($A145,2)="ma",$E$175,IF(LEFT($A145,2)="di",$E$180,IF(LEFT($A145,2)="wo",$E$185,IF(LEFT($A145,2)="do",$E$190,IF(LEFT($A145,2)="vr",$E$195,IF(LEFT($A145,2)="za",$E$198,IF(LEFT($A145,2)="zo",$E$199)))))))</f>
        <v>0</v>
      </c>
      <c r="F145" s="442">
        <f>IF(LEFT($A145,2)="ma",$C$175,IF(LEFT($A145,2)="di",$C$180,IF(LEFT($A145,2)="wo",$C$185,IF(LEFT($A145,2)="do",$C$190,IF(LEFT($A145,2)="vr",$C$195,IF(LEFT($A145,2)="za",$C$198,IF(LEFT($A145,2)="zo",$C$199)))))))</f>
        <v>0</v>
      </c>
      <c r="G145" s="44">
        <f t="shared" si="62"/>
        <v>0</v>
      </c>
      <c r="H145" s="266"/>
      <c r="I145" s="266"/>
      <c r="J145" s="284"/>
      <c r="K145" s="284"/>
      <c r="L145" s="311"/>
      <c r="M145" s="286"/>
      <c r="N145" s="463">
        <f t="shared" si="63"/>
        <v>43035</v>
      </c>
      <c r="O145" s="391"/>
      <c r="P145" s="287"/>
      <c r="Q145" s="287"/>
      <c r="R145" s="81"/>
      <c r="S145" s="71">
        <f t="shared" si="54"/>
        <v>0</v>
      </c>
      <c r="T145" s="6">
        <f t="shared" si="55"/>
        <v>0</v>
      </c>
      <c r="U145" s="36"/>
      <c r="V145" s="72">
        <f t="shared" si="58"/>
        <v>0</v>
      </c>
      <c r="W145" s="72">
        <f t="shared" si="59"/>
        <v>0</v>
      </c>
      <c r="X145" s="73">
        <f t="shared" si="60"/>
        <v>0</v>
      </c>
      <c r="Y145" s="93">
        <f t="shared" si="56"/>
        <v>0</v>
      </c>
      <c r="Z145" s="235"/>
      <c r="AA145" s="536">
        <v>0</v>
      </c>
      <c r="AB145" s="537">
        <v>0</v>
      </c>
      <c r="AC145" s="38"/>
    </row>
    <row r="146" spans="1:29" ht="12.75" customHeight="1" thickBot="1" x14ac:dyDescent="0.3">
      <c r="A146" s="499" t="str">
        <f>TEXT($B$146,"dddd")</f>
        <v>vrijdag</v>
      </c>
      <c r="B146" s="663">
        <f>DATE($AC$3,10,29)</f>
        <v>43036</v>
      </c>
      <c r="C146" s="451"/>
      <c r="D146" s="493">
        <f>IF(LEFT($A146,2 )="ma",$D$171,IF(LEFT($A146,2)="di",$D$176,IF(LEFT($A146,2)="wo",$D$181,IF(LEFT($A146,2)="do",$D$186,IF(LEFT($A146,2)="vr",$D$191,IF(LEFT($A146,2)="za",$D$198,IF(LEFT($A146,2)="zo",$D$199)))))))</f>
        <v>0</v>
      </c>
      <c r="E146" s="495">
        <f>IF(LEFT($A146,2)="ma",$E$171,IF(LEFT($A146,2)="di",$E$176,IF(LEFT($A146,2)="wo",$E$181,IF(LEFT($A146,2)="do",$E$186,IF(LEFT($A146,2)="vr",$E$191,IF(LEFT($A146,2)="za",$E$198,IF(LEFT($A146,2)="zo",$E$199)))))))</f>
        <v>0</v>
      </c>
      <c r="F146" s="495">
        <f>IF(LEFT($A146,2)="ma",$C$171,IF(LEFT($A146,2)="di",$C$176,IF(LEFT($A146,2)="wo",$C$181,IF(LEFT($A146,2)="do",$C$186,IF(LEFT($A146,2)="vr",$C$191,IF(LEFT($A146,2)="za",$C$198,IF(LEFT($A146,2)="zo",$C$199)))))))</f>
        <v>0</v>
      </c>
      <c r="G146" s="42">
        <f t="shared" si="62"/>
        <v>0</v>
      </c>
      <c r="H146" s="264"/>
      <c r="I146" s="508"/>
      <c r="J146" s="276"/>
      <c r="K146" s="276"/>
      <c r="L146" s="309"/>
      <c r="M146" s="278"/>
      <c r="N146" s="464">
        <f>$B$146</f>
        <v>43036</v>
      </c>
      <c r="O146" s="389"/>
      <c r="P146" s="279"/>
      <c r="Q146" s="279"/>
      <c r="R146" s="79"/>
      <c r="S146" s="200">
        <f t="shared" si="54"/>
        <v>0</v>
      </c>
      <c r="T146" s="5">
        <f t="shared" si="55"/>
        <v>0</v>
      </c>
      <c r="U146" s="34"/>
      <c r="V146" s="67">
        <f>IF(LEFT(M146,1)="R",IF(U146&lt;$Q$2,0,U146-$Q$2),IF(LEFT(M146,1)="S",IF(U146&lt;$Q$2,0,U146-$Q$2),U146))</f>
        <v>0</v>
      </c>
      <c r="W146" s="67">
        <f>U146</f>
        <v>0</v>
      </c>
      <c r="X146" s="74">
        <f>W146*($Y$3)</f>
        <v>0</v>
      </c>
      <c r="Y146" s="91">
        <f t="shared" si="56"/>
        <v>0</v>
      </c>
      <c r="Z146" s="238"/>
      <c r="AA146" s="528">
        <v>0</v>
      </c>
      <c r="AB146" s="529">
        <v>0</v>
      </c>
      <c r="AC146" s="41"/>
    </row>
    <row r="147" spans="1:29" ht="12.75" customHeight="1" thickBot="1" x14ac:dyDescent="0.3">
      <c r="A147" s="499" t="str">
        <f>TEXT($B$146,"dddd")</f>
        <v>vrijdag</v>
      </c>
      <c r="B147" s="664"/>
      <c r="C147" s="450"/>
      <c r="D147" s="494">
        <f>IF(LEFT($A147,2)="ma",$D$172,IF(LEFT($A147,2)="di",$D$177,IF(LEFT($A147,2)="wo",$D$182,IF(LEFT($A147,2)="do",$D$187,IF(LEFT($A147,2)="vr",$D$192,IF(LEFT($A147,2)="za",$D$198,IF(LEFT($A147,2)="zo",$D$199)))))))</f>
        <v>0</v>
      </c>
      <c r="E147" s="441">
        <f>IF(LEFT($A147,2)="ma",$E$172,IF(LEFT($A147,2)="di",$E$177,IF(LEFT($A147,2)="wo",$E$182,IF(LEFT($A147,2)="do",$E$187,IF(LEFT($A147,2)="vr",$E$192,IF(LEFT($A147,2)="za",$E$198,IF(LEFT($A147,2)="zo",$E$199)))))))</f>
        <v>0</v>
      </c>
      <c r="F147" s="441">
        <f>IF(LEFT($A147,2)="ma",$C$172,IF(LEFT($A147,2)="di",$C$177,IF(LEFT($A147,2)="wo",$C$182,IF(LEFT($A147,2)="do",$C$187,IF(LEFT($A147,2)="vr",$C$192,IF(LEFT($A147,2)="za",$C$198,IF(LEFT($A147,2)="zo",$C$199)))))))</f>
        <v>0</v>
      </c>
      <c r="G147" s="43">
        <f t="shared" si="62"/>
        <v>0</v>
      </c>
      <c r="H147" s="265"/>
      <c r="I147" s="265"/>
      <c r="J147" s="280"/>
      <c r="K147" s="280"/>
      <c r="L147" s="310"/>
      <c r="M147" s="282"/>
      <c r="N147" s="464">
        <f t="shared" ref="N147:N150" si="64">$B$146</f>
        <v>43036</v>
      </c>
      <c r="O147" s="390"/>
      <c r="P147" s="283"/>
      <c r="Q147" s="283"/>
      <c r="R147" s="80"/>
      <c r="S147" s="68">
        <f t="shared" si="54"/>
        <v>0</v>
      </c>
      <c r="T147" s="4">
        <f t="shared" si="55"/>
        <v>0</v>
      </c>
      <c r="U147" s="35"/>
      <c r="V147" s="69">
        <f t="shared" si="58"/>
        <v>0</v>
      </c>
      <c r="W147" s="69">
        <f t="shared" si="59"/>
        <v>0</v>
      </c>
      <c r="X147" s="70">
        <f t="shared" si="60"/>
        <v>0</v>
      </c>
      <c r="Y147" s="92">
        <f t="shared" si="56"/>
        <v>0</v>
      </c>
      <c r="Z147" s="234"/>
      <c r="AA147" s="530">
        <v>0</v>
      </c>
      <c r="AB147" s="531">
        <v>0</v>
      </c>
      <c r="AC147" s="37"/>
    </row>
    <row r="148" spans="1:29" ht="12.75" customHeight="1" thickBot="1" x14ac:dyDescent="0.3">
      <c r="A148" s="499" t="str">
        <f>TEXT($B$146,"dddd")</f>
        <v>vrijdag</v>
      </c>
      <c r="B148" s="664"/>
      <c r="C148" s="452"/>
      <c r="D148" s="492">
        <f>IF(LEFT($A148,2)="ma",$D$173,IF(LEFT($A148,2)="di",$D$178,IF(LEFT($A148,2)="wo",$D$183,IF(LEFT($A148,2)="do",$D$188,IF(LEFT($A148,2)="vr",$D$193,IF(LEFT($A148,2)="za",$D$198,IF(LEFT($A148,2)="zo",$D$199)))))))</f>
        <v>0</v>
      </c>
      <c r="E148" s="441">
        <f>IF(LEFT($A148,2)="ma",$E$173,IF(LEFT($A148,2)="di",$E$178,IF(LEFT($A148,2)="wo",$E$183,IF(LEFT($A148,2)="do",$E$188,IF(LEFT($A148,2)="vr",$E$193,IF(LEFT($A148,2)="za",$E$198,IF(LEFT($A148,2)="zo",$E$199)))))))</f>
        <v>0</v>
      </c>
      <c r="F148" s="441">
        <f>IF(LEFT($A148,2)="ma",$C$173,IF(LEFT($A148,2)="di",$C$178,IF(LEFT($A148,2)="wo",$C$183,IF(LEFT($A148,2)="do",$C$188,IF(LEFT($A148,2)="vr",$C$193,IF(LEFT($A148,2)="za",$C$198,IF(LEFT($A148,2)="zo",$C$199)))))))</f>
        <v>0</v>
      </c>
      <c r="G148" s="43">
        <f t="shared" si="62"/>
        <v>0</v>
      </c>
      <c r="H148" s="265"/>
      <c r="I148" s="265"/>
      <c r="J148" s="280"/>
      <c r="K148" s="280"/>
      <c r="L148" s="310"/>
      <c r="M148" s="282"/>
      <c r="N148" s="464">
        <f t="shared" si="64"/>
        <v>43036</v>
      </c>
      <c r="O148" s="390"/>
      <c r="P148" s="283"/>
      <c r="Q148" s="283"/>
      <c r="R148" s="80"/>
      <c r="S148" s="68">
        <f t="shared" si="54"/>
        <v>0</v>
      </c>
      <c r="T148" s="4">
        <f t="shared" si="55"/>
        <v>0</v>
      </c>
      <c r="U148" s="35"/>
      <c r="V148" s="69">
        <f t="shared" si="58"/>
        <v>0</v>
      </c>
      <c r="W148" s="69">
        <f t="shared" si="59"/>
        <v>0</v>
      </c>
      <c r="X148" s="70">
        <f t="shared" si="60"/>
        <v>0</v>
      </c>
      <c r="Y148" s="92">
        <f t="shared" si="56"/>
        <v>0</v>
      </c>
      <c r="Z148" s="234"/>
      <c r="AA148" s="530">
        <v>0</v>
      </c>
      <c r="AB148" s="531">
        <v>0</v>
      </c>
      <c r="AC148" s="37"/>
    </row>
    <row r="149" spans="1:29" ht="12.75" customHeight="1" thickBot="1" x14ac:dyDescent="0.3">
      <c r="A149" s="499" t="str">
        <f>TEXT($B$146,"dddd")</f>
        <v>vrijdag</v>
      </c>
      <c r="B149" s="664"/>
      <c r="C149" s="450"/>
      <c r="D149" s="441">
        <f>IF(LEFT($A149,2)="ma",$D$174,IF(LEFT($A149,2)="di",$D$179,IF(LEFT($A149,2)="wo",$D$184,IF(LEFT($A149,2)="do",$D$189,IF(LEFT($A149,2)="vr",$D$194,IF(LEFT($A149,2)="za",$D$198,IF(LEFT($A149,2)="zo",$D$199)))))))</f>
        <v>0</v>
      </c>
      <c r="E149" s="441">
        <f>IF(LEFT($A149,2)="ma",$E$174,IF(LEFT($A149,2)="di",$E$179,IF(LEFT($A149,2)="wo",$E$184,IF(LEFT($A149,2)="do",$E$189,IF(LEFT($A149,2)="vr",$E$194,IF(LEFT($A149,2)="za",$E$198,IF(LEFT($A149,2)="zo",$E$199)))))))</f>
        <v>0</v>
      </c>
      <c r="F149" s="441">
        <f>IF(LEFT($A149,2)="ma",$C$174,IF(LEFT($A149,2)="di",$C$179,IF(LEFT($A149,2)="wo",$C$184,IF(LEFT($A149,2)="do",$C$189,IF(LEFT($A149,2)="vr",$C$194,IF(LEFT($A149,2)="za",$C$198,IF(LEFT($A149,2)="zo",$C$199)))))))</f>
        <v>0</v>
      </c>
      <c r="G149" s="43">
        <f t="shared" si="62"/>
        <v>0</v>
      </c>
      <c r="H149" s="265"/>
      <c r="I149" s="265"/>
      <c r="J149" s="280"/>
      <c r="K149" s="280"/>
      <c r="L149" s="310"/>
      <c r="M149" s="282"/>
      <c r="N149" s="464">
        <f t="shared" si="64"/>
        <v>43036</v>
      </c>
      <c r="O149" s="390"/>
      <c r="P149" s="283"/>
      <c r="Q149" s="283"/>
      <c r="R149" s="80"/>
      <c r="S149" s="68">
        <f t="shared" si="54"/>
        <v>0</v>
      </c>
      <c r="T149" s="4">
        <f t="shared" si="55"/>
        <v>0</v>
      </c>
      <c r="U149" s="35"/>
      <c r="V149" s="69">
        <f t="shared" si="58"/>
        <v>0</v>
      </c>
      <c r="W149" s="69">
        <f t="shared" si="59"/>
        <v>0</v>
      </c>
      <c r="X149" s="70">
        <f t="shared" si="60"/>
        <v>0</v>
      </c>
      <c r="Y149" s="92">
        <f t="shared" si="56"/>
        <v>0</v>
      </c>
      <c r="Z149" s="234"/>
      <c r="AA149" s="530">
        <v>0</v>
      </c>
      <c r="AB149" s="531">
        <v>0</v>
      </c>
      <c r="AC149" s="37"/>
    </row>
    <row r="150" spans="1:29" ht="13.5" customHeight="1" thickBot="1" x14ac:dyDescent="0.3">
      <c r="A150" s="499" t="str">
        <f>TEXT($B$146,"dddd")</f>
        <v>vrijdag</v>
      </c>
      <c r="B150" s="665"/>
      <c r="C150" s="449" t="e">
        <f t="shared" si="61"/>
        <v>#REF!</v>
      </c>
      <c r="D150" s="442">
        <f>IF(LEFT($A150,2)="ma",$D$175,IF(LEFT($A150,2)="di",$D$180,IF(LEFT($A150,2)="wo",$D$185,IF(LEFT($A150,2)="do",$D$190,IF(LEFT($A150,2)="vr",$D$195,IF(LEFT($A150,2)="za",$D$198,IF(LEFT($A150,2)="zo",$D$199)))))))</f>
        <v>0</v>
      </c>
      <c r="E150" s="442">
        <f>IF(LEFT($A150,2)="ma",$E$175,IF(LEFT($A150,2)="di",$E$180,IF(LEFT($A150,2)="wo",$E$185,IF(LEFT($A150,2)="do",$E$190,IF(LEFT($A150,2)="vr",$E$195,IF(LEFT($A150,2)="za",$E$198,IF(LEFT($A150,2)="zo",$E$199)))))))</f>
        <v>0</v>
      </c>
      <c r="F150" s="442">
        <f>IF(LEFT($A150,2)="ma",$C$175,IF(LEFT($A150,2)="di",$C$180,IF(LEFT($A150,2)="wo",$C$185,IF(LEFT($A150,2)="do",$C$190,IF(LEFT($A150,2)="vr",$C$195,IF(LEFT($A150,2)="za",$C$198,IF(LEFT($A150,2)="zo",$C$199)))))))</f>
        <v>0</v>
      </c>
      <c r="G150" s="44">
        <f t="shared" si="62"/>
        <v>0</v>
      </c>
      <c r="H150" s="266"/>
      <c r="I150" s="266"/>
      <c r="J150" s="284"/>
      <c r="K150" s="284"/>
      <c r="L150" s="311"/>
      <c r="M150" s="286"/>
      <c r="N150" s="464">
        <f t="shared" si="64"/>
        <v>43036</v>
      </c>
      <c r="O150" s="391"/>
      <c r="P150" s="287"/>
      <c r="Q150" s="287"/>
      <c r="R150" s="81"/>
      <c r="S150" s="71">
        <f t="shared" si="54"/>
        <v>0</v>
      </c>
      <c r="T150" s="6">
        <f t="shared" si="55"/>
        <v>0</v>
      </c>
      <c r="U150" s="36"/>
      <c r="V150" s="72">
        <f t="shared" si="58"/>
        <v>0</v>
      </c>
      <c r="W150" s="72">
        <f t="shared" si="59"/>
        <v>0</v>
      </c>
      <c r="X150" s="73">
        <f t="shared" si="60"/>
        <v>0</v>
      </c>
      <c r="Y150" s="93">
        <f t="shared" si="56"/>
        <v>0</v>
      </c>
      <c r="Z150" s="235"/>
      <c r="AA150" s="532">
        <v>0</v>
      </c>
      <c r="AB150" s="533">
        <v>0</v>
      </c>
      <c r="AC150" s="38"/>
    </row>
    <row r="151" spans="1:29" ht="12.75" customHeight="1" thickBot="1" x14ac:dyDescent="0.3">
      <c r="A151" s="496" t="str">
        <f>TEXT($B$151,"dddd")</f>
        <v>zaterdag</v>
      </c>
      <c r="B151" s="663">
        <f>DATE($AC$3,10,30)</f>
        <v>43037</v>
      </c>
      <c r="C151" s="451"/>
      <c r="D151" s="493">
        <f>IF(LEFT($A151,2 )="ma",$D$171,IF(LEFT($A151,2)="di",$D$176,IF(LEFT($A151,2)="wo",$D$181,IF(LEFT($A151,2)="do",$D$186,IF(LEFT($A151,2)="vr",$D$191,IF(LEFT($A151,2)="za",$D$198,IF(LEFT($A151,2)="zo",$D$199)))))))</f>
        <v>0</v>
      </c>
      <c r="E151" s="495">
        <f>IF(LEFT($A151,2)="ma",$E$171,IF(LEFT($A151,2)="di",$E$176,IF(LEFT($A151,2)="wo",$E$181,IF(LEFT($A151,2)="do",$E$186,IF(LEFT($A151,2)="vr",$E$191,IF(LEFT($A151,2)="za",$E$198,IF(LEFT($A151,2)="zo",$E$199)))))))</f>
        <v>0</v>
      </c>
      <c r="F151" s="495">
        <f>IF(LEFT($A151,2)="ma",$C$171,IF(LEFT($A151,2)="di",$C$176,IF(LEFT($A151,2)="wo",$C$181,IF(LEFT($A151,2)="do",$C$186,IF(LEFT($A151,2)="vr",$C$191,IF(LEFT($A151,2)="za",$C$198,IF(LEFT($A151,2)="zo",$C$199)))))))</f>
        <v>0</v>
      </c>
      <c r="G151" s="42">
        <f t="shared" si="62"/>
        <v>0</v>
      </c>
      <c r="H151" s="264"/>
      <c r="I151" s="508"/>
      <c r="J151" s="276"/>
      <c r="K151" s="276"/>
      <c r="L151" s="309"/>
      <c r="M151" s="278"/>
      <c r="N151" s="464">
        <f>$B$151</f>
        <v>43037</v>
      </c>
      <c r="O151" s="389"/>
      <c r="P151" s="279"/>
      <c r="Q151" s="279"/>
      <c r="R151" s="79"/>
      <c r="S151" s="200">
        <f t="shared" si="54"/>
        <v>0</v>
      </c>
      <c r="T151" s="5">
        <f t="shared" si="55"/>
        <v>0</v>
      </c>
      <c r="U151" s="34"/>
      <c r="V151" s="67">
        <f>IF(LEFT(M151,1)="R",IF(U151&lt;$Q$2,0,U151-$Q$2),IF(LEFT(M151,1)="S",IF(U151&lt;$Q$2,0,U151-$Q$2),U151))</f>
        <v>0</v>
      </c>
      <c r="W151" s="67">
        <f>U151</f>
        <v>0</v>
      </c>
      <c r="X151" s="74">
        <f>W151*($Y$3)</f>
        <v>0</v>
      </c>
      <c r="Y151" s="91">
        <f t="shared" si="56"/>
        <v>0</v>
      </c>
      <c r="Z151" s="238"/>
      <c r="AA151" s="528">
        <v>0</v>
      </c>
      <c r="AB151" s="529">
        <v>0</v>
      </c>
      <c r="AC151" s="41"/>
    </row>
    <row r="152" spans="1:29" ht="12.75" customHeight="1" thickBot="1" x14ac:dyDescent="0.3">
      <c r="A152" s="497" t="str">
        <f>TEXT($B$151,"dddd")</f>
        <v>zaterdag</v>
      </c>
      <c r="B152" s="664"/>
      <c r="C152" s="450"/>
      <c r="D152" s="494">
        <f>IF(LEFT($A152,2)="ma",$D$172,IF(LEFT($A152,2)="di",$D$177,IF(LEFT($A152,2)="wo",$D$182,IF(LEFT($A152,2)="do",$D$187,IF(LEFT($A152,2)="vr",$D$192,IF(LEFT($A152,2)="za",$D$198,IF(LEFT($A152,2)="zo",$D$199)))))))</f>
        <v>0</v>
      </c>
      <c r="E152" s="441">
        <f>IF(LEFT($A152,2)="ma",$E$172,IF(LEFT($A152,2)="di",$E$177,IF(LEFT($A152,2)="wo",$E$182,IF(LEFT($A152,2)="do",$E$187,IF(LEFT($A152,2)="vr",$E$192,IF(LEFT($A152,2)="za",$E$198,IF(LEFT($A152,2)="zo",$E$199)))))))</f>
        <v>0</v>
      </c>
      <c r="F152" s="441">
        <f>IF(LEFT($A152,2)="ma",$C$172,IF(LEFT($A152,2)="di",$C$177,IF(LEFT($A152,2)="wo",$C$182,IF(LEFT($A152,2)="do",$C$187,IF(LEFT($A152,2)="vr",$C$192,IF(LEFT($A152,2)="za",$C$198,IF(LEFT($A152,2)="zo",$C$199)))))))</f>
        <v>0</v>
      </c>
      <c r="G152" s="43">
        <f t="shared" si="62"/>
        <v>0</v>
      </c>
      <c r="H152" s="265"/>
      <c r="I152" s="265"/>
      <c r="J152" s="280"/>
      <c r="K152" s="280"/>
      <c r="L152" s="310"/>
      <c r="M152" s="282"/>
      <c r="N152" s="464">
        <f t="shared" ref="N152:N155" si="65">$B$151</f>
        <v>43037</v>
      </c>
      <c r="O152" s="390"/>
      <c r="P152" s="283"/>
      <c r="Q152" s="283"/>
      <c r="R152" s="80"/>
      <c r="S152" s="68">
        <f t="shared" si="54"/>
        <v>0</v>
      </c>
      <c r="T152" s="4">
        <f t="shared" si="55"/>
        <v>0</v>
      </c>
      <c r="U152" s="35"/>
      <c r="V152" s="69">
        <f t="shared" si="58"/>
        <v>0</v>
      </c>
      <c r="W152" s="69">
        <f t="shared" si="59"/>
        <v>0</v>
      </c>
      <c r="X152" s="70">
        <f t="shared" si="60"/>
        <v>0</v>
      </c>
      <c r="Y152" s="92">
        <f t="shared" si="56"/>
        <v>0</v>
      </c>
      <c r="Z152" s="234"/>
      <c r="AA152" s="530">
        <v>0</v>
      </c>
      <c r="AB152" s="531">
        <v>0</v>
      </c>
      <c r="AC152" s="37"/>
    </row>
    <row r="153" spans="1:29" ht="12.75" customHeight="1" thickBot="1" x14ac:dyDescent="0.3">
      <c r="A153" s="497" t="str">
        <f>TEXT($B$151,"dddd")</f>
        <v>zaterdag</v>
      </c>
      <c r="B153" s="664"/>
      <c r="C153" s="452"/>
      <c r="D153" s="492">
        <f>IF(LEFT($A153,2)="ma",$D$173,IF(LEFT($A153,2)="di",$D$178,IF(LEFT($A153,2)="wo",$D$183,IF(LEFT($A153,2)="do",$D$188,IF(LEFT($A153,2)="vr",$D$193,IF(LEFT($A153,2)="za",$D$198,IF(LEFT($A153,2)="zo",$D$199)))))))</f>
        <v>0</v>
      </c>
      <c r="E153" s="441">
        <f>IF(LEFT($A153,2)="ma",$E$173,IF(LEFT($A153,2)="di",$E$178,IF(LEFT($A153,2)="wo",$E$183,IF(LEFT($A153,2)="do",$E$188,IF(LEFT($A153,2)="vr",$E$193,IF(LEFT($A153,2)="za",$E$198,IF(LEFT($A153,2)="zo",$E$199)))))))</f>
        <v>0</v>
      </c>
      <c r="F153" s="441">
        <f>IF(LEFT($A153,2)="ma",$C$173,IF(LEFT($A153,2)="di",$C$178,IF(LEFT($A153,2)="wo",$C$183,IF(LEFT($A153,2)="do",$C$188,IF(LEFT($A153,2)="vr",$C$193,IF(LEFT($A153,2)="za",$C$198,IF(LEFT($A153,2)="zo",$C$199)))))))</f>
        <v>0</v>
      </c>
      <c r="G153" s="43">
        <f t="shared" si="62"/>
        <v>0</v>
      </c>
      <c r="H153" s="265"/>
      <c r="I153" s="265"/>
      <c r="J153" s="280"/>
      <c r="K153" s="280"/>
      <c r="L153" s="310"/>
      <c r="M153" s="282"/>
      <c r="N153" s="464">
        <f t="shared" si="65"/>
        <v>43037</v>
      </c>
      <c r="O153" s="390"/>
      <c r="P153" s="283"/>
      <c r="Q153" s="283"/>
      <c r="R153" s="80"/>
      <c r="S153" s="68">
        <f t="shared" si="54"/>
        <v>0</v>
      </c>
      <c r="T153" s="4">
        <f t="shared" si="55"/>
        <v>0</v>
      </c>
      <c r="U153" s="35"/>
      <c r="V153" s="69">
        <f t="shared" si="58"/>
        <v>0</v>
      </c>
      <c r="W153" s="69">
        <f t="shared" si="59"/>
        <v>0</v>
      </c>
      <c r="X153" s="70">
        <f t="shared" si="60"/>
        <v>0</v>
      </c>
      <c r="Y153" s="92">
        <f t="shared" si="56"/>
        <v>0</v>
      </c>
      <c r="Z153" s="234"/>
      <c r="AA153" s="530">
        <v>0</v>
      </c>
      <c r="AB153" s="531">
        <v>0</v>
      </c>
      <c r="AC153" s="37"/>
    </row>
    <row r="154" spans="1:29" ht="12.75" customHeight="1" thickBot="1" x14ac:dyDescent="0.3">
      <c r="A154" s="497" t="str">
        <f>TEXT($B$151,"dddd")</f>
        <v>zaterdag</v>
      </c>
      <c r="B154" s="664"/>
      <c r="C154" s="450"/>
      <c r="D154" s="441">
        <f>IF(LEFT($A154,2)="ma",$D$174,IF(LEFT($A154,2)="di",$D$179,IF(LEFT($A154,2)="wo",$D$184,IF(LEFT($A154,2)="do",$D$189,IF(LEFT($A154,2)="vr",$D$194,IF(LEFT($A154,2)="za",$D$198,IF(LEFT($A154,2)="zo",$D$199)))))))</f>
        <v>0</v>
      </c>
      <c r="E154" s="441">
        <f>IF(LEFT($A154,2)="ma",$E$174,IF(LEFT($A154,2)="di",$E$179,IF(LEFT($A154,2)="wo",$E$184,IF(LEFT($A154,2)="do",$E$189,IF(LEFT($A154,2)="vr",$E$194,IF(LEFT($A154,2)="za",$E$198,IF(LEFT($A154,2)="zo",$E$199)))))))</f>
        <v>0</v>
      </c>
      <c r="F154" s="441">
        <f>IF(LEFT($A154,2)="ma",$C$174,IF(LEFT($A154,2)="di",$C$179,IF(LEFT($A154,2)="wo",$C$184,IF(LEFT($A154,2)="do",$C$189,IF(LEFT($A154,2)="vr",$C$194,IF(LEFT($A154,2)="za",$C$198,IF(LEFT($A154,2)="zo",$C$199)))))))</f>
        <v>0</v>
      </c>
      <c r="G154" s="43">
        <f t="shared" si="62"/>
        <v>0</v>
      </c>
      <c r="H154" s="265"/>
      <c r="I154" s="265"/>
      <c r="J154" s="280"/>
      <c r="K154" s="280"/>
      <c r="L154" s="310"/>
      <c r="M154" s="282"/>
      <c r="N154" s="464">
        <f t="shared" si="65"/>
        <v>43037</v>
      </c>
      <c r="O154" s="390"/>
      <c r="P154" s="283"/>
      <c r="Q154" s="283"/>
      <c r="R154" s="80"/>
      <c r="S154" s="68">
        <f t="shared" si="54"/>
        <v>0</v>
      </c>
      <c r="T154" s="4">
        <f t="shared" si="55"/>
        <v>0</v>
      </c>
      <c r="U154" s="35"/>
      <c r="V154" s="69">
        <f t="shared" si="58"/>
        <v>0</v>
      </c>
      <c r="W154" s="69">
        <f t="shared" si="59"/>
        <v>0</v>
      </c>
      <c r="X154" s="70">
        <f t="shared" si="60"/>
        <v>0</v>
      </c>
      <c r="Y154" s="92">
        <f t="shared" si="56"/>
        <v>0</v>
      </c>
      <c r="Z154" s="234"/>
      <c r="AA154" s="530">
        <v>0</v>
      </c>
      <c r="AB154" s="531">
        <v>0</v>
      </c>
      <c r="AC154" s="37"/>
    </row>
    <row r="155" spans="1:29" ht="13.5" customHeight="1" thickBot="1" x14ac:dyDescent="0.3">
      <c r="A155" s="498" t="str">
        <f>TEXT($B$151,"dddd")</f>
        <v>zaterdag</v>
      </c>
      <c r="B155" s="665"/>
      <c r="C155" s="449" t="e">
        <f t="shared" si="61"/>
        <v>#REF!</v>
      </c>
      <c r="D155" s="442">
        <f>IF(LEFT($A155,2)="ma",$D$175,IF(LEFT($A155,2)="di",$D$180,IF(LEFT($A155,2)="wo",$D$185,IF(LEFT($A155,2)="do",$D$190,IF(LEFT($A155,2)="vr",$D$195,IF(LEFT($A155,2)="za",$D$198,IF(LEFT($A155,2)="zo",$D$199)))))))</f>
        <v>0</v>
      </c>
      <c r="E155" s="442">
        <f>IF(LEFT($A155,2)="ma",$E$175,IF(LEFT($A155,2)="di",$E$180,IF(LEFT($A155,2)="wo",$E$185,IF(LEFT($A155,2)="do",$E$190,IF(LEFT($A155,2)="vr",$E$195,IF(LEFT($A155,2)="za",$E$198,IF(LEFT($A155,2)="zo",$E$199)))))))</f>
        <v>0</v>
      </c>
      <c r="F155" s="442">
        <f>IF(LEFT($A155,2)="ma",$C$175,IF(LEFT($A155,2)="di",$C$180,IF(LEFT($A155,2)="wo",$C$185,IF(LEFT($A155,2)="do",$C$190,IF(LEFT($A155,2)="vr",$C$195,IF(LEFT($A155,2)="za",$C$198,IF(LEFT($A155,2)="zo",$C$199)))))))</f>
        <v>0</v>
      </c>
      <c r="G155" s="44">
        <f t="shared" si="62"/>
        <v>0</v>
      </c>
      <c r="H155" s="266"/>
      <c r="I155" s="266"/>
      <c r="J155" s="284"/>
      <c r="K155" s="284"/>
      <c r="L155" s="311"/>
      <c r="M155" s="286"/>
      <c r="N155" s="464">
        <f t="shared" si="65"/>
        <v>43037</v>
      </c>
      <c r="O155" s="391"/>
      <c r="P155" s="287"/>
      <c r="Q155" s="287"/>
      <c r="R155" s="81"/>
      <c r="S155" s="71">
        <f t="shared" si="54"/>
        <v>0</v>
      </c>
      <c r="T155" s="6">
        <f t="shared" si="55"/>
        <v>0</v>
      </c>
      <c r="U155" s="36"/>
      <c r="V155" s="72">
        <f t="shared" si="58"/>
        <v>0</v>
      </c>
      <c r="W155" s="72">
        <f t="shared" si="59"/>
        <v>0</v>
      </c>
      <c r="X155" s="73">
        <f t="shared" si="60"/>
        <v>0</v>
      </c>
      <c r="Y155" s="93">
        <f t="shared" si="56"/>
        <v>0</v>
      </c>
      <c r="Z155" s="235"/>
      <c r="AA155" s="532">
        <v>0</v>
      </c>
      <c r="AB155" s="533">
        <v>0</v>
      </c>
      <c r="AC155" s="38"/>
    </row>
    <row r="156" spans="1:29" ht="12.75" customHeight="1" thickBot="1" x14ac:dyDescent="0.3">
      <c r="A156" s="496" t="str">
        <f>TEXT($B$156,"dddd")</f>
        <v>zondag</v>
      </c>
      <c r="B156" s="663">
        <f>DATE($AC$3,10,31)</f>
        <v>43038</v>
      </c>
      <c r="C156" s="451"/>
      <c r="D156" s="493">
        <f>IF(LEFT($A156,2 )="ma",$D$171,IF(LEFT($A156,2)="di",$D$176,IF(LEFT($A156,2)="wo",$D$181,IF(LEFT($A156,2)="do",$D$186,IF(LEFT($A156,2)="vr",$D$191,IF(LEFT($A156,2)="za",$D$198,IF(LEFT($A156,2)="zo",$D$199)))))))</f>
        <v>0</v>
      </c>
      <c r="E156" s="495">
        <f>IF(LEFT($A156,2)="ma",$E$171,IF(LEFT($A156,2)="di",$E$176,IF(LEFT($A156,2)="wo",$E$181,IF(LEFT($A156,2)="do",$E$186,IF(LEFT($A156,2)="vr",$E$191,IF(LEFT($A156,2)="za",$E$198,IF(LEFT($A156,2)="zo",$E$199)))))))</f>
        <v>0</v>
      </c>
      <c r="F156" s="495">
        <f>IF(LEFT($A156,2)="ma",$C$171,IF(LEFT($A156,2)="di",$C$176,IF(LEFT($A156,2)="wo",$C$181,IF(LEFT($A156,2)="do",$C$186,IF(LEFT($A156,2)="vr",$C$191,IF(LEFT($A156,2)="za",$C$198,IF(LEFT($A156,2)="zo",$C$199)))))))</f>
        <v>0</v>
      </c>
      <c r="G156" s="42">
        <f t="shared" si="62"/>
        <v>0</v>
      </c>
      <c r="H156" s="264"/>
      <c r="I156" s="508"/>
      <c r="J156" s="276"/>
      <c r="K156" s="276"/>
      <c r="L156" s="309"/>
      <c r="M156" s="278"/>
      <c r="N156" s="464">
        <f>$B$156</f>
        <v>43038</v>
      </c>
      <c r="O156" s="389"/>
      <c r="P156" s="279"/>
      <c r="Q156" s="279"/>
      <c r="R156" s="79"/>
      <c r="S156" s="200">
        <f t="shared" si="54"/>
        <v>0</v>
      </c>
      <c r="T156" s="5">
        <f t="shared" si="55"/>
        <v>0</v>
      </c>
      <c r="U156" s="34"/>
      <c r="V156" s="67">
        <f>IF(LEFT(M156,1)="R",IF(U156&lt;$Q$2,0,U156-$Q$2),IF(LEFT(M156,1)="S",IF(U156&lt;$Q$2,0,U156-$Q$2),U156))</f>
        <v>0</v>
      </c>
      <c r="W156" s="67">
        <f>U156</f>
        <v>0</v>
      </c>
      <c r="X156" s="74">
        <f>W156*($Y$3)</f>
        <v>0</v>
      </c>
      <c r="Y156" s="91">
        <f t="shared" si="56"/>
        <v>0</v>
      </c>
      <c r="Z156" s="238"/>
      <c r="AA156" s="528">
        <v>0</v>
      </c>
      <c r="AB156" s="529">
        <v>0</v>
      </c>
      <c r="AC156" s="41"/>
    </row>
    <row r="157" spans="1:29" ht="12.75" customHeight="1" thickBot="1" x14ac:dyDescent="0.3">
      <c r="A157" s="497" t="str">
        <f>TEXT($B$156,"dddd")</f>
        <v>zondag</v>
      </c>
      <c r="B157" s="664"/>
      <c r="C157" s="450"/>
      <c r="D157" s="494">
        <f>IF(LEFT($A157,2)="ma",$D$172,IF(LEFT($A157,2)="di",$D$177,IF(LEFT($A157,2)="wo",$D$182,IF(LEFT($A157,2)="do",$D$187,IF(LEFT($A157,2)="vr",$D$192,IF(LEFT($A157,2)="za",$D$198,IF(LEFT($A157,2)="zo",$D$199)))))))</f>
        <v>0</v>
      </c>
      <c r="E157" s="441">
        <f>IF(LEFT($A157,2)="ma",$E$172,IF(LEFT($A157,2)="di",$E$177,IF(LEFT($A157,2)="wo",$E$182,IF(LEFT($A157,2)="do",$E$187,IF(LEFT($A157,2)="vr",$E$192,IF(LEFT($A157,2)="za",$E$198,IF(LEFT($A157,2)="zo",$E$199)))))))</f>
        <v>0</v>
      </c>
      <c r="F157" s="441">
        <f>IF(LEFT($A157,2)="ma",$C$172,IF(LEFT($A157,2)="di",$C$177,IF(LEFT($A157,2)="wo",$C$182,IF(LEFT($A157,2)="do",$C$187,IF(LEFT($A157,2)="vr",$C$192,IF(LEFT($A157,2)="za",$C$198,IF(LEFT($A157,2)="zo",$C$199)))))))</f>
        <v>0</v>
      </c>
      <c r="G157" s="43">
        <f t="shared" si="62"/>
        <v>0</v>
      </c>
      <c r="H157" s="265"/>
      <c r="I157" s="265"/>
      <c r="J157" s="280"/>
      <c r="K157" s="280"/>
      <c r="L157" s="310"/>
      <c r="M157" s="282"/>
      <c r="N157" s="464">
        <f t="shared" ref="N157:N160" si="66">$B$156</f>
        <v>43038</v>
      </c>
      <c r="O157" s="390"/>
      <c r="P157" s="283"/>
      <c r="Q157" s="283"/>
      <c r="R157" s="80"/>
      <c r="S157" s="68">
        <f t="shared" si="54"/>
        <v>0</v>
      </c>
      <c r="T157" s="4">
        <f t="shared" si="55"/>
        <v>0</v>
      </c>
      <c r="U157" s="35"/>
      <c r="V157" s="69">
        <f t="shared" si="58"/>
        <v>0</v>
      </c>
      <c r="W157" s="69">
        <f t="shared" si="59"/>
        <v>0</v>
      </c>
      <c r="X157" s="70">
        <f t="shared" si="60"/>
        <v>0</v>
      </c>
      <c r="Y157" s="92">
        <f t="shared" si="56"/>
        <v>0</v>
      </c>
      <c r="Z157" s="234"/>
      <c r="AA157" s="530">
        <v>0</v>
      </c>
      <c r="AB157" s="531">
        <v>0</v>
      </c>
      <c r="AC157" s="37"/>
    </row>
    <row r="158" spans="1:29" ht="12.75" customHeight="1" thickBot="1" x14ac:dyDescent="0.3">
      <c r="A158" s="497" t="str">
        <f>TEXT($B$156,"dddd")</f>
        <v>zondag</v>
      </c>
      <c r="B158" s="664"/>
      <c r="C158" s="452"/>
      <c r="D158" s="492">
        <f>IF(LEFT($A158,2)="ma",$D$173,IF(LEFT($A158,2)="di",$D$178,IF(LEFT($A158,2)="wo",$D$183,IF(LEFT($A158,2)="do",$D$188,IF(LEFT($A158,2)="vr",$D$193,IF(LEFT($A158,2)="za",$D$198,IF(LEFT($A158,2)="zo",$D$199)))))))</f>
        <v>0</v>
      </c>
      <c r="E158" s="441">
        <f>IF(LEFT($A158,2)="ma",$E$173,IF(LEFT($A158,2)="di",$E$178,IF(LEFT($A158,2)="wo",$E$183,IF(LEFT($A158,2)="do",$E$188,IF(LEFT($A158,2)="vr",$E$193,IF(LEFT($A158,2)="za",$E$198,IF(LEFT($A158,2)="zo",$E$199)))))))</f>
        <v>0</v>
      </c>
      <c r="F158" s="441">
        <f>IF(LEFT($A158,2)="ma",$C$173,IF(LEFT($A158,2)="di",$C$178,IF(LEFT($A158,2)="wo",$C$183,IF(LEFT($A158,2)="do",$C$188,IF(LEFT($A158,2)="vr",$C$193,IF(LEFT($A158,2)="za",$C$198,IF(LEFT($A158,2)="zo",$C$199)))))))</f>
        <v>0</v>
      </c>
      <c r="G158" s="43">
        <f t="shared" si="62"/>
        <v>0</v>
      </c>
      <c r="H158" s="265"/>
      <c r="I158" s="265"/>
      <c r="J158" s="280"/>
      <c r="K158" s="280"/>
      <c r="L158" s="310"/>
      <c r="M158" s="282"/>
      <c r="N158" s="464">
        <f t="shared" si="66"/>
        <v>43038</v>
      </c>
      <c r="O158" s="390"/>
      <c r="P158" s="283"/>
      <c r="Q158" s="283"/>
      <c r="R158" s="80"/>
      <c r="S158" s="68">
        <f t="shared" si="54"/>
        <v>0</v>
      </c>
      <c r="T158" s="4">
        <f t="shared" si="55"/>
        <v>0</v>
      </c>
      <c r="U158" s="35"/>
      <c r="V158" s="69">
        <f t="shared" si="58"/>
        <v>0</v>
      </c>
      <c r="W158" s="69">
        <f t="shared" si="59"/>
        <v>0</v>
      </c>
      <c r="X158" s="70">
        <f t="shared" si="60"/>
        <v>0</v>
      </c>
      <c r="Y158" s="92">
        <f t="shared" si="56"/>
        <v>0</v>
      </c>
      <c r="Z158" s="234"/>
      <c r="AA158" s="530">
        <v>0</v>
      </c>
      <c r="AB158" s="531">
        <v>0</v>
      </c>
      <c r="AC158" s="37"/>
    </row>
    <row r="159" spans="1:29" ht="12.75" customHeight="1" thickBot="1" x14ac:dyDescent="0.3">
      <c r="A159" s="497" t="str">
        <f>TEXT($B$156,"dddd")</f>
        <v>zondag</v>
      </c>
      <c r="B159" s="664"/>
      <c r="C159" s="450"/>
      <c r="D159" s="441">
        <f>IF(LEFT($A159,2)="ma",$D$174,IF(LEFT($A159,2)="di",$D$179,IF(LEFT($A159,2)="wo",$D$184,IF(LEFT($A159,2)="do",$D$189,IF(LEFT($A159,2)="vr",$D$194,IF(LEFT($A159,2)="za",$D$198,IF(LEFT($A159,2)="zo",$D$199)))))))</f>
        <v>0</v>
      </c>
      <c r="E159" s="441">
        <f>IF(LEFT($A159,2)="ma",$E$174,IF(LEFT($A159,2)="di",$E$179,IF(LEFT($A159,2)="wo",$E$184,IF(LEFT($A159,2)="do",$E$189,IF(LEFT($A159,2)="vr",$E$194,IF(LEFT($A159,2)="za",$E$198,IF(LEFT($A159,2)="zo",$E$199)))))))</f>
        <v>0</v>
      </c>
      <c r="F159" s="441">
        <f>IF(LEFT($A159,2)="ma",$C$174,IF(LEFT($A159,2)="di",$C$179,IF(LEFT($A159,2)="wo",$C$184,IF(LEFT($A159,2)="do",$C$189,IF(LEFT($A159,2)="vr",$C$194,IF(LEFT($A159,2)="za",$C$198,IF(LEFT($A159,2)="zo",$C$199)))))))</f>
        <v>0</v>
      </c>
      <c r="G159" s="43">
        <f t="shared" si="62"/>
        <v>0</v>
      </c>
      <c r="H159" s="265"/>
      <c r="I159" s="265"/>
      <c r="J159" s="280"/>
      <c r="K159" s="280"/>
      <c r="L159" s="310"/>
      <c r="M159" s="282"/>
      <c r="N159" s="464">
        <f t="shared" si="66"/>
        <v>43038</v>
      </c>
      <c r="O159" s="390"/>
      <c r="P159" s="283"/>
      <c r="Q159" s="283"/>
      <c r="R159" s="80"/>
      <c r="S159" s="68">
        <f t="shared" si="54"/>
        <v>0</v>
      </c>
      <c r="T159" s="4">
        <f t="shared" si="55"/>
        <v>0</v>
      </c>
      <c r="U159" s="35"/>
      <c r="V159" s="69">
        <f t="shared" si="58"/>
        <v>0</v>
      </c>
      <c r="W159" s="69">
        <f t="shared" si="59"/>
        <v>0</v>
      </c>
      <c r="X159" s="70">
        <f t="shared" si="60"/>
        <v>0</v>
      </c>
      <c r="Y159" s="92">
        <f t="shared" si="56"/>
        <v>0</v>
      </c>
      <c r="Z159" s="234"/>
      <c r="AA159" s="530">
        <v>0</v>
      </c>
      <c r="AB159" s="531">
        <v>0</v>
      </c>
      <c r="AC159" s="37"/>
    </row>
    <row r="160" spans="1:29" ht="13.5" customHeight="1" thickBot="1" x14ac:dyDescent="0.3">
      <c r="A160" s="498" t="str">
        <f>TEXT($B$156,"dddd")</f>
        <v>zondag</v>
      </c>
      <c r="B160" s="665"/>
      <c r="C160" s="449" t="e">
        <f t="shared" si="61"/>
        <v>#REF!</v>
      </c>
      <c r="D160" s="442">
        <f>IF(LEFT($A160,2)="ma",$D$175,IF(LEFT($A160,2)="di",$D$180,IF(LEFT($A160,2)="wo",$D$185,IF(LEFT($A160,2)="do",$D$190,IF(LEFT($A160,2)="vr",$D$195,IF(LEFT($A160,2)="za",$D$198,IF(LEFT($A160,2)="zo",$D$199)))))))</f>
        <v>0</v>
      </c>
      <c r="E160" s="442">
        <f>IF(LEFT($A160,2)="ma",$E$175,IF(LEFT($A160,2)="di",$E$180,IF(LEFT($A160,2)="wo",$E$185,IF(LEFT($A160,2)="do",$E$190,IF(LEFT($A160,2)="vr",$E$195,IF(LEFT($A160,2)="za",$E$198,IF(LEFT($A160,2)="zo",$E$199)))))))</f>
        <v>0</v>
      </c>
      <c r="F160" s="442">
        <f>IF(LEFT($A160,2)="ma",$C$175,IF(LEFT($A160,2)="di",$C$180,IF(LEFT($A160,2)="wo",$C$185,IF(LEFT($A160,2)="do",$C$190,IF(LEFT($A160,2)="vr",$C$195,IF(LEFT($A160,2)="za",$C$198,IF(LEFT($A160,2)="zo",$C$199)))))))</f>
        <v>0</v>
      </c>
      <c r="G160" s="44">
        <f t="shared" si="62"/>
        <v>0</v>
      </c>
      <c r="H160" s="266"/>
      <c r="I160" s="266"/>
      <c r="J160" s="284"/>
      <c r="K160" s="284"/>
      <c r="L160" s="311"/>
      <c r="M160" s="286"/>
      <c r="N160" s="464">
        <f t="shared" si="66"/>
        <v>43038</v>
      </c>
      <c r="O160" s="391"/>
      <c r="P160" s="287"/>
      <c r="Q160" s="287"/>
      <c r="R160" s="81"/>
      <c r="S160" s="71">
        <f t="shared" si="54"/>
        <v>0</v>
      </c>
      <c r="T160" s="6">
        <f t="shared" si="55"/>
        <v>0</v>
      </c>
      <c r="U160" s="36"/>
      <c r="V160" s="72">
        <f t="shared" si="58"/>
        <v>0</v>
      </c>
      <c r="W160" s="72">
        <f t="shared" si="59"/>
        <v>0</v>
      </c>
      <c r="X160" s="73">
        <f t="shared" si="60"/>
        <v>0</v>
      </c>
      <c r="Y160" s="93">
        <f t="shared" si="56"/>
        <v>0</v>
      </c>
      <c r="Z160" s="235"/>
      <c r="AA160" s="536">
        <v>0</v>
      </c>
      <c r="AB160" s="537">
        <v>0</v>
      </c>
      <c r="AC160" s="38"/>
    </row>
    <row r="161" spans="1:34" s="368" customFormat="1" x14ac:dyDescent="0.2">
      <c r="A161" s="490"/>
      <c r="B161" s="367"/>
      <c r="G161" s="369">
        <f>SUM(G6:G160)</f>
        <v>0</v>
      </c>
      <c r="H161" s="676" t="s">
        <v>38</v>
      </c>
      <c r="I161" s="677"/>
      <c r="J161" s="370"/>
      <c r="K161" s="370"/>
      <c r="L161" s="370"/>
      <c r="M161" s="203"/>
      <c r="N161" s="454"/>
      <c r="R161" s="384">
        <f t="shared" ref="R161:Y161" si="67">SUM(R6:R160)</f>
        <v>0</v>
      </c>
      <c r="S161" s="384">
        <f t="shared" si="67"/>
        <v>0</v>
      </c>
      <c r="T161" s="372">
        <f t="shared" si="67"/>
        <v>0</v>
      </c>
      <c r="U161" s="384">
        <f t="shared" si="67"/>
        <v>0</v>
      </c>
      <c r="V161" s="384">
        <f t="shared" si="67"/>
        <v>0</v>
      </c>
      <c r="W161" s="384">
        <f t="shared" si="67"/>
        <v>0</v>
      </c>
      <c r="X161" s="372">
        <f t="shared" si="67"/>
        <v>0</v>
      </c>
      <c r="Y161" s="371">
        <f t="shared" si="67"/>
        <v>0</v>
      </c>
      <c r="Z161" s="541"/>
      <c r="AA161" s="538">
        <f>SUM(AA6:AA160)</f>
        <v>0</v>
      </c>
      <c r="AB161" s="539">
        <f>SUM(AB6:AB160)</f>
        <v>0</v>
      </c>
    </row>
    <row r="162" spans="1:34" x14ac:dyDescent="0.2">
      <c r="B162" s="75"/>
      <c r="G162" s="103"/>
      <c r="H162" s="104"/>
      <c r="I162" s="105"/>
      <c r="T162" s="78" t="s">
        <v>37</v>
      </c>
      <c r="Y162" s="78" t="s">
        <v>37</v>
      </c>
      <c r="Z162" s="542"/>
      <c r="AA162" s="540" t="s">
        <v>143</v>
      </c>
      <c r="AB162" s="540" t="s">
        <v>37</v>
      </c>
    </row>
    <row r="163" spans="1:34" ht="13.5" thickBot="1" x14ac:dyDescent="0.25">
      <c r="B163" s="75"/>
      <c r="G163" s="103"/>
      <c r="H163" s="104"/>
      <c r="I163" s="105"/>
    </row>
    <row r="164" spans="1:34" ht="13.5" thickBot="1" x14ac:dyDescent="0.25">
      <c r="B164" s="75"/>
      <c r="G164" s="103"/>
      <c r="H164" s="104"/>
      <c r="I164" s="105"/>
      <c r="AA164" s="659" t="s">
        <v>144</v>
      </c>
      <c r="AB164" s="660"/>
    </row>
    <row r="165" spans="1:34" ht="13.5" thickBot="1" x14ac:dyDescent="0.25">
      <c r="B165" s="75"/>
      <c r="AA165" s="689">
        <f>AA161+AB161</f>
        <v>0</v>
      </c>
      <c r="AB165" s="690"/>
    </row>
    <row r="166" spans="1:34" x14ac:dyDescent="0.2">
      <c r="B166" s="75"/>
    </row>
    <row r="167" spans="1:34" ht="13.5" thickBot="1" x14ac:dyDescent="0.25">
      <c r="B167" s="75"/>
    </row>
    <row r="168" spans="1:34" x14ac:dyDescent="0.2">
      <c r="B168" s="631" t="s">
        <v>36</v>
      </c>
      <c r="C168" s="632"/>
      <c r="D168" s="632"/>
      <c r="E168" s="632"/>
      <c r="F168" s="632"/>
      <c r="G168" s="632"/>
      <c r="H168" s="632"/>
      <c r="I168" s="633"/>
      <c r="J168" s="94"/>
      <c r="L168" s="47"/>
    </row>
    <row r="169" spans="1:34" ht="15.75" thickBot="1" x14ac:dyDescent="0.3">
      <c r="B169" s="634"/>
      <c r="C169" s="635"/>
      <c r="D169" s="635"/>
      <c r="E169" s="635"/>
      <c r="F169" s="635"/>
      <c r="G169" s="635"/>
      <c r="H169" s="635"/>
      <c r="I169" s="636"/>
      <c r="J169" s="27"/>
      <c r="L169" s="47"/>
      <c r="AG169" s="47" t="s">
        <v>39</v>
      </c>
      <c r="AH169" s="47" t="s">
        <v>40</v>
      </c>
    </row>
    <row r="170" spans="1:34" ht="13.5" thickBot="1" x14ac:dyDescent="0.25">
      <c r="B170" s="194" t="s">
        <v>21</v>
      </c>
      <c r="C170" s="9" t="s">
        <v>22</v>
      </c>
      <c r="D170" s="10" t="s">
        <v>23</v>
      </c>
      <c r="E170" s="10" t="s">
        <v>24</v>
      </c>
      <c r="F170" s="10" t="s">
        <v>25</v>
      </c>
      <c r="G170" s="198" t="s">
        <v>26</v>
      </c>
      <c r="H170" s="194" t="s">
        <v>27</v>
      </c>
      <c r="I170" s="10"/>
      <c r="L170" s="47"/>
      <c r="AG170" s="47" t="s">
        <v>41</v>
      </c>
      <c r="AH170" s="47">
        <v>11</v>
      </c>
    </row>
    <row r="171" spans="1:34" x14ac:dyDescent="0.2">
      <c r="B171" s="17" t="s">
        <v>28</v>
      </c>
      <c r="C171" s="408">
        <f>NULROOSTER!B4</f>
        <v>0</v>
      </c>
      <c r="D171" s="409">
        <f>NULROOSTER!C4</f>
        <v>0</v>
      </c>
      <c r="E171" s="410">
        <f>NULROOSTER!D4</f>
        <v>0</v>
      </c>
      <c r="F171" s="411"/>
      <c r="G171" s="412"/>
      <c r="H171" s="413">
        <f>E171-D171-C171</f>
        <v>0</v>
      </c>
      <c r="I171" s="414"/>
      <c r="L171" s="47"/>
      <c r="AG171" s="47" t="s">
        <v>42</v>
      </c>
      <c r="AH171" s="47">
        <v>35</v>
      </c>
    </row>
    <row r="172" spans="1:34" x14ac:dyDescent="0.2">
      <c r="B172" s="429" t="s">
        <v>28</v>
      </c>
      <c r="C172" s="415">
        <f>NULROOSTER!B5</f>
        <v>0</v>
      </c>
      <c r="D172" s="424">
        <f>NULROOSTER!C5</f>
        <v>0</v>
      </c>
      <c r="E172" s="501">
        <f>NULROOSTER!D5</f>
        <v>0</v>
      </c>
      <c r="F172" s="416"/>
      <c r="G172" s="416"/>
      <c r="H172" s="196">
        <f>E172-D172-C172</f>
        <v>0</v>
      </c>
      <c r="I172" s="417"/>
      <c r="L172" s="47"/>
      <c r="AG172" s="47" t="s">
        <v>43</v>
      </c>
      <c r="AH172" s="47">
        <v>45</v>
      </c>
    </row>
    <row r="173" spans="1:34" x14ac:dyDescent="0.2">
      <c r="B173" s="429" t="s">
        <v>28</v>
      </c>
      <c r="C173" s="415">
        <f>NULROOSTER!B6</f>
        <v>0</v>
      </c>
      <c r="D173" s="424">
        <f>NULROOSTER!C6</f>
        <v>0</v>
      </c>
      <c r="E173" s="501">
        <f>NULROOSTER!D6</f>
        <v>0</v>
      </c>
      <c r="F173" s="416"/>
      <c r="G173" s="416"/>
      <c r="H173" s="196">
        <f>E173-D173-C173</f>
        <v>0</v>
      </c>
      <c r="I173" s="417"/>
      <c r="L173" s="47"/>
      <c r="AG173" s="47" t="s">
        <v>44</v>
      </c>
      <c r="AH173" s="47">
        <v>50</v>
      </c>
    </row>
    <row r="174" spans="1:34" x14ac:dyDescent="0.2">
      <c r="B174" s="429" t="s">
        <v>28</v>
      </c>
      <c r="C174" s="415">
        <f>NULROOSTER!B7</f>
        <v>0</v>
      </c>
      <c r="D174" s="424">
        <f>NULROOSTER!C7</f>
        <v>0</v>
      </c>
      <c r="E174" s="501">
        <f>NULROOSTER!D7</f>
        <v>0</v>
      </c>
      <c r="F174" s="416"/>
      <c r="G174" s="416"/>
      <c r="H174" s="196">
        <f>E174-D174-C174</f>
        <v>0</v>
      </c>
      <c r="I174" s="417"/>
      <c r="L174" s="47"/>
      <c r="AG174" s="47" t="s">
        <v>45</v>
      </c>
      <c r="AH174" s="47">
        <v>55</v>
      </c>
    </row>
    <row r="175" spans="1:34" ht="13.5" thickBot="1" x14ac:dyDescent="0.25">
      <c r="B175" s="19" t="s">
        <v>28</v>
      </c>
      <c r="C175" s="426">
        <f>NULROOSTER!B8</f>
        <v>0</v>
      </c>
      <c r="D175" s="428">
        <f>NULROOSTER!C8</f>
        <v>0</v>
      </c>
      <c r="E175" s="505">
        <f>NULROOSTER!D8</f>
        <v>0</v>
      </c>
      <c r="F175" s="422"/>
      <c r="G175" s="422"/>
      <c r="H175" s="199">
        <f t="shared" ref="H175:H195" si="68">E175-D175-C175</f>
        <v>0</v>
      </c>
      <c r="I175" s="29"/>
      <c r="L175" s="47"/>
      <c r="AG175" s="47" t="s">
        <v>46</v>
      </c>
      <c r="AH175" s="95" t="s">
        <v>53</v>
      </c>
    </row>
    <row r="176" spans="1:34" x14ac:dyDescent="0.2">
      <c r="B176" s="17" t="s">
        <v>29</v>
      </c>
      <c r="C176" s="434">
        <f>NULROOSTER!B9</f>
        <v>0</v>
      </c>
      <c r="D176" s="435">
        <f>NULROOSTER!C9</f>
        <v>0</v>
      </c>
      <c r="E176" s="500">
        <f>NULROOSTER!D9</f>
        <v>0</v>
      </c>
      <c r="F176" s="437"/>
      <c r="G176" s="437"/>
      <c r="H176" s="413">
        <f t="shared" si="68"/>
        <v>0</v>
      </c>
      <c r="I176" s="414"/>
      <c r="L176" s="47"/>
      <c r="AG176" s="47" t="s">
        <v>47</v>
      </c>
      <c r="AH176" s="95" t="s">
        <v>54</v>
      </c>
    </row>
    <row r="177" spans="2:34" x14ac:dyDescent="0.2">
      <c r="B177" s="429" t="s">
        <v>29</v>
      </c>
      <c r="C177" s="415">
        <f>NULROOSTER!B10</f>
        <v>0</v>
      </c>
      <c r="D177" s="424">
        <f>NULROOSTER!C10</f>
        <v>0</v>
      </c>
      <c r="E177" s="501">
        <f>NULROOSTER!D10</f>
        <v>0</v>
      </c>
      <c r="F177" s="416"/>
      <c r="G177" s="416"/>
      <c r="H177" s="196">
        <f>E177-D177-C177</f>
        <v>0</v>
      </c>
      <c r="I177" s="417"/>
      <c r="L177" s="47"/>
      <c r="AG177" s="47" t="s">
        <v>48</v>
      </c>
      <c r="AH177" s="95" t="s">
        <v>55</v>
      </c>
    </row>
    <row r="178" spans="2:34" x14ac:dyDescent="0.2">
      <c r="B178" s="429" t="s">
        <v>29</v>
      </c>
      <c r="C178" s="415">
        <f>NULROOSTER!B11</f>
        <v>0</v>
      </c>
      <c r="D178" s="424">
        <f>NULROOSTER!C11</f>
        <v>0</v>
      </c>
      <c r="E178" s="501">
        <f>NULROOSTER!D11</f>
        <v>0</v>
      </c>
      <c r="F178" s="416"/>
      <c r="G178" s="416"/>
      <c r="H178" s="196">
        <f>E178-D178-C178</f>
        <v>0</v>
      </c>
      <c r="I178" s="417"/>
      <c r="L178" s="47"/>
      <c r="AG178" s="47" t="s">
        <v>49</v>
      </c>
      <c r="AH178" s="95" t="s">
        <v>56</v>
      </c>
    </row>
    <row r="179" spans="2:34" x14ac:dyDescent="0.2">
      <c r="B179" s="429" t="s">
        <v>29</v>
      </c>
      <c r="C179" s="415">
        <f>NULROOSTER!B12</f>
        <v>0</v>
      </c>
      <c r="D179" s="424">
        <f>NULROOSTER!C12</f>
        <v>0</v>
      </c>
      <c r="E179" s="501">
        <f>NULROOSTER!D12</f>
        <v>0</v>
      </c>
      <c r="F179" s="416"/>
      <c r="G179" s="416"/>
      <c r="H179" s="196">
        <f>E179-D179-C179</f>
        <v>0</v>
      </c>
      <c r="I179" s="417"/>
      <c r="L179" s="47"/>
      <c r="AG179" s="47" t="s">
        <v>50</v>
      </c>
      <c r="AH179" s="95" t="s">
        <v>57</v>
      </c>
    </row>
    <row r="180" spans="2:34" ht="13.5" thickBot="1" x14ac:dyDescent="0.25">
      <c r="B180" s="18" t="s">
        <v>29</v>
      </c>
      <c r="C180" s="502">
        <f>NULROOSTER!B13</f>
        <v>0</v>
      </c>
      <c r="D180" s="503">
        <f>NULROOSTER!C13</f>
        <v>0</v>
      </c>
      <c r="E180" s="504">
        <f>NULROOSTER!D13</f>
        <v>0</v>
      </c>
      <c r="F180" s="418"/>
      <c r="G180" s="418"/>
      <c r="H180" s="197">
        <f>E180-D180-C180</f>
        <v>0</v>
      </c>
      <c r="I180" s="26"/>
      <c r="L180" s="47"/>
      <c r="AG180" s="47" t="s">
        <v>51</v>
      </c>
      <c r="AH180" s="95" t="s">
        <v>58</v>
      </c>
    </row>
    <row r="181" spans="2:34" x14ac:dyDescent="0.2">
      <c r="B181" s="21" t="s">
        <v>30</v>
      </c>
      <c r="C181" s="430">
        <f>NULROOSTER!B14</f>
        <v>0</v>
      </c>
      <c r="D181" s="431">
        <f>NULROOSTER!C14</f>
        <v>0</v>
      </c>
      <c r="E181" s="506">
        <f>NULROOSTER!D14</f>
        <v>0</v>
      </c>
      <c r="F181" s="433"/>
      <c r="G181" s="433"/>
      <c r="H181" s="419">
        <f t="shared" si="68"/>
        <v>0</v>
      </c>
      <c r="I181" s="420"/>
      <c r="L181" s="47"/>
      <c r="AG181" s="47" t="s">
        <v>52</v>
      </c>
      <c r="AH181" s="95" t="s">
        <v>59</v>
      </c>
    </row>
    <row r="182" spans="2:34" x14ac:dyDescent="0.2">
      <c r="B182" s="429" t="s">
        <v>30</v>
      </c>
      <c r="C182" s="415">
        <f>NULROOSTER!B15</f>
        <v>0</v>
      </c>
      <c r="D182" s="424">
        <f>NULROOSTER!C15</f>
        <v>0</v>
      </c>
      <c r="E182" s="501">
        <f>NULROOSTER!D15</f>
        <v>0</v>
      </c>
      <c r="F182" s="416"/>
      <c r="G182" s="416"/>
      <c r="H182" s="196">
        <f>E182-D182-C182</f>
        <v>0</v>
      </c>
      <c r="I182" s="417"/>
      <c r="L182" s="47"/>
      <c r="AH182" s="95" t="s">
        <v>60</v>
      </c>
    </row>
    <row r="183" spans="2:34" x14ac:dyDescent="0.2">
      <c r="B183" s="429" t="s">
        <v>30</v>
      </c>
      <c r="C183" s="415">
        <f>NULROOSTER!B16</f>
        <v>0</v>
      </c>
      <c r="D183" s="424">
        <f>NULROOSTER!C16</f>
        <v>0</v>
      </c>
      <c r="E183" s="501">
        <f>NULROOSTER!D16</f>
        <v>0</v>
      </c>
      <c r="F183" s="416"/>
      <c r="G183" s="416"/>
      <c r="H183" s="196">
        <f>E183-D183-C183</f>
        <v>0</v>
      </c>
      <c r="I183" s="417"/>
      <c r="L183" s="47"/>
      <c r="AH183" s="95" t="s">
        <v>61</v>
      </c>
    </row>
    <row r="184" spans="2:34" x14ac:dyDescent="0.2">
      <c r="B184" s="429" t="s">
        <v>30</v>
      </c>
      <c r="C184" s="415">
        <f>NULROOSTER!B17</f>
        <v>0</v>
      </c>
      <c r="D184" s="424">
        <f>NULROOSTER!C17</f>
        <v>0</v>
      </c>
      <c r="E184" s="501">
        <f>NULROOSTER!D17</f>
        <v>0</v>
      </c>
      <c r="F184" s="416"/>
      <c r="G184" s="416"/>
      <c r="H184" s="196">
        <f>E184-D184-C184</f>
        <v>0</v>
      </c>
      <c r="I184" s="417"/>
      <c r="L184" s="47"/>
      <c r="AH184" s="95" t="s">
        <v>62</v>
      </c>
    </row>
    <row r="185" spans="2:34" ht="13.5" thickBot="1" x14ac:dyDescent="0.25">
      <c r="B185" s="19" t="s">
        <v>30</v>
      </c>
      <c r="C185" s="426">
        <f>NULROOSTER!B18</f>
        <v>0</v>
      </c>
      <c r="D185" s="428">
        <f>NULROOSTER!C18</f>
        <v>0</v>
      </c>
      <c r="E185" s="505">
        <f>NULROOSTER!D18</f>
        <v>0</v>
      </c>
      <c r="F185" s="422"/>
      <c r="G185" s="422"/>
      <c r="H185" s="199">
        <f t="shared" si="68"/>
        <v>0</v>
      </c>
      <c r="I185" s="29"/>
      <c r="L185" s="47"/>
      <c r="AH185" s="95" t="s">
        <v>63</v>
      </c>
    </row>
    <row r="186" spans="2:34" x14ac:dyDescent="0.2">
      <c r="B186" s="17" t="s">
        <v>31</v>
      </c>
      <c r="C186" s="434">
        <f>NULROOSTER!B19</f>
        <v>0</v>
      </c>
      <c r="D186" s="435">
        <f>NULROOSTER!C19</f>
        <v>0</v>
      </c>
      <c r="E186" s="500">
        <f>NULROOSTER!D19</f>
        <v>0</v>
      </c>
      <c r="F186" s="437"/>
      <c r="G186" s="437"/>
      <c r="H186" s="413">
        <f>E186-D186-C186</f>
        <v>0</v>
      </c>
      <c r="I186" s="414"/>
      <c r="L186" s="47"/>
      <c r="AH186" s="95" t="s">
        <v>64</v>
      </c>
    </row>
    <row r="187" spans="2:34" x14ac:dyDescent="0.2">
      <c r="B187" s="429" t="s">
        <v>31</v>
      </c>
      <c r="C187" s="415">
        <f>NULROOSTER!B20</f>
        <v>0</v>
      </c>
      <c r="D187" s="424">
        <f>NULROOSTER!C20</f>
        <v>0</v>
      </c>
      <c r="E187" s="501">
        <f>NULROOSTER!D20</f>
        <v>0</v>
      </c>
      <c r="F187" s="416"/>
      <c r="G187" s="416"/>
      <c r="H187" s="196">
        <f t="shared" si="68"/>
        <v>0</v>
      </c>
      <c r="I187" s="417"/>
      <c r="L187" s="47"/>
    </row>
    <row r="188" spans="2:34" x14ac:dyDescent="0.2">
      <c r="B188" s="429" t="s">
        <v>31</v>
      </c>
      <c r="C188" s="415">
        <f>NULROOSTER!B21</f>
        <v>0</v>
      </c>
      <c r="D188" s="424">
        <f>NULROOSTER!C21</f>
        <v>0</v>
      </c>
      <c r="E188" s="501">
        <f>NULROOSTER!D21</f>
        <v>0</v>
      </c>
      <c r="F188" s="416"/>
      <c r="G188" s="416"/>
      <c r="H188" s="196">
        <f t="shared" si="68"/>
        <v>0</v>
      </c>
      <c r="I188" s="417"/>
      <c r="L188" s="47"/>
    </row>
    <row r="189" spans="2:34" x14ac:dyDescent="0.2">
      <c r="B189" s="429" t="s">
        <v>31</v>
      </c>
      <c r="C189" s="415">
        <f>NULROOSTER!B22</f>
        <v>0</v>
      </c>
      <c r="D189" s="424">
        <f>NULROOSTER!C22</f>
        <v>0</v>
      </c>
      <c r="E189" s="501">
        <f>NULROOSTER!D22</f>
        <v>0</v>
      </c>
      <c r="F189" s="416"/>
      <c r="G189" s="416"/>
      <c r="H189" s="196">
        <f t="shared" si="68"/>
        <v>0</v>
      </c>
      <c r="I189" s="417"/>
      <c r="L189" s="47"/>
    </row>
    <row r="190" spans="2:34" ht="13.5" thickBot="1" x14ac:dyDescent="0.25">
      <c r="B190" s="18" t="s">
        <v>31</v>
      </c>
      <c r="C190" s="502">
        <f>NULROOSTER!B23</f>
        <v>0</v>
      </c>
      <c r="D190" s="503">
        <f>NULROOSTER!C23</f>
        <v>0</v>
      </c>
      <c r="E190" s="504">
        <f>NULROOSTER!D23</f>
        <v>0</v>
      </c>
      <c r="F190" s="418"/>
      <c r="G190" s="418"/>
      <c r="H190" s="197">
        <f t="shared" si="68"/>
        <v>0</v>
      </c>
      <c r="I190" s="26"/>
      <c r="L190" s="47"/>
    </row>
    <row r="191" spans="2:34" x14ac:dyDescent="0.2">
      <c r="B191" s="21" t="s">
        <v>32</v>
      </c>
      <c r="C191" s="430">
        <f>NULROOSTER!B24</f>
        <v>0</v>
      </c>
      <c r="D191" s="431">
        <f>NULROOSTER!C24</f>
        <v>0</v>
      </c>
      <c r="E191" s="506">
        <f>NULROOSTER!D24</f>
        <v>0</v>
      </c>
      <c r="F191" s="433"/>
      <c r="G191" s="433"/>
      <c r="H191" s="419">
        <f t="shared" si="68"/>
        <v>0</v>
      </c>
      <c r="I191" s="420"/>
      <c r="L191" s="47"/>
    </row>
    <row r="192" spans="2:34" x14ac:dyDescent="0.2">
      <c r="B192" s="429" t="s">
        <v>32</v>
      </c>
      <c r="C192" s="415">
        <f>NULROOSTER!B25</f>
        <v>0</v>
      </c>
      <c r="D192" s="424">
        <f>NULROOSTER!C25</f>
        <v>0</v>
      </c>
      <c r="E192" s="501">
        <f>NULROOSTER!D25</f>
        <v>0</v>
      </c>
      <c r="F192" s="416"/>
      <c r="G192" s="416"/>
      <c r="H192" s="196">
        <f>E192-D192-C192</f>
        <v>0</v>
      </c>
      <c r="I192" s="417"/>
      <c r="L192" s="47"/>
    </row>
    <row r="193" spans="2:15" x14ac:dyDescent="0.2">
      <c r="B193" s="429" t="s">
        <v>32</v>
      </c>
      <c r="C193" s="415">
        <f>NULROOSTER!B26</f>
        <v>0</v>
      </c>
      <c r="D193" s="424">
        <f>NULROOSTER!C26</f>
        <v>0</v>
      </c>
      <c r="E193" s="501">
        <f>NULROOSTER!D26</f>
        <v>0</v>
      </c>
      <c r="F193" s="416"/>
      <c r="G193" s="416"/>
      <c r="H193" s="196">
        <f>E193-D193-C193</f>
        <v>0</v>
      </c>
      <c r="I193" s="417"/>
      <c r="L193" s="47"/>
    </row>
    <row r="194" spans="2:15" x14ac:dyDescent="0.2">
      <c r="B194" s="429" t="s">
        <v>32</v>
      </c>
      <c r="C194" s="415">
        <f>NULROOSTER!B27</f>
        <v>0</v>
      </c>
      <c r="D194" s="424">
        <f>NULROOSTER!C27</f>
        <v>0</v>
      </c>
      <c r="E194" s="501">
        <f>NULROOSTER!D27</f>
        <v>0</v>
      </c>
      <c r="F194" s="416"/>
      <c r="G194" s="416"/>
      <c r="H194" s="196">
        <f>E194-D194-C194</f>
        <v>0</v>
      </c>
      <c r="I194" s="417"/>
      <c r="L194" s="47"/>
    </row>
    <row r="195" spans="2:15" ht="13.5" thickBot="1" x14ac:dyDescent="0.25">
      <c r="B195" s="18" t="s">
        <v>32</v>
      </c>
      <c r="C195" s="502">
        <f>NULROOSTER!B28</f>
        <v>0</v>
      </c>
      <c r="D195" s="503">
        <f>NULROOSTER!C28</f>
        <v>0</v>
      </c>
      <c r="E195" s="504">
        <f>NULROOSTER!D28</f>
        <v>0</v>
      </c>
      <c r="F195" s="418"/>
      <c r="G195" s="190"/>
      <c r="H195" s="197">
        <f t="shared" si="68"/>
        <v>0</v>
      </c>
      <c r="I195" s="26"/>
      <c r="L195" s="47"/>
    </row>
    <row r="196" spans="2:15" ht="13.5" thickBot="1" x14ac:dyDescent="0.25">
      <c r="B196" s="75"/>
      <c r="H196" s="165"/>
      <c r="L196" s="47"/>
    </row>
    <row r="197" spans="2:15" ht="13.5" thickBot="1" x14ac:dyDescent="0.25">
      <c r="B197" s="487" t="s">
        <v>21</v>
      </c>
      <c r="C197" s="9" t="s">
        <v>22</v>
      </c>
      <c r="D197" s="10" t="s">
        <v>23</v>
      </c>
      <c r="E197" s="10" t="s">
        <v>24</v>
      </c>
      <c r="F197" s="11" t="s">
        <v>25</v>
      </c>
      <c r="G197" s="191" t="s">
        <v>26</v>
      </c>
      <c r="H197" s="195" t="s">
        <v>27</v>
      </c>
      <c r="I197" s="11"/>
      <c r="J197"/>
      <c r="K197"/>
      <c r="L197"/>
      <c r="M197"/>
      <c r="O197"/>
    </row>
    <row r="198" spans="2:15" x14ac:dyDescent="0.2">
      <c r="B198" s="484" t="s">
        <v>33</v>
      </c>
      <c r="C198" s="12">
        <v>0</v>
      </c>
      <c r="D198" s="12">
        <v>0</v>
      </c>
      <c r="E198" s="12">
        <v>0</v>
      </c>
      <c r="F198" s="15"/>
      <c r="G198" s="189"/>
      <c r="H198" s="196">
        <f>E198-D198-C198</f>
        <v>0</v>
      </c>
      <c r="I198" s="25"/>
      <c r="J198"/>
      <c r="K198"/>
      <c r="L198"/>
      <c r="M198"/>
      <c r="O198"/>
    </row>
    <row r="199" spans="2:15" ht="13.5" thickBot="1" x14ac:dyDescent="0.25">
      <c r="B199" s="485" t="s">
        <v>34</v>
      </c>
      <c r="C199" s="32">
        <v>0</v>
      </c>
      <c r="D199" s="32">
        <v>0</v>
      </c>
      <c r="E199" s="32">
        <v>0</v>
      </c>
      <c r="F199" s="16"/>
      <c r="G199" s="190"/>
      <c r="H199" s="196">
        <f>E199-D199-C199</f>
        <v>0</v>
      </c>
      <c r="I199" s="26"/>
      <c r="J199"/>
      <c r="K199"/>
      <c r="L199" s="425" t="s">
        <v>111</v>
      </c>
      <c r="M199"/>
      <c r="O199"/>
    </row>
    <row r="200" spans="2:15" ht="13.5" thickBot="1" x14ac:dyDescent="0.25">
      <c r="B200" s="488"/>
      <c r="C200" s="33">
        <v>0</v>
      </c>
      <c r="D200" s="33"/>
      <c r="E200" s="33">
        <v>1</v>
      </c>
      <c r="F200" s="23"/>
      <c r="G200" s="192"/>
      <c r="H200" s="24"/>
      <c r="I200" s="193"/>
      <c r="J200"/>
      <c r="K200"/>
      <c r="L200"/>
      <c r="M200"/>
      <c r="O200"/>
    </row>
    <row r="201" spans="2:15" ht="13.5" thickBot="1" x14ac:dyDescent="0.25">
      <c r="B201" s="489" t="s">
        <v>35</v>
      </c>
      <c r="C201" s="31">
        <v>0</v>
      </c>
      <c r="D201" s="31">
        <v>0</v>
      </c>
      <c r="E201" s="31">
        <v>0</v>
      </c>
      <c r="F201" s="16"/>
      <c r="G201" s="190"/>
      <c r="H201" s="197">
        <f>E201-D201-C201</f>
        <v>0</v>
      </c>
      <c r="I201" s="26"/>
      <c r="J201"/>
      <c r="K201"/>
      <c r="L201"/>
      <c r="M201"/>
      <c r="O201"/>
    </row>
    <row r="202" spans="2:15" x14ac:dyDescent="0.2">
      <c r="B202"/>
      <c r="C202"/>
      <c r="D202"/>
      <c r="E202"/>
      <c r="F202"/>
      <c r="G202"/>
      <c r="H202"/>
      <c r="I202"/>
      <c r="J202"/>
      <c r="K202"/>
      <c r="L202"/>
      <c r="M202"/>
    </row>
    <row r="203" spans="2:15" ht="13.5" thickBot="1" x14ac:dyDescent="0.25">
      <c r="B203"/>
      <c r="C203"/>
      <c r="D203"/>
      <c r="E203"/>
      <c r="F203"/>
      <c r="G203"/>
      <c r="H203"/>
      <c r="I203"/>
      <c r="J203"/>
      <c r="K203"/>
      <c r="L203"/>
      <c r="M203"/>
    </row>
    <row r="204" spans="2:15" ht="13.5" thickBot="1" x14ac:dyDescent="0.25">
      <c r="B204" s="487" t="s">
        <v>21</v>
      </c>
      <c r="C204" s="9" t="s">
        <v>22</v>
      </c>
      <c r="D204" s="10" t="s">
        <v>23</v>
      </c>
      <c r="E204" s="10" t="s">
        <v>24</v>
      </c>
      <c r="F204" s="11" t="s">
        <v>25</v>
      </c>
      <c r="G204" s="191" t="s">
        <v>26</v>
      </c>
      <c r="H204" s="195" t="s">
        <v>27</v>
      </c>
      <c r="I204" s="11"/>
      <c r="J204"/>
      <c r="K204"/>
      <c r="L204"/>
      <c r="M204"/>
    </row>
    <row r="205" spans="2:15" x14ac:dyDescent="0.2">
      <c r="B205" s="484" t="s">
        <v>33</v>
      </c>
      <c r="C205" s="12">
        <v>0</v>
      </c>
      <c r="D205" s="12">
        <v>0</v>
      </c>
      <c r="E205" s="12">
        <v>0</v>
      </c>
      <c r="F205" s="15"/>
      <c r="G205" s="189"/>
      <c r="H205" s="196">
        <f>E205-D205-C205</f>
        <v>0</v>
      </c>
      <c r="I205" s="25"/>
      <c r="J205"/>
      <c r="K205"/>
      <c r="L205"/>
      <c r="M205"/>
    </row>
    <row r="206" spans="2:15" ht="13.5" thickBot="1" x14ac:dyDescent="0.25">
      <c r="B206" s="486" t="s">
        <v>34</v>
      </c>
      <c r="C206" s="13">
        <v>0</v>
      </c>
      <c r="D206" s="13">
        <v>0.375</v>
      </c>
      <c r="E206" s="13">
        <v>0.625</v>
      </c>
      <c r="F206" s="16"/>
      <c r="G206" s="190"/>
      <c r="H206" s="197">
        <f>E206-D206-C206</f>
        <v>0.25</v>
      </c>
      <c r="I206" s="26"/>
      <c r="J206"/>
      <c r="K206"/>
      <c r="L206" s="425" t="s">
        <v>112</v>
      </c>
      <c r="M206"/>
    </row>
  </sheetData>
  <mergeCells count="43">
    <mergeCell ref="J2:L2"/>
    <mergeCell ref="J3:L3"/>
    <mergeCell ref="D4:F4"/>
    <mergeCell ref="H161:I161"/>
    <mergeCell ref="B168:I169"/>
    <mergeCell ref="B6:B10"/>
    <mergeCell ref="B11:B15"/>
    <mergeCell ref="B16:B20"/>
    <mergeCell ref="B21:B25"/>
    <mergeCell ref="B26:B30"/>
    <mergeCell ref="B31:B35"/>
    <mergeCell ref="B36:B40"/>
    <mergeCell ref="B41:B45"/>
    <mergeCell ref="B46:B50"/>
    <mergeCell ref="B51:B55"/>
    <mergeCell ref="B56:B60"/>
    <mergeCell ref="Z4:AB4"/>
    <mergeCell ref="O4:P4"/>
    <mergeCell ref="R4:T4"/>
    <mergeCell ref="J4:K4"/>
    <mergeCell ref="X4:Y4"/>
    <mergeCell ref="B61:B65"/>
    <mergeCell ref="B66:B70"/>
    <mergeCell ref="B71:B75"/>
    <mergeCell ref="B76:B80"/>
    <mergeCell ref="B81:B85"/>
    <mergeCell ref="B86:B90"/>
    <mergeCell ref="B91:B95"/>
    <mergeCell ref="B96:B100"/>
    <mergeCell ref="B101:B105"/>
    <mergeCell ref="B106:B110"/>
    <mergeCell ref="B111:B115"/>
    <mergeCell ref="B116:B120"/>
    <mergeCell ref="B121:B125"/>
    <mergeCell ref="B126:B130"/>
    <mergeCell ref="B131:B135"/>
    <mergeCell ref="AA164:AB164"/>
    <mergeCell ref="AA165:AB165"/>
    <mergeCell ref="B136:B140"/>
    <mergeCell ref="B156:B160"/>
    <mergeCell ref="B141:B145"/>
    <mergeCell ref="B146:B150"/>
    <mergeCell ref="B151:B155"/>
  </mergeCells>
  <phoneticPr fontId="11" type="noConversion"/>
  <conditionalFormatting sqref="D6 D11 D16 D21 D26 D31 D36 D41 D46 D51 D56 D61 D66 D71 D76 D81 D86 D91 D96 D101 D106 D111 D116 D121 D126 D131 D136 D141 D146 D151 D156">
    <cfRule type="cellIs" dxfId="47" priority="15" operator="notEqual">
      <formula>IF(LEFT($A6,2)="ma",$D$171,IF(LEFT($A6,2)="di",$D$176,IF(LEFT($A6,2)="wo",$D$181,IF(LEFT($A6,2)="do",$D$186,IF(LEFT($A6,2)="vr",$D$191,IF(LEFT($A6,2)="za",$D$198,IF(LEFT($A6,2)="zo",$D$199)))))))</formula>
    </cfRule>
    <cfRule type="cellIs" dxfId="46" priority="16" operator="notEqual">
      <formula>IF(LEFT($A6,2)="ma",$D$171,IF(LEFT($A6,2)="di",$D$176,IF(LEFT($A6,2)="wo",$D$181,IF(LEFT($A6,2)="do",$D$186,IF(LEFT($A6,2)="vr",$D$191,IF(LEFT($A6,2)="za",$D$198,IF(LEFT($A6,2)="zo",$D$199)))))))</formula>
    </cfRule>
  </conditionalFormatting>
  <conditionalFormatting sqref="D8 D13 D18 D23 D28 D33 D38 D43 D48 D53 D58 D63 D68 D73 D78 D83 D88 D93 D98 D103 D108 D113 D118 D123 D128 D133 D138 D143 D148 D153 D158">
    <cfRule type="cellIs" dxfId="45" priority="14" operator="notEqual">
      <formula>IF(LEFT($A8,2)="ma",$D$173,IF(LEFT($A8,2)="di",$D$178,IF(LEFT($A8,2)="wo",$D$183,IF(LEFT($A8,2)="do",$D$188,IF(LEFT($A8,2)="vr",$D$193,IF(LEFT($A8,2)="za",$D$198,IF(LEFT($A8,2)="zo",$D$199)))))))</formula>
    </cfRule>
  </conditionalFormatting>
  <conditionalFormatting sqref="D7 D12 D17 D22 D27 D32 D37 D42 D47 D52 D57 D62 D67 D72 D77 D82 D87 D92 D97 D102 D107 D112 D117 D122 D127 D132 D137 D142 D147 D152 D157">
    <cfRule type="cellIs" dxfId="44" priority="13" operator="notEqual">
      <formula>IF(LEFT($A7,2)="ma",$D$172,IF(LEFT($A7,2)="di",$D$177,IF(LEFT($A7,2)="wo",$D$182,IF(LEFT($A7,2)="do",$D$187,IF(LEFT($A7,2)="vr",$D$192,IF(LEFT($A7,2)="za",$D$198,IF(LEFT($A7,2)="zo",$D$199)))))))</formula>
    </cfRule>
  </conditionalFormatting>
  <conditionalFormatting sqref="D9 D14 D19 D24 D29 D34 D39 D44 D49 D54 D59 D64 D69 D74 D79 D84 D89 D94 D99 D104 D109 D114 D119 D124 D129 D134 D139 D144 D149 D154 D159">
    <cfRule type="cellIs" dxfId="43" priority="12" operator="notEqual">
      <formula>IF(LEFT($A9,2)="ma",$D$174,IF(LEFT($A9,2)="di",$D$179,IF(LEFT($A9,2)="wo",$D$184,IF(LEFT($A9,2)="do",$D$189,IF(LEFT($A9,2)="vr",$D$194,IF(LEFT($A9,2)="za",$D$198,IF(LEFT($A9,2)="zo",$D$199)))))))</formula>
    </cfRule>
  </conditionalFormatting>
  <conditionalFormatting sqref="D10 D15 D20 D25 D30 D35 D40 D45 D50 D55 D60 D65 D70 D75 D80 D85 D90 D95 D100 D105 D110 D115 D120 D125 D130 D135 D140 D145 D150 D155 D160">
    <cfRule type="cellIs" dxfId="42" priority="11" operator="notEqual">
      <formula>IF(LEFT($A10,2)="ma",$D$175,IF(LEFT($A10,2)="di",$D$180,IF(LEFT($A10,2)="wo",$D$185,IF(LEFT($A10,2)="do",$D$190,IF(LEFT($A10,2)="vr",$D$195,IF(LEFT($A10,2)="za",$D$198,IF(LEFT($A10,2)="zo",$D$199)))))))</formula>
    </cfRule>
  </conditionalFormatting>
  <conditionalFormatting sqref="E6 E11 E16 E21 E26 E31 E36 E41 E46 E51 E56 E61 E66 E71 E76 E81 E86 E91 E96 E101 E106 E111 E116 E121 E126 E131 E136 E141 E146 E151 E156">
    <cfRule type="cellIs" dxfId="41" priority="10" operator="notEqual">
      <formula>IF(LEFT($A6,2)="ma",$E$171,IF(LEFT($A6,2)="di",$E$176,IF(LEFT($A6,2)="wo",$E$181,IF(LEFT($A6,2)="do",$E$186,IF(LEFT($A6,2)="vr",$E$191,IF(LEFT($A6,2)="za",$E$198,IF(LEFT($A6,2)="zo",$E$199)))))))</formula>
    </cfRule>
  </conditionalFormatting>
  <conditionalFormatting sqref="E7 E12 E17 E22 E27 E32 E37 E42 E47 E52 E57 E62 E67 E72 E77 E82 E87 E92 E97 E102 E107 E112 E117 E122 E127 E132 E137 E142 E147 E152 E157">
    <cfRule type="cellIs" dxfId="40" priority="9" operator="notEqual">
      <formula>IF(LEFT($A7,2)="ma",$E$172,IF(LEFT($A7,2)="di",$E$177,IF(LEFT($A7,2)="wo",$E$182,IF(LEFT($A7,2)="do",$E$187,IF(LEFT($A7,2)="vr",$E$192,IF(LEFT($A7,2)="za",$E$198,IF(LEFT($A7,2)="zo",$E$199)))))))</formula>
    </cfRule>
  </conditionalFormatting>
  <conditionalFormatting sqref="E8 E13 E18 E23 E28 E33 E38 E43 E48 E53 E58 E63 E68 E73 E78 E83 E88 E93 E98 E103 E108 E113 E118 E123 E128 E133 E138 E143 E148 E153 E158">
    <cfRule type="cellIs" dxfId="39" priority="8" operator="notEqual">
      <formula>IF(LEFT($A8,2)="ma",$E$173,IF(LEFT($A8,2)="di",$E$178,IF(LEFT($A8,2)="wo",$E$183,IF(LEFT($A8,2)="do",$E$188,IF(LEFT($A8,2)="vr",$E$193,IF(LEFT($A8,2)="za",$E$198,IF(LEFT($A8,2)="zo",$E$199)))))))</formula>
    </cfRule>
  </conditionalFormatting>
  <conditionalFormatting sqref="E9 E14 E19 E24 E29 E34 E39 E44 E49 E54 E59 E64 E69 E74 E79 E84 E89 E94 E99 E104 E109 E114 E119 E124 E129 E134 E139 E144 E149 E154 E159">
    <cfRule type="cellIs" dxfId="38" priority="7" operator="notEqual">
      <formula>IF(LEFT($A9,2)="ma",$E$174,IF(LEFT($A9,2)="di",$E$179,IF(LEFT($A9,2)="wo",$E$184,IF(LEFT($A9,2)="do",$E$189,IF(LEFT($A9,2)="vr",$E$194,IF(LEFT($A9,2)="za",$E$198,IF(LEFT($A9,2)="zo",$E$199)))))))</formula>
    </cfRule>
  </conditionalFormatting>
  <conditionalFormatting sqref="E10 E15 E20 E25 E30 E35 E40 E45 E50 E55 E60 E65 E70 E75 E80 E85 E90 E95 E100 E105 E110 E115 E120 E125 E130 E135 E140 E145 E150 E155 E160">
    <cfRule type="cellIs" dxfId="37" priority="6" operator="notEqual">
      <formula>IF(LEFT($A10,2)="ma",$E$175,IF(LEFT($A10,2)="di",$E$180,IF(LEFT($A10,2)="wo",$E$185,IF(LEFT($A10,2)="do",$E$190,IF(LEFT($A10,2)="vr",$E$195,IF(LEFT($A10,2)="za",$E$198,IF(LEFT($A10,2)="zo",$E$199)))))))</formula>
    </cfRule>
  </conditionalFormatting>
  <conditionalFormatting sqref="F6 F11 F16 F21 F26 F31 F36 F41 F46 F51 F56 F61 F66 F71 F76 F81 F86 F91 F96 F101 F106 F111 F116 F121 F126 F131 F136 F141 F146 F151 F156">
    <cfRule type="cellIs" dxfId="36" priority="5" operator="notEqual">
      <formula>IF(LEFT($A6,2)="ma",$C$171,IF(LEFT($A6,2)="di",$C$176,IF(LEFT($A6,2)="wo",$C$181,IF(LEFT($A6,2)="do",$C$186,IF(LEFT($A6,2)="vr",$C$191,IF(LEFT($A6,2)="za",$C$198,IF(LEFT($A6,2)="zo",$C$199)))))))</formula>
    </cfRule>
  </conditionalFormatting>
  <conditionalFormatting sqref="F7 F12 F17 F22 F27 F32 F37 F42 F47 F52 F57 F62 F67 F72 F77 F82 F87 F92 F97 F102 F107 F112 F117 F122 F127 F132 F137 F142 F147 F152 F157">
    <cfRule type="cellIs" dxfId="35" priority="4" operator="notEqual">
      <formula>IF(LEFT($A7,2)="ma",$C$172,IF(LEFT($A7,2)="di",$C$177,IF(LEFT($A7,2)="wo",$C$182,IF(LEFT($A7,2)="do",$C$187,IF(LEFT($A7,2)="vr",$C$192,IF(LEFT($A7,2)="za",$C$198,IF(LEFT($A7,2)="zo",$C$199)))))))</formula>
    </cfRule>
  </conditionalFormatting>
  <conditionalFormatting sqref="F8 F13 F18 F23 F28 F33 F38 F43 F48 F53 F58 F63 F68 F73 F78 F83 F88 F93 F98 F103 F108 F113 F118 F123 F128 F133 F138 F143 F148 F153 F158">
    <cfRule type="cellIs" dxfId="34" priority="3" operator="notEqual">
      <formula>IF(LEFT($A8,2)="ma",$C$173,IF(LEFT($A8,2)="di",$C$178,IF(LEFT($A8,2)="wo",$C$183,IF(LEFT($A8,2)="do",$C$188,IF(LEFT($A8,2)="vr",$C$193,IF(LEFT($A8,2)="za",$C$198,IF(LEFT($A8,2)="zo",$C$199)))))))</formula>
    </cfRule>
  </conditionalFormatting>
  <conditionalFormatting sqref="F9 F14 F19 F24 F29 F34 F39 F44 F49 F54 F59 F64 F69 F74 F79 F84 F89 F94 F99 F104 F109 F114 F119 F124 F129 F134 F139 F144 F149 F154 F159">
    <cfRule type="cellIs" dxfId="33" priority="2" operator="notEqual">
      <formula>IF(LEFT($A9,2)="ma",$C$174,IF(LEFT($A9,2)="di",$C$179,IF(LEFT($A9,2)="wo",$C$184,IF(LEFT($A9,2)="do",$C$189,IF(LEFT($A9,2)="vr",$C$194,IF(LEFT($A9,2)="za",$C$198,IF(LEFT($A9,2)="zo",$C$199)))))))</formula>
    </cfRule>
  </conditionalFormatting>
  <conditionalFormatting sqref="F10 F15 F20 F25 F30 F35 F40 F45 F50 F55 F60 F65 F70 F75 F80 F85 F90 F95 F100 F105 F110 F115 F120 F125 F130 F135 F140 F145 F150 F155 F160">
    <cfRule type="cellIs" dxfId="32" priority="1" operator="notEqual">
      <formula>IF(LEFT($A10,2)="ma",$C$175,IF(LEFT($A10,2)="di",$C$180,IF(LEFT($A10,2)="wo",$C$185,IF(LEFT($A10,2)="do",$C$190,IF(LEFT($A10,2)="vr",$C$195,IF(LEFT($A10,2)="za",$C$198,IF(LEFT($A10,2)="zo",$C$199)))))))</formula>
    </cfRule>
  </conditionalFormatting>
  <dataValidations count="4">
    <dataValidation type="list" allowBlank="1" showInputMessage="1" showErrorMessage="1" sqref="H6:H160 F205:F206 F198:F201 F171:F195" xr:uid="{00000000-0002-0000-1600-000000000000}">
      <formula1>BIJZ</formula1>
    </dataValidation>
    <dataValidation type="list" allowBlank="1" showInputMessage="1" showErrorMessage="1" sqref="G198:G199 I205:I206 G205:G206 I198:I199 I201 G201 I171:I195 G171:G195" xr:uid="{00000000-0002-0000-1600-000001000000}">
      <formula1>VER</formula1>
    </dataValidation>
    <dataValidation type="list" allowBlank="1" showInputMessage="1" showErrorMessage="1" sqref="G200 I200" xr:uid="{00000000-0002-0000-1600-000002000000}">
      <formula1>$P$9:$P$35</formula1>
    </dataValidation>
    <dataValidation type="list" allowBlank="1" showInputMessage="1" showErrorMessage="1" sqref="I6:I160" xr:uid="{00000000-0002-0000-1600-000003000000}">
      <formula1>AFWEZIG</formula1>
    </dataValidation>
  </dataValidations>
  <pageMargins left="0.75" right="0.75" top="1" bottom="1" header="0.5" footer="0.5"/>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3553" r:id="rId3" name="Spinner 1">
              <controlPr defaultSize="0" autoPict="0">
                <anchor moveWithCells="1" sizeWithCells="1">
                  <from>
                    <xdr:col>28</xdr:col>
                    <xdr:colOff>9525</xdr:colOff>
                    <xdr:row>2</xdr:row>
                    <xdr:rowOff>9525</xdr:rowOff>
                  </from>
                  <to>
                    <xdr:col>28</xdr:col>
                    <xdr:colOff>923925</xdr:colOff>
                    <xdr:row>3</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7"/>
  <dimension ref="A1:AH208"/>
  <sheetViews>
    <sheetView zoomScaleNormal="100" workbookViewId="0">
      <pane xSplit="2" ySplit="5" topLeftCell="O144" activePane="bottomRight" state="frozen"/>
      <selection activeCell="E205" sqref="E205"/>
      <selection pane="topRight" activeCell="E205" sqref="E205"/>
      <selection pane="bottomLeft" activeCell="E205" sqref="E205"/>
      <selection pane="bottomRight" activeCell="C155" sqref="C155"/>
    </sheetView>
  </sheetViews>
  <sheetFormatPr defaultRowHeight="12.75" x14ac:dyDescent="0.2"/>
  <cols>
    <col min="1" max="1" width="23.140625" style="490" hidden="1" customWidth="1"/>
    <col min="2" max="2" width="22.42578125" customWidth="1"/>
    <col min="10" max="12" width="9.140625" style="7"/>
    <col min="13" max="13" width="13.42578125" customWidth="1"/>
    <col min="14" max="14" width="13.42578125" style="47" hidden="1" customWidth="1"/>
    <col min="16" max="16" width="39.7109375" customWidth="1"/>
    <col min="17" max="17" width="14.42578125" customWidth="1"/>
    <col min="18" max="18" width="8" customWidth="1"/>
    <col min="19" max="19" width="6.42578125" customWidth="1"/>
    <col min="20" max="20" width="7.7109375" customWidth="1"/>
    <col min="21" max="24" width="7" hidden="1" customWidth="1"/>
    <col min="25" max="25" width="8.140625" hidden="1" customWidth="1"/>
    <col min="26" max="27" width="8.140625" style="523" customWidth="1"/>
    <col min="28" max="28" width="11.28515625" style="523" customWidth="1"/>
    <col min="29" max="29" width="35.140625" customWidth="1"/>
    <col min="33" max="34" width="0" hidden="1" customWidth="1"/>
  </cols>
  <sheetData>
    <row r="1" spans="1:29" s="47" customFormat="1" ht="13.5" thickBot="1" x14ac:dyDescent="0.25">
      <c r="A1" s="490"/>
      <c r="J1" s="82"/>
      <c r="K1" s="82"/>
      <c r="L1" s="82"/>
      <c r="Z1" s="523"/>
      <c r="AA1" s="523"/>
      <c r="AB1" s="523"/>
    </row>
    <row r="2" spans="1:29" s="47" customFormat="1" ht="13.5" thickBot="1" x14ac:dyDescent="0.25">
      <c r="A2" s="490"/>
      <c r="E2" s="48"/>
      <c r="F2" s="48"/>
      <c r="G2" s="48"/>
      <c r="H2" s="48"/>
      <c r="I2" s="48"/>
      <c r="J2" s="669" t="s">
        <v>0</v>
      </c>
      <c r="K2" s="669"/>
      <c r="L2" s="669"/>
      <c r="M2" s="48"/>
      <c r="N2" s="48"/>
      <c r="O2" s="83"/>
      <c r="P2" s="50" t="s">
        <v>15</v>
      </c>
      <c r="Q2" s="201" t="e">
        <f>JANUARI!#REF!</f>
        <v>#REF!</v>
      </c>
      <c r="R2" s="52"/>
      <c r="S2" s="52"/>
      <c r="T2" s="52"/>
      <c r="U2" s="53"/>
      <c r="V2" s="53"/>
      <c r="W2" s="53"/>
      <c r="X2" s="53"/>
      <c r="Y2" s="53"/>
      <c r="Z2" s="524"/>
      <c r="AA2" s="524"/>
      <c r="AB2" s="524"/>
      <c r="AC2" s="53"/>
    </row>
    <row r="3" spans="1:29" s="47" customFormat="1" ht="36.75" customHeight="1" x14ac:dyDescent="0.25">
      <c r="A3" s="490"/>
      <c r="E3" s="54"/>
      <c r="F3" s="54"/>
      <c r="G3" s="54"/>
      <c r="H3" s="54"/>
      <c r="I3" s="54"/>
      <c r="J3" s="670" t="e">
        <f>JANUARI!#REF!</f>
        <v>#REF!</v>
      </c>
      <c r="K3" s="670"/>
      <c r="L3" s="670"/>
      <c r="M3" s="54"/>
      <c r="N3" s="54"/>
      <c r="O3" s="1"/>
      <c r="P3" s="1"/>
      <c r="Q3" s="1"/>
      <c r="R3" s="56">
        <f>JULI!R3</f>
        <v>0.35420000000000001</v>
      </c>
      <c r="S3" s="2"/>
      <c r="T3" s="1"/>
      <c r="V3" s="56"/>
      <c r="W3" s="56"/>
      <c r="X3" s="56"/>
      <c r="Y3" s="57">
        <v>2.4799999999999999E-2</v>
      </c>
      <c r="Z3" s="525"/>
      <c r="AA3" s="525"/>
      <c r="AB3" s="524"/>
      <c r="AC3" s="479">
        <v>2021</v>
      </c>
    </row>
    <row r="4" spans="1:29" s="47" customFormat="1" x14ac:dyDescent="0.2">
      <c r="A4" s="490"/>
      <c r="B4" s="480"/>
      <c r="C4" s="59"/>
      <c r="D4" s="673" t="s">
        <v>1</v>
      </c>
      <c r="E4" s="674"/>
      <c r="F4" s="675"/>
      <c r="G4" s="60"/>
      <c r="H4" s="60"/>
      <c r="I4" s="60"/>
      <c r="J4" s="681" t="s">
        <v>20</v>
      </c>
      <c r="K4" s="682"/>
      <c r="L4" s="84"/>
      <c r="M4" s="84" t="s">
        <v>74</v>
      </c>
      <c r="N4" s="457"/>
      <c r="O4" s="671" t="s">
        <v>12</v>
      </c>
      <c r="P4" s="672"/>
      <c r="Q4" s="85" t="s">
        <v>13</v>
      </c>
      <c r="R4" s="678" t="s">
        <v>16</v>
      </c>
      <c r="S4" s="679"/>
      <c r="T4" s="680"/>
      <c r="U4" s="101"/>
      <c r="V4" s="102"/>
      <c r="W4" s="61"/>
      <c r="X4" s="691" t="s">
        <v>17</v>
      </c>
      <c r="Y4" s="692"/>
      <c r="Z4" s="685" t="s">
        <v>2</v>
      </c>
      <c r="AA4" s="686"/>
      <c r="AB4" s="687"/>
      <c r="AC4" s="53"/>
    </row>
    <row r="5" spans="1:29" s="47" customFormat="1" ht="76.5" customHeight="1" thickBot="1" x14ac:dyDescent="0.25">
      <c r="A5" s="491"/>
      <c r="B5" s="481" t="s">
        <v>3</v>
      </c>
      <c r="C5" s="361" t="s">
        <v>91</v>
      </c>
      <c r="D5" s="63" t="s">
        <v>5</v>
      </c>
      <c r="E5" s="63" t="s">
        <v>6</v>
      </c>
      <c r="F5" s="63" t="s">
        <v>7</v>
      </c>
      <c r="G5" s="64" t="s">
        <v>8</v>
      </c>
      <c r="H5" s="63" t="s">
        <v>69</v>
      </c>
      <c r="I5" s="63" t="s">
        <v>68</v>
      </c>
      <c r="J5" s="86" t="s">
        <v>19</v>
      </c>
      <c r="K5" s="86" t="s">
        <v>18</v>
      </c>
      <c r="L5" s="87" t="s">
        <v>88</v>
      </c>
      <c r="M5" s="87" t="s">
        <v>79</v>
      </c>
      <c r="N5" s="458" t="s">
        <v>21</v>
      </c>
      <c r="O5" s="88" t="s">
        <v>126</v>
      </c>
      <c r="P5" s="89" t="s">
        <v>125</v>
      </c>
      <c r="Q5" s="89" t="s">
        <v>14</v>
      </c>
      <c r="R5" s="65" t="s">
        <v>9</v>
      </c>
      <c r="S5" s="386" t="s">
        <v>98</v>
      </c>
      <c r="T5" s="65" t="s">
        <v>10</v>
      </c>
      <c r="U5" s="66" t="s">
        <v>9</v>
      </c>
      <c r="V5" s="66" t="s">
        <v>98</v>
      </c>
      <c r="W5" s="269" t="s">
        <v>99</v>
      </c>
      <c r="X5" s="269" t="s">
        <v>100</v>
      </c>
      <c r="Y5" s="66" t="s">
        <v>10</v>
      </c>
      <c r="Z5" s="526" t="s">
        <v>138</v>
      </c>
      <c r="AA5" s="526" t="s">
        <v>136</v>
      </c>
      <c r="AB5" s="527" t="s">
        <v>137</v>
      </c>
      <c r="AC5" s="90" t="s">
        <v>11</v>
      </c>
    </row>
    <row r="6" spans="1:29" ht="12.75" customHeight="1" thickBot="1" x14ac:dyDescent="0.3">
      <c r="A6" s="496" t="str">
        <f>TEXT($B$6,"dddd")</f>
        <v>maandag</v>
      </c>
      <c r="B6" s="663">
        <f>DATE($AC$3,11,1)</f>
        <v>43039</v>
      </c>
      <c r="C6" s="451"/>
      <c r="D6" s="493">
        <f>IF(LEFT($A6,2 )="ma",$D$171,IF(LEFT($A6,2)="di",$D$176,IF(LEFT($A6,2)="wo",$D$181,IF(LEFT($A6,2)="do",$D$186,IF(LEFT($A6,2)="vr",$D$191,IF(LEFT($A6,2)="za",$D$198,IF(LEFT($A6,2)="zo",$D$199)))))))</f>
        <v>0</v>
      </c>
      <c r="E6" s="495">
        <f>IF(LEFT($A6,2)="ma",$E$171,IF(LEFT($A6,2)="di",$E$176,IF(LEFT($A6,2)="wo",$E$181,IF(LEFT($A6,2)="do",$E$186,IF(LEFT($A6,2)="vr",$E$191,IF(LEFT($A6,2)="za",$E$198,IF(LEFT($A6,2)="zo",$E$199)))))))</f>
        <v>0</v>
      </c>
      <c r="F6" s="495">
        <f>IF(LEFT($A6,2)="ma",$C$171,IF(LEFT($A6,2)="di",$C$176,IF(LEFT($A6,2)="wo",$C$181,IF(LEFT($A6,2)="do",$C$186,IF(LEFT($A6,2)="vr",$C$191,IF(LEFT($A6,2)="za",$C$198,IF(LEFT($A6,2)="zo",$C$199)))))))</f>
        <v>0</v>
      </c>
      <c r="G6" s="42">
        <f t="shared" ref="G6:G12" si="0">E6-D6-F6</f>
        <v>0</v>
      </c>
      <c r="H6" s="264"/>
      <c r="I6" s="508"/>
      <c r="J6" s="276"/>
      <c r="K6" s="276"/>
      <c r="L6" s="299"/>
      <c r="M6" s="300"/>
      <c r="N6" s="460">
        <f>$B$6</f>
        <v>43039</v>
      </c>
      <c r="O6" s="279"/>
      <c r="P6" s="279"/>
      <c r="Q6" s="401"/>
      <c r="R6" s="79"/>
      <c r="S6" s="200">
        <f t="shared" ref="S6:S69" si="1">IF(LEFT(M6,1)="R",IF(R6&lt;$Q$2,0,R6-$Q$2),IF(LEFT(M6,1)="S",IF(R6&lt;$Q$2,0,R6-$Q$2),R6))</f>
        <v>0</v>
      </c>
      <c r="T6" s="5">
        <f t="shared" ref="T6:T37" si="2">S6*$R$3</f>
        <v>0</v>
      </c>
      <c r="U6" s="34"/>
      <c r="V6" s="67">
        <f>IF(LEFT(M6,1)="R",IF(U6&lt;$Q$2,0,U6-$Q$2),IF(LEFT(M6,1)="S",IF(U6&lt;$Q$2,0,U6-$Q$2),U6))</f>
        <v>0</v>
      </c>
      <c r="W6" s="67">
        <f>U6</f>
        <v>0</v>
      </c>
      <c r="X6" s="74">
        <f>W6*($Y$3)</f>
        <v>0</v>
      </c>
      <c r="Y6" s="91">
        <f t="shared" ref="Y6:Y37" si="3">V6*($R$3)</f>
        <v>0</v>
      </c>
      <c r="Z6" s="238"/>
      <c r="AA6" s="528">
        <v>0</v>
      </c>
      <c r="AB6" s="529">
        <v>0</v>
      </c>
      <c r="AC6" s="96"/>
    </row>
    <row r="7" spans="1:29" ht="12.75" customHeight="1" thickBot="1" x14ac:dyDescent="0.3">
      <c r="A7" s="497" t="str">
        <f t="shared" ref="A7:A10" si="4">TEXT($B$6,"dddd")</f>
        <v>maandag</v>
      </c>
      <c r="B7" s="664"/>
      <c r="C7" s="450"/>
      <c r="D7" s="494">
        <f>IF(LEFT($A7,2)="ma",$D$172,IF(LEFT($A7,2)="di",$D$177,IF(LEFT($A7,2)="wo",$D$182,IF(LEFT($A7,2)="do",$D$187,IF(LEFT($A7,2)="vr",$D$192,IF(LEFT($A7,2)="za",$D$198,IF(LEFT($A7,2)="zo",$D$199)))))))</f>
        <v>0</v>
      </c>
      <c r="E7" s="441">
        <f>IF(LEFT($A7,2)="ma",$E$172,IF(LEFT($A7,2)="di",$E$177,IF(LEFT($A7,2)="wo",$E$182,IF(LEFT($A7,2)="do",$E$187,IF(LEFT($A7,2)="vr",$E$192,IF(LEFT($A7,2)="za",$E$198,IF(LEFT($A7,2)="zo",$E$199)))))))</f>
        <v>0</v>
      </c>
      <c r="F7" s="441">
        <f>IF(LEFT($A7,2)="ma",$C$172,IF(LEFT($A7,2)="di",$C$177,IF(LEFT($A7,2)="wo",$C$182,IF(LEFT($A7,2)="do",$C$187,IF(LEFT($A7,2)="vr",$C$192,IF(LEFT($A7,2)="za",$C$198,IF(LEFT($A7,2)="zo",$C$199)))))))</f>
        <v>0</v>
      </c>
      <c r="G7" s="43">
        <f t="shared" si="0"/>
        <v>0</v>
      </c>
      <c r="H7" s="265"/>
      <c r="I7" s="265"/>
      <c r="J7" s="280"/>
      <c r="K7" s="280"/>
      <c r="L7" s="301"/>
      <c r="M7" s="302"/>
      <c r="N7" s="460">
        <f t="shared" ref="N7:N10" si="5">$B$6</f>
        <v>43039</v>
      </c>
      <c r="O7" s="283"/>
      <c r="P7" s="283"/>
      <c r="Q7" s="283"/>
      <c r="R7" s="80"/>
      <c r="S7" s="68">
        <f t="shared" si="1"/>
        <v>0</v>
      </c>
      <c r="T7" s="4">
        <f t="shared" si="2"/>
        <v>0</v>
      </c>
      <c r="U7" s="35"/>
      <c r="V7" s="69">
        <f t="shared" ref="V7:V70" si="6">IF(LEFT(M7,1)="R",IF(U7&lt;$Q$2,0,U7-$Q$2),IF(LEFT(M7,1)="S",IF(U7&lt;$Q$2,0,U7-$Q$2),U7))</f>
        <v>0</v>
      </c>
      <c r="W7" s="69">
        <f t="shared" ref="W7:W70" si="7">U7</f>
        <v>0</v>
      </c>
      <c r="X7" s="70">
        <f t="shared" ref="X7:X70" si="8">W7*($Y$3)</f>
        <v>0</v>
      </c>
      <c r="Y7" s="92">
        <f t="shared" si="3"/>
        <v>0</v>
      </c>
      <c r="Z7" s="234"/>
      <c r="AA7" s="530">
        <v>0</v>
      </c>
      <c r="AB7" s="531">
        <v>0</v>
      </c>
      <c r="AC7" s="97"/>
    </row>
    <row r="8" spans="1:29" ht="12.75" customHeight="1" thickBot="1" x14ac:dyDescent="0.3">
      <c r="A8" s="497" t="str">
        <f t="shared" si="4"/>
        <v>maandag</v>
      </c>
      <c r="B8" s="664"/>
      <c r="C8" s="452"/>
      <c r="D8" s="492">
        <f>IF(LEFT($A8,2)="ma",$D$173,IF(LEFT($A8,2)="di",$D$178,IF(LEFT($A8,2)="wo",$D$183,IF(LEFT($A8,2)="do",$D$188,IF(LEFT($A8,2)="vr",$D$193,IF(LEFT($A8,2)="za",$D$198,IF(LEFT($A8,2)="zo",$D$199)))))))</f>
        <v>0</v>
      </c>
      <c r="E8" s="441">
        <f>IF(LEFT($A8,2)="ma",$E$173,IF(LEFT($A8,2)="di",$E$178,IF(LEFT($A8,2)="wo",$E$183,IF(LEFT($A8,2)="do",$E$188,IF(LEFT($A8,2)="vr",$E$193,IF(LEFT($A8,2)="za",$E$198,IF(LEFT($A8,2)="zo",$E$199)))))))</f>
        <v>0</v>
      </c>
      <c r="F8" s="441">
        <f>IF(LEFT($A8,2)="ma",$C$173,IF(LEFT($A8,2)="di",$C$178,IF(LEFT($A8,2)="wo",$C$183,IF(LEFT($A8,2)="do",$C$188,IF(LEFT($A8,2)="vr",$C$193,IF(LEFT($A8,2)="za",$C$198,IF(LEFT($A8,2)="zo",$C$199)))))))</f>
        <v>0</v>
      </c>
      <c r="G8" s="43">
        <f t="shared" si="0"/>
        <v>0</v>
      </c>
      <c r="H8" s="265"/>
      <c r="I8" s="265"/>
      <c r="J8" s="280"/>
      <c r="K8" s="280"/>
      <c r="L8" s="301"/>
      <c r="M8" s="302"/>
      <c r="N8" s="460">
        <f t="shared" si="5"/>
        <v>43039</v>
      </c>
      <c r="O8" s="283"/>
      <c r="P8" s="283"/>
      <c r="Q8" s="283"/>
      <c r="R8" s="80"/>
      <c r="S8" s="68">
        <f t="shared" si="1"/>
        <v>0</v>
      </c>
      <c r="T8" s="4">
        <f t="shared" si="2"/>
        <v>0</v>
      </c>
      <c r="U8" s="35"/>
      <c r="V8" s="69">
        <f t="shared" si="6"/>
        <v>0</v>
      </c>
      <c r="W8" s="69">
        <f t="shared" si="7"/>
        <v>0</v>
      </c>
      <c r="X8" s="70">
        <f t="shared" si="8"/>
        <v>0</v>
      </c>
      <c r="Y8" s="92">
        <f t="shared" si="3"/>
        <v>0</v>
      </c>
      <c r="Z8" s="234"/>
      <c r="AA8" s="530">
        <v>0</v>
      </c>
      <c r="AB8" s="531">
        <v>0</v>
      </c>
      <c r="AC8" s="97"/>
    </row>
    <row r="9" spans="1:29" ht="12.75" customHeight="1" thickBot="1" x14ac:dyDescent="0.3">
      <c r="A9" s="497" t="str">
        <f t="shared" si="4"/>
        <v>maandag</v>
      </c>
      <c r="B9" s="664"/>
      <c r="C9" s="450"/>
      <c r="D9" s="441">
        <f>IF(LEFT($A9,2)="ma",$D$174,IF(LEFT($A9,2)="di",$D$179,IF(LEFT($A9,2)="wo",$D$184,IF(LEFT($A9,2)="do",$D$189,IF(LEFT($A9,2)="vr",$D$194,IF(LEFT($A9,2)="za",$D$198,IF(LEFT($A9,2)="zo",$D$199)))))))</f>
        <v>0</v>
      </c>
      <c r="E9" s="441">
        <f>IF(LEFT($A9,2)="ma",$E$174,IF(LEFT($A9,2)="di",$E$179,IF(LEFT($A9,2)="wo",$E$184,IF(LEFT($A9,2)="do",$E$189,IF(LEFT($A9,2)="vr",$E$194,IF(LEFT($A9,2)="za",$E$198,IF(LEFT($A9,2)="zo",$E$199)))))))</f>
        <v>0</v>
      </c>
      <c r="F9" s="441">
        <f>IF(LEFT($A9,2)="ma",$C$174,IF(LEFT($A9,2)="di",$C$179,IF(LEFT($A9,2)="wo",$C$184,IF(LEFT($A9,2)="do",$C$189,IF(LEFT($A9,2)="vr",$C$194,IF(LEFT($A9,2)="za",$C$198,IF(LEFT($A9,2)="zo",$C$199)))))))</f>
        <v>0</v>
      </c>
      <c r="G9" s="43">
        <f t="shared" si="0"/>
        <v>0</v>
      </c>
      <c r="H9" s="265"/>
      <c r="I9" s="265"/>
      <c r="J9" s="280"/>
      <c r="K9" s="280"/>
      <c r="L9" s="301"/>
      <c r="M9" s="302"/>
      <c r="N9" s="460">
        <f t="shared" si="5"/>
        <v>43039</v>
      </c>
      <c r="O9" s="283"/>
      <c r="P9" s="283"/>
      <c r="Q9" s="283"/>
      <c r="R9" s="80"/>
      <c r="S9" s="68">
        <f t="shared" si="1"/>
        <v>0</v>
      </c>
      <c r="T9" s="4">
        <f t="shared" si="2"/>
        <v>0</v>
      </c>
      <c r="U9" s="35"/>
      <c r="V9" s="69">
        <f t="shared" si="6"/>
        <v>0</v>
      </c>
      <c r="W9" s="69">
        <f t="shared" si="7"/>
        <v>0</v>
      </c>
      <c r="X9" s="70">
        <f t="shared" si="8"/>
        <v>0</v>
      </c>
      <c r="Y9" s="92">
        <f t="shared" si="3"/>
        <v>0</v>
      </c>
      <c r="Z9" s="234"/>
      <c r="AA9" s="530">
        <v>0</v>
      </c>
      <c r="AB9" s="531">
        <v>0</v>
      </c>
      <c r="AC9" s="97"/>
    </row>
    <row r="10" spans="1:29" ht="13.5" customHeight="1" thickBot="1" x14ac:dyDescent="0.3">
      <c r="A10" s="498" t="str">
        <f t="shared" si="4"/>
        <v>maandag</v>
      </c>
      <c r="B10" s="665"/>
      <c r="C10" s="449" t="e">
        <f>IF(LEFT($A6,2)="ma",SUM(G6:G10)-SUM($H$171:$H$175)+OKTOBER!C160,IF(LEFT($A6,2)="di",SUM(G6:G10)-SUM($H$176:$H$180)+OKTOBER!C160, IF(LEFT($A6,2)="wo",SUM(G6:G10)-SUM($H$181:$H$185)+OKTOBER!C160, IF(LEFT($A6,2)="do",SUM(G6:G10)-SUM($H$186:$H$190)+OKTOBER!C160, IF(LEFT($A6,2)="vr",SUM(G6:G10)-SUM($H$191:$H$195)+OKTOBER!C160, IF(LEFT($A6,2)="za",SUM(G6:G10)-$H$198+OKTOBER!C160, IF(LEFT($A6,2)="zo",SUM(G6:G10)-$H$199+OKTOBER!C160)))))))</f>
        <v>#REF!</v>
      </c>
      <c r="D10" s="442">
        <f>IF(LEFT($A10,2)="ma",$D$175,IF(LEFT($A10,2)="di",$D$180,IF(LEFT($A10,2)="wo",$D$185,IF(LEFT($A10,2)="do",$D$190,IF(LEFT($A10,2)="vr",$D$195,IF(LEFT($A10,2)="za",$D$198,IF(LEFT($A10,2)="zo",$D$199)))))))</f>
        <v>0</v>
      </c>
      <c r="E10" s="442">
        <f>IF(LEFT($A10,2)="ma",$E$175,IF(LEFT($A10,2)="di",$E$180,IF(LEFT($A10,2)="wo",$E$185,IF(LEFT($A10,2)="do",$E$190,IF(LEFT($A10,2)="vr",$E$195,IF(LEFT($A10,2)="za",$E$198,IF(LEFT($A10,2)="zo",$E$199)))))))</f>
        <v>0</v>
      </c>
      <c r="F10" s="442">
        <f>IF(LEFT($A10,2)="ma",$C$175,IF(LEFT($A10,2)="di",$C$180,IF(LEFT($A10,2)="wo",$C$185,IF(LEFT($A10,2)="do",$C$190,IF(LEFT($A10,2)="vr",$C$195,IF(LEFT($A10,2)="za",$C$198,IF(LEFT($A10,2)="zo",$C$199)))))))</f>
        <v>0</v>
      </c>
      <c r="G10" s="46">
        <f t="shared" si="0"/>
        <v>0</v>
      </c>
      <c r="H10" s="268"/>
      <c r="I10" s="266"/>
      <c r="J10" s="292"/>
      <c r="K10" s="292"/>
      <c r="L10" s="303"/>
      <c r="M10" s="304"/>
      <c r="N10" s="460">
        <f t="shared" si="5"/>
        <v>43039</v>
      </c>
      <c r="O10" s="295"/>
      <c r="P10" s="295"/>
      <c r="Q10" s="295"/>
      <c r="R10" s="81"/>
      <c r="S10" s="71">
        <f t="shared" si="1"/>
        <v>0</v>
      </c>
      <c r="T10" s="6">
        <f t="shared" si="2"/>
        <v>0</v>
      </c>
      <c r="U10" s="36"/>
      <c r="V10" s="72">
        <f t="shared" si="6"/>
        <v>0</v>
      </c>
      <c r="W10" s="72">
        <f t="shared" si="7"/>
        <v>0</v>
      </c>
      <c r="X10" s="73">
        <f t="shared" si="8"/>
        <v>0</v>
      </c>
      <c r="Y10" s="93">
        <f t="shared" si="3"/>
        <v>0</v>
      </c>
      <c r="Z10" s="237"/>
      <c r="AA10" s="532">
        <v>0</v>
      </c>
      <c r="AB10" s="533">
        <v>0</v>
      </c>
      <c r="AC10" s="98"/>
    </row>
    <row r="11" spans="1:29" ht="12.75" customHeight="1" thickBot="1" x14ac:dyDescent="0.3">
      <c r="A11" s="496" t="str">
        <f>TEXT($B$11,"dddd")</f>
        <v>dinsdag</v>
      </c>
      <c r="B11" s="663">
        <f>DATE($AC$3,11,2)</f>
        <v>43040</v>
      </c>
      <c r="C11" s="451"/>
      <c r="D11" s="493">
        <f>IF(LEFT($A11,2 )="ma",$D$171,IF(LEFT($A11,2)="di",$D$176,IF(LEFT($A11,2)="wo",$D$181,IF(LEFT($A11,2)="do",$D$186,IF(LEFT($A11,2)="vr",$D$191,IF(LEFT($A11,2)="za",$D$198,IF(LEFT($A11,2)="zo",$D$199)))))))</f>
        <v>0</v>
      </c>
      <c r="E11" s="495">
        <f>IF(LEFT($A11,2)="ma",$E$171,IF(LEFT($A11,2)="di",$E$176,IF(LEFT($A11,2)="wo",$E$181,IF(LEFT($A11,2)="do",$E$186,IF(LEFT($A11,2)="vr",$E$191,IF(LEFT($A11,2)="za",$E$198,IF(LEFT($A11,2)="zo",$E$199)))))))</f>
        <v>0</v>
      </c>
      <c r="F11" s="495">
        <f>IF(LEFT($A11,2)="ma",$C$171,IF(LEFT($A11,2)="di",$C$176,IF(LEFT($A11,2)="wo",$C$181,IF(LEFT($A11,2)="do",$C$186,IF(LEFT($A11,2)="vr",$C$191,IF(LEFT($A11,2)="za",$C$198,IF(LEFT($A11,2)="zo",$C$199)))))))</f>
        <v>0</v>
      </c>
      <c r="G11" s="42">
        <f t="shared" si="0"/>
        <v>0</v>
      </c>
      <c r="H11" s="264"/>
      <c r="I11" s="508"/>
      <c r="J11" s="276"/>
      <c r="K11" s="276"/>
      <c r="L11" s="299"/>
      <c r="M11" s="300"/>
      <c r="N11" s="460">
        <f>$B$11</f>
        <v>43040</v>
      </c>
      <c r="O11" s="279"/>
      <c r="P11" s="279"/>
      <c r="Q11" s="279"/>
      <c r="R11" s="79"/>
      <c r="S11" s="200">
        <f t="shared" si="1"/>
        <v>0</v>
      </c>
      <c r="T11" s="5">
        <f t="shared" si="2"/>
        <v>0</v>
      </c>
      <c r="U11" s="34"/>
      <c r="V11" s="67">
        <f>IF(LEFT(M11,1)="R",IF(U11&lt;$Q$2,0,U11-$Q$2),IF(LEFT(M11,1)="S",IF(U11&lt;$Q$2,0,U11-$Q$2),U11))</f>
        <v>0</v>
      </c>
      <c r="W11" s="67">
        <f>U11</f>
        <v>0</v>
      </c>
      <c r="X11" s="74">
        <f>W11*($Y$3)</f>
        <v>0</v>
      </c>
      <c r="Y11" s="91">
        <f t="shared" si="3"/>
        <v>0</v>
      </c>
      <c r="Z11" s="238"/>
      <c r="AA11" s="534">
        <v>0</v>
      </c>
      <c r="AB11" s="535">
        <v>0</v>
      </c>
      <c r="AC11" s="96"/>
    </row>
    <row r="12" spans="1:29" ht="12.75" customHeight="1" thickBot="1" x14ac:dyDescent="0.3">
      <c r="A12" s="497" t="str">
        <f t="shared" ref="A12:A15" si="9">TEXT($B$11,"dddd")</f>
        <v>dinsdag</v>
      </c>
      <c r="B12" s="664"/>
      <c r="C12" s="450"/>
      <c r="D12" s="494">
        <f>IF(LEFT($A12,2)="ma",$D$172,IF(LEFT($A12,2)="di",$D$177,IF(LEFT($A12,2)="wo",$D$182,IF(LEFT($A12,2)="do",$D$187,IF(LEFT($A12,2)="vr",$D$192,IF(LEFT($A12,2)="za",$D$198,IF(LEFT($A12,2)="zo",$D$199)))))))</f>
        <v>0</v>
      </c>
      <c r="E12" s="441">
        <f>IF(LEFT($A12,2)="ma",$E$172,IF(LEFT($A12,2)="di",$E$177,IF(LEFT($A12,2)="wo",$E$182,IF(LEFT($A12,2)="do",$E$187,IF(LEFT($A12,2)="vr",$E$192,IF(LEFT($A12,2)="za",$E$198,IF(LEFT($A12,2)="zo",$E$199)))))))</f>
        <v>0</v>
      </c>
      <c r="F12" s="441">
        <f>IF(LEFT($A12,2)="ma",$C$172,IF(LEFT($A12,2)="di",$C$177,IF(LEFT($A12,2)="wo",$C$182,IF(LEFT($A12,2)="do",$C$187,IF(LEFT($A12,2)="vr",$C$192,IF(LEFT($A12,2)="za",$C$198,IF(LEFT($A12,2)="zo",$C$199)))))))</f>
        <v>0</v>
      </c>
      <c r="G12" s="43">
        <f t="shared" si="0"/>
        <v>0</v>
      </c>
      <c r="H12" s="265"/>
      <c r="I12" s="265"/>
      <c r="J12" s="280"/>
      <c r="K12" s="280"/>
      <c r="L12" s="301"/>
      <c r="M12" s="302"/>
      <c r="N12" s="460">
        <f t="shared" ref="N12:N15" si="10">$B$11</f>
        <v>43040</v>
      </c>
      <c r="O12" s="283"/>
      <c r="P12" s="283"/>
      <c r="Q12" s="283"/>
      <c r="R12" s="80"/>
      <c r="S12" s="68">
        <f t="shared" si="1"/>
        <v>0</v>
      </c>
      <c r="T12" s="4">
        <f t="shared" si="2"/>
        <v>0</v>
      </c>
      <c r="U12" s="35"/>
      <c r="V12" s="69">
        <f t="shared" si="6"/>
        <v>0</v>
      </c>
      <c r="W12" s="69">
        <f t="shared" si="7"/>
        <v>0</v>
      </c>
      <c r="X12" s="70">
        <f t="shared" si="8"/>
        <v>0</v>
      </c>
      <c r="Y12" s="92">
        <f t="shared" si="3"/>
        <v>0</v>
      </c>
      <c r="Z12" s="234"/>
      <c r="AA12" s="530">
        <v>0</v>
      </c>
      <c r="AB12" s="531">
        <v>0</v>
      </c>
      <c r="AC12" s="97"/>
    </row>
    <row r="13" spans="1:29" ht="12.75" customHeight="1" thickBot="1" x14ac:dyDescent="0.3">
      <c r="A13" s="497" t="str">
        <f t="shared" si="9"/>
        <v>dinsdag</v>
      </c>
      <c r="B13" s="664"/>
      <c r="C13" s="452"/>
      <c r="D13" s="492">
        <f>IF(LEFT($A13,2)="ma",$D$173,IF(LEFT($A13,2)="di",$D$178,IF(LEFT($A13,2)="wo",$D$183,IF(LEFT($A13,2)="do",$D$188,IF(LEFT($A13,2)="vr",$D$193,IF(LEFT($A13,2)="za",$D$198,IF(LEFT($A13,2)="zo",$D$199)))))))</f>
        <v>0</v>
      </c>
      <c r="E13" s="441">
        <f>IF(LEFT($A13,2)="ma",$E$173,IF(LEFT($A13,2)="di",$E$178,IF(LEFT($A13,2)="wo",$E$183,IF(LEFT($A13,2)="do",$E$188,IF(LEFT($A13,2)="vr",$E$193,IF(LEFT($A13,2)="za",$E$198,IF(LEFT($A13,2)="zo",$E$199)))))))</f>
        <v>0</v>
      </c>
      <c r="F13" s="441">
        <f>IF(LEFT($A13,2)="ma",$C$173,IF(LEFT($A13,2)="di",$C$178,IF(LEFT($A13,2)="wo",$C$183,IF(LEFT($A13,2)="do",$C$188,IF(LEFT($A13,2)="vr",$C$193,IF(LEFT($A13,2)="za",$C$198,IF(LEFT($A13,2)="zo",$C$199)))))))</f>
        <v>0</v>
      </c>
      <c r="G13" s="43">
        <f t="shared" ref="G13:G76" si="11">E13-D13-F13</f>
        <v>0</v>
      </c>
      <c r="H13" s="265"/>
      <c r="I13" s="265"/>
      <c r="J13" s="280"/>
      <c r="K13" s="280"/>
      <c r="L13" s="301"/>
      <c r="M13" s="302"/>
      <c r="N13" s="460">
        <f t="shared" si="10"/>
        <v>43040</v>
      </c>
      <c r="O13" s="283"/>
      <c r="P13" s="283"/>
      <c r="Q13" s="283"/>
      <c r="R13" s="80"/>
      <c r="S13" s="68">
        <f t="shared" si="1"/>
        <v>0</v>
      </c>
      <c r="T13" s="4">
        <f t="shared" si="2"/>
        <v>0</v>
      </c>
      <c r="U13" s="35"/>
      <c r="V13" s="69">
        <f t="shared" si="6"/>
        <v>0</v>
      </c>
      <c r="W13" s="69">
        <f t="shared" si="7"/>
        <v>0</v>
      </c>
      <c r="X13" s="70">
        <f t="shared" si="8"/>
        <v>0</v>
      </c>
      <c r="Y13" s="92">
        <f t="shared" si="3"/>
        <v>0</v>
      </c>
      <c r="Z13" s="234"/>
      <c r="AA13" s="530">
        <v>0</v>
      </c>
      <c r="AB13" s="531">
        <v>0</v>
      </c>
      <c r="AC13" s="97"/>
    </row>
    <row r="14" spans="1:29" ht="12.75" customHeight="1" thickBot="1" x14ac:dyDescent="0.3">
      <c r="A14" s="497" t="str">
        <f t="shared" si="9"/>
        <v>dinsdag</v>
      </c>
      <c r="B14" s="664"/>
      <c r="C14" s="450"/>
      <c r="D14" s="441">
        <f>IF(LEFT($A14,2)="ma",$D$174,IF(LEFT($A14,2)="di",$D$179,IF(LEFT($A14,2)="wo",$D$184,IF(LEFT($A14,2)="do",$D$189,IF(LEFT($A14,2)="vr",$D$194,IF(LEFT($A14,2)="za",$D$198,IF(LEFT($A14,2)="zo",$D$199)))))))</f>
        <v>0</v>
      </c>
      <c r="E14" s="441">
        <f>IF(LEFT($A14,2)="ma",$E$174,IF(LEFT($A14,2)="di",$E$179,IF(LEFT($A14,2)="wo",$E$184,IF(LEFT($A14,2)="do",$E$189,IF(LEFT($A14,2)="vr",$E$194,IF(LEFT($A14,2)="za",$E$198,IF(LEFT($A14,2)="zo",$E$199)))))))</f>
        <v>0</v>
      </c>
      <c r="F14" s="441">
        <f>IF(LEFT($A14,2)="ma",$C$174,IF(LEFT($A14,2)="di",$C$179,IF(LEFT($A14,2)="wo",$C$184,IF(LEFT($A14,2)="do",$C$189,IF(LEFT($A14,2)="vr",$C$194,IF(LEFT($A14,2)="za",$C$198,IF(LEFT($A14,2)="zo",$C$199)))))))</f>
        <v>0</v>
      </c>
      <c r="G14" s="43">
        <f t="shared" si="11"/>
        <v>0</v>
      </c>
      <c r="H14" s="265"/>
      <c r="I14" s="265"/>
      <c r="J14" s="280"/>
      <c r="K14" s="280"/>
      <c r="L14" s="301"/>
      <c r="M14" s="302"/>
      <c r="N14" s="460">
        <f t="shared" si="10"/>
        <v>43040</v>
      </c>
      <c r="O14" s="283"/>
      <c r="P14" s="283"/>
      <c r="Q14" s="283"/>
      <c r="R14" s="80"/>
      <c r="S14" s="68">
        <f t="shared" si="1"/>
        <v>0</v>
      </c>
      <c r="T14" s="4">
        <f t="shared" si="2"/>
        <v>0</v>
      </c>
      <c r="U14" s="35"/>
      <c r="V14" s="69">
        <f t="shared" si="6"/>
        <v>0</v>
      </c>
      <c r="W14" s="69">
        <f t="shared" si="7"/>
        <v>0</v>
      </c>
      <c r="X14" s="70">
        <f t="shared" si="8"/>
        <v>0</v>
      </c>
      <c r="Y14" s="92">
        <f t="shared" si="3"/>
        <v>0</v>
      </c>
      <c r="Z14" s="234"/>
      <c r="AA14" s="530">
        <v>0</v>
      </c>
      <c r="AB14" s="531">
        <v>0</v>
      </c>
      <c r="AC14" s="97"/>
    </row>
    <row r="15" spans="1:29" ht="13.5" customHeight="1" thickBot="1" x14ac:dyDescent="0.3">
      <c r="A15" s="498" t="str">
        <f t="shared" si="9"/>
        <v>dinsdag</v>
      </c>
      <c r="B15" s="665"/>
      <c r="C15" s="449" t="e">
        <f t="shared" ref="C15:C70" si="12">IF(LEFT($A11,2)="ma",SUM(G11:G15)-SUM($H$171:$H$175)+C10,IF(LEFT($A11,2)="di",SUM(G11:G15)-SUM($H$176:$H$180)+C10, IF(LEFT($A11,2)="wo",SUM(G11:G15)-SUM($H$181:$H$185)+C10, IF(LEFT($A11,2)="do",SUM(G11:G15)-SUM($H$186:$H$190)+C10, IF(LEFT($A11,2)="vr",SUM(G11:G15)-SUM($H$191:$H$195)+C10, IF(LEFT($A11,2)="za",SUM(G11:G15)-$H$198+C10, IF(LEFT($A11,2)="zo",SUM(G11:G15)-$H$199+C10)))))))</f>
        <v>#REF!</v>
      </c>
      <c r="D15" s="442">
        <f>IF(LEFT($A15,2)="ma",$D$175,IF(LEFT($A15,2)="di",$D$180,IF(LEFT($A15,2)="wo",$D$185,IF(LEFT($A15,2)="do",$D$190,IF(LEFT($A15,2)="vr",$D$195,IF(LEFT($A15,2)="za",$D$198,IF(LEFT($A15,2)="zo",$D$199)))))))</f>
        <v>0</v>
      </c>
      <c r="E15" s="442">
        <f>IF(LEFT($A15,2)="ma",$E$175,IF(LEFT($A15,2)="di",$E$180,IF(LEFT($A15,2)="wo",$E$185,IF(LEFT($A15,2)="do",$E$190,IF(LEFT($A15,2)="vr",$E$195,IF(LEFT($A15,2)="za",$E$198,IF(LEFT($A15,2)="zo",$E$199)))))))</f>
        <v>0</v>
      </c>
      <c r="F15" s="442">
        <f>IF(LEFT($A15,2)="ma",$C$175,IF(LEFT($A15,2)="di",$C$180,IF(LEFT($A15,2)="wo",$C$185,IF(LEFT($A15,2)="do",$C$190,IF(LEFT($A15,2)="vr",$C$195,IF(LEFT($A15,2)="za",$C$198,IF(LEFT($A15,2)="zo",$C$199)))))))</f>
        <v>0</v>
      </c>
      <c r="G15" s="44">
        <f t="shared" si="11"/>
        <v>0</v>
      </c>
      <c r="H15" s="266"/>
      <c r="I15" s="266"/>
      <c r="J15" s="284"/>
      <c r="K15" s="284"/>
      <c r="L15" s="305"/>
      <c r="M15" s="306"/>
      <c r="N15" s="460">
        <f t="shared" si="10"/>
        <v>43040</v>
      </c>
      <c r="O15" s="287"/>
      <c r="P15" s="287"/>
      <c r="Q15" s="287"/>
      <c r="R15" s="81"/>
      <c r="S15" s="71">
        <f t="shared" si="1"/>
        <v>0</v>
      </c>
      <c r="T15" s="6">
        <f t="shared" si="2"/>
        <v>0</v>
      </c>
      <c r="U15" s="36"/>
      <c r="V15" s="72">
        <f t="shared" si="6"/>
        <v>0</v>
      </c>
      <c r="W15" s="72">
        <f t="shared" si="7"/>
        <v>0</v>
      </c>
      <c r="X15" s="73">
        <f t="shared" si="8"/>
        <v>0</v>
      </c>
      <c r="Y15" s="93">
        <f t="shared" si="3"/>
        <v>0</v>
      </c>
      <c r="Z15" s="235"/>
      <c r="AA15" s="536">
        <v>0</v>
      </c>
      <c r="AB15" s="537">
        <v>0</v>
      </c>
      <c r="AC15" s="99"/>
    </row>
    <row r="16" spans="1:29" ht="12.75" customHeight="1" thickBot="1" x14ac:dyDescent="0.3">
      <c r="A16" s="496" t="str">
        <f>TEXT($B$16,"dddd")</f>
        <v>woensdag</v>
      </c>
      <c r="B16" s="663">
        <f>DATE($AC$3,11,3)</f>
        <v>43041</v>
      </c>
      <c r="C16" s="451"/>
      <c r="D16" s="493">
        <f>IF(LEFT($A16,2 )="ma",$D$171,IF(LEFT($A16,2)="di",$D$176,IF(LEFT($A16,2)="wo",$D$181,IF(LEFT($A16,2)="do",$D$186,IF(LEFT($A16,2)="vr",$D$191,IF(LEFT($A16,2)="za",$D$198,IF(LEFT($A16,2)="zo",$D$199)))))))</f>
        <v>0</v>
      </c>
      <c r="E16" s="495">
        <f>IF(LEFT($A16,2)="ma",$E$171,IF(LEFT($A16,2)="di",$E$176,IF(LEFT($A16,2)="wo",$E$181,IF(LEFT($A16,2)="do",$E$186,IF(LEFT($A16,2)="vr",$E$191,IF(LEFT($A16,2)="za",$E$198,IF(LEFT($A16,2)="zo",$E$199)))))))</f>
        <v>0</v>
      </c>
      <c r="F16" s="495">
        <f>IF(LEFT($A16,2)="ma",$C$171,IF(LEFT($A16,2)="di",$C$176,IF(LEFT($A16,2)="wo",$C$181,IF(LEFT($A16,2)="do",$C$186,IF(LEFT($A16,2)="vr",$C$191,IF(LEFT($A16,2)="za",$C$198,IF(LEFT($A16,2)="zo",$C$199)))))))</f>
        <v>0</v>
      </c>
      <c r="G16" s="42">
        <f t="shared" si="11"/>
        <v>0</v>
      </c>
      <c r="H16" s="264"/>
      <c r="I16" s="508"/>
      <c r="J16" s="276"/>
      <c r="K16" s="276"/>
      <c r="L16" s="299"/>
      <c r="M16" s="300"/>
      <c r="N16" s="461">
        <f>$B$16</f>
        <v>43041</v>
      </c>
      <c r="O16" s="279"/>
      <c r="P16" s="279"/>
      <c r="Q16" s="279"/>
      <c r="R16" s="79"/>
      <c r="S16" s="200">
        <f t="shared" si="1"/>
        <v>0</v>
      </c>
      <c r="T16" s="5">
        <f t="shared" si="2"/>
        <v>0</v>
      </c>
      <c r="U16" s="34"/>
      <c r="V16" s="67">
        <f>IF(LEFT(M16,1)="R",IF(U16&lt;$Q$2,0,U16-$Q$2),IF(LEFT(M16,1)="S",IF(U16&lt;$Q$2,0,U16-$Q$2),U16))</f>
        <v>0</v>
      </c>
      <c r="W16" s="67">
        <f>U16</f>
        <v>0</v>
      </c>
      <c r="X16" s="74">
        <f>W16*($Y$3)</f>
        <v>0</v>
      </c>
      <c r="Y16" s="91">
        <f t="shared" si="3"/>
        <v>0</v>
      </c>
      <c r="Z16" s="238"/>
      <c r="AA16" s="528">
        <v>0</v>
      </c>
      <c r="AB16" s="529">
        <v>0</v>
      </c>
      <c r="AC16" s="96"/>
    </row>
    <row r="17" spans="1:29" ht="12.75" customHeight="1" thickBot="1" x14ac:dyDescent="0.3">
      <c r="A17" s="497" t="str">
        <f t="shared" ref="A17:A20" si="13">TEXT($B$16,"dddd")</f>
        <v>woensdag</v>
      </c>
      <c r="B17" s="664"/>
      <c r="C17" s="450"/>
      <c r="D17" s="494">
        <f>IF(LEFT($A17,2)="ma",$D$172,IF(LEFT($A17,2)="di",$D$177,IF(LEFT($A17,2)="wo",$D$182,IF(LEFT($A17,2)="do",$D$187,IF(LEFT($A17,2)="vr",$D$192,IF(LEFT($A17,2)="za",$D$198,IF(LEFT($A17,2)="zo",$D$199)))))))</f>
        <v>0</v>
      </c>
      <c r="E17" s="441">
        <f>IF(LEFT($A17,2)="ma",$E$172,IF(LEFT($A17,2)="di",$E$177,IF(LEFT($A17,2)="wo",$E$182,IF(LEFT($A17,2)="do",$E$187,IF(LEFT($A17,2)="vr",$E$192,IF(LEFT($A17,2)="za",$E$198,IF(LEFT($A17,2)="zo",$E$199)))))))</f>
        <v>0</v>
      </c>
      <c r="F17" s="441">
        <f>IF(LEFT($A17,2)="ma",$C$172,IF(LEFT($A17,2)="di",$C$177,IF(LEFT($A17,2)="wo",$C$182,IF(LEFT($A17,2)="do",$C$187,IF(LEFT($A17,2)="vr",$C$192,IF(LEFT($A17,2)="za",$C$198,IF(LEFT($A17,2)="zo",$C$199)))))))</f>
        <v>0</v>
      </c>
      <c r="G17" s="43">
        <f t="shared" si="11"/>
        <v>0</v>
      </c>
      <c r="H17" s="265"/>
      <c r="I17" s="265"/>
      <c r="J17" s="280"/>
      <c r="K17" s="280"/>
      <c r="L17" s="301"/>
      <c r="M17" s="302"/>
      <c r="N17" s="461">
        <f t="shared" ref="N17:N20" si="14">$B$16</f>
        <v>43041</v>
      </c>
      <c r="O17" s="283"/>
      <c r="P17" s="283"/>
      <c r="Q17" s="283"/>
      <c r="R17" s="80"/>
      <c r="S17" s="68">
        <f t="shared" si="1"/>
        <v>0</v>
      </c>
      <c r="T17" s="4">
        <f t="shared" si="2"/>
        <v>0</v>
      </c>
      <c r="U17" s="35"/>
      <c r="V17" s="69">
        <f t="shared" si="6"/>
        <v>0</v>
      </c>
      <c r="W17" s="69">
        <f t="shared" si="7"/>
        <v>0</v>
      </c>
      <c r="X17" s="70">
        <f t="shared" si="8"/>
        <v>0</v>
      </c>
      <c r="Y17" s="92">
        <f t="shared" si="3"/>
        <v>0</v>
      </c>
      <c r="Z17" s="234"/>
      <c r="AA17" s="530">
        <v>0</v>
      </c>
      <c r="AB17" s="531">
        <v>0</v>
      </c>
      <c r="AC17" s="97"/>
    </row>
    <row r="18" spans="1:29" ht="12.75" customHeight="1" thickBot="1" x14ac:dyDescent="0.3">
      <c r="A18" s="497" t="str">
        <f t="shared" si="13"/>
        <v>woensdag</v>
      </c>
      <c r="B18" s="664"/>
      <c r="C18" s="452"/>
      <c r="D18" s="492">
        <f>IF(LEFT($A18,2)="ma",$D$173,IF(LEFT($A18,2)="di",$D$178,IF(LEFT($A18,2)="wo",$D$183,IF(LEFT($A18,2)="do",$D$188,IF(LEFT($A18,2)="vr",$D$193,IF(LEFT($A18,2)="za",$D$198,IF(LEFT($A18,2)="zo",$D$199)))))))</f>
        <v>0</v>
      </c>
      <c r="E18" s="441">
        <f>IF(LEFT($A18,2)="ma",$E$173,IF(LEFT($A18,2)="di",$E$178,IF(LEFT($A18,2)="wo",$E$183,IF(LEFT($A18,2)="do",$E$188,IF(LEFT($A18,2)="vr",$E$193,IF(LEFT($A18,2)="za",$E$198,IF(LEFT($A18,2)="zo",$E$199)))))))</f>
        <v>0</v>
      </c>
      <c r="F18" s="441">
        <f>IF(LEFT($A18,2)="ma",$C$173,IF(LEFT($A18,2)="di",$C$178,IF(LEFT($A18,2)="wo",$C$183,IF(LEFT($A18,2)="do",$C$188,IF(LEFT($A18,2)="vr",$C$193,IF(LEFT($A18,2)="za",$C$198,IF(LEFT($A18,2)="zo",$C$199)))))))</f>
        <v>0</v>
      </c>
      <c r="G18" s="43">
        <f t="shared" si="11"/>
        <v>0</v>
      </c>
      <c r="H18" s="265"/>
      <c r="I18" s="265"/>
      <c r="J18" s="280"/>
      <c r="K18" s="280"/>
      <c r="L18" s="301"/>
      <c r="M18" s="302"/>
      <c r="N18" s="461">
        <f t="shared" si="14"/>
        <v>43041</v>
      </c>
      <c r="O18" s="283"/>
      <c r="P18" s="283"/>
      <c r="Q18" s="283"/>
      <c r="R18" s="80"/>
      <c r="S18" s="68">
        <f t="shared" si="1"/>
        <v>0</v>
      </c>
      <c r="T18" s="4">
        <f t="shared" si="2"/>
        <v>0</v>
      </c>
      <c r="U18" s="35"/>
      <c r="V18" s="69">
        <f t="shared" si="6"/>
        <v>0</v>
      </c>
      <c r="W18" s="69">
        <f t="shared" si="7"/>
        <v>0</v>
      </c>
      <c r="X18" s="70">
        <f t="shared" si="8"/>
        <v>0</v>
      </c>
      <c r="Y18" s="92">
        <f t="shared" si="3"/>
        <v>0</v>
      </c>
      <c r="Z18" s="234"/>
      <c r="AA18" s="530">
        <v>0</v>
      </c>
      <c r="AB18" s="531">
        <v>0</v>
      </c>
      <c r="AC18" s="97"/>
    </row>
    <row r="19" spans="1:29" ht="12.75" customHeight="1" thickBot="1" x14ac:dyDescent="0.3">
      <c r="A19" s="497" t="str">
        <f t="shared" si="13"/>
        <v>woensdag</v>
      </c>
      <c r="B19" s="664"/>
      <c r="C19" s="450"/>
      <c r="D19" s="441">
        <f>IF(LEFT($A19,2)="ma",$D$174,IF(LEFT($A19,2)="di",$D$179,IF(LEFT($A19,2)="wo",$D$184,IF(LEFT($A19,2)="do",$D$189,IF(LEFT($A19,2)="vr",$D$194,IF(LEFT($A19,2)="za",$D$198,IF(LEFT($A19,2)="zo",$D$199)))))))</f>
        <v>0</v>
      </c>
      <c r="E19" s="441">
        <f>IF(LEFT($A19,2)="ma",$E$174,IF(LEFT($A19,2)="di",$E$179,IF(LEFT($A19,2)="wo",$E$184,IF(LEFT($A19,2)="do",$E$189,IF(LEFT($A19,2)="vr",$E$194,IF(LEFT($A19,2)="za",$E$198,IF(LEFT($A19,2)="zo",$E$199)))))))</f>
        <v>0</v>
      </c>
      <c r="F19" s="441">
        <f>IF(LEFT($A19,2)="ma",$C$174,IF(LEFT($A19,2)="di",$C$179,IF(LEFT($A19,2)="wo",$C$184,IF(LEFT($A19,2)="do",$C$189,IF(LEFT($A19,2)="vr",$C$194,IF(LEFT($A19,2)="za",$C$198,IF(LEFT($A19,2)="zo",$C$199)))))))</f>
        <v>0</v>
      </c>
      <c r="G19" s="43">
        <f t="shared" si="11"/>
        <v>0</v>
      </c>
      <c r="H19" s="265"/>
      <c r="I19" s="265"/>
      <c r="J19" s="280"/>
      <c r="K19" s="280"/>
      <c r="L19" s="301"/>
      <c r="M19" s="302"/>
      <c r="N19" s="461">
        <f t="shared" si="14"/>
        <v>43041</v>
      </c>
      <c r="O19" s="283"/>
      <c r="P19" s="283"/>
      <c r="Q19" s="283"/>
      <c r="R19" s="80"/>
      <c r="S19" s="68">
        <f t="shared" si="1"/>
        <v>0</v>
      </c>
      <c r="T19" s="4">
        <f t="shared" si="2"/>
        <v>0</v>
      </c>
      <c r="U19" s="35"/>
      <c r="V19" s="69">
        <f t="shared" si="6"/>
        <v>0</v>
      </c>
      <c r="W19" s="69">
        <f t="shared" si="7"/>
        <v>0</v>
      </c>
      <c r="X19" s="70">
        <f t="shared" si="8"/>
        <v>0</v>
      </c>
      <c r="Y19" s="92">
        <f t="shared" si="3"/>
        <v>0</v>
      </c>
      <c r="Z19" s="234"/>
      <c r="AA19" s="530">
        <v>0</v>
      </c>
      <c r="AB19" s="531">
        <v>0</v>
      </c>
      <c r="AC19" s="97"/>
    </row>
    <row r="20" spans="1:29" ht="13.5" customHeight="1" thickBot="1" x14ac:dyDescent="0.3">
      <c r="A20" s="498" t="str">
        <f t="shared" si="13"/>
        <v>woensdag</v>
      </c>
      <c r="B20" s="665"/>
      <c r="C20" s="449" t="e">
        <f t="shared" si="12"/>
        <v>#REF!</v>
      </c>
      <c r="D20" s="442">
        <f>IF(LEFT($A20,2)="ma",$D$175,IF(LEFT($A20,2)="di",$D$180,IF(LEFT($A20,2)="wo",$D$185,IF(LEFT($A20,2)="do",$D$190,IF(LEFT($A20,2)="vr",$D$195,IF(LEFT($A20,2)="za",$D$198,IF(LEFT($A20,2)="zo",$D$199)))))))</f>
        <v>0</v>
      </c>
      <c r="E20" s="442">
        <f>IF(LEFT($A20,2)="ma",$E$175,IF(LEFT($A20,2)="di",$E$180,IF(LEFT($A20,2)="wo",$E$185,IF(LEFT($A20,2)="do",$E$190,IF(LEFT($A20,2)="vr",$E$195,IF(LEFT($A20,2)="za",$E$198,IF(LEFT($A20,2)="zo",$E$199)))))))</f>
        <v>0</v>
      </c>
      <c r="F20" s="442">
        <f>IF(LEFT($A20,2)="ma",$C$175,IF(LEFT($A20,2)="di",$C$180,IF(LEFT($A20,2)="wo",$C$185,IF(LEFT($A20,2)="do",$C$190,IF(LEFT($A20,2)="vr",$C$195,IF(LEFT($A20,2)="za",$C$198,IF(LEFT($A20,2)="zo",$C$199)))))))</f>
        <v>0</v>
      </c>
      <c r="G20" s="46">
        <f t="shared" si="11"/>
        <v>0</v>
      </c>
      <c r="H20" s="268"/>
      <c r="I20" s="266"/>
      <c r="J20" s="292"/>
      <c r="K20" s="292"/>
      <c r="L20" s="303"/>
      <c r="M20" s="304"/>
      <c r="N20" s="461">
        <f t="shared" si="14"/>
        <v>43041</v>
      </c>
      <c r="O20" s="295"/>
      <c r="P20" s="295"/>
      <c r="Q20" s="295"/>
      <c r="R20" s="81"/>
      <c r="S20" s="71">
        <f t="shared" si="1"/>
        <v>0</v>
      </c>
      <c r="T20" s="6">
        <f t="shared" si="2"/>
        <v>0</v>
      </c>
      <c r="U20" s="36"/>
      <c r="V20" s="72">
        <f t="shared" si="6"/>
        <v>0</v>
      </c>
      <c r="W20" s="72">
        <f t="shared" si="7"/>
        <v>0</v>
      </c>
      <c r="X20" s="73">
        <f t="shared" si="8"/>
        <v>0</v>
      </c>
      <c r="Y20" s="93">
        <f t="shared" si="3"/>
        <v>0</v>
      </c>
      <c r="Z20" s="237"/>
      <c r="AA20" s="532">
        <v>0</v>
      </c>
      <c r="AB20" s="533">
        <v>0</v>
      </c>
      <c r="AC20" s="98"/>
    </row>
    <row r="21" spans="1:29" ht="12.75" customHeight="1" x14ac:dyDescent="0.25">
      <c r="A21" s="496" t="str">
        <f>TEXT($B$21,"dddd")</f>
        <v>donderdag</v>
      </c>
      <c r="B21" s="663">
        <f>DATE($AC$3,11,4)</f>
        <v>43042</v>
      </c>
      <c r="C21" s="451"/>
      <c r="D21" s="493">
        <f>IF(LEFT($A21,2 )="ma",$D$171,IF(LEFT($A21,2)="di",$D$176,IF(LEFT($A21,2)="wo",$D$181,IF(LEFT($A21,2)="do",$D$186,IF(LEFT($A21,2)="vr",$D$191,IF(LEFT($A21,2)="za",$D$198,IF(LEFT($A21,2)="zo",$D$199)))))))</f>
        <v>0</v>
      </c>
      <c r="E21" s="495">
        <f>IF(LEFT($A21,2)="ma",$E$171,IF(LEFT($A21,2)="di",$E$176,IF(LEFT($A21,2)="wo",$E$181,IF(LEFT($A21,2)="do",$E$186,IF(LEFT($A21,2)="vr",$E$191,IF(LEFT($A21,2)="za",$E$198,IF(LEFT($A21,2)="zo",$E$199)))))))</f>
        <v>0</v>
      </c>
      <c r="F21" s="495">
        <f>IF(LEFT($A21,2)="ma",$C$171,IF(LEFT($A21,2)="di",$C$176,IF(LEFT($A21,2)="wo",$C$181,IF(LEFT($A21,2)="do",$C$186,IF(LEFT($A21,2)="vr",$C$191,IF(LEFT($A21,2)="za",$C$198,IF(LEFT($A21,2)="zo",$C$199)))))))</f>
        <v>0</v>
      </c>
      <c r="G21" s="42">
        <f t="shared" si="11"/>
        <v>0</v>
      </c>
      <c r="H21" s="264"/>
      <c r="I21" s="508"/>
      <c r="J21" s="276"/>
      <c r="K21" s="276"/>
      <c r="L21" s="299"/>
      <c r="M21" s="300"/>
      <c r="N21" s="462">
        <f>$B$21</f>
        <v>43042</v>
      </c>
      <c r="O21" s="279"/>
      <c r="P21" s="279"/>
      <c r="Q21" s="279"/>
      <c r="R21" s="79"/>
      <c r="S21" s="200">
        <f t="shared" si="1"/>
        <v>0</v>
      </c>
      <c r="T21" s="5">
        <f t="shared" si="2"/>
        <v>0</v>
      </c>
      <c r="U21" s="34"/>
      <c r="V21" s="67">
        <f>IF(LEFT(M21,1)="R",IF(U21&lt;$Q$2,0,U21-$Q$2),IF(LEFT(M21,1)="S",IF(U21&lt;$Q$2,0,U21-$Q$2),U21))</f>
        <v>0</v>
      </c>
      <c r="W21" s="67">
        <f>U21</f>
        <v>0</v>
      </c>
      <c r="X21" s="74">
        <f>W21*($Y$3)</f>
        <v>0</v>
      </c>
      <c r="Y21" s="91">
        <f t="shared" si="3"/>
        <v>0</v>
      </c>
      <c r="Z21" s="238"/>
      <c r="AA21" s="534">
        <v>0</v>
      </c>
      <c r="AB21" s="535">
        <v>0</v>
      </c>
      <c r="AC21" s="96"/>
    </row>
    <row r="22" spans="1:29" ht="12.75" customHeight="1" x14ac:dyDescent="0.25">
      <c r="A22" s="497" t="str">
        <f t="shared" ref="A22:A25" si="15">TEXT($B$21,"dddd")</f>
        <v>donderdag</v>
      </c>
      <c r="B22" s="664"/>
      <c r="C22" s="450"/>
      <c r="D22" s="494">
        <f>IF(LEFT($A22,2)="ma",$D$172,IF(LEFT($A22,2)="di",$D$177,IF(LEFT($A22,2)="wo",$D$182,IF(LEFT($A22,2)="do",$D$187,IF(LEFT($A22,2)="vr",$D$192,IF(LEFT($A22,2)="za",$D$198,IF(LEFT($A22,2)="zo",$D$199)))))))</f>
        <v>0</v>
      </c>
      <c r="E22" s="441">
        <f>IF(LEFT($A22,2)="ma",$E$172,IF(LEFT($A22,2)="di",$E$177,IF(LEFT($A22,2)="wo",$E$182,IF(LEFT($A22,2)="do",$E$187,IF(LEFT($A22,2)="vr",$E$192,IF(LEFT($A22,2)="za",$E$198,IF(LEFT($A22,2)="zo",$E$199)))))))</f>
        <v>0</v>
      </c>
      <c r="F22" s="441">
        <f>IF(LEFT($A22,2)="ma",$C$172,IF(LEFT($A22,2)="di",$C$177,IF(LEFT($A22,2)="wo",$C$182,IF(LEFT($A22,2)="do",$C$187,IF(LEFT($A22,2)="vr",$C$192,IF(LEFT($A22,2)="za",$C$198,IF(LEFT($A22,2)="zo",$C$199)))))))</f>
        <v>0</v>
      </c>
      <c r="G22" s="43">
        <f t="shared" si="11"/>
        <v>0</v>
      </c>
      <c r="H22" s="265"/>
      <c r="I22" s="265"/>
      <c r="J22" s="280"/>
      <c r="K22" s="280"/>
      <c r="L22" s="301"/>
      <c r="M22" s="302"/>
      <c r="N22" s="462">
        <f t="shared" ref="N22:N25" si="16">$B$21</f>
        <v>43042</v>
      </c>
      <c r="O22" s="283"/>
      <c r="P22" s="283"/>
      <c r="Q22" s="283"/>
      <c r="R22" s="80"/>
      <c r="S22" s="68">
        <f t="shared" si="1"/>
        <v>0</v>
      </c>
      <c r="T22" s="4">
        <f t="shared" si="2"/>
        <v>0</v>
      </c>
      <c r="U22" s="35"/>
      <c r="V22" s="69">
        <f t="shared" si="6"/>
        <v>0</v>
      </c>
      <c r="W22" s="69">
        <f t="shared" si="7"/>
        <v>0</v>
      </c>
      <c r="X22" s="70">
        <f t="shared" si="8"/>
        <v>0</v>
      </c>
      <c r="Y22" s="92">
        <f t="shared" si="3"/>
        <v>0</v>
      </c>
      <c r="Z22" s="234"/>
      <c r="AA22" s="530">
        <v>0</v>
      </c>
      <c r="AB22" s="531">
        <v>0</v>
      </c>
      <c r="AC22" s="97"/>
    </row>
    <row r="23" spans="1:29" ht="12.75" customHeight="1" x14ac:dyDescent="0.25">
      <c r="A23" s="497" t="str">
        <f t="shared" si="15"/>
        <v>donderdag</v>
      </c>
      <c r="B23" s="664"/>
      <c r="C23" s="452"/>
      <c r="D23" s="492">
        <f>IF(LEFT($A23,2)="ma",$D$173,IF(LEFT($A23,2)="di",$D$178,IF(LEFT($A23,2)="wo",$D$183,IF(LEFT($A23,2)="do",$D$188,IF(LEFT($A23,2)="vr",$D$193,IF(LEFT($A23,2)="za",$D$198,IF(LEFT($A23,2)="zo",$D$199)))))))</f>
        <v>0</v>
      </c>
      <c r="E23" s="441">
        <f>IF(LEFT($A23,2)="ma",$E$173,IF(LEFT($A23,2)="di",$E$178,IF(LEFT($A23,2)="wo",$E$183,IF(LEFT($A23,2)="do",$E$188,IF(LEFT($A23,2)="vr",$E$193,IF(LEFT($A23,2)="za",$E$198,IF(LEFT($A23,2)="zo",$E$199)))))))</f>
        <v>0</v>
      </c>
      <c r="F23" s="441">
        <f>IF(LEFT($A23,2)="ma",$C$173,IF(LEFT($A23,2)="di",$C$178,IF(LEFT($A23,2)="wo",$C$183,IF(LEFT($A23,2)="do",$C$188,IF(LEFT($A23,2)="vr",$C$193,IF(LEFT($A23,2)="za",$C$198,IF(LEFT($A23,2)="zo",$C$199)))))))</f>
        <v>0</v>
      </c>
      <c r="G23" s="43">
        <f t="shared" si="11"/>
        <v>0</v>
      </c>
      <c r="H23" s="265"/>
      <c r="I23" s="265"/>
      <c r="J23" s="280"/>
      <c r="K23" s="280"/>
      <c r="L23" s="301"/>
      <c r="M23" s="302"/>
      <c r="N23" s="462">
        <f t="shared" si="16"/>
        <v>43042</v>
      </c>
      <c r="O23" s="283"/>
      <c r="P23" s="283"/>
      <c r="Q23" s="283"/>
      <c r="R23" s="80"/>
      <c r="S23" s="68">
        <f t="shared" si="1"/>
        <v>0</v>
      </c>
      <c r="T23" s="4">
        <f t="shared" si="2"/>
        <v>0</v>
      </c>
      <c r="U23" s="35"/>
      <c r="V23" s="69">
        <f t="shared" si="6"/>
        <v>0</v>
      </c>
      <c r="W23" s="69">
        <f t="shared" si="7"/>
        <v>0</v>
      </c>
      <c r="X23" s="70">
        <f t="shared" si="8"/>
        <v>0</v>
      </c>
      <c r="Y23" s="92">
        <f t="shared" si="3"/>
        <v>0</v>
      </c>
      <c r="Z23" s="234"/>
      <c r="AA23" s="530">
        <v>0</v>
      </c>
      <c r="AB23" s="531">
        <v>0</v>
      </c>
      <c r="AC23" s="97"/>
    </row>
    <row r="24" spans="1:29" ht="12.75" customHeight="1" thickBot="1" x14ac:dyDescent="0.3">
      <c r="A24" s="497" t="str">
        <f t="shared" si="15"/>
        <v>donderdag</v>
      </c>
      <c r="B24" s="664"/>
      <c r="C24" s="450"/>
      <c r="D24" s="441">
        <f>IF(LEFT($A24,2)="ma",$D$174,IF(LEFT($A24,2)="di",$D$179,IF(LEFT($A24,2)="wo",$D$184,IF(LEFT($A24,2)="do",$D$189,IF(LEFT($A24,2)="vr",$D$194,IF(LEFT($A24,2)="za",$D$198,IF(LEFT($A24,2)="zo",$D$199)))))))</f>
        <v>0</v>
      </c>
      <c r="E24" s="441">
        <f>IF(LEFT($A24,2)="ma",$E$174,IF(LEFT($A24,2)="di",$E$179,IF(LEFT($A24,2)="wo",$E$184,IF(LEFT($A24,2)="do",$E$189,IF(LEFT($A24,2)="vr",$E$194,IF(LEFT($A24,2)="za",$E$198,IF(LEFT($A24,2)="zo",$E$199)))))))</f>
        <v>0</v>
      </c>
      <c r="F24" s="441">
        <f>IF(LEFT($A24,2)="ma",$C$174,IF(LEFT($A24,2)="di",$C$179,IF(LEFT($A24,2)="wo",$C$184,IF(LEFT($A24,2)="do",$C$189,IF(LEFT($A24,2)="vr",$C$194,IF(LEFT($A24,2)="za",$C$198,IF(LEFT($A24,2)="zo",$C$199)))))))</f>
        <v>0</v>
      </c>
      <c r="G24" s="43">
        <f t="shared" si="11"/>
        <v>0</v>
      </c>
      <c r="H24" s="265"/>
      <c r="I24" s="265"/>
      <c r="J24" s="280"/>
      <c r="K24" s="280"/>
      <c r="L24" s="301"/>
      <c r="M24" s="302"/>
      <c r="N24" s="462">
        <f t="shared" si="16"/>
        <v>43042</v>
      </c>
      <c r="O24" s="283"/>
      <c r="P24" s="283"/>
      <c r="Q24" s="283"/>
      <c r="R24" s="80"/>
      <c r="S24" s="68">
        <f t="shared" si="1"/>
        <v>0</v>
      </c>
      <c r="T24" s="4">
        <f t="shared" si="2"/>
        <v>0</v>
      </c>
      <c r="U24" s="35"/>
      <c r="V24" s="69">
        <f t="shared" si="6"/>
        <v>0</v>
      </c>
      <c r="W24" s="69">
        <f t="shared" si="7"/>
        <v>0</v>
      </c>
      <c r="X24" s="70">
        <f t="shared" si="8"/>
        <v>0</v>
      </c>
      <c r="Y24" s="92">
        <f t="shared" si="3"/>
        <v>0</v>
      </c>
      <c r="Z24" s="234"/>
      <c r="AA24" s="530">
        <v>0</v>
      </c>
      <c r="AB24" s="531">
        <v>0</v>
      </c>
      <c r="AC24" s="97"/>
    </row>
    <row r="25" spans="1:29" ht="13.5" customHeight="1" thickBot="1" x14ac:dyDescent="0.3">
      <c r="A25" s="498" t="str">
        <f t="shared" si="15"/>
        <v>donderdag</v>
      </c>
      <c r="B25" s="665"/>
      <c r="C25" s="449" t="e">
        <f t="shared" si="12"/>
        <v>#REF!</v>
      </c>
      <c r="D25" s="442">
        <f>IF(LEFT($A25,2)="ma",$D$175,IF(LEFT($A25,2)="di",$D$180,IF(LEFT($A25,2)="wo",$D$185,IF(LEFT($A25,2)="do",$D$190,IF(LEFT($A25,2)="vr",$D$195,IF(LEFT($A25,2)="za",$D$198,IF(LEFT($A25,2)="zo",$D$199)))))))</f>
        <v>0</v>
      </c>
      <c r="E25" s="442">
        <f>IF(LEFT($A25,2)="ma",$E$175,IF(LEFT($A25,2)="di",$E$180,IF(LEFT($A25,2)="wo",$E$185,IF(LEFT($A25,2)="do",$E$190,IF(LEFT($A25,2)="vr",$E$195,IF(LEFT($A25,2)="za",$E$198,IF(LEFT($A25,2)="zo",$E$199)))))))</f>
        <v>0</v>
      </c>
      <c r="F25" s="442">
        <f>IF(LEFT($A25,2)="ma",$C$175,IF(LEFT($A25,2)="di",$C$180,IF(LEFT($A25,2)="wo",$C$185,IF(LEFT($A25,2)="do",$C$190,IF(LEFT($A25,2)="vr",$C$195,IF(LEFT($A25,2)="za",$C$198,IF(LEFT($A25,2)="zo",$C$199)))))))</f>
        <v>0</v>
      </c>
      <c r="G25" s="44">
        <f t="shared" si="11"/>
        <v>0</v>
      </c>
      <c r="H25" s="266"/>
      <c r="I25" s="266"/>
      <c r="J25" s="284"/>
      <c r="K25" s="284"/>
      <c r="L25" s="305"/>
      <c r="M25" s="306"/>
      <c r="N25" s="462">
        <f t="shared" si="16"/>
        <v>43042</v>
      </c>
      <c r="O25" s="287"/>
      <c r="P25" s="287"/>
      <c r="Q25" s="287"/>
      <c r="R25" s="81"/>
      <c r="S25" s="71">
        <f t="shared" si="1"/>
        <v>0</v>
      </c>
      <c r="T25" s="6">
        <f t="shared" si="2"/>
        <v>0</v>
      </c>
      <c r="U25" s="36"/>
      <c r="V25" s="72">
        <f t="shared" si="6"/>
        <v>0</v>
      </c>
      <c r="W25" s="72">
        <f t="shared" si="7"/>
        <v>0</v>
      </c>
      <c r="X25" s="73">
        <f t="shared" si="8"/>
        <v>0</v>
      </c>
      <c r="Y25" s="93">
        <f t="shared" si="3"/>
        <v>0</v>
      </c>
      <c r="Z25" s="235"/>
      <c r="AA25" s="536">
        <v>0</v>
      </c>
      <c r="AB25" s="537">
        <v>0</v>
      </c>
      <c r="AC25" s="99"/>
    </row>
    <row r="26" spans="1:29" ht="12.75" customHeight="1" thickBot="1" x14ac:dyDescent="0.3">
      <c r="A26" s="496" t="str">
        <f>TEXT($B$26,"dddd")</f>
        <v>vrijdag</v>
      </c>
      <c r="B26" s="663">
        <f>DATE($AC$3,11,5)</f>
        <v>43043</v>
      </c>
      <c r="C26" s="451"/>
      <c r="D26" s="493">
        <f>IF(LEFT($A26,2 )="ma",$D$171,IF(LEFT($A26,2)="di",$D$176,IF(LEFT($A26,2)="wo",$D$181,IF(LEFT($A26,2)="do",$D$186,IF(LEFT($A26,2)="vr",$D$191,IF(LEFT($A26,2)="za",$D$198,IF(LEFT($A26,2)="zo",$D$199)))))))</f>
        <v>0</v>
      </c>
      <c r="E26" s="495">
        <f>IF(LEFT($A26,2)="ma",$E$171,IF(LEFT($A26,2)="di",$E$176,IF(LEFT($A26,2)="wo",$E$181,IF(LEFT($A26,2)="do",$E$186,IF(LEFT($A26,2)="vr",$E$191,IF(LEFT($A26,2)="za",$E$198,IF(LEFT($A26,2)="zo",$E$199)))))))</f>
        <v>0</v>
      </c>
      <c r="F26" s="495">
        <f>IF(LEFT($A26,2)="ma",$C$171,IF(LEFT($A26,2)="di",$C$176,IF(LEFT($A26,2)="wo",$C$181,IF(LEFT($A26,2)="do",$C$186,IF(LEFT($A26,2)="vr",$C$191,IF(LEFT($A26,2)="za",$C$198,IF(LEFT($A26,2)="zo",$C$199)))))))</f>
        <v>0</v>
      </c>
      <c r="G26" s="42">
        <f t="shared" si="11"/>
        <v>0</v>
      </c>
      <c r="H26" s="264"/>
      <c r="I26" s="508"/>
      <c r="J26" s="276"/>
      <c r="K26" s="276"/>
      <c r="L26" s="299"/>
      <c r="M26" s="300"/>
      <c r="N26" s="461">
        <f>$B$26</f>
        <v>43043</v>
      </c>
      <c r="O26" s="279"/>
      <c r="P26" s="279"/>
      <c r="Q26" s="279"/>
      <c r="R26" s="79"/>
      <c r="S26" s="200">
        <f t="shared" si="1"/>
        <v>0</v>
      </c>
      <c r="T26" s="5">
        <f t="shared" si="2"/>
        <v>0</v>
      </c>
      <c r="U26" s="34"/>
      <c r="V26" s="67">
        <f>IF(LEFT(M26,1)="R",IF(U26&lt;$Q$2,0,U26-$Q$2),IF(LEFT(M26,1)="S",IF(U26&lt;$Q$2,0,U26-$Q$2),U26))</f>
        <v>0</v>
      </c>
      <c r="W26" s="67">
        <f>U26</f>
        <v>0</v>
      </c>
      <c r="X26" s="74">
        <f>W26*($Y$3)</f>
        <v>0</v>
      </c>
      <c r="Y26" s="91">
        <f t="shared" si="3"/>
        <v>0</v>
      </c>
      <c r="Z26" s="238"/>
      <c r="AA26" s="528">
        <v>0</v>
      </c>
      <c r="AB26" s="529">
        <v>0</v>
      </c>
      <c r="AC26" s="96"/>
    </row>
    <row r="27" spans="1:29" ht="12.75" customHeight="1" thickBot="1" x14ac:dyDescent="0.3">
      <c r="A27" s="497" t="str">
        <f t="shared" ref="A27:A30" si="17">TEXT($B$26,"dddd")</f>
        <v>vrijdag</v>
      </c>
      <c r="B27" s="664"/>
      <c r="C27" s="450"/>
      <c r="D27" s="494">
        <f>IF(LEFT($A27,2)="ma",$D$172,IF(LEFT($A27,2)="di",$D$177,IF(LEFT($A27,2)="wo",$D$182,IF(LEFT($A27,2)="do",$D$187,IF(LEFT($A27,2)="vr",$D$192,IF(LEFT($A27,2)="za",$D$198,IF(LEFT($A27,2)="zo",$D$199)))))))</f>
        <v>0</v>
      </c>
      <c r="E27" s="441">
        <f>IF(LEFT($A27,2)="ma",$E$172,IF(LEFT($A27,2)="di",$E$177,IF(LEFT($A27,2)="wo",$E$182,IF(LEFT($A27,2)="do",$E$187,IF(LEFT($A27,2)="vr",$E$192,IF(LEFT($A27,2)="za",$E$198,IF(LEFT($A27,2)="zo",$E$199)))))))</f>
        <v>0</v>
      </c>
      <c r="F27" s="441">
        <f>IF(LEFT($A27,2)="ma",$C$172,IF(LEFT($A27,2)="di",$C$177,IF(LEFT($A27,2)="wo",$C$182,IF(LEFT($A27,2)="do",$C$187,IF(LEFT($A27,2)="vr",$C$192,IF(LEFT($A27,2)="za",$C$198,IF(LEFT($A27,2)="zo",$C$199)))))))</f>
        <v>0</v>
      </c>
      <c r="G27" s="43">
        <f t="shared" si="11"/>
        <v>0</v>
      </c>
      <c r="H27" s="265"/>
      <c r="I27" s="265"/>
      <c r="J27" s="280"/>
      <c r="K27" s="280"/>
      <c r="L27" s="301"/>
      <c r="M27" s="302"/>
      <c r="N27" s="461">
        <f t="shared" ref="N27:N30" si="18">$B$26</f>
        <v>43043</v>
      </c>
      <c r="O27" s="283"/>
      <c r="P27" s="283"/>
      <c r="Q27" s="283"/>
      <c r="R27" s="80"/>
      <c r="S27" s="68">
        <f t="shared" si="1"/>
        <v>0</v>
      </c>
      <c r="T27" s="4">
        <f t="shared" si="2"/>
        <v>0</v>
      </c>
      <c r="U27" s="35"/>
      <c r="V27" s="69">
        <f t="shared" si="6"/>
        <v>0</v>
      </c>
      <c r="W27" s="69">
        <f t="shared" si="7"/>
        <v>0</v>
      </c>
      <c r="X27" s="70">
        <f t="shared" si="8"/>
        <v>0</v>
      </c>
      <c r="Y27" s="92">
        <f t="shared" si="3"/>
        <v>0</v>
      </c>
      <c r="Z27" s="234"/>
      <c r="AA27" s="530">
        <v>0</v>
      </c>
      <c r="AB27" s="531">
        <v>0</v>
      </c>
      <c r="AC27" s="97"/>
    </row>
    <row r="28" spans="1:29" ht="12.75" customHeight="1" thickBot="1" x14ac:dyDescent="0.3">
      <c r="A28" s="497" t="str">
        <f t="shared" si="17"/>
        <v>vrijdag</v>
      </c>
      <c r="B28" s="664"/>
      <c r="C28" s="452"/>
      <c r="D28" s="492">
        <f>IF(LEFT($A28,2)="ma",$D$173,IF(LEFT($A28,2)="di",$D$178,IF(LEFT($A28,2)="wo",$D$183,IF(LEFT($A28,2)="do",$D$188,IF(LEFT($A28,2)="vr",$D$193,IF(LEFT($A28,2)="za",$D$198,IF(LEFT($A28,2)="zo",$D$199)))))))</f>
        <v>0</v>
      </c>
      <c r="E28" s="441">
        <f>IF(LEFT($A28,2)="ma",$E$173,IF(LEFT($A28,2)="di",$E$178,IF(LEFT($A28,2)="wo",$E$183,IF(LEFT($A28,2)="do",$E$188,IF(LEFT($A28,2)="vr",$E$193,IF(LEFT($A28,2)="za",$E$198,IF(LEFT($A28,2)="zo",$E$199)))))))</f>
        <v>0</v>
      </c>
      <c r="F28" s="441">
        <f>IF(LEFT($A28,2)="ma",$C$173,IF(LEFT($A28,2)="di",$C$178,IF(LEFT($A28,2)="wo",$C$183,IF(LEFT($A28,2)="do",$C$188,IF(LEFT($A28,2)="vr",$C$193,IF(LEFT($A28,2)="za",$C$198,IF(LEFT($A28,2)="zo",$C$199)))))))</f>
        <v>0</v>
      </c>
      <c r="G28" s="43">
        <f t="shared" si="11"/>
        <v>0</v>
      </c>
      <c r="H28" s="265"/>
      <c r="I28" s="265"/>
      <c r="J28" s="280"/>
      <c r="K28" s="280"/>
      <c r="L28" s="301"/>
      <c r="M28" s="302"/>
      <c r="N28" s="461">
        <f t="shared" si="18"/>
        <v>43043</v>
      </c>
      <c r="O28" s="283"/>
      <c r="P28" s="283"/>
      <c r="Q28" s="283"/>
      <c r="R28" s="80"/>
      <c r="S28" s="68">
        <f t="shared" si="1"/>
        <v>0</v>
      </c>
      <c r="T28" s="4">
        <f t="shared" si="2"/>
        <v>0</v>
      </c>
      <c r="U28" s="35"/>
      <c r="V28" s="69">
        <f t="shared" si="6"/>
        <v>0</v>
      </c>
      <c r="W28" s="69">
        <f t="shared" si="7"/>
        <v>0</v>
      </c>
      <c r="X28" s="70">
        <f t="shared" si="8"/>
        <v>0</v>
      </c>
      <c r="Y28" s="92">
        <f t="shared" si="3"/>
        <v>0</v>
      </c>
      <c r="Z28" s="234"/>
      <c r="AA28" s="530">
        <v>0</v>
      </c>
      <c r="AB28" s="531">
        <v>0</v>
      </c>
      <c r="AC28" s="97"/>
    </row>
    <row r="29" spans="1:29" ht="12.75" customHeight="1" thickBot="1" x14ac:dyDescent="0.3">
      <c r="A29" s="497" t="str">
        <f t="shared" si="17"/>
        <v>vrijdag</v>
      </c>
      <c r="B29" s="664"/>
      <c r="C29" s="450"/>
      <c r="D29" s="441">
        <f>IF(LEFT($A29,2)="ma",$D$174,IF(LEFT($A29,2)="di",$D$179,IF(LEFT($A29,2)="wo",$D$184,IF(LEFT($A29,2)="do",$D$189,IF(LEFT($A29,2)="vr",$D$194,IF(LEFT($A29,2)="za",$D$198,IF(LEFT($A29,2)="zo",$D$199)))))))</f>
        <v>0</v>
      </c>
      <c r="E29" s="441">
        <f>IF(LEFT($A29,2)="ma",$E$174,IF(LEFT($A29,2)="di",$E$179,IF(LEFT($A29,2)="wo",$E$184,IF(LEFT($A29,2)="do",$E$189,IF(LEFT($A29,2)="vr",$E$194,IF(LEFT($A29,2)="za",$E$198,IF(LEFT($A29,2)="zo",$E$199)))))))</f>
        <v>0</v>
      </c>
      <c r="F29" s="441">
        <f>IF(LEFT($A29,2)="ma",$C$174,IF(LEFT($A29,2)="di",$C$179,IF(LEFT($A29,2)="wo",$C$184,IF(LEFT($A29,2)="do",$C$189,IF(LEFT($A29,2)="vr",$C$194,IF(LEFT($A29,2)="za",$C$198,IF(LEFT($A29,2)="zo",$C$199)))))))</f>
        <v>0</v>
      </c>
      <c r="G29" s="43">
        <f t="shared" si="11"/>
        <v>0</v>
      </c>
      <c r="H29" s="265"/>
      <c r="I29" s="265"/>
      <c r="J29" s="280"/>
      <c r="K29" s="280"/>
      <c r="L29" s="301"/>
      <c r="M29" s="302"/>
      <c r="N29" s="461">
        <f t="shared" si="18"/>
        <v>43043</v>
      </c>
      <c r="O29" s="283"/>
      <c r="P29" s="283"/>
      <c r="Q29" s="283"/>
      <c r="R29" s="80"/>
      <c r="S29" s="68">
        <f t="shared" si="1"/>
        <v>0</v>
      </c>
      <c r="T29" s="4">
        <f t="shared" si="2"/>
        <v>0</v>
      </c>
      <c r="U29" s="35"/>
      <c r="V29" s="69">
        <f t="shared" si="6"/>
        <v>0</v>
      </c>
      <c r="W29" s="69">
        <f t="shared" si="7"/>
        <v>0</v>
      </c>
      <c r="X29" s="70">
        <f t="shared" si="8"/>
        <v>0</v>
      </c>
      <c r="Y29" s="92">
        <f t="shared" si="3"/>
        <v>0</v>
      </c>
      <c r="Z29" s="234"/>
      <c r="AA29" s="530">
        <v>0</v>
      </c>
      <c r="AB29" s="531">
        <v>0</v>
      </c>
      <c r="AC29" s="97"/>
    </row>
    <row r="30" spans="1:29" ht="13.5" customHeight="1" thickBot="1" x14ac:dyDescent="0.3">
      <c r="A30" s="498" t="str">
        <f t="shared" si="17"/>
        <v>vrijdag</v>
      </c>
      <c r="B30" s="665"/>
      <c r="C30" s="449" t="e">
        <f t="shared" si="12"/>
        <v>#REF!</v>
      </c>
      <c r="D30" s="442">
        <f>IF(LEFT($A30,2)="ma",$D$175,IF(LEFT($A30,2)="di",$D$180,IF(LEFT($A30,2)="wo",$D$185,IF(LEFT($A30,2)="do",$D$190,IF(LEFT($A30,2)="vr",$D$195,IF(LEFT($A30,2)="za",$D$198,IF(LEFT($A30,2)="zo",$D$199)))))))</f>
        <v>0</v>
      </c>
      <c r="E30" s="442">
        <f>IF(LEFT($A30,2)="ma",$E$175,IF(LEFT($A30,2)="di",$E$180,IF(LEFT($A30,2)="wo",$E$185,IF(LEFT($A30,2)="do",$E$190,IF(LEFT($A30,2)="vr",$E$195,IF(LEFT($A30,2)="za",$E$198,IF(LEFT($A30,2)="zo",$E$199)))))))</f>
        <v>0</v>
      </c>
      <c r="F30" s="442">
        <f>IF(LEFT($A30,2)="ma",$C$175,IF(LEFT($A30,2)="di",$C$180,IF(LEFT($A30,2)="wo",$C$185,IF(LEFT($A30,2)="do",$C$190,IF(LEFT($A30,2)="vr",$C$195,IF(LEFT($A30,2)="za",$C$198,IF(LEFT($A30,2)="zo",$C$199)))))))</f>
        <v>0</v>
      </c>
      <c r="G30" s="44">
        <f t="shared" si="11"/>
        <v>0</v>
      </c>
      <c r="H30" s="266"/>
      <c r="I30" s="266"/>
      <c r="J30" s="284"/>
      <c r="K30" s="284"/>
      <c r="L30" s="305"/>
      <c r="M30" s="306"/>
      <c r="N30" s="461">
        <f t="shared" si="18"/>
        <v>43043</v>
      </c>
      <c r="O30" s="287"/>
      <c r="P30" s="287"/>
      <c r="Q30" s="287"/>
      <c r="R30" s="81"/>
      <c r="S30" s="71">
        <f t="shared" si="1"/>
        <v>0</v>
      </c>
      <c r="T30" s="6">
        <f t="shared" si="2"/>
        <v>0</v>
      </c>
      <c r="U30" s="36"/>
      <c r="V30" s="72">
        <f t="shared" si="6"/>
        <v>0</v>
      </c>
      <c r="W30" s="72">
        <f t="shared" si="7"/>
        <v>0</v>
      </c>
      <c r="X30" s="73">
        <f t="shared" si="8"/>
        <v>0</v>
      </c>
      <c r="Y30" s="93">
        <f t="shared" si="3"/>
        <v>0</v>
      </c>
      <c r="Z30" s="235"/>
      <c r="AA30" s="532">
        <v>0</v>
      </c>
      <c r="AB30" s="533">
        <v>0</v>
      </c>
      <c r="AC30" s="99"/>
    </row>
    <row r="31" spans="1:29" ht="12.75" customHeight="1" x14ac:dyDescent="0.25">
      <c r="A31" s="496" t="str">
        <f>TEXT($B$31,"dddd")</f>
        <v>zaterdag</v>
      </c>
      <c r="B31" s="663">
        <f>DATE($AC$3,11,6)</f>
        <v>43044</v>
      </c>
      <c r="C31" s="451"/>
      <c r="D31" s="493">
        <f>IF(LEFT($A31,2 )="ma",$D$171,IF(LEFT($A31,2)="di",$D$176,IF(LEFT($A31,2)="wo",$D$181,IF(LEFT($A31,2)="do",$D$186,IF(LEFT($A31,2)="vr",$D$191,IF(LEFT($A31,2)="za",$D$198,IF(LEFT($A31,2)="zo",$D$199)))))))</f>
        <v>0</v>
      </c>
      <c r="E31" s="495">
        <f>IF(LEFT($A31,2)="ma",$E$171,IF(LEFT($A31,2)="di",$E$176,IF(LEFT($A31,2)="wo",$E$181,IF(LEFT($A31,2)="do",$E$186,IF(LEFT($A31,2)="vr",$E$191,IF(LEFT($A31,2)="za",$E$198,IF(LEFT($A31,2)="zo",$E$199)))))))</f>
        <v>0</v>
      </c>
      <c r="F31" s="495">
        <f>IF(LEFT($A31,2)="ma",$C$171,IF(LEFT($A31,2)="di",$C$176,IF(LEFT($A31,2)="wo",$C$181,IF(LEFT($A31,2)="do",$C$186,IF(LEFT($A31,2)="vr",$C$191,IF(LEFT($A31,2)="za",$C$198,IF(LEFT($A31,2)="zo",$C$199)))))))</f>
        <v>0</v>
      </c>
      <c r="G31" s="42">
        <f t="shared" si="11"/>
        <v>0</v>
      </c>
      <c r="H31" s="264"/>
      <c r="I31" s="508"/>
      <c r="J31" s="276"/>
      <c r="K31" s="276"/>
      <c r="L31" s="299"/>
      <c r="M31" s="300"/>
      <c r="N31" s="462">
        <f>$B$31</f>
        <v>43044</v>
      </c>
      <c r="O31" s="279"/>
      <c r="P31" s="279"/>
      <c r="Q31" s="279"/>
      <c r="R31" s="79"/>
      <c r="S31" s="200">
        <f t="shared" si="1"/>
        <v>0</v>
      </c>
      <c r="T31" s="5">
        <f t="shared" si="2"/>
        <v>0</v>
      </c>
      <c r="U31" s="34"/>
      <c r="V31" s="67">
        <f>IF(LEFT(M31,1)="R",IF(U31&lt;$Q$2,0,U31-$Q$2),IF(LEFT(M31,1)="S",IF(U31&lt;$Q$2,0,U31-$Q$2),U31))</f>
        <v>0</v>
      </c>
      <c r="W31" s="67">
        <f>U31</f>
        <v>0</v>
      </c>
      <c r="X31" s="74">
        <f>W31*($Y$3)</f>
        <v>0</v>
      </c>
      <c r="Y31" s="91">
        <f t="shared" si="3"/>
        <v>0</v>
      </c>
      <c r="Z31" s="238"/>
      <c r="AA31" s="534">
        <v>0</v>
      </c>
      <c r="AB31" s="535">
        <v>0</v>
      </c>
      <c r="AC31" s="96"/>
    </row>
    <row r="32" spans="1:29" ht="12.75" customHeight="1" x14ac:dyDescent="0.25">
      <c r="A32" s="497" t="str">
        <f t="shared" ref="A32:A35" si="19">TEXT($B$31,"dddd")</f>
        <v>zaterdag</v>
      </c>
      <c r="B32" s="664"/>
      <c r="C32" s="450"/>
      <c r="D32" s="494">
        <f>IF(LEFT($A32,2)="ma",$D$172,IF(LEFT($A32,2)="di",$D$177,IF(LEFT($A32,2)="wo",$D$182,IF(LEFT($A32,2)="do",$D$187,IF(LEFT($A32,2)="vr",$D$192,IF(LEFT($A32,2)="za",$D$198,IF(LEFT($A32,2)="zo",$D$199)))))))</f>
        <v>0</v>
      </c>
      <c r="E32" s="441">
        <f>IF(LEFT($A32,2)="ma",$E$172,IF(LEFT($A32,2)="di",$E$177,IF(LEFT($A32,2)="wo",$E$182,IF(LEFT($A32,2)="do",$E$187,IF(LEFT($A32,2)="vr",$E$192,IF(LEFT($A32,2)="za",$E$198,IF(LEFT($A32,2)="zo",$E$199)))))))</f>
        <v>0</v>
      </c>
      <c r="F32" s="441">
        <f>IF(LEFT($A32,2)="ma",$C$172,IF(LEFT($A32,2)="di",$C$177,IF(LEFT($A32,2)="wo",$C$182,IF(LEFT($A32,2)="do",$C$187,IF(LEFT($A32,2)="vr",$C$192,IF(LEFT($A32,2)="za",$C$198,IF(LEFT($A32,2)="zo",$C$199)))))))</f>
        <v>0</v>
      </c>
      <c r="G32" s="43">
        <f t="shared" si="11"/>
        <v>0</v>
      </c>
      <c r="H32" s="265"/>
      <c r="I32" s="265"/>
      <c r="J32" s="280"/>
      <c r="K32" s="280"/>
      <c r="L32" s="301"/>
      <c r="M32" s="302"/>
      <c r="N32" s="462">
        <f t="shared" ref="N32:N35" si="20">$B$31</f>
        <v>43044</v>
      </c>
      <c r="O32" s="283"/>
      <c r="P32" s="283"/>
      <c r="Q32" s="283"/>
      <c r="R32" s="80"/>
      <c r="S32" s="68">
        <f t="shared" si="1"/>
        <v>0</v>
      </c>
      <c r="T32" s="4">
        <f t="shared" si="2"/>
        <v>0</v>
      </c>
      <c r="U32" s="35"/>
      <c r="V32" s="69">
        <f t="shared" si="6"/>
        <v>0</v>
      </c>
      <c r="W32" s="69">
        <f t="shared" si="7"/>
        <v>0</v>
      </c>
      <c r="X32" s="70">
        <f t="shared" si="8"/>
        <v>0</v>
      </c>
      <c r="Y32" s="92">
        <f t="shared" si="3"/>
        <v>0</v>
      </c>
      <c r="Z32" s="234"/>
      <c r="AA32" s="530">
        <v>0</v>
      </c>
      <c r="AB32" s="531">
        <v>0</v>
      </c>
      <c r="AC32" s="97"/>
    </row>
    <row r="33" spans="1:29" ht="12.75" customHeight="1" x14ac:dyDescent="0.25">
      <c r="A33" s="497" t="str">
        <f t="shared" si="19"/>
        <v>zaterdag</v>
      </c>
      <c r="B33" s="664"/>
      <c r="C33" s="452"/>
      <c r="D33" s="492">
        <f>IF(LEFT($A33,2)="ma",$D$173,IF(LEFT($A33,2)="di",$D$178,IF(LEFT($A33,2)="wo",$D$183,IF(LEFT($A33,2)="do",$D$188,IF(LEFT($A33,2)="vr",$D$193,IF(LEFT($A33,2)="za",$D$198,IF(LEFT($A33,2)="zo",$D$199)))))))</f>
        <v>0</v>
      </c>
      <c r="E33" s="441">
        <f>IF(LEFT($A33,2)="ma",$E$173,IF(LEFT($A33,2)="di",$E$178,IF(LEFT($A33,2)="wo",$E$183,IF(LEFT($A33,2)="do",$E$188,IF(LEFT($A33,2)="vr",$E$193,IF(LEFT($A33,2)="za",$E$198,IF(LEFT($A33,2)="zo",$E$199)))))))</f>
        <v>0</v>
      </c>
      <c r="F33" s="441">
        <f>IF(LEFT($A33,2)="ma",$C$173,IF(LEFT($A33,2)="di",$C$178,IF(LEFT($A33,2)="wo",$C$183,IF(LEFT($A33,2)="do",$C$188,IF(LEFT($A33,2)="vr",$C$193,IF(LEFT($A33,2)="za",$C$198,IF(LEFT($A33,2)="zo",$C$199)))))))</f>
        <v>0</v>
      </c>
      <c r="G33" s="43">
        <f t="shared" si="11"/>
        <v>0</v>
      </c>
      <c r="H33" s="265"/>
      <c r="I33" s="265"/>
      <c r="J33" s="280"/>
      <c r="K33" s="280"/>
      <c r="L33" s="301"/>
      <c r="M33" s="302"/>
      <c r="N33" s="462">
        <f t="shared" si="20"/>
        <v>43044</v>
      </c>
      <c r="O33" s="283"/>
      <c r="P33" s="283"/>
      <c r="Q33" s="283"/>
      <c r="R33" s="80"/>
      <c r="S33" s="68">
        <f t="shared" si="1"/>
        <v>0</v>
      </c>
      <c r="T33" s="4">
        <f t="shared" si="2"/>
        <v>0</v>
      </c>
      <c r="U33" s="35"/>
      <c r="V33" s="69">
        <f t="shared" si="6"/>
        <v>0</v>
      </c>
      <c r="W33" s="69">
        <f t="shared" si="7"/>
        <v>0</v>
      </c>
      <c r="X33" s="70">
        <f t="shared" si="8"/>
        <v>0</v>
      </c>
      <c r="Y33" s="92">
        <f t="shared" si="3"/>
        <v>0</v>
      </c>
      <c r="Z33" s="234"/>
      <c r="AA33" s="530">
        <v>0</v>
      </c>
      <c r="AB33" s="531">
        <v>0</v>
      </c>
      <c r="AC33" s="97"/>
    </row>
    <row r="34" spans="1:29" ht="12.75" customHeight="1" thickBot="1" x14ac:dyDescent="0.3">
      <c r="A34" s="497" t="str">
        <f t="shared" si="19"/>
        <v>zaterdag</v>
      </c>
      <c r="B34" s="664"/>
      <c r="C34" s="450"/>
      <c r="D34" s="441">
        <f>IF(LEFT($A34,2)="ma",$D$174,IF(LEFT($A34,2)="di",$D$179,IF(LEFT($A34,2)="wo",$D$184,IF(LEFT($A34,2)="do",$D$189,IF(LEFT($A34,2)="vr",$D$194,IF(LEFT($A34,2)="za",$D$198,IF(LEFT($A34,2)="zo",$D$199)))))))</f>
        <v>0</v>
      </c>
      <c r="E34" s="441">
        <f>IF(LEFT($A34,2)="ma",$E$174,IF(LEFT($A34,2)="di",$E$179,IF(LEFT($A34,2)="wo",$E$184,IF(LEFT($A34,2)="do",$E$189,IF(LEFT($A34,2)="vr",$E$194,IF(LEFT($A34,2)="za",$E$198,IF(LEFT($A34,2)="zo",$E$199)))))))</f>
        <v>0</v>
      </c>
      <c r="F34" s="441">
        <f>IF(LEFT($A34,2)="ma",$C$174,IF(LEFT($A34,2)="di",$C$179,IF(LEFT($A34,2)="wo",$C$184,IF(LEFT($A34,2)="do",$C$189,IF(LEFT($A34,2)="vr",$C$194,IF(LEFT($A34,2)="za",$C$198,IF(LEFT($A34,2)="zo",$C$199)))))))</f>
        <v>0</v>
      </c>
      <c r="G34" s="43">
        <f t="shared" si="11"/>
        <v>0</v>
      </c>
      <c r="H34" s="265"/>
      <c r="I34" s="265"/>
      <c r="J34" s="280"/>
      <c r="K34" s="280"/>
      <c r="L34" s="301"/>
      <c r="M34" s="302"/>
      <c r="N34" s="462">
        <f t="shared" si="20"/>
        <v>43044</v>
      </c>
      <c r="O34" s="283"/>
      <c r="P34" s="283"/>
      <c r="Q34" s="283"/>
      <c r="R34" s="80"/>
      <c r="S34" s="68">
        <f t="shared" si="1"/>
        <v>0</v>
      </c>
      <c r="T34" s="4">
        <f t="shared" si="2"/>
        <v>0</v>
      </c>
      <c r="U34" s="35"/>
      <c r="V34" s="69">
        <f t="shared" si="6"/>
        <v>0</v>
      </c>
      <c r="W34" s="69">
        <f t="shared" si="7"/>
        <v>0</v>
      </c>
      <c r="X34" s="70">
        <f t="shared" si="8"/>
        <v>0</v>
      </c>
      <c r="Y34" s="92">
        <f t="shared" si="3"/>
        <v>0</v>
      </c>
      <c r="Z34" s="234"/>
      <c r="AA34" s="530">
        <v>0</v>
      </c>
      <c r="AB34" s="531">
        <v>0</v>
      </c>
      <c r="AC34" s="97"/>
    </row>
    <row r="35" spans="1:29" ht="13.5" customHeight="1" thickBot="1" x14ac:dyDescent="0.3">
      <c r="A35" s="498" t="str">
        <f t="shared" si="19"/>
        <v>zaterdag</v>
      </c>
      <c r="B35" s="665"/>
      <c r="C35" s="449" t="e">
        <f t="shared" si="12"/>
        <v>#REF!</v>
      </c>
      <c r="D35" s="442">
        <f>IF(LEFT($A35,2)="ma",$D$175,IF(LEFT($A35,2)="di",$D$180,IF(LEFT($A35,2)="wo",$D$185,IF(LEFT($A35,2)="do",$D$190,IF(LEFT($A35,2)="vr",$D$195,IF(LEFT($A35,2)="za",$D$198,IF(LEFT($A35,2)="zo",$D$199)))))))</f>
        <v>0</v>
      </c>
      <c r="E35" s="442">
        <f>IF(LEFT($A35,2)="ma",$E$175,IF(LEFT($A35,2)="di",$E$180,IF(LEFT($A35,2)="wo",$E$185,IF(LEFT($A35,2)="do",$E$190,IF(LEFT($A35,2)="vr",$E$195,IF(LEFT($A35,2)="za",$E$198,IF(LEFT($A35,2)="zo",$E$199)))))))</f>
        <v>0</v>
      </c>
      <c r="F35" s="442">
        <f>IF(LEFT($A35,2)="ma",$C$175,IF(LEFT($A35,2)="di",$C$180,IF(LEFT($A35,2)="wo",$C$185,IF(LEFT($A35,2)="do",$C$190,IF(LEFT($A35,2)="vr",$C$195,IF(LEFT($A35,2)="za",$C$198,IF(LEFT($A35,2)="zo",$C$199)))))))</f>
        <v>0</v>
      </c>
      <c r="G35" s="44">
        <f t="shared" si="11"/>
        <v>0</v>
      </c>
      <c r="H35" s="266"/>
      <c r="I35" s="266"/>
      <c r="J35" s="284"/>
      <c r="K35" s="284"/>
      <c r="L35" s="305"/>
      <c r="M35" s="306"/>
      <c r="N35" s="462">
        <f t="shared" si="20"/>
        <v>43044</v>
      </c>
      <c r="O35" s="287"/>
      <c r="P35" s="287"/>
      <c r="Q35" s="287"/>
      <c r="R35" s="81"/>
      <c r="S35" s="71">
        <f t="shared" si="1"/>
        <v>0</v>
      </c>
      <c r="T35" s="6">
        <f t="shared" si="2"/>
        <v>0</v>
      </c>
      <c r="U35" s="36"/>
      <c r="V35" s="72">
        <f t="shared" si="6"/>
        <v>0</v>
      </c>
      <c r="W35" s="72">
        <f t="shared" si="7"/>
        <v>0</v>
      </c>
      <c r="X35" s="73">
        <f t="shared" si="8"/>
        <v>0</v>
      </c>
      <c r="Y35" s="93">
        <f t="shared" si="3"/>
        <v>0</v>
      </c>
      <c r="Z35" s="235"/>
      <c r="AA35" s="536">
        <v>0</v>
      </c>
      <c r="AB35" s="537">
        <v>0</v>
      </c>
      <c r="AC35" s="99"/>
    </row>
    <row r="36" spans="1:29" ht="12.75" customHeight="1" thickBot="1" x14ac:dyDescent="0.3">
      <c r="A36" s="496" t="str">
        <f>TEXT($B$36,"dddd")</f>
        <v>zondag</v>
      </c>
      <c r="B36" s="663">
        <f>DATE($AC$3,11,7)</f>
        <v>43045</v>
      </c>
      <c r="C36" s="451"/>
      <c r="D36" s="493">
        <f>IF(LEFT($A36,2 )="ma",$D$171,IF(LEFT($A36,2)="di",$D$176,IF(LEFT($A36,2)="wo",$D$181,IF(LEFT($A36,2)="do",$D$186,IF(LEFT($A36,2)="vr",$D$191,IF(LEFT($A36,2)="za",$D$198,IF(LEFT($A36,2)="zo",$D$199)))))))</f>
        <v>0</v>
      </c>
      <c r="E36" s="495">
        <f>IF(LEFT($A36,2)="ma",$E$171,IF(LEFT($A36,2)="di",$E$176,IF(LEFT($A36,2)="wo",$E$181,IF(LEFT($A36,2)="do",$E$186,IF(LEFT($A36,2)="vr",$E$191,IF(LEFT($A36,2)="za",$E$198,IF(LEFT($A36,2)="zo",$E$199)))))))</f>
        <v>0</v>
      </c>
      <c r="F36" s="495">
        <f>IF(LEFT($A36,2)="ma",$C$171,IF(LEFT($A36,2)="di",$C$176,IF(LEFT($A36,2)="wo",$C$181,IF(LEFT($A36,2)="do",$C$186,IF(LEFT($A36,2)="vr",$C$191,IF(LEFT($A36,2)="za",$C$198,IF(LEFT($A36,2)="zo",$C$199)))))))</f>
        <v>0</v>
      </c>
      <c r="G36" s="45">
        <f t="shared" si="11"/>
        <v>0</v>
      </c>
      <c r="H36" s="267"/>
      <c r="I36" s="508"/>
      <c r="J36" s="288"/>
      <c r="K36" s="288"/>
      <c r="L36" s="307"/>
      <c r="M36" s="308"/>
      <c r="N36" s="461">
        <f>$B$36</f>
        <v>43045</v>
      </c>
      <c r="O36" s="291"/>
      <c r="P36" s="291"/>
      <c r="Q36" s="291"/>
      <c r="R36" s="79"/>
      <c r="S36" s="200">
        <f t="shared" si="1"/>
        <v>0</v>
      </c>
      <c r="T36" s="5">
        <f t="shared" si="2"/>
        <v>0</v>
      </c>
      <c r="U36" s="34"/>
      <c r="V36" s="67">
        <f>IF(LEFT(M36,1)="R",IF(U36&lt;$Q$2,0,U36-$Q$2),IF(LEFT(M36,1)="S",IF(U36&lt;$Q$2,0,U36-$Q$2),U36))</f>
        <v>0</v>
      </c>
      <c r="W36" s="67">
        <f>U36</f>
        <v>0</v>
      </c>
      <c r="X36" s="74">
        <f>W36*($Y$3)</f>
        <v>0</v>
      </c>
      <c r="Y36" s="91">
        <f t="shared" si="3"/>
        <v>0</v>
      </c>
      <c r="Z36" s="236"/>
      <c r="AA36" s="528">
        <v>0</v>
      </c>
      <c r="AB36" s="529">
        <v>0</v>
      </c>
      <c r="AC36" s="100"/>
    </row>
    <row r="37" spans="1:29" ht="12.75" customHeight="1" thickBot="1" x14ac:dyDescent="0.3">
      <c r="A37" s="497" t="str">
        <f t="shared" ref="A37:A40" si="21">TEXT($B$36,"dddd")</f>
        <v>zondag</v>
      </c>
      <c r="B37" s="664"/>
      <c r="C37" s="450"/>
      <c r="D37" s="494">
        <f>IF(LEFT($A37,2)="ma",$D$172,IF(LEFT($A37,2)="di",$D$177,IF(LEFT($A37,2)="wo",$D$182,IF(LEFT($A37,2)="do",$D$187,IF(LEFT($A37,2)="vr",$D$192,IF(LEFT($A37,2)="za",$D$198,IF(LEFT($A37,2)="zo",$D$199)))))))</f>
        <v>0</v>
      </c>
      <c r="E37" s="441">
        <f>IF(LEFT($A37,2)="ma",$E$172,IF(LEFT($A37,2)="di",$E$177,IF(LEFT($A37,2)="wo",$E$182,IF(LEFT($A37,2)="do",$E$187,IF(LEFT($A37,2)="vr",$E$192,IF(LEFT($A37,2)="za",$E$198,IF(LEFT($A37,2)="zo",$E$199)))))))</f>
        <v>0</v>
      </c>
      <c r="F37" s="441">
        <f>IF(LEFT($A37,2)="ma",$C$172,IF(LEFT($A37,2)="di",$C$177,IF(LEFT($A37,2)="wo",$C$182,IF(LEFT($A37,2)="do",$C$187,IF(LEFT($A37,2)="vr",$C$192,IF(LEFT($A37,2)="za",$C$198,IF(LEFT($A37,2)="zo",$C$199)))))))</f>
        <v>0</v>
      </c>
      <c r="G37" s="43">
        <f t="shared" si="11"/>
        <v>0</v>
      </c>
      <c r="H37" s="265"/>
      <c r="I37" s="265"/>
      <c r="J37" s="280"/>
      <c r="K37" s="280"/>
      <c r="L37" s="301"/>
      <c r="M37" s="302"/>
      <c r="N37" s="461">
        <f t="shared" ref="N37:N40" si="22">$B$36</f>
        <v>43045</v>
      </c>
      <c r="O37" s="283"/>
      <c r="P37" s="283"/>
      <c r="Q37" s="283"/>
      <c r="R37" s="80"/>
      <c r="S37" s="68">
        <f t="shared" si="1"/>
        <v>0</v>
      </c>
      <c r="T37" s="4">
        <f t="shared" si="2"/>
        <v>0</v>
      </c>
      <c r="U37" s="35"/>
      <c r="V37" s="69">
        <f t="shared" si="6"/>
        <v>0</v>
      </c>
      <c r="W37" s="69">
        <f t="shared" si="7"/>
        <v>0</v>
      </c>
      <c r="X37" s="70">
        <f t="shared" si="8"/>
        <v>0</v>
      </c>
      <c r="Y37" s="92">
        <f t="shared" si="3"/>
        <v>0</v>
      </c>
      <c r="Z37" s="234"/>
      <c r="AA37" s="530">
        <v>0</v>
      </c>
      <c r="AB37" s="531">
        <v>0</v>
      </c>
      <c r="AC37" s="97"/>
    </row>
    <row r="38" spans="1:29" ht="12.75" customHeight="1" thickBot="1" x14ac:dyDescent="0.3">
      <c r="A38" s="497" t="str">
        <f t="shared" si="21"/>
        <v>zondag</v>
      </c>
      <c r="B38" s="664"/>
      <c r="C38" s="452"/>
      <c r="D38" s="492">
        <f>IF(LEFT($A38,2)="ma",$D$173,IF(LEFT($A38,2)="di",$D$178,IF(LEFT($A38,2)="wo",$D$183,IF(LEFT($A38,2)="do",$D$188,IF(LEFT($A38,2)="vr",$D$193,IF(LEFT($A38,2)="za",$D$198,IF(LEFT($A38,2)="zo",$D$199)))))))</f>
        <v>0</v>
      </c>
      <c r="E38" s="441">
        <f>IF(LEFT($A38,2)="ma",$E$173,IF(LEFT($A38,2)="di",$E$178,IF(LEFT($A38,2)="wo",$E$183,IF(LEFT($A38,2)="do",$E$188,IF(LEFT($A38,2)="vr",$E$193,IF(LEFT($A38,2)="za",$E$198,IF(LEFT($A38,2)="zo",$E$199)))))))</f>
        <v>0</v>
      </c>
      <c r="F38" s="441">
        <f>IF(LEFT($A38,2)="ma",$C$173,IF(LEFT($A38,2)="di",$C$178,IF(LEFT($A38,2)="wo",$C$183,IF(LEFT($A38,2)="do",$C$188,IF(LEFT($A38,2)="vr",$C$193,IF(LEFT($A38,2)="za",$C$198,IF(LEFT($A38,2)="zo",$C$199)))))))</f>
        <v>0</v>
      </c>
      <c r="G38" s="43">
        <f t="shared" si="11"/>
        <v>0</v>
      </c>
      <c r="H38" s="265"/>
      <c r="I38" s="265"/>
      <c r="J38" s="280"/>
      <c r="K38" s="280"/>
      <c r="L38" s="301"/>
      <c r="M38" s="302"/>
      <c r="N38" s="461">
        <f t="shared" si="22"/>
        <v>43045</v>
      </c>
      <c r="O38" s="283"/>
      <c r="P38" s="283"/>
      <c r="Q38" s="283"/>
      <c r="R38" s="80"/>
      <c r="S38" s="68">
        <f t="shared" si="1"/>
        <v>0</v>
      </c>
      <c r="T38" s="4">
        <f t="shared" ref="T38:T69" si="23">S38*$R$3</f>
        <v>0</v>
      </c>
      <c r="U38" s="35"/>
      <c r="V38" s="69">
        <f t="shared" si="6"/>
        <v>0</v>
      </c>
      <c r="W38" s="69">
        <f t="shared" si="7"/>
        <v>0</v>
      </c>
      <c r="X38" s="70">
        <f t="shared" si="8"/>
        <v>0</v>
      </c>
      <c r="Y38" s="92">
        <f t="shared" ref="Y38:Y69" si="24">V38*($R$3)</f>
        <v>0</v>
      </c>
      <c r="Z38" s="234"/>
      <c r="AA38" s="530">
        <v>0</v>
      </c>
      <c r="AB38" s="531">
        <v>0</v>
      </c>
      <c r="AC38" s="97"/>
    </row>
    <row r="39" spans="1:29" ht="12.75" customHeight="1" thickBot="1" x14ac:dyDescent="0.3">
      <c r="A39" s="497" t="str">
        <f t="shared" si="21"/>
        <v>zondag</v>
      </c>
      <c r="B39" s="664"/>
      <c r="C39" s="450"/>
      <c r="D39" s="441">
        <f>IF(LEFT($A39,2)="ma",$D$174,IF(LEFT($A39,2)="di",$D$179,IF(LEFT($A39,2)="wo",$D$184,IF(LEFT($A39,2)="do",$D$189,IF(LEFT($A39,2)="vr",$D$194,IF(LEFT($A39,2)="za",$D$198,IF(LEFT($A39,2)="zo",$D$199)))))))</f>
        <v>0</v>
      </c>
      <c r="E39" s="441">
        <f>IF(LEFT($A39,2)="ma",$E$174,IF(LEFT($A39,2)="di",$E$179,IF(LEFT($A39,2)="wo",$E$184,IF(LEFT($A39,2)="do",$E$189,IF(LEFT($A39,2)="vr",$E$194,IF(LEFT($A39,2)="za",$E$198,IF(LEFT($A39,2)="zo",$E$199)))))))</f>
        <v>0</v>
      </c>
      <c r="F39" s="441">
        <f>IF(LEFT($A39,2)="ma",$C$174,IF(LEFT($A39,2)="di",$C$179,IF(LEFT($A39,2)="wo",$C$184,IF(LEFT($A39,2)="do",$C$189,IF(LEFT($A39,2)="vr",$C$194,IF(LEFT($A39,2)="za",$C$198,IF(LEFT($A39,2)="zo",$C$199)))))))</f>
        <v>0</v>
      </c>
      <c r="G39" s="43">
        <f t="shared" si="11"/>
        <v>0</v>
      </c>
      <c r="H39" s="265"/>
      <c r="I39" s="265"/>
      <c r="J39" s="280"/>
      <c r="K39" s="280"/>
      <c r="L39" s="301"/>
      <c r="M39" s="302"/>
      <c r="N39" s="461">
        <f t="shared" si="22"/>
        <v>43045</v>
      </c>
      <c r="O39" s="283"/>
      <c r="P39" s="283"/>
      <c r="Q39" s="283"/>
      <c r="R39" s="80"/>
      <c r="S39" s="68">
        <f t="shared" si="1"/>
        <v>0</v>
      </c>
      <c r="T39" s="4">
        <f t="shared" si="23"/>
        <v>0</v>
      </c>
      <c r="U39" s="35"/>
      <c r="V39" s="69">
        <f t="shared" si="6"/>
        <v>0</v>
      </c>
      <c r="W39" s="69">
        <f t="shared" si="7"/>
        <v>0</v>
      </c>
      <c r="X39" s="70">
        <f t="shared" si="8"/>
        <v>0</v>
      </c>
      <c r="Y39" s="92">
        <f t="shared" si="24"/>
        <v>0</v>
      </c>
      <c r="Z39" s="234"/>
      <c r="AA39" s="530">
        <v>0</v>
      </c>
      <c r="AB39" s="531">
        <v>0</v>
      </c>
      <c r="AC39" s="97"/>
    </row>
    <row r="40" spans="1:29" ht="13.5" customHeight="1" thickBot="1" x14ac:dyDescent="0.3">
      <c r="A40" s="498" t="str">
        <f t="shared" si="21"/>
        <v>zondag</v>
      </c>
      <c r="B40" s="665"/>
      <c r="C40" s="449" t="e">
        <f t="shared" si="12"/>
        <v>#REF!</v>
      </c>
      <c r="D40" s="442">
        <f>IF(LEFT($A40,2)="ma",$D$175,IF(LEFT($A40,2)="di",$D$180,IF(LEFT($A40,2)="wo",$D$185,IF(LEFT($A40,2)="do",$D$190,IF(LEFT($A40,2)="vr",$D$195,IF(LEFT($A40,2)="za",$D$198,IF(LEFT($A40,2)="zo",$D$199)))))))</f>
        <v>0</v>
      </c>
      <c r="E40" s="442">
        <f>IF(LEFT($A40,2)="ma",$E$175,IF(LEFT($A40,2)="di",$E$180,IF(LEFT($A40,2)="wo",$E$185,IF(LEFT($A40,2)="do",$E$190,IF(LEFT($A40,2)="vr",$E$195,IF(LEFT($A40,2)="za",$E$198,IF(LEFT($A40,2)="zo",$E$199)))))))</f>
        <v>0</v>
      </c>
      <c r="F40" s="442">
        <f>IF(LEFT($A40,2)="ma",$C$175,IF(LEFT($A40,2)="di",$C$180,IF(LEFT($A40,2)="wo",$C$185,IF(LEFT($A40,2)="do",$C$190,IF(LEFT($A40,2)="vr",$C$195,IF(LEFT($A40,2)="za",$C$198,IF(LEFT($A40,2)="zo",$C$199)))))))</f>
        <v>0</v>
      </c>
      <c r="G40" s="44">
        <f t="shared" si="11"/>
        <v>0</v>
      </c>
      <c r="H40" s="266"/>
      <c r="I40" s="266"/>
      <c r="J40" s="284"/>
      <c r="K40" s="284"/>
      <c r="L40" s="305"/>
      <c r="M40" s="306"/>
      <c r="N40" s="461">
        <f t="shared" si="22"/>
        <v>43045</v>
      </c>
      <c r="O40" s="287"/>
      <c r="P40" s="287"/>
      <c r="Q40" s="287"/>
      <c r="R40" s="81"/>
      <c r="S40" s="71">
        <f t="shared" si="1"/>
        <v>0</v>
      </c>
      <c r="T40" s="6">
        <f t="shared" si="23"/>
        <v>0</v>
      </c>
      <c r="U40" s="36"/>
      <c r="V40" s="72">
        <f t="shared" si="6"/>
        <v>0</v>
      </c>
      <c r="W40" s="72">
        <f t="shared" si="7"/>
        <v>0</v>
      </c>
      <c r="X40" s="73">
        <f t="shared" si="8"/>
        <v>0</v>
      </c>
      <c r="Y40" s="93">
        <f t="shared" si="24"/>
        <v>0</v>
      </c>
      <c r="Z40" s="235"/>
      <c r="AA40" s="532">
        <v>0</v>
      </c>
      <c r="AB40" s="533">
        <v>0</v>
      </c>
      <c r="AC40" s="99"/>
    </row>
    <row r="41" spans="1:29" ht="12.75" customHeight="1" x14ac:dyDescent="0.25">
      <c r="A41" s="496" t="str">
        <f>TEXT($B$41,"dddd")</f>
        <v>maandag</v>
      </c>
      <c r="B41" s="663">
        <f>DATE($AC$3,11,8)</f>
        <v>43046</v>
      </c>
      <c r="C41" s="451"/>
      <c r="D41" s="493">
        <f>IF(LEFT($A41,2 )="ma",$D$171,IF(LEFT($A41,2)="di",$D$176,IF(LEFT($A41,2)="wo",$D$181,IF(LEFT($A41,2)="do",$D$186,IF(LEFT($A41,2)="vr",$D$191,IF(LEFT($A41,2)="za",$D$198,IF(LEFT($A41,2)="zo",$D$199)))))))</f>
        <v>0</v>
      </c>
      <c r="E41" s="495">
        <f>IF(LEFT($A41,2)="ma",$E$171,IF(LEFT($A41,2)="di",$E$176,IF(LEFT($A41,2)="wo",$E$181,IF(LEFT($A41,2)="do",$E$186,IF(LEFT($A41,2)="vr",$E$191,IF(LEFT($A41,2)="za",$E$198,IF(LEFT($A41,2)="zo",$E$199)))))))</f>
        <v>0</v>
      </c>
      <c r="F41" s="495">
        <f>IF(LEFT($A41,2)="ma",$C$171,IF(LEFT($A41,2)="di",$C$176,IF(LEFT($A41,2)="wo",$C$181,IF(LEFT($A41,2)="do",$C$186,IF(LEFT($A41,2)="vr",$C$191,IF(LEFT($A41,2)="za",$C$198,IF(LEFT($A41,2)="zo",$C$199)))))))</f>
        <v>0</v>
      </c>
      <c r="G41" s="42">
        <f t="shared" si="11"/>
        <v>0</v>
      </c>
      <c r="H41" s="264"/>
      <c r="I41" s="508"/>
      <c r="J41" s="276"/>
      <c r="K41" s="276"/>
      <c r="L41" s="299"/>
      <c r="M41" s="300"/>
      <c r="N41" s="463">
        <f>$B$41</f>
        <v>43046</v>
      </c>
      <c r="O41" s="279"/>
      <c r="P41" s="279"/>
      <c r="Q41" s="279"/>
      <c r="R41" s="79"/>
      <c r="S41" s="200">
        <f t="shared" si="1"/>
        <v>0</v>
      </c>
      <c r="T41" s="5">
        <f t="shared" si="23"/>
        <v>0</v>
      </c>
      <c r="U41" s="34"/>
      <c r="V41" s="67">
        <f>IF(LEFT(M41,1)="R",IF(U41&lt;$Q$2,0,U41-$Q$2),IF(LEFT(M41,1)="S",IF(U41&lt;$Q$2,0,U41-$Q$2),U41))</f>
        <v>0</v>
      </c>
      <c r="W41" s="67">
        <f>U41</f>
        <v>0</v>
      </c>
      <c r="X41" s="74">
        <f>W41*($Y$3)</f>
        <v>0</v>
      </c>
      <c r="Y41" s="91">
        <f t="shared" si="24"/>
        <v>0</v>
      </c>
      <c r="Z41" s="238"/>
      <c r="AA41" s="534">
        <v>0</v>
      </c>
      <c r="AB41" s="535">
        <v>0</v>
      </c>
      <c r="AC41" s="96"/>
    </row>
    <row r="42" spans="1:29" ht="12.75" customHeight="1" x14ac:dyDescent="0.25">
      <c r="A42" s="497" t="str">
        <f>TEXT($B$41,"dddd")</f>
        <v>maandag</v>
      </c>
      <c r="B42" s="664"/>
      <c r="C42" s="450"/>
      <c r="D42" s="494">
        <f>IF(LEFT($A42,2)="ma",$D$172,IF(LEFT($A42,2)="di",$D$177,IF(LEFT($A42,2)="wo",$D$182,IF(LEFT($A42,2)="do",$D$187,IF(LEFT($A42,2)="vr",$D$192,IF(LEFT($A42,2)="za",$D$198,IF(LEFT($A42,2)="zo",$D$199)))))))</f>
        <v>0</v>
      </c>
      <c r="E42" s="441">
        <f>IF(LEFT($A42,2)="ma",$E$172,IF(LEFT($A42,2)="di",$E$177,IF(LEFT($A42,2)="wo",$E$182,IF(LEFT($A42,2)="do",$E$187,IF(LEFT($A42,2)="vr",$E$192,IF(LEFT($A42,2)="za",$E$198,IF(LEFT($A42,2)="zo",$E$199)))))))</f>
        <v>0</v>
      </c>
      <c r="F42" s="441">
        <f>IF(LEFT($A42,2)="ma",$C$172,IF(LEFT($A42,2)="di",$C$177,IF(LEFT($A42,2)="wo",$C$182,IF(LEFT($A42,2)="do",$C$187,IF(LEFT($A42,2)="vr",$C$192,IF(LEFT($A42,2)="za",$C$198,IF(LEFT($A42,2)="zo",$C$199)))))))</f>
        <v>0</v>
      </c>
      <c r="G42" s="43">
        <f t="shared" si="11"/>
        <v>0</v>
      </c>
      <c r="H42" s="265"/>
      <c r="I42" s="265"/>
      <c r="J42" s="280"/>
      <c r="K42" s="280"/>
      <c r="L42" s="301"/>
      <c r="M42" s="302"/>
      <c r="N42" s="463">
        <f t="shared" ref="N42:N45" si="25">$B$41</f>
        <v>43046</v>
      </c>
      <c r="O42" s="283"/>
      <c r="P42" s="283"/>
      <c r="Q42" s="283"/>
      <c r="R42" s="80"/>
      <c r="S42" s="68">
        <f t="shared" si="1"/>
        <v>0</v>
      </c>
      <c r="T42" s="4">
        <f t="shared" si="23"/>
        <v>0</v>
      </c>
      <c r="U42" s="35"/>
      <c r="V42" s="69">
        <f t="shared" si="6"/>
        <v>0</v>
      </c>
      <c r="W42" s="69">
        <f t="shared" si="7"/>
        <v>0</v>
      </c>
      <c r="X42" s="70">
        <f t="shared" si="8"/>
        <v>0</v>
      </c>
      <c r="Y42" s="92">
        <f t="shared" si="24"/>
        <v>0</v>
      </c>
      <c r="Z42" s="234"/>
      <c r="AA42" s="530">
        <v>0</v>
      </c>
      <c r="AB42" s="531">
        <v>0</v>
      </c>
      <c r="AC42" s="97"/>
    </row>
    <row r="43" spans="1:29" ht="12.75" customHeight="1" x14ac:dyDescent="0.25">
      <c r="A43" s="497" t="str">
        <f>TEXT($B$41,"dddd")</f>
        <v>maandag</v>
      </c>
      <c r="B43" s="664"/>
      <c r="C43" s="452"/>
      <c r="D43" s="492">
        <f>IF(LEFT($A43,2)="ma",$D$173,IF(LEFT($A43,2)="di",$D$178,IF(LEFT($A43,2)="wo",$D$183,IF(LEFT($A43,2)="do",$D$188,IF(LEFT($A43,2)="vr",$D$193,IF(LEFT($A43,2)="za",$D$198,IF(LEFT($A43,2)="zo",$D$199)))))))</f>
        <v>0</v>
      </c>
      <c r="E43" s="441">
        <f>IF(LEFT($A43,2)="ma",$E$173,IF(LEFT($A43,2)="di",$E$178,IF(LEFT($A43,2)="wo",$E$183,IF(LEFT($A43,2)="do",$E$188,IF(LEFT($A43,2)="vr",$E$193,IF(LEFT($A43,2)="za",$E$198,IF(LEFT($A43,2)="zo",$E$199)))))))</f>
        <v>0</v>
      </c>
      <c r="F43" s="441">
        <f>IF(LEFT($A43,2)="ma",$C$173,IF(LEFT($A43,2)="di",$C$178,IF(LEFT($A43,2)="wo",$C$183,IF(LEFT($A43,2)="do",$C$188,IF(LEFT($A43,2)="vr",$C$193,IF(LEFT($A43,2)="za",$C$198,IF(LEFT($A43,2)="zo",$C$199)))))))</f>
        <v>0</v>
      </c>
      <c r="G43" s="43">
        <f t="shared" si="11"/>
        <v>0</v>
      </c>
      <c r="H43" s="265"/>
      <c r="I43" s="265"/>
      <c r="J43" s="280"/>
      <c r="K43" s="280"/>
      <c r="L43" s="301"/>
      <c r="M43" s="302"/>
      <c r="N43" s="463">
        <f t="shared" si="25"/>
        <v>43046</v>
      </c>
      <c r="O43" s="283"/>
      <c r="P43" s="283"/>
      <c r="Q43" s="283"/>
      <c r="R43" s="80"/>
      <c r="S43" s="68">
        <f t="shared" si="1"/>
        <v>0</v>
      </c>
      <c r="T43" s="4">
        <f t="shared" si="23"/>
        <v>0</v>
      </c>
      <c r="U43" s="35"/>
      <c r="V43" s="69">
        <f t="shared" si="6"/>
        <v>0</v>
      </c>
      <c r="W43" s="69">
        <f t="shared" si="7"/>
        <v>0</v>
      </c>
      <c r="X43" s="70">
        <f t="shared" si="8"/>
        <v>0</v>
      </c>
      <c r="Y43" s="92">
        <f t="shared" si="24"/>
        <v>0</v>
      </c>
      <c r="Z43" s="234"/>
      <c r="AA43" s="530">
        <v>0</v>
      </c>
      <c r="AB43" s="531">
        <v>0</v>
      </c>
      <c r="AC43" s="97"/>
    </row>
    <row r="44" spans="1:29" ht="12.75" customHeight="1" thickBot="1" x14ac:dyDescent="0.3">
      <c r="A44" s="497" t="str">
        <f>TEXT($B$41,"dddd")</f>
        <v>maandag</v>
      </c>
      <c r="B44" s="664"/>
      <c r="C44" s="450"/>
      <c r="D44" s="441">
        <f>IF(LEFT($A44,2)="ma",$D$174,IF(LEFT($A44,2)="di",$D$179,IF(LEFT($A44,2)="wo",$D$184,IF(LEFT($A44,2)="do",$D$189,IF(LEFT($A44,2)="vr",$D$194,IF(LEFT($A44,2)="za",$D$198,IF(LEFT($A44,2)="zo",$D$199)))))))</f>
        <v>0</v>
      </c>
      <c r="E44" s="441">
        <f>IF(LEFT($A44,2)="ma",$E$174,IF(LEFT($A44,2)="di",$E$179,IF(LEFT($A44,2)="wo",$E$184,IF(LEFT($A44,2)="do",$E$189,IF(LEFT($A44,2)="vr",$E$194,IF(LEFT($A44,2)="za",$E$198,IF(LEFT($A44,2)="zo",$E$199)))))))</f>
        <v>0</v>
      </c>
      <c r="F44" s="441">
        <f>IF(LEFT($A44,2)="ma",$C$174,IF(LEFT($A44,2)="di",$C$179,IF(LEFT($A44,2)="wo",$C$184,IF(LEFT($A44,2)="do",$C$189,IF(LEFT($A44,2)="vr",$C$194,IF(LEFT($A44,2)="za",$C$198,IF(LEFT($A44,2)="zo",$C$199)))))))</f>
        <v>0</v>
      </c>
      <c r="G44" s="43">
        <f t="shared" si="11"/>
        <v>0</v>
      </c>
      <c r="H44" s="265"/>
      <c r="I44" s="265"/>
      <c r="J44" s="280"/>
      <c r="K44" s="280"/>
      <c r="L44" s="301"/>
      <c r="M44" s="302"/>
      <c r="N44" s="463">
        <f t="shared" si="25"/>
        <v>43046</v>
      </c>
      <c r="O44" s="283"/>
      <c r="P44" s="283"/>
      <c r="Q44" s="283"/>
      <c r="R44" s="80"/>
      <c r="S44" s="68">
        <f t="shared" si="1"/>
        <v>0</v>
      </c>
      <c r="T44" s="4">
        <f t="shared" si="23"/>
        <v>0</v>
      </c>
      <c r="U44" s="35"/>
      <c r="V44" s="69">
        <f t="shared" si="6"/>
        <v>0</v>
      </c>
      <c r="W44" s="69">
        <f t="shared" si="7"/>
        <v>0</v>
      </c>
      <c r="X44" s="70">
        <f t="shared" si="8"/>
        <v>0</v>
      </c>
      <c r="Y44" s="92">
        <f t="shared" si="24"/>
        <v>0</v>
      </c>
      <c r="Z44" s="234"/>
      <c r="AA44" s="530">
        <v>0</v>
      </c>
      <c r="AB44" s="531">
        <v>0</v>
      </c>
      <c r="AC44" s="97"/>
    </row>
    <row r="45" spans="1:29" ht="13.5" customHeight="1" thickBot="1" x14ac:dyDescent="0.3">
      <c r="A45" s="498" t="str">
        <f>TEXT($B$41,"dddd")</f>
        <v>maandag</v>
      </c>
      <c r="B45" s="665"/>
      <c r="C45" s="449" t="e">
        <f t="shared" si="12"/>
        <v>#REF!</v>
      </c>
      <c r="D45" s="442">
        <f>IF(LEFT($A45,2)="ma",$D$175,IF(LEFT($A45,2)="di",$D$180,IF(LEFT($A45,2)="wo",$D$185,IF(LEFT($A45,2)="do",$D$190,IF(LEFT($A45,2)="vr",$D$195,IF(LEFT($A45,2)="za",$D$198,IF(LEFT($A45,2)="zo",$D$199)))))))</f>
        <v>0</v>
      </c>
      <c r="E45" s="442">
        <f>IF(LEFT($A45,2)="ma",$E$175,IF(LEFT($A45,2)="di",$E$180,IF(LEFT($A45,2)="wo",$E$185,IF(LEFT($A45,2)="do",$E$190,IF(LEFT($A45,2)="vr",$E$195,IF(LEFT($A45,2)="za",$E$198,IF(LEFT($A45,2)="zo",$E$199)))))))</f>
        <v>0</v>
      </c>
      <c r="F45" s="442">
        <f>IF(LEFT($A45,2)="ma",$C$175,IF(LEFT($A45,2)="di",$C$180,IF(LEFT($A45,2)="wo",$C$185,IF(LEFT($A45,2)="do",$C$190,IF(LEFT($A45,2)="vr",$C$195,IF(LEFT($A45,2)="za",$C$198,IF(LEFT($A45,2)="zo",$C$199)))))))</f>
        <v>0</v>
      </c>
      <c r="G45" s="44">
        <f t="shared" si="11"/>
        <v>0</v>
      </c>
      <c r="H45" s="266"/>
      <c r="I45" s="266"/>
      <c r="J45" s="284"/>
      <c r="K45" s="284"/>
      <c r="L45" s="305"/>
      <c r="M45" s="306"/>
      <c r="N45" s="463">
        <f t="shared" si="25"/>
        <v>43046</v>
      </c>
      <c r="O45" s="287"/>
      <c r="P45" s="287"/>
      <c r="Q45" s="287"/>
      <c r="R45" s="81"/>
      <c r="S45" s="71">
        <f t="shared" si="1"/>
        <v>0</v>
      </c>
      <c r="T45" s="6">
        <f t="shared" si="23"/>
        <v>0</v>
      </c>
      <c r="U45" s="36"/>
      <c r="V45" s="72">
        <f t="shared" si="6"/>
        <v>0</v>
      </c>
      <c r="W45" s="72">
        <f t="shared" si="7"/>
        <v>0</v>
      </c>
      <c r="X45" s="73">
        <f t="shared" si="8"/>
        <v>0</v>
      </c>
      <c r="Y45" s="93">
        <f t="shared" si="24"/>
        <v>0</v>
      </c>
      <c r="Z45" s="235"/>
      <c r="AA45" s="536">
        <v>0</v>
      </c>
      <c r="AB45" s="537">
        <v>0</v>
      </c>
      <c r="AC45" s="99"/>
    </row>
    <row r="46" spans="1:29" ht="12.75" customHeight="1" thickBot="1" x14ac:dyDescent="0.3">
      <c r="A46" s="496" t="str">
        <f>TEXT($B$46,"dddd")</f>
        <v>dinsdag</v>
      </c>
      <c r="B46" s="663">
        <f>DATE($AC$3,11,9)</f>
        <v>43047</v>
      </c>
      <c r="C46" s="451"/>
      <c r="D46" s="493">
        <f>IF(LEFT($A46,2 )="ma",$D$171,IF(LEFT($A46,2)="di",$D$176,IF(LEFT($A46,2)="wo",$D$181,IF(LEFT($A46,2)="do",$D$186,IF(LEFT($A46,2)="vr",$D$191,IF(LEFT($A46,2)="za",$D$198,IF(LEFT($A46,2)="zo",$D$199)))))))</f>
        <v>0</v>
      </c>
      <c r="E46" s="495">
        <f>IF(LEFT($A46,2)="ma",$E$171,IF(LEFT($A46,2)="di",$E$176,IF(LEFT($A46,2)="wo",$E$181,IF(LEFT($A46,2)="do",$E$186,IF(LEFT($A46,2)="vr",$E$191,IF(LEFT($A46,2)="za",$E$198,IF(LEFT($A46,2)="zo",$E$199)))))))</f>
        <v>0</v>
      </c>
      <c r="F46" s="495">
        <f>IF(LEFT($A46,2)="ma",$C$171,IF(LEFT($A46,2)="di",$C$176,IF(LEFT($A46,2)="wo",$C$181,IF(LEFT($A46,2)="do",$C$186,IF(LEFT($A46,2)="vr",$C$191,IF(LEFT($A46,2)="za",$C$198,IF(LEFT($A46,2)="zo",$C$199)))))))</f>
        <v>0</v>
      </c>
      <c r="G46" s="45">
        <f t="shared" si="11"/>
        <v>0</v>
      </c>
      <c r="H46" s="267"/>
      <c r="I46" s="508"/>
      <c r="J46" s="288"/>
      <c r="K46" s="288"/>
      <c r="L46" s="307"/>
      <c r="M46" s="308"/>
      <c r="N46" s="464">
        <f>$B$46</f>
        <v>43047</v>
      </c>
      <c r="O46" s="291"/>
      <c r="P46" s="291"/>
      <c r="Q46" s="291"/>
      <c r="R46" s="79"/>
      <c r="S46" s="200">
        <f t="shared" si="1"/>
        <v>0</v>
      </c>
      <c r="T46" s="5">
        <f t="shared" si="23"/>
        <v>0</v>
      </c>
      <c r="U46" s="34"/>
      <c r="V46" s="67">
        <f>IF(LEFT(M46,1)="R",IF(U46&lt;$Q$2,0,U46-$Q$2),IF(LEFT(M46,1)="S",IF(U46&lt;$Q$2,0,U46-$Q$2),U46))</f>
        <v>0</v>
      </c>
      <c r="W46" s="67">
        <f>U46</f>
        <v>0</v>
      </c>
      <c r="X46" s="74">
        <f>W46*($Y$3)</f>
        <v>0</v>
      </c>
      <c r="Y46" s="91">
        <f t="shared" si="24"/>
        <v>0</v>
      </c>
      <c r="Z46" s="236"/>
      <c r="AA46" s="528">
        <v>0</v>
      </c>
      <c r="AB46" s="529">
        <v>0</v>
      </c>
      <c r="AC46" s="100"/>
    </row>
    <row r="47" spans="1:29" ht="12.75" customHeight="1" thickBot="1" x14ac:dyDescent="0.3">
      <c r="A47" s="497" t="str">
        <f>TEXT($B$46,"dddd")</f>
        <v>dinsdag</v>
      </c>
      <c r="B47" s="664"/>
      <c r="C47" s="450"/>
      <c r="D47" s="494">
        <f>IF(LEFT($A47,2)="ma",$D$172,IF(LEFT($A47,2)="di",$D$177,IF(LEFT($A47,2)="wo",$D$182,IF(LEFT($A47,2)="do",$D$187,IF(LEFT($A47,2)="vr",$D$192,IF(LEFT($A47,2)="za",$D$198,IF(LEFT($A47,2)="zo",$D$199)))))))</f>
        <v>0</v>
      </c>
      <c r="E47" s="441">
        <f>IF(LEFT($A47,2)="ma",$E$172,IF(LEFT($A47,2)="di",$E$177,IF(LEFT($A47,2)="wo",$E$182,IF(LEFT($A47,2)="do",$E$187,IF(LEFT($A47,2)="vr",$E$192,IF(LEFT($A47,2)="za",$E$198,IF(LEFT($A47,2)="zo",$E$199)))))))</f>
        <v>0</v>
      </c>
      <c r="F47" s="441">
        <f>IF(LEFT($A47,2)="ma",$C$172,IF(LEFT($A47,2)="di",$C$177,IF(LEFT($A47,2)="wo",$C$182,IF(LEFT($A47,2)="do",$C$187,IF(LEFT($A47,2)="vr",$C$192,IF(LEFT($A47,2)="za",$C$198,IF(LEFT($A47,2)="zo",$C$199)))))))</f>
        <v>0</v>
      </c>
      <c r="G47" s="43">
        <f t="shared" si="11"/>
        <v>0</v>
      </c>
      <c r="H47" s="265"/>
      <c r="I47" s="265"/>
      <c r="J47" s="280"/>
      <c r="K47" s="280"/>
      <c r="L47" s="301"/>
      <c r="M47" s="302"/>
      <c r="N47" s="464">
        <f t="shared" ref="N47:N50" si="26">$B$46</f>
        <v>43047</v>
      </c>
      <c r="O47" s="283"/>
      <c r="P47" s="283"/>
      <c r="Q47" s="283"/>
      <c r="R47" s="80"/>
      <c r="S47" s="68">
        <f t="shared" si="1"/>
        <v>0</v>
      </c>
      <c r="T47" s="4">
        <f t="shared" si="23"/>
        <v>0</v>
      </c>
      <c r="U47" s="35"/>
      <c r="V47" s="69">
        <f t="shared" si="6"/>
        <v>0</v>
      </c>
      <c r="W47" s="69">
        <f t="shared" si="7"/>
        <v>0</v>
      </c>
      <c r="X47" s="70">
        <f t="shared" si="8"/>
        <v>0</v>
      </c>
      <c r="Y47" s="92">
        <f t="shared" si="24"/>
        <v>0</v>
      </c>
      <c r="Z47" s="234"/>
      <c r="AA47" s="530">
        <v>0</v>
      </c>
      <c r="AB47" s="531">
        <v>0</v>
      </c>
      <c r="AC47" s="97"/>
    </row>
    <row r="48" spans="1:29" ht="12.75" customHeight="1" thickBot="1" x14ac:dyDescent="0.3">
      <c r="A48" s="497" t="str">
        <f>TEXT($B$46,"dddd")</f>
        <v>dinsdag</v>
      </c>
      <c r="B48" s="664"/>
      <c r="C48" s="452"/>
      <c r="D48" s="492">
        <f>IF(LEFT($A48,2)="ma",$D$173,IF(LEFT($A48,2)="di",$D$178,IF(LEFT($A48,2)="wo",$D$183,IF(LEFT($A48,2)="do",$D$188,IF(LEFT($A48,2)="vr",$D$193,IF(LEFT($A48,2)="za",$D$198,IF(LEFT($A48,2)="zo",$D$199)))))))</f>
        <v>0</v>
      </c>
      <c r="E48" s="441">
        <f>IF(LEFT($A48,2)="ma",$E$173,IF(LEFT($A48,2)="di",$E$178,IF(LEFT($A48,2)="wo",$E$183,IF(LEFT($A48,2)="do",$E$188,IF(LEFT($A48,2)="vr",$E$193,IF(LEFT($A48,2)="za",$E$198,IF(LEFT($A48,2)="zo",$E$199)))))))</f>
        <v>0</v>
      </c>
      <c r="F48" s="441">
        <f>IF(LEFT($A48,2)="ma",$C$173,IF(LEFT($A48,2)="di",$C$178,IF(LEFT($A48,2)="wo",$C$183,IF(LEFT($A48,2)="do",$C$188,IF(LEFT($A48,2)="vr",$C$193,IF(LEFT($A48,2)="za",$C$198,IF(LEFT($A48,2)="zo",$C$199)))))))</f>
        <v>0</v>
      </c>
      <c r="G48" s="43">
        <f t="shared" si="11"/>
        <v>0</v>
      </c>
      <c r="H48" s="265"/>
      <c r="I48" s="265"/>
      <c r="J48" s="280"/>
      <c r="K48" s="280"/>
      <c r="L48" s="301"/>
      <c r="M48" s="302"/>
      <c r="N48" s="464">
        <f t="shared" si="26"/>
        <v>43047</v>
      </c>
      <c r="O48" s="283"/>
      <c r="P48" s="283"/>
      <c r="Q48" s="283"/>
      <c r="R48" s="80"/>
      <c r="S48" s="68">
        <f t="shared" si="1"/>
        <v>0</v>
      </c>
      <c r="T48" s="4">
        <f t="shared" si="23"/>
        <v>0</v>
      </c>
      <c r="U48" s="35"/>
      <c r="V48" s="69">
        <f t="shared" si="6"/>
        <v>0</v>
      </c>
      <c r="W48" s="69">
        <f t="shared" si="7"/>
        <v>0</v>
      </c>
      <c r="X48" s="70">
        <f t="shared" si="8"/>
        <v>0</v>
      </c>
      <c r="Y48" s="92">
        <f t="shared" si="24"/>
        <v>0</v>
      </c>
      <c r="Z48" s="234"/>
      <c r="AA48" s="530">
        <v>0</v>
      </c>
      <c r="AB48" s="531">
        <v>0</v>
      </c>
      <c r="AC48" s="97"/>
    </row>
    <row r="49" spans="1:29" ht="12.75" customHeight="1" thickBot="1" x14ac:dyDescent="0.3">
      <c r="A49" s="497" t="str">
        <f>TEXT($B$46,"dddd")</f>
        <v>dinsdag</v>
      </c>
      <c r="B49" s="664"/>
      <c r="C49" s="450"/>
      <c r="D49" s="441">
        <f>IF(LEFT($A49,2)="ma",$D$174,IF(LEFT($A49,2)="di",$D$179,IF(LEFT($A49,2)="wo",$D$184,IF(LEFT($A49,2)="do",$D$189,IF(LEFT($A49,2)="vr",$D$194,IF(LEFT($A49,2)="za",$D$198,IF(LEFT($A49,2)="zo",$D$199)))))))</f>
        <v>0</v>
      </c>
      <c r="E49" s="441">
        <f>IF(LEFT($A49,2)="ma",$E$174,IF(LEFT($A49,2)="di",$E$179,IF(LEFT($A49,2)="wo",$E$184,IF(LEFT($A49,2)="do",$E$189,IF(LEFT($A49,2)="vr",$E$194,IF(LEFT($A49,2)="za",$E$198,IF(LEFT($A49,2)="zo",$E$199)))))))</f>
        <v>0</v>
      </c>
      <c r="F49" s="441">
        <f>IF(LEFT($A49,2)="ma",$C$174,IF(LEFT($A49,2)="di",$C$179,IF(LEFT($A49,2)="wo",$C$184,IF(LEFT($A49,2)="do",$C$189,IF(LEFT($A49,2)="vr",$C$194,IF(LEFT($A49,2)="za",$C$198,IF(LEFT($A49,2)="zo",$C$199)))))))</f>
        <v>0</v>
      </c>
      <c r="G49" s="43">
        <f t="shared" si="11"/>
        <v>0</v>
      </c>
      <c r="H49" s="265"/>
      <c r="I49" s="265"/>
      <c r="J49" s="280"/>
      <c r="K49" s="280"/>
      <c r="L49" s="301"/>
      <c r="M49" s="302"/>
      <c r="N49" s="464">
        <f t="shared" si="26"/>
        <v>43047</v>
      </c>
      <c r="O49" s="283"/>
      <c r="P49" s="283"/>
      <c r="Q49" s="283"/>
      <c r="R49" s="80"/>
      <c r="S49" s="68">
        <f t="shared" si="1"/>
        <v>0</v>
      </c>
      <c r="T49" s="4">
        <f t="shared" si="23"/>
        <v>0</v>
      </c>
      <c r="U49" s="35"/>
      <c r="V49" s="69">
        <f t="shared" si="6"/>
        <v>0</v>
      </c>
      <c r="W49" s="69">
        <f t="shared" si="7"/>
        <v>0</v>
      </c>
      <c r="X49" s="70">
        <f t="shared" si="8"/>
        <v>0</v>
      </c>
      <c r="Y49" s="92">
        <f t="shared" si="24"/>
        <v>0</v>
      </c>
      <c r="Z49" s="234"/>
      <c r="AA49" s="530">
        <v>0</v>
      </c>
      <c r="AB49" s="531">
        <v>0</v>
      </c>
      <c r="AC49" s="97"/>
    </row>
    <row r="50" spans="1:29" ht="13.5" customHeight="1" thickBot="1" x14ac:dyDescent="0.3">
      <c r="A50" s="498" t="str">
        <f>TEXT($B$46,"dddd")</f>
        <v>dinsdag</v>
      </c>
      <c r="B50" s="665"/>
      <c r="C50" s="449" t="e">
        <f t="shared" si="12"/>
        <v>#REF!</v>
      </c>
      <c r="D50" s="442">
        <f>IF(LEFT($A50,2)="ma",$D$175,IF(LEFT($A50,2)="di",$D$180,IF(LEFT($A50,2)="wo",$D$185,IF(LEFT($A50,2)="do",$D$190,IF(LEFT($A50,2)="vr",$D$195,IF(LEFT($A50,2)="za",$D$198,IF(LEFT($A50,2)="zo",$D$199)))))))</f>
        <v>0</v>
      </c>
      <c r="E50" s="442">
        <f>IF(LEFT($A50,2)="ma",$E$175,IF(LEFT($A50,2)="di",$E$180,IF(LEFT($A50,2)="wo",$E$185,IF(LEFT($A50,2)="do",$E$190,IF(LEFT($A50,2)="vr",$E$195,IF(LEFT($A50,2)="za",$E$198,IF(LEFT($A50,2)="zo",$E$199)))))))</f>
        <v>0</v>
      </c>
      <c r="F50" s="442">
        <f>IF(LEFT($A50,2)="ma",$C$175,IF(LEFT($A50,2)="di",$C$180,IF(LEFT($A50,2)="wo",$C$185,IF(LEFT($A50,2)="do",$C$190,IF(LEFT($A50,2)="vr",$C$195,IF(LEFT($A50,2)="za",$C$198,IF(LEFT($A50,2)="zo",$C$199)))))))</f>
        <v>0</v>
      </c>
      <c r="G50" s="44">
        <f t="shared" si="11"/>
        <v>0</v>
      </c>
      <c r="H50" s="266"/>
      <c r="I50" s="266"/>
      <c r="J50" s="284"/>
      <c r="K50" s="284"/>
      <c r="L50" s="305"/>
      <c r="M50" s="306"/>
      <c r="N50" s="464">
        <f t="shared" si="26"/>
        <v>43047</v>
      </c>
      <c r="O50" s="287"/>
      <c r="P50" s="287"/>
      <c r="Q50" s="287"/>
      <c r="R50" s="81"/>
      <c r="S50" s="71">
        <f t="shared" si="1"/>
        <v>0</v>
      </c>
      <c r="T50" s="6">
        <f t="shared" si="23"/>
        <v>0</v>
      </c>
      <c r="U50" s="36"/>
      <c r="V50" s="72">
        <f t="shared" si="6"/>
        <v>0</v>
      </c>
      <c r="W50" s="72">
        <f t="shared" si="7"/>
        <v>0</v>
      </c>
      <c r="X50" s="73">
        <f t="shared" si="8"/>
        <v>0</v>
      </c>
      <c r="Y50" s="93">
        <f t="shared" si="24"/>
        <v>0</v>
      </c>
      <c r="Z50" s="235"/>
      <c r="AA50" s="532">
        <v>0</v>
      </c>
      <c r="AB50" s="533">
        <v>0</v>
      </c>
      <c r="AC50" s="99"/>
    </row>
    <row r="51" spans="1:29" ht="12.75" customHeight="1" x14ac:dyDescent="0.25">
      <c r="A51" s="496" t="str">
        <f>TEXT($B$51,"dddd")</f>
        <v>woensdag</v>
      </c>
      <c r="B51" s="663">
        <f>DATE($AC$3,11,10)</f>
        <v>43048</v>
      </c>
      <c r="C51" s="451"/>
      <c r="D51" s="493">
        <f>IF(LEFT($A51,2 )="ma",$D$171,IF(LEFT($A51,2)="di",$D$176,IF(LEFT($A51,2)="wo",$D$181,IF(LEFT($A51,2)="do",$D$186,IF(LEFT($A51,2)="vr",$D$191,IF(LEFT($A51,2)="za",$D$198,IF(LEFT($A51,2)="zo",$D$199)))))))</f>
        <v>0</v>
      </c>
      <c r="E51" s="495">
        <f>IF(LEFT($A51,2)="ma",$E$171,IF(LEFT($A51,2)="di",$E$176,IF(LEFT($A51,2)="wo",$E$181,IF(LEFT($A51,2)="do",$E$186,IF(LEFT($A51,2)="vr",$E$191,IF(LEFT($A51,2)="za",$E$198,IF(LEFT($A51,2)="zo",$E$199)))))))</f>
        <v>0</v>
      </c>
      <c r="F51" s="495">
        <f>IF(LEFT($A51,2)="ma",$C$171,IF(LEFT($A51,2)="di",$C$176,IF(LEFT($A51,2)="wo",$C$181,IF(LEFT($A51,2)="do",$C$186,IF(LEFT($A51,2)="vr",$C$191,IF(LEFT($A51,2)="za",$C$198,IF(LEFT($A51,2)="zo",$C$199)))))))</f>
        <v>0</v>
      </c>
      <c r="G51" s="42">
        <f t="shared" si="11"/>
        <v>0</v>
      </c>
      <c r="H51" s="264"/>
      <c r="I51" s="508"/>
      <c r="J51" s="276"/>
      <c r="K51" s="276"/>
      <c r="L51" s="299"/>
      <c r="M51" s="300"/>
      <c r="N51" s="463">
        <f>$B$51</f>
        <v>43048</v>
      </c>
      <c r="O51" s="279"/>
      <c r="P51" s="279"/>
      <c r="Q51" s="279"/>
      <c r="R51" s="79"/>
      <c r="S51" s="200">
        <f t="shared" si="1"/>
        <v>0</v>
      </c>
      <c r="T51" s="5">
        <f t="shared" si="23"/>
        <v>0</v>
      </c>
      <c r="U51" s="34"/>
      <c r="V51" s="67">
        <f>IF(LEFT(M51,1)="R",IF(U51&lt;$Q$2,0,U51-$Q$2),IF(LEFT(M51,1)="S",IF(U51&lt;$Q$2,0,U51-$Q$2),U51))</f>
        <v>0</v>
      </c>
      <c r="W51" s="67">
        <f>U51</f>
        <v>0</v>
      </c>
      <c r="X51" s="74">
        <f>W51*($Y$3)</f>
        <v>0</v>
      </c>
      <c r="Y51" s="91">
        <f t="shared" si="24"/>
        <v>0</v>
      </c>
      <c r="Z51" s="238"/>
      <c r="AA51" s="534">
        <v>0</v>
      </c>
      <c r="AB51" s="535">
        <v>0</v>
      </c>
      <c r="AC51" s="96"/>
    </row>
    <row r="52" spans="1:29" ht="12.75" customHeight="1" x14ac:dyDescent="0.25">
      <c r="A52" s="497" t="str">
        <f>TEXT($B$51,"dddd")</f>
        <v>woensdag</v>
      </c>
      <c r="B52" s="664"/>
      <c r="C52" s="450"/>
      <c r="D52" s="494">
        <f>IF(LEFT($A52,2)="ma",$D$172,IF(LEFT($A52,2)="di",$D$177,IF(LEFT($A52,2)="wo",$D$182,IF(LEFT($A52,2)="do",$D$187,IF(LEFT($A52,2)="vr",$D$192,IF(LEFT($A52,2)="za",$D$198,IF(LEFT($A52,2)="zo",$D$199)))))))</f>
        <v>0</v>
      </c>
      <c r="E52" s="441">
        <f>IF(LEFT($A52,2)="ma",$E$172,IF(LEFT($A52,2)="di",$E$177,IF(LEFT($A52,2)="wo",$E$182,IF(LEFT($A52,2)="do",$E$187,IF(LEFT($A52,2)="vr",$E$192,IF(LEFT($A52,2)="za",$E$198,IF(LEFT($A52,2)="zo",$E$199)))))))</f>
        <v>0</v>
      </c>
      <c r="F52" s="441">
        <f>IF(LEFT($A52,2)="ma",$C$172,IF(LEFT($A52,2)="di",$C$177,IF(LEFT($A52,2)="wo",$C$182,IF(LEFT($A52,2)="do",$C$187,IF(LEFT($A52,2)="vr",$C$192,IF(LEFT($A52,2)="za",$C$198,IF(LEFT($A52,2)="zo",$C$199)))))))</f>
        <v>0</v>
      </c>
      <c r="G52" s="43">
        <f t="shared" si="11"/>
        <v>0</v>
      </c>
      <c r="H52" s="265"/>
      <c r="I52" s="265"/>
      <c r="J52" s="280"/>
      <c r="K52" s="280"/>
      <c r="L52" s="301"/>
      <c r="M52" s="302"/>
      <c r="N52" s="463">
        <f t="shared" ref="N52:N55" si="27">$B$51</f>
        <v>43048</v>
      </c>
      <c r="O52" s="283"/>
      <c r="P52" s="283"/>
      <c r="Q52" s="283"/>
      <c r="R52" s="80"/>
      <c r="S52" s="68">
        <f t="shared" si="1"/>
        <v>0</v>
      </c>
      <c r="T52" s="4">
        <f t="shared" si="23"/>
        <v>0</v>
      </c>
      <c r="U52" s="35"/>
      <c r="V52" s="69">
        <f t="shared" si="6"/>
        <v>0</v>
      </c>
      <c r="W52" s="69">
        <f t="shared" si="7"/>
        <v>0</v>
      </c>
      <c r="X52" s="70">
        <f t="shared" si="8"/>
        <v>0</v>
      </c>
      <c r="Y52" s="92">
        <f t="shared" si="24"/>
        <v>0</v>
      </c>
      <c r="Z52" s="234"/>
      <c r="AA52" s="530">
        <v>0</v>
      </c>
      <c r="AB52" s="531">
        <v>0</v>
      </c>
      <c r="AC52" s="97"/>
    </row>
    <row r="53" spans="1:29" ht="12.75" customHeight="1" x14ac:dyDescent="0.25">
      <c r="A53" s="497" t="str">
        <f>TEXT($B$51,"dddd")</f>
        <v>woensdag</v>
      </c>
      <c r="B53" s="664"/>
      <c r="C53" s="452"/>
      <c r="D53" s="492">
        <f>IF(LEFT($A53,2)="ma",$D$173,IF(LEFT($A53,2)="di",$D$178,IF(LEFT($A53,2)="wo",$D$183,IF(LEFT($A53,2)="do",$D$188,IF(LEFT($A53,2)="vr",$D$193,IF(LEFT($A53,2)="za",$D$198,IF(LEFT($A53,2)="zo",$D$199)))))))</f>
        <v>0</v>
      </c>
      <c r="E53" s="441">
        <f>IF(LEFT($A53,2)="ma",$E$173,IF(LEFT($A53,2)="di",$E$178,IF(LEFT($A53,2)="wo",$E$183,IF(LEFT($A53,2)="do",$E$188,IF(LEFT($A53,2)="vr",$E$193,IF(LEFT($A53,2)="za",$E$198,IF(LEFT($A53,2)="zo",$E$199)))))))</f>
        <v>0</v>
      </c>
      <c r="F53" s="441">
        <f>IF(LEFT($A53,2)="ma",$C$173,IF(LEFT($A53,2)="di",$C$178,IF(LEFT($A53,2)="wo",$C$183,IF(LEFT($A53,2)="do",$C$188,IF(LEFT($A53,2)="vr",$C$193,IF(LEFT($A53,2)="za",$C$198,IF(LEFT($A53,2)="zo",$C$199)))))))</f>
        <v>0</v>
      </c>
      <c r="G53" s="43">
        <f t="shared" si="11"/>
        <v>0</v>
      </c>
      <c r="H53" s="265"/>
      <c r="I53" s="265"/>
      <c r="J53" s="280"/>
      <c r="K53" s="280"/>
      <c r="L53" s="301"/>
      <c r="M53" s="302"/>
      <c r="N53" s="463">
        <f t="shared" si="27"/>
        <v>43048</v>
      </c>
      <c r="O53" s="283"/>
      <c r="P53" s="283"/>
      <c r="Q53" s="283"/>
      <c r="R53" s="80"/>
      <c r="S53" s="68">
        <f t="shared" si="1"/>
        <v>0</v>
      </c>
      <c r="T53" s="4">
        <f t="shared" si="23"/>
        <v>0</v>
      </c>
      <c r="U53" s="35"/>
      <c r="V53" s="69">
        <f t="shared" si="6"/>
        <v>0</v>
      </c>
      <c r="W53" s="69">
        <f t="shared" si="7"/>
        <v>0</v>
      </c>
      <c r="X53" s="70">
        <f t="shared" si="8"/>
        <v>0</v>
      </c>
      <c r="Y53" s="92">
        <f t="shared" si="24"/>
        <v>0</v>
      </c>
      <c r="Z53" s="234"/>
      <c r="AA53" s="530">
        <v>0</v>
      </c>
      <c r="AB53" s="531">
        <v>0</v>
      </c>
      <c r="AC53" s="97"/>
    </row>
    <row r="54" spans="1:29" ht="12.75" customHeight="1" thickBot="1" x14ac:dyDescent="0.3">
      <c r="A54" s="497" t="str">
        <f>TEXT($B$51,"dddd")</f>
        <v>woensdag</v>
      </c>
      <c r="B54" s="664"/>
      <c r="C54" s="450"/>
      <c r="D54" s="441">
        <f>IF(LEFT($A54,2)="ma",$D$174,IF(LEFT($A54,2)="di",$D$179,IF(LEFT($A54,2)="wo",$D$184,IF(LEFT($A54,2)="do",$D$189,IF(LEFT($A54,2)="vr",$D$194,IF(LEFT($A54,2)="za",$D$198,IF(LEFT($A54,2)="zo",$D$199)))))))</f>
        <v>0</v>
      </c>
      <c r="E54" s="441">
        <f>IF(LEFT($A54,2)="ma",$E$174,IF(LEFT($A54,2)="di",$E$179,IF(LEFT($A54,2)="wo",$E$184,IF(LEFT($A54,2)="do",$E$189,IF(LEFT($A54,2)="vr",$E$194,IF(LEFT($A54,2)="za",$E$198,IF(LEFT($A54,2)="zo",$E$199)))))))</f>
        <v>0</v>
      </c>
      <c r="F54" s="441">
        <f>IF(LEFT($A54,2)="ma",$C$174,IF(LEFT($A54,2)="di",$C$179,IF(LEFT($A54,2)="wo",$C$184,IF(LEFT($A54,2)="do",$C$189,IF(LEFT($A54,2)="vr",$C$194,IF(LEFT($A54,2)="za",$C$198,IF(LEFT($A54,2)="zo",$C$199)))))))</f>
        <v>0</v>
      </c>
      <c r="G54" s="43">
        <f t="shared" si="11"/>
        <v>0</v>
      </c>
      <c r="H54" s="265"/>
      <c r="I54" s="265"/>
      <c r="J54" s="280"/>
      <c r="K54" s="280"/>
      <c r="L54" s="301"/>
      <c r="M54" s="302"/>
      <c r="N54" s="463">
        <f t="shared" si="27"/>
        <v>43048</v>
      </c>
      <c r="O54" s="283"/>
      <c r="P54" s="283"/>
      <c r="Q54" s="283"/>
      <c r="R54" s="80"/>
      <c r="S54" s="68">
        <f t="shared" si="1"/>
        <v>0</v>
      </c>
      <c r="T54" s="4">
        <f t="shared" si="23"/>
        <v>0</v>
      </c>
      <c r="U54" s="35"/>
      <c r="V54" s="69">
        <f t="shared" si="6"/>
        <v>0</v>
      </c>
      <c r="W54" s="69">
        <f t="shared" si="7"/>
        <v>0</v>
      </c>
      <c r="X54" s="70">
        <f t="shared" si="8"/>
        <v>0</v>
      </c>
      <c r="Y54" s="92">
        <f t="shared" si="24"/>
        <v>0</v>
      </c>
      <c r="Z54" s="234"/>
      <c r="AA54" s="530">
        <v>0</v>
      </c>
      <c r="AB54" s="531">
        <v>0</v>
      </c>
      <c r="AC54" s="97"/>
    </row>
    <row r="55" spans="1:29" ht="13.5" customHeight="1" thickBot="1" x14ac:dyDescent="0.3">
      <c r="A55" s="498" t="str">
        <f>TEXT($B$51,"dddd")</f>
        <v>woensdag</v>
      </c>
      <c r="B55" s="665"/>
      <c r="C55" s="449" t="e">
        <f t="shared" si="12"/>
        <v>#REF!</v>
      </c>
      <c r="D55" s="442">
        <f>IF(LEFT($A55,2)="ma",$D$175,IF(LEFT($A55,2)="di",$D$180,IF(LEFT($A55,2)="wo",$D$185,IF(LEFT($A55,2)="do",$D$190,IF(LEFT($A55,2)="vr",$D$195,IF(LEFT($A55,2)="za",$D$198,IF(LEFT($A55,2)="zo",$D$199)))))))</f>
        <v>0</v>
      </c>
      <c r="E55" s="442">
        <f>IF(LEFT($A55,2)="ma",$E$175,IF(LEFT($A55,2)="di",$E$180,IF(LEFT($A55,2)="wo",$E$185,IF(LEFT($A55,2)="do",$E$190,IF(LEFT($A55,2)="vr",$E$195,IF(LEFT($A55,2)="za",$E$198,IF(LEFT($A55,2)="zo",$E$199)))))))</f>
        <v>0</v>
      </c>
      <c r="F55" s="442">
        <f>IF(LEFT($A55,2)="ma",$C$175,IF(LEFT($A55,2)="di",$C$180,IF(LEFT($A55,2)="wo",$C$185,IF(LEFT($A55,2)="do",$C$190,IF(LEFT($A55,2)="vr",$C$195,IF(LEFT($A55,2)="za",$C$198,IF(LEFT($A55,2)="zo",$C$199)))))))</f>
        <v>0</v>
      </c>
      <c r="G55" s="44">
        <f t="shared" si="11"/>
        <v>0</v>
      </c>
      <c r="H55" s="266"/>
      <c r="I55" s="266"/>
      <c r="J55" s="284"/>
      <c r="K55" s="284"/>
      <c r="L55" s="305"/>
      <c r="M55" s="306"/>
      <c r="N55" s="463">
        <f t="shared" si="27"/>
        <v>43048</v>
      </c>
      <c r="O55" s="287"/>
      <c r="P55" s="287"/>
      <c r="Q55" s="287"/>
      <c r="R55" s="81"/>
      <c r="S55" s="71">
        <f t="shared" si="1"/>
        <v>0</v>
      </c>
      <c r="T55" s="6">
        <f t="shared" si="23"/>
        <v>0</v>
      </c>
      <c r="U55" s="36"/>
      <c r="V55" s="72">
        <f t="shared" si="6"/>
        <v>0</v>
      </c>
      <c r="W55" s="72">
        <f t="shared" si="7"/>
        <v>0</v>
      </c>
      <c r="X55" s="73">
        <f t="shared" si="8"/>
        <v>0</v>
      </c>
      <c r="Y55" s="93">
        <f t="shared" si="24"/>
        <v>0</v>
      </c>
      <c r="Z55" s="235"/>
      <c r="AA55" s="536">
        <v>0</v>
      </c>
      <c r="AB55" s="537">
        <v>0</v>
      </c>
      <c r="AC55" s="99"/>
    </row>
    <row r="56" spans="1:29" ht="12.75" customHeight="1" thickBot="1" x14ac:dyDescent="0.3">
      <c r="A56" s="496" t="str">
        <f>TEXT($B$56,"dddd")</f>
        <v>donderdag</v>
      </c>
      <c r="B56" s="663">
        <f>DATE($AC$3,11,11)</f>
        <v>43049</v>
      </c>
      <c r="C56" s="451"/>
      <c r="D56" s="493">
        <f>IF(LEFT($A56,2 )="ma",$D$171,IF(LEFT($A56,2)="di",$D$176,IF(LEFT($A56,2)="wo",$D$181,IF(LEFT($A56,2)="do",$D$186,IF(LEFT($A56,2)="vr",$D$191,IF(LEFT($A56,2)="za",$D$198,IF(LEFT($A56,2)="zo",$D$199)))))))</f>
        <v>0</v>
      </c>
      <c r="E56" s="495">
        <f>IF(LEFT($A56,2)="ma",$E$171,IF(LEFT($A56,2)="di",$E$176,IF(LEFT($A56,2)="wo",$E$181,IF(LEFT($A56,2)="do",$E$186,IF(LEFT($A56,2)="vr",$E$191,IF(LEFT($A56,2)="za",$E$198,IF(LEFT($A56,2)="zo",$E$199)))))))</f>
        <v>0</v>
      </c>
      <c r="F56" s="495">
        <f>IF(LEFT($A56,2)="ma",$C$171,IF(LEFT($A56,2)="di",$C$176,IF(LEFT($A56,2)="wo",$C$181,IF(LEFT($A56,2)="do",$C$186,IF(LEFT($A56,2)="vr",$C$191,IF(LEFT($A56,2)="za",$C$198,IF(LEFT($A56,2)="zo",$C$199)))))))</f>
        <v>0</v>
      </c>
      <c r="G56" s="45">
        <f t="shared" si="11"/>
        <v>0</v>
      </c>
      <c r="H56" s="267"/>
      <c r="I56" s="508"/>
      <c r="J56" s="288"/>
      <c r="K56" s="288"/>
      <c r="L56" s="307"/>
      <c r="M56" s="308"/>
      <c r="N56" s="464">
        <f>$B$56</f>
        <v>43049</v>
      </c>
      <c r="O56" s="291"/>
      <c r="P56" s="291"/>
      <c r="Q56" s="291"/>
      <c r="R56" s="79"/>
      <c r="S56" s="200">
        <f t="shared" si="1"/>
        <v>0</v>
      </c>
      <c r="T56" s="5">
        <f t="shared" si="23"/>
        <v>0</v>
      </c>
      <c r="U56" s="34"/>
      <c r="V56" s="67">
        <f>IF(LEFT(M56,1)="R",IF(U56&lt;$Q$2,0,U56-$Q$2),IF(LEFT(M56,1)="S",IF(U56&lt;$Q$2,0,U56-$Q$2),U56))</f>
        <v>0</v>
      </c>
      <c r="W56" s="67">
        <f>U56</f>
        <v>0</v>
      </c>
      <c r="X56" s="74">
        <f>W56*($Y$3)</f>
        <v>0</v>
      </c>
      <c r="Y56" s="91">
        <f t="shared" si="24"/>
        <v>0</v>
      </c>
      <c r="Z56" s="236"/>
      <c r="AA56" s="528">
        <v>0</v>
      </c>
      <c r="AB56" s="529">
        <v>0</v>
      </c>
      <c r="AC56" s="100"/>
    </row>
    <row r="57" spans="1:29" ht="12.75" customHeight="1" thickBot="1" x14ac:dyDescent="0.3">
      <c r="A57" s="497" t="str">
        <f>TEXT($B$56,"dddd")</f>
        <v>donderdag</v>
      </c>
      <c r="B57" s="664"/>
      <c r="C57" s="450"/>
      <c r="D57" s="494">
        <f>IF(LEFT($A57,2)="ma",$D$172,IF(LEFT($A57,2)="di",$D$177,IF(LEFT($A57,2)="wo",$D$182,IF(LEFT($A57,2)="do",$D$187,IF(LEFT($A57,2)="vr",$D$192,IF(LEFT($A57,2)="za",$D$198,IF(LEFT($A57,2)="zo",$D$199)))))))</f>
        <v>0</v>
      </c>
      <c r="E57" s="441">
        <f>IF(LEFT($A57,2)="ma",$E$172,IF(LEFT($A57,2)="di",$E$177,IF(LEFT($A57,2)="wo",$E$182,IF(LEFT($A57,2)="do",$E$187,IF(LEFT($A57,2)="vr",$E$192,IF(LEFT($A57,2)="za",$E$198,IF(LEFT($A57,2)="zo",$E$199)))))))</f>
        <v>0</v>
      </c>
      <c r="F57" s="441">
        <f>IF(LEFT($A57,2)="ma",$C$172,IF(LEFT($A57,2)="di",$C$177,IF(LEFT($A57,2)="wo",$C$182,IF(LEFT($A57,2)="do",$C$187,IF(LEFT($A57,2)="vr",$C$192,IF(LEFT($A57,2)="za",$C$198,IF(LEFT($A57,2)="zo",$C$199)))))))</f>
        <v>0</v>
      </c>
      <c r="G57" s="43">
        <f t="shared" si="11"/>
        <v>0</v>
      </c>
      <c r="H57" s="265"/>
      <c r="I57" s="265"/>
      <c r="J57" s="280"/>
      <c r="K57" s="280"/>
      <c r="L57" s="301"/>
      <c r="M57" s="302"/>
      <c r="N57" s="464">
        <f t="shared" ref="N57:N60" si="28">$B$56</f>
        <v>43049</v>
      </c>
      <c r="O57" s="283"/>
      <c r="P57" s="283"/>
      <c r="Q57" s="283"/>
      <c r="R57" s="80"/>
      <c r="S57" s="68">
        <f t="shared" si="1"/>
        <v>0</v>
      </c>
      <c r="T57" s="4">
        <f t="shared" si="23"/>
        <v>0</v>
      </c>
      <c r="U57" s="35"/>
      <c r="V57" s="69">
        <f t="shared" si="6"/>
        <v>0</v>
      </c>
      <c r="W57" s="69">
        <f t="shared" si="7"/>
        <v>0</v>
      </c>
      <c r="X57" s="70">
        <f t="shared" si="8"/>
        <v>0</v>
      </c>
      <c r="Y57" s="92">
        <f t="shared" si="24"/>
        <v>0</v>
      </c>
      <c r="Z57" s="234"/>
      <c r="AA57" s="530">
        <v>0</v>
      </c>
      <c r="AB57" s="531">
        <v>0</v>
      </c>
      <c r="AC57" s="97"/>
    </row>
    <row r="58" spans="1:29" ht="12.75" customHeight="1" thickBot="1" x14ac:dyDescent="0.3">
      <c r="A58" s="497" t="str">
        <f>TEXT($B$56,"dddd")</f>
        <v>donderdag</v>
      </c>
      <c r="B58" s="664"/>
      <c r="C58" s="452"/>
      <c r="D58" s="492">
        <f>IF(LEFT($A58,2)="ma",$D$173,IF(LEFT($A58,2)="di",$D$178,IF(LEFT($A58,2)="wo",$D$183,IF(LEFT($A58,2)="do",$D$188,IF(LEFT($A58,2)="vr",$D$193,IF(LEFT($A58,2)="za",$D$198,IF(LEFT($A58,2)="zo",$D$199)))))))</f>
        <v>0</v>
      </c>
      <c r="E58" s="441">
        <f>IF(LEFT($A58,2)="ma",$E$173,IF(LEFT($A58,2)="di",$E$178,IF(LEFT($A58,2)="wo",$E$183,IF(LEFT($A58,2)="do",$E$188,IF(LEFT($A58,2)="vr",$E$193,IF(LEFT($A58,2)="za",$E$198,IF(LEFT($A58,2)="zo",$E$199)))))))</f>
        <v>0</v>
      </c>
      <c r="F58" s="441">
        <f>IF(LEFT($A58,2)="ma",$C$173,IF(LEFT($A58,2)="di",$C$178,IF(LEFT($A58,2)="wo",$C$183,IF(LEFT($A58,2)="do",$C$188,IF(LEFT($A58,2)="vr",$C$193,IF(LEFT($A58,2)="za",$C$198,IF(LEFT($A58,2)="zo",$C$199)))))))</f>
        <v>0</v>
      </c>
      <c r="G58" s="43">
        <f t="shared" si="11"/>
        <v>0</v>
      </c>
      <c r="H58" s="265"/>
      <c r="I58" s="265"/>
      <c r="J58" s="280"/>
      <c r="K58" s="280"/>
      <c r="L58" s="301"/>
      <c r="M58" s="302"/>
      <c r="N58" s="464">
        <f t="shared" si="28"/>
        <v>43049</v>
      </c>
      <c r="O58" s="283"/>
      <c r="P58" s="283"/>
      <c r="Q58" s="283"/>
      <c r="R58" s="80"/>
      <c r="S58" s="68">
        <f t="shared" si="1"/>
        <v>0</v>
      </c>
      <c r="T58" s="4">
        <f t="shared" si="23"/>
        <v>0</v>
      </c>
      <c r="U58" s="35"/>
      <c r="V58" s="69">
        <f t="shared" si="6"/>
        <v>0</v>
      </c>
      <c r="W58" s="69">
        <f t="shared" si="7"/>
        <v>0</v>
      </c>
      <c r="X58" s="70">
        <f t="shared" si="8"/>
        <v>0</v>
      </c>
      <c r="Y58" s="92">
        <f t="shared" si="24"/>
        <v>0</v>
      </c>
      <c r="Z58" s="234"/>
      <c r="AA58" s="530">
        <v>0</v>
      </c>
      <c r="AB58" s="531">
        <v>0</v>
      </c>
      <c r="AC58" s="97"/>
    </row>
    <row r="59" spans="1:29" ht="12.75" customHeight="1" thickBot="1" x14ac:dyDescent="0.3">
      <c r="A59" s="497" t="str">
        <f>TEXT($B$56,"dddd")</f>
        <v>donderdag</v>
      </c>
      <c r="B59" s="664"/>
      <c r="C59" s="450"/>
      <c r="D59" s="441">
        <f>IF(LEFT($A59,2)="ma",$D$174,IF(LEFT($A59,2)="di",$D$179,IF(LEFT($A59,2)="wo",$D$184,IF(LEFT($A59,2)="do",$D$189,IF(LEFT($A59,2)="vr",$D$194,IF(LEFT($A59,2)="za",$D$198,IF(LEFT($A59,2)="zo",$D$199)))))))</f>
        <v>0</v>
      </c>
      <c r="E59" s="441">
        <f>IF(LEFT($A59,2)="ma",$E$174,IF(LEFT($A59,2)="di",$E$179,IF(LEFT($A59,2)="wo",$E$184,IF(LEFT($A59,2)="do",$E$189,IF(LEFT($A59,2)="vr",$E$194,IF(LEFT($A59,2)="za",$E$198,IF(LEFT($A59,2)="zo",$E$199)))))))</f>
        <v>0</v>
      </c>
      <c r="F59" s="441">
        <f>IF(LEFT($A59,2)="ma",$C$174,IF(LEFT($A59,2)="di",$C$179,IF(LEFT($A59,2)="wo",$C$184,IF(LEFT($A59,2)="do",$C$189,IF(LEFT($A59,2)="vr",$C$194,IF(LEFT($A59,2)="za",$C$198,IF(LEFT($A59,2)="zo",$C$199)))))))</f>
        <v>0</v>
      </c>
      <c r="G59" s="43">
        <f t="shared" si="11"/>
        <v>0</v>
      </c>
      <c r="H59" s="265"/>
      <c r="I59" s="265"/>
      <c r="J59" s="280"/>
      <c r="K59" s="280"/>
      <c r="L59" s="301"/>
      <c r="M59" s="302"/>
      <c r="N59" s="464">
        <f t="shared" si="28"/>
        <v>43049</v>
      </c>
      <c r="O59" s="283"/>
      <c r="P59" s="283"/>
      <c r="Q59" s="283"/>
      <c r="R59" s="80"/>
      <c r="S59" s="68">
        <f t="shared" si="1"/>
        <v>0</v>
      </c>
      <c r="T59" s="4">
        <f t="shared" si="23"/>
        <v>0</v>
      </c>
      <c r="U59" s="35"/>
      <c r="V59" s="69">
        <f t="shared" si="6"/>
        <v>0</v>
      </c>
      <c r="W59" s="69">
        <f t="shared" si="7"/>
        <v>0</v>
      </c>
      <c r="X59" s="70">
        <f t="shared" si="8"/>
        <v>0</v>
      </c>
      <c r="Y59" s="92">
        <f t="shared" si="24"/>
        <v>0</v>
      </c>
      <c r="Z59" s="234"/>
      <c r="AA59" s="530">
        <v>0</v>
      </c>
      <c r="AB59" s="531">
        <v>0</v>
      </c>
      <c r="AC59" s="97"/>
    </row>
    <row r="60" spans="1:29" ht="13.5" customHeight="1" thickBot="1" x14ac:dyDescent="0.3">
      <c r="A60" s="498" t="str">
        <f>TEXT($B$56,"dddd")</f>
        <v>donderdag</v>
      </c>
      <c r="B60" s="665"/>
      <c r="C60" s="449" t="e">
        <f t="shared" si="12"/>
        <v>#REF!</v>
      </c>
      <c r="D60" s="442">
        <f>IF(LEFT($A60,2)="ma",$D$175,IF(LEFT($A60,2)="di",$D$180,IF(LEFT($A60,2)="wo",$D$185,IF(LEFT($A60,2)="do",$D$190,IF(LEFT($A60,2)="vr",$D$195,IF(LEFT($A60,2)="za",$D$198,IF(LEFT($A60,2)="zo",$D$199)))))))</f>
        <v>0</v>
      </c>
      <c r="E60" s="442">
        <f>IF(LEFT($A60,2)="ma",$E$175,IF(LEFT($A60,2)="di",$E$180,IF(LEFT($A60,2)="wo",$E$185,IF(LEFT($A60,2)="do",$E$190,IF(LEFT($A60,2)="vr",$E$195,IF(LEFT($A60,2)="za",$E$198,IF(LEFT($A60,2)="zo",$E$199)))))))</f>
        <v>0</v>
      </c>
      <c r="F60" s="442">
        <f>IF(LEFT($A60,2)="ma",$C$175,IF(LEFT($A60,2)="di",$C$180,IF(LEFT($A60,2)="wo",$C$185,IF(LEFT($A60,2)="do",$C$190,IF(LEFT($A60,2)="vr",$C$195,IF(LEFT($A60,2)="za",$C$198,IF(LEFT($A60,2)="zo",$C$199)))))))</f>
        <v>0</v>
      </c>
      <c r="G60" s="46">
        <f t="shared" si="11"/>
        <v>0</v>
      </c>
      <c r="H60" s="268"/>
      <c r="I60" s="266"/>
      <c r="J60" s="292"/>
      <c r="K60" s="292"/>
      <c r="L60" s="303"/>
      <c r="M60" s="304"/>
      <c r="N60" s="464">
        <f t="shared" si="28"/>
        <v>43049</v>
      </c>
      <c r="O60" s="295"/>
      <c r="P60" s="295"/>
      <c r="Q60" s="295"/>
      <c r="R60" s="81"/>
      <c r="S60" s="71">
        <f t="shared" si="1"/>
        <v>0</v>
      </c>
      <c r="T60" s="6">
        <f t="shared" si="23"/>
        <v>0</v>
      </c>
      <c r="U60" s="36"/>
      <c r="V60" s="72">
        <f t="shared" si="6"/>
        <v>0</v>
      </c>
      <c r="W60" s="72">
        <f t="shared" si="7"/>
        <v>0</v>
      </c>
      <c r="X60" s="73">
        <f t="shared" si="8"/>
        <v>0</v>
      </c>
      <c r="Y60" s="93">
        <f t="shared" si="24"/>
        <v>0</v>
      </c>
      <c r="Z60" s="237"/>
      <c r="AA60" s="532">
        <v>0</v>
      </c>
      <c r="AB60" s="533">
        <v>0</v>
      </c>
      <c r="AC60" s="98"/>
    </row>
    <row r="61" spans="1:29" ht="12.75" customHeight="1" x14ac:dyDescent="0.25">
      <c r="A61" s="496" t="str">
        <f>TEXT($B$61,"dddd")</f>
        <v>vrijdag</v>
      </c>
      <c r="B61" s="663">
        <f>DATE($AC$3,11,12)</f>
        <v>43050</v>
      </c>
      <c r="C61" s="451"/>
      <c r="D61" s="493">
        <f>IF(LEFT($A61,2 )="ma",$D$171,IF(LEFT($A61,2)="di",$D$176,IF(LEFT($A61,2)="wo",$D$181,IF(LEFT($A61,2)="do",$D$186,IF(LEFT($A61,2)="vr",$D$191,IF(LEFT($A61,2)="za",$D$198,IF(LEFT($A61,2)="zo",$D$199)))))))</f>
        <v>0</v>
      </c>
      <c r="E61" s="495">
        <f>IF(LEFT($A61,2)="ma",$E$171,IF(LEFT($A61,2)="di",$E$176,IF(LEFT($A61,2)="wo",$E$181,IF(LEFT($A61,2)="do",$E$186,IF(LEFT($A61,2)="vr",$E$191,IF(LEFT($A61,2)="za",$E$198,IF(LEFT($A61,2)="zo",$E$199)))))))</f>
        <v>0</v>
      </c>
      <c r="F61" s="495">
        <f>IF(LEFT($A61,2)="ma",$C$171,IF(LEFT($A61,2)="di",$C$176,IF(LEFT($A61,2)="wo",$C$181,IF(LEFT($A61,2)="do",$C$186,IF(LEFT($A61,2)="vr",$C$191,IF(LEFT($A61,2)="za",$C$198,IF(LEFT($A61,2)="zo",$C$199)))))))</f>
        <v>0</v>
      </c>
      <c r="G61" s="42">
        <f t="shared" si="11"/>
        <v>0</v>
      </c>
      <c r="H61" s="264"/>
      <c r="I61" s="508"/>
      <c r="J61" s="276"/>
      <c r="K61" s="276"/>
      <c r="L61" s="299"/>
      <c r="M61" s="300"/>
      <c r="N61" s="463">
        <f>$B$61</f>
        <v>43050</v>
      </c>
      <c r="O61" s="279"/>
      <c r="P61" s="279"/>
      <c r="Q61" s="279"/>
      <c r="R61" s="79"/>
      <c r="S61" s="200">
        <f t="shared" si="1"/>
        <v>0</v>
      </c>
      <c r="T61" s="5">
        <f t="shared" si="23"/>
        <v>0</v>
      </c>
      <c r="U61" s="34"/>
      <c r="V61" s="67">
        <f>IF(LEFT(M61,1)="R",IF(U61&lt;$Q$2,0,U61-$Q$2),IF(LEFT(M61,1)="S",IF(U61&lt;$Q$2,0,U61-$Q$2),U61))</f>
        <v>0</v>
      </c>
      <c r="W61" s="67">
        <f>U61</f>
        <v>0</v>
      </c>
      <c r="X61" s="74">
        <f>W61*($Y$3)</f>
        <v>0</v>
      </c>
      <c r="Y61" s="91">
        <f t="shared" si="24"/>
        <v>0</v>
      </c>
      <c r="Z61" s="238"/>
      <c r="AA61" s="534">
        <v>0</v>
      </c>
      <c r="AB61" s="535">
        <v>0</v>
      </c>
      <c r="AC61" s="96"/>
    </row>
    <row r="62" spans="1:29" ht="12.75" customHeight="1" x14ac:dyDescent="0.25">
      <c r="A62" s="497" t="str">
        <f>TEXT($B$61,"dddd")</f>
        <v>vrijdag</v>
      </c>
      <c r="B62" s="664"/>
      <c r="C62" s="450"/>
      <c r="D62" s="494">
        <f>IF(LEFT($A62,2)="ma",$D$172,IF(LEFT($A62,2)="di",$D$177,IF(LEFT($A62,2)="wo",$D$182,IF(LEFT($A62,2)="do",$D$187,IF(LEFT($A62,2)="vr",$D$192,IF(LEFT($A62,2)="za",$D$198,IF(LEFT($A62,2)="zo",$D$199)))))))</f>
        <v>0</v>
      </c>
      <c r="E62" s="441">
        <f>IF(LEFT($A62,2)="ma",$E$172,IF(LEFT($A62,2)="di",$E$177,IF(LEFT($A62,2)="wo",$E$182,IF(LEFT($A62,2)="do",$E$187,IF(LEFT($A62,2)="vr",$E$192,IF(LEFT($A62,2)="za",$E$198,IF(LEFT($A62,2)="zo",$E$199)))))))</f>
        <v>0</v>
      </c>
      <c r="F62" s="441">
        <f>IF(LEFT($A62,2)="ma",$C$172,IF(LEFT($A62,2)="di",$C$177,IF(LEFT($A62,2)="wo",$C$182,IF(LEFT($A62,2)="do",$C$187,IF(LEFT($A62,2)="vr",$C$192,IF(LEFT($A62,2)="za",$C$198,IF(LEFT($A62,2)="zo",$C$199)))))))</f>
        <v>0</v>
      </c>
      <c r="G62" s="43">
        <f t="shared" si="11"/>
        <v>0</v>
      </c>
      <c r="H62" s="265"/>
      <c r="I62" s="265"/>
      <c r="J62" s="280"/>
      <c r="K62" s="280"/>
      <c r="L62" s="301"/>
      <c r="M62" s="302"/>
      <c r="N62" s="463">
        <f t="shared" ref="N62:N65" si="29">$B$61</f>
        <v>43050</v>
      </c>
      <c r="O62" s="283"/>
      <c r="P62" s="283"/>
      <c r="Q62" s="283"/>
      <c r="R62" s="80"/>
      <c r="S62" s="68">
        <f t="shared" si="1"/>
        <v>0</v>
      </c>
      <c r="T62" s="4">
        <f t="shared" si="23"/>
        <v>0</v>
      </c>
      <c r="U62" s="35"/>
      <c r="V62" s="69">
        <f t="shared" si="6"/>
        <v>0</v>
      </c>
      <c r="W62" s="69">
        <f t="shared" si="7"/>
        <v>0</v>
      </c>
      <c r="X62" s="70">
        <f t="shared" si="8"/>
        <v>0</v>
      </c>
      <c r="Y62" s="92">
        <f t="shared" si="24"/>
        <v>0</v>
      </c>
      <c r="Z62" s="234"/>
      <c r="AA62" s="530">
        <v>0</v>
      </c>
      <c r="AB62" s="531">
        <v>0</v>
      </c>
      <c r="AC62" s="97"/>
    </row>
    <row r="63" spans="1:29" ht="12.75" customHeight="1" x14ac:dyDescent="0.25">
      <c r="A63" s="497" t="str">
        <f>TEXT($B$61,"dddd")</f>
        <v>vrijdag</v>
      </c>
      <c r="B63" s="664"/>
      <c r="C63" s="452"/>
      <c r="D63" s="492">
        <f>IF(LEFT($A63,2)="ma",$D$173,IF(LEFT($A63,2)="di",$D$178,IF(LEFT($A63,2)="wo",$D$183,IF(LEFT($A63,2)="do",$D$188,IF(LEFT($A63,2)="vr",$D$193,IF(LEFT($A63,2)="za",$D$198,IF(LEFT($A63,2)="zo",$D$199)))))))</f>
        <v>0</v>
      </c>
      <c r="E63" s="441">
        <f>IF(LEFT($A63,2)="ma",$E$173,IF(LEFT($A63,2)="di",$E$178,IF(LEFT($A63,2)="wo",$E$183,IF(LEFT($A63,2)="do",$E$188,IF(LEFT($A63,2)="vr",$E$193,IF(LEFT($A63,2)="za",$E$198,IF(LEFT($A63,2)="zo",$E$199)))))))</f>
        <v>0</v>
      </c>
      <c r="F63" s="441">
        <f>IF(LEFT($A63,2)="ma",$C$173,IF(LEFT($A63,2)="di",$C$178,IF(LEFT($A63,2)="wo",$C$183,IF(LEFT($A63,2)="do",$C$188,IF(LEFT($A63,2)="vr",$C$193,IF(LEFT($A63,2)="za",$C$198,IF(LEFT($A63,2)="zo",$C$199)))))))</f>
        <v>0</v>
      </c>
      <c r="G63" s="43">
        <f t="shared" si="11"/>
        <v>0</v>
      </c>
      <c r="H63" s="265"/>
      <c r="I63" s="265"/>
      <c r="J63" s="280"/>
      <c r="K63" s="280"/>
      <c r="L63" s="301"/>
      <c r="M63" s="302"/>
      <c r="N63" s="463">
        <f t="shared" si="29"/>
        <v>43050</v>
      </c>
      <c r="O63" s="283"/>
      <c r="P63" s="283"/>
      <c r="Q63" s="283"/>
      <c r="R63" s="80"/>
      <c r="S63" s="68">
        <f t="shared" si="1"/>
        <v>0</v>
      </c>
      <c r="T63" s="4">
        <f t="shared" si="23"/>
        <v>0</v>
      </c>
      <c r="U63" s="35"/>
      <c r="V63" s="69">
        <f t="shared" si="6"/>
        <v>0</v>
      </c>
      <c r="W63" s="69">
        <f t="shared" si="7"/>
        <v>0</v>
      </c>
      <c r="X63" s="70">
        <f t="shared" si="8"/>
        <v>0</v>
      </c>
      <c r="Y63" s="92">
        <f t="shared" si="24"/>
        <v>0</v>
      </c>
      <c r="Z63" s="234"/>
      <c r="AA63" s="530">
        <v>0</v>
      </c>
      <c r="AB63" s="531">
        <v>0</v>
      </c>
      <c r="AC63" s="97"/>
    </row>
    <row r="64" spans="1:29" ht="12.75" customHeight="1" thickBot="1" x14ac:dyDescent="0.3">
      <c r="A64" s="497" t="str">
        <f>TEXT($B$61,"dddd")</f>
        <v>vrijdag</v>
      </c>
      <c r="B64" s="664"/>
      <c r="C64" s="450"/>
      <c r="D64" s="441">
        <f>IF(LEFT($A64,2)="ma",$D$174,IF(LEFT($A64,2)="di",$D$179,IF(LEFT($A64,2)="wo",$D$184,IF(LEFT($A64,2)="do",$D$189,IF(LEFT($A64,2)="vr",$D$194,IF(LEFT($A64,2)="za",$D$198,IF(LEFT($A64,2)="zo",$D$199)))))))</f>
        <v>0</v>
      </c>
      <c r="E64" s="441">
        <f>IF(LEFT($A64,2)="ma",$E$174,IF(LEFT($A64,2)="di",$E$179,IF(LEFT($A64,2)="wo",$E$184,IF(LEFT($A64,2)="do",$E$189,IF(LEFT($A64,2)="vr",$E$194,IF(LEFT($A64,2)="za",$E$198,IF(LEFT($A64,2)="zo",$E$199)))))))</f>
        <v>0</v>
      </c>
      <c r="F64" s="441">
        <f>IF(LEFT($A64,2)="ma",$C$174,IF(LEFT($A64,2)="di",$C$179,IF(LEFT($A64,2)="wo",$C$184,IF(LEFT($A64,2)="do",$C$189,IF(LEFT($A64,2)="vr",$C$194,IF(LEFT($A64,2)="za",$C$198,IF(LEFT($A64,2)="zo",$C$199)))))))</f>
        <v>0</v>
      </c>
      <c r="G64" s="43">
        <f t="shared" si="11"/>
        <v>0</v>
      </c>
      <c r="H64" s="265"/>
      <c r="I64" s="265"/>
      <c r="J64" s="280"/>
      <c r="K64" s="280"/>
      <c r="L64" s="301"/>
      <c r="M64" s="302"/>
      <c r="N64" s="463">
        <f t="shared" si="29"/>
        <v>43050</v>
      </c>
      <c r="O64" s="283"/>
      <c r="P64" s="283"/>
      <c r="Q64" s="283"/>
      <c r="R64" s="80"/>
      <c r="S64" s="68">
        <f t="shared" si="1"/>
        <v>0</v>
      </c>
      <c r="T64" s="4">
        <f t="shared" si="23"/>
        <v>0</v>
      </c>
      <c r="U64" s="35"/>
      <c r="V64" s="69">
        <f t="shared" si="6"/>
        <v>0</v>
      </c>
      <c r="W64" s="69">
        <f t="shared" si="7"/>
        <v>0</v>
      </c>
      <c r="X64" s="70">
        <f t="shared" si="8"/>
        <v>0</v>
      </c>
      <c r="Y64" s="92">
        <f t="shared" si="24"/>
        <v>0</v>
      </c>
      <c r="Z64" s="234"/>
      <c r="AA64" s="530">
        <v>0</v>
      </c>
      <c r="AB64" s="531">
        <v>0</v>
      </c>
      <c r="AC64" s="97"/>
    </row>
    <row r="65" spans="1:29" ht="13.5" customHeight="1" thickBot="1" x14ac:dyDescent="0.3">
      <c r="A65" s="498" t="str">
        <f>TEXT($B$61,"dddd")</f>
        <v>vrijdag</v>
      </c>
      <c r="B65" s="665"/>
      <c r="C65" s="449" t="e">
        <f t="shared" si="12"/>
        <v>#REF!</v>
      </c>
      <c r="D65" s="442">
        <f>IF(LEFT($A65,2)="ma",$D$175,IF(LEFT($A65,2)="di",$D$180,IF(LEFT($A65,2)="wo",$D$185,IF(LEFT($A65,2)="do",$D$190,IF(LEFT($A65,2)="vr",$D$195,IF(LEFT($A65,2)="za",$D$198,IF(LEFT($A65,2)="zo",$D$199)))))))</f>
        <v>0</v>
      </c>
      <c r="E65" s="442">
        <f>IF(LEFT($A65,2)="ma",$E$175,IF(LEFT($A65,2)="di",$E$180,IF(LEFT($A65,2)="wo",$E$185,IF(LEFT($A65,2)="do",$E$190,IF(LEFT($A65,2)="vr",$E$195,IF(LEFT($A65,2)="za",$E$198,IF(LEFT($A65,2)="zo",$E$199)))))))</f>
        <v>0</v>
      </c>
      <c r="F65" s="442">
        <f>IF(LEFT($A65,2)="ma",$C$175,IF(LEFT($A65,2)="di",$C$180,IF(LEFT($A65,2)="wo",$C$185,IF(LEFT($A65,2)="do",$C$190,IF(LEFT($A65,2)="vr",$C$195,IF(LEFT($A65,2)="za",$C$198,IF(LEFT($A65,2)="zo",$C$199)))))))</f>
        <v>0</v>
      </c>
      <c r="G65" s="44">
        <f t="shared" si="11"/>
        <v>0</v>
      </c>
      <c r="H65" s="266"/>
      <c r="I65" s="266"/>
      <c r="J65" s="284"/>
      <c r="K65" s="284"/>
      <c r="L65" s="305"/>
      <c r="M65" s="306"/>
      <c r="N65" s="463">
        <f t="shared" si="29"/>
        <v>43050</v>
      </c>
      <c r="O65" s="287"/>
      <c r="P65" s="287"/>
      <c r="Q65" s="287"/>
      <c r="R65" s="81"/>
      <c r="S65" s="71">
        <f t="shared" si="1"/>
        <v>0</v>
      </c>
      <c r="T65" s="6">
        <f t="shared" si="23"/>
        <v>0</v>
      </c>
      <c r="U65" s="36"/>
      <c r="V65" s="72">
        <f t="shared" si="6"/>
        <v>0</v>
      </c>
      <c r="W65" s="72">
        <f t="shared" si="7"/>
        <v>0</v>
      </c>
      <c r="X65" s="73">
        <f t="shared" si="8"/>
        <v>0</v>
      </c>
      <c r="Y65" s="93">
        <f t="shared" si="24"/>
        <v>0</v>
      </c>
      <c r="Z65" s="235"/>
      <c r="AA65" s="536">
        <v>0</v>
      </c>
      <c r="AB65" s="537">
        <v>0</v>
      </c>
      <c r="AC65" s="99"/>
    </row>
    <row r="66" spans="1:29" ht="12.75" customHeight="1" thickBot="1" x14ac:dyDescent="0.3">
      <c r="A66" s="496" t="str">
        <f>TEXT($B$66,"dddd")</f>
        <v>zaterdag</v>
      </c>
      <c r="B66" s="663">
        <f>DATE($AC$3,11,13)</f>
        <v>43051</v>
      </c>
      <c r="C66" s="451"/>
      <c r="D66" s="493">
        <f>IF(LEFT($A66,2 )="ma",$D$171,IF(LEFT($A66,2)="di",$D$176,IF(LEFT($A66,2)="wo",$D$181,IF(LEFT($A66,2)="do",$D$186,IF(LEFT($A66,2)="vr",$D$191,IF(LEFT($A66,2)="za",$D$198,IF(LEFT($A66,2)="zo",$D$199)))))))</f>
        <v>0</v>
      </c>
      <c r="E66" s="495">
        <f>IF(LEFT($A66,2)="ma",$E$171,IF(LEFT($A66,2)="di",$E$176,IF(LEFT($A66,2)="wo",$E$181,IF(LEFT($A66,2)="do",$E$186,IF(LEFT($A66,2)="vr",$E$191,IF(LEFT($A66,2)="za",$E$198,IF(LEFT($A66,2)="zo",$E$199)))))))</f>
        <v>0</v>
      </c>
      <c r="F66" s="495">
        <f>IF(LEFT($A66,2)="ma",$C$171,IF(LEFT($A66,2)="di",$C$176,IF(LEFT($A66,2)="wo",$C$181,IF(LEFT($A66,2)="do",$C$186,IF(LEFT($A66,2)="vr",$C$191,IF(LEFT($A66,2)="za",$C$198,IF(LEFT($A66,2)="zo",$C$199)))))))</f>
        <v>0</v>
      </c>
      <c r="G66" s="45">
        <f t="shared" si="11"/>
        <v>0</v>
      </c>
      <c r="H66" s="267"/>
      <c r="I66" s="508"/>
      <c r="J66" s="288"/>
      <c r="K66" s="288"/>
      <c r="L66" s="307"/>
      <c r="M66" s="308"/>
      <c r="N66" s="464">
        <f>$B$66</f>
        <v>43051</v>
      </c>
      <c r="O66" s="291"/>
      <c r="P66" s="291"/>
      <c r="Q66" s="291"/>
      <c r="R66" s="79"/>
      <c r="S66" s="200">
        <f t="shared" si="1"/>
        <v>0</v>
      </c>
      <c r="T66" s="5">
        <f t="shared" si="23"/>
        <v>0</v>
      </c>
      <c r="U66" s="34"/>
      <c r="V66" s="67">
        <f>IF(LEFT(M66,1)="R",IF(U66&lt;$Q$2,0,U66-$Q$2),IF(LEFT(M66,1)="S",IF(U66&lt;$Q$2,0,U66-$Q$2),U66))</f>
        <v>0</v>
      </c>
      <c r="W66" s="67">
        <f>U66</f>
        <v>0</v>
      </c>
      <c r="X66" s="74">
        <f>W66*($Y$3)</f>
        <v>0</v>
      </c>
      <c r="Y66" s="91">
        <f t="shared" si="24"/>
        <v>0</v>
      </c>
      <c r="Z66" s="236"/>
      <c r="AA66" s="528">
        <v>0</v>
      </c>
      <c r="AB66" s="529">
        <v>0</v>
      </c>
      <c r="AC66" s="100"/>
    </row>
    <row r="67" spans="1:29" ht="12.75" customHeight="1" thickBot="1" x14ac:dyDescent="0.3">
      <c r="A67" s="497" t="str">
        <f>TEXT($B$66,"dddd")</f>
        <v>zaterdag</v>
      </c>
      <c r="B67" s="664"/>
      <c r="C67" s="450"/>
      <c r="D67" s="494">
        <f>IF(LEFT($A67,2)="ma",$D$172,IF(LEFT($A67,2)="di",$D$177,IF(LEFT($A67,2)="wo",$D$182,IF(LEFT($A67,2)="do",$D$187,IF(LEFT($A67,2)="vr",$D$192,IF(LEFT($A67,2)="za",$D$198,IF(LEFT($A67,2)="zo",$D$199)))))))</f>
        <v>0</v>
      </c>
      <c r="E67" s="441">
        <f>IF(LEFT($A67,2)="ma",$E$172,IF(LEFT($A67,2)="di",$E$177,IF(LEFT($A67,2)="wo",$E$182,IF(LEFT($A67,2)="do",$E$187,IF(LEFT($A67,2)="vr",$E$192,IF(LEFT($A67,2)="za",$E$198,IF(LEFT($A67,2)="zo",$E$199)))))))</f>
        <v>0</v>
      </c>
      <c r="F67" s="441">
        <f>IF(LEFT($A67,2)="ma",$C$172,IF(LEFT($A67,2)="di",$C$177,IF(LEFT($A67,2)="wo",$C$182,IF(LEFT($A67,2)="do",$C$187,IF(LEFT($A67,2)="vr",$C$192,IF(LEFT($A67,2)="za",$C$198,IF(LEFT($A67,2)="zo",$C$199)))))))</f>
        <v>0</v>
      </c>
      <c r="G67" s="43">
        <f t="shared" si="11"/>
        <v>0</v>
      </c>
      <c r="H67" s="265"/>
      <c r="I67" s="265"/>
      <c r="J67" s="280"/>
      <c r="K67" s="280"/>
      <c r="L67" s="301"/>
      <c r="M67" s="302"/>
      <c r="N67" s="464">
        <f t="shared" ref="N67:N70" si="30">$B$66</f>
        <v>43051</v>
      </c>
      <c r="O67" s="283"/>
      <c r="P67" s="283"/>
      <c r="Q67" s="283"/>
      <c r="R67" s="80"/>
      <c r="S67" s="68">
        <f t="shared" si="1"/>
        <v>0</v>
      </c>
      <c r="T67" s="4">
        <f t="shared" si="23"/>
        <v>0</v>
      </c>
      <c r="U67" s="35"/>
      <c r="V67" s="69">
        <f t="shared" si="6"/>
        <v>0</v>
      </c>
      <c r="W67" s="69">
        <f t="shared" si="7"/>
        <v>0</v>
      </c>
      <c r="X67" s="70">
        <f t="shared" si="8"/>
        <v>0</v>
      </c>
      <c r="Y67" s="92">
        <f t="shared" si="24"/>
        <v>0</v>
      </c>
      <c r="Z67" s="234"/>
      <c r="AA67" s="530">
        <v>0</v>
      </c>
      <c r="AB67" s="531">
        <v>0</v>
      </c>
      <c r="AC67" s="97"/>
    </row>
    <row r="68" spans="1:29" ht="12.75" customHeight="1" thickBot="1" x14ac:dyDescent="0.3">
      <c r="A68" s="497" t="str">
        <f>TEXT($B$66,"dddd")</f>
        <v>zaterdag</v>
      </c>
      <c r="B68" s="664"/>
      <c r="C68" s="452"/>
      <c r="D68" s="492">
        <f>IF(LEFT($A68,2)="ma",$D$173,IF(LEFT($A68,2)="di",$D$178,IF(LEFT($A68,2)="wo",$D$183,IF(LEFT($A68,2)="do",$D$188,IF(LEFT($A68,2)="vr",$D$193,IF(LEFT($A68,2)="za",$D$198,IF(LEFT($A68,2)="zo",$D$199)))))))</f>
        <v>0</v>
      </c>
      <c r="E68" s="441">
        <f>IF(LEFT($A68,2)="ma",$E$173,IF(LEFT($A68,2)="di",$E$178,IF(LEFT($A68,2)="wo",$E$183,IF(LEFT($A68,2)="do",$E$188,IF(LEFT($A68,2)="vr",$E$193,IF(LEFT($A68,2)="za",$E$198,IF(LEFT($A68,2)="zo",$E$199)))))))</f>
        <v>0</v>
      </c>
      <c r="F68" s="441">
        <f>IF(LEFT($A68,2)="ma",$C$173,IF(LEFT($A68,2)="di",$C$178,IF(LEFT($A68,2)="wo",$C$183,IF(LEFT($A68,2)="do",$C$188,IF(LEFT($A68,2)="vr",$C$193,IF(LEFT($A68,2)="za",$C$198,IF(LEFT($A68,2)="zo",$C$199)))))))</f>
        <v>0</v>
      </c>
      <c r="G68" s="43">
        <f t="shared" si="11"/>
        <v>0</v>
      </c>
      <c r="H68" s="265"/>
      <c r="I68" s="265"/>
      <c r="J68" s="280"/>
      <c r="K68" s="280"/>
      <c r="L68" s="301"/>
      <c r="M68" s="302"/>
      <c r="N68" s="464">
        <f t="shared" si="30"/>
        <v>43051</v>
      </c>
      <c r="O68" s="283"/>
      <c r="P68" s="283"/>
      <c r="Q68" s="283"/>
      <c r="R68" s="80"/>
      <c r="S68" s="68">
        <f t="shared" si="1"/>
        <v>0</v>
      </c>
      <c r="T68" s="4">
        <f t="shared" si="23"/>
        <v>0</v>
      </c>
      <c r="U68" s="35"/>
      <c r="V68" s="69">
        <f t="shared" si="6"/>
        <v>0</v>
      </c>
      <c r="W68" s="69">
        <f t="shared" si="7"/>
        <v>0</v>
      </c>
      <c r="X68" s="70">
        <f t="shared" si="8"/>
        <v>0</v>
      </c>
      <c r="Y68" s="92">
        <f t="shared" si="24"/>
        <v>0</v>
      </c>
      <c r="Z68" s="234"/>
      <c r="AA68" s="530">
        <v>0</v>
      </c>
      <c r="AB68" s="531">
        <v>0</v>
      </c>
      <c r="AC68" s="97"/>
    </row>
    <row r="69" spans="1:29" ht="12.75" customHeight="1" thickBot="1" x14ac:dyDescent="0.3">
      <c r="A69" s="497" t="str">
        <f>TEXT($B$66,"dddd")</f>
        <v>zaterdag</v>
      </c>
      <c r="B69" s="664"/>
      <c r="C69" s="450"/>
      <c r="D69" s="441">
        <f>IF(LEFT($A69,2)="ma",$D$174,IF(LEFT($A69,2)="di",$D$179,IF(LEFT($A69,2)="wo",$D$184,IF(LEFT($A69,2)="do",$D$189,IF(LEFT($A69,2)="vr",$D$194,IF(LEFT($A69,2)="za",$D$198,IF(LEFT($A69,2)="zo",$D$199)))))))</f>
        <v>0</v>
      </c>
      <c r="E69" s="441">
        <f>IF(LEFT($A69,2)="ma",$E$174,IF(LEFT($A69,2)="di",$E$179,IF(LEFT($A69,2)="wo",$E$184,IF(LEFT($A69,2)="do",$E$189,IF(LEFT($A69,2)="vr",$E$194,IF(LEFT($A69,2)="za",$E$198,IF(LEFT($A69,2)="zo",$E$199)))))))</f>
        <v>0</v>
      </c>
      <c r="F69" s="441">
        <f>IF(LEFT($A69,2)="ma",$C$174,IF(LEFT($A69,2)="di",$C$179,IF(LEFT($A69,2)="wo",$C$184,IF(LEFT($A69,2)="do",$C$189,IF(LEFT($A69,2)="vr",$C$194,IF(LEFT($A69,2)="za",$C$198,IF(LEFT($A69,2)="zo",$C$199)))))))</f>
        <v>0</v>
      </c>
      <c r="G69" s="43">
        <f t="shared" si="11"/>
        <v>0</v>
      </c>
      <c r="H69" s="265"/>
      <c r="I69" s="265"/>
      <c r="J69" s="280"/>
      <c r="K69" s="280"/>
      <c r="L69" s="301"/>
      <c r="M69" s="302"/>
      <c r="N69" s="464">
        <f t="shared" si="30"/>
        <v>43051</v>
      </c>
      <c r="O69" s="283"/>
      <c r="P69" s="283"/>
      <c r="Q69" s="283"/>
      <c r="R69" s="80"/>
      <c r="S69" s="68">
        <f t="shared" si="1"/>
        <v>0</v>
      </c>
      <c r="T69" s="4">
        <f t="shared" si="23"/>
        <v>0</v>
      </c>
      <c r="U69" s="35"/>
      <c r="V69" s="69">
        <f t="shared" si="6"/>
        <v>0</v>
      </c>
      <c r="W69" s="69">
        <f t="shared" si="7"/>
        <v>0</v>
      </c>
      <c r="X69" s="70">
        <f t="shared" si="8"/>
        <v>0</v>
      </c>
      <c r="Y69" s="92">
        <f t="shared" si="24"/>
        <v>0</v>
      </c>
      <c r="Z69" s="234"/>
      <c r="AA69" s="530">
        <v>0</v>
      </c>
      <c r="AB69" s="531">
        <v>0</v>
      </c>
      <c r="AC69" s="97"/>
    </row>
    <row r="70" spans="1:29" ht="13.5" customHeight="1" thickBot="1" x14ac:dyDescent="0.3">
      <c r="A70" s="498" t="str">
        <f>TEXT($B$66,"dddd")</f>
        <v>zaterdag</v>
      </c>
      <c r="B70" s="665"/>
      <c r="C70" s="449" t="e">
        <f t="shared" si="12"/>
        <v>#REF!</v>
      </c>
      <c r="D70" s="442">
        <f>IF(LEFT($A70,2)="ma",$D$175,IF(LEFT($A70,2)="di",$D$180,IF(LEFT($A70,2)="wo",$D$185,IF(LEFT($A70,2)="do",$D$190,IF(LEFT($A70,2)="vr",$D$195,IF(LEFT($A70,2)="za",$D$198,IF(LEFT($A70,2)="zo",$D$199)))))))</f>
        <v>0</v>
      </c>
      <c r="E70" s="442">
        <f>IF(LEFT($A70,2)="ma",$E$175,IF(LEFT($A70,2)="di",$E$180,IF(LEFT($A70,2)="wo",$E$185,IF(LEFT($A70,2)="do",$E$190,IF(LEFT($A70,2)="vr",$E$195,IF(LEFT($A70,2)="za",$E$198,IF(LEFT($A70,2)="zo",$E$199)))))))</f>
        <v>0</v>
      </c>
      <c r="F70" s="442">
        <f>IF(LEFT($A70,2)="ma",$C$175,IF(LEFT($A70,2)="di",$C$180,IF(LEFT($A70,2)="wo",$C$185,IF(LEFT($A70,2)="do",$C$190,IF(LEFT($A70,2)="vr",$C$195,IF(LEFT($A70,2)="za",$C$198,IF(LEFT($A70,2)="zo",$C$199)))))))</f>
        <v>0</v>
      </c>
      <c r="G70" s="46">
        <f t="shared" si="11"/>
        <v>0</v>
      </c>
      <c r="H70" s="268"/>
      <c r="I70" s="266"/>
      <c r="J70" s="292"/>
      <c r="K70" s="292"/>
      <c r="L70" s="303"/>
      <c r="M70" s="304"/>
      <c r="N70" s="464">
        <f t="shared" si="30"/>
        <v>43051</v>
      </c>
      <c r="O70" s="295"/>
      <c r="P70" s="295"/>
      <c r="Q70" s="295"/>
      <c r="R70" s="81"/>
      <c r="S70" s="71">
        <f t="shared" ref="S70:S133" si="31">IF(LEFT(M70,1)="R",IF(R70&lt;$Q$2,0,R70-$Q$2),IF(LEFT(M70,1)="S",IF(R70&lt;$Q$2,0,R70-$Q$2),R70))</f>
        <v>0</v>
      </c>
      <c r="T70" s="6">
        <f t="shared" ref="T70:T101" si="32">S70*$R$3</f>
        <v>0</v>
      </c>
      <c r="U70" s="36"/>
      <c r="V70" s="72">
        <f t="shared" si="6"/>
        <v>0</v>
      </c>
      <c r="W70" s="72">
        <f t="shared" si="7"/>
        <v>0</v>
      </c>
      <c r="X70" s="73">
        <f t="shared" si="8"/>
        <v>0</v>
      </c>
      <c r="Y70" s="93">
        <f t="shared" ref="Y70:Y101" si="33">V70*($R$3)</f>
        <v>0</v>
      </c>
      <c r="Z70" s="237"/>
      <c r="AA70" s="532">
        <v>0</v>
      </c>
      <c r="AB70" s="533">
        <v>0</v>
      </c>
      <c r="AC70" s="98"/>
    </row>
    <row r="71" spans="1:29" ht="12.75" customHeight="1" x14ac:dyDescent="0.25">
      <c r="A71" s="496" t="str">
        <f>TEXT($B$71,"dddd")</f>
        <v>zondag</v>
      </c>
      <c r="B71" s="663">
        <f>DATE($AC$3,11,14)</f>
        <v>43052</v>
      </c>
      <c r="C71" s="451"/>
      <c r="D71" s="493">
        <f>IF(LEFT($A71,2 )="ma",$D$171,IF(LEFT($A71,2)="di",$D$176,IF(LEFT($A71,2)="wo",$D$181,IF(LEFT($A71,2)="do",$D$186,IF(LEFT($A71,2)="vr",$D$191,IF(LEFT($A71,2)="za",$D$198,IF(LEFT($A71,2)="zo",$D$199)))))))</f>
        <v>0</v>
      </c>
      <c r="E71" s="495">
        <f>IF(LEFT($A71,2)="ma",$E$171,IF(LEFT($A71,2)="di",$E$176,IF(LEFT($A71,2)="wo",$E$181,IF(LEFT($A71,2)="do",$E$186,IF(LEFT($A71,2)="vr",$E$191,IF(LEFT($A71,2)="za",$E$198,IF(LEFT($A71,2)="zo",$E$199)))))))</f>
        <v>0</v>
      </c>
      <c r="F71" s="495">
        <f>IF(LEFT($A71,2)="ma",$C$171,IF(LEFT($A71,2)="di",$C$176,IF(LEFT($A71,2)="wo",$C$181,IF(LEFT($A71,2)="do",$C$186,IF(LEFT($A71,2)="vr",$C$191,IF(LEFT($A71,2)="za",$C$198,IF(LEFT($A71,2)="zo",$C$199)))))))</f>
        <v>0</v>
      </c>
      <c r="G71" s="42">
        <f t="shared" si="11"/>
        <v>0</v>
      </c>
      <c r="H71" s="264"/>
      <c r="I71" s="508"/>
      <c r="J71" s="276"/>
      <c r="K71" s="276"/>
      <c r="L71" s="299"/>
      <c r="M71" s="300"/>
      <c r="N71" s="463">
        <f>$B$71</f>
        <v>43052</v>
      </c>
      <c r="O71" s="279"/>
      <c r="P71" s="279"/>
      <c r="Q71" s="279"/>
      <c r="R71" s="79"/>
      <c r="S71" s="200">
        <f t="shared" si="31"/>
        <v>0</v>
      </c>
      <c r="T71" s="5">
        <f t="shared" si="32"/>
        <v>0</v>
      </c>
      <c r="U71" s="34"/>
      <c r="V71" s="67">
        <f>IF(LEFT(M71,1)="R",IF(U71&lt;$Q$2,0,U71-$Q$2),IF(LEFT(M71,1)="S",IF(U71&lt;$Q$2,0,U71-$Q$2),U71))</f>
        <v>0</v>
      </c>
      <c r="W71" s="67">
        <f>U71</f>
        <v>0</v>
      </c>
      <c r="X71" s="74">
        <f>W71*($Y$3)</f>
        <v>0</v>
      </c>
      <c r="Y71" s="91">
        <f t="shared" si="33"/>
        <v>0</v>
      </c>
      <c r="Z71" s="238"/>
      <c r="AA71" s="534">
        <v>0</v>
      </c>
      <c r="AB71" s="535">
        <v>0</v>
      </c>
      <c r="AC71" s="96"/>
    </row>
    <row r="72" spans="1:29" ht="12.75" customHeight="1" x14ac:dyDescent="0.25">
      <c r="A72" s="497" t="str">
        <f>TEXT($B$71,"dddd")</f>
        <v>zondag</v>
      </c>
      <c r="B72" s="664"/>
      <c r="C72" s="450"/>
      <c r="D72" s="494">
        <f>IF(LEFT($A72,2)="ma",$D$172,IF(LEFT($A72,2)="di",$D$177,IF(LEFT($A72,2)="wo",$D$182,IF(LEFT($A72,2)="do",$D$187,IF(LEFT($A72,2)="vr",$D$192,IF(LEFT($A72,2)="za",$D$198,IF(LEFT($A72,2)="zo",$D$199)))))))</f>
        <v>0</v>
      </c>
      <c r="E72" s="441">
        <f>IF(LEFT($A72,2)="ma",$E$172,IF(LEFT($A72,2)="di",$E$177,IF(LEFT($A72,2)="wo",$E$182,IF(LEFT($A72,2)="do",$E$187,IF(LEFT($A72,2)="vr",$E$192,IF(LEFT($A72,2)="za",$E$198,IF(LEFT($A72,2)="zo",$E$199)))))))</f>
        <v>0</v>
      </c>
      <c r="F72" s="441">
        <f>IF(LEFT($A72,2)="ma",$C$172,IF(LEFT($A72,2)="di",$C$177,IF(LEFT($A72,2)="wo",$C$182,IF(LEFT($A72,2)="do",$C$187,IF(LEFT($A72,2)="vr",$C$192,IF(LEFT($A72,2)="za",$C$198,IF(LEFT($A72,2)="zo",$C$199)))))))</f>
        <v>0</v>
      </c>
      <c r="G72" s="43">
        <f t="shared" si="11"/>
        <v>0</v>
      </c>
      <c r="H72" s="265"/>
      <c r="I72" s="265"/>
      <c r="J72" s="280"/>
      <c r="K72" s="280"/>
      <c r="L72" s="301"/>
      <c r="M72" s="302"/>
      <c r="N72" s="463">
        <f t="shared" ref="N72:N75" si="34">$B$71</f>
        <v>43052</v>
      </c>
      <c r="O72" s="283"/>
      <c r="P72" s="283"/>
      <c r="Q72" s="283"/>
      <c r="R72" s="80"/>
      <c r="S72" s="68">
        <f t="shared" si="31"/>
        <v>0</v>
      </c>
      <c r="T72" s="4">
        <f t="shared" si="32"/>
        <v>0</v>
      </c>
      <c r="U72" s="35"/>
      <c r="V72" s="69">
        <f t="shared" ref="V72:V135" si="35">IF(LEFT(M72,1)="R",IF(U72&lt;$Q$2,0,U72-$Q$2),IF(LEFT(M72,1)="S",IF(U72&lt;$Q$2,0,U72-$Q$2),U72))</f>
        <v>0</v>
      </c>
      <c r="W72" s="69">
        <f t="shared" ref="W72:W135" si="36">U72</f>
        <v>0</v>
      </c>
      <c r="X72" s="70">
        <f t="shared" ref="X72:X135" si="37">W72*($Y$3)</f>
        <v>0</v>
      </c>
      <c r="Y72" s="92">
        <f t="shared" si="33"/>
        <v>0</v>
      </c>
      <c r="Z72" s="234"/>
      <c r="AA72" s="530">
        <v>0</v>
      </c>
      <c r="AB72" s="531">
        <v>0</v>
      </c>
      <c r="AC72" s="97"/>
    </row>
    <row r="73" spans="1:29" ht="12.75" customHeight="1" x14ac:dyDescent="0.25">
      <c r="A73" s="497" t="str">
        <f>TEXT($B$71,"dddd")</f>
        <v>zondag</v>
      </c>
      <c r="B73" s="664"/>
      <c r="C73" s="452"/>
      <c r="D73" s="492">
        <f>IF(LEFT($A73,2)="ma",$D$173,IF(LEFT($A73,2)="di",$D$178,IF(LEFT($A73,2)="wo",$D$183,IF(LEFT($A73,2)="do",$D$188,IF(LEFT($A73,2)="vr",$D$193,IF(LEFT($A73,2)="za",$D$198,IF(LEFT($A73,2)="zo",$D$199)))))))</f>
        <v>0</v>
      </c>
      <c r="E73" s="441">
        <f>IF(LEFT($A73,2)="ma",$E$173,IF(LEFT($A73,2)="di",$E$178,IF(LEFT($A73,2)="wo",$E$183,IF(LEFT($A73,2)="do",$E$188,IF(LEFT($A73,2)="vr",$E$193,IF(LEFT($A73,2)="za",$E$198,IF(LEFT($A73,2)="zo",$E$199)))))))</f>
        <v>0</v>
      </c>
      <c r="F73" s="441">
        <f>IF(LEFT($A73,2)="ma",$C$173,IF(LEFT($A73,2)="di",$C$178,IF(LEFT($A73,2)="wo",$C$183,IF(LEFT($A73,2)="do",$C$188,IF(LEFT($A73,2)="vr",$C$193,IF(LEFT($A73,2)="za",$C$198,IF(LEFT($A73,2)="zo",$C$199)))))))</f>
        <v>0</v>
      </c>
      <c r="G73" s="43">
        <f t="shared" si="11"/>
        <v>0</v>
      </c>
      <c r="H73" s="265"/>
      <c r="I73" s="265"/>
      <c r="J73" s="280"/>
      <c r="K73" s="280"/>
      <c r="L73" s="301"/>
      <c r="M73" s="302"/>
      <c r="N73" s="463">
        <f t="shared" si="34"/>
        <v>43052</v>
      </c>
      <c r="O73" s="283"/>
      <c r="P73" s="283"/>
      <c r="Q73" s="283"/>
      <c r="R73" s="80"/>
      <c r="S73" s="68">
        <f t="shared" si="31"/>
        <v>0</v>
      </c>
      <c r="T73" s="4">
        <f t="shared" si="32"/>
        <v>0</v>
      </c>
      <c r="U73" s="35"/>
      <c r="V73" s="69">
        <f t="shared" si="35"/>
        <v>0</v>
      </c>
      <c r="W73" s="69">
        <f t="shared" si="36"/>
        <v>0</v>
      </c>
      <c r="X73" s="70">
        <f t="shared" si="37"/>
        <v>0</v>
      </c>
      <c r="Y73" s="92">
        <f t="shared" si="33"/>
        <v>0</v>
      </c>
      <c r="Z73" s="234"/>
      <c r="AA73" s="530">
        <v>0</v>
      </c>
      <c r="AB73" s="531">
        <v>0</v>
      </c>
      <c r="AC73" s="97"/>
    </row>
    <row r="74" spans="1:29" ht="12.75" customHeight="1" thickBot="1" x14ac:dyDescent="0.3">
      <c r="A74" s="497" t="str">
        <f>TEXT($B$71,"dddd")</f>
        <v>zondag</v>
      </c>
      <c r="B74" s="664"/>
      <c r="C74" s="450"/>
      <c r="D74" s="441">
        <f>IF(LEFT($A74,2)="ma",$D$174,IF(LEFT($A74,2)="di",$D$179,IF(LEFT($A74,2)="wo",$D$184,IF(LEFT($A74,2)="do",$D$189,IF(LEFT($A74,2)="vr",$D$194,IF(LEFT($A74,2)="za",$D$198,IF(LEFT($A74,2)="zo",$D$199)))))))</f>
        <v>0</v>
      </c>
      <c r="E74" s="441">
        <f>IF(LEFT($A74,2)="ma",$E$174,IF(LEFT($A74,2)="di",$E$179,IF(LEFT($A74,2)="wo",$E$184,IF(LEFT($A74,2)="do",$E$189,IF(LEFT($A74,2)="vr",$E$194,IF(LEFT($A74,2)="za",$E$198,IF(LEFT($A74,2)="zo",$E$199)))))))</f>
        <v>0</v>
      </c>
      <c r="F74" s="441">
        <f>IF(LEFT($A74,2)="ma",$C$174,IF(LEFT($A74,2)="di",$C$179,IF(LEFT($A74,2)="wo",$C$184,IF(LEFT($A74,2)="do",$C$189,IF(LEFT($A74,2)="vr",$C$194,IF(LEFT($A74,2)="za",$C$198,IF(LEFT($A74,2)="zo",$C$199)))))))</f>
        <v>0</v>
      </c>
      <c r="G74" s="43">
        <f t="shared" si="11"/>
        <v>0</v>
      </c>
      <c r="H74" s="265"/>
      <c r="I74" s="265"/>
      <c r="J74" s="280"/>
      <c r="K74" s="280"/>
      <c r="L74" s="301"/>
      <c r="M74" s="302"/>
      <c r="N74" s="463">
        <f t="shared" si="34"/>
        <v>43052</v>
      </c>
      <c r="O74" s="283"/>
      <c r="P74" s="283"/>
      <c r="Q74" s="283"/>
      <c r="R74" s="80"/>
      <c r="S74" s="68">
        <f t="shared" si="31"/>
        <v>0</v>
      </c>
      <c r="T74" s="4">
        <f t="shared" si="32"/>
        <v>0</v>
      </c>
      <c r="U74" s="35"/>
      <c r="V74" s="69">
        <f t="shared" si="35"/>
        <v>0</v>
      </c>
      <c r="W74" s="69">
        <f t="shared" si="36"/>
        <v>0</v>
      </c>
      <c r="X74" s="70">
        <f t="shared" si="37"/>
        <v>0</v>
      </c>
      <c r="Y74" s="92">
        <f t="shared" si="33"/>
        <v>0</v>
      </c>
      <c r="Z74" s="234"/>
      <c r="AA74" s="530">
        <v>0</v>
      </c>
      <c r="AB74" s="531">
        <v>0</v>
      </c>
      <c r="AC74" s="97"/>
    </row>
    <row r="75" spans="1:29" ht="13.5" customHeight="1" thickBot="1" x14ac:dyDescent="0.3">
      <c r="A75" s="498" t="str">
        <f>TEXT($B$71,"dddd")</f>
        <v>zondag</v>
      </c>
      <c r="B75" s="665"/>
      <c r="C75" s="449" t="e">
        <f t="shared" ref="C75:C135" si="38">IF(LEFT($A71,2)="ma",SUM(G71:G75)-SUM($H$171:$H$175)+C70,IF(LEFT($A71,2)="di",SUM(G71:G75)-SUM($H$176:$H$180)+C70, IF(LEFT($A71,2)="wo",SUM(G71:G75)-SUM($H$181:$H$185)+C70, IF(LEFT($A71,2)="do",SUM(G71:G75)-SUM($H$186:$H$190)+C70, IF(LEFT($A71,2)="vr",SUM(G71:G75)-SUM($H$191:$H$195)+C70, IF(LEFT($A71,2)="za",SUM(G71:G75)-$H$198+C70, IF(LEFT($A71,2)="zo",SUM(G71:G75)-$H$199+C70)))))))</f>
        <v>#REF!</v>
      </c>
      <c r="D75" s="442">
        <f>IF(LEFT($A75,2)="ma",$D$175,IF(LEFT($A75,2)="di",$D$180,IF(LEFT($A75,2)="wo",$D$185,IF(LEFT($A75,2)="do",$D$190,IF(LEFT($A75,2)="vr",$D$195,IF(LEFT($A75,2)="za",$D$198,IF(LEFT($A75,2)="zo",$D$199)))))))</f>
        <v>0</v>
      </c>
      <c r="E75" s="442">
        <f>IF(LEFT($A75,2)="ma",$E$175,IF(LEFT($A75,2)="di",$E$180,IF(LEFT($A75,2)="wo",$E$185,IF(LEFT($A75,2)="do",$E$190,IF(LEFT($A75,2)="vr",$E$195,IF(LEFT($A75,2)="za",$E$198,IF(LEFT($A75,2)="zo",$E$199)))))))</f>
        <v>0</v>
      </c>
      <c r="F75" s="442">
        <f>IF(LEFT($A75,2)="ma",$C$175,IF(LEFT($A75,2)="di",$C$180,IF(LEFT($A75,2)="wo",$C$185,IF(LEFT($A75,2)="do",$C$190,IF(LEFT($A75,2)="vr",$C$195,IF(LEFT($A75,2)="za",$C$198,IF(LEFT($A75,2)="zo",$C$199)))))))</f>
        <v>0</v>
      </c>
      <c r="G75" s="44">
        <f t="shared" si="11"/>
        <v>0</v>
      </c>
      <c r="H75" s="266"/>
      <c r="I75" s="266"/>
      <c r="J75" s="284"/>
      <c r="K75" s="284"/>
      <c r="L75" s="305"/>
      <c r="M75" s="306"/>
      <c r="N75" s="463">
        <f t="shared" si="34"/>
        <v>43052</v>
      </c>
      <c r="O75" s="287"/>
      <c r="P75" s="287"/>
      <c r="Q75" s="287"/>
      <c r="R75" s="81"/>
      <c r="S75" s="71">
        <f t="shared" si="31"/>
        <v>0</v>
      </c>
      <c r="T75" s="6">
        <f t="shared" si="32"/>
        <v>0</v>
      </c>
      <c r="U75" s="36"/>
      <c r="V75" s="72">
        <f t="shared" si="35"/>
        <v>0</v>
      </c>
      <c r="W75" s="72">
        <f t="shared" si="36"/>
        <v>0</v>
      </c>
      <c r="X75" s="73">
        <f t="shared" si="37"/>
        <v>0</v>
      </c>
      <c r="Y75" s="93">
        <f t="shared" si="33"/>
        <v>0</v>
      </c>
      <c r="Z75" s="235"/>
      <c r="AA75" s="536">
        <v>0</v>
      </c>
      <c r="AB75" s="537">
        <v>0</v>
      </c>
      <c r="AC75" s="99"/>
    </row>
    <row r="76" spans="1:29" ht="12.75" customHeight="1" thickBot="1" x14ac:dyDescent="0.3">
      <c r="A76" s="496" t="str">
        <f>TEXT($B$76,"dddd")</f>
        <v>maandag</v>
      </c>
      <c r="B76" s="663">
        <f>DATE($AC$3,11,15)</f>
        <v>43053</v>
      </c>
      <c r="C76" s="451"/>
      <c r="D76" s="493">
        <f>IF(LEFT($A76,2 )="ma",$D$171,IF(LEFT($A76,2)="di",$D$176,IF(LEFT($A76,2)="wo",$D$181,IF(LEFT($A76,2)="do",$D$186,IF(LEFT($A76,2)="vr",$D$191,IF(LEFT($A76,2)="za",$D$198,IF(LEFT($A76,2)="zo",$D$199)))))))</f>
        <v>0</v>
      </c>
      <c r="E76" s="495">
        <f>IF(LEFT($A76,2)="ma",$E$171,IF(LEFT($A76,2)="di",$E$176,IF(LEFT($A76,2)="wo",$E$181,IF(LEFT($A76,2)="do",$E$186,IF(LEFT($A76,2)="vr",$E$191,IF(LEFT($A76,2)="za",$E$198,IF(LEFT($A76,2)="zo",$E$199)))))))</f>
        <v>0</v>
      </c>
      <c r="F76" s="495">
        <f>IF(LEFT($A76,2)="ma",$C$171,IF(LEFT($A76,2)="di",$C$176,IF(LEFT($A76,2)="wo",$C$181,IF(LEFT($A76,2)="do",$C$186,IF(LEFT($A76,2)="vr",$C$191,IF(LEFT($A76,2)="za",$C$198,IF(LEFT($A76,2)="zo",$C$199)))))))</f>
        <v>0</v>
      </c>
      <c r="G76" s="42">
        <f t="shared" si="11"/>
        <v>0</v>
      </c>
      <c r="H76" s="264"/>
      <c r="I76" s="508"/>
      <c r="J76" s="276"/>
      <c r="K76" s="276"/>
      <c r="L76" s="299"/>
      <c r="M76" s="300"/>
      <c r="N76" s="464">
        <f>$B$76</f>
        <v>43053</v>
      </c>
      <c r="O76" s="279"/>
      <c r="P76" s="279"/>
      <c r="Q76" s="279"/>
      <c r="R76" s="79"/>
      <c r="S76" s="200">
        <f t="shared" si="31"/>
        <v>0</v>
      </c>
      <c r="T76" s="5">
        <f t="shared" si="32"/>
        <v>0</v>
      </c>
      <c r="U76" s="34"/>
      <c r="V76" s="67">
        <f>IF(LEFT(M76,1)="R",IF(U76&lt;$Q$2,0,U76-$Q$2),IF(LEFT(M76,1)="S",IF(U76&lt;$Q$2,0,U76-$Q$2),U76))</f>
        <v>0</v>
      </c>
      <c r="W76" s="67">
        <f>U76</f>
        <v>0</v>
      </c>
      <c r="X76" s="74">
        <f>W76*($Y$3)</f>
        <v>0</v>
      </c>
      <c r="Y76" s="91">
        <f t="shared" si="33"/>
        <v>0</v>
      </c>
      <c r="Z76" s="238"/>
      <c r="AA76" s="528">
        <v>0</v>
      </c>
      <c r="AB76" s="529">
        <v>0</v>
      </c>
      <c r="AC76" s="96"/>
    </row>
    <row r="77" spans="1:29" ht="12.75" customHeight="1" thickBot="1" x14ac:dyDescent="0.3">
      <c r="A77" s="497" t="str">
        <f>TEXT($B$76,"dddd")</f>
        <v>maandag</v>
      </c>
      <c r="B77" s="664"/>
      <c r="C77" s="450"/>
      <c r="D77" s="494">
        <f>IF(LEFT($A77,2)="ma",$D$172,IF(LEFT($A77,2)="di",$D$177,IF(LEFT($A77,2)="wo",$D$182,IF(LEFT($A77,2)="do",$D$187,IF(LEFT($A77,2)="vr",$D$192,IF(LEFT($A77,2)="za",$D$198,IF(LEFT($A77,2)="zo",$D$199)))))))</f>
        <v>0</v>
      </c>
      <c r="E77" s="441">
        <f>IF(LEFT($A77,2)="ma",$E$172,IF(LEFT($A77,2)="di",$E$177,IF(LEFT($A77,2)="wo",$E$182,IF(LEFT($A77,2)="do",$E$187,IF(LEFT($A77,2)="vr",$E$192,IF(LEFT($A77,2)="za",$E$198,IF(LEFT($A77,2)="zo",$E$199)))))))</f>
        <v>0</v>
      </c>
      <c r="F77" s="441">
        <f>IF(LEFT($A77,2)="ma",$C$172,IF(LEFT($A77,2)="di",$C$177,IF(LEFT($A77,2)="wo",$C$182,IF(LEFT($A77,2)="do",$C$187,IF(LEFT($A77,2)="vr",$C$192,IF(LEFT($A77,2)="za",$C$198,IF(LEFT($A77,2)="zo",$C$199)))))))</f>
        <v>0</v>
      </c>
      <c r="G77" s="43">
        <f t="shared" ref="G77:G140" si="39">E77-D77-F77</f>
        <v>0</v>
      </c>
      <c r="H77" s="265"/>
      <c r="I77" s="265"/>
      <c r="J77" s="280"/>
      <c r="K77" s="280"/>
      <c r="L77" s="301"/>
      <c r="M77" s="302"/>
      <c r="N77" s="464">
        <f t="shared" ref="N77:N80" si="40">$B$76</f>
        <v>43053</v>
      </c>
      <c r="O77" s="283"/>
      <c r="P77" s="283"/>
      <c r="Q77" s="283"/>
      <c r="R77" s="80"/>
      <c r="S77" s="68">
        <f t="shared" si="31"/>
        <v>0</v>
      </c>
      <c r="T77" s="4">
        <f t="shared" si="32"/>
        <v>0</v>
      </c>
      <c r="U77" s="35"/>
      <c r="V77" s="69">
        <f t="shared" si="35"/>
        <v>0</v>
      </c>
      <c r="W77" s="69">
        <f t="shared" si="36"/>
        <v>0</v>
      </c>
      <c r="X77" s="70">
        <f t="shared" si="37"/>
        <v>0</v>
      </c>
      <c r="Y77" s="92">
        <f t="shared" si="33"/>
        <v>0</v>
      </c>
      <c r="Z77" s="234"/>
      <c r="AA77" s="530">
        <v>0</v>
      </c>
      <c r="AB77" s="531">
        <v>0</v>
      </c>
      <c r="AC77" s="97"/>
    </row>
    <row r="78" spans="1:29" ht="12.75" customHeight="1" thickBot="1" x14ac:dyDescent="0.3">
      <c r="A78" s="497" t="str">
        <f>TEXT($B$76,"dddd")</f>
        <v>maandag</v>
      </c>
      <c r="B78" s="664"/>
      <c r="C78" s="452"/>
      <c r="D78" s="492">
        <f>IF(LEFT($A78,2)="ma",$D$173,IF(LEFT($A78,2)="di",$D$178,IF(LEFT($A78,2)="wo",$D$183,IF(LEFT($A78,2)="do",$D$188,IF(LEFT($A78,2)="vr",$D$193,IF(LEFT($A78,2)="za",$D$198,IF(LEFT($A78,2)="zo",$D$199)))))))</f>
        <v>0</v>
      </c>
      <c r="E78" s="441">
        <f>IF(LEFT($A78,2)="ma",$E$173,IF(LEFT($A78,2)="di",$E$178,IF(LEFT($A78,2)="wo",$E$183,IF(LEFT($A78,2)="do",$E$188,IF(LEFT($A78,2)="vr",$E$193,IF(LEFT($A78,2)="za",$E$198,IF(LEFT($A78,2)="zo",$E$199)))))))</f>
        <v>0</v>
      </c>
      <c r="F78" s="441">
        <f>IF(LEFT($A78,2)="ma",$C$173,IF(LEFT($A78,2)="di",$C$178,IF(LEFT($A78,2)="wo",$C$183,IF(LEFT($A78,2)="do",$C$188,IF(LEFT($A78,2)="vr",$C$193,IF(LEFT($A78,2)="za",$C$198,IF(LEFT($A78,2)="zo",$C$199)))))))</f>
        <v>0</v>
      </c>
      <c r="G78" s="43">
        <f t="shared" si="39"/>
        <v>0</v>
      </c>
      <c r="H78" s="265"/>
      <c r="I78" s="265"/>
      <c r="J78" s="280"/>
      <c r="K78" s="280"/>
      <c r="L78" s="301"/>
      <c r="M78" s="302"/>
      <c r="N78" s="464">
        <f t="shared" si="40"/>
        <v>43053</v>
      </c>
      <c r="O78" s="283"/>
      <c r="P78" s="283"/>
      <c r="Q78" s="283"/>
      <c r="R78" s="80"/>
      <c r="S78" s="68">
        <f t="shared" si="31"/>
        <v>0</v>
      </c>
      <c r="T78" s="4">
        <f t="shared" si="32"/>
        <v>0</v>
      </c>
      <c r="U78" s="35"/>
      <c r="V78" s="69">
        <f t="shared" si="35"/>
        <v>0</v>
      </c>
      <c r="W78" s="69">
        <f t="shared" si="36"/>
        <v>0</v>
      </c>
      <c r="X78" s="70">
        <f t="shared" si="37"/>
        <v>0</v>
      </c>
      <c r="Y78" s="92">
        <f t="shared" si="33"/>
        <v>0</v>
      </c>
      <c r="Z78" s="234"/>
      <c r="AA78" s="530">
        <v>0</v>
      </c>
      <c r="AB78" s="531">
        <v>0</v>
      </c>
      <c r="AC78" s="97"/>
    </row>
    <row r="79" spans="1:29" ht="12.75" customHeight="1" thickBot="1" x14ac:dyDescent="0.3">
      <c r="A79" s="497" t="str">
        <f>TEXT($B$76,"dddd")</f>
        <v>maandag</v>
      </c>
      <c r="B79" s="664"/>
      <c r="C79" s="450"/>
      <c r="D79" s="441">
        <f>IF(LEFT($A79,2)="ma",$D$174,IF(LEFT($A79,2)="di",$D$179,IF(LEFT($A79,2)="wo",$D$184,IF(LEFT($A79,2)="do",$D$189,IF(LEFT($A79,2)="vr",$D$194,IF(LEFT($A79,2)="za",$D$198,IF(LEFT($A79,2)="zo",$D$199)))))))</f>
        <v>0</v>
      </c>
      <c r="E79" s="441">
        <f>IF(LEFT($A79,2)="ma",$E$174,IF(LEFT($A79,2)="di",$E$179,IF(LEFT($A79,2)="wo",$E$184,IF(LEFT($A79,2)="do",$E$189,IF(LEFT($A79,2)="vr",$E$194,IF(LEFT($A79,2)="za",$E$198,IF(LEFT($A79,2)="zo",$E$199)))))))</f>
        <v>0</v>
      </c>
      <c r="F79" s="441">
        <f>IF(LEFT($A79,2)="ma",$C$174,IF(LEFT($A79,2)="di",$C$179,IF(LEFT($A79,2)="wo",$C$184,IF(LEFT($A79,2)="do",$C$189,IF(LEFT($A79,2)="vr",$C$194,IF(LEFT($A79,2)="za",$C$198,IF(LEFT($A79,2)="zo",$C$199)))))))</f>
        <v>0</v>
      </c>
      <c r="G79" s="43">
        <f t="shared" si="39"/>
        <v>0</v>
      </c>
      <c r="H79" s="265"/>
      <c r="I79" s="265"/>
      <c r="J79" s="280"/>
      <c r="K79" s="280"/>
      <c r="L79" s="301"/>
      <c r="M79" s="302"/>
      <c r="N79" s="464">
        <f t="shared" si="40"/>
        <v>43053</v>
      </c>
      <c r="O79" s="283"/>
      <c r="P79" s="283"/>
      <c r="Q79" s="283"/>
      <c r="R79" s="80"/>
      <c r="S79" s="68">
        <f t="shared" si="31"/>
        <v>0</v>
      </c>
      <c r="T79" s="4">
        <f t="shared" si="32"/>
        <v>0</v>
      </c>
      <c r="U79" s="35"/>
      <c r="V79" s="69">
        <f t="shared" si="35"/>
        <v>0</v>
      </c>
      <c r="W79" s="69">
        <f t="shared" si="36"/>
        <v>0</v>
      </c>
      <c r="X79" s="70">
        <f t="shared" si="37"/>
        <v>0</v>
      </c>
      <c r="Y79" s="92">
        <f t="shared" si="33"/>
        <v>0</v>
      </c>
      <c r="Z79" s="234"/>
      <c r="AA79" s="530">
        <v>0</v>
      </c>
      <c r="AB79" s="531">
        <v>0</v>
      </c>
      <c r="AC79" s="97"/>
    </row>
    <row r="80" spans="1:29" ht="13.5" customHeight="1" thickBot="1" x14ac:dyDescent="0.3">
      <c r="A80" s="498" t="str">
        <f>TEXT($B$76,"dddd")</f>
        <v>maandag</v>
      </c>
      <c r="B80" s="665"/>
      <c r="C80" s="449" t="e">
        <f t="shared" si="38"/>
        <v>#REF!</v>
      </c>
      <c r="D80" s="442">
        <f>IF(LEFT($A80,2)="ma",$D$175,IF(LEFT($A80,2)="di",$D$180,IF(LEFT($A80,2)="wo",$D$185,IF(LEFT($A80,2)="do",$D$190,IF(LEFT($A80,2)="vr",$D$195,IF(LEFT($A80,2)="za",$D$198,IF(LEFT($A80,2)="zo",$D$199)))))))</f>
        <v>0</v>
      </c>
      <c r="E80" s="442">
        <f>IF(LEFT($A80,2)="ma",$E$175,IF(LEFT($A80,2)="di",$E$180,IF(LEFT($A80,2)="wo",$E$185,IF(LEFT($A80,2)="do",$E$190,IF(LEFT($A80,2)="vr",$E$195,IF(LEFT($A80,2)="za",$E$198,IF(LEFT($A80,2)="zo",$E$199)))))))</f>
        <v>0</v>
      </c>
      <c r="F80" s="442">
        <f>IF(LEFT($A80,2)="ma",$C$175,IF(LEFT($A80,2)="di",$C$180,IF(LEFT($A80,2)="wo",$C$185,IF(LEFT($A80,2)="do",$C$190,IF(LEFT($A80,2)="vr",$C$195,IF(LEFT($A80,2)="za",$C$198,IF(LEFT($A80,2)="zo",$C$199)))))))</f>
        <v>0</v>
      </c>
      <c r="G80" s="46">
        <f t="shared" si="39"/>
        <v>0</v>
      </c>
      <c r="H80" s="268"/>
      <c r="I80" s="266"/>
      <c r="J80" s="292"/>
      <c r="K80" s="292"/>
      <c r="L80" s="303"/>
      <c r="M80" s="304"/>
      <c r="N80" s="464">
        <f t="shared" si="40"/>
        <v>43053</v>
      </c>
      <c r="O80" s="295"/>
      <c r="P80" s="295"/>
      <c r="Q80" s="295"/>
      <c r="R80" s="81"/>
      <c r="S80" s="71">
        <f t="shared" si="31"/>
        <v>0</v>
      </c>
      <c r="T80" s="6">
        <f t="shared" si="32"/>
        <v>0</v>
      </c>
      <c r="U80" s="36"/>
      <c r="V80" s="72">
        <f t="shared" si="35"/>
        <v>0</v>
      </c>
      <c r="W80" s="72">
        <f t="shared" si="36"/>
        <v>0</v>
      </c>
      <c r="X80" s="73">
        <f t="shared" si="37"/>
        <v>0</v>
      </c>
      <c r="Y80" s="93">
        <f t="shared" si="33"/>
        <v>0</v>
      </c>
      <c r="Z80" s="237"/>
      <c r="AA80" s="532">
        <v>0</v>
      </c>
      <c r="AB80" s="533">
        <v>0</v>
      </c>
      <c r="AC80" s="98"/>
    </row>
    <row r="81" spans="1:29" ht="12.75" customHeight="1" x14ac:dyDescent="0.25">
      <c r="A81" s="496" t="str">
        <f>TEXT($B$81,"dddd")</f>
        <v>dinsdag</v>
      </c>
      <c r="B81" s="663">
        <f>DATE($AC$3,11,16)</f>
        <v>43054</v>
      </c>
      <c r="C81" s="451"/>
      <c r="D81" s="493">
        <f>IF(LEFT($A81,2 )="ma",$D$171,IF(LEFT($A81,2)="di",$D$176,IF(LEFT($A81,2)="wo",$D$181,IF(LEFT($A81,2)="do",$D$186,IF(LEFT($A81,2)="vr",$D$191,IF(LEFT($A81,2)="za",$D$198,IF(LEFT($A81,2)="zo",$D$199)))))))</f>
        <v>0</v>
      </c>
      <c r="E81" s="495">
        <f>IF(LEFT($A81,2)="ma",$E$171,IF(LEFT($A81,2)="di",$E$176,IF(LEFT($A81,2)="wo",$E$181,IF(LEFT($A81,2)="do",$E$186,IF(LEFT($A81,2)="vr",$E$191,IF(LEFT($A81,2)="za",$E$198,IF(LEFT($A81,2)="zo",$E$199)))))))</f>
        <v>0</v>
      </c>
      <c r="F81" s="495">
        <f>IF(LEFT($A81,2)="ma",$C$171,IF(LEFT($A81,2)="di",$C$176,IF(LEFT($A81,2)="wo",$C$181,IF(LEFT($A81,2)="do",$C$186,IF(LEFT($A81,2)="vr",$C$191,IF(LEFT($A81,2)="za",$C$198,IF(LEFT($A81,2)="zo",$C$199)))))))</f>
        <v>0</v>
      </c>
      <c r="G81" s="42">
        <f t="shared" si="39"/>
        <v>0</v>
      </c>
      <c r="H81" s="264"/>
      <c r="I81" s="508"/>
      <c r="J81" s="276"/>
      <c r="K81" s="276"/>
      <c r="L81" s="299"/>
      <c r="M81" s="300"/>
      <c r="N81" s="463">
        <f>$B$81</f>
        <v>43054</v>
      </c>
      <c r="O81" s="279"/>
      <c r="P81" s="279"/>
      <c r="Q81" s="279"/>
      <c r="R81" s="79"/>
      <c r="S81" s="200">
        <f t="shared" si="31"/>
        <v>0</v>
      </c>
      <c r="T81" s="5">
        <f t="shared" si="32"/>
        <v>0</v>
      </c>
      <c r="U81" s="34"/>
      <c r="V81" s="67">
        <f>IF(LEFT(M81,1)="R",IF(U81&lt;$Q$2,0,U81-$Q$2),IF(LEFT(M81,1)="S",IF(U81&lt;$Q$2,0,U81-$Q$2),U81))</f>
        <v>0</v>
      </c>
      <c r="W81" s="67">
        <f>U81</f>
        <v>0</v>
      </c>
      <c r="X81" s="74">
        <f>W81*($Y$3)</f>
        <v>0</v>
      </c>
      <c r="Y81" s="91">
        <f t="shared" si="33"/>
        <v>0</v>
      </c>
      <c r="Z81" s="238"/>
      <c r="AA81" s="534">
        <v>0</v>
      </c>
      <c r="AB81" s="535">
        <v>0</v>
      </c>
      <c r="AC81" s="96"/>
    </row>
    <row r="82" spans="1:29" ht="12.75" customHeight="1" x14ac:dyDescent="0.25">
      <c r="A82" s="497" t="str">
        <f>TEXT($B$81,"dddd")</f>
        <v>dinsdag</v>
      </c>
      <c r="B82" s="664"/>
      <c r="C82" s="450"/>
      <c r="D82" s="494">
        <f>IF(LEFT($A82,2)="ma",$D$172,IF(LEFT($A82,2)="di",$D$177,IF(LEFT($A82,2)="wo",$D$182,IF(LEFT($A82,2)="do",$D$187,IF(LEFT($A82,2)="vr",$D$192,IF(LEFT($A82,2)="za",$D$198,IF(LEFT($A82,2)="zo",$D$199)))))))</f>
        <v>0</v>
      </c>
      <c r="E82" s="441">
        <f>IF(LEFT($A82,2)="ma",$E$172,IF(LEFT($A82,2)="di",$E$177,IF(LEFT($A82,2)="wo",$E$182,IF(LEFT($A82,2)="do",$E$187,IF(LEFT($A82,2)="vr",$E$192,IF(LEFT($A82,2)="za",$E$198,IF(LEFT($A82,2)="zo",$E$199)))))))</f>
        <v>0</v>
      </c>
      <c r="F82" s="441">
        <f>IF(LEFT($A82,2)="ma",$C$172,IF(LEFT($A82,2)="di",$C$177,IF(LEFT($A82,2)="wo",$C$182,IF(LEFT($A82,2)="do",$C$187,IF(LEFT($A82,2)="vr",$C$192,IF(LEFT($A82,2)="za",$C$198,IF(LEFT($A82,2)="zo",$C$199)))))))</f>
        <v>0</v>
      </c>
      <c r="G82" s="43">
        <f t="shared" si="39"/>
        <v>0</v>
      </c>
      <c r="H82" s="265"/>
      <c r="I82" s="265"/>
      <c r="J82" s="280"/>
      <c r="K82" s="280"/>
      <c r="L82" s="301"/>
      <c r="M82" s="302"/>
      <c r="N82" s="463">
        <f t="shared" ref="N82:N85" si="41">$B$81</f>
        <v>43054</v>
      </c>
      <c r="O82" s="283"/>
      <c r="P82" s="283"/>
      <c r="Q82" s="283"/>
      <c r="R82" s="80"/>
      <c r="S82" s="68">
        <f t="shared" si="31"/>
        <v>0</v>
      </c>
      <c r="T82" s="4">
        <f t="shared" si="32"/>
        <v>0</v>
      </c>
      <c r="U82" s="35"/>
      <c r="V82" s="69">
        <f t="shared" si="35"/>
        <v>0</v>
      </c>
      <c r="W82" s="69">
        <f t="shared" si="36"/>
        <v>0</v>
      </c>
      <c r="X82" s="70">
        <f t="shared" si="37"/>
        <v>0</v>
      </c>
      <c r="Y82" s="92">
        <f t="shared" si="33"/>
        <v>0</v>
      </c>
      <c r="Z82" s="234"/>
      <c r="AA82" s="530">
        <v>0</v>
      </c>
      <c r="AB82" s="531">
        <v>0</v>
      </c>
      <c r="AC82" s="97"/>
    </row>
    <row r="83" spans="1:29" ht="12.75" customHeight="1" x14ac:dyDescent="0.25">
      <c r="A83" s="497" t="str">
        <f>TEXT($B$81,"dddd")</f>
        <v>dinsdag</v>
      </c>
      <c r="B83" s="664"/>
      <c r="C83" s="452"/>
      <c r="D83" s="492">
        <f>IF(LEFT($A83,2)="ma",$D$173,IF(LEFT($A83,2)="di",$D$178,IF(LEFT($A83,2)="wo",$D$183,IF(LEFT($A83,2)="do",$D$188,IF(LEFT($A83,2)="vr",$D$193,IF(LEFT($A83,2)="za",$D$198,IF(LEFT($A83,2)="zo",$D$199)))))))</f>
        <v>0</v>
      </c>
      <c r="E83" s="441">
        <f>IF(LEFT($A83,2)="ma",$E$173,IF(LEFT($A83,2)="di",$E$178,IF(LEFT($A83,2)="wo",$E$183,IF(LEFT($A83,2)="do",$E$188,IF(LEFT($A83,2)="vr",$E$193,IF(LEFT($A83,2)="za",$E$198,IF(LEFT($A83,2)="zo",$E$199)))))))</f>
        <v>0</v>
      </c>
      <c r="F83" s="441">
        <f>IF(LEFT($A83,2)="ma",$C$173,IF(LEFT($A83,2)="di",$C$178,IF(LEFT($A83,2)="wo",$C$183,IF(LEFT($A83,2)="do",$C$188,IF(LEFT($A83,2)="vr",$C$193,IF(LEFT($A83,2)="za",$C$198,IF(LEFT($A83,2)="zo",$C$199)))))))</f>
        <v>0</v>
      </c>
      <c r="G83" s="43">
        <f t="shared" si="39"/>
        <v>0</v>
      </c>
      <c r="H83" s="265"/>
      <c r="I83" s="265"/>
      <c r="J83" s="280"/>
      <c r="K83" s="280"/>
      <c r="L83" s="301"/>
      <c r="M83" s="302"/>
      <c r="N83" s="463">
        <f t="shared" si="41"/>
        <v>43054</v>
      </c>
      <c r="O83" s="283"/>
      <c r="P83" s="283"/>
      <c r="Q83" s="283"/>
      <c r="R83" s="80"/>
      <c r="S83" s="68">
        <f t="shared" si="31"/>
        <v>0</v>
      </c>
      <c r="T83" s="4">
        <f t="shared" si="32"/>
        <v>0</v>
      </c>
      <c r="U83" s="35"/>
      <c r="V83" s="69">
        <f t="shared" si="35"/>
        <v>0</v>
      </c>
      <c r="W83" s="69">
        <f t="shared" si="36"/>
        <v>0</v>
      </c>
      <c r="X83" s="70">
        <f t="shared" si="37"/>
        <v>0</v>
      </c>
      <c r="Y83" s="92">
        <f t="shared" si="33"/>
        <v>0</v>
      </c>
      <c r="Z83" s="234"/>
      <c r="AA83" s="530">
        <v>0</v>
      </c>
      <c r="AB83" s="531">
        <v>0</v>
      </c>
      <c r="AC83" s="97"/>
    </row>
    <row r="84" spans="1:29" ht="12.75" customHeight="1" thickBot="1" x14ac:dyDescent="0.3">
      <c r="A84" s="497" t="str">
        <f>TEXT($B$81,"dddd")</f>
        <v>dinsdag</v>
      </c>
      <c r="B84" s="664"/>
      <c r="C84" s="450"/>
      <c r="D84" s="441">
        <f>IF(LEFT($A84,2)="ma",$D$174,IF(LEFT($A84,2)="di",$D$179,IF(LEFT($A84,2)="wo",$D$184,IF(LEFT($A84,2)="do",$D$189,IF(LEFT($A84,2)="vr",$D$194,IF(LEFT($A84,2)="za",$D$198,IF(LEFT($A84,2)="zo",$D$199)))))))</f>
        <v>0</v>
      </c>
      <c r="E84" s="441">
        <f>IF(LEFT($A84,2)="ma",$E$174,IF(LEFT($A84,2)="di",$E$179,IF(LEFT($A84,2)="wo",$E$184,IF(LEFT($A84,2)="do",$E$189,IF(LEFT($A84,2)="vr",$E$194,IF(LEFT($A84,2)="za",$E$198,IF(LEFT($A84,2)="zo",$E$199)))))))</f>
        <v>0</v>
      </c>
      <c r="F84" s="441">
        <f>IF(LEFT($A84,2)="ma",$C$174,IF(LEFT($A84,2)="di",$C$179,IF(LEFT($A84,2)="wo",$C$184,IF(LEFT($A84,2)="do",$C$189,IF(LEFT($A84,2)="vr",$C$194,IF(LEFT($A84,2)="za",$C$198,IF(LEFT($A84,2)="zo",$C$199)))))))</f>
        <v>0</v>
      </c>
      <c r="G84" s="43">
        <f t="shared" si="39"/>
        <v>0</v>
      </c>
      <c r="H84" s="265"/>
      <c r="I84" s="265"/>
      <c r="J84" s="280"/>
      <c r="K84" s="280"/>
      <c r="L84" s="301"/>
      <c r="M84" s="302"/>
      <c r="N84" s="463">
        <f t="shared" si="41"/>
        <v>43054</v>
      </c>
      <c r="O84" s="283"/>
      <c r="P84" s="283"/>
      <c r="Q84" s="283"/>
      <c r="R84" s="80"/>
      <c r="S84" s="68">
        <f t="shared" si="31"/>
        <v>0</v>
      </c>
      <c r="T84" s="4">
        <f t="shared" si="32"/>
        <v>0</v>
      </c>
      <c r="U84" s="35"/>
      <c r="V84" s="69">
        <f t="shared" si="35"/>
        <v>0</v>
      </c>
      <c r="W84" s="69">
        <f t="shared" si="36"/>
        <v>0</v>
      </c>
      <c r="X84" s="70">
        <f t="shared" si="37"/>
        <v>0</v>
      </c>
      <c r="Y84" s="92">
        <f t="shared" si="33"/>
        <v>0</v>
      </c>
      <c r="Z84" s="234"/>
      <c r="AA84" s="530">
        <v>0</v>
      </c>
      <c r="AB84" s="531">
        <v>0</v>
      </c>
      <c r="AC84" s="97"/>
    </row>
    <row r="85" spans="1:29" ht="13.5" customHeight="1" thickBot="1" x14ac:dyDescent="0.3">
      <c r="A85" s="498" t="str">
        <f>TEXT($B$81,"dddd")</f>
        <v>dinsdag</v>
      </c>
      <c r="B85" s="665"/>
      <c r="C85" s="449" t="e">
        <f t="shared" si="38"/>
        <v>#REF!</v>
      </c>
      <c r="D85" s="442">
        <f>IF(LEFT($A85,2)="ma",$D$175,IF(LEFT($A85,2)="di",$D$180,IF(LEFT($A85,2)="wo",$D$185,IF(LEFT($A85,2)="do",$D$190,IF(LEFT($A85,2)="vr",$D$195,IF(LEFT($A85,2)="za",$D$198,IF(LEFT($A85,2)="zo",$D$199)))))))</f>
        <v>0</v>
      </c>
      <c r="E85" s="442">
        <f>IF(LEFT($A85,2)="ma",$E$175,IF(LEFT($A85,2)="di",$E$180,IF(LEFT($A85,2)="wo",$E$185,IF(LEFT($A85,2)="do",$E$190,IF(LEFT($A85,2)="vr",$E$195,IF(LEFT($A85,2)="za",$E$198,IF(LEFT($A85,2)="zo",$E$199)))))))</f>
        <v>0</v>
      </c>
      <c r="F85" s="442">
        <f>IF(LEFT($A85,2)="ma",$C$175,IF(LEFT($A85,2)="di",$C$180,IF(LEFT($A85,2)="wo",$C$185,IF(LEFT($A85,2)="do",$C$190,IF(LEFT($A85,2)="vr",$C$195,IF(LEFT($A85,2)="za",$C$198,IF(LEFT($A85,2)="zo",$C$199)))))))</f>
        <v>0</v>
      </c>
      <c r="G85" s="44">
        <f t="shared" si="39"/>
        <v>0</v>
      </c>
      <c r="H85" s="266"/>
      <c r="I85" s="266"/>
      <c r="J85" s="284"/>
      <c r="K85" s="284"/>
      <c r="L85" s="305"/>
      <c r="M85" s="306"/>
      <c r="N85" s="463">
        <f t="shared" si="41"/>
        <v>43054</v>
      </c>
      <c r="O85" s="287"/>
      <c r="P85" s="287"/>
      <c r="Q85" s="287"/>
      <c r="R85" s="81"/>
      <c r="S85" s="71">
        <f t="shared" si="31"/>
        <v>0</v>
      </c>
      <c r="T85" s="6">
        <f t="shared" si="32"/>
        <v>0</v>
      </c>
      <c r="U85" s="36"/>
      <c r="V85" s="72">
        <f t="shared" si="35"/>
        <v>0</v>
      </c>
      <c r="W85" s="72">
        <f t="shared" si="36"/>
        <v>0</v>
      </c>
      <c r="X85" s="73">
        <f t="shared" si="37"/>
        <v>0</v>
      </c>
      <c r="Y85" s="93">
        <f t="shared" si="33"/>
        <v>0</v>
      </c>
      <c r="Z85" s="235"/>
      <c r="AA85" s="536">
        <v>0</v>
      </c>
      <c r="AB85" s="537">
        <v>0</v>
      </c>
      <c r="AC85" s="99"/>
    </row>
    <row r="86" spans="1:29" ht="12.75" customHeight="1" thickBot="1" x14ac:dyDescent="0.3">
      <c r="A86" s="499" t="str">
        <f>TEXT($B$86,"dddd")</f>
        <v>woensdag</v>
      </c>
      <c r="B86" s="663">
        <f>DATE($AC$3,11,17)</f>
        <v>43055</v>
      </c>
      <c r="C86" s="451"/>
      <c r="D86" s="493">
        <f>IF(LEFT($A86,2 )="ma",$D$171,IF(LEFT($A86,2)="di",$D$176,IF(LEFT($A86,2)="wo",$D$181,IF(LEFT($A86,2)="do",$D$186,IF(LEFT($A86,2)="vr",$D$191,IF(LEFT($A86,2)="za",$D$198,IF(LEFT($A86,2)="zo",$D$199)))))))</f>
        <v>0</v>
      </c>
      <c r="E86" s="495">
        <f>IF(LEFT($A86,2)="ma",$E$171,IF(LEFT($A86,2)="di",$E$176,IF(LEFT($A86,2)="wo",$E$181,IF(LEFT($A86,2)="do",$E$186,IF(LEFT($A86,2)="vr",$E$191,IF(LEFT($A86,2)="za",$E$198,IF(LEFT($A86,2)="zo",$E$199)))))))</f>
        <v>0</v>
      </c>
      <c r="F86" s="495">
        <f>IF(LEFT($A86,2)="ma",$C$171,IF(LEFT($A86,2)="di",$C$176,IF(LEFT($A86,2)="wo",$C$181,IF(LEFT($A86,2)="do",$C$186,IF(LEFT($A86,2)="vr",$C$191,IF(LEFT($A86,2)="za",$C$198,IF(LEFT($A86,2)="zo",$C$199)))))))</f>
        <v>0</v>
      </c>
      <c r="G86" s="42">
        <f t="shared" si="39"/>
        <v>0</v>
      </c>
      <c r="H86" s="264"/>
      <c r="I86" s="508"/>
      <c r="J86" s="276"/>
      <c r="K86" s="276"/>
      <c r="L86" s="299"/>
      <c r="M86" s="300"/>
      <c r="N86" s="464">
        <f>$B$86</f>
        <v>43055</v>
      </c>
      <c r="O86" s="279"/>
      <c r="P86" s="279"/>
      <c r="Q86" s="279"/>
      <c r="R86" s="79"/>
      <c r="S86" s="200">
        <f t="shared" si="31"/>
        <v>0</v>
      </c>
      <c r="T86" s="5">
        <f t="shared" si="32"/>
        <v>0</v>
      </c>
      <c r="U86" s="34"/>
      <c r="V86" s="67">
        <f>IF(LEFT(M86,1)="R",IF(U86&lt;$Q$2,0,U86-$Q$2),IF(LEFT(M86,1)="S",IF(U86&lt;$Q$2,0,U86-$Q$2),U86))</f>
        <v>0</v>
      </c>
      <c r="W86" s="67">
        <f>U86</f>
        <v>0</v>
      </c>
      <c r="X86" s="74">
        <f>W86*($Y$3)</f>
        <v>0</v>
      </c>
      <c r="Y86" s="91">
        <f t="shared" si="33"/>
        <v>0</v>
      </c>
      <c r="Z86" s="238"/>
      <c r="AA86" s="528">
        <v>0</v>
      </c>
      <c r="AB86" s="529">
        <v>0</v>
      </c>
      <c r="AC86" s="96"/>
    </row>
    <row r="87" spans="1:29" ht="12.75" customHeight="1" thickBot="1" x14ac:dyDescent="0.3">
      <c r="A87" s="499" t="str">
        <f>TEXT($B$86,"dddd")</f>
        <v>woensdag</v>
      </c>
      <c r="B87" s="664"/>
      <c r="C87" s="450"/>
      <c r="D87" s="494">
        <f>IF(LEFT($A87,2)="ma",$D$172,IF(LEFT($A87,2)="di",$D$177,IF(LEFT($A87,2)="wo",$D$182,IF(LEFT($A87,2)="do",$D$187,IF(LEFT($A87,2)="vr",$D$192,IF(LEFT($A87,2)="za",$D$198,IF(LEFT($A87,2)="zo",$D$199)))))))</f>
        <v>0</v>
      </c>
      <c r="E87" s="441">
        <f>IF(LEFT($A87,2)="ma",$E$172,IF(LEFT($A87,2)="di",$E$177,IF(LEFT($A87,2)="wo",$E$182,IF(LEFT($A87,2)="do",$E$187,IF(LEFT($A87,2)="vr",$E$192,IF(LEFT($A87,2)="za",$E$198,IF(LEFT($A87,2)="zo",$E$199)))))))</f>
        <v>0</v>
      </c>
      <c r="F87" s="441">
        <f>IF(LEFT($A87,2)="ma",$C$172,IF(LEFT($A87,2)="di",$C$177,IF(LEFT($A87,2)="wo",$C$182,IF(LEFT($A87,2)="do",$C$187,IF(LEFT($A87,2)="vr",$C$192,IF(LEFT($A87,2)="za",$C$198,IF(LEFT($A87,2)="zo",$C$199)))))))</f>
        <v>0</v>
      </c>
      <c r="G87" s="43">
        <f t="shared" si="39"/>
        <v>0</v>
      </c>
      <c r="H87" s="265"/>
      <c r="I87" s="265"/>
      <c r="J87" s="280"/>
      <c r="K87" s="280"/>
      <c r="L87" s="301"/>
      <c r="M87" s="302"/>
      <c r="N87" s="464">
        <f t="shared" ref="N87:N90" si="42">$B$86</f>
        <v>43055</v>
      </c>
      <c r="O87" s="283"/>
      <c r="P87" s="283"/>
      <c r="Q87" s="283"/>
      <c r="R87" s="80"/>
      <c r="S87" s="68">
        <f t="shared" si="31"/>
        <v>0</v>
      </c>
      <c r="T87" s="4">
        <f t="shared" si="32"/>
        <v>0</v>
      </c>
      <c r="U87" s="35"/>
      <c r="V87" s="69">
        <f t="shared" si="35"/>
        <v>0</v>
      </c>
      <c r="W87" s="69">
        <f t="shared" si="36"/>
        <v>0</v>
      </c>
      <c r="X87" s="70">
        <f t="shared" si="37"/>
        <v>0</v>
      </c>
      <c r="Y87" s="92">
        <f t="shared" si="33"/>
        <v>0</v>
      </c>
      <c r="Z87" s="234"/>
      <c r="AA87" s="530">
        <v>0</v>
      </c>
      <c r="AB87" s="531">
        <v>0</v>
      </c>
      <c r="AC87" s="97"/>
    </row>
    <row r="88" spans="1:29" ht="12.75" customHeight="1" thickBot="1" x14ac:dyDescent="0.3">
      <c r="A88" s="499" t="str">
        <f>TEXT($B$86,"dddd")</f>
        <v>woensdag</v>
      </c>
      <c r="B88" s="664"/>
      <c r="C88" s="452"/>
      <c r="D88" s="492">
        <f>IF(LEFT($A88,2)="ma",$D$173,IF(LEFT($A88,2)="di",$D$178,IF(LEFT($A88,2)="wo",$D$183,IF(LEFT($A88,2)="do",$D$188,IF(LEFT($A88,2)="vr",$D$193,IF(LEFT($A88,2)="za",$D$198,IF(LEFT($A88,2)="zo",$D$199)))))))</f>
        <v>0</v>
      </c>
      <c r="E88" s="441">
        <f>IF(LEFT($A88,2)="ma",$E$173,IF(LEFT($A88,2)="di",$E$178,IF(LEFT($A88,2)="wo",$E$183,IF(LEFT($A88,2)="do",$E$188,IF(LEFT($A88,2)="vr",$E$193,IF(LEFT($A88,2)="za",$E$198,IF(LEFT($A88,2)="zo",$E$199)))))))</f>
        <v>0</v>
      </c>
      <c r="F88" s="441">
        <f>IF(LEFT($A88,2)="ma",$C$173,IF(LEFT($A88,2)="di",$C$178,IF(LEFT($A88,2)="wo",$C$183,IF(LEFT($A88,2)="do",$C$188,IF(LEFT($A88,2)="vr",$C$193,IF(LEFT($A88,2)="za",$C$198,IF(LEFT($A88,2)="zo",$C$199)))))))</f>
        <v>0</v>
      </c>
      <c r="G88" s="43">
        <f t="shared" si="39"/>
        <v>0</v>
      </c>
      <c r="H88" s="265"/>
      <c r="I88" s="265"/>
      <c r="J88" s="280"/>
      <c r="K88" s="280"/>
      <c r="L88" s="301"/>
      <c r="M88" s="302"/>
      <c r="N88" s="464">
        <f t="shared" si="42"/>
        <v>43055</v>
      </c>
      <c r="O88" s="283"/>
      <c r="P88" s="283"/>
      <c r="Q88" s="283"/>
      <c r="R88" s="80"/>
      <c r="S88" s="68">
        <f t="shared" si="31"/>
        <v>0</v>
      </c>
      <c r="T88" s="4">
        <f t="shared" si="32"/>
        <v>0</v>
      </c>
      <c r="U88" s="35"/>
      <c r="V88" s="69">
        <f t="shared" si="35"/>
        <v>0</v>
      </c>
      <c r="W88" s="69">
        <f t="shared" si="36"/>
        <v>0</v>
      </c>
      <c r="X88" s="70">
        <f t="shared" si="37"/>
        <v>0</v>
      </c>
      <c r="Y88" s="92">
        <f t="shared" si="33"/>
        <v>0</v>
      </c>
      <c r="Z88" s="234"/>
      <c r="AA88" s="530">
        <v>0</v>
      </c>
      <c r="AB88" s="531">
        <v>0</v>
      </c>
      <c r="AC88" s="97"/>
    </row>
    <row r="89" spans="1:29" ht="12.75" customHeight="1" thickBot="1" x14ac:dyDescent="0.3">
      <c r="A89" s="499" t="str">
        <f>TEXT($B$86,"dddd")</f>
        <v>woensdag</v>
      </c>
      <c r="B89" s="664"/>
      <c r="C89" s="450"/>
      <c r="D89" s="441">
        <f>IF(LEFT($A89,2)="ma",$D$174,IF(LEFT($A89,2)="di",$D$179,IF(LEFT($A89,2)="wo",$D$184,IF(LEFT($A89,2)="do",$D$189,IF(LEFT($A89,2)="vr",$D$194,IF(LEFT($A89,2)="za",$D$198,IF(LEFT($A89,2)="zo",$D$199)))))))</f>
        <v>0</v>
      </c>
      <c r="E89" s="441">
        <f>IF(LEFT($A89,2)="ma",$E$174,IF(LEFT($A89,2)="di",$E$179,IF(LEFT($A89,2)="wo",$E$184,IF(LEFT($A89,2)="do",$E$189,IF(LEFT($A89,2)="vr",$E$194,IF(LEFT($A89,2)="za",$E$198,IF(LEFT($A89,2)="zo",$E$199)))))))</f>
        <v>0</v>
      </c>
      <c r="F89" s="441">
        <f>IF(LEFT($A89,2)="ma",$C$174,IF(LEFT($A89,2)="di",$C$179,IF(LEFT($A89,2)="wo",$C$184,IF(LEFT($A89,2)="do",$C$189,IF(LEFT($A89,2)="vr",$C$194,IF(LEFT($A89,2)="za",$C$198,IF(LEFT($A89,2)="zo",$C$199)))))))</f>
        <v>0</v>
      </c>
      <c r="G89" s="43">
        <f t="shared" si="39"/>
        <v>0</v>
      </c>
      <c r="H89" s="265"/>
      <c r="I89" s="265"/>
      <c r="J89" s="280"/>
      <c r="K89" s="280"/>
      <c r="L89" s="301"/>
      <c r="M89" s="302"/>
      <c r="N89" s="464">
        <f t="shared" si="42"/>
        <v>43055</v>
      </c>
      <c r="O89" s="283"/>
      <c r="P89" s="283"/>
      <c r="Q89" s="283"/>
      <c r="R89" s="80"/>
      <c r="S89" s="68">
        <f t="shared" si="31"/>
        <v>0</v>
      </c>
      <c r="T89" s="4">
        <f t="shared" si="32"/>
        <v>0</v>
      </c>
      <c r="U89" s="35"/>
      <c r="V89" s="69">
        <f t="shared" si="35"/>
        <v>0</v>
      </c>
      <c r="W89" s="69">
        <f t="shared" si="36"/>
        <v>0</v>
      </c>
      <c r="X89" s="70">
        <f t="shared" si="37"/>
        <v>0</v>
      </c>
      <c r="Y89" s="92">
        <f t="shared" si="33"/>
        <v>0</v>
      </c>
      <c r="Z89" s="234"/>
      <c r="AA89" s="530">
        <v>0</v>
      </c>
      <c r="AB89" s="531">
        <v>0</v>
      </c>
      <c r="AC89" s="97"/>
    </row>
    <row r="90" spans="1:29" ht="13.5" customHeight="1" thickBot="1" x14ac:dyDescent="0.3">
      <c r="A90" s="499" t="str">
        <f>TEXT($B$86,"dddd")</f>
        <v>woensdag</v>
      </c>
      <c r="B90" s="665"/>
      <c r="C90" s="449" t="e">
        <f t="shared" si="38"/>
        <v>#REF!</v>
      </c>
      <c r="D90" s="442">
        <f>IF(LEFT($A90,2)="ma",$D$175,IF(LEFT($A90,2)="di",$D$180,IF(LEFT($A90,2)="wo",$D$185,IF(LEFT($A90,2)="do",$D$190,IF(LEFT($A90,2)="vr",$D$195,IF(LEFT($A90,2)="za",$D$198,IF(LEFT($A90,2)="zo",$D$199)))))))</f>
        <v>0</v>
      </c>
      <c r="E90" s="442">
        <f>IF(LEFT($A90,2)="ma",$E$175,IF(LEFT($A90,2)="di",$E$180,IF(LEFT($A90,2)="wo",$E$185,IF(LEFT($A90,2)="do",$E$190,IF(LEFT($A90,2)="vr",$E$195,IF(LEFT($A90,2)="za",$E$198,IF(LEFT($A90,2)="zo",$E$199)))))))</f>
        <v>0</v>
      </c>
      <c r="F90" s="442">
        <f>IF(LEFT($A90,2)="ma",$C$175,IF(LEFT($A90,2)="di",$C$180,IF(LEFT($A90,2)="wo",$C$185,IF(LEFT($A90,2)="do",$C$190,IF(LEFT($A90,2)="vr",$C$195,IF(LEFT($A90,2)="za",$C$198,IF(LEFT($A90,2)="zo",$C$199)))))))</f>
        <v>0</v>
      </c>
      <c r="G90" s="46">
        <f t="shared" si="39"/>
        <v>0</v>
      </c>
      <c r="H90" s="268"/>
      <c r="I90" s="266"/>
      <c r="J90" s="292"/>
      <c r="K90" s="292"/>
      <c r="L90" s="303"/>
      <c r="M90" s="304"/>
      <c r="N90" s="464">
        <f t="shared" si="42"/>
        <v>43055</v>
      </c>
      <c r="O90" s="295"/>
      <c r="P90" s="295"/>
      <c r="Q90" s="295"/>
      <c r="R90" s="81"/>
      <c r="S90" s="71">
        <f t="shared" si="31"/>
        <v>0</v>
      </c>
      <c r="T90" s="6">
        <f t="shared" si="32"/>
        <v>0</v>
      </c>
      <c r="U90" s="36"/>
      <c r="V90" s="72">
        <f t="shared" si="35"/>
        <v>0</v>
      </c>
      <c r="W90" s="72">
        <f t="shared" si="36"/>
        <v>0</v>
      </c>
      <c r="X90" s="73">
        <f t="shared" si="37"/>
        <v>0</v>
      </c>
      <c r="Y90" s="93">
        <f t="shared" si="33"/>
        <v>0</v>
      </c>
      <c r="Z90" s="237"/>
      <c r="AA90" s="532">
        <v>0</v>
      </c>
      <c r="AB90" s="533">
        <v>0</v>
      </c>
      <c r="AC90" s="98"/>
    </row>
    <row r="91" spans="1:29" ht="12.75" customHeight="1" x14ac:dyDescent="0.25">
      <c r="A91" s="496" t="str">
        <f>TEXT($B$91,"dddd")</f>
        <v>donderdag</v>
      </c>
      <c r="B91" s="663">
        <f>DATE($AC$3,11,18)</f>
        <v>43056</v>
      </c>
      <c r="C91" s="451"/>
      <c r="D91" s="493">
        <f>IF(LEFT($A91,2 )="ma",$D$171,IF(LEFT($A91,2)="di",$D$176,IF(LEFT($A91,2)="wo",$D$181,IF(LEFT($A91,2)="do",$D$186,IF(LEFT($A91,2)="vr",$D$191,IF(LEFT($A91,2)="za",$D$198,IF(LEFT($A91,2)="zo",$D$199)))))))</f>
        <v>0</v>
      </c>
      <c r="E91" s="495">
        <f>IF(LEFT($A91,2)="ma",$E$171,IF(LEFT($A91,2)="di",$E$176,IF(LEFT($A91,2)="wo",$E$181,IF(LEFT($A91,2)="do",$E$186,IF(LEFT($A91,2)="vr",$E$191,IF(LEFT($A91,2)="za",$E$198,IF(LEFT($A91,2)="zo",$E$199)))))))</f>
        <v>0</v>
      </c>
      <c r="F91" s="495">
        <f>IF(LEFT($A91,2)="ma",$C$171,IF(LEFT($A91,2)="di",$C$176,IF(LEFT($A91,2)="wo",$C$181,IF(LEFT($A91,2)="do",$C$186,IF(LEFT($A91,2)="vr",$C$191,IF(LEFT($A91,2)="za",$C$198,IF(LEFT($A91,2)="zo",$C$199)))))))</f>
        <v>0</v>
      </c>
      <c r="G91" s="42">
        <f t="shared" si="39"/>
        <v>0</v>
      </c>
      <c r="H91" s="264"/>
      <c r="I91" s="508"/>
      <c r="J91" s="276"/>
      <c r="K91" s="276"/>
      <c r="L91" s="299"/>
      <c r="M91" s="300"/>
      <c r="N91" s="463">
        <f>$B$91</f>
        <v>43056</v>
      </c>
      <c r="O91" s="279"/>
      <c r="P91" s="279"/>
      <c r="Q91" s="279"/>
      <c r="R91" s="79"/>
      <c r="S91" s="200">
        <f t="shared" si="31"/>
        <v>0</v>
      </c>
      <c r="T91" s="5">
        <f t="shared" si="32"/>
        <v>0</v>
      </c>
      <c r="U91" s="34"/>
      <c r="V91" s="67">
        <f>IF(LEFT(M91,1)="R",IF(U91&lt;$Q$2,0,U91-$Q$2),IF(LEFT(M91,1)="S",IF(U91&lt;$Q$2,0,U91-$Q$2),U91))</f>
        <v>0</v>
      </c>
      <c r="W91" s="67">
        <f>U91</f>
        <v>0</v>
      </c>
      <c r="X91" s="74">
        <f>W91*($Y$3)</f>
        <v>0</v>
      </c>
      <c r="Y91" s="91">
        <f t="shared" si="33"/>
        <v>0</v>
      </c>
      <c r="Z91" s="238"/>
      <c r="AA91" s="534">
        <v>0</v>
      </c>
      <c r="AB91" s="535">
        <v>0</v>
      </c>
      <c r="AC91" s="96"/>
    </row>
    <row r="92" spans="1:29" ht="12.75" customHeight="1" x14ac:dyDescent="0.25">
      <c r="A92" s="497" t="str">
        <f>TEXT($B$91,"dddd")</f>
        <v>donderdag</v>
      </c>
      <c r="B92" s="664"/>
      <c r="C92" s="450"/>
      <c r="D92" s="494">
        <f>IF(LEFT($A92,2)="ma",$D$172,IF(LEFT($A92,2)="di",$D$177,IF(LEFT($A92,2)="wo",$D$182,IF(LEFT($A92,2)="do",$D$187,IF(LEFT($A92,2)="vr",$D$192,IF(LEFT($A92,2)="za",$D$198,IF(LEFT($A92,2)="zo",$D$199)))))))</f>
        <v>0</v>
      </c>
      <c r="E92" s="441">
        <f>IF(LEFT($A92,2)="ma",$E$172,IF(LEFT($A92,2)="di",$E$177,IF(LEFT($A92,2)="wo",$E$182,IF(LEFT($A92,2)="do",$E$187,IF(LEFT($A92,2)="vr",$E$192,IF(LEFT($A92,2)="za",$E$198,IF(LEFT($A92,2)="zo",$E$199)))))))</f>
        <v>0</v>
      </c>
      <c r="F92" s="441">
        <f>IF(LEFT($A92,2)="ma",$C$172,IF(LEFT($A92,2)="di",$C$177,IF(LEFT($A92,2)="wo",$C$182,IF(LEFT($A92,2)="do",$C$187,IF(LEFT($A92,2)="vr",$C$192,IF(LEFT($A92,2)="za",$C$198,IF(LEFT($A92,2)="zo",$C$199)))))))</f>
        <v>0</v>
      </c>
      <c r="G92" s="43">
        <f t="shared" si="39"/>
        <v>0</v>
      </c>
      <c r="H92" s="265"/>
      <c r="I92" s="265"/>
      <c r="J92" s="280"/>
      <c r="K92" s="280"/>
      <c r="L92" s="301"/>
      <c r="M92" s="302"/>
      <c r="N92" s="463">
        <f t="shared" ref="N92:N95" si="43">$B$91</f>
        <v>43056</v>
      </c>
      <c r="O92" s="283"/>
      <c r="P92" s="283"/>
      <c r="Q92" s="283"/>
      <c r="R92" s="80"/>
      <c r="S92" s="68">
        <f t="shared" si="31"/>
        <v>0</v>
      </c>
      <c r="T92" s="4">
        <f t="shared" si="32"/>
        <v>0</v>
      </c>
      <c r="U92" s="35"/>
      <c r="V92" s="69">
        <f t="shared" si="35"/>
        <v>0</v>
      </c>
      <c r="W92" s="69">
        <f t="shared" si="36"/>
        <v>0</v>
      </c>
      <c r="X92" s="70">
        <f t="shared" si="37"/>
        <v>0</v>
      </c>
      <c r="Y92" s="92">
        <f t="shared" si="33"/>
        <v>0</v>
      </c>
      <c r="Z92" s="234"/>
      <c r="AA92" s="530">
        <v>0</v>
      </c>
      <c r="AB92" s="531">
        <v>0</v>
      </c>
      <c r="AC92" s="97"/>
    </row>
    <row r="93" spans="1:29" ht="12.75" customHeight="1" x14ac:dyDescent="0.25">
      <c r="A93" s="497" t="str">
        <f>TEXT($B$91,"dddd")</f>
        <v>donderdag</v>
      </c>
      <c r="B93" s="664"/>
      <c r="C93" s="452"/>
      <c r="D93" s="492">
        <f>IF(LEFT($A93,2)="ma",$D$173,IF(LEFT($A93,2)="di",$D$178,IF(LEFT($A93,2)="wo",$D$183,IF(LEFT($A93,2)="do",$D$188,IF(LEFT($A93,2)="vr",$D$193,IF(LEFT($A93,2)="za",$D$198,IF(LEFT($A93,2)="zo",$D$199)))))))</f>
        <v>0</v>
      </c>
      <c r="E93" s="441">
        <f>IF(LEFT($A93,2)="ma",$E$173,IF(LEFT($A93,2)="di",$E$178,IF(LEFT($A93,2)="wo",$E$183,IF(LEFT($A93,2)="do",$E$188,IF(LEFT($A93,2)="vr",$E$193,IF(LEFT($A93,2)="za",$E$198,IF(LEFT($A93,2)="zo",$E$199)))))))</f>
        <v>0</v>
      </c>
      <c r="F93" s="441">
        <f>IF(LEFT($A93,2)="ma",$C$173,IF(LEFT($A93,2)="di",$C$178,IF(LEFT($A93,2)="wo",$C$183,IF(LEFT($A93,2)="do",$C$188,IF(LEFT($A93,2)="vr",$C$193,IF(LEFT($A93,2)="za",$C$198,IF(LEFT($A93,2)="zo",$C$199)))))))</f>
        <v>0</v>
      </c>
      <c r="G93" s="43">
        <f t="shared" si="39"/>
        <v>0</v>
      </c>
      <c r="H93" s="265"/>
      <c r="I93" s="265"/>
      <c r="J93" s="280"/>
      <c r="K93" s="280"/>
      <c r="L93" s="301"/>
      <c r="M93" s="302"/>
      <c r="N93" s="463">
        <f t="shared" si="43"/>
        <v>43056</v>
      </c>
      <c r="O93" s="283"/>
      <c r="P93" s="283"/>
      <c r="Q93" s="283"/>
      <c r="R93" s="80"/>
      <c r="S93" s="68">
        <f t="shared" si="31"/>
        <v>0</v>
      </c>
      <c r="T93" s="4">
        <f t="shared" si="32"/>
        <v>0</v>
      </c>
      <c r="U93" s="35"/>
      <c r="V93" s="69">
        <f t="shared" si="35"/>
        <v>0</v>
      </c>
      <c r="W93" s="69">
        <f t="shared" si="36"/>
        <v>0</v>
      </c>
      <c r="X93" s="70">
        <f t="shared" si="37"/>
        <v>0</v>
      </c>
      <c r="Y93" s="92">
        <f t="shared" si="33"/>
        <v>0</v>
      </c>
      <c r="Z93" s="234"/>
      <c r="AA93" s="530">
        <v>0</v>
      </c>
      <c r="AB93" s="531">
        <v>0</v>
      </c>
      <c r="AC93" s="97"/>
    </row>
    <row r="94" spans="1:29" ht="12.75" customHeight="1" thickBot="1" x14ac:dyDescent="0.3">
      <c r="A94" s="497" t="str">
        <f>TEXT($B$91,"dddd")</f>
        <v>donderdag</v>
      </c>
      <c r="B94" s="664"/>
      <c r="C94" s="450"/>
      <c r="D94" s="441">
        <f>IF(LEFT($A94,2)="ma",$D$174,IF(LEFT($A94,2)="di",$D$179,IF(LEFT($A94,2)="wo",$D$184,IF(LEFT($A94,2)="do",$D$189,IF(LEFT($A94,2)="vr",$D$194,IF(LEFT($A94,2)="za",$D$198,IF(LEFT($A94,2)="zo",$D$199)))))))</f>
        <v>0</v>
      </c>
      <c r="E94" s="441">
        <f>IF(LEFT($A94,2)="ma",$E$174,IF(LEFT($A94,2)="di",$E$179,IF(LEFT($A94,2)="wo",$E$184,IF(LEFT($A94,2)="do",$E$189,IF(LEFT($A94,2)="vr",$E$194,IF(LEFT($A94,2)="za",$E$198,IF(LEFT($A94,2)="zo",$E$199)))))))</f>
        <v>0</v>
      </c>
      <c r="F94" s="441">
        <f>IF(LEFT($A94,2)="ma",$C$174,IF(LEFT($A94,2)="di",$C$179,IF(LEFT($A94,2)="wo",$C$184,IF(LEFT($A94,2)="do",$C$189,IF(LEFT($A94,2)="vr",$C$194,IF(LEFT($A94,2)="za",$C$198,IF(LEFT($A94,2)="zo",$C$199)))))))</f>
        <v>0</v>
      </c>
      <c r="G94" s="43">
        <f t="shared" si="39"/>
        <v>0</v>
      </c>
      <c r="H94" s="265"/>
      <c r="I94" s="265"/>
      <c r="J94" s="280"/>
      <c r="K94" s="280"/>
      <c r="L94" s="301"/>
      <c r="M94" s="302"/>
      <c r="N94" s="463">
        <f t="shared" si="43"/>
        <v>43056</v>
      </c>
      <c r="O94" s="283"/>
      <c r="P94" s="283"/>
      <c r="Q94" s="283"/>
      <c r="R94" s="80"/>
      <c r="S94" s="68">
        <f t="shared" si="31"/>
        <v>0</v>
      </c>
      <c r="T94" s="4">
        <f t="shared" si="32"/>
        <v>0</v>
      </c>
      <c r="U94" s="35"/>
      <c r="V94" s="69">
        <f t="shared" si="35"/>
        <v>0</v>
      </c>
      <c r="W94" s="69">
        <f t="shared" si="36"/>
        <v>0</v>
      </c>
      <c r="X94" s="70">
        <f t="shared" si="37"/>
        <v>0</v>
      </c>
      <c r="Y94" s="92">
        <f t="shared" si="33"/>
        <v>0</v>
      </c>
      <c r="Z94" s="234"/>
      <c r="AA94" s="530">
        <v>0</v>
      </c>
      <c r="AB94" s="531">
        <v>0</v>
      </c>
      <c r="AC94" s="97"/>
    </row>
    <row r="95" spans="1:29" ht="13.5" customHeight="1" thickBot="1" x14ac:dyDescent="0.3">
      <c r="A95" s="498" t="str">
        <f>TEXT($B$91,"dddd")</f>
        <v>donderdag</v>
      </c>
      <c r="B95" s="665"/>
      <c r="C95" s="449" t="e">
        <f t="shared" si="38"/>
        <v>#REF!</v>
      </c>
      <c r="D95" s="442">
        <f>IF(LEFT($A95,2)="ma",$D$175,IF(LEFT($A95,2)="di",$D$180,IF(LEFT($A95,2)="wo",$D$185,IF(LEFT($A95,2)="do",$D$190,IF(LEFT($A95,2)="vr",$D$195,IF(LEFT($A95,2)="za",$D$198,IF(LEFT($A95,2)="zo",$D$199)))))))</f>
        <v>0</v>
      </c>
      <c r="E95" s="442">
        <f>IF(LEFT($A95,2)="ma",$E$175,IF(LEFT($A95,2)="di",$E$180,IF(LEFT($A95,2)="wo",$E$185,IF(LEFT($A95,2)="do",$E$190,IF(LEFT($A95,2)="vr",$E$195,IF(LEFT($A95,2)="za",$E$198,IF(LEFT($A95,2)="zo",$E$199)))))))</f>
        <v>0</v>
      </c>
      <c r="F95" s="442">
        <f>IF(LEFT($A95,2)="ma",$C$175,IF(LEFT($A95,2)="di",$C$180,IF(LEFT($A95,2)="wo",$C$185,IF(LEFT($A95,2)="do",$C$190,IF(LEFT($A95,2)="vr",$C$195,IF(LEFT($A95,2)="za",$C$198,IF(LEFT($A95,2)="zo",$C$199)))))))</f>
        <v>0</v>
      </c>
      <c r="G95" s="44">
        <f t="shared" si="39"/>
        <v>0</v>
      </c>
      <c r="H95" s="266"/>
      <c r="I95" s="266"/>
      <c r="J95" s="284"/>
      <c r="K95" s="284"/>
      <c r="L95" s="305"/>
      <c r="M95" s="306"/>
      <c r="N95" s="463">
        <f t="shared" si="43"/>
        <v>43056</v>
      </c>
      <c r="O95" s="287"/>
      <c r="P95" s="287"/>
      <c r="Q95" s="287"/>
      <c r="R95" s="81"/>
      <c r="S95" s="71">
        <f t="shared" si="31"/>
        <v>0</v>
      </c>
      <c r="T95" s="6">
        <f t="shared" si="32"/>
        <v>0</v>
      </c>
      <c r="U95" s="36"/>
      <c r="V95" s="72">
        <f t="shared" si="35"/>
        <v>0</v>
      </c>
      <c r="W95" s="72">
        <f t="shared" si="36"/>
        <v>0</v>
      </c>
      <c r="X95" s="73">
        <f t="shared" si="37"/>
        <v>0</v>
      </c>
      <c r="Y95" s="93">
        <f t="shared" si="33"/>
        <v>0</v>
      </c>
      <c r="Z95" s="235"/>
      <c r="AA95" s="536">
        <v>0</v>
      </c>
      <c r="AB95" s="537">
        <v>0</v>
      </c>
      <c r="AC95" s="99"/>
    </row>
    <row r="96" spans="1:29" ht="12.75" customHeight="1" thickBot="1" x14ac:dyDescent="0.3">
      <c r="A96" s="499" t="str">
        <f>TEXT($B$96,"dddd")</f>
        <v>vrijdag</v>
      </c>
      <c r="B96" s="663">
        <f>DATE($AC$3,11,19)</f>
        <v>43057</v>
      </c>
      <c r="C96" s="451"/>
      <c r="D96" s="493">
        <f>IF(LEFT($A96,2 )="ma",$D$171,IF(LEFT($A96,2)="di",$D$176,IF(LEFT($A96,2)="wo",$D$181,IF(LEFT($A96,2)="do",$D$186,IF(LEFT($A96,2)="vr",$D$191,IF(LEFT($A96,2)="za",$D$198,IF(LEFT($A96,2)="zo",$D$199)))))))</f>
        <v>0</v>
      </c>
      <c r="E96" s="495">
        <f>IF(LEFT($A96,2)="ma",$E$171,IF(LEFT($A96,2)="di",$E$176,IF(LEFT($A96,2)="wo",$E$181,IF(LEFT($A96,2)="do",$E$186,IF(LEFT($A96,2)="vr",$E$191,IF(LEFT($A96,2)="za",$E$198,IF(LEFT($A96,2)="zo",$E$199)))))))</f>
        <v>0</v>
      </c>
      <c r="F96" s="495">
        <f>IF(LEFT($A96,2)="ma",$C$171,IF(LEFT($A96,2)="di",$C$176,IF(LEFT($A96,2)="wo",$C$181,IF(LEFT($A96,2)="do",$C$186,IF(LEFT($A96,2)="vr",$C$191,IF(LEFT($A96,2)="za",$C$198,IF(LEFT($A96,2)="zo",$C$199)))))))</f>
        <v>0</v>
      </c>
      <c r="G96" s="45">
        <f t="shared" si="39"/>
        <v>0</v>
      </c>
      <c r="H96" s="267"/>
      <c r="I96" s="508"/>
      <c r="J96" s="288"/>
      <c r="K96" s="288"/>
      <c r="L96" s="307"/>
      <c r="M96" s="308"/>
      <c r="N96" s="464">
        <f>$B$96</f>
        <v>43057</v>
      </c>
      <c r="O96" s="291"/>
      <c r="P96" s="291"/>
      <c r="Q96" s="291"/>
      <c r="R96" s="79"/>
      <c r="S96" s="200">
        <f t="shared" si="31"/>
        <v>0</v>
      </c>
      <c r="T96" s="5">
        <f t="shared" si="32"/>
        <v>0</v>
      </c>
      <c r="U96" s="34"/>
      <c r="V96" s="67">
        <f>IF(LEFT(M96,1)="R",IF(U96&lt;$Q$2,0,U96-$Q$2),IF(LEFT(M96,1)="S",IF(U96&lt;$Q$2,0,U96-$Q$2),U96))</f>
        <v>0</v>
      </c>
      <c r="W96" s="67">
        <f>U96</f>
        <v>0</v>
      </c>
      <c r="X96" s="74">
        <f>W96*($Y$3)</f>
        <v>0</v>
      </c>
      <c r="Y96" s="91">
        <f t="shared" si="33"/>
        <v>0</v>
      </c>
      <c r="Z96" s="236"/>
      <c r="AA96" s="528">
        <v>0</v>
      </c>
      <c r="AB96" s="529">
        <v>0</v>
      </c>
      <c r="AC96" s="100"/>
    </row>
    <row r="97" spans="1:29" ht="12.75" customHeight="1" thickBot="1" x14ac:dyDescent="0.3">
      <c r="A97" s="499" t="str">
        <f>TEXT($B$96,"dddd")</f>
        <v>vrijdag</v>
      </c>
      <c r="B97" s="664"/>
      <c r="C97" s="450"/>
      <c r="D97" s="494">
        <f>IF(LEFT($A97,2)="ma",$D$172,IF(LEFT($A97,2)="di",$D$177,IF(LEFT($A97,2)="wo",$D$182,IF(LEFT($A97,2)="do",$D$187,IF(LEFT($A97,2)="vr",$D$192,IF(LEFT($A97,2)="za",$D$198,IF(LEFT($A97,2)="zo",$D$199)))))))</f>
        <v>0</v>
      </c>
      <c r="E97" s="441">
        <f>IF(LEFT($A97,2)="ma",$E$172,IF(LEFT($A97,2)="di",$E$177,IF(LEFT($A97,2)="wo",$E$182,IF(LEFT($A97,2)="do",$E$187,IF(LEFT($A97,2)="vr",$E$192,IF(LEFT($A97,2)="za",$E$198,IF(LEFT($A97,2)="zo",$E$199)))))))</f>
        <v>0</v>
      </c>
      <c r="F97" s="441">
        <f>IF(LEFT($A97,2)="ma",$C$172,IF(LEFT($A97,2)="di",$C$177,IF(LEFT($A97,2)="wo",$C$182,IF(LEFT($A97,2)="do",$C$187,IF(LEFT($A97,2)="vr",$C$192,IF(LEFT($A97,2)="za",$C$198,IF(LEFT($A97,2)="zo",$C$199)))))))</f>
        <v>0</v>
      </c>
      <c r="G97" s="43">
        <f t="shared" si="39"/>
        <v>0</v>
      </c>
      <c r="H97" s="265"/>
      <c r="I97" s="265"/>
      <c r="J97" s="280"/>
      <c r="K97" s="280"/>
      <c r="L97" s="301"/>
      <c r="M97" s="302"/>
      <c r="N97" s="464">
        <f t="shared" ref="N97:N100" si="44">$B$96</f>
        <v>43057</v>
      </c>
      <c r="O97" s="283"/>
      <c r="P97" s="283"/>
      <c r="Q97" s="283"/>
      <c r="R97" s="80"/>
      <c r="S97" s="68">
        <f t="shared" si="31"/>
        <v>0</v>
      </c>
      <c r="T97" s="4">
        <f t="shared" si="32"/>
        <v>0</v>
      </c>
      <c r="U97" s="35"/>
      <c r="V97" s="69">
        <f t="shared" si="35"/>
        <v>0</v>
      </c>
      <c r="W97" s="69">
        <f t="shared" si="36"/>
        <v>0</v>
      </c>
      <c r="X97" s="70">
        <f t="shared" si="37"/>
        <v>0</v>
      </c>
      <c r="Y97" s="92">
        <f t="shared" si="33"/>
        <v>0</v>
      </c>
      <c r="Z97" s="234"/>
      <c r="AA97" s="530">
        <v>0</v>
      </c>
      <c r="AB97" s="531">
        <v>0</v>
      </c>
      <c r="AC97" s="97"/>
    </row>
    <row r="98" spans="1:29" ht="12.75" customHeight="1" thickBot="1" x14ac:dyDescent="0.3">
      <c r="A98" s="499" t="str">
        <f>TEXT($B$96,"dddd")</f>
        <v>vrijdag</v>
      </c>
      <c r="B98" s="664"/>
      <c r="C98" s="452"/>
      <c r="D98" s="492">
        <f>IF(LEFT($A98,2)="ma",$D$173,IF(LEFT($A98,2)="di",$D$178,IF(LEFT($A98,2)="wo",$D$183,IF(LEFT($A98,2)="do",$D$188,IF(LEFT($A98,2)="vr",$D$193,IF(LEFT($A98,2)="za",$D$198,IF(LEFT($A98,2)="zo",$D$199)))))))</f>
        <v>0</v>
      </c>
      <c r="E98" s="441">
        <f>IF(LEFT($A98,2)="ma",$E$173,IF(LEFT($A98,2)="di",$E$178,IF(LEFT($A98,2)="wo",$E$183,IF(LEFT($A98,2)="do",$E$188,IF(LEFT($A98,2)="vr",$E$193,IF(LEFT($A98,2)="za",$E$198,IF(LEFT($A98,2)="zo",$E$199)))))))</f>
        <v>0</v>
      </c>
      <c r="F98" s="441">
        <f>IF(LEFT($A98,2)="ma",$C$173,IF(LEFT($A98,2)="di",$C$178,IF(LEFT($A98,2)="wo",$C$183,IF(LEFT($A98,2)="do",$C$188,IF(LEFT($A98,2)="vr",$C$193,IF(LEFT($A98,2)="za",$C$198,IF(LEFT($A98,2)="zo",$C$199)))))))</f>
        <v>0</v>
      </c>
      <c r="G98" s="43">
        <f t="shared" si="39"/>
        <v>0</v>
      </c>
      <c r="H98" s="265"/>
      <c r="I98" s="265"/>
      <c r="J98" s="280"/>
      <c r="K98" s="280"/>
      <c r="L98" s="301"/>
      <c r="M98" s="302"/>
      <c r="N98" s="464">
        <f t="shared" si="44"/>
        <v>43057</v>
      </c>
      <c r="O98" s="283"/>
      <c r="P98" s="283"/>
      <c r="Q98" s="283"/>
      <c r="R98" s="80"/>
      <c r="S98" s="68">
        <f t="shared" si="31"/>
        <v>0</v>
      </c>
      <c r="T98" s="4">
        <f t="shared" si="32"/>
        <v>0</v>
      </c>
      <c r="U98" s="35"/>
      <c r="V98" s="69">
        <f t="shared" si="35"/>
        <v>0</v>
      </c>
      <c r="W98" s="69">
        <f t="shared" si="36"/>
        <v>0</v>
      </c>
      <c r="X98" s="70">
        <f t="shared" si="37"/>
        <v>0</v>
      </c>
      <c r="Y98" s="92">
        <f t="shared" si="33"/>
        <v>0</v>
      </c>
      <c r="Z98" s="234"/>
      <c r="AA98" s="530">
        <v>0</v>
      </c>
      <c r="AB98" s="531">
        <v>0</v>
      </c>
      <c r="AC98" s="97"/>
    </row>
    <row r="99" spans="1:29" ht="12.75" customHeight="1" thickBot="1" x14ac:dyDescent="0.3">
      <c r="A99" s="499" t="str">
        <f>TEXT($B$96,"dddd")</f>
        <v>vrijdag</v>
      </c>
      <c r="B99" s="664"/>
      <c r="C99" s="450"/>
      <c r="D99" s="441">
        <f>IF(LEFT($A99,2)="ma",$D$174,IF(LEFT($A99,2)="di",$D$179,IF(LEFT($A99,2)="wo",$D$184,IF(LEFT($A99,2)="do",$D$189,IF(LEFT($A99,2)="vr",$D$194,IF(LEFT($A99,2)="za",$D$198,IF(LEFT($A99,2)="zo",$D$199)))))))</f>
        <v>0</v>
      </c>
      <c r="E99" s="441">
        <f>IF(LEFT($A99,2)="ma",$E$174,IF(LEFT($A99,2)="di",$E$179,IF(LEFT($A99,2)="wo",$E$184,IF(LEFT($A99,2)="do",$E$189,IF(LEFT($A99,2)="vr",$E$194,IF(LEFT($A99,2)="za",$E$198,IF(LEFT($A99,2)="zo",$E$199)))))))</f>
        <v>0</v>
      </c>
      <c r="F99" s="441">
        <f>IF(LEFT($A99,2)="ma",$C$174,IF(LEFT($A99,2)="di",$C$179,IF(LEFT($A99,2)="wo",$C$184,IF(LEFT($A99,2)="do",$C$189,IF(LEFT($A99,2)="vr",$C$194,IF(LEFT($A99,2)="za",$C$198,IF(LEFT($A99,2)="zo",$C$199)))))))</f>
        <v>0</v>
      </c>
      <c r="G99" s="43">
        <f t="shared" si="39"/>
        <v>0</v>
      </c>
      <c r="H99" s="265"/>
      <c r="I99" s="265"/>
      <c r="J99" s="280"/>
      <c r="K99" s="280"/>
      <c r="L99" s="301"/>
      <c r="M99" s="302"/>
      <c r="N99" s="464">
        <f t="shared" si="44"/>
        <v>43057</v>
      </c>
      <c r="O99" s="283"/>
      <c r="P99" s="283"/>
      <c r="Q99" s="283"/>
      <c r="R99" s="80"/>
      <c r="S99" s="68">
        <f t="shared" si="31"/>
        <v>0</v>
      </c>
      <c r="T99" s="4">
        <f t="shared" si="32"/>
        <v>0</v>
      </c>
      <c r="U99" s="35"/>
      <c r="V99" s="69">
        <f t="shared" si="35"/>
        <v>0</v>
      </c>
      <c r="W99" s="69">
        <f t="shared" si="36"/>
        <v>0</v>
      </c>
      <c r="X99" s="70">
        <f t="shared" si="37"/>
        <v>0</v>
      </c>
      <c r="Y99" s="92">
        <f t="shared" si="33"/>
        <v>0</v>
      </c>
      <c r="Z99" s="234"/>
      <c r="AA99" s="530">
        <v>0</v>
      </c>
      <c r="AB99" s="531">
        <v>0</v>
      </c>
      <c r="AC99" s="97"/>
    </row>
    <row r="100" spans="1:29" ht="13.5" customHeight="1" thickBot="1" x14ac:dyDescent="0.3">
      <c r="A100" s="499" t="str">
        <f>TEXT($B$96,"dddd")</f>
        <v>vrijdag</v>
      </c>
      <c r="B100" s="665"/>
      <c r="C100" s="449" t="e">
        <f t="shared" si="38"/>
        <v>#REF!</v>
      </c>
      <c r="D100" s="442">
        <f>IF(LEFT($A100,2)="ma",$D$175,IF(LEFT($A100,2)="di",$D$180,IF(LEFT($A100,2)="wo",$D$185,IF(LEFT($A100,2)="do",$D$190,IF(LEFT($A100,2)="vr",$D$195,IF(LEFT($A100,2)="za",$D$198,IF(LEFT($A100,2)="zo",$D$199)))))))</f>
        <v>0</v>
      </c>
      <c r="E100" s="442">
        <f>IF(LEFT($A100,2)="ma",$E$175,IF(LEFT($A100,2)="di",$E$180,IF(LEFT($A100,2)="wo",$E$185,IF(LEFT($A100,2)="do",$E$190,IF(LEFT($A100,2)="vr",$E$195,IF(LEFT($A100,2)="za",$E$198,IF(LEFT($A100,2)="zo",$E$199)))))))</f>
        <v>0</v>
      </c>
      <c r="F100" s="442">
        <f>IF(LEFT($A100,2)="ma",$C$175,IF(LEFT($A100,2)="di",$C$180,IF(LEFT($A100,2)="wo",$C$185,IF(LEFT($A100,2)="do",$C$190,IF(LEFT($A100,2)="vr",$C$195,IF(LEFT($A100,2)="za",$C$198,IF(LEFT($A100,2)="zo",$C$199)))))))</f>
        <v>0</v>
      </c>
      <c r="G100" s="46">
        <f t="shared" si="39"/>
        <v>0</v>
      </c>
      <c r="H100" s="268"/>
      <c r="I100" s="266"/>
      <c r="J100" s="292"/>
      <c r="K100" s="292"/>
      <c r="L100" s="303"/>
      <c r="M100" s="304"/>
      <c r="N100" s="464">
        <f t="shared" si="44"/>
        <v>43057</v>
      </c>
      <c r="O100" s="295"/>
      <c r="P100" s="295"/>
      <c r="Q100" s="295"/>
      <c r="R100" s="81"/>
      <c r="S100" s="71">
        <f t="shared" si="31"/>
        <v>0</v>
      </c>
      <c r="T100" s="6">
        <f t="shared" si="32"/>
        <v>0</v>
      </c>
      <c r="U100" s="36"/>
      <c r="V100" s="72">
        <f t="shared" si="35"/>
        <v>0</v>
      </c>
      <c r="W100" s="72">
        <f t="shared" si="36"/>
        <v>0</v>
      </c>
      <c r="X100" s="73">
        <f t="shared" si="37"/>
        <v>0</v>
      </c>
      <c r="Y100" s="93">
        <f t="shared" si="33"/>
        <v>0</v>
      </c>
      <c r="Z100" s="237"/>
      <c r="AA100" s="532">
        <v>0</v>
      </c>
      <c r="AB100" s="533">
        <v>0</v>
      </c>
      <c r="AC100" s="98"/>
    </row>
    <row r="101" spans="1:29" ht="12.75" customHeight="1" x14ac:dyDescent="0.25">
      <c r="A101" s="496" t="str">
        <f>TEXT($B$101,"dddd")</f>
        <v>zaterdag</v>
      </c>
      <c r="B101" s="663">
        <f>DATE($AC$3,11,20)</f>
        <v>43058</v>
      </c>
      <c r="C101" s="451"/>
      <c r="D101" s="493">
        <f>IF(LEFT($A101,2 )="ma",$D$171,IF(LEFT($A101,2)="di",$D$176,IF(LEFT($A101,2)="wo",$D$181,IF(LEFT($A101,2)="do",$D$186,IF(LEFT($A101,2)="vr",$D$191,IF(LEFT($A101,2)="za",$D$198,IF(LEFT($A101,2)="zo",$D$199)))))))</f>
        <v>0</v>
      </c>
      <c r="E101" s="495">
        <f>IF(LEFT($A101,2)="ma",$E$171,IF(LEFT($A101,2)="di",$E$176,IF(LEFT($A101,2)="wo",$E$181,IF(LEFT($A101,2)="do",$E$186,IF(LEFT($A101,2)="vr",$E$191,IF(LEFT($A101,2)="za",$E$198,IF(LEFT($A101,2)="zo",$E$199)))))))</f>
        <v>0</v>
      </c>
      <c r="F101" s="495">
        <f>IF(LEFT($A101,2)="ma",$C$171,IF(LEFT($A101,2)="di",$C$176,IF(LEFT($A101,2)="wo",$C$181,IF(LEFT($A101,2)="do",$C$186,IF(LEFT($A101,2)="vr",$C$191,IF(LEFT($A101,2)="za",$C$198,IF(LEFT($A101,2)="zo",$C$199)))))))</f>
        <v>0</v>
      </c>
      <c r="G101" s="42">
        <f t="shared" si="39"/>
        <v>0</v>
      </c>
      <c r="H101" s="264"/>
      <c r="I101" s="508"/>
      <c r="J101" s="276"/>
      <c r="K101" s="276"/>
      <c r="L101" s="299"/>
      <c r="M101" s="300"/>
      <c r="N101" s="463">
        <f>$B$101</f>
        <v>43058</v>
      </c>
      <c r="O101" s="279"/>
      <c r="P101" s="279"/>
      <c r="Q101" s="279"/>
      <c r="R101" s="79"/>
      <c r="S101" s="200">
        <f t="shared" si="31"/>
        <v>0</v>
      </c>
      <c r="T101" s="5">
        <f t="shared" si="32"/>
        <v>0</v>
      </c>
      <c r="U101" s="34"/>
      <c r="V101" s="67">
        <f>IF(LEFT(M101,1)="R",IF(U101&lt;$Q$2,0,U101-$Q$2),IF(LEFT(M101,1)="S",IF(U101&lt;$Q$2,0,U101-$Q$2),U101))</f>
        <v>0</v>
      </c>
      <c r="W101" s="67">
        <f>U101</f>
        <v>0</v>
      </c>
      <c r="X101" s="74">
        <f>W101*($Y$3)</f>
        <v>0</v>
      </c>
      <c r="Y101" s="91">
        <f t="shared" si="33"/>
        <v>0</v>
      </c>
      <c r="Z101" s="238"/>
      <c r="AA101" s="534">
        <v>0</v>
      </c>
      <c r="AB101" s="535">
        <v>0</v>
      </c>
      <c r="AC101" s="96"/>
    </row>
    <row r="102" spans="1:29" ht="12.75" customHeight="1" x14ac:dyDescent="0.25">
      <c r="A102" s="497" t="str">
        <f>TEXT($B$101,"dddd")</f>
        <v>zaterdag</v>
      </c>
      <c r="B102" s="664"/>
      <c r="C102" s="450"/>
      <c r="D102" s="494">
        <f>IF(LEFT($A102,2)="ma",$D$172,IF(LEFT($A102,2)="di",$D$177,IF(LEFT($A102,2)="wo",$D$182,IF(LEFT($A102,2)="do",$D$187,IF(LEFT($A102,2)="vr",$D$192,IF(LEFT($A102,2)="za",$D$198,IF(LEFT($A102,2)="zo",$D$199)))))))</f>
        <v>0</v>
      </c>
      <c r="E102" s="441">
        <f>IF(LEFT($A102,2)="ma",$E$172,IF(LEFT($A102,2)="di",$E$177,IF(LEFT($A102,2)="wo",$E$182,IF(LEFT($A102,2)="do",$E$187,IF(LEFT($A102,2)="vr",$E$192,IF(LEFT($A102,2)="za",$E$198,IF(LEFT($A102,2)="zo",$E$199)))))))</f>
        <v>0</v>
      </c>
      <c r="F102" s="441">
        <f>IF(LEFT($A102,2)="ma",$C$172,IF(LEFT($A102,2)="di",$C$177,IF(LEFT($A102,2)="wo",$C$182,IF(LEFT($A102,2)="do",$C$187,IF(LEFT($A102,2)="vr",$C$192,IF(LEFT($A102,2)="za",$C$198,IF(LEFT($A102,2)="zo",$C$199)))))))</f>
        <v>0</v>
      </c>
      <c r="G102" s="43">
        <f t="shared" si="39"/>
        <v>0</v>
      </c>
      <c r="H102" s="265"/>
      <c r="I102" s="265"/>
      <c r="J102" s="280"/>
      <c r="K102" s="280"/>
      <c r="L102" s="301"/>
      <c r="M102" s="302"/>
      <c r="N102" s="463">
        <f t="shared" ref="N102:N105" si="45">$B$101</f>
        <v>43058</v>
      </c>
      <c r="O102" s="283"/>
      <c r="P102" s="283"/>
      <c r="Q102" s="283"/>
      <c r="R102" s="80"/>
      <c r="S102" s="68">
        <f t="shared" si="31"/>
        <v>0</v>
      </c>
      <c r="T102" s="4">
        <f t="shared" ref="T102:T133" si="46">S102*$R$3</f>
        <v>0</v>
      </c>
      <c r="U102" s="35"/>
      <c r="V102" s="69">
        <f t="shared" si="35"/>
        <v>0</v>
      </c>
      <c r="W102" s="69">
        <f t="shared" si="36"/>
        <v>0</v>
      </c>
      <c r="X102" s="70">
        <f t="shared" si="37"/>
        <v>0</v>
      </c>
      <c r="Y102" s="92">
        <f t="shared" ref="Y102:Y133" si="47">V102*($R$3)</f>
        <v>0</v>
      </c>
      <c r="Z102" s="234"/>
      <c r="AA102" s="530">
        <v>0</v>
      </c>
      <c r="AB102" s="531">
        <v>0</v>
      </c>
      <c r="AC102" s="97"/>
    </row>
    <row r="103" spans="1:29" ht="12.75" customHeight="1" x14ac:dyDescent="0.25">
      <c r="A103" s="497" t="str">
        <f>TEXT($B$101,"dddd")</f>
        <v>zaterdag</v>
      </c>
      <c r="B103" s="664"/>
      <c r="C103" s="452"/>
      <c r="D103" s="492">
        <f>IF(LEFT($A103,2)="ma",$D$173,IF(LEFT($A103,2)="di",$D$178,IF(LEFT($A103,2)="wo",$D$183,IF(LEFT($A103,2)="do",$D$188,IF(LEFT($A103,2)="vr",$D$193,IF(LEFT($A103,2)="za",$D$198,IF(LEFT($A103,2)="zo",$D$199)))))))</f>
        <v>0</v>
      </c>
      <c r="E103" s="441">
        <f>IF(LEFT($A103,2)="ma",$E$173,IF(LEFT($A103,2)="di",$E$178,IF(LEFT($A103,2)="wo",$E$183,IF(LEFT($A103,2)="do",$E$188,IF(LEFT($A103,2)="vr",$E$193,IF(LEFT($A103,2)="za",$E$198,IF(LEFT($A103,2)="zo",$E$199)))))))</f>
        <v>0</v>
      </c>
      <c r="F103" s="441">
        <f>IF(LEFT($A103,2)="ma",$C$173,IF(LEFT($A103,2)="di",$C$178,IF(LEFT($A103,2)="wo",$C$183,IF(LEFT($A103,2)="do",$C$188,IF(LEFT($A103,2)="vr",$C$193,IF(LEFT($A103,2)="za",$C$198,IF(LEFT($A103,2)="zo",$C$199)))))))</f>
        <v>0</v>
      </c>
      <c r="G103" s="43">
        <f t="shared" si="39"/>
        <v>0</v>
      </c>
      <c r="H103" s="265"/>
      <c r="I103" s="265"/>
      <c r="J103" s="280"/>
      <c r="K103" s="280"/>
      <c r="L103" s="301"/>
      <c r="M103" s="302"/>
      <c r="N103" s="463">
        <f t="shared" si="45"/>
        <v>43058</v>
      </c>
      <c r="O103" s="283"/>
      <c r="P103" s="283"/>
      <c r="Q103" s="283"/>
      <c r="R103" s="80"/>
      <c r="S103" s="68">
        <f t="shared" si="31"/>
        <v>0</v>
      </c>
      <c r="T103" s="4">
        <f t="shared" si="46"/>
        <v>0</v>
      </c>
      <c r="U103" s="35"/>
      <c r="V103" s="69">
        <f t="shared" si="35"/>
        <v>0</v>
      </c>
      <c r="W103" s="69">
        <f t="shared" si="36"/>
        <v>0</v>
      </c>
      <c r="X103" s="70">
        <f t="shared" si="37"/>
        <v>0</v>
      </c>
      <c r="Y103" s="92">
        <f t="shared" si="47"/>
        <v>0</v>
      </c>
      <c r="Z103" s="234"/>
      <c r="AA103" s="530">
        <v>0</v>
      </c>
      <c r="AB103" s="531">
        <v>0</v>
      </c>
      <c r="AC103" s="97"/>
    </row>
    <row r="104" spans="1:29" ht="12.75" customHeight="1" thickBot="1" x14ac:dyDescent="0.3">
      <c r="A104" s="497" t="str">
        <f>TEXT($B$101,"dddd")</f>
        <v>zaterdag</v>
      </c>
      <c r="B104" s="664"/>
      <c r="C104" s="450"/>
      <c r="D104" s="441">
        <f>IF(LEFT($A104,2)="ma",$D$174,IF(LEFT($A104,2)="di",$D$179,IF(LEFT($A104,2)="wo",$D$184,IF(LEFT($A104,2)="do",$D$189,IF(LEFT($A104,2)="vr",$D$194,IF(LEFT($A104,2)="za",$D$198,IF(LEFT($A104,2)="zo",$D$199)))))))</f>
        <v>0</v>
      </c>
      <c r="E104" s="441">
        <f>IF(LEFT($A104,2)="ma",$E$174,IF(LEFT($A104,2)="di",$E$179,IF(LEFT($A104,2)="wo",$E$184,IF(LEFT($A104,2)="do",$E$189,IF(LEFT($A104,2)="vr",$E$194,IF(LEFT($A104,2)="za",$E$198,IF(LEFT($A104,2)="zo",$E$199)))))))</f>
        <v>0</v>
      </c>
      <c r="F104" s="441">
        <f>IF(LEFT($A104,2)="ma",$C$174,IF(LEFT($A104,2)="di",$C$179,IF(LEFT($A104,2)="wo",$C$184,IF(LEFT($A104,2)="do",$C$189,IF(LEFT($A104,2)="vr",$C$194,IF(LEFT($A104,2)="za",$C$198,IF(LEFT($A104,2)="zo",$C$199)))))))</f>
        <v>0</v>
      </c>
      <c r="G104" s="43">
        <f t="shared" si="39"/>
        <v>0</v>
      </c>
      <c r="H104" s="265"/>
      <c r="I104" s="265"/>
      <c r="J104" s="280"/>
      <c r="K104" s="280"/>
      <c r="L104" s="301"/>
      <c r="M104" s="302"/>
      <c r="N104" s="463">
        <f t="shared" si="45"/>
        <v>43058</v>
      </c>
      <c r="O104" s="283"/>
      <c r="P104" s="283"/>
      <c r="Q104" s="283"/>
      <c r="R104" s="80"/>
      <c r="S104" s="68">
        <f t="shared" si="31"/>
        <v>0</v>
      </c>
      <c r="T104" s="4">
        <f t="shared" si="46"/>
        <v>0</v>
      </c>
      <c r="U104" s="35"/>
      <c r="V104" s="69">
        <f t="shared" si="35"/>
        <v>0</v>
      </c>
      <c r="W104" s="69">
        <f t="shared" si="36"/>
        <v>0</v>
      </c>
      <c r="X104" s="70">
        <f t="shared" si="37"/>
        <v>0</v>
      </c>
      <c r="Y104" s="92">
        <f t="shared" si="47"/>
        <v>0</v>
      </c>
      <c r="Z104" s="234"/>
      <c r="AA104" s="530">
        <v>0</v>
      </c>
      <c r="AB104" s="531">
        <v>0</v>
      </c>
      <c r="AC104" s="97"/>
    </row>
    <row r="105" spans="1:29" ht="13.5" customHeight="1" thickBot="1" x14ac:dyDescent="0.3">
      <c r="A105" s="498" t="str">
        <f>TEXT($B$101,"dddd")</f>
        <v>zaterdag</v>
      </c>
      <c r="B105" s="665"/>
      <c r="C105" s="449" t="e">
        <f t="shared" si="38"/>
        <v>#REF!</v>
      </c>
      <c r="D105" s="442">
        <f>IF(LEFT($A105,2)="ma",$D$175,IF(LEFT($A105,2)="di",$D$180,IF(LEFT($A105,2)="wo",$D$185,IF(LEFT($A105,2)="do",$D$190,IF(LEFT($A105,2)="vr",$D$195,IF(LEFT($A105,2)="za",$D$198,IF(LEFT($A105,2)="zo",$D$199)))))))</f>
        <v>0</v>
      </c>
      <c r="E105" s="442">
        <f>IF(LEFT($A105,2)="ma",$E$175,IF(LEFT($A105,2)="di",$E$180,IF(LEFT($A105,2)="wo",$E$185,IF(LEFT($A105,2)="do",$E$190,IF(LEFT($A105,2)="vr",$E$195,IF(LEFT($A105,2)="za",$E$198,IF(LEFT($A105,2)="zo",$E$199)))))))</f>
        <v>0</v>
      </c>
      <c r="F105" s="442">
        <f>IF(LEFT($A105,2)="ma",$C$175,IF(LEFT($A105,2)="di",$C$180,IF(LEFT($A105,2)="wo",$C$185,IF(LEFT($A105,2)="do",$C$190,IF(LEFT($A105,2)="vr",$C$195,IF(LEFT($A105,2)="za",$C$198,IF(LEFT($A105,2)="zo",$C$199)))))))</f>
        <v>0</v>
      </c>
      <c r="G105" s="44">
        <f t="shared" si="39"/>
        <v>0</v>
      </c>
      <c r="H105" s="266"/>
      <c r="I105" s="266"/>
      <c r="J105" s="284"/>
      <c r="K105" s="284"/>
      <c r="L105" s="305"/>
      <c r="M105" s="306"/>
      <c r="N105" s="463">
        <f t="shared" si="45"/>
        <v>43058</v>
      </c>
      <c r="O105" s="287"/>
      <c r="P105" s="287"/>
      <c r="Q105" s="287"/>
      <c r="R105" s="81"/>
      <c r="S105" s="71">
        <f t="shared" si="31"/>
        <v>0</v>
      </c>
      <c r="T105" s="6">
        <f t="shared" si="46"/>
        <v>0</v>
      </c>
      <c r="U105" s="36"/>
      <c r="V105" s="72">
        <f t="shared" si="35"/>
        <v>0</v>
      </c>
      <c r="W105" s="72">
        <f t="shared" si="36"/>
        <v>0</v>
      </c>
      <c r="X105" s="73">
        <f t="shared" si="37"/>
        <v>0</v>
      </c>
      <c r="Y105" s="93">
        <f t="shared" si="47"/>
        <v>0</v>
      </c>
      <c r="Z105" s="235"/>
      <c r="AA105" s="536">
        <v>0</v>
      </c>
      <c r="AB105" s="537">
        <v>0</v>
      </c>
      <c r="AC105" s="99"/>
    </row>
    <row r="106" spans="1:29" ht="12.75" customHeight="1" thickBot="1" x14ac:dyDescent="0.3">
      <c r="A106" s="499" t="str">
        <f>TEXT($B$106,"dddd")</f>
        <v>zondag</v>
      </c>
      <c r="B106" s="663">
        <f>DATE($AC$3,11,21)</f>
        <v>43059</v>
      </c>
      <c r="C106" s="451"/>
      <c r="D106" s="493">
        <f>IF(LEFT($A106,2 )="ma",$D$171,IF(LEFT($A106,2)="di",$D$176,IF(LEFT($A106,2)="wo",$D$181,IF(LEFT($A106,2)="do",$D$186,IF(LEFT($A106,2)="vr",$D$191,IF(LEFT($A106,2)="za",$D$198,IF(LEFT($A106,2)="zo",$D$199)))))))</f>
        <v>0</v>
      </c>
      <c r="E106" s="495">
        <f>IF(LEFT($A106,2)="ma",$E$171,IF(LEFT($A106,2)="di",$E$176,IF(LEFT($A106,2)="wo",$E$181,IF(LEFT($A106,2)="do",$E$186,IF(LEFT($A106,2)="vr",$E$191,IF(LEFT($A106,2)="za",$E$198,IF(LEFT($A106,2)="zo",$E$199)))))))</f>
        <v>0</v>
      </c>
      <c r="F106" s="495">
        <f>IF(LEFT($A106,2)="ma",$C$171,IF(LEFT($A106,2)="di",$C$176,IF(LEFT($A106,2)="wo",$C$181,IF(LEFT($A106,2)="do",$C$186,IF(LEFT($A106,2)="vr",$C$191,IF(LEFT($A106,2)="za",$C$198,IF(LEFT($A106,2)="zo",$C$199)))))))</f>
        <v>0</v>
      </c>
      <c r="G106" s="45">
        <f t="shared" si="39"/>
        <v>0</v>
      </c>
      <c r="H106" s="267"/>
      <c r="I106" s="508"/>
      <c r="J106" s="288"/>
      <c r="K106" s="288"/>
      <c r="L106" s="307"/>
      <c r="M106" s="308"/>
      <c r="N106" s="464">
        <f>$B$106</f>
        <v>43059</v>
      </c>
      <c r="O106" s="291"/>
      <c r="P106" s="291"/>
      <c r="Q106" s="291"/>
      <c r="R106" s="79"/>
      <c r="S106" s="200">
        <f t="shared" si="31"/>
        <v>0</v>
      </c>
      <c r="T106" s="5">
        <f t="shared" si="46"/>
        <v>0</v>
      </c>
      <c r="U106" s="34"/>
      <c r="V106" s="67">
        <f>IF(LEFT(M106,1)="R",IF(U106&lt;$Q$2,0,U106-$Q$2),IF(LEFT(M106,1)="S",IF(U106&lt;$Q$2,0,U106-$Q$2),U106))</f>
        <v>0</v>
      </c>
      <c r="W106" s="67">
        <f>U106</f>
        <v>0</v>
      </c>
      <c r="X106" s="74">
        <f>W106*($Y$3)</f>
        <v>0</v>
      </c>
      <c r="Y106" s="91">
        <f t="shared" si="47"/>
        <v>0</v>
      </c>
      <c r="Z106" s="236"/>
      <c r="AA106" s="528">
        <v>0</v>
      </c>
      <c r="AB106" s="529">
        <v>0</v>
      </c>
      <c r="AC106" s="100"/>
    </row>
    <row r="107" spans="1:29" ht="12.75" customHeight="1" thickBot="1" x14ac:dyDescent="0.3">
      <c r="A107" s="499" t="str">
        <f>TEXT($B$106,"dddd")</f>
        <v>zondag</v>
      </c>
      <c r="B107" s="664"/>
      <c r="C107" s="450"/>
      <c r="D107" s="494">
        <f>IF(LEFT($A107,2)="ma",$D$172,IF(LEFT($A107,2)="di",$D$177,IF(LEFT($A107,2)="wo",$D$182,IF(LEFT($A107,2)="do",$D$187,IF(LEFT($A107,2)="vr",$D$192,IF(LEFT($A107,2)="za",$D$198,IF(LEFT($A107,2)="zo",$D$199)))))))</f>
        <v>0</v>
      </c>
      <c r="E107" s="441">
        <f>IF(LEFT($A107,2)="ma",$E$172,IF(LEFT($A107,2)="di",$E$177,IF(LEFT($A107,2)="wo",$E$182,IF(LEFT($A107,2)="do",$E$187,IF(LEFT($A107,2)="vr",$E$192,IF(LEFT($A107,2)="za",$E$198,IF(LEFT($A107,2)="zo",$E$199)))))))</f>
        <v>0</v>
      </c>
      <c r="F107" s="441">
        <f>IF(LEFT($A107,2)="ma",$C$172,IF(LEFT($A107,2)="di",$C$177,IF(LEFT($A107,2)="wo",$C$182,IF(LEFT($A107,2)="do",$C$187,IF(LEFT($A107,2)="vr",$C$192,IF(LEFT($A107,2)="za",$C$198,IF(LEFT($A107,2)="zo",$C$199)))))))</f>
        <v>0</v>
      </c>
      <c r="G107" s="43">
        <f t="shared" si="39"/>
        <v>0</v>
      </c>
      <c r="H107" s="265"/>
      <c r="I107" s="265"/>
      <c r="J107" s="280"/>
      <c r="K107" s="280"/>
      <c r="L107" s="301"/>
      <c r="M107" s="302"/>
      <c r="N107" s="464">
        <f t="shared" ref="N107:N110" si="48">$B$106</f>
        <v>43059</v>
      </c>
      <c r="O107" s="283"/>
      <c r="P107" s="283"/>
      <c r="Q107" s="283"/>
      <c r="R107" s="80"/>
      <c r="S107" s="68">
        <f t="shared" si="31"/>
        <v>0</v>
      </c>
      <c r="T107" s="4">
        <f t="shared" si="46"/>
        <v>0</v>
      </c>
      <c r="U107" s="35"/>
      <c r="V107" s="69">
        <f t="shared" si="35"/>
        <v>0</v>
      </c>
      <c r="W107" s="69">
        <f t="shared" si="36"/>
        <v>0</v>
      </c>
      <c r="X107" s="70">
        <f t="shared" si="37"/>
        <v>0</v>
      </c>
      <c r="Y107" s="92">
        <f t="shared" si="47"/>
        <v>0</v>
      </c>
      <c r="Z107" s="234"/>
      <c r="AA107" s="530">
        <v>0</v>
      </c>
      <c r="AB107" s="531">
        <v>0</v>
      </c>
      <c r="AC107" s="97"/>
    </row>
    <row r="108" spans="1:29" ht="12.75" customHeight="1" thickBot="1" x14ac:dyDescent="0.3">
      <c r="A108" s="499" t="str">
        <f>TEXT($B$106,"dddd")</f>
        <v>zondag</v>
      </c>
      <c r="B108" s="664"/>
      <c r="C108" s="452"/>
      <c r="D108" s="492">
        <f>IF(LEFT($A108,2)="ma",$D$173,IF(LEFT($A108,2)="di",$D$178,IF(LEFT($A108,2)="wo",$D$183,IF(LEFT($A108,2)="do",$D$188,IF(LEFT($A108,2)="vr",$D$193,IF(LEFT($A108,2)="za",$D$198,IF(LEFT($A108,2)="zo",$D$199)))))))</f>
        <v>0</v>
      </c>
      <c r="E108" s="441">
        <f>IF(LEFT($A108,2)="ma",$E$173,IF(LEFT($A108,2)="di",$E$178,IF(LEFT($A108,2)="wo",$E$183,IF(LEFT($A108,2)="do",$E$188,IF(LEFT($A108,2)="vr",$E$193,IF(LEFT($A108,2)="za",$E$198,IF(LEFT($A108,2)="zo",$E$199)))))))</f>
        <v>0</v>
      </c>
      <c r="F108" s="441">
        <f>IF(LEFT($A108,2)="ma",$C$173,IF(LEFT($A108,2)="di",$C$178,IF(LEFT($A108,2)="wo",$C$183,IF(LEFT($A108,2)="do",$C$188,IF(LEFT($A108,2)="vr",$C$193,IF(LEFT($A108,2)="za",$C$198,IF(LEFT($A108,2)="zo",$C$199)))))))</f>
        <v>0</v>
      </c>
      <c r="G108" s="43">
        <f t="shared" si="39"/>
        <v>0</v>
      </c>
      <c r="H108" s="265"/>
      <c r="I108" s="265"/>
      <c r="J108" s="280"/>
      <c r="K108" s="280"/>
      <c r="L108" s="301"/>
      <c r="M108" s="302"/>
      <c r="N108" s="464">
        <f t="shared" si="48"/>
        <v>43059</v>
      </c>
      <c r="O108" s="283"/>
      <c r="P108" s="283"/>
      <c r="Q108" s="283"/>
      <c r="R108" s="80"/>
      <c r="S108" s="68">
        <f t="shared" si="31"/>
        <v>0</v>
      </c>
      <c r="T108" s="4">
        <f t="shared" si="46"/>
        <v>0</v>
      </c>
      <c r="U108" s="35"/>
      <c r="V108" s="69">
        <f t="shared" si="35"/>
        <v>0</v>
      </c>
      <c r="W108" s="69">
        <f t="shared" si="36"/>
        <v>0</v>
      </c>
      <c r="X108" s="70">
        <f t="shared" si="37"/>
        <v>0</v>
      </c>
      <c r="Y108" s="92">
        <f t="shared" si="47"/>
        <v>0</v>
      </c>
      <c r="Z108" s="234"/>
      <c r="AA108" s="530">
        <v>0</v>
      </c>
      <c r="AB108" s="531">
        <v>0</v>
      </c>
      <c r="AC108" s="97"/>
    </row>
    <row r="109" spans="1:29" ht="12.75" customHeight="1" thickBot="1" x14ac:dyDescent="0.3">
      <c r="A109" s="499" t="str">
        <f>TEXT($B$106,"dddd")</f>
        <v>zondag</v>
      </c>
      <c r="B109" s="664"/>
      <c r="C109" s="450"/>
      <c r="D109" s="441">
        <f>IF(LEFT($A109,2)="ma",$D$174,IF(LEFT($A109,2)="di",$D$179,IF(LEFT($A109,2)="wo",$D$184,IF(LEFT($A109,2)="do",$D$189,IF(LEFT($A109,2)="vr",$D$194,IF(LEFT($A109,2)="za",$D$198,IF(LEFT($A109,2)="zo",$D$199)))))))</f>
        <v>0</v>
      </c>
      <c r="E109" s="441">
        <f>IF(LEFT($A109,2)="ma",$E$174,IF(LEFT($A109,2)="di",$E$179,IF(LEFT($A109,2)="wo",$E$184,IF(LEFT($A109,2)="do",$E$189,IF(LEFT($A109,2)="vr",$E$194,IF(LEFT($A109,2)="za",$E$198,IF(LEFT($A109,2)="zo",$E$199)))))))</f>
        <v>0</v>
      </c>
      <c r="F109" s="441">
        <f>IF(LEFT($A109,2)="ma",$C$174,IF(LEFT($A109,2)="di",$C$179,IF(LEFT($A109,2)="wo",$C$184,IF(LEFT($A109,2)="do",$C$189,IF(LEFT($A109,2)="vr",$C$194,IF(LEFT($A109,2)="za",$C$198,IF(LEFT($A109,2)="zo",$C$199)))))))</f>
        <v>0</v>
      </c>
      <c r="G109" s="43">
        <f t="shared" si="39"/>
        <v>0</v>
      </c>
      <c r="H109" s="265"/>
      <c r="I109" s="265"/>
      <c r="J109" s="280"/>
      <c r="K109" s="280"/>
      <c r="L109" s="301"/>
      <c r="M109" s="302"/>
      <c r="N109" s="464">
        <f t="shared" si="48"/>
        <v>43059</v>
      </c>
      <c r="O109" s="283"/>
      <c r="P109" s="283"/>
      <c r="Q109" s="283"/>
      <c r="R109" s="80"/>
      <c r="S109" s="68">
        <f t="shared" si="31"/>
        <v>0</v>
      </c>
      <c r="T109" s="4">
        <f t="shared" si="46"/>
        <v>0</v>
      </c>
      <c r="U109" s="35"/>
      <c r="V109" s="69">
        <f t="shared" si="35"/>
        <v>0</v>
      </c>
      <c r="W109" s="69">
        <f t="shared" si="36"/>
        <v>0</v>
      </c>
      <c r="X109" s="70">
        <f t="shared" si="37"/>
        <v>0</v>
      </c>
      <c r="Y109" s="92">
        <f t="shared" si="47"/>
        <v>0</v>
      </c>
      <c r="Z109" s="234"/>
      <c r="AA109" s="530">
        <v>0</v>
      </c>
      <c r="AB109" s="531">
        <v>0</v>
      </c>
      <c r="AC109" s="97"/>
    </row>
    <row r="110" spans="1:29" ht="13.5" customHeight="1" thickBot="1" x14ac:dyDescent="0.3">
      <c r="A110" s="499" t="str">
        <f>TEXT($B$106,"dddd")</f>
        <v>zondag</v>
      </c>
      <c r="B110" s="665"/>
      <c r="C110" s="449" t="e">
        <f t="shared" si="38"/>
        <v>#REF!</v>
      </c>
      <c r="D110" s="442">
        <f>IF(LEFT($A110,2)="ma",$D$175,IF(LEFT($A110,2)="di",$D$180,IF(LEFT($A110,2)="wo",$D$185,IF(LEFT($A110,2)="do",$D$190,IF(LEFT($A110,2)="vr",$D$195,IF(LEFT($A110,2)="za",$D$198,IF(LEFT($A110,2)="zo",$D$199)))))))</f>
        <v>0</v>
      </c>
      <c r="E110" s="442">
        <f>IF(LEFT($A110,2)="ma",$E$175,IF(LEFT($A110,2)="di",$E$180,IF(LEFT($A110,2)="wo",$E$185,IF(LEFT($A110,2)="do",$E$190,IF(LEFT($A110,2)="vr",$E$195,IF(LEFT($A110,2)="za",$E$198,IF(LEFT($A110,2)="zo",$E$199)))))))</f>
        <v>0</v>
      </c>
      <c r="F110" s="442">
        <f>IF(LEFT($A110,2)="ma",$C$175,IF(LEFT($A110,2)="di",$C$180,IF(LEFT($A110,2)="wo",$C$185,IF(LEFT($A110,2)="do",$C$190,IF(LEFT($A110,2)="vr",$C$195,IF(LEFT($A110,2)="za",$C$198,IF(LEFT($A110,2)="zo",$C$199)))))))</f>
        <v>0</v>
      </c>
      <c r="G110" s="44">
        <f t="shared" si="39"/>
        <v>0</v>
      </c>
      <c r="H110" s="266"/>
      <c r="I110" s="266"/>
      <c r="J110" s="284"/>
      <c r="K110" s="284"/>
      <c r="L110" s="305"/>
      <c r="M110" s="306"/>
      <c r="N110" s="464">
        <f t="shared" si="48"/>
        <v>43059</v>
      </c>
      <c r="O110" s="287"/>
      <c r="P110" s="287"/>
      <c r="Q110" s="287"/>
      <c r="R110" s="81"/>
      <c r="S110" s="71">
        <f t="shared" si="31"/>
        <v>0</v>
      </c>
      <c r="T110" s="6">
        <f t="shared" si="46"/>
        <v>0</v>
      </c>
      <c r="U110" s="36"/>
      <c r="V110" s="72">
        <f t="shared" si="35"/>
        <v>0</v>
      </c>
      <c r="W110" s="72">
        <f t="shared" si="36"/>
        <v>0</v>
      </c>
      <c r="X110" s="73">
        <f t="shared" si="37"/>
        <v>0</v>
      </c>
      <c r="Y110" s="93">
        <f t="shared" si="47"/>
        <v>0</v>
      </c>
      <c r="Z110" s="235"/>
      <c r="AA110" s="532">
        <v>0</v>
      </c>
      <c r="AB110" s="533">
        <v>0</v>
      </c>
      <c r="AC110" s="99"/>
    </row>
    <row r="111" spans="1:29" ht="12.75" customHeight="1" x14ac:dyDescent="0.25">
      <c r="A111" s="496" t="str">
        <f>TEXT($B$111,"dddd")</f>
        <v>maandag</v>
      </c>
      <c r="B111" s="663">
        <f>DATE($AC$3,11,22)</f>
        <v>43060</v>
      </c>
      <c r="C111" s="451"/>
      <c r="D111" s="493">
        <f>IF(LEFT($A111,2 )="ma",$D$171,IF(LEFT($A111,2)="di",$D$176,IF(LEFT($A111,2)="wo",$D$181,IF(LEFT($A111,2)="do",$D$186,IF(LEFT($A111,2)="vr",$D$191,IF(LEFT($A111,2)="za",$D$198,IF(LEFT($A111,2)="zo",$D$199)))))))</f>
        <v>0</v>
      </c>
      <c r="E111" s="495">
        <f>IF(LEFT($A111,2)="ma",$E$171,IF(LEFT($A111,2)="di",$E$176,IF(LEFT($A111,2)="wo",$E$181,IF(LEFT($A111,2)="do",$E$186,IF(LEFT($A111,2)="vr",$E$191,IF(LEFT($A111,2)="za",$E$198,IF(LEFT($A111,2)="zo",$E$199)))))))</f>
        <v>0</v>
      </c>
      <c r="F111" s="495">
        <f>IF(LEFT($A111,2)="ma",$C$171,IF(LEFT($A111,2)="di",$C$176,IF(LEFT($A111,2)="wo",$C$181,IF(LEFT($A111,2)="do",$C$186,IF(LEFT($A111,2)="vr",$C$191,IF(LEFT($A111,2)="za",$C$198,IF(LEFT($A111,2)="zo",$C$199)))))))</f>
        <v>0</v>
      </c>
      <c r="G111" s="42">
        <f t="shared" si="39"/>
        <v>0</v>
      </c>
      <c r="H111" s="264"/>
      <c r="I111" s="508"/>
      <c r="J111" s="276"/>
      <c r="K111" s="276"/>
      <c r="L111" s="299"/>
      <c r="M111" s="300"/>
      <c r="N111" s="463">
        <f>$B$111</f>
        <v>43060</v>
      </c>
      <c r="O111" s="279"/>
      <c r="P111" s="279"/>
      <c r="Q111" s="279"/>
      <c r="R111" s="79"/>
      <c r="S111" s="200">
        <f t="shared" si="31"/>
        <v>0</v>
      </c>
      <c r="T111" s="5">
        <f t="shared" si="46"/>
        <v>0</v>
      </c>
      <c r="U111" s="34"/>
      <c r="V111" s="67">
        <f>IF(LEFT(M111,1)="R",IF(U111&lt;$Q$2,0,U111-$Q$2),IF(LEFT(M111,1)="S",IF(U111&lt;$Q$2,0,U111-$Q$2),U111))</f>
        <v>0</v>
      </c>
      <c r="W111" s="67">
        <f>U111</f>
        <v>0</v>
      </c>
      <c r="X111" s="74">
        <f>W111*($Y$3)</f>
        <v>0</v>
      </c>
      <c r="Y111" s="91">
        <f t="shared" si="47"/>
        <v>0</v>
      </c>
      <c r="Z111" s="238"/>
      <c r="AA111" s="534">
        <v>0</v>
      </c>
      <c r="AB111" s="535">
        <v>0</v>
      </c>
      <c r="AC111" s="96"/>
    </row>
    <row r="112" spans="1:29" ht="12.75" customHeight="1" x14ac:dyDescent="0.25">
      <c r="A112" s="497" t="str">
        <f>TEXT($B$111,"dddd")</f>
        <v>maandag</v>
      </c>
      <c r="B112" s="664"/>
      <c r="C112" s="450"/>
      <c r="D112" s="494">
        <f>IF(LEFT($A112,2)="ma",$D$172,IF(LEFT($A112,2)="di",$D$177,IF(LEFT($A112,2)="wo",$D$182,IF(LEFT($A112,2)="do",$D$187,IF(LEFT($A112,2)="vr",$D$192,IF(LEFT($A112,2)="za",$D$198,IF(LEFT($A112,2)="zo",$D$199)))))))</f>
        <v>0</v>
      </c>
      <c r="E112" s="441">
        <f>IF(LEFT($A112,2)="ma",$E$172,IF(LEFT($A112,2)="di",$E$177,IF(LEFT($A112,2)="wo",$E$182,IF(LEFT($A112,2)="do",$E$187,IF(LEFT($A112,2)="vr",$E$192,IF(LEFT($A112,2)="za",$E$198,IF(LEFT($A112,2)="zo",$E$199)))))))</f>
        <v>0</v>
      </c>
      <c r="F112" s="441">
        <f>IF(LEFT($A112,2)="ma",$C$172,IF(LEFT($A112,2)="di",$C$177,IF(LEFT($A112,2)="wo",$C$182,IF(LEFT($A112,2)="do",$C$187,IF(LEFT($A112,2)="vr",$C$192,IF(LEFT($A112,2)="za",$C$198,IF(LEFT($A112,2)="zo",$C$199)))))))</f>
        <v>0</v>
      </c>
      <c r="G112" s="43">
        <f t="shared" si="39"/>
        <v>0</v>
      </c>
      <c r="H112" s="265"/>
      <c r="I112" s="265"/>
      <c r="J112" s="280"/>
      <c r="K112" s="280"/>
      <c r="L112" s="301"/>
      <c r="M112" s="302"/>
      <c r="N112" s="463">
        <f t="shared" ref="N112:N115" si="49">$B$111</f>
        <v>43060</v>
      </c>
      <c r="O112" s="283"/>
      <c r="P112" s="283"/>
      <c r="Q112" s="283"/>
      <c r="R112" s="80"/>
      <c r="S112" s="68">
        <f t="shared" si="31"/>
        <v>0</v>
      </c>
      <c r="T112" s="4">
        <f t="shared" si="46"/>
        <v>0</v>
      </c>
      <c r="U112" s="35"/>
      <c r="V112" s="69">
        <f t="shared" si="35"/>
        <v>0</v>
      </c>
      <c r="W112" s="69">
        <f t="shared" si="36"/>
        <v>0</v>
      </c>
      <c r="X112" s="70">
        <f t="shared" si="37"/>
        <v>0</v>
      </c>
      <c r="Y112" s="92">
        <f t="shared" si="47"/>
        <v>0</v>
      </c>
      <c r="Z112" s="234"/>
      <c r="AA112" s="530">
        <v>0</v>
      </c>
      <c r="AB112" s="531">
        <v>0</v>
      </c>
      <c r="AC112" s="97"/>
    </row>
    <row r="113" spans="1:29" ht="12.75" customHeight="1" x14ac:dyDescent="0.25">
      <c r="A113" s="497" t="str">
        <f>TEXT($B$111,"dddd")</f>
        <v>maandag</v>
      </c>
      <c r="B113" s="664"/>
      <c r="C113" s="452"/>
      <c r="D113" s="492">
        <f>IF(LEFT($A113,2)="ma",$D$173,IF(LEFT($A113,2)="di",$D$178,IF(LEFT($A113,2)="wo",$D$183,IF(LEFT($A113,2)="do",$D$188,IF(LEFT($A113,2)="vr",$D$193,IF(LEFT($A113,2)="za",$D$198,IF(LEFT($A113,2)="zo",$D$199)))))))</f>
        <v>0</v>
      </c>
      <c r="E113" s="441">
        <f>IF(LEFT($A113,2)="ma",$E$173,IF(LEFT($A113,2)="di",$E$178,IF(LEFT($A113,2)="wo",$E$183,IF(LEFT($A113,2)="do",$E$188,IF(LEFT($A113,2)="vr",$E$193,IF(LEFT($A113,2)="za",$E$198,IF(LEFT($A113,2)="zo",$E$199)))))))</f>
        <v>0</v>
      </c>
      <c r="F113" s="441">
        <f>IF(LEFT($A113,2)="ma",$C$173,IF(LEFT($A113,2)="di",$C$178,IF(LEFT($A113,2)="wo",$C$183,IF(LEFT($A113,2)="do",$C$188,IF(LEFT($A113,2)="vr",$C$193,IF(LEFT($A113,2)="za",$C$198,IF(LEFT($A113,2)="zo",$C$199)))))))</f>
        <v>0</v>
      </c>
      <c r="G113" s="43">
        <f t="shared" si="39"/>
        <v>0</v>
      </c>
      <c r="H113" s="265"/>
      <c r="I113" s="265"/>
      <c r="J113" s="280"/>
      <c r="K113" s="280"/>
      <c r="L113" s="301"/>
      <c r="M113" s="302"/>
      <c r="N113" s="463">
        <f t="shared" si="49"/>
        <v>43060</v>
      </c>
      <c r="O113" s="283"/>
      <c r="P113" s="283"/>
      <c r="Q113" s="283"/>
      <c r="R113" s="80"/>
      <c r="S113" s="68">
        <f t="shared" si="31"/>
        <v>0</v>
      </c>
      <c r="T113" s="4">
        <f t="shared" si="46"/>
        <v>0</v>
      </c>
      <c r="U113" s="35"/>
      <c r="V113" s="69">
        <f t="shared" si="35"/>
        <v>0</v>
      </c>
      <c r="W113" s="69">
        <f t="shared" si="36"/>
        <v>0</v>
      </c>
      <c r="X113" s="70">
        <f t="shared" si="37"/>
        <v>0</v>
      </c>
      <c r="Y113" s="92">
        <f t="shared" si="47"/>
        <v>0</v>
      </c>
      <c r="Z113" s="234"/>
      <c r="AA113" s="530">
        <v>0</v>
      </c>
      <c r="AB113" s="531">
        <v>0</v>
      </c>
      <c r="AC113" s="97"/>
    </row>
    <row r="114" spans="1:29" ht="12.75" customHeight="1" thickBot="1" x14ac:dyDescent="0.3">
      <c r="A114" s="497" t="str">
        <f>TEXT($B$111,"dddd")</f>
        <v>maandag</v>
      </c>
      <c r="B114" s="664"/>
      <c r="C114" s="450"/>
      <c r="D114" s="441">
        <f>IF(LEFT($A114,2)="ma",$D$174,IF(LEFT($A114,2)="di",$D$179,IF(LEFT($A114,2)="wo",$D$184,IF(LEFT($A114,2)="do",$D$189,IF(LEFT($A114,2)="vr",$D$194,IF(LEFT($A114,2)="za",$D$198,IF(LEFT($A114,2)="zo",$D$199)))))))</f>
        <v>0</v>
      </c>
      <c r="E114" s="441">
        <f>IF(LEFT($A114,2)="ma",$E$174,IF(LEFT($A114,2)="di",$E$179,IF(LEFT($A114,2)="wo",$E$184,IF(LEFT($A114,2)="do",$E$189,IF(LEFT($A114,2)="vr",$E$194,IF(LEFT($A114,2)="za",$E$198,IF(LEFT($A114,2)="zo",$E$199)))))))</f>
        <v>0</v>
      </c>
      <c r="F114" s="441">
        <f>IF(LEFT($A114,2)="ma",$C$174,IF(LEFT($A114,2)="di",$C$179,IF(LEFT($A114,2)="wo",$C$184,IF(LEFT($A114,2)="do",$C$189,IF(LEFT($A114,2)="vr",$C$194,IF(LEFT($A114,2)="za",$C$198,IF(LEFT($A114,2)="zo",$C$199)))))))</f>
        <v>0</v>
      </c>
      <c r="G114" s="43">
        <f t="shared" si="39"/>
        <v>0</v>
      </c>
      <c r="H114" s="265"/>
      <c r="I114" s="265"/>
      <c r="J114" s="280"/>
      <c r="K114" s="280"/>
      <c r="L114" s="301"/>
      <c r="M114" s="302"/>
      <c r="N114" s="463">
        <f t="shared" si="49"/>
        <v>43060</v>
      </c>
      <c r="O114" s="283"/>
      <c r="P114" s="283"/>
      <c r="Q114" s="283"/>
      <c r="R114" s="80"/>
      <c r="S114" s="68">
        <f t="shared" si="31"/>
        <v>0</v>
      </c>
      <c r="T114" s="4">
        <f t="shared" si="46"/>
        <v>0</v>
      </c>
      <c r="U114" s="35"/>
      <c r="V114" s="69">
        <f t="shared" si="35"/>
        <v>0</v>
      </c>
      <c r="W114" s="69">
        <f t="shared" si="36"/>
        <v>0</v>
      </c>
      <c r="X114" s="70">
        <f t="shared" si="37"/>
        <v>0</v>
      </c>
      <c r="Y114" s="92">
        <f t="shared" si="47"/>
        <v>0</v>
      </c>
      <c r="Z114" s="234"/>
      <c r="AA114" s="530">
        <v>0</v>
      </c>
      <c r="AB114" s="531">
        <v>0</v>
      </c>
      <c r="AC114" s="97"/>
    </row>
    <row r="115" spans="1:29" ht="13.5" customHeight="1" thickBot="1" x14ac:dyDescent="0.3">
      <c r="A115" s="498" t="str">
        <f>TEXT($B$111,"dddd")</f>
        <v>maandag</v>
      </c>
      <c r="B115" s="665"/>
      <c r="C115" s="449" t="e">
        <f t="shared" si="38"/>
        <v>#REF!</v>
      </c>
      <c r="D115" s="442">
        <f>IF(LEFT($A115,2)="ma",$D$175,IF(LEFT($A115,2)="di",$D$180,IF(LEFT($A115,2)="wo",$D$185,IF(LEFT($A115,2)="do",$D$190,IF(LEFT($A115,2)="vr",$D$195,IF(LEFT($A115,2)="za",$D$198,IF(LEFT($A115,2)="zo",$D$199)))))))</f>
        <v>0</v>
      </c>
      <c r="E115" s="442">
        <f>IF(LEFT($A115,2)="ma",$E$175,IF(LEFT($A115,2)="di",$E$180,IF(LEFT($A115,2)="wo",$E$185,IF(LEFT($A115,2)="do",$E$190,IF(LEFT($A115,2)="vr",$E$195,IF(LEFT($A115,2)="za",$E$198,IF(LEFT($A115,2)="zo",$E$199)))))))</f>
        <v>0</v>
      </c>
      <c r="F115" s="442">
        <f>IF(LEFT($A115,2)="ma",$C$175,IF(LEFT($A115,2)="di",$C$180,IF(LEFT($A115,2)="wo",$C$185,IF(LEFT($A115,2)="do",$C$190,IF(LEFT($A115,2)="vr",$C$195,IF(LEFT($A115,2)="za",$C$198,IF(LEFT($A115,2)="zo",$C$199)))))))</f>
        <v>0</v>
      </c>
      <c r="G115" s="44">
        <f t="shared" si="39"/>
        <v>0</v>
      </c>
      <c r="H115" s="266"/>
      <c r="I115" s="266"/>
      <c r="J115" s="284"/>
      <c r="K115" s="284"/>
      <c r="L115" s="305"/>
      <c r="M115" s="306"/>
      <c r="N115" s="463">
        <f t="shared" si="49"/>
        <v>43060</v>
      </c>
      <c r="O115" s="287"/>
      <c r="P115" s="287"/>
      <c r="Q115" s="287"/>
      <c r="R115" s="81"/>
      <c r="S115" s="71">
        <f t="shared" si="31"/>
        <v>0</v>
      </c>
      <c r="T115" s="6">
        <f t="shared" si="46"/>
        <v>0</v>
      </c>
      <c r="U115" s="36"/>
      <c r="V115" s="72">
        <f t="shared" si="35"/>
        <v>0</v>
      </c>
      <c r="W115" s="72">
        <f t="shared" si="36"/>
        <v>0</v>
      </c>
      <c r="X115" s="73">
        <f t="shared" si="37"/>
        <v>0</v>
      </c>
      <c r="Y115" s="93">
        <f t="shared" si="47"/>
        <v>0</v>
      </c>
      <c r="Z115" s="235"/>
      <c r="AA115" s="536">
        <v>0</v>
      </c>
      <c r="AB115" s="537">
        <v>0</v>
      </c>
      <c r="AC115" s="99"/>
    </row>
    <row r="116" spans="1:29" ht="12.75" customHeight="1" thickBot="1" x14ac:dyDescent="0.3">
      <c r="A116" s="499" t="str">
        <f>TEXT($B$116,"dddd")</f>
        <v>dinsdag</v>
      </c>
      <c r="B116" s="663">
        <f>DATE($AC$3,11,23)</f>
        <v>43061</v>
      </c>
      <c r="C116" s="451"/>
      <c r="D116" s="493">
        <f>IF(LEFT($A116,2 )="ma",$D$171,IF(LEFT($A116,2)="di",$D$176,IF(LEFT($A116,2)="wo",$D$181,IF(LEFT($A116,2)="do",$D$186,IF(LEFT($A116,2)="vr",$D$191,IF(LEFT($A116,2)="za",$D$198,IF(LEFT($A116,2)="zo",$D$199)))))))</f>
        <v>0</v>
      </c>
      <c r="E116" s="495">
        <f>IF(LEFT($A116,2)="ma",$E$171,IF(LEFT($A116,2)="di",$E$176,IF(LEFT($A116,2)="wo",$E$181,IF(LEFT($A116,2)="do",$E$186,IF(LEFT($A116,2)="vr",$E$191,IF(LEFT($A116,2)="za",$E$198,IF(LEFT($A116,2)="zo",$E$199)))))))</f>
        <v>0</v>
      </c>
      <c r="F116" s="495">
        <f>IF(LEFT($A116,2)="ma",$C$171,IF(LEFT($A116,2)="di",$C$176,IF(LEFT($A116,2)="wo",$C$181,IF(LEFT($A116,2)="do",$C$186,IF(LEFT($A116,2)="vr",$C$191,IF(LEFT($A116,2)="za",$C$198,IF(LEFT($A116,2)="zo",$C$199)))))))</f>
        <v>0</v>
      </c>
      <c r="G116" s="45">
        <f t="shared" si="39"/>
        <v>0</v>
      </c>
      <c r="H116" s="267"/>
      <c r="I116" s="508"/>
      <c r="J116" s="288"/>
      <c r="K116" s="288"/>
      <c r="L116" s="307"/>
      <c r="M116" s="308"/>
      <c r="N116" s="464">
        <f>$B$116</f>
        <v>43061</v>
      </c>
      <c r="O116" s="291"/>
      <c r="P116" s="291"/>
      <c r="Q116" s="291"/>
      <c r="R116" s="79"/>
      <c r="S116" s="200">
        <f t="shared" si="31"/>
        <v>0</v>
      </c>
      <c r="T116" s="5">
        <f t="shared" si="46"/>
        <v>0</v>
      </c>
      <c r="U116" s="34"/>
      <c r="V116" s="67">
        <f>IF(LEFT(M116,1)="R",IF(U116&lt;$Q$2,0,U116-$Q$2),IF(LEFT(M116,1)="S",IF(U116&lt;$Q$2,0,U116-$Q$2),U116))</f>
        <v>0</v>
      </c>
      <c r="W116" s="67">
        <f>U116</f>
        <v>0</v>
      </c>
      <c r="X116" s="74">
        <f>W116*($Y$3)</f>
        <v>0</v>
      </c>
      <c r="Y116" s="91">
        <f t="shared" si="47"/>
        <v>0</v>
      </c>
      <c r="Z116" s="236"/>
      <c r="AA116" s="528">
        <v>0</v>
      </c>
      <c r="AB116" s="529">
        <v>0</v>
      </c>
      <c r="AC116" s="100"/>
    </row>
    <row r="117" spans="1:29" ht="12.75" customHeight="1" thickBot="1" x14ac:dyDescent="0.3">
      <c r="A117" s="499" t="str">
        <f>TEXT($B$116,"dddd")</f>
        <v>dinsdag</v>
      </c>
      <c r="B117" s="664"/>
      <c r="C117" s="450"/>
      <c r="D117" s="494">
        <f>IF(LEFT($A117,2)="ma",$D$172,IF(LEFT($A117,2)="di",$D$177,IF(LEFT($A117,2)="wo",$D$182,IF(LEFT($A117,2)="do",$D$187,IF(LEFT($A117,2)="vr",$D$192,IF(LEFT($A117,2)="za",$D$198,IF(LEFT($A117,2)="zo",$D$199)))))))</f>
        <v>0</v>
      </c>
      <c r="E117" s="441">
        <f>IF(LEFT($A117,2)="ma",$E$172,IF(LEFT($A117,2)="di",$E$177,IF(LEFT($A117,2)="wo",$E$182,IF(LEFT($A117,2)="do",$E$187,IF(LEFT($A117,2)="vr",$E$192,IF(LEFT($A117,2)="za",$E$198,IF(LEFT($A117,2)="zo",$E$199)))))))</f>
        <v>0</v>
      </c>
      <c r="F117" s="441">
        <f>IF(LEFT($A117,2)="ma",$C$172,IF(LEFT($A117,2)="di",$C$177,IF(LEFT($A117,2)="wo",$C$182,IF(LEFT($A117,2)="do",$C$187,IF(LEFT($A117,2)="vr",$C$192,IF(LEFT($A117,2)="za",$C$198,IF(LEFT($A117,2)="zo",$C$199)))))))</f>
        <v>0</v>
      </c>
      <c r="G117" s="43">
        <f t="shared" si="39"/>
        <v>0</v>
      </c>
      <c r="H117" s="265"/>
      <c r="I117" s="265"/>
      <c r="J117" s="280"/>
      <c r="K117" s="280"/>
      <c r="L117" s="301"/>
      <c r="M117" s="302"/>
      <c r="N117" s="464">
        <f t="shared" ref="N117:N120" si="50">$B$116</f>
        <v>43061</v>
      </c>
      <c r="O117" s="283"/>
      <c r="P117" s="283"/>
      <c r="Q117" s="283"/>
      <c r="R117" s="80"/>
      <c r="S117" s="68">
        <f t="shared" si="31"/>
        <v>0</v>
      </c>
      <c r="T117" s="4">
        <f t="shared" si="46"/>
        <v>0</v>
      </c>
      <c r="U117" s="35"/>
      <c r="V117" s="69">
        <f t="shared" si="35"/>
        <v>0</v>
      </c>
      <c r="W117" s="69">
        <f t="shared" si="36"/>
        <v>0</v>
      </c>
      <c r="X117" s="70">
        <f t="shared" si="37"/>
        <v>0</v>
      </c>
      <c r="Y117" s="92">
        <f t="shared" si="47"/>
        <v>0</v>
      </c>
      <c r="Z117" s="234"/>
      <c r="AA117" s="530">
        <v>0</v>
      </c>
      <c r="AB117" s="531">
        <v>0</v>
      </c>
      <c r="AC117" s="97"/>
    </row>
    <row r="118" spans="1:29" ht="12.75" customHeight="1" thickBot="1" x14ac:dyDescent="0.3">
      <c r="A118" s="499" t="str">
        <f>TEXT($B$116,"dddd")</f>
        <v>dinsdag</v>
      </c>
      <c r="B118" s="664"/>
      <c r="C118" s="452"/>
      <c r="D118" s="492">
        <f>IF(LEFT($A118,2)="ma",$D$173,IF(LEFT($A118,2)="di",$D$178,IF(LEFT($A118,2)="wo",$D$183,IF(LEFT($A118,2)="do",$D$188,IF(LEFT($A118,2)="vr",$D$193,IF(LEFT($A118,2)="za",$D$198,IF(LEFT($A118,2)="zo",$D$199)))))))</f>
        <v>0</v>
      </c>
      <c r="E118" s="441">
        <f>IF(LEFT($A118,2)="ma",$E$173,IF(LEFT($A118,2)="di",$E$178,IF(LEFT($A118,2)="wo",$E$183,IF(LEFT($A118,2)="do",$E$188,IF(LEFT($A118,2)="vr",$E$193,IF(LEFT($A118,2)="za",$E$198,IF(LEFT($A118,2)="zo",$E$199)))))))</f>
        <v>0</v>
      </c>
      <c r="F118" s="441">
        <f>IF(LEFT($A118,2)="ma",$C$173,IF(LEFT($A118,2)="di",$C$178,IF(LEFT($A118,2)="wo",$C$183,IF(LEFT($A118,2)="do",$C$188,IF(LEFT($A118,2)="vr",$C$193,IF(LEFT($A118,2)="za",$C$198,IF(LEFT($A118,2)="zo",$C$199)))))))</f>
        <v>0</v>
      </c>
      <c r="G118" s="43">
        <f t="shared" si="39"/>
        <v>0</v>
      </c>
      <c r="H118" s="265"/>
      <c r="I118" s="265"/>
      <c r="J118" s="280"/>
      <c r="K118" s="280"/>
      <c r="L118" s="301"/>
      <c r="M118" s="302"/>
      <c r="N118" s="464">
        <f t="shared" si="50"/>
        <v>43061</v>
      </c>
      <c r="O118" s="283"/>
      <c r="P118" s="283"/>
      <c r="Q118" s="283"/>
      <c r="R118" s="80"/>
      <c r="S118" s="68">
        <f t="shared" si="31"/>
        <v>0</v>
      </c>
      <c r="T118" s="4">
        <f t="shared" si="46"/>
        <v>0</v>
      </c>
      <c r="U118" s="35"/>
      <c r="V118" s="69">
        <f t="shared" si="35"/>
        <v>0</v>
      </c>
      <c r="W118" s="69">
        <f t="shared" si="36"/>
        <v>0</v>
      </c>
      <c r="X118" s="70">
        <f t="shared" si="37"/>
        <v>0</v>
      </c>
      <c r="Y118" s="92">
        <f t="shared" si="47"/>
        <v>0</v>
      </c>
      <c r="Z118" s="234"/>
      <c r="AA118" s="530">
        <v>0</v>
      </c>
      <c r="AB118" s="531">
        <v>0</v>
      </c>
      <c r="AC118" s="97"/>
    </row>
    <row r="119" spans="1:29" ht="12.75" customHeight="1" thickBot="1" x14ac:dyDescent="0.3">
      <c r="A119" s="499" t="str">
        <f>TEXT($B$116,"dddd")</f>
        <v>dinsdag</v>
      </c>
      <c r="B119" s="664"/>
      <c r="C119" s="450"/>
      <c r="D119" s="441">
        <f>IF(LEFT($A119,2)="ma",$D$174,IF(LEFT($A119,2)="di",$D$179,IF(LEFT($A119,2)="wo",$D$184,IF(LEFT($A119,2)="do",$D$189,IF(LEFT($A119,2)="vr",$D$194,IF(LEFT($A119,2)="za",$D$198,IF(LEFT($A119,2)="zo",$D$199)))))))</f>
        <v>0</v>
      </c>
      <c r="E119" s="441">
        <f>IF(LEFT($A119,2)="ma",$E$174,IF(LEFT($A119,2)="di",$E$179,IF(LEFT($A119,2)="wo",$E$184,IF(LEFT($A119,2)="do",$E$189,IF(LEFT($A119,2)="vr",$E$194,IF(LEFT($A119,2)="za",$E$198,IF(LEFT($A119,2)="zo",$E$199)))))))</f>
        <v>0</v>
      </c>
      <c r="F119" s="441">
        <f>IF(LEFT($A119,2)="ma",$C$174,IF(LEFT($A119,2)="di",$C$179,IF(LEFT($A119,2)="wo",$C$184,IF(LEFT($A119,2)="do",$C$189,IF(LEFT($A119,2)="vr",$C$194,IF(LEFT($A119,2)="za",$C$198,IF(LEFT($A119,2)="zo",$C$199)))))))</f>
        <v>0</v>
      </c>
      <c r="G119" s="43">
        <f t="shared" si="39"/>
        <v>0</v>
      </c>
      <c r="H119" s="265"/>
      <c r="I119" s="265"/>
      <c r="J119" s="280"/>
      <c r="K119" s="280"/>
      <c r="L119" s="301"/>
      <c r="M119" s="302"/>
      <c r="N119" s="464">
        <f t="shared" si="50"/>
        <v>43061</v>
      </c>
      <c r="O119" s="283"/>
      <c r="P119" s="283"/>
      <c r="Q119" s="283"/>
      <c r="R119" s="80"/>
      <c r="S119" s="68">
        <f t="shared" si="31"/>
        <v>0</v>
      </c>
      <c r="T119" s="4">
        <f t="shared" si="46"/>
        <v>0</v>
      </c>
      <c r="U119" s="35"/>
      <c r="V119" s="69">
        <f t="shared" si="35"/>
        <v>0</v>
      </c>
      <c r="W119" s="69">
        <f t="shared" si="36"/>
        <v>0</v>
      </c>
      <c r="X119" s="70">
        <f t="shared" si="37"/>
        <v>0</v>
      </c>
      <c r="Y119" s="92">
        <f t="shared" si="47"/>
        <v>0</v>
      </c>
      <c r="Z119" s="234"/>
      <c r="AA119" s="530">
        <v>0</v>
      </c>
      <c r="AB119" s="531">
        <v>0</v>
      </c>
      <c r="AC119" s="97"/>
    </row>
    <row r="120" spans="1:29" ht="13.5" customHeight="1" thickBot="1" x14ac:dyDescent="0.3">
      <c r="A120" s="499" t="str">
        <f>TEXT($B$116,"dddd")</f>
        <v>dinsdag</v>
      </c>
      <c r="B120" s="665"/>
      <c r="C120" s="449" t="e">
        <f t="shared" si="38"/>
        <v>#REF!</v>
      </c>
      <c r="D120" s="442">
        <f>IF(LEFT($A120,2)="ma",$D$175,IF(LEFT($A120,2)="di",$D$180,IF(LEFT($A120,2)="wo",$D$185,IF(LEFT($A120,2)="do",$D$190,IF(LEFT($A120,2)="vr",$D$195,IF(LEFT($A120,2)="za",$D$198,IF(LEFT($A120,2)="zo",$D$199)))))))</f>
        <v>0</v>
      </c>
      <c r="E120" s="442">
        <f>IF(LEFT($A120,2)="ma",$E$175,IF(LEFT($A120,2)="di",$E$180,IF(LEFT($A120,2)="wo",$E$185,IF(LEFT($A120,2)="do",$E$190,IF(LEFT($A120,2)="vr",$E$195,IF(LEFT($A120,2)="za",$E$198,IF(LEFT($A120,2)="zo",$E$199)))))))</f>
        <v>0</v>
      </c>
      <c r="F120" s="442">
        <f>IF(LEFT($A120,2)="ma",$C$175,IF(LEFT($A120,2)="di",$C$180,IF(LEFT($A120,2)="wo",$C$185,IF(LEFT($A120,2)="do",$C$190,IF(LEFT($A120,2)="vr",$C$195,IF(LEFT($A120,2)="za",$C$198,IF(LEFT($A120,2)="zo",$C$199)))))))</f>
        <v>0</v>
      </c>
      <c r="G120" s="44">
        <f t="shared" si="39"/>
        <v>0</v>
      </c>
      <c r="H120" s="266"/>
      <c r="I120" s="266"/>
      <c r="J120" s="284"/>
      <c r="K120" s="284"/>
      <c r="L120" s="305"/>
      <c r="M120" s="306"/>
      <c r="N120" s="464">
        <f t="shared" si="50"/>
        <v>43061</v>
      </c>
      <c r="O120" s="287"/>
      <c r="P120" s="287"/>
      <c r="Q120" s="287"/>
      <c r="R120" s="81"/>
      <c r="S120" s="71">
        <f t="shared" si="31"/>
        <v>0</v>
      </c>
      <c r="T120" s="6">
        <f t="shared" si="46"/>
        <v>0</v>
      </c>
      <c r="U120" s="36"/>
      <c r="V120" s="72">
        <f t="shared" si="35"/>
        <v>0</v>
      </c>
      <c r="W120" s="72">
        <f t="shared" si="36"/>
        <v>0</v>
      </c>
      <c r="X120" s="73">
        <f t="shared" si="37"/>
        <v>0</v>
      </c>
      <c r="Y120" s="93">
        <f t="shared" si="47"/>
        <v>0</v>
      </c>
      <c r="Z120" s="235"/>
      <c r="AA120" s="532">
        <v>0</v>
      </c>
      <c r="AB120" s="533">
        <v>0</v>
      </c>
      <c r="AC120" s="99"/>
    </row>
    <row r="121" spans="1:29" ht="12.75" customHeight="1" x14ac:dyDescent="0.25">
      <c r="A121" s="496" t="str">
        <f>TEXT($B$121,"dddd")</f>
        <v>woensdag</v>
      </c>
      <c r="B121" s="663">
        <f>DATE($AC$3,11,24)</f>
        <v>43062</v>
      </c>
      <c r="C121" s="451"/>
      <c r="D121" s="493">
        <f>IF(LEFT($A121,2 )="ma",$D$171,IF(LEFT($A121,2)="di",$D$176,IF(LEFT($A121,2)="wo",$D$181,IF(LEFT($A121,2)="do",$D$186,IF(LEFT($A121,2)="vr",$D$191,IF(LEFT($A121,2)="za",$D$198,IF(LEFT($A121,2)="zo",$D$199)))))))</f>
        <v>0</v>
      </c>
      <c r="E121" s="495">
        <f>IF(LEFT($A121,2)="ma",$E$171,IF(LEFT($A121,2)="di",$E$176,IF(LEFT($A121,2)="wo",$E$181,IF(LEFT($A121,2)="do",$E$186,IF(LEFT($A121,2)="vr",$E$191,IF(LEFT($A121,2)="za",$E$198,IF(LEFT($A121,2)="zo",$E$199)))))))</f>
        <v>0</v>
      </c>
      <c r="F121" s="495">
        <f>IF(LEFT($A121,2)="ma",$C$171,IF(LEFT($A121,2)="di",$C$176,IF(LEFT($A121,2)="wo",$C$181,IF(LEFT($A121,2)="do",$C$186,IF(LEFT($A121,2)="vr",$C$191,IF(LEFT($A121,2)="za",$C$198,IF(LEFT($A121,2)="zo",$C$199)))))))</f>
        <v>0</v>
      </c>
      <c r="G121" s="42">
        <f t="shared" si="39"/>
        <v>0</v>
      </c>
      <c r="H121" s="264"/>
      <c r="I121" s="508"/>
      <c r="J121" s="276"/>
      <c r="K121" s="276"/>
      <c r="L121" s="299"/>
      <c r="M121" s="300"/>
      <c r="N121" s="463">
        <f>$B$121</f>
        <v>43062</v>
      </c>
      <c r="O121" s="279"/>
      <c r="P121" s="279"/>
      <c r="Q121" s="279"/>
      <c r="R121" s="79"/>
      <c r="S121" s="200">
        <f t="shared" si="31"/>
        <v>0</v>
      </c>
      <c r="T121" s="5">
        <f t="shared" si="46"/>
        <v>0</v>
      </c>
      <c r="U121" s="34"/>
      <c r="V121" s="67">
        <f>IF(LEFT(M121,1)="R",IF(U121&lt;$Q$2,0,U121-$Q$2),IF(LEFT(M121,1)="S",IF(U121&lt;$Q$2,0,U121-$Q$2),U121))</f>
        <v>0</v>
      </c>
      <c r="W121" s="67">
        <f>U121</f>
        <v>0</v>
      </c>
      <c r="X121" s="74">
        <f>W121*($Y$3)</f>
        <v>0</v>
      </c>
      <c r="Y121" s="91">
        <f t="shared" si="47"/>
        <v>0</v>
      </c>
      <c r="Z121" s="238"/>
      <c r="AA121" s="534">
        <v>0</v>
      </c>
      <c r="AB121" s="535">
        <v>0</v>
      </c>
      <c r="AC121" s="96"/>
    </row>
    <row r="122" spans="1:29" ht="12.75" customHeight="1" x14ac:dyDescent="0.25">
      <c r="A122" s="497" t="str">
        <f>TEXT($B$121,"dddd")</f>
        <v>woensdag</v>
      </c>
      <c r="B122" s="664"/>
      <c r="C122" s="450"/>
      <c r="D122" s="494">
        <f>IF(LEFT($A122,2)="ma",$D$172,IF(LEFT($A122,2)="di",$D$177,IF(LEFT($A122,2)="wo",$D$182,IF(LEFT($A122,2)="do",$D$187,IF(LEFT($A122,2)="vr",$D$192,IF(LEFT($A122,2)="za",$D$198,IF(LEFT($A122,2)="zo",$D$199)))))))</f>
        <v>0</v>
      </c>
      <c r="E122" s="441">
        <f>IF(LEFT($A122,2)="ma",$E$172,IF(LEFT($A122,2)="di",$E$177,IF(LEFT($A122,2)="wo",$E$182,IF(LEFT($A122,2)="do",$E$187,IF(LEFT($A122,2)="vr",$E$192,IF(LEFT($A122,2)="za",$E$198,IF(LEFT($A122,2)="zo",$E$199)))))))</f>
        <v>0</v>
      </c>
      <c r="F122" s="441">
        <f>IF(LEFT($A122,2)="ma",$C$172,IF(LEFT($A122,2)="di",$C$177,IF(LEFT($A122,2)="wo",$C$182,IF(LEFT($A122,2)="do",$C$187,IF(LEFT($A122,2)="vr",$C$192,IF(LEFT($A122,2)="za",$C$198,IF(LEFT($A122,2)="zo",$C$199)))))))</f>
        <v>0</v>
      </c>
      <c r="G122" s="43">
        <f t="shared" si="39"/>
        <v>0</v>
      </c>
      <c r="H122" s="265"/>
      <c r="I122" s="265"/>
      <c r="J122" s="280"/>
      <c r="K122" s="280"/>
      <c r="L122" s="301"/>
      <c r="M122" s="302"/>
      <c r="N122" s="463">
        <f t="shared" ref="N122:N125" si="51">$B$121</f>
        <v>43062</v>
      </c>
      <c r="O122" s="283"/>
      <c r="P122" s="283"/>
      <c r="Q122" s="283"/>
      <c r="R122" s="80"/>
      <c r="S122" s="68">
        <f t="shared" si="31"/>
        <v>0</v>
      </c>
      <c r="T122" s="4">
        <f t="shared" si="46"/>
        <v>0</v>
      </c>
      <c r="U122" s="35"/>
      <c r="V122" s="69">
        <f t="shared" si="35"/>
        <v>0</v>
      </c>
      <c r="W122" s="69">
        <f t="shared" si="36"/>
        <v>0</v>
      </c>
      <c r="X122" s="70">
        <f t="shared" si="37"/>
        <v>0</v>
      </c>
      <c r="Y122" s="92">
        <f t="shared" si="47"/>
        <v>0</v>
      </c>
      <c r="Z122" s="234"/>
      <c r="AA122" s="530">
        <v>0</v>
      </c>
      <c r="AB122" s="531">
        <v>0</v>
      </c>
      <c r="AC122" s="97"/>
    </row>
    <row r="123" spans="1:29" ht="12.75" customHeight="1" x14ac:dyDescent="0.25">
      <c r="A123" s="497" t="str">
        <f>TEXT($B$121,"dddd")</f>
        <v>woensdag</v>
      </c>
      <c r="B123" s="664"/>
      <c r="C123" s="452"/>
      <c r="D123" s="492">
        <f>IF(LEFT($A123,2)="ma",$D$173,IF(LEFT($A123,2)="di",$D$178,IF(LEFT($A123,2)="wo",$D$183,IF(LEFT($A123,2)="do",$D$188,IF(LEFT($A123,2)="vr",$D$193,IF(LEFT($A123,2)="za",$D$198,IF(LEFT($A123,2)="zo",$D$199)))))))</f>
        <v>0</v>
      </c>
      <c r="E123" s="441">
        <f>IF(LEFT($A123,2)="ma",$E$173,IF(LEFT($A123,2)="di",$E$178,IF(LEFT($A123,2)="wo",$E$183,IF(LEFT($A123,2)="do",$E$188,IF(LEFT($A123,2)="vr",$E$193,IF(LEFT($A123,2)="za",$E$198,IF(LEFT($A123,2)="zo",$E$199)))))))</f>
        <v>0</v>
      </c>
      <c r="F123" s="441">
        <f>IF(LEFT($A123,2)="ma",$C$173,IF(LEFT($A123,2)="di",$C$178,IF(LEFT($A123,2)="wo",$C$183,IF(LEFT($A123,2)="do",$C$188,IF(LEFT($A123,2)="vr",$C$193,IF(LEFT($A123,2)="za",$C$198,IF(LEFT($A123,2)="zo",$C$199)))))))</f>
        <v>0</v>
      </c>
      <c r="G123" s="43">
        <f t="shared" si="39"/>
        <v>0</v>
      </c>
      <c r="H123" s="265"/>
      <c r="I123" s="265"/>
      <c r="J123" s="280"/>
      <c r="K123" s="280"/>
      <c r="L123" s="301"/>
      <c r="M123" s="302"/>
      <c r="N123" s="463">
        <f t="shared" si="51"/>
        <v>43062</v>
      </c>
      <c r="O123" s="283"/>
      <c r="P123" s="283"/>
      <c r="Q123" s="283"/>
      <c r="R123" s="80"/>
      <c r="S123" s="68">
        <f t="shared" si="31"/>
        <v>0</v>
      </c>
      <c r="T123" s="4">
        <f t="shared" si="46"/>
        <v>0</v>
      </c>
      <c r="U123" s="35"/>
      <c r="V123" s="69">
        <f t="shared" si="35"/>
        <v>0</v>
      </c>
      <c r="W123" s="69">
        <f t="shared" si="36"/>
        <v>0</v>
      </c>
      <c r="X123" s="70">
        <f t="shared" si="37"/>
        <v>0</v>
      </c>
      <c r="Y123" s="92">
        <f t="shared" si="47"/>
        <v>0</v>
      </c>
      <c r="Z123" s="234"/>
      <c r="AA123" s="530">
        <v>0</v>
      </c>
      <c r="AB123" s="531">
        <v>0</v>
      </c>
      <c r="AC123" s="97"/>
    </row>
    <row r="124" spans="1:29" ht="12.75" customHeight="1" thickBot="1" x14ac:dyDescent="0.3">
      <c r="A124" s="497" t="str">
        <f>TEXT($B$121,"dddd")</f>
        <v>woensdag</v>
      </c>
      <c r="B124" s="664"/>
      <c r="C124" s="450"/>
      <c r="D124" s="441">
        <f>IF(LEFT($A124,2)="ma",$D$174,IF(LEFT($A124,2)="di",$D$179,IF(LEFT($A124,2)="wo",$D$184,IF(LEFT($A124,2)="do",$D$189,IF(LEFT($A124,2)="vr",$D$194,IF(LEFT($A124,2)="za",$D$198,IF(LEFT($A124,2)="zo",$D$199)))))))</f>
        <v>0</v>
      </c>
      <c r="E124" s="441">
        <f>IF(LEFT($A124,2)="ma",$E$174,IF(LEFT($A124,2)="di",$E$179,IF(LEFT($A124,2)="wo",$E$184,IF(LEFT($A124,2)="do",$E$189,IF(LEFT($A124,2)="vr",$E$194,IF(LEFT($A124,2)="za",$E$198,IF(LEFT($A124,2)="zo",$E$199)))))))</f>
        <v>0</v>
      </c>
      <c r="F124" s="441">
        <f>IF(LEFT($A124,2)="ma",$C$174,IF(LEFT($A124,2)="di",$C$179,IF(LEFT($A124,2)="wo",$C$184,IF(LEFT($A124,2)="do",$C$189,IF(LEFT($A124,2)="vr",$C$194,IF(LEFT($A124,2)="za",$C$198,IF(LEFT($A124,2)="zo",$C$199)))))))</f>
        <v>0</v>
      </c>
      <c r="G124" s="43">
        <f t="shared" si="39"/>
        <v>0</v>
      </c>
      <c r="H124" s="265"/>
      <c r="I124" s="265"/>
      <c r="J124" s="280"/>
      <c r="K124" s="280"/>
      <c r="L124" s="301"/>
      <c r="M124" s="302"/>
      <c r="N124" s="463">
        <f t="shared" si="51"/>
        <v>43062</v>
      </c>
      <c r="O124" s="283"/>
      <c r="P124" s="283"/>
      <c r="Q124" s="283"/>
      <c r="R124" s="80"/>
      <c r="S124" s="68">
        <f t="shared" si="31"/>
        <v>0</v>
      </c>
      <c r="T124" s="4">
        <f t="shared" si="46"/>
        <v>0</v>
      </c>
      <c r="U124" s="35"/>
      <c r="V124" s="69">
        <f t="shared" si="35"/>
        <v>0</v>
      </c>
      <c r="W124" s="69">
        <f t="shared" si="36"/>
        <v>0</v>
      </c>
      <c r="X124" s="70">
        <f t="shared" si="37"/>
        <v>0</v>
      </c>
      <c r="Y124" s="92">
        <f t="shared" si="47"/>
        <v>0</v>
      </c>
      <c r="Z124" s="234"/>
      <c r="AA124" s="530">
        <v>0</v>
      </c>
      <c r="AB124" s="531">
        <v>0</v>
      </c>
      <c r="AC124" s="97"/>
    </row>
    <row r="125" spans="1:29" ht="13.5" customHeight="1" thickBot="1" x14ac:dyDescent="0.3">
      <c r="A125" s="498" t="str">
        <f>TEXT($B$121,"dddd")</f>
        <v>woensdag</v>
      </c>
      <c r="B125" s="665"/>
      <c r="C125" s="449" t="e">
        <f t="shared" si="38"/>
        <v>#REF!</v>
      </c>
      <c r="D125" s="442">
        <f>IF(LEFT($A125,2)="ma",$D$175,IF(LEFT($A125,2)="di",$D$180,IF(LEFT($A125,2)="wo",$D$185,IF(LEFT($A125,2)="do",$D$190,IF(LEFT($A125,2)="vr",$D$195,IF(LEFT($A125,2)="za",$D$198,IF(LEFT($A125,2)="zo",$D$199)))))))</f>
        <v>0</v>
      </c>
      <c r="E125" s="442">
        <f>IF(LEFT($A125,2)="ma",$E$175,IF(LEFT($A125,2)="di",$E$180,IF(LEFT($A125,2)="wo",$E$185,IF(LEFT($A125,2)="do",$E$190,IF(LEFT($A125,2)="vr",$E$195,IF(LEFT($A125,2)="za",$E$198,IF(LEFT($A125,2)="zo",$E$199)))))))</f>
        <v>0</v>
      </c>
      <c r="F125" s="442">
        <f>IF(LEFT($A125,2)="ma",$C$175,IF(LEFT($A125,2)="di",$C$180,IF(LEFT($A125,2)="wo",$C$185,IF(LEFT($A125,2)="do",$C$190,IF(LEFT($A125,2)="vr",$C$195,IF(LEFT($A125,2)="za",$C$198,IF(LEFT($A125,2)="zo",$C$199)))))))</f>
        <v>0</v>
      </c>
      <c r="G125" s="44">
        <f t="shared" si="39"/>
        <v>0</v>
      </c>
      <c r="H125" s="266"/>
      <c r="I125" s="266"/>
      <c r="J125" s="284"/>
      <c r="K125" s="284"/>
      <c r="L125" s="305"/>
      <c r="M125" s="306"/>
      <c r="N125" s="463">
        <f t="shared" si="51"/>
        <v>43062</v>
      </c>
      <c r="O125" s="287"/>
      <c r="P125" s="287"/>
      <c r="Q125" s="287"/>
      <c r="R125" s="81"/>
      <c r="S125" s="71">
        <f t="shared" si="31"/>
        <v>0</v>
      </c>
      <c r="T125" s="6">
        <f t="shared" si="46"/>
        <v>0</v>
      </c>
      <c r="U125" s="36"/>
      <c r="V125" s="72">
        <f t="shared" si="35"/>
        <v>0</v>
      </c>
      <c r="W125" s="72">
        <f t="shared" si="36"/>
        <v>0</v>
      </c>
      <c r="X125" s="73">
        <f t="shared" si="37"/>
        <v>0</v>
      </c>
      <c r="Y125" s="93">
        <f t="shared" si="47"/>
        <v>0</v>
      </c>
      <c r="Z125" s="235"/>
      <c r="AA125" s="536">
        <v>0</v>
      </c>
      <c r="AB125" s="537">
        <v>0</v>
      </c>
      <c r="AC125" s="99"/>
    </row>
    <row r="126" spans="1:29" ht="12.75" customHeight="1" thickBot="1" x14ac:dyDescent="0.3">
      <c r="A126" s="499" t="str">
        <f>TEXT($B$126,"dddd")</f>
        <v>donderdag</v>
      </c>
      <c r="B126" s="663">
        <f>DATE($AC$3,11,25)</f>
        <v>43063</v>
      </c>
      <c r="C126" s="451"/>
      <c r="D126" s="493">
        <f>IF(LEFT($A126,2 )="ma",$D$171,IF(LEFT($A126,2)="di",$D$176,IF(LEFT($A126,2)="wo",$D$181,IF(LEFT($A126,2)="do",$D$186,IF(LEFT($A126,2)="vr",$D$191,IF(LEFT($A126,2)="za",$D$198,IF(LEFT($A126,2)="zo",$D$199)))))))</f>
        <v>0</v>
      </c>
      <c r="E126" s="495">
        <f>IF(LEFT($A126,2)="ma",$E$171,IF(LEFT($A126,2)="di",$E$176,IF(LEFT($A126,2)="wo",$E$181,IF(LEFT($A126,2)="do",$E$186,IF(LEFT($A126,2)="vr",$E$191,IF(LEFT($A126,2)="za",$E$198,IF(LEFT($A126,2)="zo",$E$199)))))))</f>
        <v>0</v>
      </c>
      <c r="F126" s="495">
        <f>IF(LEFT($A126,2)="ma",$C$171,IF(LEFT($A126,2)="di",$C$176,IF(LEFT($A126,2)="wo",$C$181,IF(LEFT($A126,2)="do",$C$186,IF(LEFT($A126,2)="vr",$C$191,IF(LEFT($A126,2)="za",$C$198,IF(LEFT($A126,2)="zo",$C$199)))))))</f>
        <v>0</v>
      </c>
      <c r="G126" s="45">
        <f t="shared" si="39"/>
        <v>0</v>
      </c>
      <c r="H126" s="267"/>
      <c r="I126" s="508"/>
      <c r="J126" s="288"/>
      <c r="K126" s="288"/>
      <c r="L126" s="307"/>
      <c r="M126" s="308"/>
      <c r="N126" s="464">
        <f>$B$126</f>
        <v>43063</v>
      </c>
      <c r="O126" s="291"/>
      <c r="P126" s="291"/>
      <c r="Q126" s="291"/>
      <c r="R126" s="79"/>
      <c r="S126" s="200">
        <f t="shared" si="31"/>
        <v>0</v>
      </c>
      <c r="T126" s="5">
        <f t="shared" si="46"/>
        <v>0</v>
      </c>
      <c r="U126" s="34"/>
      <c r="V126" s="67">
        <f>IF(LEFT(M126,1)="R",IF(U126&lt;$Q$2,0,U126-$Q$2),IF(LEFT(M126,1)="S",IF(U126&lt;$Q$2,0,U126-$Q$2),U126))</f>
        <v>0</v>
      </c>
      <c r="W126" s="67">
        <f>U126</f>
        <v>0</v>
      </c>
      <c r="X126" s="74">
        <f>W126*($Y$3)</f>
        <v>0</v>
      </c>
      <c r="Y126" s="91">
        <f t="shared" si="47"/>
        <v>0</v>
      </c>
      <c r="Z126" s="236"/>
      <c r="AA126" s="528">
        <v>0</v>
      </c>
      <c r="AB126" s="529">
        <v>0</v>
      </c>
      <c r="AC126" s="100"/>
    </row>
    <row r="127" spans="1:29" ht="12.75" customHeight="1" thickBot="1" x14ac:dyDescent="0.3">
      <c r="A127" s="499" t="str">
        <f>TEXT($B$126,"dddd")</f>
        <v>donderdag</v>
      </c>
      <c r="B127" s="664"/>
      <c r="C127" s="450"/>
      <c r="D127" s="494">
        <f>IF(LEFT($A127,2)="ma",$D$172,IF(LEFT($A127,2)="di",$D$177,IF(LEFT($A127,2)="wo",$D$182,IF(LEFT($A127,2)="do",$D$187,IF(LEFT($A127,2)="vr",$D$192,IF(LEFT($A127,2)="za",$D$198,IF(LEFT($A127,2)="zo",$D$199)))))))</f>
        <v>0</v>
      </c>
      <c r="E127" s="441">
        <f>IF(LEFT($A127,2)="ma",$E$172,IF(LEFT($A127,2)="di",$E$177,IF(LEFT($A127,2)="wo",$E$182,IF(LEFT($A127,2)="do",$E$187,IF(LEFT($A127,2)="vr",$E$192,IF(LEFT($A127,2)="za",$E$198,IF(LEFT($A127,2)="zo",$E$199)))))))</f>
        <v>0</v>
      </c>
      <c r="F127" s="441">
        <f>IF(LEFT($A127,2)="ma",$C$172,IF(LEFT($A127,2)="di",$C$177,IF(LEFT($A127,2)="wo",$C$182,IF(LEFT($A127,2)="do",$C$187,IF(LEFT($A127,2)="vr",$C$192,IF(LEFT($A127,2)="za",$C$198,IF(LEFT($A127,2)="zo",$C$199)))))))</f>
        <v>0</v>
      </c>
      <c r="G127" s="43">
        <f t="shared" si="39"/>
        <v>0</v>
      </c>
      <c r="H127" s="265"/>
      <c r="I127" s="265"/>
      <c r="J127" s="280"/>
      <c r="K127" s="280"/>
      <c r="L127" s="301"/>
      <c r="M127" s="302"/>
      <c r="N127" s="464">
        <f t="shared" ref="N127:N130" si="52">$B$126</f>
        <v>43063</v>
      </c>
      <c r="O127" s="283"/>
      <c r="P127" s="283"/>
      <c r="Q127" s="283"/>
      <c r="R127" s="80"/>
      <c r="S127" s="68">
        <f t="shared" si="31"/>
        <v>0</v>
      </c>
      <c r="T127" s="4">
        <f t="shared" si="46"/>
        <v>0</v>
      </c>
      <c r="U127" s="35"/>
      <c r="V127" s="69">
        <f t="shared" si="35"/>
        <v>0</v>
      </c>
      <c r="W127" s="69">
        <f t="shared" si="36"/>
        <v>0</v>
      </c>
      <c r="X127" s="70">
        <f t="shared" si="37"/>
        <v>0</v>
      </c>
      <c r="Y127" s="92">
        <f t="shared" si="47"/>
        <v>0</v>
      </c>
      <c r="Z127" s="234"/>
      <c r="AA127" s="530">
        <v>0</v>
      </c>
      <c r="AB127" s="531">
        <v>0</v>
      </c>
      <c r="AC127" s="97"/>
    </row>
    <row r="128" spans="1:29" ht="12.75" customHeight="1" thickBot="1" x14ac:dyDescent="0.3">
      <c r="A128" s="499" t="str">
        <f>TEXT($B$126,"dddd")</f>
        <v>donderdag</v>
      </c>
      <c r="B128" s="664"/>
      <c r="C128" s="452"/>
      <c r="D128" s="492">
        <f>IF(LEFT($A128,2)="ma",$D$173,IF(LEFT($A128,2)="di",$D$178,IF(LEFT($A128,2)="wo",$D$183,IF(LEFT($A128,2)="do",$D$188,IF(LEFT($A128,2)="vr",$D$193,IF(LEFT($A128,2)="za",$D$198,IF(LEFT($A128,2)="zo",$D$199)))))))</f>
        <v>0</v>
      </c>
      <c r="E128" s="441">
        <f>IF(LEFT($A128,2)="ma",$E$173,IF(LEFT($A128,2)="di",$E$178,IF(LEFT($A128,2)="wo",$E$183,IF(LEFT($A128,2)="do",$E$188,IF(LEFT($A128,2)="vr",$E$193,IF(LEFT($A128,2)="za",$E$198,IF(LEFT($A128,2)="zo",$E$199)))))))</f>
        <v>0</v>
      </c>
      <c r="F128" s="441">
        <f>IF(LEFT($A128,2)="ma",$C$173,IF(LEFT($A128,2)="di",$C$178,IF(LEFT($A128,2)="wo",$C$183,IF(LEFT($A128,2)="do",$C$188,IF(LEFT($A128,2)="vr",$C$193,IF(LEFT($A128,2)="za",$C$198,IF(LEFT($A128,2)="zo",$C$199)))))))</f>
        <v>0</v>
      </c>
      <c r="G128" s="43">
        <f t="shared" si="39"/>
        <v>0</v>
      </c>
      <c r="H128" s="265"/>
      <c r="I128" s="265"/>
      <c r="J128" s="280"/>
      <c r="K128" s="280"/>
      <c r="L128" s="301"/>
      <c r="M128" s="302"/>
      <c r="N128" s="464">
        <f t="shared" si="52"/>
        <v>43063</v>
      </c>
      <c r="O128" s="283"/>
      <c r="P128" s="283"/>
      <c r="Q128" s="283"/>
      <c r="R128" s="80"/>
      <c r="S128" s="68">
        <f t="shared" si="31"/>
        <v>0</v>
      </c>
      <c r="T128" s="4">
        <f t="shared" si="46"/>
        <v>0</v>
      </c>
      <c r="U128" s="35"/>
      <c r="V128" s="69">
        <f t="shared" si="35"/>
        <v>0</v>
      </c>
      <c r="W128" s="69">
        <f t="shared" si="36"/>
        <v>0</v>
      </c>
      <c r="X128" s="70">
        <f t="shared" si="37"/>
        <v>0</v>
      </c>
      <c r="Y128" s="92">
        <f t="shared" si="47"/>
        <v>0</v>
      </c>
      <c r="Z128" s="234"/>
      <c r="AA128" s="530">
        <v>0</v>
      </c>
      <c r="AB128" s="531">
        <v>0</v>
      </c>
      <c r="AC128" s="97"/>
    </row>
    <row r="129" spans="1:29" ht="12.75" customHeight="1" thickBot="1" x14ac:dyDescent="0.3">
      <c r="A129" s="499" t="str">
        <f>TEXT($B$126,"dddd")</f>
        <v>donderdag</v>
      </c>
      <c r="B129" s="664"/>
      <c r="C129" s="450"/>
      <c r="D129" s="441">
        <f>IF(LEFT($A129,2)="ma",$D$174,IF(LEFT($A129,2)="di",$D$179,IF(LEFT($A129,2)="wo",$D$184,IF(LEFT($A129,2)="do",$D$189,IF(LEFT($A129,2)="vr",$D$194,IF(LEFT($A129,2)="za",$D$198,IF(LEFT($A129,2)="zo",$D$199)))))))</f>
        <v>0</v>
      </c>
      <c r="E129" s="441">
        <f>IF(LEFT($A129,2)="ma",$E$174,IF(LEFT($A129,2)="di",$E$179,IF(LEFT($A129,2)="wo",$E$184,IF(LEFT($A129,2)="do",$E$189,IF(LEFT($A129,2)="vr",$E$194,IF(LEFT($A129,2)="za",$E$198,IF(LEFT($A129,2)="zo",$E$199)))))))</f>
        <v>0</v>
      </c>
      <c r="F129" s="441">
        <f>IF(LEFT($A129,2)="ma",$C$174,IF(LEFT($A129,2)="di",$C$179,IF(LEFT($A129,2)="wo",$C$184,IF(LEFT($A129,2)="do",$C$189,IF(LEFT($A129,2)="vr",$C$194,IF(LEFT($A129,2)="za",$C$198,IF(LEFT($A129,2)="zo",$C$199)))))))</f>
        <v>0</v>
      </c>
      <c r="G129" s="43">
        <f t="shared" si="39"/>
        <v>0</v>
      </c>
      <c r="H129" s="265"/>
      <c r="I129" s="265"/>
      <c r="J129" s="280"/>
      <c r="K129" s="280"/>
      <c r="L129" s="301"/>
      <c r="M129" s="302"/>
      <c r="N129" s="464">
        <f t="shared" si="52"/>
        <v>43063</v>
      </c>
      <c r="O129" s="283"/>
      <c r="P129" s="283"/>
      <c r="Q129" s="283"/>
      <c r="R129" s="80"/>
      <c r="S129" s="68">
        <f t="shared" si="31"/>
        <v>0</v>
      </c>
      <c r="T129" s="4">
        <f t="shared" si="46"/>
        <v>0</v>
      </c>
      <c r="U129" s="35"/>
      <c r="V129" s="69">
        <f t="shared" si="35"/>
        <v>0</v>
      </c>
      <c r="W129" s="69">
        <f t="shared" si="36"/>
        <v>0</v>
      </c>
      <c r="X129" s="70">
        <f t="shared" si="37"/>
        <v>0</v>
      </c>
      <c r="Y129" s="92">
        <f t="shared" si="47"/>
        <v>0</v>
      </c>
      <c r="Z129" s="234"/>
      <c r="AA129" s="530">
        <v>0</v>
      </c>
      <c r="AB129" s="531">
        <v>0</v>
      </c>
      <c r="AC129" s="97"/>
    </row>
    <row r="130" spans="1:29" ht="13.5" customHeight="1" thickBot="1" x14ac:dyDescent="0.3">
      <c r="A130" s="499" t="str">
        <f>TEXT($B$126,"dddd")</f>
        <v>donderdag</v>
      </c>
      <c r="B130" s="665"/>
      <c r="C130" s="449" t="e">
        <f t="shared" si="38"/>
        <v>#REF!</v>
      </c>
      <c r="D130" s="442">
        <f>IF(LEFT($A130,2)="ma",$D$175,IF(LEFT($A130,2)="di",$D$180,IF(LEFT($A130,2)="wo",$D$185,IF(LEFT($A130,2)="do",$D$190,IF(LEFT($A130,2)="vr",$D$195,IF(LEFT($A130,2)="za",$D$198,IF(LEFT($A130,2)="zo",$D$199)))))))</f>
        <v>0</v>
      </c>
      <c r="E130" s="442">
        <f>IF(LEFT($A130,2)="ma",$E$175,IF(LEFT($A130,2)="di",$E$180,IF(LEFT($A130,2)="wo",$E$185,IF(LEFT($A130,2)="do",$E$190,IF(LEFT($A130,2)="vr",$E$195,IF(LEFT($A130,2)="za",$E$198,IF(LEFT($A130,2)="zo",$E$199)))))))</f>
        <v>0</v>
      </c>
      <c r="F130" s="442">
        <f>IF(LEFT($A130,2)="ma",$C$175,IF(LEFT($A130,2)="di",$C$180,IF(LEFT($A130,2)="wo",$C$185,IF(LEFT($A130,2)="do",$C$190,IF(LEFT($A130,2)="vr",$C$195,IF(LEFT($A130,2)="za",$C$198,IF(LEFT($A130,2)="zo",$C$199)))))))</f>
        <v>0</v>
      </c>
      <c r="G130" s="46">
        <f t="shared" si="39"/>
        <v>0</v>
      </c>
      <c r="H130" s="268"/>
      <c r="I130" s="266"/>
      <c r="J130" s="292"/>
      <c r="K130" s="292"/>
      <c r="L130" s="303"/>
      <c r="M130" s="304"/>
      <c r="N130" s="464">
        <f t="shared" si="52"/>
        <v>43063</v>
      </c>
      <c r="O130" s="295"/>
      <c r="P130" s="295"/>
      <c r="Q130" s="295"/>
      <c r="R130" s="81"/>
      <c r="S130" s="71">
        <f t="shared" si="31"/>
        <v>0</v>
      </c>
      <c r="T130" s="6">
        <f t="shared" si="46"/>
        <v>0</v>
      </c>
      <c r="U130" s="36"/>
      <c r="V130" s="72">
        <f t="shared" si="35"/>
        <v>0</v>
      </c>
      <c r="W130" s="72">
        <f t="shared" si="36"/>
        <v>0</v>
      </c>
      <c r="X130" s="73">
        <f t="shared" si="37"/>
        <v>0</v>
      </c>
      <c r="Y130" s="93">
        <f t="shared" si="47"/>
        <v>0</v>
      </c>
      <c r="Z130" s="237"/>
      <c r="AA130" s="532">
        <v>0</v>
      </c>
      <c r="AB130" s="533">
        <v>0</v>
      </c>
      <c r="AC130" s="98"/>
    </row>
    <row r="131" spans="1:29" ht="12.75" customHeight="1" x14ac:dyDescent="0.25">
      <c r="A131" s="496" t="str">
        <f>TEXT($B$131,"dddd")</f>
        <v>vrijdag</v>
      </c>
      <c r="B131" s="663">
        <f>DATE($AC$3,11,26)</f>
        <v>43064</v>
      </c>
      <c r="C131" s="451"/>
      <c r="D131" s="493">
        <f>IF(LEFT($A131,2 )="ma",$D$171,IF(LEFT($A131,2)="di",$D$176,IF(LEFT($A131,2)="wo",$D$181,IF(LEFT($A131,2)="do",$D$186,IF(LEFT($A131,2)="vr",$D$191,IF(LEFT($A131,2)="za",$D$198,IF(LEFT($A131,2)="zo",$D$199)))))))</f>
        <v>0</v>
      </c>
      <c r="E131" s="495">
        <f>IF(LEFT($A131,2)="ma",$E$171,IF(LEFT($A131,2)="di",$E$176,IF(LEFT($A131,2)="wo",$E$181,IF(LEFT($A131,2)="do",$E$186,IF(LEFT($A131,2)="vr",$E$191,IF(LEFT($A131,2)="za",$E$198,IF(LEFT($A131,2)="zo",$E$199)))))))</f>
        <v>0</v>
      </c>
      <c r="F131" s="495">
        <f>IF(LEFT($A131,2)="ma",$C$171,IF(LEFT($A131,2)="di",$C$176,IF(LEFT($A131,2)="wo",$C$181,IF(LEFT($A131,2)="do",$C$186,IF(LEFT($A131,2)="vr",$C$191,IF(LEFT($A131,2)="za",$C$198,IF(LEFT($A131,2)="zo",$C$199)))))))</f>
        <v>0</v>
      </c>
      <c r="G131" s="42">
        <f t="shared" si="39"/>
        <v>0</v>
      </c>
      <c r="H131" s="264"/>
      <c r="I131" s="508"/>
      <c r="J131" s="276"/>
      <c r="K131" s="276"/>
      <c r="L131" s="299"/>
      <c r="M131" s="300"/>
      <c r="N131" s="463">
        <f>$B$131</f>
        <v>43064</v>
      </c>
      <c r="O131" s="279"/>
      <c r="P131" s="279"/>
      <c r="Q131" s="279"/>
      <c r="R131" s="79"/>
      <c r="S131" s="200">
        <f t="shared" si="31"/>
        <v>0</v>
      </c>
      <c r="T131" s="5">
        <f t="shared" si="46"/>
        <v>0</v>
      </c>
      <c r="U131" s="34"/>
      <c r="V131" s="67">
        <f>IF(LEFT(M131,1)="R",IF(U131&lt;$Q$2,0,U131-$Q$2),IF(LEFT(M131,1)="S",IF(U131&lt;$Q$2,0,U131-$Q$2),U131))</f>
        <v>0</v>
      </c>
      <c r="W131" s="67">
        <f>U131</f>
        <v>0</v>
      </c>
      <c r="X131" s="74">
        <f>W131*($Y$3)</f>
        <v>0</v>
      </c>
      <c r="Y131" s="91">
        <f t="shared" si="47"/>
        <v>0</v>
      </c>
      <c r="Z131" s="238"/>
      <c r="AA131" s="534">
        <v>0</v>
      </c>
      <c r="AB131" s="535">
        <v>0</v>
      </c>
      <c r="AC131" s="96"/>
    </row>
    <row r="132" spans="1:29" ht="12.75" customHeight="1" x14ac:dyDescent="0.25">
      <c r="A132" s="497" t="str">
        <f>TEXT($B$131,"dddd")</f>
        <v>vrijdag</v>
      </c>
      <c r="B132" s="664"/>
      <c r="C132" s="450"/>
      <c r="D132" s="494">
        <f>IF(LEFT($A132,2)="ma",$D$172,IF(LEFT($A132,2)="di",$D$177,IF(LEFT($A132,2)="wo",$D$182,IF(LEFT($A132,2)="do",$D$187,IF(LEFT($A132,2)="vr",$D$192,IF(LEFT($A132,2)="za",$D$198,IF(LEFT($A132,2)="zo",$D$199)))))))</f>
        <v>0</v>
      </c>
      <c r="E132" s="441">
        <f>IF(LEFT($A132,2)="ma",$E$172,IF(LEFT($A132,2)="di",$E$177,IF(LEFT($A132,2)="wo",$E$182,IF(LEFT($A132,2)="do",$E$187,IF(LEFT($A132,2)="vr",$E$192,IF(LEFT($A132,2)="za",$E$198,IF(LEFT($A132,2)="zo",$E$199)))))))</f>
        <v>0</v>
      </c>
      <c r="F132" s="441">
        <f>IF(LEFT($A132,2)="ma",$C$172,IF(LEFT($A132,2)="di",$C$177,IF(LEFT($A132,2)="wo",$C$182,IF(LEFT($A132,2)="do",$C$187,IF(LEFT($A132,2)="vr",$C$192,IF(LEFT($A132,2)="za",$C$198,IF(LEFT($A132,2)="zo",$C$199)))))))</f>
        <v>0</v>
      </c>
      <c r="G132" s="43">
        <f t="shared" si="39"/>
        <v>0</v>
      </c>
      <c r="H132" s="265"/>
      <c r="I132" s="265"/>
      <c r="J132" s="280"/>
      <c r="K132" s="280"/>
      <c r="L132" s="301"/>
      <c r="M132" s="302"/>
      <c r="N132" s="463">
        <f t="shared" ref="N132:N135" si="53">$B$131</f>
        <v>43064</v>
      </c>
      <c r="O132" s="283"/>
      <c r="P132" s="283"/>
      <c r="Q132" s="283"/>
      <c r="R132" s="80"/>
      <c r="S132" s="68">
        <f t="shared" si="31"/>
        <v>0</v>
      </c>
      <c r="T132" s="4">
        <f t="shared" si="46"/>
        <v>0</v>
      </c>
      <c r="U132" s="35"/>
      <c r="V132" s="69">
        <f t="shared" si="35"/>
        <v>0</v>
      </c>
      <c r="W132" s="69">
        <f t="shared" si="36"/>
        <v>0</v>
      </c>
      <c r="X132" s="70">
        <f t="shared" si="37"/>
        <v>0</v>
      </c>
      <c r="Y132" s="92">
        <f t="shared" si="47"/>
        <v>0</v>
      </c>
      <c r="Z132" s="234"/>
      <c r="AA132" s="530">
        <v>0</v>
      </c>
      <c r="AB132" s="531">
        <v>0</v>
      </c>
      <c r="AC132" s="97"/>
    </row>
    <row r="133" spans="1:29" ht="12.75" customHeight="1" x14ac:dyDescent="0.25">
      <c r="A133" s="497" t="str">
        <f>TEXT($B$131,"dddd")</f>
        <v>vrijdag</v>
      </c>
      <c r="B133" s="664"/>
      <c r="C133" s="452"/>
      <c r="D133" s="492">
        <f>IF(LEFT($A133,2)="ma",$D$173,IF(LEFT($A133,2)="di",$D$178,IF(LEFT($A133,2)="wo",$D$183,IF(LEFT($A133,2)="do",$D$188,IF(LEFT($A133,2)="vr",$D$193,IF(LEFT($A133,2)="za",$D$198,IF(LEFT($A133,2)="zo",$D$199)))))))</f>
        <v>0</v>
      </c>
      <c r="E133" s="441">
        <f>IF(LEFT($A133,2)="ma",$E$173,IF(LEFT($A133,2)="di",$E$178,IF(LEFT($A133,2)="wo",$E$183,IF(LEFT($A133,2)="do",$E$188,IF(LEFT($A133,2)="vr",$E$193,IF(LEFT($A133,2)="za",$E$198,IF(LEFT($A133,2)="zo",$E$199)))))))</f>
        <v>0</v>
      </c>
      <c r="F133" s="441">
        <f>IF(LEFT($A133,2)="ma",$C$173,IF(LEFT($A133,2)="di",$C$178,IF(LEFT($A133,2)="wo",$C$183,IF(LEFT($A133,2)="do",$C$188,IF(LEFT($A133,2)="vr",$C$193,IF(LEFT($A133,2)="za",$C$198,IF(LEFT($A133,2)="zo",$C$199)))))))</f>
        <v>0</v>
      </c>
      <c r="G133" s="43">
        <f t="shared" si="39"/>
        <v>0</v>
      </c>
      <c r="H133" s="265"/>
      <c r="I133" s="265"/>
      <c r="J133" s="280"/>
      <c r="K133" s="280"/>
      <c r="L133" s="301"/>
      <c r="M133" s="302"/>
      <c r="N133" s="463">
        <f t="shared" si="53"/>
        <v>43064</v>
      </c>
      <c r="O133" s="283"/>
      <c r="P133" s="283"/>
      <c r="Q133" s="283"/>
      <c r="R133" s="80"/>
      <c r="S133" s="68">
        <f t="shared" si="31"/>
        <v>0</v>
      </c>
      <c r="T133" s="4">
        <f t="shared" si="46"/>
        <v>0</v>
      </c>
      <c r="U133" s="35"/>
      <c r="V133" s="69">
        <f t="shared" si="35"/>
        <v>0</v>
      </c>
      <c r="W133" s="69">
        <f t="shared" si="36"/>
        <v>0</v>
      </c>
      <c r="X133" s="70">
        <f t="shared" si="37"/>
        <v>0</v>
      </c>
      <c r="Y133" s="92">
        <f t="shared" si="47"/>
        <v>0</v>
      </c>
      <c r="Z133" s="234"/>
      <c r="AA133" s="530">
        <v>0</v>
      </c>
      <c r="AB133" s="531">
        <v>0</v>
      </c>
      <c r="AC133" s="97"/>
    </row>
    <row r="134" spans="1:29" ht="12.75" customHeight="1" thickBot="1" x14ac:dyDescent="0.3">
      <c r="A134" s="497" t="str">
        <f>TEXT($B$131,"dddd")</f>
        <v>vrijdag</v>
      </c>
      <c r="B134" s="664"/>
      <c r="C134" s="450"/>
      <c r="D134" s="441">
        <f>IF(LEFT($A134,2)="ma",$D$174,IF(LEFT($A134,2)="di",$D$179,IF(LEFT($A134,2)="wo",$D$184,IF(LEFT($A134,2)="do",$D$189,IF(LEFT($A134,2)="vr",$D$194,IF(LEFT($A134,2)="za",$D$198,IF(LEFT($A134,2)="zo",$D$199)))))))</f>
        <v>0</v>
      </c>
      <c r="E134" s="441">
        <f>IF(LEFT($A134,2)="ma",$E$174,IF(LEFT($A134,2)="di",$E$179,IF(LEFT($A134,2)="wo",$E$184,IF(LEFT($A134,2)="do",$E$189,IF(LEFT($A134,2)="vr",$E$194,IF(LEFT($A134,2)="za",$E$198,IF(LEFT($A134,2)="zo",$E$199)))))))</f>
        <v>0</v>
      </c>
      <c r="F134" s="441">
        <f>IF(LEFT($A134,2)="ma",$C$174,IF(LEFT($A134,2)="di",$C$179,IF(LEFT($A134,2)="wo",$C$184,IF(LEFT($A134,2)="do",$C$189,IF(LEFT($A134,2)="vr",$C$194,IF(LEFT($A134,2)="za",$C$198,IF(LEFT($A134,2)="zo",$C$199)))))))</f>
        <v>0</v>
      </c>
      <c r="G134" s="43">
        <f t="shared" si="39"/>
        <v>0</v>
      </c>
      <c r="H134" s="265"/>
      <c r="I134" s="265"/>
      <c r="J134" s="280"/>
      <c r="K134" s="280"/>
      <c r="L134" s="301"/>
      <c r="M134" s="302"/>
      <c r="N134" s="463">
        <f t="shared" si="53"/>
        <v>43064</v>
      </c>
      <c r="O134" s="283"/>
      <c r="P134" s="283"/>
      <c r="Q134" s="283"/>
      <c r="R134" s="80"/>
      <c r="S134" s="68">
        <f t="shared" ref="S134:S155" si="54">IF(LEFT(M134,1)="R",IF(R134&lt;$Q$2,0,R134-$Q$2),IF(LEFT(M134,1)="S",IF(R134&lt;$Q$2,0,R134-$Q$2),R134))</f>
        <v>0</v>
      </c>
      <c r="T134" s="4">
        <f t="shared" ref="T134:T155" si="55">S134*$R$3</f>
        <v>0</v>
      </c>
      <c r="U134" s="35"/>
      <c r="V134" s="69">
        <f t="shared" si="35"/>
        <v>0</v>
      </c>
      <c r="W134" s="69">
        <f t="shared" si="36"/>
        <v>0</v>
      </c>
      <c r="X134" s="70">
        <f t="shared" si="37"/>
        <v>0</v>
      </c>
      <c r="Y134" s="92">
        <f t="shared" ref="Y134:Y155" si="56">V134*($R$3)</f>
        <v>0</v>
      </c>
      <c r="Z134" s="234"/>
      <c r="AA134" s="530">
        <v>0</v>
      </c>
      <c r="AB134" s="531">
        <v>0</v>
      </c>
      <c r="AC134" s="97"/>
    </row>
    <row r="135" spans="1:29" ht="13.5" customHeight="1" thickBot="1" x14ac:dyDescent="0.3">
      <c r="A135" s="498" t="str">
        <f>TEXT($B$131,"dddd")</f>
        <v>vrijdag</v>
      </c>
      <c r="B135" s="665"/>
      <c r="C135" s="449" t="e">
        <f t="shared" si="38"/>
        <v>#REF!</v>
      </c>
      <c r="D135" s="442">
        <f>IF(LEFT($A135,2)="ma",$D$175,IF(LEFT($A135,2)="di",$D$180,IF(LEFT($A135,2)="wo",$D$185,IF(LEFT($A135,2)="do",$D$190,IF(LEFT($A135,2)="vr",$D$195,IF(LEFT($A135,2)="za",$D$198,IF(LEFT($A135,2)="zo",$D$199)))))))</f>
        <v>0</v>
      </c>
      <c r="E135" s="442">
        <f>IF(LEFT($A135,2)="ma",$E$175,IF(LEFT($A135,2)="di",$E$180,IF(LEFT($A135,2)="wo",$E$185,IF(LEFT($A135,2)="do",$E$190,IF(LEFT($A135,2)="vr",$E$195,IF(LEFT($A135,2)="za",$E$198,IF(LEFT($A135,2)="zo",$E$199)))))))</f>
        <v>0</v>
      </c>
      <c r="F135" s="442">
        <f>IF(LEFT($A135,2)="ma",$C$175,IF(LEFT($A135,2)="di",$C$180,IF(LEFT($A135,2)="wo",$C$185,IF(LEFT($A135,2)="do",$C$190,IF(LEFT($A135,2)="vr",$C$195,IF(LEFT($A135,2)="za",$C$198,IF(LEFT($A135,2)="zo",$C$199)))))))</f>
        <v>0</v>
      </c>
      <c r="G135" s="44">
        <f t="shared" si="39"/>
        <v>0</v>
      </c>
      <c r="H135" s="266"/>
      <c r="I135" s="266"/>
      <c r="J135" s="284"/>
      <c r="K135" s="284"/>
      <c r="L135" s="305"/>
      <c r="M135" s="306"/>
      <c r="N135" s="463">
        <f t="shared" si="53"/>
        <v>43064</v>
      </c>
      <c r="O135" s="287"/>
      <c r="P135" s="287"/>
      <c r="Q135" s="287"/>
      <c r="R135" s="81"/>
      <c r="S135" s="71">
        <f t="shared" si="54"/>
        <v>0</v>
      </c>
      <c r="T135" s="6">
        <f t="shared" si="55"/>
        <v>0</v>
      </c>
      <c r="U135" s="36"/>
      <c r="V135" s="72">
        <f t="shared" si="35"/>
        <v>0</v>
      </c>
      <c r="W135" s="72">
        <f t="shared" si="36"/>
        <v>0</v>
      </c>
      <c r="X135" s="73">
        <f t="shared" si="37"/>
        <v>0</v>
      </c>
      <c r="Y135" s="93">
        <f t="shared" si="56"/>
        <v>0</v>
      </c>
      <c r="Z135" s="235"/>
      <c r="AA135" s="536">
        <v>0</v>
      </c>
      <c r="AB135" s="537">
        <v>0</v>
      </c>
      <c r="AC135" s="99"/>
    </row>
    <row r="136" spans="1:29" ht="12.75" customHeight="1" thickBot="1" x14ac:dyDescent="0.3">
      <c r="A136" s="499" t="str">
        <f>TEXT($B$136,"dddd")</f>
        <v>zaterdag</v>
      </c>
      <c r="B136" s="663">
        <f>DATE($AC$3,11,27)</f>
        <v>43065</v>
      </c>
      <c r="C136" s="451"/>
      <c r="D136" s="493">
        <f>IF(LEFT($A136,2 )="ma",$D$171,IF(LEFT($A136,2)="di",$D$176,IF(LEFT($A136,2)="wo",$D$181,IF(LEFT($A136,2)="do",$D$186,IF(LEFT($A136,2)="vr",$D$191,IF(LEFT($A136,2)="za",$D$198,IF(LEFT($A136,2)="zo",$D$199)))))))</f>
        <v>0</v>
      </c>
      <c r="E136" s="495">
        <f>IF(LEFT($A136,2)="ma",$E$171,IF(LEFT($A136,2)="di",$E$176,IF(LEFT($A136,2)="wo",$E$181,IF(LEFT($A136,2)="do",$E$186,IF(LEFT($A136,2)="vr",$E$191,IF(LEFT($A136,2)="za",$E$198,IF(LEFT($A136,2)="zo",$E$199)))))))</f>
        <v>0</v>
      </c>
      <c r="F136" s="495">
        <f>IF(LEFT($A136,2)="ma",$C$171,IF(LEFT($A136,2)="di",$C$176,IF(LEFT($A136,2)="wo",$C$181,IF(LEFT($A136,2)="do",$C$186,IF(LEFT($A136,2)="vr",$C$191,IF(LEFT($A136,2)="za",$C$198,IF(LEFT($A136,2)="zo",$C$199)))))))</f>
        <v>0</v>
      </c>
      <c r="G136" s="45">
        <f t="shared" si="39"/>
        <v>0</v>
      </c>
      <c r="H136" s="267"/>
      <c r="I136" s="508"/>
      <c r="J136" s="288"/>
      <c r="K136" s="288"/>
      <c r="L136" s="307"/>
      <c r="M136" s="308"/>
      <c r="N136" s="464">
        <f>$B$136</f>
        <v>43065</v>
      </c>
      <c r="O136" s="291"/>
      <c r="P136" s="291"/>
      <c r="Q136" s="291"/>
      <c r="R136" s="79"/>
      <c r="S136" s="200">
        <f t="shared" si="54"/>
        <v>0</v>
      </c>
      <c r="T136" s="5">
        <f t="shared" si="55"/>
        <v>0</v>
      </c>
      <c r="U136" s="34"/>
      <c r="V136" s="67">
        <f>IF(LEFT(M136,1)="R",IF(U136&lt;$Q$2,0,U136-$Q$2),IF(LEFT(M136,1)="S",IF(U136&lt;$Q$2,0,U136-$Q$2),U136))</f>
        <v>0</v>
      </c>
      <c r="W136" s="67">
        <f>U136</f>
        <v>0</v>
      </c>
      <c r="X136" s="74">
        <f>W136*($Y$3)</f>
        <v>0</v>
      </c>
      <c r="Y136" s="91">
        <f t="shared" si="56"/>
        <v>0</v>
      </c>
      <c r="Z136" s="236"/>
      <c r="AA136" s="528">
        <v>0</v>
      </c>
      <c r="AB136" s="529">
        <v>0</v>
      </c>
      <c r="AC136" s="100"/>
    </row>
    <row r="137" spans="1:29" ht="12.75" customHeight="1" thickBot="1" x14ac:dyDescent="0.3">
      <c r="A137" s="499" t="str">
        <f>TEXT($B$136,"dddd")</f>
        <v>zaterdag</v>
      </c>
      <c r="B137" s="664"/>
      <c r="C137" s="450"/>
      <c r="D137" s="494">
        <f>IF(LEFT($A137,2)="ma",$D$172,IF(LEFT($A137,2)="di",$D$177,IF(LEFT($A137,2)="wo",$D$182,IF(LEFT($A137,2)="do",$D$187,IF(LEFT($A137,2)="vr",$D$192,IF(LEFT($A137,2)="za",$D$198,IF(LEFT($A137,2)="zo",$D$199)))))))</f>
        <v>0</v>
      </c>
      <c r="E137" s="441">
        <f>IF(LEFT($A137,2)="ma",$E$172,IF(LEFT($A137,2)="di",$E$177,IF(LEFT($A137,2)="wo",$E$182,IF(LEFT($A137,2)="do",$E$187,IF(LEFT($A137,2)="vr",$E$192,IF(LEFT($A137,2)="za",$E$198,IF(LEFT($A137,2)="zo",$E$199)))))))</f>
        <v>0</v>
      </c>
      <c r="F137" s="441">
        <f>IF(LEFT($A137,2)="ma",$C$172,IF(LEFT($A137,2)="di",$C$177,IF(LEFT($A137,2)="wo",$C$182,IF(LEFT($A137,2)="do",$C$187,IF(LEFT($A137,2)="vr",$C$192,IF(LEFT($A137,2)="za",$C$198,IF(LEFT($A137,2)="zo",$C$199)))))))</f>
        <v>0</v>
      </c>
      <c r="G137" s="43">
        <f t="shared" si="39"/>
        <v>0</v>
      </c>
      <c r="H137" s="265"/>
      <c r="I137" s="265"/>
      <c r="J137" s="280"/>
      <c r="K137" s="280"/>
      <c r="L137" s="301"/>
      <c r="M137" s="302"/>
      <c r="N137" s="464">
        <f t="shared" ref="N137:N140" si="57">$B$136</f>
        <v>43065</v>
      </c>
      <c r="O137" s="283"/>
      <c r="P137" s="283"/>
      <c r="Q137" s="283"/>
      <c r="R137" s="80"/>
      <c r="S137" s="68">
        <f t="shared" si="54"/>
        <v>0</v>
      </c>
      <c r="T137" s="4">
        <f t="shared" si="55"/>
        <v>0</v>
      </c>
      <c r="U137" s="35"/>
      <c r="V137" s="69">
        <f t="shared" ref="V137:V155" si="58">IF(LEFT(M137,1)="R",IF(U137&lt;$Q$2,0,U137-$Q$2),IF(LEFT(M137,1)="S",IF(U137&lt;$Q$2,0,U137-$Q$2),U137))</f>
        <v>0</v>
      </c>
      <c r="W137" s="69">
        <f t="shared" ref="W137:W155" si="59">U137</f>
        <v>0</v>
      </c>
      <c r="X137" s="70">
        <f t="shared" ref="X137:X155" si="60">W137*($Y$3)</f>
        <v>0</v>
      </c>
      <c r="Y137" s="92">
        <f t="shared" si="56"/>
        <v>0</v>
      </c>
      <c r="Z137" s="234"/>
      <c r="AA137" s="530">
        <v>0</v>
      </c>
      <c r="AB137" s="531">
        <v>0</v>
      </c>
      <c r="AC137" s="97"/>
    </row>
    <row r="138" spans="1:29" ht="12.75" customHeight="1" thickBot="1" x14ac:dyDescent="0.3">
      <c r="A138" s="499" t="str">
        <f>TEXT($B$136,"dddd")</f>
        <v>zaterdag</v>
      </c>
      <c r="B138" s="664"/>
      <c r="C138" s="452"/>
      <c r="D138" s="492">
        <f>IF(LEFT($A138,2)="ma",$D$173,IF(LEFT($A138,2)="di",$D$178,IF(LEFT($A138,2)="wo",$D$183,IF(LEFT($A138,2)="do",$D$188,IF(LEFT($A138,2)="vr",$D$193,IF(LEFT($A138,2)="za",$D$198,IF(LEFT($A138,2)="zo",$D$199)))))))</f>
        <v>0</v>
      </c>
      <c r="E138" s="441">
        <f>IF(LEFT($A138,2)="ma",$E$173,IF(LEFT($A138,2)="di",$E$178,IF(LEFT($A138,2)="wo",$E$183,IF(LEFT($A138,2)="do",$E$188,IF(LEFT($A138,2)="vr",$E$193,IF(LEFT($A138,2)="za",$E$198,IF(LEFT($A138,2)="zo",$E$199)))))))</f>
        <v>0</v>
      </c>
      <c r="F138" s="441">
        <f>IF(LEFT($A138,2)="ma",$C$173,IF(LEFT($A138,2)="di",$C$178,IF(LEFT($A138,2)="wo",$C$183,IF(LEFT($A138,2)="do",$C$188,IF(LEFT($A138,2)="vr",$C$193,IF(LEFT($A138,2)="za",$C$198,IF(LEFT($A138,2)="zo",$C$199)))))))</f>
        <v>0</v>
      </c>
      <c r="G138" s="43">
        <f t="shared" si="39"/>
        <v>0</v>
      </c>
      <c r="H138" s="265"/>
      <c r="I138" s="265"/>
      <c r="J138" s="280"/>
      <c r="K138" s="280"/>
      <c r="L138" s="301"/>
      <c r="M138" s="302"/>
      <c r="N138" s="464">
        <f t="shared" si="57"/>
        <v>43065</v>
      </c>
      <c r="O138" s="283"/>
      <c r="P138" s="283"/>
      <c r="Q138" s="283"/>
      <c r="R138" s="80"/>
      <c r="S138" s="68">
        <f t="shared" si="54"/>
        <v>0</v>
      </c>
      <c r="T138" s="4">
        <f t="shared" si="55"/>
        <v>0</v>
      </c>
      <c r="U138" s="35"/>
      <c r="V138" s="69">
        <f t="shared" si="58"/>
        <v>0</v>
      </c>
      <c r="W138" s="69">
        <f t="shared" si="59"/>
        <v>0</v>
      </c>
      <c r="X138" s="70">
        <f t="shared" si="60"/>
        <v>0</v>
      </c>
      <c r="Y138" s="92">
        <f t="shared" si="56"/>
        <v>0</v>
      </c>
      <c r="Z138" s="234"/>
      <c r="AA138" s="530">
        <v>0</v>
      </c>
      <c r="AB138" s="531">
        <v>0</v>
      </c>
      <c r="AC138" s="97"/>
    </row>
    <row r="139" spans="1:29" ht="12.75" customHeight="1" thickBot="1" x14ac:dyDescent="0.3">
      <c r="A139" s="499" t="str">
        <f>TEXT($B$136,"dddd")</f>
        <v>zaterdag</v>
      </c>
      <c r="B139" s="664"/>
      <c r="C139" s="450"/>
      <c r="D139" s="441">
        <f>IF(LEFT($A139,2)="ma",$D$174,IF(LEFT($A139,2)="di",$D$179,IF(LEFT($A139,2)="wo",$D$184,IF(LEFT($A139,2)="do",$D$189,IF(LEFT($A139,2)="vr",$D$194,IF(LEFT($A139,2)="za",$D$198,IF(LEFT($A139,2)="zo",$D$199)))))))</f>
        <v>0</v>
      </c>
      <c r="E139" s="441">
        <f>IF(LEFT($A139,2)="ma",$E$174,IF(LEFT($A139,2)="di",$E$179,IF(LEFT($A139,2)="wo",$E$184,IF(LEFT($A139,2)="do",$E$189,IF(LEFT($A139,2)="vr",$E$194,IF(LEFT($A139,2)="za",$E$198,IF(LEFT($A139,2)="zo",$E$199)))))))</f>
        <v>0</v>
      </c>
      <c r="F139" s="441">
        <f>IF(LEFT($A139,2)="ma",$C$174,IF(LEFT($A139,2)="di",$C$179,IF(LEFT($A139,2)="wo",$C$184,IF(LEFT($A139,2)="do",$C$189,IF(LEFT($A139,2)="vr",$C$194,IF(LEFT($A139,2)="za",$C$198,IF(LEFT($A139,2)="zo",$C$199)))))))</f>
        <v>0</v>
      </c>
      <c r="G139" s="43">
        <f t="shared" si="39"/>
        <v>0</v>
      </c>
      <c r="H139" s="265"/>
      <c r="I139" s="265"/>
      <c r="J139" s="280"/>
      <c r="K139" s="280"/>
      <c r="L139" s="301"/>
      <c r="M139" s="302"/>
      <c r="N139" s="464">
        <f t="shared" si="57"/>
        <v>43065</v>
      </c>
      <c r="O139" s="283"/>
      <c r="P139" s="283"/>
      <c r="Q139" s="283"/>
      <c r="R139" s="80"/>
      <c r="S139" s="68">
        <f t="shared" si="54"/>
        <v>0</v>
      </c>
      <c r="T139" s="4">
        <f t="shared" si="55"/>
        <v>0</v>
      </c>
      <c r="U139" s="35"/>
      <c r="V139" s="69">
        <f t="shared" si="58"/>
        <v>0</v>
      </c>
      <c r="W139" s="69">
        <f t="shared" si="59"/>
        <v>0</v>
      </c>
      <c r="X139" s="70">
        <f t="shared" si="60"/>
        <v>0</v>
      </c>
      <c r="Y139" s="92">
        <f t="shared" si="56"/>
        <v>0</v>
      </c>
      <c r="Z139" s="234"/>
      <c r="AA139" s="530">
        <v>0</v>
      </c>
      <c r="AB139" s="531">
        <v>0</v>
      </c>
      <c r="AC139" s="97"/>
    </row>
    <row r="140" spans="1:29" ht="13.5" customHeight="1" thickBot="1" x14ac:dyDescent="0.3">
      <c r="A140" s="499" t="str">
        <f>TEXT($B$136,"dddd")</f>
        <v>zaterdag</v>
      </c>
      <c r="B140" s="665"/>
      <c r="C140" s="449" t="e">
        <f t="shared" ref="C140:C155" si="61">IF(LEFT($A136,2)="ma",SUM(G136:G140)-SUM($H$171:$H$175)+C135,IF(LEFT($A136,2)="di",SUM(G136:G140)-SUM($H$176:$H$180)+C135, IF(LEFT($A136,2)="wo",SUM(G136:G140)-SUM($H$181:$H$185)+C135, IF(LEFT($A136,2)="do",SUM(G136:G140)-SUM($H$186:$H$190)+C135, IF(LEFT($A136,2)="vr",SUM(G136:G140)-SUM($H$191:$H$195)+C135, IF(LEFT($A136,2)="za",SUM(G136:G140)-$H$198+C135, IF(LEFT($A136,2)="zo",SUM(G136:G140)-$H$199+C135)))))))</f>
        <v>#REF!</v>
      </c>
      <c r="D140" s="442">
        <f>IF(LEFT($A140,2)="ma",$D$175,IF(LEFT($A140,2)="di",$D$180,IF(LEFT($A140,2)="wo",$D$185,IF(LEFT($A140,2)="do",$D$190,IF(LEFT($A140,2)="vr",$D$195,IF(LEFT($A140,2)="za",$D$198,IF(LEFT($A140,2)="zo",$D$199)))))))</f>
        <v>0</v>
      </c>
      <c r="E140" s="442">
        <f>IF(LEFT($A140,2)="ma",$E$175,IF(LEFT($A140,2)="di",$E$180,IF(LEFT($A140,2)="wo",$E$185,IF(LEFT($A140,2)="do",$E$190,IF(LEFT($A140,2)="vr",$E$195,IF(LEFT($A140,2)="za",$E$198,IF(LEFT($A140,2)="zo",$E$199)))))))</f>
        <v>0</v>
      </c>
      <c r="F140" s="442">
        <f>IF(LEFT($A140,2)="ma",$C$175,IF(LEFT($A140,2)="di",$C$180,IF(LEFT($A140,2)="wo",$C$185,IF(LEFT($A140,2)="do",$C$190,IF(LEFT($A140,2)="vr",$C$195,IF(LEFT($A140,2)="za",$C$198,IF(LEFT($A140,2)="zo",$C$199)))))))</f>
        <v>0</v>
      </c>
      <c r="G140" s="46">
        <f t="shared" si="39"/>
        <v>0</v>
      </c>
      <c r="H140" s="268"/>
      <c r="I140" s="266"/>
      <c r="J140" s="292"/>
      <c r="K140" s="292"/>
      <c r="L140" s="303"/>
      <c r="M140" s="304"/>
      <c r="N140" s="464">
        <f t="shared" si="57"/>
        <v>43065</v>
      </c>
      <c r="O140" s="295"/>
      <c r="P140" s="295"/>
      <c r="Q140" s="295"/>
      <c r="R140" s="81"/>
      <c r="S140" s="71">
        <f t="shared" si="54"/>
        <v>0</v>
      </c>
      <c r="T140" s="6">
        <f t="shared" si="55"/>
        <v>0</v>
      </c>
      <c r="U140" s="36"/>
      <c r="V140" s="72">
        <f t="shared" si="58"/>
        <v>0</v>
      </c>
      <c r="W140" s="72">
        <f t="shared" si="59"/>
        <v>0</v>
      </c>
      <c r="X140" s="73">
        <f t="shared" si="60"/>
        <v>0</v>
      </c>
      <c r="Y140" s="93">
        <f t="shared" si="56"/>
        <v>0</v>
      </c>
      <c r="Z140" s="237"/>
      <c r="AA140" s="532">
        <v>0</v>
      </c>
      <c r="AB140" s="533">
        <v>0</v>
      </c>
      <c r="AC140" s="98"/>
    </row>
    <row r="141" spans="1:29" ht="12.75" customHeight="1" x14ac:dyDescent="0.25">
      <c r="A141" s="496" t="str">
        <f>TEXT($B$141,"dddd")</f>
        <v>zondag</v>
      </c>
      <c r="B141" s="663">
        <f>DATE($AC$3,11,28)</f>
        <v>43066</v>
      </c>
      <c r="C141" s="451"/>
      <c r="D141" s="493">
        <f>IF(LEFT($A141,2 )="ma",$D$171,IF(LEFT($A141,2)="di",$D$176,IF(LEFT($A141,2)="wo",$D$181,IF(LEFT($A141,2)="do",$D$186,IF(LEFT($A141,2)="vr",$D$191,IF(LEFT($A141,2)="za",$D$198,IF(LEFT($A141,2)="zo",$D$199)))))))</f>
        <v>0</v>
      </c>
      <c r="E141" s="495">
        <f>IF(LEFT($A141,2)="ma",$E$171,IF(LEFT($A141,2)="di",$E$176,IF(LEFT($A141,2)="wo",$E$181,IF(LEFT($A141,2)="do",$E$186,IF(LEFT($A141,2)="vr",$E$191,IF(LEFT($A141,2)="za",$E$198,IF(LEFT($A141,2)="zo",$E$199)))))))</f>
        <v>0</v>
      </c>
      <c r="F141" s="495">
        <f>IF(LEFT($A141,2)="ma",$C$171,IF(LEFT($A141,2)="di",$C$176,IF(LEFT($A141,2)="wo",$C$181,IF(LEFT($A141,2)="do",$C$186,IF(LEFT($A141,2)="vr",$C$191,IF(LEFT($A141,2)="za",$C$198,IF(LEFT($A141,2)="zo",$C$199)))))))</f>
        <v>0</v>
      </c>
      <c r="G141" s="42">
        <f t="shared" ref="G141:G155" si="62">E141-D141-F141</f>
        <v>0</v>
      </c>
      <c r="H141" s="264"/>
      <c r="I141" s="508"/>
      <c r="J141" s="276"/>
      <c r="K141" s="276"/>
      <c r="L141" s="299"/>
      <c r="M141" s="300"/>
      <c r="N141" s="463">
        <f>$B$141</f>
        <v>43066</v>
      </c>
      <c r="O141" s="279"/>
      <c r="P141" s="279"/>
      <c r="Q141" s="279"/>
      <c r="R141" s="79"/>
      <c r="S141" s="200">
        <f t="shared" si="54"/>
        <v>0</v>
      </c>
      <c r="T141" s="5">
        <f t="shared" si="55"/>
        <v>0</v>
      </c>
      <c r="U141" s="34"/>
      <c r="V141" s="67">
        <f>IF(LEFT(M141,1)="R",IF(U141&lt;$Q$2,0,U141-$Q$2),IF(LEFT(M141,1)="S",IF(U141&lt;$Q$2,0,U141-$Q$2),U141))</f>
        <v>0</v>
      </c>
      <c r="W141" s="67">
        <f>U141</f>
        <v>0</v>
      </c>
      <c r="X141" s="74">
        <f>W141*($Y$3)</f>
        <v>0</v>
      </c>
      <c r="Y141" s="91">
        <f t="shared" si="56"/>
        <v>0</v>
      </c>
      <c r="Z141" s="238"/>
      <c r="AA141" s="534">
        <v>0</v>
      </c>
      <c r="AB141" s="535">
        <v>0</v>
      </c>
      <c r="AC141" s="96"/>
    </row>
    <row r="142" spans="1:29" ht="12.75" customHeight="1" x14ac:dyDescent="0.25">
      <c r="A142" s="497" t="str">
        <f>TEXT($B$141,"dddd")</f>
        <v>zondag</v>
      </c>
      <c r="B142" s="664"/>
      <c r="C142" s="450"/>
      <c r="D142" s="494">
        <f>IF(LEFT($A142,2)="ma",$D$172,IF(LEFT($A142,2)="di",$D$177,IF(LEFT($A142,2)="wo",$D$182,IF(LEFT($A142,2)="do",$D$187,IF(LEFT($A142,2)="vr",$D$192,IF(LEFT($A142,2)="za",$D$198,IF(LEFT($A142,2)="zo",$D$199)))))))</f>
        <v>0</v>
      </c>
      <c r="E142" s="441">
        <f>IF(LEFT($A142,2)="ma",$E$172,IF(LEFT($A142,2)="di",$E$177,IF(LEFT($A142,2)="wo",$E$182,IF(LEFT($A142,2)="do",$E$187,IF(LEFT($A142,2)="vr",$E$192,IF(LEFT($A142,2)="za",$E$198,IF(LEFT($A142,2)="zo",$E$199)))))))</f>
        <v>0</v>
      </c>
      <c r="F142" s="441">
        <f>IF(LEFT($A142,2)="ma",$C$172,IF(LEFT($A142,2)="di",$C$177,IF(LEFT($A142,2)="wo",$C$182,IF(LEFT($A142,2)="do",$C$187,IF(LEFT($A142,2)="vr",$C$192,IF(LEFT($A142,2)="za",$C$198,IF(LEFT($A142,2)="zo",$C$199)))))))</f>
        <v>0</v>
      </c>
      <c r="G142" s="43">
        <f t="shared" si="62"/>
        <v>0</v>
      </c>
      <c r="H142" s="265"/>
      <c r="I142" s="265"/>
      <c r="J142" s="280"/>
      <c r="K142" s="280"/>
      <c r="L142" s="301"/>
      <c r="M142" s="302"/>
      <c r="N142" s="463">
        <f t="shared" ref="N142:N145" si="63">$B$141</f>
        <v>43066</v>
      </c>
      <c r="O142" s="283"/>
      <c r="P142" s="283"/>
      <c r="Q142" s="283"/>
      <c r="R142" s="80"/>
      <c r="S142" s="68">
        <f t="shared" si="54"/>
        <v>0</v>
      </c>
      <c r="T142" s="4">
        <f t="shared" si="55"/>
        <v>0</v>
      </c>
      <c r="U142" s="35"/>
      <c r="V142" s="69">
        <f t="shared" si="58"/>
        <v>0</v>
      </c>
      <c r="W142" s="69">
        <f t="shared" si="59"/>
        <v>0</v>
      </c>
      <c r="X142" s="70">
        <f t="shared" si="60"/>
        <v>0</v>
      </c>
      <c r="Y142" s="92">
        <f t="shared" si="56"/>
        <v>0</v>
      </c>
      <c r="Z142" s="234"/>
      <c r="AA142" s="530">
        <v>0</v>
      </c>
      <c r="AB142" s="531">
        <v>0</v>
      </c>
      <c r="AC142" s="97"/>
    </row>
    <row r="143" spans="1:29" ht="12.75" customHeight="1" x14ac:dyDescent="0.25">
      <c r="A143" s="497" t="str">
        <f>TEXT($B$141,"dddd")</f>
        <v>zondag</v>
      </c>
      <c r="B143" s="664"/>
      <c r="C143" s="452"/>
      <c r="D143" s="492">
        <f>IF(LEFT($A143,2)="ma",$D$173,IF(LEFT($A143,2)="di",$D$178,IF(LEFT($A143,2)="wo",$D$183,IF(LEFT($A143,2)="do",$D$188,IF(LEFT($A143,2)="vr",$D$193,IF(LEFT($A143,2)="za",$D$198,IF(LEFT($A143,2)="zo",$D$199)))))))</f>
        <v>0</v>
      </c>
      <c r="E143" s="441">
        <f>IF(LEFT($A143,2)="ma",$E$173,IF(LEFT($A143,2)="di",$E$178,IF(LEFT($A143,2)="wo",$E$183,IF(LEFT($A143,2)="do",$E$188,IF(LEFT($A143,2)="vr",$E$193,IF(LEFT($A143,2)="za",$E$198,IF(LEFT($A143,2)="zo",$E$199)))))))</f>
        <v>0</v>
      </c>
      <c r="F143" s="441">
        <f>IF(LEFT($A143,2)="ma",$C$173,IF(LEFT($A143,2)="di",$C$178,IF(LEFT($A143,2)="wo",$C$183,IF(LEFT($A143,2)="do",$C$188,IF(LEFT($A143,2)="vr",$C$193,IF(LEFT($A143,2)="za",$C$198,IF(LEFT($A143,2)="zo",$C$199)))))))</f>
        <v>0</v>
      </c>
      <c r="G143" s="43">
        <f t="shared" si="62"/>
        <v>0</v>
      </c>
      <c r="H143" s="265"/>
      <c r="I143" s="265"/>
      <c r="J143" s="280"/>
      <c r="K143" s="280"/>
      <c r="L143" s="301"/>
      <c r="M143" s="302"/>
      <c r="N143" s="463">
        <f t="shared" si="63"/>
        <v>43066</v>
      </c>
      <c r="O143" s="283"/>
      <c r="P143" s="283"/>
      <c r="Q143" s="283"/>
      <c r="R143" s="80"/>
      <c r="S143" s="68">
        <f t="shared" si="54"/>
        <v>0</v>
      </c>
      <c r="T143" s="4">
        <f t="shared" si="55"/>
        <v>0</v>
      </c>
      <c r="U143" s="35"/>
      <c r="V143" s="69">
        <f t="shared" si="58"/>
        <v>0</v>
      </c>
      <c r="W143" s="69">
        <f t="shared" si="59"/>
        <v>0</v>
      </c>
      <c r="X143" s="70">
        <f t="shared" si="60"/>
        <v>0</v>
      </c>
      <c r="Y143" s="92">
        <f t="shared" si="56"/>
        <v>0</v>
      </c>
      <c r="Z143" s="234"/>
      <c r="AA143" s="530">
        <v>0</v>
      </c>
      <c r="AB143" s="531">
        <v>0</v>
      </c>
      <c r="AC143" s="97"/>
    </row>
    <row r="144" spans="1:29" ht="12.75" customHeight="1" thickBot="1" x14ac:dyDescent="0.3">
      <c r="A144" s="497" t="str">
        <f>TEXT($B$141,"dddd")</f>
        <v>zondag</v>
      </c>
      <c r="B144" s="664"/>
      <c r="C144" s="450"/>
      <c r="D144" s="441">
        <f>IF(LEFT($A144,2)="ma",$D$174,IF(LEFT($A144,2)="di",$D$179,IF(LEFT($A144,2)="wo",$D$184,IF(LEFT($A144,2)="do",$D$189,IF(LEFT($A144,2)="vr",$D$194,IF(LEFT($A144,2)="za",$D$198,IF(LEFT($A144,2)="zo",$D$199)))))))</f>
        <v>0</v>
      </c>
      <c r="E144" s="441">
        <f>IF(LEFT($A144,2)="ma",$E$174,IF(LEFT($A144,2)="di",$E$179,IF(LEFT($A144,2)="wo",$E$184,IF(LEFT($A144,2)="do",$E$189,IF(LEFT($A144,2)="vr",$E$194,IF(LEFT($A144,2)="za",$E$198,IF(LEFT($A144,2)="zo",$E$199)))))))</f>
        <v>0</v>
      </c>
      <c r="F144" s="441">
        <f>IF(LEFT($A144,2)="ma",$C$174,IF(LEFT($A144,2)="di",$C$179,IF(LEFT($A144,2)="wo",$C$184,IF(LEFT($A144,2)="do",$C$189,IF(LEFT($A144,2)="vr",$C$194,IF(LEFT($A144,2)="za",$C$198,IF(LEFT($A144,2)="zo",$C$199)))))))</f>
        <v>0</v>
      </c>
      <c r="G144" s="43">
        <f t="shared" si="62"/>
        <v>0</v>
      </c>
      <c r="H144" s="265"/>
      <c r="I144" s="265"/>
      <c r="J144" s="280"/>
      <c r="K144" s="280"/>
      <c r="L144" s="301"/>
      <c r="M144" s="302"/>
      <c r="N144" s="463">
        <f t="shared" si="63"/>
        <v>43066</v>
      </c>
      <c r="O144" s="283"/>
      <c r="P144" s="283"/>
      <c r="Q144" s="283"/>
      <c r="R144" s="80"/>
      <c r="S144" s="68">
        <f t="shared" si="54"/>
        <v>0</v>
      </c>
      <c r="T144" s="4">
        <f t="shared" si="55"/>
        <v>0</v>
      </c>
      <c r="U144" s="35"/>
      <c r="V144" s="69">
        <f t="shared" si="58"/>
        <v>0</v>
      </c>
      <c r="W144" s="69">
        <f t="shared" si="59"/>
        <v>0</v>
      </c>
      <c r="X144" s="70">
        <f t="shared" si="60"/>
        <v>0</v>
      </c>
      <c r="Y144" s="92">
        <f t="shared" si="56"/>
        <v>0</v>
      </c>
      <c r="Z144" s="234"/>
      <c r="AA144" s="530">
        <v>0</v>
      </c>
      <c r="AB144" s="531">
        <v>0</v>
      </c>
      <c r="AC144" s="97"/>
    </row>
    <row r="145" spans="1:29" ht="13.5" customHeight="1" thickBot="1" x14ac:dyDescent="0.3">
      <c r="A145" s="498" t="str">
        <f>TEXT($B$141,"dddd")</f>
        <v>zondag</v>
      </c>
      <c r="B145" s="665"/>
      <c r="C145" s="449" t="e">
        <f t="shared" si="61"/>
        <v>#REF!</v>
      </c>
      <c r="D145" s="442">
        <f>IF(LEFT($A145,2)="ma",$D$175,IF(LEFT($A145,2)="di",$D$180,IF(LEFT($A145,2)="wo",$D$185,IF(LEFT($A145,2)="do",$D$190,IF(LEFT($A145,2)="vr",$D$195,IF(LEFT($A145,2)="za",$D$198,IF(LEFT($A145,2)="zo",$D$199)))))))</f>
        <v>0</v>
      </c>
      <c r="E145" s="442">
        <f>IF(LEFT($A145,2)="ma",$E$175,IF(LEFT($A145,2)="di",$E$180,IF(LEFT($A145,2)="wo",$E$185,IF(LEFT($A145,2)="do",$E$190,IF(LEFT($A145,2)="vr",$E$195,IF(LEFT($A145,2)="za",$E$198,IF(LEFT($A145,2)="zo",$E$199)))))))</f>
        <v>0</v>
      </c>
      <c r="F145" s="442">
        <f>IF(LEFT($A145,2)="ma",$C$175,IF(LEFT($A145,2)="di",$C$180,IF(LEFT($A145,2)="wo",$C$185,IF(LEFT($A145,2)="do",$C$190,IF(LEFT($A145,2)="vr",$C$195,IF(LEFT($A145,2)="za",$C$198,IF(LEFT($A145,2)="zo",$C$199)))))))</f>
        <v>0</v>
      </c>
      <c r="G145" s="44">
        <f t="shared" si="62"/>
        <v>0</v>
      </c>
      <c r="H145" s="266"/>
      <c r="I145" s="266"/>
      <c r="J145" s="284"/>
      <c r="K145" s="284"/>
      <c r="L145" s="305"/>
      <c r="M145" s="306"/>
      <c r="N145" s="463">
        <f t="shared" si="63"/>
        <v>43066</v>
      </c>
      <c r="O145" s="287"/>
      <c r="P145" s="287"/>
      <c r="Q145" s="287"/>
      <c r="R145" s="81"/>
      <c r="S145" s="71">
        <f t="shared" si="54"/>
        <v>0</v>
      </c>
      <c r="T145" s="6">
        <f t="shared" si="55"/>
        <v>0</v>
      </c>
      <c r="U145" s="36"/>
      <c r="V145" s="72">
        <f t="shared" si="58"/>
        <v>0</v>
      </c>
      <c r="W145" s="72">
        <f t="shared" si="59"/>
        <v>0</v>
      </c>
      <c r="X145" s="73">
        <f t="shared" si="60"/>
        <v>0</v>
      </c>
      <c r="Y145" s="93">
        <f t="shared" si="56"/>
        <v>0</v>
      </c>
      <c r="Z145" s="235"/>
      <c r="AA145" s="536">
        <v>0</v>
      </c>
      <c r="AB145" s="537">
        <v>0</v>
      </c>
      <c r="AC145" s="99"/>
    </row>
    <row r="146" spans="1:29" ht="12.75" customHeight="1" thickBot="1" x14ac:dyDescent="0.3">
      <c r="A146" s="499" t="str">
        <f>TEXT($B$146,"dddd")</f>
        <v>maandag</v>
      </c>
      <c r="B146" s="663">
        <f>DATE($AC$3,11,29)</f>
        <v>43067</v>
      </c>
      <c r="C146" s="451"/>
      <c r="D146" s="493">
        <f>IF(LEFT($A146,2 )="ma",$D$171,IF(LEFT($A146,2)="di",$D$176,IF(LEFT($A146,2)="wo",$D$181,IF(LEFT($A146,2)="do",$D$186,IF(LEFT($A146,2)="vr",$D$191,IF(LEFT($A146,2)="za",$D$198,IF(LEFT($A146,2)="zo",$D$199)))))))</f>
        <v>0</v>
      </c>
      <c r="E146" s="495">
        <f>IF(LEFT($A146,2)="ma",$E$171,IF(LEFT($A146,2)="di",$E$176,IF(LEFT($A146,2)="wo",$E$181,IF(LEFT($A146,2)="do",$E$186,IF(LEFT($A146,2)="vr",$E$191,IF(LEFT($A146,2)="za",$E$198,IF(LEFT($A146,2)="zo",$E$199)))))))</f>
        <v>0</v>
      </c>
      <c r="F146" s="495">
        <f>IF(LEFT($A146,2)="ma",$C$171,IF(LEFT($A146,2)="di",$C$176,IF(LEFT($A146,2)="wo",$C$181,IF(LEFT($A146,2)="do",$C$186,IF(LEFT($A146,2)="vr",$C$191,IF(LEFT($A146,2)="za",$C$198,IF(LEFT($A146,2)="zo",$C$199)))))))</f>
        <v>0</v>
      </c>
      <c r="G146" s="42">
        <f t="shared" si="62"/>
        <v>0</v>
      </c>
      <c r="H146" s="264"/>
      <c r="I146" s="508"/>
      <c r="J146" s="276"/>
      <c r="K146" s="276"/>
      <c r="L146" s="299"/>
      <c r="M146" s="300"/>
      <c r="N146" s="464">
        <f>$B$146</f>
        <v>43067</v>
      </c>
      <c r="O146" s="279"/>
      <c r="P146" s="279"/>
      <c r="Q146" s="279"/>
      <c r="R146" s="79"/>
      <c r="S146" s="200">
        <f t="shared" si="54"/>
        <v>0</v>
      </c>
      <c r="T146" s="5">
        <f t="shared" si="55"/>
        <v>0</v>
      </c>
      <c r="U146" s="34"/>
      <c r="V146" s="67">
        <f>IF(LEFT(M146,1)="R",IF(U146&lt;$Q$2,0,U146-$Q$2),IF(LEFT(M146,1)="S",IF(U146&lt;$Q$2,0,U146-$Q$2),U146))</f>
        <v>0</v>
      </c>
      <c r="W146" s="67">
        <f>U146</f>
        <v>0</v>
      </c>
      <c r="X146" s="74">
        <f>W146*($Y$3)</f>
        <v>0</v>
      </c>
      <c r="Y146" s="91">
        <f t="shared" si="56"/>
        <v>0</v>
      </c>
      <c r="Z146" s="238"/>
      <c r="AA146" s="528">
        <v>0</v>
      </c>
      <c r="AB146" s="529">
        <v>0</v>
      </c>
      <c r="AC146" s="96"/>
    </row>
    <row r="147" spans="1:29" ht="12.75" customHeight="1" thickBot="1" x14ac:dyDescent="0.3">
      <c r="A147" s="499" t="str">
        <f>TEXT($B$146,"dddd")</f>
        <v>maandag</v>
      </c>
      <c r="B147" s="664"/>
      <c r="C147" s="450"/>
      <c r="D147" s="494">
        <f>IF(LEFT($A147,2)="ma",$D$172,IF(LEFT($A147,2)="di",$D$177,IF(LEFT($A147,2)="wo",$D$182,IF(LEFT($A147,2)="do",$D$187,IF(LEFT($A147,2)="vr",$D$192,IF(LEFT($A147,2)="za",$D$198,IF(LEFT($A147,2)="zo",$D$199)))))))</f>
        <v>0</v>
      </c>
      <c r="E147" s="441">
        <f>IF(LEFT($A147,2)="ma",$E$172,IF(LEFT($A147,2)="di",$E$177,IF(LEFT($A147,2)="wo",$E$182,IF(LEFT($A147,2)="do",$E$187,IF(LEFT($A147,2)="vr",$E$192,IF(LEFT($A147,2)="za",$E$198,IF(LEFT($A147,2)="zo",$E$199)))))))</f>
        <v>0</v>
      </c>
      <c r="F147" s="441">
        <f>IF(LEFT($A147,2)="ma",$C$172,IF(LEFT($A147,2)="di",$C$177,IF(LEFT($A147,2)="wo",$C$182,IF(LEFT($A147,2)="do",$C$187,IF(LEFT($A147,2)="vr",$C$192,IF(LEFT($A147,2)="za",$C$198,IF(LEFT($A147,2)="zo",$C$199)))))))</f>
        <v>0</v>
      </c>
      <c r="G147" s="43">
        <f t="shared" si="62"/>
        <v>0</v>
      </c>
      <c r="H147" s="265"/>
      <c r="I147" s="265"/>
      <c r="J147" s="280"/>
      <c r="K147" s="280"/>
      <c r="L147" s="301"/>
      <c r="M147" s="302"/>
      <c r="N147" s="464">
        <f t="shared" ref="N147:N150" si="64">$B$146</f>
        <v>43067</v>
      </c>
      <c r="O147" s="283"/>
      <c r="P147" s="283"/>
      <c r="Q147" s="283"/>
      <c r="R147" s="80"/>
      <c r="S147" s="68">
        <f t="shared" si="54"/>
        <v>0</v>
      </c>
      <c r="T147" s="4">
        <f t="shared" si="55"/>
        <v>0</v>
      </c>
      <c r="U147" s="35"/>
      <c r="V147" s="69">
        <f t="shared" si="58"/>
        <v>0</v>
      </c>
      <c r="W147" s="69">
        <f t="shared" si="59"/>
        <v>0</v>
      </c>
      <c r="X147" s="70">
        <f t="shared" si="60"/>
        <v>0</v>
      </c>
      <c r="Y147" s="92">
        <f t="shared" si="56"/>
        <v>0</v>
      </c>
      <c r="Z147" s="234"/>
      <c r="AA147" s="530">
        <v>0</v>
      </c>
      <c r="AB147" s="531">
        <v>0</v>
      </c>
      <c r="AC147" s="97"/>
    </row>
    <row r="148" spans="1:29" ht="12.75" customHeight="1" thickBot="1" x14ac:dyDescent="0.3">
      <c r="A148" s="499" t="str">
        <f>TEXT($B$146,"dddd")</f>
        <v>maandag</v>
      </c>
      <c r="B148" s="664"/>
      <c r="C148" s="452"/>
      <c r="D148" s="492">
        <f>IF(LEFT($A148,2)="ma",$D$173,IF(LEFT($A148,2)="di",$D$178,IF(LEFT($A148,2)="wo",$D$183,IF(LEFT($A148,2)="do",$D$188,IF(LEFT($A148,2)="vr",$D$193,IF(LEFT($A148,2)="za",$D$198,IF(LEFT($A148,2)="zo",$D$199)))))))</f>
        <v>0</v>
      </c>
      <c r="E148" s="441">
        <f>IF(LEFT($A148,2)="ma",$E$173,IF(LEFT($A148,2)="di",$E$178,IF(LEFT($A148,2)="wo",$E$183,IF(LEFT($A148,2)="do",$E$188,IF(LEFT($A148,2)="vr",$E$193,IF(LEFT($A148,2)="za",$E$198,IF(LEFT($A148,2)="zo",$E$199)))))))</f>
        <v>0</v>
      </c>
      <c r="F148" s="441">
        <f>IF(LEFT($A148,2)="ma",$C$173,IF(LEFT($A148,2)="di",$C$178,IF(LEFT($A148,2)="wo",$C$183,IF(LEFT($A148,2)="do",$C$188,IF(LEFT($A148,2)="vr",$C$193,IF(LEFT($A148,2)="za",$C$198,IF(LEFT($A148,2)="zo",$C$199)))))))</f>
        <v>0</v>
      </c>
      <c r="G148" s="43">
        <f t="shared" si="62"/>
        <v>0</v>
      </c>
      <c r="H148" s="265"/>
      <c r="I148" s="265"/>
      <c r="J148" s="280"/>
      <c r="K148" s="280"/>
      <c r="L148" s="301"/>
      <c r="M148" s="302"/>
      <c r="N148" s="464">
        <f t="shared" si="64"/>
        <v>43067</v>
      </c>
      <c r="O148" s="283"/>
      <c r="P148" s="283"/>
      <c r="Q148" s="283"/>
      <c r="R148" s="80"/>
      <c r="S148" s="68">
        <f t="shared" si="54"/>
        <v>0</v>
      </c>
      <c r="T148" s="4">
        <f t="shared" si="55"/>
        <v>0</v>
      </c>
      <c r="U148" s="35"/>
      <c r="V148" s="69">
        <f t="shared" si="58"/>
        <v>0</v>
      </c>
      <c r="W148" s="69">
        <f t="shared" si="59"/>
        <v>0</v>
      </c>
      <c r="X148" s="70">
        <f t="shared" si="60"/>
        <v>0</v>
      </c>
      <c r="Y148" s="92">
        <f t="shared" si="56"/>
        <v>0</v>
      </c>
      <c r="Z148" s="234"/>
      <c r="AA148" s="530">
        <v>0</v>
      </c>
      <c r="AB148" s="531">
        <v>0</v>
      </c>
      <c r="AC148" s="97"/>
    </row>
    <row r="149" spans="1:29" ht="12.75" customHeight="1" thickBot="1" x14ac:dyDescent="0.3">
      <c r="A149" s="499" t="str">
        <f>TEXT($B$146,"dddd")</f>
        <v>maandag</v>
      </c>
      <c r="B149" s="664"/>
      <c r="C149" s="450"/>
      <c r="D149" s="441">
        <f>IF(LEFT($A149,2)="ma",$D$174,IF(LEFT($A149,2)="di",$D$179,IF(LEFT($A149,2)="wo",$D$184,IF(LEFT($A149,2)="do",$D$189,IF(LEFT($A149,2)="vr",$D$194,IF(LEFT($A149,2)="za",$D$198,IF(LEFT($A149,2)="zo",$D$199)))))))</f>
        <v>0</v>
      </c>
      <c r="E149" s="441">
        <f>IF(LEFT($A149,2)="ma",$E$174,IF(LEFT($A149,2)="di",$E$179,IF(LEFT($A149,2)="wo",$E$184,IF(LEFT($A149,2)="do",$E$189,IF(LEFT($A149,2)="vr",$E$194,IF(LEFT($A149,2)="za",$E$198,IF(LEFT($A149,2)="zo",$E$199)))))))</f>
        <v>0</v>
      </c>
      <c r="F149" s="441">
        <f>IF(LEFT($A149,2)="ma",$C$174,IF(LEFT($A149,2)="di",$C$179,IF(LEFT($A149,2)="wo",$C$184,IF(LEFT($A149,2)="do",$C$189,IF(LEFT($A149,2)="vr",$C$194,IF(LEFT($A149,2)="za",$C$198,IF(LEFT($A149,2)="zo",$C$199)))))))</f>
        <v>0</v>
      </c>
      <c r="G149" s="43">
        <f t="shared" si="62"/>
        <v>0</v>
      </c>
      <c r="H149" s="265"/>
      <c r="I149" s="265"/>
      <c r="J149" s="280"/>
      <c r="K149" s="280"/>
      <c r="L149" s="301"/>
      <c r="M149" s="302"/>
      <c r="N149" s="464">
        <f t="shared" si="64"/>
        <v>43067</v>
      </c>
      <c r="O149" s="283"/>
      <c r="P149" s="283"/>
      <c r="Q149" s="283"/>
      <c r="R149" s="80"/>
      <c r="S149" s="68">
        <f t="shared" si="54"/>
        <v>0</v>
      </c>
      <c r="T149" s="4">
        <f t="shared" si="55"/>
        <v>0</v>
      </c>
      <c r="U149" s="35"/>
      <c r="V149" s="69">
        <f t="shared" si="58"/>
        <v>0</v>
      </c>
      <c r="W149" s="69">
        <f t="shared" si="59"/>
        <v>0</v>
      </c>
      <c r="X149" s="70">
        <f t="shared" si="60"/>
        <v>0</v>
      </c>
      <c r="Y149" s="92">
        <f t="shared" si="56"/>
        <v>0</v>
      </c>
      <c r="Z149" s="234"/>
      <c r="AA149" s="530">
        <v>0</v>
      </c>
      <c r="AB149" s="531">
        <v>0</v>
      </c>
      <c r="AC149" s="97"/>
    </row>
    <row r="150" spans="1:29" ht="13.5" customHeight="1" thickBot="1" x14ac:dyDescent="0.3">
      <c r="A150" s="499" t="str">
        <f>TEXT($B$146,"dddd")</f>
        <v>maandag</v>
      </c>
      <c r="B150" s="665"/>
      <c r="C150" s="449" t="e">
        <f t="shared" si="61"/>
        <v>#REF!</v>
      </c>
      <c r="D150" s="442">
        <f>IF(LEFT($A150,2)="ma",$D$175,IF(LEFT($A150,2)="di",$D$180,IF(LEFT($A150,2)="wo",$D$185,IF(LEFT($A150,2)="do",$D$190,IF(LEFT($A150,2)="vr",$D$195,IF(LEFT($A150,2)="za",$D$198,IF(LEFT($A150,2)="zo",$D$199)))))))</f>
        <v>0</v>
      </c>
      <c r="E150" s="442">
        <f>IF(LEFT($A150,2)="ma",$E$175,IF(LEFT($A150,2)="di",$E$180,IF(LEFT($A150,2)="wo",$E$185,IF(LEFT($A150,2)="do",$E$190,IF(LEFT($A150,2)="vr",$E$195,IF(LEFT($A150,2)="za",$E$198,IF(LEFT($A150,2)="zo",$E$199)))))))</f>
        <v>0</v>
      </c>
      <c r="F150" s="442">
        <f>IF(LEFT($A150,2)="ma",$C$175,IF(LEFT($A150,2)="di",$C$180,IF(LEFT($A150,2)="wo",$C$185,IF(LEFT($A150,2)="do",$C$190,IF(LEFT($A150,2)="vr",$C$195,IF(LEFT($A150,2)="za",$C$198,IF(LEFT($A150,2)="zo",$C$199)))))))</f>
        <v>0</v>
      </c>
      <c r="G150" s="46">
        <f t="shared" si="62"/>
        <v>0</v>
      </c>
      <c r="H150" s="268"/>
      <c r="I150" s="266"/>
      <c r="J150" s="292"/>
      <c r="K150" s="292"/>
      <c r="L150" s="303"/>
      <c r="M150" s="304"/>
      <c r="N150" s="464">
        <f t="shared" si="64"/>
        <v>43067</v>
      </c>
      <c r="O150" s="295"/>
      <c r="P150" s="295"/>
      <c r="Q150" s="295"/>
      <c r="R150" s="81"/>
      <c r="S150" s="71">
        <f t="shared" si="54"/>
        <v>0</v>
      </c>
      <c r="T150" s="6">
        <f t="shared" si="55"/>
        <v>0</v>
      </c>
      <c r="U150" s="36"/>
      <c r="V150" s="72">
        <f t="shared" si="58"/>
        <v>0</v>
      </c>
      <c r="W150" s="72">
        <f t="shared" si="59"/>
        <v>0</v>
      </c>
      <c r="X150" s="73">
        <f t="shared" si="60"/>
        <v>0</v>
      </c>
      <c r="Y150" s="93">
        <f t="shared" si="56"/>
        <v>0</v>
      </c>
      <c r="Z150" s="237"/>
      <c r="AA150" s="532">
        <v>0</v>
      </c>
      <c r="AB150" s="533">
        <v>0</v>
      </c>
      <c r="AC150" s="98"/>
    </row>
    <row r="151" spans="1:29" ht="12.75" customHeight="1" thickBot="1" x14ac:dyDescent="0.3">
      <c r="A151" s="496" t="str">
        <f>TEXT($B$151,"dddd")</f>
        <v>dinsdag</v>
      </c>
      <c r="B151" s="663">
        <f>DATE($AC$3,11,30)</f>
        <v>43068</v>
      </c>
      <c r="C151" s="451"/>
      <c r="D151" s="493">
        <f>IF(LEFT($A151,2 )="ma",$D$171,IF(LEFT($A151,2)="di",$D$176,IF(LEFT($A151,2)="wo",$D$181,IF(LEFT($A151,2)="do",$D$186,IF(LEFT($A151,2)="vr",$D$191,IF(LEFT($A151,2)="za",$D$198,IF(LEFT($A151,2)="zo",$D$199)))))))</f>
        <v>0</v>
      </c>
      <c r="E151" s="495">
        <f>IF(LEFT($A151,2)="ma",$E$171,IF(LEFT($A151,2)="di",$E$176,IF(LEFT($A151,2)="wo",$E$181,IF(LEFT($A151,2)="do",$E$186,IF(LEFT($A151,2)="vr",$E$191,IF(LEFT($A151,2)="za",$E$198,IF(LEFT($A151,2)="zo",$E$199)))))))</f>
        <v>0</v>
      </c>
      <c r="F151" s="495">
        <f>IF(LEFT($A151,2)="ma",$C$171,IF(LEFT($A151,2)="di",$C$176,IF(LEFT($A151,2)="wo",$C$181,IF(LEFT($A151,2)="do",$C$186,IF(LEFT($A151,2)="vr",$C$191,IF(LEFT($A151,2)="za",$C$198,IF(LEFT($A151,2)="zo",$C$199)))))))</f>
        <v>0</v>
      </c>
      <c r="G151" s="42">
        <f t="shared" si="62"/>
        <v>0</v>
      </c>
      <c r="H151" s="264"/>
      <c r="I151" s="508"/>
      <c r="J151" s="276"/>
      <c r="K151" s="276"/>
      <c r="L151" s="299"/>
      <c r="M151" s="300"/>
      <c r="N151" s="464">
        <f>$B$151</f>
        <v>43068</v>
      </c>
      <c r="O151" s="279"/>
      <c r="P151" s="279"/>
      <c r="Q151" s="279"/>
      <c r="R151" s="79"/>
      <c r="S151" s="200">
        <f t="shared" si="54"/>
        <v>0</v>
      </c>
      <c r="T151" s="5">
        <f t="shared" si="55"/>
        <v>0</v>
      </c>
      <c r="U151" s="34"/>
      <c r="V151" s="67">
        <f>IF(LEFT(M151,1)="R",IF(U151&lt;$Q$2,0,U151-$Q$2),IF(LEFT(M151,1)="S",IF(U151&lt;$Q$2,0,U151-$Q$2),U151))</f>
        <v>0</v>
      </c>
      <c r="W151" s="67">
        <f>U151</f>
        <v>0</v>
      </c>
      <c r="X151" s="74">
        <f>W151*($Y$3)</f>
        <v>0</v>
      </c>
      <c r="Y151" s="91">
        <f t="shared" si="56"/>
        <v>0</v>
      </c>
      <c r="Z151" s="238"/>
      <c r="AA151" s="528">
        <v>0</v>
      </c>
      <c r="AB151" s="529">
        <v>0</v>
      </c>
      <c r="AC151" s="96"/>
    </row>
    <row r="152" spans="1:29" ht="12.75" customHeight="1" thickBot="1" x14ac:dyDescent="0.3">
      <c r="A152" s="497" t="str">
        <f>TEXT($B$151,"dddd")</f>
        <v>dinsdag</v>
      </c>
      <c r="B152" s="664"/>
      <c r="C152" s="450"/>
      <c r="D152" s="494">
        <f>IF(LEFT($A152,2)="ma",$D$172,IF(LEFT($A152,2)="di",$D$177,IF(LEFT($A152,2)="wo",$D$182,IF(LEFT($A152,2)="do",$D$187,IF(LEFT($A152,2)="vr",$D$192,IF(LEFT($A152,2)="za",$D$198,IF(LEFT($A152,2)="zo",$D$199)))))))</f>
        <v>0</v>
      </c>
      <c r="E152" s="441">
        <f>IF(LEFT($A152,2)="ma",$E$172,IF(LEFT($A152,2)="di",$E$177,IF(LEFT($A152,2)="wo",$E$182,IF(LEFT($A152,2)="do",$E$187,IF(LEFT($A152,2)="vr",$E$192,IF(LEFT($A152,2)="za",$E$198,IF(LEFT($A152,2)="zo",$E$199)))))))</f>
        <v>0</v>
      </c>
      <c r="F152" s="441">
        <f>IF(LEFT($A152,2)="ma",$C$172,IF(LEFT($A152,2)="di",$C$177,IF(LEFT($A152,2)="wo",$C$182,IF(LEFT($A152,2)="do",$C$187,IF(LEFT($A152,2)="vr",$C$192,IF(LEFT($A152,2)="za",$C$198,IF(LEFT($A152,2)="zo",$C$199)))))))</f>
        <v>0</v>
      </c>
      <c r="G152" s="43">
        <f t="shared" si="62"/>
        <v>0</v>
      </c>
      <c r="H152" s="265"/>
      <c r="I152" s="265"/>
      <c r="J152" s="280"/>
      <c r="K152" s="280"/>
      <c r="L152" s="301"/>
      <c r="M152" s="302"/>
      <c r="N152" s="464">
        <f t="shared" ref="N152:N155" si="65">$B$151</f>
        <v>43068</v>
      </c>
      <c r="O152" s="283"/>
      <c r="P152" s="283"/>
      <c r="Q152" s="283"/>
      <c r="R152" s="80"/>
      <c r="S152" s="68">
        <f t="shared" si="54"/>
        <v>0</v>
      </c>
      <c r="T152" s="4">
        <f t="shared" si="55"/>
        <v>0</v>
      </c>
      <c r="U152" s="35"/>
      <c r="V152" s="69">
        <f t="shared" si="58"/>
        <v>0</v>
      </c>
      <c r="W152" s="69">
        <f t="shared" si="59"/>
        <v>0</v>
      </c>
      <c r="X152" s="70">
        <f t="shared" si="60"/>
        <v>0</v>
      </c>
      <c r="Y152" s="92">
        <f t="shared" si="56"/>
        <v>0</v>
      </c>
      <c r="Z152" s="234"/>
      <c r="AA152" s="530">
        <v>0</v>
      </c>
      <c r="AB152" s="531">
        <v>0</v>
      </c>
      <c r="AC152" s="97"/>
    </row>
    <row r="153" spans="1:29" ht="12.75" customHeight="1" thickBot="1" x14ac:dyDescent="0.3">
      <c r="A153" s="497" t="str">
        <f>TEXT($B$151,"dddd")</f>
        <v>dinsdag</v>
      </c>
      <c r="B153" s="664"/>
      <c r="C153" s="452"/>
      <c r="D153" s="492">
        <f>IF(LEFT($A153,2)="ma",$D$173,IF(LEFT($A153,2)="di",$D$178,IF(LEFT($A153,2)="wo",$D$183,IF(LEFT($A153,2)="do",$D$188,IF(LEFT($A153,2)="vr",$D$193,IF(LEFT($A153,2)="za",$D$198,IF(LEFT($A153,2)="zo",$D$199)))))))</f>
        <v>0</v>
      </c>
      <c r="E153" s="441">
        <f>IF(LEFT($A153,2)="ma",$E$173,IF(LEFT($A153,2)="di",$E$178,IF(LEFT($A153,2)="wo",$E$183,IF(LEFT($A153,2)="do",$E$188,IF(LEFT($A153,2)="vr",$E$193,IF(LEFT($A153,2)="za",$E$198,IF(LEFT($A153,2)="zo",$E$199)))))))</f>
        <v>0</v>
      </c>
      <c r="F153" s="441">
        <f>IF(LEFT($A153,2)="ma",$C$173,IF(LEFT($A153,2)="di",$C$178,IF(LEFT($A153,2)="wo",$C$183,IF(LEFT($A153,2)="do",$C$188,IF(LEFT($A153,2)="vr",$C$193,IF(LEFT($A153,2)="za",$C$198,IF(LEFT($A153,2)="zo",$C$199)))))))</f>
        <v>0</v>
      </c>
      <c r="G153" s="43">
        <f t="shared" si="62"/>
        <v>0</v>
      </c>
      <c r="H153" s="265"/>
      <c r="I153" s="265"/>
      <c r="J153" s="280"/>
      <c r="K153" s="280"/>
      <c r="L153" s="301"/>
      <c r="M153" s="302"/>
      <c r="N153" s="464">
        <f t="shared" si="65"/>
        <v>43068</v>
      </c>
      <c r="O153" s="283"/>
      <c r="P153" s="283"/>
      <c r="Q153" s="283"/>
      <c r="R153" s="80"/>
      <c r="S153" s="68">
        <f t="shared" si="54"/>
        <v>0</v>
      </c>
      <c r="T153" s="4">
        <f t="shared" si="55"/>
        <v>0</v>
      </c>
      <c r="U153" s="35"/>
      <c r="V153" s="69">
        <f t="shared" si="58"/>
        <v>0</v>
      </c>
      <c r="W153" s="69">
        <f t="shared" si="59"/>
        <v>0</v>
      </c>
      <c r="X153" s="70">
        <f t="shared" si="60"/>
        <v>0</v>
      </c>
      <c r="Y153" s="92">
        <f t="shared" si="56"/>
        <v>0</v>
      </c>
      <c r="Z153" s="234"/>
      <c r="AA153" s="530">
        <v>0</v>
      </c>
      <c r="AB153" s="531">
        <v>0</v>
      </c>
      <c r="AC153" s="97"/>
    </row>
    <row r="154" spans="1:29" ht="12.75" customHeight="1" thickBot="1" x14ac:dyDescent="0.3">
      <c r="A154" s="497" t="str">
        <f>TEXT($B$151,"dddd")</f>
        <v>dinsdag</v>
      </c>
      <c r="B154" s="664"/>
      <c r="C154" s="450"/>
      <c r="D154" s="441">
        <f>IF(LEFT($A154,2)="ma",$D$174,IF(LEFT($A154,2)="di",$D$179,IF(LEFT($A154,2)="wo",$D$184,IF(LEFT($A154,2)="do",$D$189,IF(LEFT($A154,2)="vr",$D$194,IF(LEFT($A154,2)="za",$D$198,IF(LEFT($A154,2)="zo",$D$199)))))))</f>
        <v>0</v>
      </c>
      <c r="E154" s="441">
        <f>IF(LEFT($A154,2)="ma",$E$174,IF(LEFT($A154,2)="di",$E$179,IF(LEFT($A154,2)="wo",$E$184,IF(LEFT($A154,2)="do",$E$189,IF(LEFT($A154,2)="vr",$E$194,IF(LEFT($A154,2)="za",$E$198,IF(LEFT($A154,2)="zo",$E$199)))))))</f>
        <v>0</v>
      </c>
      <c r="F154" s="441">
        <f>IF(LEFT($A154,2)="ma",$C$174,IF(LEFT($A154,2)="di",$C$179,IF(LEFT($A154,2)="wo",$C$184,IF(LEFT($A154,2)="do",$C$189,IF(LEFT($A154,2)="vr",$C$194,IF(LEFT($A154,2)="za",$C$198,IF(LEFT($A154,2)="zo",$C$199)))))))</f>
        <v>0</v>
      </c>
      <c r="G154" s="43">
        <f t="shared" si="62"/>
        <v>0</v>
      </c>
      <c r="H154" s="265"/>
      <c r="I154" s="265"/>
      <c r="J154" s="280"/>
      <c r="K154" s="280"/>
      <c r="L154" s="301"/>
      <c r="M154" s="302"/>
      <c r="N154" s="464">
        <f t="shared" si="65"/>
        <v>43068</v>
      </c>
      <c r="O154" s="283"/>
      <c r="P154" s="283"/>
      <c r="Q154" s="283"/>
      <c r="R154" s="80"/>
      <c r="S154" s="68">
        <f t="shared" si="54"/>
        <v>0</v>
      </c>
      <c r="T154" s="4">
        <f t="shared" si="55"/>
        <v>0</v>
      </c>
      <c r="U154" s="35"/>
      <c r="V154" s="69">
        <f t="shared" si="58"/>
        <v>0</v>
      </c>
      <c r="W154" s="69">
        <f t="shared" si="59"/>
        <v>0</v>
      </c>
      <c r="X154" s="70">
        <f t="shared" si="60"/>
        <v>0</v>
      </c>
      <c r="Y154" s="92">
        <f t="shared" si="56"/>
        <v>0</v>
      </c>
      <c r="Z154" s="234"/>
      <c r="AA154" s="530">
        <v>0</v>
      </c>
      <c r="AB154" s="531">
        <v>0</v>
      </c>
      <c r="AC154" s="97"/>
    </row>
    <row r="155" spans="1:29" ht="13.5" customHeight="1" thickBot="1" x14ac:dyDescent="0.3">
      <c r="A155" s="498" t="str">
        <f>TEXT($B$151,"dddd")</f>
        <v>dinsdag</v>
      </c>
      <c r="B155" s="665"/>
      <c r="C155" s="449" t="e">
        <f t="shared" si="61"/>
        <v>#REF!</v>
      </c>
      <c r="D155" s="442">
        <f>IF(LEFT($A155,2)="ma",$D$175,IF(LEFT($A155,2)="di",$D$180,IF(LEFT($A155,2)="wo",$D$185,IF(LEFT($A155,2)="do",$D$190,IF(LEFT($A155,2)="vr",$D$195,IF(LEFT($A155,2)="za",$D$198,IF(LEFT($A155,2)="zo",$D$199)))))))</f>
        <v>0</v>
      </c>
      <c r="E155" s="442">
        <f>IF(LEFT($A155,2)="ma",$E$175,IF(LEFT($A155,2)="di",$E$180,IF(LEFT($A155,2)="wo",$E$185,IF(LEFT($A155,2)="do",$E$190,IF(LEFT($A155,2)="vr",$E$195,IF(LEFT($A155,2)="za",$E$198,IF(LEFT($A155,2)="zo",$E$199)))))))</f>
        <v>0</v>
      </c>
      <c r="F155" s="442">
        <f>IF(LEFT($A155,2)="ma",$C$175,IF(LEFT($A155,2)="di",$C$180,IF(LEFT($A155,2)="wo",$C$185,IF(LEFT($A155,2)="do",$C$190,IF(LEFT($A155,2)="vr",$C$195,IF(LEFT($A155,2)="za",$C$198,IF(LEFT($A155,2)="zo",$C$199)))))))</f>
        <v>0</v>
      </c>
      <c r="G155" s="44">
        <f t="shared" si="62"/>
        <v>0</v>
      </c>
      <c r="H155" s="266"/>
      <c r="I155" s="266"/>
      <c r="J155" s="284"/>
      <c r="K155" s="284"/>
      <c r="L155" s="305"/>
      <c r="M155" s="306"/>
      <c r="N155" s="464">
        <f t="shared" si="65"/>
        <v>43068</v>
      </c>
      <c r="O155" s="287"/>
      <c r="P155" s="287"/>
      <c r="Q155" s="287"/>
      <c r="R155" s="81"/>
      <c r="S155" s="71">
        <f t="shared" si="54"/>
        <v>0</v>
      </c>
      <c r="T155" s="6">
        <f t="shared" si="55"/>
        <v>0</v>
      </c>
      <c r="U155" s="36"/>
      <c r="V155" s="72">
        <f t="shared" si="58"/>
        <v>0</v>
      </c>
      <c r="W155" s="72">
        <f t="shared" si="59"/>
        <v>0</v>
      </c>
      <c r="X155" s="73">
        <f t="shared" si="60"/>
        <v>0</v>
      </c>
      <c r="Y155" s="93">
        <f t="shared" si="56"/>
        <v>0</v>
      </c>
      <c r="Z155" s="235"/>
      <c r="AA155" s="532">
        <v>0</v>
      </c>
      <c r="AB155" s="533">
        <v>0</v>
      </c>
      <c r="AC155" s="99"/>
    </row>
    <row r="156" spans="1:29" s="374" customFormat="1" x14ac:dyDescent="0.2">
      <c r="A156" s="496" t="str">
        <f>TEXT($B$156,"dddd")</f>
        <v>vrijdag</v>
      </c>
      <c r="B156" s="373"/>
      <c r="G156" s="369">
        <f>SUM(G1:G155)</f>
        <v>0</v>
      </c>
      <c r="H156" s="693" t="s">
        <v>38</v>
      </c>
      <c r="I156" s="694"/>
      <c r="J156" s="375"/>
      <c r="K156" s="375"/>
      <c r="L156" s="375"/>
      <c r="M156" s="376"/>
      <c r="N156" s="454"/>
      <c r="R156" s="384">
        <f>SUM(R6:R155)</f>
        <v>0</v>
      </c>
      <c r="S156" s="384">
        <f t="shared" ref="S156:Y156" si="66">SUM(S6:S155)</f>
        <v>0</v>
      </c>
      <c r="T156" s="372">
        <f t="shared" si="66"/>
        <v>0</v>
      </c>
      <c r="U156" s="384">
        <f t="shared" si="66"/>
        <v>0</v>
      </c>
      <c r="V156" s="384">
        <f t="shared" si="66"/>
        <v>0</v>
      </c>
      <c r="W156" s="384">
        <f t="shared" si="66"/>
        <v>0</v>
      </c>
      <c r="X156" s="372">
        <f t="shared" si="66"/>
        <v>0</v>
      </c>
      <c r="Y156" s="372">
        <f t="shared" si="66"/>
        <v>0</v>
      </c>
      <c r="Z156" s="541"/>
      <c r="AA156" s="538">
        <f>SUM(AA1:AA155)</f>
        <v>0</v>
      </c>
      <c r="AB156" s="539">
        <f>SUM(AB1:AB155)</f>
        <v>0</v>
      </c>
    </row>
    <row r="157" spans="1:29" x14ac:dyDescent="0.2">
      <c r="A157" s="497" t="str">
        <f>TEXT($B$156,"dddd")</f>
        <v>vrijdag</v>
      </c>
      <c r="B157" s="3"/>
      <c r="G157" s="103"/>
      <c r="H157" s="104"/>
      <c r="I157" s="105"/>
      <c r="R157" s="47"/>
      <c r="S157" s="47"/>
      <c r="T157" s="78" t="s">
        <v>37</v>
      </c>
      <c r="U157" s="47"/>
      <c r="V157" s="47"/>
      <c r="W157" s="47"/>
      <c r="X157" s="47"/>
      <c r="Y157" s="78" t="s">
        <v>37</v>
      </c>
      <c r="Z157" s="542"/>
      <c r="AA157" s="540" t="s">
        <v>143</v>
      </c>
      <c r="AB157" s="540" t="s">
        <v>37</v>
      </c>
    </row>
    <row r="158" spans="1:29" ht="13.5" thickBot="1" x14ac:dyDescent="0.25">
      <c r="A158" s="497" t="str">
        <f>TEXT($B$156,"dddd")</f>
        <v>vrijdag</v>
      </c>
      <c r="B158" s="3"/>
      <c r="G158" s="103"/>
      <c r="H158" s="104"/>
      <c r="I158" s="105"/>
    </row>
    <row r="159" spans="1:29" ht="13.5" thickBot="1" x14ac:dyDescent="0.25">
      <c r="A159" s="497" t="str">
        <f>TEXT($B$156,"dddd")</f>
        <v>vrijdag</v>
      </c>
      <c r="B159" s="3"/>
      <c r="G159" s="103"/>
      <c r="H159" s="104"/>
      <c r="I159" s="105"/>
      <c r="AA159" s="659" t="s">
        <v>144</v>
      </c>
      <c r="AB159" s="660"/>
    </row>
    <row r="160" spans="1:29" ht="13.5" thickBot="1" x14ac:dyDescent="0.25">
      <c r="A160" s="498" t="str">
        <f>TEXT($B$156,"dddd")</f>
        <v>vrijdag</v>
      </c>
      <c r="B160" s="3"/>
      <c r="G160" s="47"/>
      <c r="H160" s="47"/>
      <c r="I160" s="47"/>
      <c r="AA160" s="661">
        <f>AA156+AB156</f>
        <v>0</v>
      </c>
      <c r="AB160" s="662"/>
    </row>
    <row r="167" spans="1:34" ht="13.5" thickBot="1" x14ac:dyDescent="0.25"/>
    <row r="168" spans="1:34" s="47" customFormat="1" x14ac:dyDescent="0.2">
      <c r="A168" s="490"/>
      <c r="B168" s="631" t="s">
        <v>36</v>
      </c>
      <c r="C168" s="632"/>
      <c r="D168" s="632"/>
      <c r="E168" s="632"/>
      <c r="F168" s="632"/>
      <c r="G168" s="632"/>
      <c r="H168" s="632"/>
      <c r="I168" s="633"/>
      <c r="J168" s="94"/>
      <c r="K168" s="82"/>
      <c r="Z168" s="523"/>
      <c r="AA168" s="523"/>
      <c r="AB168" s="523"/>
    </row>
    <row r="169" spans="1:34" s="47" customFormat="1" ht="15.75" thickBot="1" x14ac:dyDescent="0.3">
      <c r="A169" s="490"/>
      <c r="B169" s="634"/>
      <c r="C169" s="635"/>
      <c r="D169" s="635"/>
      <c r="E169" s="635"/>
      <c r="F169" s="635"/>
      <c r="G169" s="635"/>
      <c r="H169" s="635"/>
      <c r="I169" s="636"/>
      <c r="J169" s="27"/>
      <c r="K169" s="82"/>
      <c r="Z169" s="523"/>
      <c r="AA169" s="523"/>
      <c r="AB169" s="523"/>
      <c r="AG169" s="47" t="s">
        <v>39</v>
      </c>
      <c r="AH169" s="47" t="s">
        <v>40</v>
      </c>
    </row>
    <row r="170" spans="1:34" s="47" customFormat="1" ht="13.5" thickBot="1" x14ac:dyDescent="0.25">
      <c r="A170" s="490"/>
      <c r="B170" s="194" t="s">
        <v>21</v>
      </c>
      <c r="C170" s="9" t="s">
        <v>22</v>
      </c>
      <c r="D170" s="10" t="s">
        <v>23</v>
      </c>
      <c r="E170" s="10" t="s">
        <v>24</v>
      </c>
      <c r="F170" s="10" t="s">
        <v>25</v>
      </c>
      <c r="G170" s="198" t="s">
        <v>26</v>
      </c>
      <c r="H170" s="194" t="s">
        <v>27</v>
      </c>
      <c r="I170" s="10"/>
      <c r="J170" s="82"/>
      <c r="K170" s="82"/>
      <c r="Z170" s="523"/>
      <c r="AA170" s="523"/>
      <c r="AB170" s="523"/>
      <c r="AG170" s="47" t="s">
        <v>41</v>
      </c>
      <c r="AH170" s="47">
        <v>11</v>
      </c>
    </row>
    <row r="171" spans="1:34" s="47" customFormat="1" x14ac:dyDescent="0.2">
      <c r="A171" s="490"/>
      <c r="B171" s="17" t="s">
        <v>28</v>
      </c>
      <c r="C171" s="408">
        <f>NULROOSTER!B4</f>
        <v>0</v>
      </c>
      <c r="D171" s="409">
        <f>NULROOSTER!C4</f>
        <v>0</v>
      </c>
      <c r="E171" s="410">
        <f>NULROOSTER!D4</f>
        <v>0</v>
      </c>
      <c r="F171" s="411"/>
      <c r="G171" s="412"/>
      <c r="H171" s="413">
        <f>E171-D171-C171</f>
        <v>0</v>
      </c>
      <c r="I171" s="414"/>
      <c r="J171" s="82"/>
      <c r="K171" s="82"/>
      <c r="Z171" s="523"/>
      <c r="AA171" s="523"/>
      <c r="AB171" s="523"/>
      <c r="AG171" s="47" t="s">
        <v>42</v>
      </c>
      <c r="AH171" s="47">
        <v>35</v>
      </c>
    </row>
    <row r="172" spans="1:34" s="47" customFormat="1" x14ac:dyDescent="0.2">
      <c r="A172" s="490"/>
      <c r="B172" s="429" t="s">
        <v>28</v>
      </c>
      <c r="C172" s="415">
        <f>NULROOSTER!B5</f>
        <v>0</v>
      </c>
      <c r="D172" s="424">
        <f>NULROOSTER!C5</f>
        <v>0</v>
      </c>
      <c r="E172" s="501">
        <f>NULROOSTER!D5</f>
        <v>0</v>
      </c>
      <c r="F172" s="416"/>
      <c r="G172" s="416"/>
      <c r="H172" s="196">
        <f>E172-D172-C172</f>
        <v>0</v>
      </c>
      <c r="I172" s="417"/>
      <c r="J172" s="82"/>
      <c r="K172" s="82"/>
      <c r="Z172" s="523"/>
      <c r="AA172" s="523"/>
      <c r="AB172" s="523"/>
      <c r="AG172" s="47" t="s">
        <v>43</v>
      </c>
      <c r="AH172" s="47">
        <v>45</v>
      </c>
    </row>
    <row r="173" spans="1:34" s="47" customFormat="1" x14ac:dyDescent="0.2">
      <c r="A173" s="490"/>
      <c r="B173" s="429" t="s">
        <v>28</v>
      </c>
      <c r="C173" s="415">
        <f>NULROOSTER!B6</f>
        <v>0</v>
      </c>
      <c r="D173" s="424">
        <f>NULROOSTER!C6</f>
        <v>0</v>
      </c>
      <c r="E173" s="501">
        <f>NULROOSTER!D6</f>
        <v>0</v>
      </c>
      <c r="F173" s="416"/>
      <c r="G173" s="416"/>
      <c r="H173" s="196">
        <f>E173-D173-C173</f>
        <v>0</v>
      </c>
      <c r="I173" s="417"/>
      <c r="J173" s="82"/>
      <c r="K173" s="82"/>
      <c r="Z173" s="523"/>
      <c r="AA173" s="523"/>
      <c r="AB173" s="523"/>
      <c r="AG173" s="47" t="s">
        <v>44</v>
      </c>
      <c r="AH173" s="47">
        <v>50</v>
      </c>
    </row>
    <row r="174" spans="1:34" s="47" customFormat="1" x14ac:dyDescent="0.2">
      <c r="A174" s="490"/>
      <c r="B174" s="429" t="s">
        <v>28</v>
      </c>
      <c r="C174" s="415">
        <f>NULROOSTER!B7</f>
        <v>0</v>
      </c>
      <c r="D174" s="424">
        <f>NULROOSTER!C7</f>
        <v>0</v>
      </c>
      <c r="E174" s="501">
        <f>NULROOSTER!D7</f>
        <v>0</v>
      </c>
      <c r="F174" s="416"/>
      <c r="G174" s="416"/>
      <c r="H174" s="196">
        <f>E174-D174-C174</f>
        <v>0</v>
      </c>
      <c r="I174" s="417"/>
      <c r="J174" s="82"/>
      <c r="K174" s="82"/>
      <c r="Z174" s="523"/>
      <c r="AA174" s="523"/>
      <c r="AB174" s="523"/>
      <c r="AG174" s="47" t="s">
        <v>45</v>
      </c>
      <c r="AH174" s="47">
        <v>55</v>
      </c>
    </row>
    <row r="175" spans="1:34" s="47" customFormat="1" ht="13.5" thickBot="1" x14ac:dyDescent="0.25">
      <c r="A175" s="490"/>
      <c r="B175" s="19" t="s">
        <v>28</v>
      </c>
      <c r="C175" s="426">
        <f>NULROOSTER!B8</f>
        <v>0</v>
      </c>
      <c r="D175" s="428">
        <f>NULROOSTER!C8</f>
        <v>0</v>
      </c>
      <c r="E175" s="505">
        <f>NULROOSTER!D8</f>
        <v>0</v>
      </c>
      <c r="F175" s="422"/>
      <c r="G175" s="422"/>
      <c r="H175" s="199">
        <f t="shared" ref="H175:H195" si="67">E175-D175-C175</f>
        <v>0</v>
      </c>
      <c r="I175" s="29"/>
      <c r="J175" s="82"/>
      <c r="K175" s="82"/>
      <c r="Z175" s="523"/>
      <c r="AA175" s="523"/>
      <c r="AB175" s="523"/>
      <c r="AG175" s="47" t="s">
        <v>46</v>
      </c>
      <c r="AH175" s="95" t="s">
        <v>53</v>
      </c>
    </row>
    <row r="176" spans="1:34" s="47" customFormat="1" x14ac:dyDescent="0.2">
      <c r="A176" s="490"/>
      <c r="B176" s="17" t="s">
        <v>29</v>
      </c>
      <c r="C176" s="434">
        <f>NULROOSTER!B9</f>
        <v>0</v>
      </c>
      <c r="D176" s="435">
        <f>NULROOSTER!C9</f>
        <v>0</v>
      </c>
      <c r="E176" s="500">
        <f>NULROOSTER!D9</f>
        <v>0</v>
      </c>
      <c r="F176" s="437"/>
      <c r="G176" s="437"/>
      <c r="H176" s="413">
        <f t="shared" si="67"/>
        <v>0</v>
      </c>
      <c r="I176" s="414"/>
      <c r="J176" s="82"/>
      <c r="K176" s="82"/>
      <c r="Z176" s="523"/>
      <c r="AA176" s="523"/>
      <c r="AB176" s="523"/>
      <c r="AG176" s="47" t="s">
        <v>47</v>
      </c>
      <c r="AH176" s="95" t="s">
        <v>54</v>
      </c>
    </row>
    <row r="177" spans="1:34" s="47" customFormat="1" x14ac:dyDescent="0.2">
      <c r="A177" s="490"/>
      <c r="B177" s="429" t="s">
        <v>29</v>
      </c>
      <c r="C177" s="415">
        <f>NULROOSTER!B10</f>
        <v>0</v>
      </c>
      <c r="D177" s="424">
        <f>NULROOSTER!C10</f>
        <v>0</v>
      </c>
      <c r="E177" s="501">
        <f>NULROOSTER!D10</f>
        <v>0</v>
      </c>
      <c r="F177" s="416"/>
      <c r="G177" s="416"/>
      <c r="H177" s="196">
        <f>E177-D177-C177</f>
        <v>0</v>
      </c>
      <c r="I177" s="417"/>
      <c r="J177" s="82"/>
      <c r="K177" s="82"/>
      <c r="Z177" s="523"/>
      <c r="AA177" s="523"/>
      <c r="AB177" s="523"/>
      <c r="AG177" s="47" t="s">
        <v>48</v>
      </c>
      <c r="AH177" s="95" t="s">
        <v>55</v>
      </c>
    </row>
    <row r="178" spans="1:34" s="47" customFormat="1" x14ac:dyDescent="0.2">
      <c r="A178" s="490"/>
      <c r="B178" s="429" t="s">
        <v>29</v>
      </c>
      <c r="C178" s="415">
        <f>NULROOSTER!B11</f>
        <v>0</v>
      </c>
      <c r="D178" s="424">
        <f>NULROOSTER!C11</f>
        <v>0</v>
      </c>
      <c r="E178" s="501">
        <f>NULROOSTER!D11</f>
        <v>0</v>
      </c>
      <c r="F178" s="416"/>
      <c r="G178" s="416"/>
      <c r="H178" s="196">
        <f>E178-D178-C178</f>
        <v>0</v>
      </c>
      <c r="I178" s="417"/>
      <c r="J178" s="82"/>
      <c r="K178" s="82"/>
      <c r="Z178" s="523"/>
      <c r="AA178" s="523"/>
      <c r="AB178" s="523"/>
      <c r="AG178" s="47" t="s">
        <v>49</v>
      </c>
      <c r="AH178" s="95" t="s">
        <v>56</v>
      </c>
    </row>
    <row r="179" spans="1:34" s="47" customFormat="1" x14ac:dyDescent="0.2">
      <c r="A179" s="490"/>
      <c r="B179" s="429" t="s">
        <v>29</v>
      </c>
      <c r="C179" s="415">
        <f>NULROOSTER!B12</f>
        <v>0</v>
      </c>
      <c r="D179" s="424">
        <f>NULROOSTER!C12</f>
        <v>0</v>
      </c>
      <c r="E179" s="501">
        <f>NULROOSTER!D12</f>
        <v>0</v>
      </c>
      <c r="F179" s="416"/>
      <c r="G179" s="416"/>
      <c r="H179" s="196">
        <f>E179-D179-C179</f>
        <v>0</v>
      </c>
      <c r="I179" s="417"/>
      <c r="J179" s="82"/>
      <c r="K179" s="82"/>
      <c r="Z179" s="523"/>
      <c r="AA179" s="523"/>
      <c r="AB179" s="523"/>
      <c r="AG179" s="47" t="s">
        <v>50</v>
      </c>
      <c r="AH179" s="95" t="s">
        <v>57</v>
      </c>
    </row>
    <row r="180" spans="1:34" s="47" customFormat="1" ht="13.5" thickBot="1" x14ac:dyDescent="0.25">
      <c r="A180" s="490"/>
      <c r="B180" s="18" t="s">
        <v>29</v>
      </c>
      <c r="C180" s="502">
        <f>NULROOSTER!B13</f>
        <v>0</v>
      </c>
      <c r="D180" s="503">
        <f>NULROOSTER!C13</f>
        <v>0</v>
      </c>
      <c r="E180" s="504">
        <f>NULROOSTER!D13</f>
        <v>0</v>
      </c>
      <c r="F180" s="418"/>
      <c r="G180" s="418"/>
      <c r="H180" s="197">
        <f>E180-D180-C180</f>
        <v>0</v>
      </c>
      <c r="I180" s="26"/>
      <c r="J180" s="82"/>
      <c r="K180" s="82"/>
      <c r="Z180" s="523"/>
      <c r="AA180" s="523"/>
      <c r="AB180" s="523"/>
      <c r="AG180" s="47" t="s">
        <v>51</v>
      </c>
      <c r="AH180" s="95" t="s">
        <v>58</v>
      </c>
    </row>
    <row r="181" spans="1:34" s="47" customFormat="1" x14ac:dyDescent="0.2">
      <c r="A181" s="490"/>
      <c r="B181" s="21" t="s">
        <v>30</v>
      </c>
      <c r="C181" s="430">
        <f>NULROOSTER!B14</f>
        <v>0</v>
      </c>
      <c r="D181" s="431">
        <f>NULROOSTER!C14</f>
        <v>0</v>
      </c>
      <c r="E181" s="506">
        <f>NULROOSTER!D14</f>
        <v>0</v>
      </c>
      <c r="F181" s="433"/>
      <c r="G181" s="433"/>
      <c r="H181" s="419">
        <f t="shared" si="67"/>
        <v>0</v>
      </c>
      <c r="I181" s="420"/>
      <c r="J181" s="82"/>
      <c r="K181" s="82"/>
      <c r="Z181" s="523"/>
      <c r="AA181" s="523"/>
      <c r="AB181" s="523"/>
      <c r="AG181" s="47" t="s">
        <v>52</v>
      </c>
      <c r="AH181" s="95" t="s">
        <v>59</v>
      </c>
    </row>
    <row r="182" spans="1:34" s="47" customFormat="1" x14ac:dyDescent="0.2">
      <c r="A182" s="490"/>
      <c r="B182" s="429" t="s">
        <v>30</v>
      </c>
      <c r="C182" s="415">
        <f>NULROOSTER!B15</f>
        <v>0</v>
      </c>
      <c r="D182" s="424">
        <f>NULROOSTER!C15</f>
        <v>0</v>
      </c>
      <c r="E182" s="501">
        <f>NULROOSTER!D15</f>
        <v>0</v>
      </c>
      <c r="F182" s="416"/>
      <c r="G182" s="416"/>
      <c r="H182" s="196">
        <f>E182-D182-C182</f>
        <v>0</v>
      </c>
      <c r="I182" s="417"/>
      <c r="J182" s="82"/>
      <c r="K182" s="82"/>
      <c r="Z182" s="523"/>
      <c r="AA182" s="523"/>
      <c r="AB182" s="523"/>
      <c r="AH182" s="95" t="s">
        <v>60</v>
      </c>
    </row>
    <row r="183" spans="1:34" s="47" customFormat="1" x14ac:dyDescent="0.2">
      <c r="A183" s="490"/>
      <c r="B183" s="429" t="s">
        <v>30</v>
      </c>
      <c r="C183" s="415">
        <f>NULROOSTER!B16</f>
        <v>0</v>
      </c>
      <c r="D183" s="424">
        <f>NULROOSTER!C16</f>
        <v>0</v>
      </c>
      <c r="E183" s="501">
        <f>NULROOSTER!D16</f>
        <v>0</v>
      </c>
      <c r="F183" s="416"/>
      <c r="G183" s="416"/>
      <c r="H183" s="196">
        <f>E183-D183-C183</f>
        <v>0</v>
      </c>
      <c r="I183" s="417"/>
      <c r="J183" s="82"/>
      <c r="K183" s="82"/>
      <c r="Z183" s="523"/>
      <c r="AA183" s="523"/>
      <c r="AB183" s="523"/>
      <c r="AH183" s="95" t="s">
        <v>61</v>
      </c>
    </row>
    <row r="184" spans="1:34" s="47" customFormat="1" x14ac:dyDescent="0.2">
      <c r="A184" s="490"/>
      <c r="B184" s="429" t="s">
        <v>30</v>
      </c>
      <c r="C184" s="415">
        <f>NULROOSTER!B17</f>
        <v>0</v>
      </c>
      <c r="D184" s="424">
        <f>NULROOSTER!C17</f>
        <v>0</v>
      </c>
      <c r="E184" s="501">
        <f>NULROOSTER!D17</f>
        <v>0</v>
      </c>
      <c r="F184" s="416"/>
      <c r="G184" s="416"/>
      <c r="H184" s="196">
        <f>E184-D184-C184</f>
        <v>0</v>
      </c>
      <c r="I184" s="417"/>
      <c r="J184" s="82"/>
      <c r="K184" s="82"/>
      <c r="Z184" s="523"/>
      <c r="AA184" s="523"/>
      <c r="AB184" s="523"/>
      <c r="AH184" s="95" t="s">
        <v>62</v>
      </c>
    </row>
    <row r="185" spans="1:34" s="47" customFormat="1" ht="13.5" thickBot="1" x14ac:dyDescent="0.25">
      <c r="A185" s="490"/>
      <c r="B185" s="19" t="s">
        <v>30</v>
      </c>
      <c r="C185" s="426">
        <f>NULROOSTER!B18</f>
        <v>0</v>
      </c>
      <c r="D185" s="428">
        <f>NULROOSTER!C18</f>
        <v>0</v>
      </c>
      <c r="E185" s="505">
        <f>NULROOSTER!D18</f>
        <v>0</v>
      </c>
      <c r="F185" s="422"/>
      <c r="G185" s="422"/>
      <c r="H185" s="199">
        <f t="shared" si="67"/>
        <v>0</v>
      </c>
      <c r="I185" s="29"/>
      <c r="J185" s="82"/>
      <c r="K185" s="82"/>
      <c r="Z185" s="523"/>
      <c r="AA185" s="523"/>
      <c r="AB185" s="523"/>
      <c r="AH185" s="95" t="s">
        <v>63</v>
      </c>
    </row>
    <row r="186" spans="1:34" s="47" customFormat="1" x14ac:dyDescent="0.2">
      <c r="A186" s="490"/>
      <c r="B186" s="17" t="s">
        <v>31</v>
      </c>
      <c r="C186" s="434">
        <f>NULROOSTER!B19</f>
        <v>0</v>
      </c>
      <c r="D186" s="435">
        <f>NULROOSTER!C19</f>
        <v>0</v>
      </c>
      <c r="E186" s="500">
        <f>NULROOSTER!D19</f>
        <v>0</v>
      </c>
      <c r="F186" s="437"/>
      <c r="G186" s="437"/>
      <c r="H186" s="413">
        <f>E186-D186-C186</f>
        <v>0</v>
      </c>
      <c r="I186" s="414"/>
      <c r="J186" s="82"/>
      <c r="K186" s="82"/>
      <c r="Z186" s="523"/>
      <c r="AA186" s="523"/>
      <c r="AB186" s="523"/>
      <c r="AH186" s="95" t="s">
        <v>64</v>
      </c>
    </row>
    <row r="187" spans="1:34" x14ac:dyDescent="0.2">
      <c r="B187" s="429" t="s">
        <v>31</v>
      </c>
      <c r="C187" s="415">
        <f>NULROOSTER!B20</f>
        <v>0</v>
      </c>
      <c r="D187" s="424">
        <f>NULROOSTER!C20</f>
        <v>0</v>
      </c>
      <c r="E187" s="501">
        <f>NULROOSTER!D20</f>
        <v>0</v>
      </c>
      <c r="F187" s="416"/>
      <c r="G187" s="416"/>
      <c r="H187" s="196">
        <f t="shared" si="67"/>
        <v>0</v>
      </c>
      <c r="I187" s="417"/>
      <c r="J187" s="82"/>
      <c r="K187" s="82"/>
      <c r="L187" s="47"/>
      <c r="M187" s="47"/>
      <c r="O187" s="47"/>
    </row>
    <row r="188" spans="1:34" x14ac:dyDescent="0.2">
      <c r="B188" s="429" t="s">
        <v>31</v>
      </c>
      <c r="C188" s="415">
        <f>NULROOSTER!B21</f>
        <v>0</v>
      </c>
      <c r="D188" s="424">
        <f>NULROOSTER!C21</f>
        <v>0</v>
      </c>
      <c r="E188" s="501">
        <f>NULROOSTER!D21</f>
        <v>0</v>
      </c>
      <c r="F188" s="416"/>
      <c r="G188" s="416"/>
      <c r="H188" s="196">
        <f t="shared" si="67"/>
        <v>0</v>
      </c>
      <c r="I188" s="417"/>
      <c r="J188" s="82"/>
      <c r="K188" s="82"/>
      <c r="L188" s="47"/>
      <c r="M188" s="47"/>
      <c r="O188" s="47"/>
    </row>
    <row r="189" spans="1:34" x14ac:dyDescent="0.2">
      <c r="B189" s="429" t="s">
        <v>31</v>
      </c>
      <c r="C189" s="415">
        <f>NULROOSTER!B22</f>
        <v>0</v>
      </c>
      <c r="D189" s="424">
        <f>NULROOSTER!C22</f>
        <v>0</v>
      </c>
      <c r="E189" s="501">
        <f>NULROOSTER!D22</f>
        <v>0</v>
      </c>
      <c r="F189" s="416"/>
      <c r="G189" s="416"/>
      <c r="H189" s="196">
        <f t="shared" si="67"/>
        <v>0</v>
      </c>
      <c r="I189" s="417"/>
      <c r="J189" s="82"/>
      <c r="K189" s="82"/>
      <c r="L189" s="47"/>
      <c r="M189" s="47"/>
      <c r="O189" s="47"/>
    </row>
    <row r="190" spans="1:34" ht="13.5" thickBot="1" x14ac:dyDescent="0.25">
      <c r="B190" s="18" t="s">
        <v>31</v>
      </c>
      <c r="C190" s="502">
        <f>NULROOSTER!B23</f>
        <v>0</v>
      </c>
      <c r="D190" s="503">
        <f>NULROOSTER!C23</f>
        <v>0</v>
      </c>
      <c r="E190" s="504">
        <f>NULROOSTER!D23</f>
        <v>0</v>
      </c>
      <c r="F190" s="418"/>
      <c r="G190" s="418"/>
      <c r="H190" s="197">
        <f t="shared" si="67"/>
        <v>0</v>
      </c>
      <c r="I190" s="26"/>
      <c r="J190" s="82"/>
      <c r="K190" s="82"/>
      <c r="L190" s="47"/>
      <c r="M190" s="47"/>
      <c r="O190" s="47"/>
    </row>
    <row r="191" spans="1:34" x14ac:dyDescent="0.2">
      <c r="B191" s="21" t="s">
        <v>32</v>
      </c>
      <c r="C191" s="430">
        <f>NULROOSTER!B24</f>
        <v>0</v>
      </c>
      <c r="D191" s="431">
        <f>NULROOSTER!C24</f>
        <v>0</v>
      </c>
      <c r="E191" s="506">
        <f>NULROOSTER!D24</f>
        <v>0</v>
      </c>
      <c r="F191" s="433"/>
      <c r="G191" s="433"/>
      <c r="H191" s="419">
        <f t="shared" si="67"/>
        <v>0</v>
      </c>
      <c r="I191" s="420"/>
      <c r="J191" s="82"/>
      <c r="K191" s="82"/>
      <c r="L191" s="47"/>
      <c r="M191" s="47"/>
      <c r="O191" s="47"/>
    </row>
    <row r="192" spans="1:34" x14ac:dyDescent="0.2">
      <c r="B192" s="429" t="s">
        <v>32</v>
      </c>
      <c r="C192" s="415">
        <f>NULROOSTER!B25</f>
        <v>0</v>
      </c>
      <c r="D192" s="424">
        <f>NULROOSTER!C25</f>
        <v>0</v>
      </c>
      <c r="E192" s="501">
        <f>NULROOSTER!D25</f>
        <v>0</v>
      </c>
      <c r="F192" s="416"/>
      <c r="G192" s="416"/>
      <c r="H192" s="196">
        <f>E192-D192-C192</f>
        <v>0</v>
      </c>
      <c r="I192" s="417"/>
      <c r="J192" s="82"/>
      <c r="K192" s="82"/>
      <c r="L192" s="47"/>
      <c r="M192" s="47"/>
      <c r="O192" s="47"/>
    </row>
    <row r="193" spans="2:15" x14ac:dyDescent="0.2">
      <c r="B193" s="429" t="s">
        <v>32</v>
      </c>
      <c r="C193" s="415">
        <f>NULROOSTER!B26</f>
        <v>0</v>
      </c>
      <c r="D193" s="424">
        <f>NULROOSTER!C26</f>
        <v>0</v>
      </c>
      <c r="E193" s="501">
        <f>NULROOSTER!D26</f>
        <v>0</v>
      </c>
      <c r="F193" s="416"/>
      <c r="G193" s="416"/>
      <c r="H193" s="196">
        <f>E193-D193-C193</f>
        <v>0</v>
      </c>
      <c r="I193" s="417"/>
      <c r="J193" s="82"/>
      <c r="K193" s="82"/>
      <c r="L193" s="47"/>
      <c r="M193" s="47"/>
      <c r="O193" s="47"/>
    </row>
    <row r="194" spans="2:15" x14ac:dyDescent="0.2">
      <c r="B194" s="429" t="s">
        <v>32</v>
      </c>
      <c r="C194" s="415">
        <f>NULROOSTER!B27</f>
        <v>0</v>
      </c>
      <c r="D194" s="424">
        <f>NULROOSTER!C27</f>
        <v>0</v>
      </c>
      <c r="E194" s="501">
        <f>NULROOSTER!D27</f>
        <v>0</v>
      </c>
      <c r="F194" s="416"/>
      <c r="G194" s="416"/>
      <c r="H194" s="196">
        <f>E194-D194-C194</f>
        <v>0</v>
      </c>
      <c r="I194" s="417"/>
      <c r="J194" s="82"/>
      <c r="K194" s="82"/>
      <c r="L194" s="47"/>
      <c r="M194" s="47"/>
      <c r="O194" s="47"/>
    </row>
    <row r="195" spans="2:15" ht="13.5" thickBot="1" x14ac:dyDescent="0.25">
      <c r="B195" s="18" t="s">
        <v>32</v>
      </c>
      <c r="C195" s="502">
        <f>NULROOSTER!B28</f>
        <v>0</v>
      </c>
      <c r="D195" s="503">
        <f>NULROOSTER!C28</f>
        <v>0</v>
      </c>
      <c r="E195" s="504">
        <f>NULROOSTER!D28</f>
        <v>0</v>
      </c>
      <c r="F195" s="418"/>
      <c r="G195" s="190"/>
      <c r="H195" s="197">
        <f t="shared" si="67"/>
        <v>0</v>
      </c>
      <c r="I195" s="26"/>
      <c r="J195" s="82"/>
      <c r="K195" s="82"/>
      <c r="L195" s="47"/>
      <c r="M195" s="47"/>
      <c r="O195" s="47"/>
    </row>
    <row r="196" spans="2:15" ht="13.5" thickBot="1" x14ac:dyDescent="0.25">
      <c r="B196" s="75"/>
      <c r="C196" s="47"/>
      <c r="D196" s="47"/>
      <c r="E196" s="47"/>
      <c r="F196" s="47"/>
      <c r="G196" s="47"/>
      <c r="H196" s="165"/>
      <c r="I196" s="47"/>
      <c r="J196" s="82"/>
      <c r="K196" s="82"/>
      <c r="L196" s="47"/>
      <c r="M196" s="47"/>
      <c r="O196" s="47"/>
    </row>
    <row r="197" spans="2:15" ht="13.5" thickBot="1" x14ac:dyDescent="0.25">
      <c r="B197" s="487" t="s">
        <v>21</v>
      </c>
      <c r="C197" s="9" t="s">
        <v>22</v>
      </c>
      <c r="D197" s="10" t="s">
        <v>23</v>
      </c>
      <c r="E197" s="10" t="s">
        <v>24</v>
      </c>
      <c r="F197" s="11" t="s">
        <v>25</v>
      </c>
      <c r="G197" s="191" t="s">
        <v>26</v>
      </c>
      <c r="H197" s="195" t="s">
        <v>27</v>
      </c>
      <c r="I197" s="11"/>
      <c r="J197"/>
      <c r="K197"/>
      <c r="L197"/>
    </row>
    <row r="198" spans="2:15" x14ac:dyDescent="0.2">
      <c r="B198" s="484" t="s">
        <v>33</v>
      </c>
      <c r="C198" s="12">
        <v>0</v>
      </c>
      <c r="D198" s="12">
        <v>0</v>
      </c>
      <c r="E198" s="12">
        <v>0</v>
      </c>
      <c r="F198" s="15"/>
      <c r="G198" s="189"/>
      <c r="H198" s="196">
        <f>E198-D198-C198</f>
        <v>0</v>
      </c>
      <c r="I198" s="25"/>
      <c r="J198"/>
      <c r="K198"/>
      <c r="L198"/>
    </row>
    <row r="199" spans="2:15" ht="13.5" thickBot="1" x14ac:dyDescent="0.25">
      <c r="B199" s="485" t="s">
        <v>34</v>
      </c>
      <c r="C199" s="32">
        <v>0</v>
      </c>
      <c r="D199" s="32">
        <v>0</v>
      </c>
      <c r="E199" s="32">
        <v>0</v>
      </c>
      <c r="F199" s="16"/>
      <c r="G199" s="190"/>
      <c r="H199" s="196">
        <f>E199-D199-C199</f>
        <v>0</v>
      </c>
      <c r="I199" s="26"/>
      <c r="J199"/>
      <c r="K199"/>
      <c r="L199" s="425" t="s">
        <v>111</v>
      </c>
    </row>
    <row r="200" spans="2:15" ht="13.5" thickBot="1" x14ac:dyDescent="0.25">
      <c r="B200" s="488"/>
      <c r="C200" s="33">
        <v>0</v>
      </c>
      <c r="D200" s="33"/>
      <c r="E200" s="33">
        <v>1</v>
      </c>
      <c r="F200" s="23"/>
      <c r="G200" s="192"/>
      <c r="H200" s="24"/>
      <c r="I200" s="193"/>
      <c r="J200"/>
      <c r="K200"/>
      <c r="L200"/>
    </row>
    <row r="201" spans="2:15" ht="13.5" thickBot="1" x14ac:dyDescent="0.25">
      <c r="B201" s="489" t="s">
        <v>35</v>
      </c>
      <c r="C201" s="31">
        <v>0</v>
      </c>
      <c r="D201" s="31">
        <v>0</v>
      </c>
      <c r="E201" s="31">
        <v>0</v>
      </c>
      <c r="F201" s="16"/>
      <c r="G201" s="190"/>
      <c r="H201" s="197">
        <f>E201-D201-C201</f>
        <v>0</v>
      </c>
      <c r="I201" s="26"/>
      <c r="J201"/>
      <c r="K201"/>
      <c r="L201"/>
    </row>
    <row r="202" spans="2:15" x14ac:dyDescent="0.2">
      <c r="J202"/>
      <c r="K202"/>
      <c r="L202"/>
    </row>
    <row r="203" spans="2:15" ht="13.5" thickBot="1" x14ac:dyDescent="0.25">
      <c r="J203"/>
      <c r="K203"/>
      <c r="L203"/>
    </row>
    <row r="204" spans="2:15" ht="13.5" thickBot="1" x14ac:dyDescent="0.25">
      <c r="B204" s="487" t="s">
        <v>21</v>
      </c>
      <c r="C204" s="9" t="s">
        <v>22</v>
      </c>
      <c r="D204" s="10" t="s">
        <v>23</v>
      </c>
      <c r="E204" s="10" t="s">
        <v>24</v>
      </c>
      <c r="F204" s="11" t="s">
        <v>25</v>
      </c>
      <c r="G204" s="191" t="s">
        <v>26</v>
      </c>
      <c r="H204" s="195" t="s">
        <v>27</v>
      </c>
      <c r="I204" s="11"/>
      <c r="J204"/>
      <c r="K204"/>
      <c r="L204"/>
    </row>
    <row r="205" spans="2:15" x14ac:dyDescent="0.2">
      <c r="B205" s="484" t="s">
        <v>33</v>
      </c>
      <c r="C205" s="12">
        <v>0</v>
      </c>
      <c r="D205" s="12">
        <v>0</v>
      </c>
      <c r="E205" s="12">
        <v>0</v>
      </c>
      <c r="F205" s="15"/>
      <c r="G205" s="189"/>
      <c r="H205" s="196">
        <f>E205-D205-C205</f>
        <v>0</v>
      </c>
      <c r="I205" s="25"/>
      <c r="J205"/>
      <c r="K205"/>
      <c r="L205"/>
    </row>
    <row r="206" spans="2:15" ht="13.5" thickBot="1" x14ac:dyDescent="0.25">
      <c r="B206" s="486" t="s">
        <v>34</v>
      </c>
      <c r="C206" s="13">
        <v>0</v>
      </c>
      <c r="D206" s="13">
        <v>0.375</v>
      </c>
      <c r="E206" s="13">
        <v>0.625</v>
      </c>
      <c r="F206" s="16"/>
      <c r="G206" s="190"/>
      <c r="H206" s="197">
        <f>E206-D206-C206</f>
        <v>0.25</v>
      </c>
      <c r="I206" s="26"/>
      <c r="J206"/>
      <c r="K206"/>
      <c r="L206" s="425" t="s">
        <v>112</v>
      </c>
    </row>
    <row r="207" spans="2:15" x14ac:dyDescent="0.2">
      <c r="B207" s="47"/>
      <c r="C207" s="47"/>
      <c r="D207" s="47"/>
      <c r="E207" s="47"/>
      <c r="F207" s="47"/>
      <c r="G207" s="47"/>
      <c r="H207" s="47"/>
      <c r="I207" s="47"/>
      <c r="J207" s="82"/>
      <c r="K207" s="82"/>
      <c r="L207" s="82"/>
      <c r="M207" s="47"/>
    </row>
    <row r="208" spans="2:15" x14ac:dyDescent="0.2">
      <c r="B208" s="47"/>
      <c r="C208" s="47"/>
      <c r="D208" s="47"/>
      <c r="E208" s="47"/>
      <c r="F208" s="47"/>
      <c r="G208" s="47"/>
      <c r="H208" s="47"/>
      <c r="I208" s="47"/>
      <c r="J208" s="82"/>
      <c r="K208" s="82"/>
      <c r="L208" s="82"/>
      <c r="M208" s="47"/>
    </row>
  </sheetData>
  <mergeCells count="42">
    <mergeCell ref="J2:L2"/>
    <mergeCell ref="J3:L3"/>
    <mergeCell ref="D4:F4"/>
    <mergeCell ref="Z4:AB4"/>
    <mergeCell ref="X4:Y4"/>
    <mergeCell ref="B168:I169"/>
    <mergeCell ref="J4:K4"/>
    <mergeCell ref="O4:P4"/>
    <mergeCell ref="R4:T4"/>
    <mergeCell ref="H156:I156"/>
    <mergeCell ref="B6:B10"/>
    <mergeCell ref="B11:B15"/>
    <mergeCell ref="B16:B20"/>
    <mergeCell ref="B21:B25"/>
    <mergeCell ref="B26:B30"/>
    <mergeCell ref="B31:B35"/>
    <mergeCell ref="B36:B40"/>
    <mergeCell ref="B41:B45"/>
    <mergeCell ref="B46:B50"/>
    <mergeCell ref="B51:B55"/>
    <mergeCell ref="B56:B60"/>
    <mergeCell ref="B61:B65"/>
    <mergeCell ref="B66:B70"/>
    <mergeCell ref="B71:B75"/>
    <mergeCell ref="B76:B80"/>
    <mergeCell ref="B81:B85"/>
    <mergeCell ref="B86:B90"/>
    <mergeCell ref="B91:B95"/>
    <mergeCell ref="B96:B100"/>
    <mergeCell ref="B101:B105"/>
    <mergeCell ref="B106:B110"/>
    <mergeCell ref="B111:B115"/>
    <mergeCell ref="B116:B120"/>
    <mergeCell ref="B121:B125"/>
    <mergeCell ref="B126:B130"/>
    <mergeCell ref="B131:B135"/>
    <mergeCell ref="AA159:AB159"/>
    <mergeCell ref="AA160:AB160"/>
    <mergeCell ref="B136:B140"/>
    <mergeCell ref="B141:B145"/>
    <mergeCell ref="B146:B150"/>
    <mergeCell ref="B151:B155"/>
  </mergeCells>
  <phoneticPr fontId="11" type="noConversion"/>
  <conditionalFormatting sqref="D6 D11 D16 D21 D26 D31 D36 D41 D46 D51 D56 D61 D66 D71 D76 D81 D86 D91 D96 D101 D106 D111 D116 D121 D126 D131 D136 D141 D146 D151">
    <cfRule type="cellIs" dxfId="31" priority="15" operator="notEqual">
      <formula>IF(LEFT($A6,2)="ma",$D$171,IF(LEFT($A6,2)="di",$D$176,IF(LEFT($A6,2)="wo",$D$181,IF(LEFT($A6,2)="do",$D$186,IF(LEFT($A6,2)="vr",$D$191,IF(LEFT($A6,2)="za",$D$198,IF(LEFT($A6,2)="zo",$D$199)))))))</formula>
    </cfRule>
    <cfRule type="cellIs" dxfId="30" priority="16" operator="notEqual">
      <formula>IF(LEFT($A6,2)="ma",$D$171,IF(LEFT($A6,2)="di",$D$176,IF(LEFT($A6,2)="wo",$D$181,IF(LEFT($A6,2)="do",$D$186,IF(LEFT($A6,2)="vr",$D$191,IF(LEFT($A6,2)="za",$D$198,IF(LEFT($A6,2)="zo",$D$199)))))))</formula>
    </cfRule>
  </conditionalFormatting>
  <conditionalFormatting sqref="D8 D13 D18 D23 D28 D33 D38 D43 D48 D53 D58 D63 D68 D73 D78 D83 D88 D93 D98 D103 D108 D113 D118 D123 D128 D133 D138 D143 D148 D153">
    <cfRule type="cellIs" dxfId="29" priority="14" operator="notEqual">
      <formula>IF(LEFT($A8,2)="ma",$D$173,IF(LEFT($A8,2)="di",$D$178,IF(LEFT($A8,2)="wo",$D$183,IF(LEFT($A8,2)="do",$D$188,IF(LEFT($A8,2)="vr",$D$193,IF(LEFT($A8,2)="za",$D$198,IF(LEFT($A8,2)="zo",$D$199)))))))</formula>
    </cfRule>
  </conditionalFormatting>
  <conditionalFormatting sqref="D7 D12 D17 D22 D27 D32 D37 D42 D47 D52 D57 D62 D67 D72 D77 D82 D87 D92 D97 D102 D107 D112 D117 D122 D127 D132 D137 D142 D147 D152">
    <cfRule type="cellIs" dxfId="28" priority="13" operator="notEqual">
      <formula>IF(LEFT($A7,2)="ma",$D$172,IF(LEFT($A7,2)="di",$D$177,IF(LEFT($A7,2)="wo",$D$182,IF(LEFT($A7,2)="do",$D$187,IF(LEFT($A7,2)="vr",$D$192,IF(LEFT($A7,2)="za",$D$198,IF(LEFT($A7,2)="zo",$D$199)))))))</formula>
    </cfRule>
  </conditionalFormatting>
  <conditionalFormatting sqref="D9 D14 D19 D24 D29 D34 D39 D44 D49 D54 D59 D64 D69 D74 D79 D84 D89 D94 D99 D104 D109 D114 D119 D124 D129 D134 D139 D144 D149 D154">
    <cfRule type="cellIs" dxfId="27" priority="12" operator="notEqual">
      <formula>IF(LEFT($A9,2)="ma",$D$174,IF(LEFT($A9,2)="di",$D$179,IF(LEFT($A9,2)="wo",$D$184,IF(LEFT($A9,2)="do",$D$189,IF(LEFT($A9,2)="vr",$D$194,IF(LEFT($A9,2)="za",$D$198,IF(LEFT($A9,2)="zo",$D$199)))))))</formula>
    </cfRule>
  </conditionalFormatting>
  <conditionalFormatting sqref="D10 D15 D20 D25 D30 D35 D40 D45 D50 D55 D60 D65 D70 D75 D80 D85 D90 D95 D100 D105 D110 D115 D120 D125 D130 D135 D140 D145 D150 D155">
    <cfRule type="cellIs" dxfId="26" priority="11" operator="notEqual">
      <formula>IF(LEFT($A10,2)="ma",$D$175,IF(LEFT($A10,2)="di",$D$180,IF(LEFT($A10,2)="wo",$D$185,IF(LEFT($A10,2)="do",$D$190,IF(LEFT($A10,2)="vr",$D$195,IF(LEFT($A10,2)="za",$D$198,IF(LEFT($A10,2)="zo",$D$199)))))))</formula>
    </cfRule>
  </conditionalFormatting>
  <conditionalFormatting sqref="E6 E11 E16 E21 E26 E31 E36 E41 E46 E51 E56 E61 E66 E71 E76 E81 E86 E91 E96 E101 E106 E111 E116 E121 E126 E131 E136 E141 E146 E151">
    <cfRule type="cellIs" dxfId="25" priority="10" operator="notEqual">
      <formula>IF(LEFT($A6,2)="ma",$E$171,IF(LEFT($A6,2)="di",$E$176,IF(LEFT($A6,2)="wo",$E$181,IF(LEFT($A6,2)="do",$E$186,IF(LEFT($A6,2)="vr",$E$191,IF(LEFT($A6,2)="za",$E$198,IF(LEFT($A6,2)="zo",$E$199)))))))</formula>
    </cfRule>
  </conditionalFormatting>
  <conditionalFormatting sqref="E7 E12 E17 E22 E27 E32 E37 E42 E47 E52 E57 E62 E67 E72 E77 E82 E87 E92 E97 E102 E107 E112 E117 E122 E127 E132 E137 E142 E147 E152">
    <cfRule type="cellIs" dxfId="24" priority="9" operator="notEqual">
      <formula>IF(LEFT($A7,2)="ma",$E$172,IF(LEFT($A7,2)="di",$E$177,IF(LEFT($A7,2)="wo",$E$182,IF(LEFT($A7,2)="do",$E$187,IF(LEFT($A7,2)="vr",$E$192,IF(LEFT($A7,2)="za",$E$198,IF(LEFT($A7,2)="zo",$E$199)))))))</formula>
    </cfRule>
  </conditionalFormatting>
  <conditionalFormatting sqref="E8 E13 E18 E23 E28 E33 E38 E43 E48 E53 E58 E63 E68 E73 E78 E83 E88 E93 E98 E103 E108 E113 E118 E123 E128 E133 E138 E143 E148 E153">
    <cfRule type="cellIs" dxfId="23" priority="8" operator="notEqual">
      <formula>IF(LEFT($A8,2)="ma",$E$173,IF(LEFT($A8,2)="di",$E$178,IF(LEFT($A8,2)="wo",$E$183,IF(LEFT($A8,2)="do",$E$188,IF(LEFT($A8,2)="vr",$E$193,IF(LEFT($A8,2)="za",$E$198,IF(LEFT($A8,2)="zo",$E$199)))))))</formula>
    </cfRule>
  </conditionalFormatting>
  <conditionalFormatting sqref="E9 E14 E19 E24 E29 E34 E39 E44 E49 E54 E59 E64 E69 E74 E79 E84 E89 E94 E99 E104 E109 E114 E119 E124 E129 E134 E139 E144 E149 E154">
    <cfRule type="cellIs" dxfId="22" priority="7" operator="notEqual">
      <formula>IF(LEFT($A9,2)="ma",$E$174,IF(LEFT($A9,2)="di",$E$179,IF(LEFT($A9,2)="wo",$E$184,IF(LEFT($A9,2)="do",$E$189,IF(LEFT($A9,2)="vr",$E$194,IF(LEFT($A9,2)="za",$E$198,IF(LEFT($A9,2)="zo",$E$199)))))))</formula>
    </cfRule>
  </conditionalFormatting>
  <conditionalFormatting sqref="E10 E15 E20 E25 E30 E35 E40 E45 E50 E55 E60 E65 E70 E75 E80 E85 E90 E95 E100 E105 E110 E115 E120 E125 E130 E135 E140 E145 E150 E155">
    <cfRule type="cellIs" dxfId="21" priority="6" operator="notEqual">
      <formula>IF(LEFT($A10,2)="ma",$E$175,IF(LEFT($A10,2)="di",$E$180,IF(LEFT($A10,2)="wo",$E$185,IF(LEFT($A10,2)="do",$E$190,IF(LEFT($A10,2)="vr",$E$195,IF(LEFT($A10,2)="za",$E$198,IF(LEFT($A10,2)="zo",$E$199)))))))</formula>
    </cfRule>
  </conditionalFormatting>
  <conditionalFormatting sqref="F6 F11 F16 F21 F26 F31 F36 F41 F46 F51 F56 F61 F66 F71 F76 F81 F86 F91 F96 F101 F106 F111 F116 F121 F126 F131 F136 F141 F146 F151">
    <cfRule type="cellIs" dxfId="20" priority="5" operator="notEqual">
      <formula>IF(LEFT($A6,2)="ma",$C$171,IF(LEFT($A6,2)="di",$C$176,IF(LEFT($A6,2)="wo",$C$181,IF(LEFT($A6,2)="do",$C$186,IF(LEFT($A6,2)="vr",$C$191,IF(LEFT($A6,2)="za",$C$198,IF(LEFT($A6,2)="zo",$C$199)))))))</formula>
    </cfRule>
  </conditionalFormatting>
  <conditionalFormatting sqref="F7 F12 F17 F22 F27 F32 F37 F42 F47 F52 F57 F62 F67 F72 F77 F82 F87 F92 F97 F102 F107 F112 F117 F122 F127 F132 F137 F142 F147 F152">
    <cfRule type="cellIs" dxfId="19" priority="4" operator="notEqual">
      <formula>IF(LEFT($A7,2)="ma",$C$172,IF(LEFT($A7,2)="di",$C$177,IF(LEFT($A7,2)="wo",$C$182,IF(LEFT($A7,2)="do",$C$187,IF(LEFT($A7,2)="vr",$C$192,IF(LEFT($A7,2)="za",$C$198,IF(LEFT($A7,2)="zo",$C$199)))))))</formula>
    </cfRule>
  </conditionalFormatting>
  <conditionalFormatting sqref="F8 F13 F18 F23 F28 F33 F38 F43 F48 F53 F58 F63 F68 F73 F78 F83 F88 F93 F98 F103 F108 F113 F118 F123 F128 F133 F138 F143 F148 F153">
    <cfRule type="cellIs" dxfId="18" priority="3" operator="notEqual">
      <formula>IF(LEFT($A8,2)="ma",$C$173,IF(LEFT($A8,2)="di",$C$178,IF(LEFT($A8,2)="wo",$C$183,IF(LEFT($A8,2)="do",$C$188,IF(LEFT($A8,2)="vr",$C$193,IF(LEFT($A8,2)="za",$C$198,IF(LEFT($A8,2)="zo",$C$199)))))))</formula>
    </cfRule>
  </conditionalFormatting>
  <conditionalFormatting sqref="F9 F14 F19 F24 F29 F34 F39 F44 F49 F54 F59 F64 F69 F74 F79 F84 F89 F94 F99 F104 F109 F114 F119 F124 F129 F134 F139 F144 F149 F154">
    <cfRule type="cellIs" dxfId="17" priority="2" operator="notEqual">
      <formula>IF(LEFT($A9,2)="ma",$C$174,IF(LEFT($A9,2)="di",$C$179,IF(LEFT($A9,2)="wo",$C$184,IF(LEFT($A9,2)="do",$C$189,IF(LEFT($A9,2)="vr",$C$194,IF(LEFT($A9,2)="za",$C$198,IF(LEFT($A9,2)="zo",$C$199)))))))</formula>
    </cfRule>
  </conditionalFormatting>
  <conditionalFormatting sqref="F10 F15 F20 F25 F30 F35 F40 F45 F50 F55 F60 F65 F70 F75 F80 F85 F90 F95 F100 F105 F110 F115 F120 F125 F130 F135 F140 F145 F150 F155">
    <cfRule type="cellIs" dxfId="16" priority="1" operator="notEqual">
      <formula>IF(LEFT($A10,2)="ma",$C$175,IF(LEFT($A10,2)="di",$C$180,IF(LEFT($A10,2)="wo",$C$185,IF(LEFT($A10,2)="do",$C$190,IF(LEFT($A10,2)="vr",$C$195,IF(LEFT($A10,2)="za",$C$198,IF(LEFT($A10,2)="zo",$C$199)))))))</formula>
    </cfRule>
  </conditionalFormatting>
  <dataValidations count="4">
    <dataValidation type="list" allowBlank="1" showInputMessage="1" showErrorMessage="1" sqref="H6:H155 F205:F206 F198:F201 F171:F195" xr:uid="{00000000-0002-0000-1700-000000000000}">
      <formula1>BIJZ</formula1>
    </dataValidation>
    <dataValidation type="list" allowBlank="1" showInputMessage="1" showErrorMessage="1" sqref="G198:G199 I205:I206 G205:G206 I198:I199 I201 G201 I171:I195 G171:G195" xr:uid="{00000000-0002-0000-1700-000001000000}">
      <formula1>VER</formula1>
    </dataValidation>
    <dataValidation type="list" allowBlank="1" showInputMessage="1" showErrorMessage="1" sqref="G200 I200" xr:uid="{00000000-0002-0000-1700-000002000000}">
      <formula1>$P$9:$P$35</formula1>
    </dataValidation>
    <dataValidation type="list" allowBlank="1" showInputMessage="1" showErrorMessage="1" sqref="I6:I155" xr:uid="{00000000-0002-0000-1700-000003000000}">
      <formula1>AFWEZIG</formula1>
    </dataValidation>
  </dataValidations>
  <pageMargins left="0.75" right="0.75" top="1" bottom="1" header="0.5" footer="0.5"/>
  <pageSetup paperSize="9" orientation="portrait" verticalDpi="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7" r:id="rId4" name="Spinner 1">
              <controlPr defaultSize="0" autoPict="0">
                <anchor moveWithCells="1" sizeWithCells="1">
                  <from>
                    <xdr:col>28</xdr:col>
                    <xdr:colOff>9525</xdr:colOff>
                    <xdr:row>2</xdr:row>
                    <xdr:rowOff>9525</xdr:rowOff>
                  </from>
                  <to>
                    <xdr:col>28</xdr:col>
                    <xdr:colOff>923925</xdr:colOff>
                    <xdr:row>3</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8"/>
  <dimension ref="A1:AI206"/>
  <sheetViews>
    <sheetView workbookViewId="0">
      <pane xSplit="2" ySplit="5" topLeftCell="O165" activePane="bottomRight" state="frozen"/>
      <selection activeCell="E205" sqref="E205"/>
      <selection pane="topRight" activeCell="E205" sqref="E205"/>
      <selection pane="bottomLeft" activeCell="E205" sqref="E205"/>
      <selection pane="bottomRight" activeCell="C160" sqref="C160"/>
    </sheetView>
  </sheetViews>
  <sheetFormatPr defaultColWidth="9.140625" defaultRowHeight="12.75" x14ac:dyDescent="0.2"/>
  <cols>
    <col min="1" max="1" width="23.140625" style="490" hidden="1" customWidth="1"/>
    <col min="2" max="2" width="22.42578125" style="47" customWidth="1"/>
    <col min="3" max="9" width="9.140625" style="47"/>
    <col min="10" max="12" width="9.140625" style="82"/>
    <col min="13" max="13" width="13.42578125" style="47" customWidth="1"/>
    <col min="14" max="14" width="13.42578125" style="47" hidden="1" customWidth="1"/>
    <col min="15" max="15" width="9.140625" style="47"/>
    <col min="16" max="16" width="39.7109375" style="47" customWidth="1"/>
    <col min="17" max="17" width="14.42578125" style="47" customWidth="1"/>
    <col min="18" max="18" width="8" style="47" customWidth="1"/>
    <col min="19" max="19" width="6.140625" style="47" customWidth="1"/>
    <col min="20" max="20" width="7.7109375" style="47" customWidth="1"/>
    <col min="21" max="22" width="7" style="47" hidden="1" customWidth="1"/>
    <col min="23" max="23" width="9.140625" style="47" hidden="1" customWidth="1"/>
    <col min="24" max="24" width="7" style="47" hidden="1" customWidth="1"/>
    <col min="25" max="25" width="8.140625" style="47" hidden="1" customWidth="1"/>
    <col min="26" max="27" width="8.140625" style="523" customWidth="1"/>
    <col min="28" max="28" width="11.28515625" style="523" customWidth="1"/>
    <col min="29" max="29" width="35.140625" style="47" customWidth="1"/>
    <col min="30" max="31" width="9.140625" style="47"/>
    <col min="32" max="32" width="17.42578125" style="47" hidden="1" customWidth="1"/>
    <col min="33" max="33" width="9.140625" style="47" hidden="1" customWidth="1"/>
    <col min="34" max="34" width="16.85546875" style="47" hidden="1" customWidth="1"/>
    <col min="35" max="35" width="9.140625" style="47" hidden="1" customWidth="1"/>
    <col min="36" max="37" width="9.140625" style="47" customWidth="1"/>
    <col min="38" max="16384" width="9.140625" style="47"/>
  </cols>
  <sheetData>
    <row r="1" spans="1:29" ht="13.5" thickBot="1" x14ac:dyDescent="0.25"/>
    <row r="2" spans="1:29" ht="13.5" thickBot="1" x14ac:dyDescent="0.25">
      <c r="E2" s="48"/>
      <c r="F2" s="48"/>
      <c r="G2" s="48"/>
      <c r="H2" s="48"/>
      <c r="I2" s="48"/>
      <c r="J2" s="669" t="s">
        <v>0</v>
      </c>
      <c r="K2" s="669"/>
      <c r="L2" s="669"/>
      <c r="M2" s="48"/>
      <c r="N2" s="48"/>
      <c r="O2" s="83"/>
      <c r="P2" s="50" t="s">
        <v>15</v>
      </c>
      <c r="Q2" s="201" t="e">
        <f>JANUARI!#REF!</f>
        <v>#REF!</v>
      </c>
      <c r="R2" s="52"/>
      <c r="S2" s="52"/>
      <c r="T2" s="52"/>
      <c r="U2" s="53"/>
      <c r="V2" s="53"/>
      <c r="W2" s="53"/>
      <c r="X2" s="53"/>
      <c r="Y2" s="53"/>
      <c r="Z2" s="524"/>
      <c r="AA2" s="524"/>
      <c r="AB2" s="524"/>
      <c r="AC2" s="53"/>
    </row>
    <row r="3" spans="1:29" ht="36.75" customHeight="1" x14ac:dyDescent="0.25">
      <c r="E3" s="54"/>
      <c r="F3" s="54"/>
      <c r="G3" s="54"/>
      <c r="H3" s="54"/>
      <c r="I3" s="54"/>
      <c r="J3" s="670" t="e">
        <f>JANUARI!#REF!</f>
        <v>#REF!</v>
      </c>
      <c r="K3" s="670"/>
      <c r="L3" s="670"/>
      <c r="M3" s="54"/>
      <c r="N3" s="54"/>
      <c r="O3" s="1"/>
      <c r="P3" s="1"/>
      <c r="Q3" s="1"/>
      <c r="R3" s="56">
        <f>JULI!R3</f>
        <v>0.35420000000000001</v>
      </c>
      <c r="S3" s="2"/>
      <c r="T3" s="1"/>
      <c r="V3" s="56"/>
      <c r="W3" s="56"/>
      <c r="X3" s="56"/>
      <c r="Y3" s="57">
        <v>2.4799999999999999E-2</v>
      </c>
      <c r="Z3" s="525"/>
      <c r="AA3" s="525"/>
      <c r="AB3" s="524"/>
      <c r="AC3" s="479">
        <v>2021</v>
      </c>
    </row>
    <row r="4" spans="1:29" x14ac:dyDescent="0.2">
      <c r="B4" s="58"/>
      <c r="C4" s="59"/>
      <c r="D4" s="673" t="s">
        <v>1</v>
      </c>
      <c r="E4" s="674"/>
      <c r="F4" s="675"/>
      <c r="G4" s="60"/>
      <c r="H4" s="60"/>
      <c r="I4" s="60"/>
      <c r="J4" s="681" t="s">
        <v>20</v>
      </c>
      <c r="K4" s="682"/>
      <c r="L4" s="84"/>
      <c r="M4" s="84" t="s">
        <v>74</v>
      </c>
      <c r="N4" s="457"/>
      <c r="O4" s="671" t="s">
        <v>12</v>
      </c>
      <c r="P4" s="672"/>
      <c r="Q4" s="85" t="s">
        <v>13</v>
      </c>
      <c r="R4" s="678" t="s">
        <v>16</v>
      </c>
      <c r="S4" s="679"/>
      <c r="T4" s="680"/>
      <c r="U4" s="101"/>
      <c r="V4" s="102"/>
      <c r="W4" s="61"/>
      <c r="X4" s="691" t="s">
        <v>17</v>
      </c>
      <c r="Y4" s="692"/>
      <c r="Z4" s="685" t="s">
        <v>2</v>
      </c>
      <c r="AA4" s="686"/>
      <c r="AB4" s="687"/>
      <c r="AC4" s="53"/>
    </row>
    <row r="5" spans="1:29" ht="76.5" customHeight="1" thickBot="1" x14ac:dyDescent="0.25">
      <c r="A5" s="491"/>
      <c r="B5" s="62" t="s">
        <v>3</v>
      </c>
      <c r="C5" s="361" t="s">
        <v>91</v>
      </c>
      <c r="D5" s="63" t="s">
        <v>5</v>
      </c>
      <c r="E5" s="63" t="s">
        <v>6</v>
      </c>
      <c r="F5" s="63" t="s">
        <v>7</v>
      </c>
      <c r="G5" s="64" t="s">
        <v>8</v>
      </c>
      <c r="H5" s="63" t="s">
        <v>69</v>
      </c>
      <c r="I5" s="63" t="s">
        <v>68</v>
      </c>
      <c r="J5" s="86" t="s">
        <v>19</v>
      </c>
      <c r="K5" s="86" t="s">
        <v>18</v>
      </c>
      <c r="L5" s="87" t="s">
        <v>88</v>
      </c>
      <c r="M5" s="87" t="s">
        <v>79</v>
      </c>
      <c r="N5" s="458" t="s">
        <v>21</v>
      </c>
      <c r="O5" s="88" t="s">
        <v>126</v>
      </c>
      <c r="P5" s="89" t="s">
        <v>125</v>
      </c>
      <c r="Q5" s="89" t="s">
        <v>14</v>
      </c>
      <c r="R5" s="65" t="s">
        <v>9</v>
      </c>
      <c r="S5" s="386" t="s">
        <v>98</v>
      </c>
      <c r="T5" s="65" t="s">
        <v>10</v>
      </c>
      <c r="U5" s="66" t="s">
        <v>9</v>
      </c>
      <c r="V5" s="66" t="s">
        <v>98</v>
      </c>
      <c r="W5" s="269" t="s">
        <v>99</v>
      </c>
      <c r="X5" s="269" t="s">
        <v>100</v>
      </c>
      <c r="Y5" s="66" t="s">
        <v>10</v>
      </c>
      <c r="Z5" s="526" t="s">
        <v>138</v>
      </c>
      <c r="AA5" s="526" t="s">
        <v>136</v>
      </c>
      <c r="AB5" s="527" t="s">
        <v>137</v>
      </c>
      <c r="AC5" s="90" t="s">
        <v>11</v>
      </c>
    </row>
    <row r="6" spans="1:29" ht="12.75" customHeight="1" thickBot="1" x14ac:dyDescent="0.3">
      <c r="A6" s="496" t="str">
        <f>TEXT($B$6,"dddd")</f>
        <v>woensdag</v>
      </c>
      <c r="B6" s="663">
        <f>DATE($AC$3,12,1)</f>
        <v>43069</v>
      </c>
      <c r="C6" s="451"/>
      <c r="D6" s="493">
        <f>IF(LEFT($A6,2 )="ma",$D$171,IF(LEFT($A6,2)="di",$D$176,IF(LEFT($A6,2)="wo",$D$181,IF(LEFT($A6,2)="do",$D$186,IF(LEFT($A6,2)="vr",$D$191,IF(LEFT($A6,2)="za",$D$198,IF(LEFT($A6,2)="zo",$D$199)))))))</f>
        <v>0</v>
      </c>
      <c r="E6" s="495">
        <f>IF(LEFT($A6,2)="ma",$E$171,IF(LEFT($A6,2)="di",$E$176,IF(LEFT($A6,2)="wo",$E$181,IF(LEFT($A6,2)="do",$E$186,IF(LEFT($A6,2)="vr",$E$191,IF(LEFT($A6,2)="za",$E$198,IF(LEFT($A6,2)="zo",$E$199)))))))</f>
        <v>0</v>
      </c>
      <c r="F6" s="495">
        <f>IF(LEFT($A6,2)="ma",$C$171,IF(LEFT($A6,2)="di",$C$176,IF(LEFT($A6,2)="wo",$C$181,IF(LEFT($A6,2)="do",$C$186,IF(LEFT($A6,2)="vr",$C$191,IF(LEFT($A6,2)="za",$C$198,IF(LEFT($A6,2)="zo",$C$199)))))))</f>
        <v>0</v>
      </c>
      <c r="G6" s="42">
        <f t="shared" ref="G6:G12" si="0">E6-D6-F6</f>
        <v>0</v>
      </c>
      <c r="H6" s="264"/>
      <c r="I6" s="508"/>
      <c r="J6" s="276"/>
      <c r="K6" s="276"/>
      <c r="L6" s="277"/>
      <c r="M6" s="278"/>
      <c r="N6" s="460">
        <f>$B$6</f>
        <v>43069</v>
      </c>
      <c r="O6" s="389"/>
      <c r="P6" s="279"/>
      <c r="Q6" s="401"/>
      <c r="R6" s="79"/>
      <c r="S6" s="200">
        <f t="shared" ref="S6:S69" si="1">IF(LEFT(M6,1)="R",IF(R6&lt;$Q$2,0,R6-$Q$2),IF(LEFT(M6,1)="S",IF(R6&lt;$Q$2,0,R6-$Q$2),R6))</f>
        <v>0</v>
      </c>
      <c r="T6" s="5">
        <f t="shared" ref="T6:T37" si="2">S6*$R$3</f>
        <v>0</v>
      </c>
      <c r="U6" s="34"/>
      <c r="V6" s="67">
        <f>IF(LEFT(M6,1)="R",IF(U6&lt;$Q$2,0,U6-$Q$2),IF(LEFT(M6,1)="S",IF(U6&lt;$Q$2,0,U6-$Q$2),U6))</f>
        <v>0</v>
      </c>
      <c r="W6" s="67">
        <f>U6</f>
        <v>0</v>
      </c>
      <c r="X6" s="74">
        <f>W6*($Y$3)</f>
        <v>0</v>
      </c>
      <c r="Y6" s="91">
        <f t="shared" ref="Y6:Y37" si="3">V6*($R$3)</f>
        <v>0</v>
      </c>
      <c r="Z6" s="238"/>
      <c r="AA6" s="528">
        <v>0</v>
      </c>
      <c r="AB6" s="529">
        <v>0</v>
      </c>
      <c r="AC6" s="41"/>
    </row>
    <row r="7" spans="1:29" ht="12.75" customHeight="1" thickBot="1" x14ac:dyDescent="0.3">
      <c r="A7" s="497" t="str">
        <f t="shared" ref="A7:A10" si="4">TEXT($B$6,"dddd")</f>
        <v>woensdag</v>
      </c>
      <c r="B7" s="664"/>
      <c r="C7" s="450"/>
      <c r="D7" s="494">
        <f>IF(LEFT($A7,2)="ma",$D$172,IF(LEFT($A7,2)="di",$D$177,IF(LEFT($A7,2)="wo",$D$182,IF(LEFT($A7,2)="do",$D$187,IF(LEFT($A7,2)="vr",$D$192,IF(LEFT($A7,2)="za",$D$198,IF(LEFT($A7,2)="zo",$D$199)))))))</f>
        <v>0</v>
      </c>
      <c r="E7" s="441">
        <f>IF(LEFT($A7,2)="ma",$E$172,IF(LEFT($A7,2)="di",$E$177,IF(LEFT($A7,2)="wo",$E$182,IF(LEFT($A7,2)="do",$E$187,IF(LEFT($A7,2)="vr",$E$192,IF(LEFT($A7,2)="za",$E$198,IF(LEFT($A7,2)="zo",$E$199)))))))</f>
        <v>0</v>
      </c>
      <c r="F7" s="441">
        <f>IF(LEFT($A7,2)="ma",$C$172,IF(LEFT($A7,2)="di",$C$177,IF(LEFT($A7,2)="wo",$C$182,IF(LEFT($A7,2)="do",$C$187,IF(LEFT($A7,2)="vr",$C$192,IF(LEFT($A7,2)="za",$C$198,IF(LEFT($A7,2)="zo",$C$199)))))))</f>
        <v>0</v>
      </c>
      <c r="G7" s="43">
        <f t="shared" si="0"/>
        <v>0</v>
      </c>
      <c r="H7" s="265"/>
      <c r="I7" s="265"/>
      <c r="J7" s="280"/>
      <c r="K7" s="280"/>
      <c r="L7" s="281"/>
      <c r="M7" s="282"/>
      <c r="N7" s="460">
        <f t="shared" ref="N7:N10" si="5">$B$6</f>
        <v>43069</v>
      </c>
      <c r="O7" s="390"/>
      <c r="P7" s="283"/>
      <c r="Q7" s="283"/>
      <c r="R7" s="80"/>
      <c r="S7" s="68">
        <f t="shared" si="1"/>
        <v>0</v>
      </c>
      <c r="T7" s="4">
        <f t="shared" si="2"/>
        <v>0</v>
      </c>
      <c r="U7" s="35"/>
      <c r="V7" s="69">
        <f t="shared" ref="V7:V70" si="6">IF(LEFT(M7,1)="R",IF(U7&lt;$Q$2,0,U7-$Q$2),IF(LEFT(M7,1)="S",IF(U7&lt;$Q$2,0,U7-$Q$2),U7))</f>
        <v>0</v>
      </c>
      <c r="W7" s="69">
        <f t="shared" ref="W7:W70" si="7">U7</f>
        <v>0</v>
      </c>
      <c r="X7" s="70">
        <f t="shared" ref="X7:X70" si="8">W7*($Y$3)</f>
        <v>0</v>
      </c>
      <c r="Y7" s="92">
        <f t="shared" si="3"/>
        <v>0</v>
      </c>
      <c r="Z7" s="234"/>
      <c r="AA7" s="530">
        <v>0</v>
      </c>
      <c r="AB7" s="531">
        <v>0</v>
      </c>
      <c r="AC7" s="37"/>
    </row>
    <row r="8" spans="1:29" ht="12.75" customHeight="1" thickBot="1" x14ac:dyDescent="0.3">
      <c r="A8" s="497" t="str">
        <f t="shared" si="4"/>
        <v>woensdag</v>
      </c>
      <c r="B8" s="664"/>
      <c r="C8" s="452"/>
      <c r="D8" s="492">
        <f>IF(LEFT($A8,2)="ma",$D$173,IF(LEFT($A8,2)="di",$D$178,IF(LEFT($A8,2)="wo",$D$183,IF(LEFT($A8,2)="do",$D$188,IF(LEFT($A8,2)="vr",$D$193,IF(LEFT($A8,2)="za",$D$198,IF(LEFT($A8,2)="zo",$D$199)))))))</f>
        <v>0</v>
      </c>
      <c r="E8" s="441">
        <f>IF(LEFT($A8,2)="ma",$E$173,IF(LEFT($A8,2)="di",$E$178,IF(LEFT($A8,2)="wo",$E$183,IF(LEFT($A8,2)="do",$E$188,IF(LEFT($A8,2)="vr",$E$193,IF(LEFT($A8,2)="za",$E$198,IF(LEFT($A8,2)="zo",$E$199)))))))</f>
        <v>0</v>
      </c>
      <c r="F8" s="441">
        <f>IF(LEFT($A8,2)="ma",$C$173,IF(LEFT($A8,2)="di",$C$178,IF(LEFT($A8,2)="wo",$C$183,IF(LEFT($A8,2)="do",$C$188,IF(LEFT($A8,2)="vr",$C$193,IF(LEFT($A8,2)="za",$C$198,IF(LEFT($A8,2)="zo",$C$199)))))))</f>
        <v>0</v>
      </c>
      <c r="G8" s="43">
        <f t="shared" si="0"/>
        <v>0</v>
      </c>
      <c r="H8" s="265"/>
      <c r="I8" s="265"/>
      <c r="J8" s="280"/>
      <c r="K8" s="280"/>
      <c r="L8" s="281"/>
      <c r="M8" s="282"/>
      <c r="N8" s="460">
        <f t="shared" si="5"/>
        <v>43069</v>
      </c>
      <c r="O8" s="390"/>
      <c r="P8" s="283"/>
      <c r="Q8" s="283"/>
      <c r="R8" s="80"/>
      <c r="S8" s="68">
        <f t="shared" si="1"/>
        <v>0</v>
      </c>
      <c r="T8" s="4">
        <f t="shared" si="2"/>
        <v>0</v>
      </c>
      <c r="U8" s="35"/>
      <c r="V8" s="69">
        <f t="shared" si="6"/>
        <v>0</v>
      </c>
      <c r="W8" s="69">
        <f t="shared" si="7"/>
        <v>0</v>
      </c>
      <c r="X8" s="70">
        <f t="shared" si="8"/>
        <v>0</v>
      </c>
      <c r="Y8" s="92">
        <f t="shared" si="3"/>
        <v>0</v>
      </c>
      <c r="Z8" s="234"/>
      <c r="AA8" s="530">
        <v>0</v>
      </c>
      <c r="AB8" s="531">
        <v>0</v>
      </c>
      <c r="AC8" s="37"/>
    </row>
    <row r="9" spans="1:29" ht="12.75" customHeight="1" thickBot="1" x14ac:dyDescent="0.3">
      <c r="A9" s="497" t="str">
        <f t="shared" si="4"/>
        <v>woensdag</v>
      </c>
      <c r="B9" s="664"/>
      <c r="C9" s="450"/>
      <c r="D9" s="441">
        <f>IF(LEFT($A9,2)="ma",$D$174,IF(LEFT($A9,2)="di",$D$179,IF(LEFT($A9,2)="wo",$D$184,IF(LEFT($A9,2)="do",$D$189,IF(LEFT($A9,2)="vr",$D$194,IF(LEFT($A9,2)="za",$D$198,IF(LEFT($A9,2)="zo",$D$199)))))))</f>
        <v>0</v>
      </c>
      <c r="E9" s="441">
        <f>IF(LEFT($A9,2)="ma",$E$174,IF(LEFT($A9,2)="di",$E$179,IF(LEFT($A9,2)="wo",$E$184,IF(LEFT($A9,2)="do",$E$189,IF(LEFT($A9,2)="vr",$E$194,IF(LEFT($A9,2)="za",$E$198,IF(LEFT($A9,2)="zo",$E$199)))))))</f>
        <v>0</v>
      </c>
      <c r="F9" s="441">
        <f>IF(LEFT($A9,2)="ma",$C$174,IF(LEFT($A9,2)="di",$C$179,IF(LEFT($A9,2)="wo",$C$184,IF(LEFT($A9,2)="do",$C$189,IF(LEFT($A9,2)="vr",$C$194,IF(LEFT($A9,2)="za",$C$198,IF(LEFT($A9,2)="zo",$C$199)))))))</f>
        <v>0</v>
      </c>
      <c r="G9" s="43">
        <f t="shared" si="0"/>
        <v>0</v>
      </c>
      <c r="H9" s="265"/>
      <c r="I9" s="265"/>
      <c r="J9" s="280"/>
      <c r="K9" s="280"/>
      <c r="L9" s="281"/>
      <c r="M9" s="282"/>
      <c r="N9" s="460">
        <f t="shared" si="5"/>
        <v>43069</v>
      </c>
      <c r="O9" s="390"/>
      <c r="P9" s="283"/>
      <c r="Q9" s="283"/>
      <c r="R9" s="80"/>
      <c r="S9" s="68">
        <f t="shared" si="1"/>
        <v>0</v>
      </c>
      <c r="T9" s="4">
        <f t="shared" si="2"/>
        <v>0</v>
      </c>
      <c r="U9" s="35"/>
      <c r="V9" s="69">
        <f t="shared" si="6"/>
        <v>0</v>
      </c>
      <c r="W9" s="69">
        <f t="shared" si="7"/>
        <v>0</v>
      </c>
      <c r="X9" s="70">
        <f t="shared" si="8"/>
        <v>0</v>
      </c>
      <c r="Y9" s="92">
        <f t="shared" si="3"/>
        <v>0</v>
      </c>
      <c r="Z9" s="234"/>
      <c r="AA9" s="530">
        <v>0</v>
      </c>
      <c r="AB9" s="531">
        <v>0</v>
      </c>
      <c r="AC9" s="37"/>
    </row>
    <row r="10" spans="1:29" ht="13.5" customHeight="1" thickBot="1" x14ac:dyDescent="0.3">
      <c r="A10" s="498" t="str">
        <f t="shared" si="4"/>
        <v>woensdag</v>
      </c>
      <c r="B10" s="665"/>
      <c r="C10" s="449" t="e">
        <f>IF(LEFT($A6,2)="ma",SUM(G6:G10)-SUM($H$171:$H$175)+NOVEMBER!C155,IF(LEFT($A6,2)="di",SUM(G6:G10)-SUM($H$176:$H$180)+NOVEMBER!C155, IF(LEFT($A6,2)="wo",SUM(G6:G10)-SUM($H$181:$H$185)+NOVEMBER!C155, IF(LEFT($A6,2)="do",SUM(G6:G10)-SUM($H$186:$H$190)+NOVEMBER!C155, IF(LEFT($A6,2)="vr",SUM(G6:G10)-SUM($H$191:$H$195)+NOVEMBER!C155, IF(LEFT($A6,2)="za",SUM(G6:G10)-$H$198+NOVEMBER!C155, IF(LEFT($A6,2)="zo",SUM(G6:G10)-$H$199+NOVEMBER!C155)))))))</f>
        <v>#REF!</v>
      </c>
      <c r="D10" s="442">
        <f>IF(LEFT($A10,2)="ma",$D$175,IF(LEFT($A10,2)="di",$D$180,IF(LEFT($A10,2)="wo",$D$185,IF(LEFT($A10,2)="do",$D$190,IF(LEFT($A10,2)="vr",$D$195,IF(LEFT($A10,2)="za",$D$198,IF(LEFT($A10,2)="zo",$D$199)))))))</f>
        <v>0</v>
      </c>
      <c r="E10" s="442">
        <f>IF(LEFT($A10,2)="ma",$E$175,IF(LEFT($A10,2)="di",$E$180,IF(LEFT($A10,2)="wo",$E$185,IF(LEFT($A10,2)="do",$E$190,IF(LEFT($A10,2)="vr",$E$195,IF(LEFT($A10,2)="za",$E$198,IF(LEFT($A10,2)="zo",$E$199)))))))</f>
        <v>0</v>
      </c>
      <c r="F10" s="442">
        <f>IF(LEFT($A10,2)="ma",$C$175,IF(LEFT($A10,2)="di",$C$180,IF(LEFT($A10,2)="wo",$C$185,IF(LEFT($A10,2)="do",$C$190,IF(LEFT($A10,2)="vr",$C$195,IF(LEFT($A10,2)="za",$C$198,IF(LEFT($A10,2)="zo",$C$199)))))))</f>
        <v>0</v>
      </c>
      <c r="G10" s="44">
        <f t="shared" si="0"/>
        <v>0</v>
      </c>
      <c r="H10" s="266"/>
      <c r="I10" s="266"/>
      <c r="J10" s="284"/>
      <c r="K10" s="284"/>
      <c r="L10" s="285"/>
      <c r="M10" s="286"/>
      <c r="N10" s="460">
        <f t="shared" si="5"/>
        <v>43069</v>
      </c>
      <c r="O10" s="391"/>
      <c r="P10" s="287"/>
      <c r="Q10" s="287"/>
      <c r="R10" s="81"/>
      <c r="S10" s="71">
        <f t="shared" si="1"/>
        <v>0</v>
      </c>
      <c r="T10" s="6">
        <f t="shared" si="2"/>
        <v>0</v>
      </c>
      <c r="U10" s="36"/>
      <c r="V10" s="72">
        <f t="shared" si="6"/>
        <v>0</v>
      </c>
      <c r="W10" s="72">
        <f t="shared" si="7"/>
        <v>0</v>
      </c>
      <c r="X10" s="73">
        <f t="shared" si="8"/>
        <v>0</v>
      </c>
      <c r="Y10" s="93">
        <f t="shared" si="3"/>
        <v>0</v>
      </c>
      <c r="Z10" s="235"/>
      <c r="AA10" s="532">
        <v>0</v>
      </c>
      <c r="AB10" s="533">
        <v>0</v>
      </c>
      <c r="AC10" s="38"/>
    </row>
    <row r="11" spans="1:29" ht="12.75" customHeight="1" thickBot="1" x14ac:dyDescent="0.3">
      <c r="A11" s="496" t="str">
        <f>TEXT($B$11,"dddd")</f>
        <v>donderdag</v>
      </c>
      <c r="B11" s="663">
        <f>DATE($AC$3,12,2)</f>
        <v>43070</v>
      </c>
      <c r="C11" s="451"/>
      <c r="D11" s="493">
        <f>IF(LEFT($A11,2 )="ma",$D$171,IF(LEFT($A11,2)="di",$D$176,IF(LEFT($A11,2)="wo",$D$181,IF(LEFT($A11,2)="do",$D$186,IF(LEFT($A11,2)="vr",$D$191,IF(LEFT($A11,2)="za",$D$198,IF(LEFT($A11,2)="zo",$D$199)))))))</f>
        <v>0</v>
      </c>
      <c r="E11" s="495">
        <f>IF(LEFT($A11,2)="ma",$E$171,IF(LEFT($A11,2)="di",$E$176,IF(LEFT($A11,2)="wo",$E$181,IF(LEFT($A11,2)="do",$E$186,IF(LEFT($A11,2)="vr",$E$191,IF(LEFT($A11,2)="za",$E$198,IF(LEFT($A11,2)="zo",$E$199)))))))</f>
        <v>0</v>
      </c>
      <c r="F11" s="495">
        <f>IF(LEFT($A11,2)="ma",$C$171,IF(LEFT($A11,2)="di",$C$176,IF(LEFT($A11,2)="wo",$C$181,IF(LEFT($A11,2)="do",$C$186,IF(LEFT($A11,2)="vr",$C$191,IF(LEFT($A11,2)="za",$C$198,IF(LEFT($A11,2)="zo",$C$199)))))))</f>
        <v>0</v>
      </c>
      <c r="G11" s="45">
        <f t="shared" si="0"/>
        <v>0</v>
      </c>
      <c r="H11" s="267"/>
      <c r="I11" s="508"/>
      <c r="J11" s="288"/>
      <c r="K11" s="288"/>
      <c r="L11" s="289"/>
      <c r="M11" s="290"/>
      <c r="N11" s="460">
        <f>$B$11</f>
        <v>43070</v>
      </c>
      <c r="O11" s="392"/>
      <c r="P11" s="291"/>
      <c r="Q11" s="291"/>
      <c r="R11" s="79"/>
      <c r="S11" s="200">
        <f t="shared" si="1"/>
        <v>0</v>
      </c>
      <c r="T11" s="5">
        <f t="shared" si="2"/>
        <v>0</v>
      </c>
      <c r="U11" s="34"/>
      <c r="V11" s="67">
        <f>IF(LEFT(M11,1)="R",IF(U11&lt;$Q$2,0,U11-$Q$2),IF(LEFT(M11,1)="S",IF(U11&lt;$Q$2,0,U11-$Q$2),U11))</f>
        <v>0</v>
      </c>
      <c r="W11" s="67">
        <f>U11</f>
        <v>0</v>
      </c>
      <c r="X11" s="74">
        <f>W11*($Y$3)</f>
        <v>0</v>
      </c>
      <c r="Y11" s="91">
        <f t="shared" si="3"/>
        <v>0</v>
      </c>
      <c r="Z11" s="236"/>
      <c r="AA11" s="534">
        <v>0</v>
      </c>
      <c r="AB11" s="535">
        <v>0</v>
      </c>
      <c r="AC11" s="39"/>
    </row>
    <row r="12" spans="1:29" ht="12.75" customHeight="1" thickBot="1" x14ac:dyDescent="0.3">
      <c r="A12" s="497" t="str">
        <f t="shared" ref="A12:A15" si="9">TEXT($B$11,"dddd")</f>
        <v>donderdag</v>
      </c>
      <c r="B12" s="664"/>
      <c r="C12" s="450"/>
      <c r="D12" s="494">
        <f>IF(LEFT($A12,2)="ma",$D$172,IF(LEFT($A12,2)="di",$D$177,IF(LEFT($A12,2)="wo",$D$182,IF(LEFT($A12,2)="do",$D$187,IF(LEFT($A12,2)="vr",$D$192,IF(LEFT($A12,2)="za",$D$198,IF(LEFT($A12,2)="zo",$D$199)))))))</f>
        <v>0</v>
      </c>
      <c r="E12" s="441">
        <f>IF(LEFT($A12,2)="ma",$E$172,IF(LEFT($A12,2)="di",$E$177,IF(LEFT($A12,2)="wo",$E$182,IF(LEFT($A12,2)="do",$E$187,IF(LEFT($A12,2)="vr",$E$192,IF(LEFT($A12,2)="za",$E$198,IF(LEFT($A12,2)="zo",$E$199)))))))</f>
        <v>0</v>
      </c>
      <c r="F12" s="441">
        <f>IF(LEFT($A12,2)="ma",$C$172,IF(LEFT($A12,2)="di",$C$177,IF(LEFT($A12,2)="wo",$C$182,IF(LEFT($A12,2)="do",$C$187,IF(LEFT($A12,2)="vr",$C$192,IF(LEFT($A12,2)="za",$C$198,IF(LEFT($A12,2)="zo",$C$199)))))))</f>
        <v>0</v>
      </c>
      <c r="G12" s="43">
        <f t="shared" si="0"/>
        <v>0</v>
      </c>
      <c r="H12" s="265"/>
      <c r="I12" s="265"/>
      <c r="J12" s="280"/>
      <c r="K12" s="280"/>
      <c r="L12" s="281"/>
      <c r="M12" s="282"/>
      <c r="N12" s="460">
        <f t="shared" ref="N12:N15" si="10">$B$11</f>
        <v>43070</v>
      </c>
      <c r="O12" s="390"/>
      <c r="P12" s="283"/>
      <c r="Q12" s="283"/>
      <c r="R12" s="80"/>
      <c r="S12" s="68">
        <f t="shared" si="1"/>
        <v>0</v>
      </c>
      <c r="T12" s="4">
        <f t="shared" si="2"/>
        <v>0</v>
      </c>
      <c r="U12" s="35"/>
      <c r="V12" s="69">
        <f t="shared" si="6"/>
        <v>0</v>
      </c>
      <c r="W12" s="69">
        <f t="shared" si="7"/>
        <v>0</v>
      </c>
      <c r="X12" s="70">
        <f t="shared" si="8"/>
        <v>0</v>
      </c>
      <c r="Y12" s="92">
        <f t="shared" si="3"/>
        <v>0</v>
      </c>
      <c r="Z12" s="234"/>
      <c r="AA12" s="530">
        <v>0</v>
      </c>
      <c r="AB12" s="531">
        <v>0</v>
      </c>
      <c r="AC12" s="37"/>
    </row>
    <row r="13" spans="1:29" ht="12.75" customHeight="1" thickBot="1" x14ac:dyDescent="0.3">
      <c r="A13" s="497" t="str">
        <f t="shared" si="9"/>
        <v>donderdag</v>
      </c>
      <c r="B13" s="664"/>
      <c r="C13" s="452"/>
      <c r="D13" s="492">
        <f>IF(LEFT($A13,2)="ma",$D$173,IF(LEFT($A13,2)="di",$D$178,IF(LEFT($A13,2)="wo",$D$183,IF(LEFT($A13,2)="do",$D$188,IF(LEFT($A13,2)="vr",$D$193,IF(LEFT($A13,2)="za",$D$198,IF(LEFT($A13,2)="zo",$D$199)))))))</f>
        <v>0</v>
      </c>
      <c r="E13" s="441">
        <f>IF(LEFT($A13,2)="ma",$E$173,IF(LEFT($A13,2)="di",$E$178,IF(LEFT($A13,2)="wo",$E$183,IF(LEFT($A13,2)="do",$E$188,IF(LEFT($A13,2)="vr",$E$193,IF(LEFT($A13,2)="za",$E$198,IF(LEFT($A13,2)="zo",$E$199)))))))</f>
        <v>0</v>
      </c>
      <c r="F13" s="441">
        <f>IF(LEFT($A13,2)="ma",$C$173,IF(LEFT($A13,2)="di",$C$178,IF(LEFT($A13,2)="wo",$C$183,IF(LEFT($A13,2)="do",$C$188,IF(LEFT($A13,2)="vr",$C$193,IF(LEFT($A13,2)="za",$C$198,IF(LEFT($A13,2)="zo",$C$199)))))))</f>
        <v>0</v>
      </c>
      <c r="G13" s="43">
        <f t="shared" ref="G13:G76" si="11">E13-D13-F13</f>
        <v>0</v>
      </c>
      <c r="H13" s="265"/>
      <c r="I13" s="265"/>
      <c r="J13" s="280"/>
      <c r="K13" s="280"/>
      <c r="L13" s="281"/>
      <c r="M13" s="282"/>
      <c r="N13" s="460">
        <f t="shared" si="10"/>
        <v>43070</v>
      </c>
      <c r="O13" s="390"/>
      <c r="P13" s="283"/>
      <c r="Q13" s="283"/>
      <c r="R13" s="80"/>
      <c r="S13" s="68">
        <f t="shared" si="1"/>
        <v>0</v>
      </c>
      <c r="T13" s="4">
        <f t="shared" si="2"/>
        <v>0</v>
      </c>
      <c r="U13" s="35"/>
      <c r="V13" s="69">
        <f t="shared" si="6"/>
        <v>0</v>
      </c>
      <c r="W13" s="69">
        <f t="shared" si="7"/>
        <v>0</v>
      </c>
      <c r="X13" s="70">
        <f t="shared" si="8"/>
        <v>0</v>
      </c>
      <c r="Y13" s="92">
        <f t="shared" si="3"/>
        <v>0</v>
      </c>
      <c r="Z13" s="234"/>
      <c r="AA13" s="530">
        <v>0</v>
      </c>
      <c r="AB13" s="531">
        <v>0</v>
      </c>
      <c r="AC13" s="37"/>
    </row>
    <row r="14" spans="1:29" ht="12.75" customHeight="1" thickBot="1" x14ac:dyDescent="0.3">
      <c r="A14" s="497" t="str">
        <f t="shared" si="9"/>
        <v>donderdag</v>
      </c>
      <c r="B14" s="664"/>
      <c r="C14" s="450"/>
      <c r="D14" s="441">
        <f>IF(LEFT($A14,2)="ma",$D$174,IF(LEFT($A14,2)="di",$D$179,IF(LEFT($A14,2)="wo",$D$184,IF(LEFT($A14,2)="do",$D$189,IF(LEFT($A14,2)="vr",$D$194,IF(LEFT($A14,2)="za",$D$198,IF(LEFT($A14,2)="zo",$D$199)))))))</f>
        <v>0</v>
      </c>
      <c r="E14" s="441">
        <f>IF(LEFT($A14,2)="ma",$E$174,IF(LEFT($A14,2)="di",$E$179,IF(LEFT($A14,2)="wo",$E$184,IF(LEFT($A14,2)="do",$E$189,IF(LEFT($A14,2)="vr",$E$194,IF(LEFT($A14,2)="za",$E$198,IF(LEFT($A14,2)="zo",$E$199)))))))</f>
        <v>0</v>
      </c>
      <c r="F14" s="441">
        <f>IF(LEFT($A14,2)="ma",$C$174,IF(LEFT($A14,2)="di",$C$179,IF(LEFT($A14,2)="wo",$C$184,IF(LEFT($A14,2)="do",$C$189,IF(LEFT($A14,2)="vr",$C$194,IF(LEFT($A14,2)="za",$C$198,IF(LEFT($A14,2)="zo",$C$199)))))))</f>
        <v>0</v>
      </c>
      <c r="G14" s="43">
        <f t="shared" si="11"/>
        <v>0</v>
      </c>
      <c r="H14" s="265"/>
      <c r="I14" s="265"/>
      <c r="J14" s="280"/>
      <c r="K14" s="280"/>
      <c r="L14" s="281"/>
      <c r="M14" s="282"/>
      <c r="N14" s="460">
        <f t="shared" si="10"/>
        <v>43070</v>
      </c>
      <c r="O14" s="390"/>
      <c r="P14" s="283"/>
      <c r="Q14" s="283"/>
      <c r="R14" s="80"/>
      <c r="S14" s="68">
        <f t="shared" si="1"/>
        <v>0</v>
      </c>
      <c r="T14" s="4">
        <f t="shared" si="2"/>
        <v>0</v>
      </c>
      <c r="U14" s="35"/>
      <c r="V14" s="69">
        <f t="shared" si="6"/>
        <v>0</v>
      </c>
      <c r="W14" s="69">
        <f t="shared" si="7"/>
        <v>0</v>
      </c>
      <c r="X14" s="70">
        <f t="shared" si="8"/>
        <v>0</v>
      </c>
      <c r="Y14" s="92">
        <f t="shared" si="3"/>
        <v>0</v>
      </c>
      <c r="Z14" s="234"/>
      <c r="AA14" s="530">
        <v>0</v>
      </c>
      <c r="AB14" s="531">
        <v>0</v>
      </c>
      <c r="AC14" s="37"/>
    </row>
    <row r="15" spans="1:29" ht="13.5" customHeight="1" thickBot="1" x14ac:dyDescent="0.3">
      <c r="A15" s="498" t="str">
        <f t="shared" si="9"/>
        <v>donderdag</v>
      </c>
      <c r="B15" s="665"/>
      <c r="C15" s="449" t="e">
        <f t="shared" ref="C15:C70" si="12">IF(LEFT($A11,2)="ma",SUM(G11:G15)-SUM($H$171:$H$175)+C10,IF(LEFT($A11,2)="di",SUM(G11:G15)-SUM($H$176:$H$180)+C10, IF(LEFT($A11,2)="wo",SUM(G11:G15)-SUM($H$181:$H$185)+C10, IF(LEFT($A11,2)="do",SUM(G11:G15)-SUM($H$186:$H$190)+C10, IF(LEFT($A11,2)="vr",SUM(G11:G15)-SUM($H$191:$H$195)+C10, IF(LEFT($A11,2)="za",SUM(G11:G15)-$H$198+C10, IF(LEFT($A11,2)="zo",SUM(G11:G15)-$H$199+C10)))))))</f>
        <v>#REF!</v>
      </c>
      <c r="D15" s="442">
        <f>IF(LEFT($A15,2)="ma",$D$175,IF(LEFT($A15,2)="di",$D$180,IF(LEFT($A15,2)="wo",$D$185,IF(LEFT($A15,2)="do",$D$190,IF(LEFT($A15,2)="vr",$D$195,IF(LEFT($A15,2)="za",$D$198,IF(LEFT($A15,2)="zo",$D$199)))))))</f>
        <v>0</v>
      </c>
      <c r="E15" s="442">
        <f>IF(LEFT($A15,2)="ma",$E$175,IF(LEFT($A15,2)="di",$E$180,IF(LEFT($A15,2)="wo",$E$185,IF(LEFT($A15,2)="do",$E$190,IF(LEFT($A15,2)="vr",$E$195,IF(LEFT($A15,2)="za",$E$198,IF(LEFT($A15,2)="zo",$E$199)))))))</f>
        <v>0</v>
      </c>
      <c r="F15" s="442">
        <f>IF(LEFT($A15,2)="ma",$C$175,IF(LEFT($A15,2)="di",$C$180,IF(LEFT($A15,2)="wo",$C$185,IF(LEFT($A15,2)="do",$C$190,IF(LEFT($A15,2)="vr",$C$195,IF(LEFT($A15,2)="za",$C$198,IF(LEFT($A15,2)="zo",$C$199)))))))</f>
        <v>0</v>
      </c>
      <c r="G15" s="46">
        <f t="shared" si="11"/>
        <v>0</v>
      </c>
      <c r="H15" s="268"/>
      <c r="I15" s="266"/>
      <c r="J15" s="292"/>
      <c r="K15" s="292"/>
      <c r="L15" s="293"/>
      <c r="M15" s="294"/>
      <c r="N15" s="460">
        <f t="shared" si="10"/>
        <v>43070</v>
      </c>
      <c r="O15" s="393"/>
      <c r="P15" s="295"/>
      <c r="Q15" s="295"/>
      <c r="R15" s="81"/>
      <c r="S15" s="71">
        <f t="shared" si="1"/>
        <v>0</v>
      </c>
      <c r="T15" s="6">
        <f t="shared" si="2"/>
        <v>0</v>
      </c>
      <c r="U15" s="36"/>
      <c r="V15" s="72">
        <f t="shared" si="6"/>
        <v>0</v>
      </c>
      <c r="W15" s="72">
        <f t="shared" si="7"/>
        <v>0</v>
      </c>
      <c r="X15" s="73">
        <f t="shared" si="8"/>
        <v>0</v>
      </c>
      <c r="Y15" s="93">
        <f t="shared" si="3"/>
        <v>0</v>
      </c>
      <c r="Z15" s="237"/>
      <c r="AA15" s="536">
        <v>0</v>
      </c>
      <c r="AB15" s="537">
        <v>0</v>
      </c>
      <c r="AC15" s="40"/>
    </row>
    <row r="16" spans="1:29" ht="12.75" customHeight="1" thickBot="1" x14ac:dyDescent="0.3">
      <c r="A16" s="496" t="str">
        <f>TEXT($B$16,"dddd")</f>
        <v>vrijdag</v>
      </c>
      <c r="B16" s="663">
        <f>DATE($AC$3,12,3)</f>
        <v>43071</v>
      </c>
      <c r="C16" s="451"/>
      <c r="D16" s="493">
        <f>IF(LEFT($A16,2 )="ma",$D$171,IF(LEFT($A16,2)="di",$D$176,IF(LEFT($A16,2)="wo",$D$181,IF(LEFT($A16,2)="do",$D$186,IF(LEFT($A16,2)="vr",$D$191,IF(LEFT($A16,2)="za",$D$198,IF(LEFT($A16,2)="zo",$D$199)))))))</f>
        <v>0</v>
      </c>
      <c r="E16" s="495">
        <f>IF(LEFT($A16,2)="ma",$E$171,IF(LEFT($A16,2)="di",$E$176,IF(LEFT($A16,2)="wo",$E$181,IF(LEFT($A16,2)="do",$E$186,IF(LEFT($A16,2)="vr",$E$191,IF(LEFT($A16,2)="za",$E$198,IF(LEFT($A16,2)="zo",$E$199)))))))</f>
        <v>0</v>
      </c>
      <c r="F16" s="495">
        <f>IF(LEFT($A16,2)="ma",$C$171,IF(LEFT($A16,2)="di",$C$176,IF(LEFT($A16,2)="wo",$C$181,IF(LEFT($A16,2)="do",$C$186,IF(LEFT($A16,2)="vr",$C$191,IF(LEFT($A16,2)="za",$C$198,IF(LEFT($A16,2)="zo",$C$199)))))))</f>
        <v>0</v>
      </c>
      <c r="G16" s="42">
        <f t="shared" si="11"/>
        <v>0</v>
      </c>
      <c r="H16" s="264"/>
      <c r="I16" s="508"/>
      <c r="J16" s="276"/>
      <c r="K16" s="276"/>
      <c r="L16" s="277"/>
      <c r="M16" s="278"/>
      <c r="N16" s="461">
        <f>$B$16</f>
        <v>43071</v>
      </c>
      <c r="O16" s="389"/>
      <c r="P16" s="279"/>
      <c r="Q16" s="279"/>
      <c r="R16" s="79"/>
      <c r="S16" s="200">
        <f t="shared" si="1"/>
        <v>0</v>
      </c>
      <c r="T16" s="5">
        <f t="shared" si="2"/>
        <v>0</v>
      </c>
      <c r="U16" s="34"/>
      <c r="V16" s="67">
        <f>IF(LEFT(M16,1)="R",IF(U16&lt;$Q$2,0,U16-$Q$2),IF(LEFT(M16,1)="S",IF(U16&lt;$Q$2,0,U16-$Q$2),U16))</f>
        <v>0</v>
      </c>
      <c r="W16" s="67">
        <f>U16</f>
        <v>0</v>
      </c>
      <c r="X16" s="74">
        <f>W16*($Y$3)</f>
        <v>0</v>
      </c>
      <c r="Y16" s="91">
        <f t="shared" si="3"/>
        <v>0</v>
      </c>
      <c r="Z16" s="238"/>
      <c r="AA16" s="528">
        <v>0</v>
      </c>
      <c r="AB16" s="529">
        <v>0</v>
      </c>
      <c r="AC16" s="41"/>
    </row>
    <row r="17" spans="1:29" ht="12.75" customHeight="1" thickBot="1" x14ac:dyDescent="0.3">
      <c r="A17" s="497" t="str">
        <f t="shared" ref="A17:A20" si="13">TEXT($B$16,"dddd")</f>
        <v>vrijdag</v>
      </c>
      <c r="B17" s="664"/>
      <c r="C17" s="450"/>
      <c r="D17" s="494">
        <f>IF(LEFT($A17,2)="ma",$D$172,IF(LEFT($A17,2)="di",$D$177,IF(LEFT($A17,2)="wo",$D$182,IF(LEFT($A17,2)="do",$D$187,IF(LEFT($A17,2)="vr",$D$192,IF(LEFT($A17,2)="za",$D$198,IF(LEFT($A17,2)="zo",$D$199)))))))</f>
        <v>0</v>
      </c>
      <c r="E17" s="441">
        <f>IF(LEFT($A17,2)="ma",$E$172,IF(LEFT($A17,2)="di",$E$177,IF(LEFT($A17,2)="wo",$E$182,IF(LEFT($A17,2)="do",$E$187,IF(LEFT($A17,2)="vr",$E$192,IF(LEFT($A17,2)="za",$E$198,IF(LEFT($A17,2)="zo",$E$199)))))))</f>
        <v>0</v>
      </c>
      <c r="F17" s="441">
        <f>IF(LEFT($A17,2)="ma",$C$172,IF(LEFT($A17,2)="di",$C$177,IF(LEFT($A17,2)="wo",$C$182,IF(LEFT($A17,2)="do",$C$187,IF(LEFT($A17,2)="vr",$C$192,IF(LEFT($A17,2)="za",$C$198,IF(LEFT($A17,2)="zo",$C$199)))))))</f>
        <v>0</v>
      </c>
      <c r="G17" s="43">
        <f t="shared" si="11"/>
        <v>0</v>
      </c>
      <c r="H17" s="265"/>
      <c r="I17" s="265"/>
      <c r="J17" s="280"/>
      <c r="K17" s="280"/>
      <c r="L17" s="281"/>
      <c r="M17" s="282"/>
      <c r="N17" s="461">
        <f t="shared" ref="N17:N20" si="14">$B$16</f>
        <v>43071</v>
      </c>
      <c r="O17" s="390"/>
      <c r="P17" s="283"/>
      <c r="Q17" s="283"/>
      <c r="R17" s="80"/>
      <c r="S17" s="68">
        <f t="shared" si="1"/>
        <v>0</v>
      </c>
      <c r="T17" s="4">
        <f t="shared" si="2"/>
        <v>0</v>
      </c>
      <c r="U17" s="35"/>
      <c r="V17" s="69">
        <f t="shared" si="6"/>
        <v>0</v>
      </c>
      <c r="W17" s="69">
        <f t="shared" si="7"/>
        <v>0</v>
      </c>
      <c r="X17" s="70">
        <f t="shared" si="8"/>
        <v>0</v>
      </c>
      <c r="Y17" s="92">
        <f t="shared" si="3"/>
        <v>0</v>
      </c>
      <c r="Z17" s="234"/>
      <c r="AA17" s="530">
        <v>0</v>
      </c>
      <c r="AB17" s="531">
        <v>0</v>
      </c>
      <c r="AC17" s="37"/>
    </row>
    <row r="18" spans="1:29" ht="12.75" customHeight="1" thickBot="1" x14ac:dyDescent="0.3">
      <c r="A18" s="497" t="str">
        <f t="shared" si="13"/>
        <v>vrijdag</v>
      </c>
      <c r="B18" s="664"/>
      <c r="C18" s="452"/>
      <c r="D18" s="492">
        <f>IF(LEFT($A18,2)="ma",$D$173,IF(LEFT($A18,2)="di",$D$178,IF(LEFT($A18,2)="wo",$D$183,IF(LEFT($A18,2)="do",$D$188,IF(LEFT($A18,2)="vr",$D$193,IF(LEFT($A18,2)="za",$D$198,IF(LEFT($A18,2)="zo",$D$199)))))))</f>
        <v>0</v>
      </c>
      <c r="E18" s="441">
        <f>IF(LEFT($A18,2)="ma",$E$173,IF(LEFT($A18,2)="di",$E$178,IF(LEFT($A18,2)="wo",$E$183,IF(LEFT($A18,2)="do",$E$188,IF(LEFT($A18,2)="vr",$E$193,IF(LEFT($A18,2)="za",$E$198,IF(LEFT($A18,2)="zo",$E$199)))))))</f>
        <v>0</v>
      </c>
      <c r="F18" s="441">
        <f>IF(LEFT($A18,2)="ma",$C$173,IF(LEFT($A18,2)="di",$C$178,IF(LEFT($A18,2)="wo",$C$183,IF(LEFT($A18,2)="do",$C$188,IF(LEFT($A18,2)="vr",$C$193,IF(LEFT($A18,2)="za",$C$198,IF(LEFT($A18,2)="zo",$C$199)))))))</f>
        <v>0</v>
      </c>
      <c r="G18" s="43">
        <f t="shared" si="11"/>
        <v>0</v>
      </c>
      <c r="H18" s="265"/>
      <c r="I18" s="265"/>
      <c r="J18" s="280"/>
      <c r="K18" s="280"/>
      <c r="L18" s="281"/>
      <c r="M18" s="282"/>
      <c r="N18" s="461">
        <f t="shared" si="14"/>
        <v>43071</v>
      </c>
      <c r="O18" s="390"/>
      <c r="P18" s="283"/>
      <c r="Q18" s="283"/>
      <c r="R18" s="80"/>
      <c r="S18" s="68">
        <f t="shared" si="1"/>
        <v>0</v>
      </c>
      <c r="T18" s="4">
        <f t="shared" si="2"/>
        <v>0</v>
      </c>
      <c r="U18" s="35"/>
      <c r="V18" s="69">
        <f t="shared" si="6"/>
        <v>0</v>
      </c>
      <c r="W18" s="69">
        <f t="shared" si="7"/>
        <v>0</v>
      </c>
      <c r="X18" s="70">
        <f t="shared" si="8"/>
        <v>0</v>
      </c>
      <c r="Y18" s="92">
        <f t="shared" si="3"/>
        <v>0</v>
      </c>
      <c r="Z18" s="234"/>
      <c r="AA18" s="530">
        <v>0</v>
      </c>
      <c r="AB18" s="531">
        <v>0</v>
      </c>
      <c r="AC18" s="37"/>
    </row>
    <row r="19" spans="1:29" ht="12.75" customHeight="1" thickBot="1" x14ac:dyDescent="0.3">
      <c r="A19" s="497" t="str">
        <f t="shared" si="13"/>
        <v>vrijdag</v>
      </c>
      <c r="B19" s="664"/>
      <c r="C19" s="450"/>
      <c r="D19" s="441">
        <f>IF(LEFT($A19,2)="ma",$D$174,IF(LEFT($A19,2)="di",$D$179,IF(LEFT($A19,2)="wo",$D$184,IF(LEFT($A19,2)="do",$D$189,IF(LEFT($A19,2)="vr",$D$194,IF(LEFT($A19,2)="za",$D$198,IF(LEFT($A19,2)="zo",$D$199)))))))</f>
        <v>0</v>
      </c>
      <c r="E19" s="441">
        <f>IF(LEFT($A19,2)="ma",$E$174,IF(LEFT($A19,2)="di",$E$179,IF(LEFT($A19,2)="wo",$E$184,IF(LEFT($A19,2)="do",$E$189,IF(LEFT($A19,2)="vr",$E$194,IF(LEFT($A19,2)="za",$E$198,IF(LEFT($A19,2)="zo",$E$199)))))))</f>
        <v>0</v>
      </c>
      <c r="F19" s="441">
        <f>IF(LEFT($A19,2)="ma",$C$174,IF(LEFT($A19,2)="di",$C$179,IF(LEFT($A19,2)="wo",$C$184,IF(LEFT($A19,2)="do",$C$189,IF(LEFT($A19,2)="vr",$C$194,IF(LEFT($A19,2)="za",$C$198,IF(LEFT($A19,2)="zo",$C$199)))))))</f>
        <v>0</v>
      </c>
      <c r="G19" s="43">
        <f t="shared" si="11"/>
        <v>0</v>
      </c>
      <c r="H19" s="265"/>
      <c r="I19" s="265"/>
      <c r="J19" s="280"/>
      <c r="K19" s="280"/>
      <c r="L19" s="281"/>
      <c r="M19" s="282"/>
      <c r="N19" s="461">
        <f t="shared" si="14"/>
        <v>43071</v>
      </c>
      <c r="O19" s="390"/>
      <c r="P19" s="283"/>
      <c r="Q19" s="283"/>
      <c r="R19" s="80"/>
      <c r="S19" s="68">
        <f t="shared" si="1"/>
        <v>0</v>
      </c>
      <c r="T19" s="4">
        <f t="shared" si="2"/>
        <v>0</v>
      </c>
      <c r="U19" s="35"/>
      <c r="V19" s="69">
        <f t="shared" si="6"/>
        <v>0</v>
      </c>
      <c r="W19" s="69">
        <f t="shared" si="7"/>
        <v>0</v>
      </c>
      <c r="X19" s="70">
        <f t="shared" si="8"/>
        <v>0</v>
      </c>
      <c r="Y19" s="92">
        <f t="shared" si="3"/>
        <v>0</v>
      </c>
      <c r="Z19" s="234"/>
      <c r="AA19" s="530">
        <v>0</v>
      </c>
      <c r="AB19" s="531">
        <v>0</v>
      </c>
      <c r="AC19" s="37"/>
    </row>
    <row r="20" spans="1:29" ht="13.5" customHeight="1" thickBot="1" x14ac:dyDescent="0.3">
      <c r="A20" s="498" t="str">
        <f t="shared" si="13"/>
        <v>vrijdag</v>
      </c>
      <c r="B20" s="665"/>
      <c r="C20" s="449" t="e">
        <f t="shared" si="12"/>
        <v>#REF!</v>
      </c>
      <c r="D20" s="442">
        <f>IF(LEFT($A20,2)="ma",$D$175,IF(LEFT($A20,2)="di",$D$180,IF(LEFT($A20,2)="wo",$D$185,IF(LEFT($A20,2)="do",$D$190,IF(LEFT($A20,2)="vr",$D$195,IF(LEFT($A20,2)="za",$D$198,IF(LEFT($A20,2)="zo",$D$199)))))))</f>
        <v>0</v>
      </c>
      <c r="E20" s="442">
        <f>IF(LEFT($A20,2)="ma",$E$175,IF(LEFT($A20,2)="di",$E$180,IF(LEFT($A20,2)="wo",$E$185,IF(LEFT($A20,2)="do",$E$190,IF(LEFT($A20,2)="vr",$E$195,IF(LEFT($A20,2)="za",$E$198,IF(LEFT($A20,2)="zo",$E$199)))))))</f>
        <v>0</v>
      </c>
      <c r="F20" s="442">
        <f>IF(LEFT($A20,2)="ma",$C$175,IF(LEFT($A20,2)="di",$C$180,IF(LEFT($A20,2)="wo",$C$185,IF(LEFT($A20,2)="do",$C$190,IF(LEFT($A20,2)="vr",$C$195,IF(LEFT($A20,2)="za",$C$198,IF(LEFT($A20,2)="zo",$C$199)))))))</f>
        <v>0</v>
      </c>
      <c r="G20" s="44">
        <f t="shared" si="11"/>
        <v>0</v>
      </c>
      <c r="H20" s="266"/>
      <c r="I20" s="266"/>
      <c r="J20" s="284"/>
      <c r="K20" s="284"/>
      <c r="L20" s="285"/>
      <c r="M20" s="286"/>
      <c r="N20" s="461">
        <f t="shared" si="14"/>
        <v>43071</v>
      </c>
      <c r="O20" s="391"/>
      <c r="P20" s="287"/>
      <c r="Q20" s="287"/>
      <c r="R20" s="81"/>
      <c r="S20" s="71">
        <f t="shared" si="1"/>
        <v>0</v>
      </c>
      <c r="T20" s="6">
        <f t="shared" si="2"/>
        <v>0</v>
      </c>
      <c r="U20" s="36"/>
      <c r="V20" s="72">
        <f t="shared" si="6"/>
        <v>0</v>
      </c>
      <c r="W20" s="72">
        <f t="shared" si="7"/>
        <v>0</v>
      </c>
      <c r="X20" s="73">
        <f t="shared" si="8"/>
        <v>0</v>
      </c>
      <c r="Y20" s="93">
        <f t="shared" si="3"/>
        <v>0</v>
      </c>
      <c r="Z20" s="235"/>
      <c r="AA20" s="532">
        <v>0</v>
      </c>
      <c r="AB20" s="533">
        <v>0</v>
      </c>
      <c r="AC20" s="38"/>
    </row>
    <row r="21" spans="1:29" ht="12.75" customHeight="1" x14ac:dyDescent="0.25">
      <c r="A21" s="496" t="str">
        <f>TEXT($B$21,"dddd")</f>
        <v>zaterdag</v>
      </c>
      <c r="B21" s="663">
        <f>DATE($AC$3,12,4)</f>
        <v>43072</v>
      </c>
      <c r="C21" s="451"/>
      <c r="D21" s="493">
        <f>IF(LEFT($A21,2 )="ma",$D$171,IF(LEFT($A21,2)="di",$D$176,IF(LEFT($A21,2)="wo",$D$181,IF(LEFT($A21,2)="do",$D$186,IF(LEFT($A21,2)="vr",$D$191,IF(LEFT($A21,2)="za",$D$198,IF(LEFT($A21,2)="zo",$D$199)))))))</f>
        <v>0</v>
      </c>
      <c r="E21" s="495">
        <f>IF(LEFT($A21,2)="ma",$E$171,IF(LEFT($A21,2)="di",$E$176,IF(LEFT($A21,2)="wo",$E$181,IF(LEFT($A21,2)="do",$E$186,IF(LEFT($A21,2)="vr",$E$191,IF(LEFT($A21,2)="za",$E$198,IF(LEFT($A21,2)="zo",$E$199)))))))</f>
        <v>0</v>
      </c>
      <c r="F21" s="495">
        <f>IF(LEFT($A21,2)="ma",$C$171,IF(LEFT($A21,2)="di",$C$176,IF(LEFT($A21,2)="wo",$C$181,IF(LEFT($A21,2)="do",$C$186,IF(LEFT($A21,2)="vr",$C$191,IF(LEFT($A21,2)="za",$C$198,IF(LEFT($A21,2)="zo",$C$199)))))))</f>
        <v>0</v>
      </c>
      <c r="G21" s="45">
        <f t="shared" si="11"/>
        <v>0</v>
      </c>
      <c r="H21" s="267"/>
      <c r="I21" s="508"/>
      <c r="J21" s="288"/>
      <c r="K21" s="288"/>
      <c r="L21" s="289"/>
      <c r="M21" s="290"/>
      <c r="N21" s="462">
        <f>$B$21</f>
        <v>43072</v>
      </c>
      <c r="O21" s="392"/>
      <c r="P21" s="291"/>
      <c r="Q21" s="291"/>
      <c r="R21" s="79"/>
      <c r="S21" s="200">
        <f t="shared" si="1"/>
        <v>0</v>
      </c>
      <c r="T21" s="5">
        <f t="shared" si="2"/>
        <v>0</v>
      </c>
      <c r="U21" s="34"/>
      <c r="V21" s="67">
        <f>IF(LEFT(M21,1)="R",IF(U21&lt;$Q$2,0,U21-$Q$2),IF(LEFT(M21,1)="S",IF(U21&lt;$Q$2,0,U21-$Q$2),U21))</f>
        <v>0</v>
      </c>
      <c r="W21" s="67">
        <f>U21</f>
        <v>0</v>
      </c>
      <c r="X21" s="74">
        <f>W21*($Y$3)</f>
        <v>0</v>
      </c>
      <c r="Y21" s="91">
        <f t="shared" si="3"/>
        <v>0</v>
      </c>
      <c r="Z21" s="236"/>
      <c r="AA21" s="534">
        <v>0</v>
      </c>
      <c r="AB21" s="535">
        <v>0</v>
      </c>
      <c r="AC21" s="39"/>
    </row>
    <row r="22" spans="1:29" ht="12.75" customHeight="1" x14ac:dyDescent="0.25">
      <c r="A22" s="497" t="str">
        <f t="shared" ref="A22:A25" si="15">TEXT($B$21,"dddd")</f>
        <v>zaterdag</v>
      </c>
      <c r="B22" s="664"/>
      <c r="C22" s="450"/>
      <c r="D22" s="494">
        <f>IF(LEFT($A22,2)="ma",$D$172,IF(LEFT($A22,2)="di",$D$177,IF(LEFT($A22,2)="wo",$D$182,IF(LEFT($A22,2)="do",$D$187,IF(LEFT($A22,2)="vr",$D$192,IF(LEFT($A22,2)="za",$D$198,IF(LEFT($A22,2)="zo",$D$199)))))))</f>
        <v>0</v>
      </c>
      <c r="E22" s="441">
        <f>IF(LEFT($A22,2)="ma",$E$172,IF(LEFT($A22,2)="di",$E$177,IF(LEFT($A22,2)="wo",$E$182,IF(LEFT($A22,2)="do",$E$187,IF(LEFT($A22,2)="vr",$E$192,IF(LEFT($A22,2)="za",$E$198,IF(LEFT($A22,2)="zo",$E$199)))))))</f>
        <v>0</v>
      </c>
      <c r="F22" s="441">
        <f>IF(LEFT($A22,2)="ma",$C$172,IF(LEFT($A22,2)="di",$C$177,IF(LEFT($A22,2)="wo",$C$182,IF(LEFT($A22,2)="do",$C$187,IF(LEFT($A22,2)="vr",$C$192,IF(LEFT($A22,2)="za",$C$198,IF(LEFT($A22,2)="zo",$C$199)))))))</f>
        <v>0</v>
      </c>
      <c r="G22" s="43">
        <f t="shared" si="11"/>
        <v>0</v>
      </c>
      <c r="H22" s="265"/>
      <c r="I22" s="265"/>
      <c r="J22" s="280"/>
      <c r="K22" s="280"/>
      <c r="L22" s="281"/>
      <c r="M22" s="282"/>
      <c r="N22" s="462">
        <f t="shared" ref="N22:N25" si="16">$B$21</f>
        <v>43072</v>
      </c>
      <c r="O22" s="390"/>
      <c r="P22" s="283"/>
      <c r="Q22" s="283"/>
      <c r="R22" s="80"/>
      <c r="S22" s="68">
        <f t="shared" si="1"/>
        <v>0</v>
      </c>
      <c r="T22" s="4">
        <f t="shared" si="2"/>
        <v>0</v>
      </c>
      <c r="U22" s="35"/>
      <c r="V22" s="69">
        <f t="shared" si="6"/>
        <v>0</v>
      </c>
      <c r="W22" s="69">
        <f t="shared" si="7"/>
        <v>0</v>
      </c>
      <c r="X22" s="70">
        <f t="shared" si="8"/>
        <v>0</v>
      </c>
      <c r="Y22" s="92">
        <f t="shared" si="3"/>
        <v>0</v>
      </c>
      <c r="Z22" s="234"/>
      <c r="AA22" s="530">
        <v>0</v>
      </c>
      <c r="AB22" s="531">
        <v>0</v>
      </c>
      <c r="AC22" s="37"/>
    </row>
    <row r="23" spans="1:29" ht="12.75" customHeight="1" x14ac:dyDescent="0.25">
      <c r="A23" s="497" t="str">
        <f t="shared" si="15"/>
        <v>zaterdag</v>
      </c>
      <c r="B23" s="664"/>
      <c r="C23" s="452"/>
      <c r="D23" s="492">
        <f>IF(LEFT($A23,2)="ma",$D$173,IF(LEFT($A23,2)="di",$D$178,IF(LEFT($A23,2)="wo",$D$183,IF(LEFT($A23,2)="do",$D$188,IF(LEFT($A23,2)="vr",$D$193,IF(LEFT($A23,2)="za",$D$198,IF(LEFT($A23,2)="zo",$D$199)))))))</f>
        <v>0</v>
      </c>
      <c r="E23" s="441">
        <f>IF(LEFT($A23,2)="ma",$E$173,IF(LEFT($A23,2)="di",$E$178,IF(LEFT($A23,2)="wo",$E$183,IF(LEFT($A23,2)="do",$E$188,IF(LEFT($A23,2)="vr",$E$193,IF(LEFT($A23,2)="za",$E$198,IF(LEFT($A23,2)="zo",$E$199)))))))</f>
        <v>0</v>
      </c>
      <c r="F23" s="441">
        <f>IF(LEFT($A23,2)="ma",$C$173,IF(LEFT($A23,2)="di",$C$178,IF(LEFT($A23,2)="wo",$C$183,IF(LEFT($A23,2)="do",$C$188,IF(LEFT($A23,2)="vr",$C$193,IF(LEFT($A23,2)="za",$C$198,IF(LEFT($A23,2)="zo",$C$199)))))))</f>
        <v>0</v>
      </c>
      <c r="G23" s="43">
        <f t="shared" si="11"/>
        <v>0</v>
      </c>
      <c r="H23" s="265"/>
      <c r="I23" s="265"/>
      <c r="J23" s="280"/>
      <c r="K23" s="280"/>
      <c r="L23" s="281"/>
      <c r="M23" s="282"/>
      <c r="N23" s="462">
        <f t="shared" si="16"/>
        <v>43072</v>
      </c>
      <c r="O23" s="390"/>
      <c r="P23" s="283"/>
      <c r="Q23" s="283"/>
      <c r="R23" s="80"/>
      <c r="S23" s="68">
        <f t="shared" si="1"/>
        <v>0</v>
      </c>
      <c r="T23" s="4">
        <f t="shared" si="2"/>
        <v>0</v>
      </c>
      <c r="U23" s="35"/>
      <c r="V23" s="69">
        <f t="shared" si="6"/>
        <v>0</v>
      </c>
      <c r="W23" s="69">
        <f t="shared" si="7"/>
        <v>0</v>
      </c>
      <c r="X23" s="70">
        <f t="shared" si="8"/>
        <v>0</v>
      </c>
      <c r="Y23" s="92">
        <f t="shared" si="3"/>
        <v>0</v>
      </c>
      <c r="Z23" s="234"/>
      <c r="AA23" s="530">
        <v>0</v>
      </c>
      <c r="AB23" s="531">
        <v>0</v>
      </c>
      <c r="AC23" s="37"/>
    </row>
    <row r="24" spans="1:29" ht="12.75" customHeight="1" thickBot="1" x14ac:dyDescent="0.3">
      <c r="A24" s="497" t="str">
        <f t="shared" si="15"/>
        <v>zaterdag</v>
      </c>
      <c r="B24" s="664"/>
      <c r="C24" s="450"/>
      <c r="D24" s="441">
        <f>IF(LEFT($A24,2)="ma",$D$174,IF(LEFT($A24,2)="di",$D$179,IF(LEFT($A24,2)="wo",$D$184,IF(LEFT($A24,2)="do",$D$189,IF(LEFT($A24,2)="vr",$D$194,IF(LEFT($A24,2)="za",$D$198,IF(LEFT($A24,2)="zo",$D$199)))))))</f>
        <v>0</v>
      </c>
      <c r="E24" s="441">
        <f>IF(LEFT($A24,2)="ma",$E$174,IF(LEFT($A24,2)="di",$E$179,IF(LEFT($A24,2)="wo",$E$184,IF(LEFT($A24,2)="do",$E$189,IF(LEFT($A24,2)="vr",$E$194,IF(LEFT($A24,2)="za",$E$198,IF(LEFT($A24,2)="zo",$E$199)))))))</f>
        <v>0</v>
      </c>
      <c r="F24" s="441">
        <f>IF(LEFT($A24,2)="ma",$C$174,IF(LEFT($A24,2)="di",$C$179,IF(LEFT($A24,2)="wo",$C$184,IF(LEFT($A24,2)="do",$C$189,IF(LEFT($A24,2)="vr",$C$194,IF(LEFT($A24,2)="za",$C$198,IF(LEFT($A24,2)="zo",$C$199)))))))</f>
        <v>0</v>
      </c>
      <c r="G24" s="43">
        <f t="shared" si="11"/>
        <v>0</v>
      </c>
      <c r="H24" s="265"/>
      <c r="I24" s="265"/>
      <c r="J24" s="280"/>
      <c r="K24" s="280"/>
      <c r="L24" s="281"/>
      <c r="M24" s="282"/>
      <c r="N24" s="462">
        <f t="shared" si="16"/>
        <v>43072</v>
      </c>
      <c r="O24" s="390"/>
      <c r="P24" s="283"/>
      <c r="Q24" s="283"/>
      <c r="R24" s="80"/>
      <c r="S24" s="68">
        <f t="shared" si="1"/>
        <v>0</v>
      </c>
      <c r="T24" s="4">
        <f t="shared" si="2"/>
        <v>0</v>
      </c>
      <c r="U24" s="35"/>
      <c r="V24" s="69">
        <f t="shared" si="6"/>
        <v>0</v>
      </c>
      <c r="W24" s="69">
        <f t="shared" si="7"/>
        <v>0</v>
      </c>
      <c r="X24" s="70">
        <f t="shared" si="8"/>
        <v>0</v>
      </c>
      <c r="Y24" s="92">
        <f t="shared" si="3"/>
        <v>0</v>
      </c>
      <c r="Z24" s="234"/>
      <c r="AA24" s="530">
        <v>0</v>
      </c>
      <c r="AB24" s="531">
        <v>0</v>
      </c>
      <c r="AC24" s="37"/>
    </row>
    <row r="25" spans="1:29" ht="13.5" customHeight="1" thickBot="1" x14ac:dyDescent="0.3">
      <c r="A25" s="498" t="str">
        <f t="shared" si="15"/>
        <v>zaterdag</v>
      </c>
      <c r="B25" s="665"/>
      <c r="C25" s="449" t="e">
        <f t="shared" si="12"/>
        <v>#REF!</v>
      </c>
      <c r="D25" s="442">
        <f>IF(LEFT($A25,2)="ma",$D$175,IF(LEFT($A25,2)="di",$D$180,IF(LEFT($A25,2)="wo",$D$185,IF(LEFT($A25,2)="do",$D$190,IF(LEFT($A25,2)="vr",$D$195,IF(LEFT($A25,2)="za",$D$198,IF(LEFT($A25,2)="zo",$D$199)))))))</f>
        <v>0</v>
      </c>
      <c r="E25" s="442">
        <f>IF(LEFT($A25,2)="ma",$E$175,IF(LEFT($A25,2)="di",$E$180,IF(LEFT($A25,2)="wo",$E$185,IF(LEFT($A25,2)="do",$E$190,IF(LEFT($A25,2)="vr",$E$195,IF(LEFT($A25,2)="za",$E$198,IF(LEFT($A25,2)="zo",$E$199)))))))</f>
        <v>0</v>
      </c>
      <c r="F25" s="442">
        <f>IF(LEFT($A25,2)="ma",$C$175,IF(LEFT($A25,2)="di",$C$180,IF(LEFT($A25,2)="wo",$C$185,IF(LEFT($A25,2)="do",$C$190,IF(LEFT($A25,2)="vr",$C$195,IF(LEFT($A25,2)="za",$C$198,IF(LEFT($A25,2)="zo",$C$199)))))))</f>
        <v>0</v>
      </c>
      <c r="G25" s="46">
        <f t="shared" si="11"/>
        <v>0</v>
      </c>
      <c r="H25" s="268"/>
      <c r="I25" s="266"/>
      <c r="J25" s="292"/>
      <c r="K25" s="292"/>
      <c r="L25" s="293"/>
      <c r="M25" s="294"/>
      <c r="N25" s="462">
        <f t="shared" si="16"/>
        <v>43072</v>
      </c>
      <c r="O25" s="393"/>
      <c r="P25" s="295"/>
      <c r="Q25" s="295"/>
      <c r="R25" s="81"/>
      <c r="S25" s="71">
        <f t="shared" si="1"/>
        <v>0</v>
      </c>
      <c r="T25" s="6">
        <f t="shared" si="2"/>
        <v>0</v>
      </c>
      <c r="U25" s="36"/>
      <c r="V25" s="72">
        <f t="shared" si="6"/>
        <v>0</v>
      </c>
      <c r="W25" s="72">
        <f t="shared" si="7"/>
        <v>0</v>
      </c>
      <c r="X25" s="73">
        <f t="shared" si="8"/>
        <v>0</v>
      </c>
      <c r="Y25" s="93">
        <f t="shared" si="3"/>
        <v>0</v>
      </c>
      <c r="Z25" s="237"/>
      <c r="AA25" s="536">
        <v>0</v>
      </c>
      <c r="AB25" s="537">
        <v>0</v>
      </c>
      <c r="AC25" s="40"/>
    </row>
    <row r="26" spans="1:29" ht="12.75" customHeight="1" thickBot="1" x14ac:dyDescent="0.3">
      <c r="A26" s="496" t="str">
        <f>TEXT($B$26,"dddd")</f>
        <v>zondag</v>
      </c>
      <c r="B26" s="663">
        <f>DATE($AC$3,12,5)</f>
        <v>43073</v>
      </c>
      <c r="C26" s="451"/>
      <c r="D26" s="493">
        <f>IF(LEFT($A26,2 )="ma",$D$171,IF(LEFT($A26,2)="di",$D$176,IF(LEFT($A26,2)="wo",$D$181,IF(LEFT($A26,2)="do",$D$186,IF(LEFT($A26,2)="vr",$D$191,IF(LEFT($A26,2)="za",$D$198,IF(LEFT($A26,2)="zo",$D$199)))))))</f>
        <v>0</v>
      </c>
      <c r="E26" s="495">
        <f>IF(LEFT($A26,2)="ma",$E$171,IF(LEFT($A26,2)="di",$E$176,IF(LEFT($A26,2)="wo",$E$181,IF(LEFT($A26,2)="do",$E$186,IF(LEFT($A26,2)="vr",$E$191,IF(LEFT($A26,2)="za",$E$198,IF(LEFT($A26,2)="zo",$E$199)))))))</f>
        <v>0</v>
      </c>
      <c r="F26" s="495">
        <f>IF(LEFT($A26,2)="ma",$C$171,IF(LEFT($A26,2)="di",$C$176,IF(LEFT($A26,2)="wo",$C$181,IF(LEFT($A26,2)="do",$C$186,IF(LEFT($A26,2)="vr",$C$191,IF(LEFT($A26,2)="za",$C$198,IF(LEFT($A26,2)="zo",$C$199)))))))</f>
        <v>0</v>
      </c>
      <c r="G26" s="42">
        <f t="shared" si="11"/>
        <v>0</v>
      </c>
      <c r="H26" s="264"/>
      <c r="I26" s="508"/>
      <c r="J26" s="276"/>
      <c r="K26" s="276"/>
      <c r="L26" s="277"/>
      <c r="M26" s="278"/>
      <c r="N26" s="461">
        <f>$B$26</f>
        <v>43073</v>
      </c>
      <c r="O26" s="389"/>
      <c r="P26" s="279"/>
      <c r="Q26" s="279"/>
      <c r="R26" s="79"/>
      <c r="S26" s="200">
        <f t="shared" si="1"/>
        <v>0</v>
      </c>
      <c r="T26" s="5">
        <f t="shared" si="2"/>
        <v>0</v>
      </c>
      <c r="U26" s="34"/>
      <c r="V26" s="67">
        <f>IF(LEFT(M26,1)="R",IF(U26&lt;$Q$2,0,U26-$Q$2),IF(LEFT(M26,1)="S",IF(U26&lt;$Q$2,0,U26-$Q$2),U26))</f>
        <v>0</v>
      </c>
      <c r="W26" s="67">
        <f>U26</f>
        <v>0</v>
      </c>
      <c r="X26" s="74">
        <f>W26*($Y$3)</f>
        <v>0</v>
      </c>
      <c r="Y26" s="91">
        <f t="shared" si="3"/>
        <v>0</v>
      </c>
      <c r="Z26" s="238"/>
      <c r="AA26" s="528">
        <v>0</v>
      </c>
      <c r="AB26" s="529">
        <v>0</v>
      </c>
      <c r="AC26" s="41"/>
    </row>
    <row r="27" spans="1:29" ht="12.75" customHeight="1" thickBot="1" x14ac:dyDescent="0.3">
      <c r="A27" s="497" t="str">
        <f t="shared" ref="A27:A30" si="17">TEXT($B$26,"dddd")</f>
        <v>zondag</v>
      </c>
      <c r="B27" s="664"/>
      <c r="C27" s="450"/>
      <c r="D27" s="494">
        <f>IF(LEFT($A27,2)="ma",$D$172,IF(LEFT($A27,2)="di",$D$177,IF(LEFT($A27,2)="wo",$D$182,IF(LEFT($A27,2)="do",$D$187,IF(LEFT($A27,2)="vr",$D$192,IF(LEFT($A27,2)="za",$D$198,IF(LEFT($A27,2)="zo",$D$199)))))))</f>
        <v>0</v>
      </c>
      <c r="E27" s="441">
        <f>IF(LEFT($A27,2)="ma",$E$172,IF(LEFT($A27,2)="di",$E$177,IF(LEFT($A27,2)="wo",$E$182,IF(LEFT($A27,2)="do",$E$187,IF(LEFT($A27,2)="vr",$E$192,IF(LEFT($A27,2)="za",$E$198,IF(LEFT($A27,2)="zo",$E$199)))))))</f>
        <v>0</v>
      </c>
      <c r="F27" s="441">
        <f>IF(LEFT($A27,2)="ma",$C$172,IF(LEFT($A27,2)="di",$C$177,IF(LEFT($A27,2)="wo",$C$182,IF(LEFT($A27,2)="do",$C$187,IF(LEFT($A27,2)="vr",$C$192,IF(LEFT($A27,2)="za",$C$198,IF(LEFT($A27,2)="zo",$C$199)))))))</f>
        <v>0</v>
      </c>
      <c r="G27" s="43">
        <f t="shared" si="11"/>
        <v>0</v>
      </c>
      <c r="H27" s="265"/>
      <c r="I27" s="265"/>
      <c r="J27" s="280"/>
      <c r="K27" s="280"/>
      <c r="L27" s="281"/>
      <c r="M27" s="282"/>
      <c r="N27" s="461">
        <f t="shared" ref="N27:N30" si="18">$B$26</f>
        <v>43073</v>
      </c>
      <c r="O27" s="390"/>
      <c r="P27" s="283"/>
      <c r="Q27" s="283"/>
      <c r="R27" s="80"/>
      <c r="S27" s="68">
        <f t="shared" si="1"/>
        <v>0</v>
      </c>
      <c r="T27" s="4">
        <f t="shared" si="2"/>
        <v>0</v>
      </c>
      <c r="U27" s="35"/>
      <c r="V27" s="69">
        <f t="shared" si="6"/>
        <v>0</v>
      </c>
      <c r="W27" s="69">
        <f t="shared" si="7"/>
        <v>0</v>
      </c>
      <c r="X27" s="70">
        <f t="shared" si="8"/>
        <v>0</v>
      </c>
      <c r="Y27" s="92">
        <f t="shared" si="3"/>
        <v>0</v>
      </c>
      <c r="Z27" s="234"/>
      <c r="AA27" s="530">
        <v>0</v>
      </c>
      <c r="AB27" s="531">
        <v>0</v>
      </c>
      <c r="AC27" s="37"/>
    </row>
    <row r="28" spans="1:29" ht="12.75" customHeight="1" thickBot="1" x14ac:dyDescent="0.3">
      <c r="A28" s="497" t="str">
        <f t="shared" si="17"/>
        <v>zondag</v>
      </c>
      <c r="B28" s="664"/>
      <c r="C28" s="452"/>
      <c r="D28" s="492">
        <f>IF(LEFT($A28,2)="ma",$D$173,IF(LEFT($A28,2)="di",$D$178,IF(LEFT($A28,2)="wo",$D$183,IF(LEFT($A28,2)="do",$D$188,IF(LEFT($A28,2)="vr",$D$193,IF(LEFT($A28,2)="za",$D$198,IF(LEFT($A28,2)="zo",$D$199)))))))</f>
        <v>0</v>
      </c>
      <c r="E28" s="441">
        <f>IF(LEFT($A28,2)="ma",$E$173,IF(LEFT($A28,2)="di",$E$178,IF(LEFT($A28,2)="wo",$E$183,IF(LEFT($A28,2)="do",$E$188,IF(LEFT($A28,2)="vr",$E$193,IF(LEFT($A28,2)="za",$E$198,IF(LEFT($A28,2)="zo",$E$199)))))))</f>
        <v>0</v>
      </c>
      <c r="F28" s="441">
        <f>IF(LEFT($A28,2)="ma",$C$173,IF(LEFT($A28,2)="di",$C$178,IF(LEFT($A28,2)="wo",$C$183,IF(LEFT($A28,2)="do",$C$188,IF(LEFT($A28,2)="vr",$C$193,IF(LEFT($A28,2)="za",$C$198,IF(LEFT($A28,2)="zo",$C$199)))))))</f>
        <v>0</v>
      </c>
      <c r="G28" s="43">
        <f t="shared" si="11"/>
        <v>0</v>
      </c>
      <c r="H28" s="265"/>
      <c r="I28" s="265"/>
      <c r="J28" s="280"/>
      <c r="K28" s="280"/>
      <c r="L28" s="281"/>
      <c r="M28" s="282"/>
      <c r="N28" s="461">
        <f t="shared" si="18"/>
        <v>43073</v>
      </c>
      <c r="O28" s="390"/>
      <c r="P28" s="283"/>
      <c r="Q28" s="283"/>
      <c r="R28" s="80"/>
      <c r="S28" s="68">
        <f t="shared" si="1"/>
        <v>0</v>
      </c>
      <c r="T28" s="4">
        <f t="shared" si="2"/>
        <v>0</v>
      </c>
      <c r="U28" s="35"/>
      <c r="V28" s="69">
        <f t="shared" si="6"/>
        <v>0</v>
      </c>
      <c r="W28" s="69">
        <f t="shared" si="7"/>
        <v>0</v>
      </c>
      <c r="X28" s="70">
        <f t="shared" si="8"/>
        <v>0</v>
      </c>
      <c r="Y28" s="92">
        <f t="shared" si="3"/>
        <v>0</v>
      </c>
      <c r="Z28" s="234"/>
      <c r="AA28" s="530">
        <v>0</v>
      </c>
      <c r="AB28" s="531">
        <v>0</v>
      </c>
      <c r="AC28" s="37"/>
    </row>
    <row r="29" spans="1:29" ht="12.75" customHeight="1" thickBot="1" x14ac:dyDescent="0.3">
      <c r="A29" s="497" t="str">
        <f t="shared" si="17"/>
        <v>zondag</v>
      </c>
      <c r="B29" s="664"/>
      <c r="C29" s="450"/>
      <c r="D29" s="441">
        <f>IF(LEFT($A29,2)="ma",$D$174,IF(LEFT($A29,2)="di",$D$179,IF(LEFT($A29,2)="wo",$D$184,IF(LEFT($A29,2)="do",$D$189,IF(LEFT($A29,2)="vr",$D$194,IF(LEFT($A29,2)="za",$D$198,IF(LEFT($A29,2)="zo",$D$199)))))))</f>
        <v>0</v>
      </c>
      <c r="E29" s="441">
        <f>IF(LEFT($A29,2)="ma",$E$174,IF(LEFT($A29,2)="di",$E$179,IF(LEFT($A29,2)="wo",$E$184,IF(LEFT($A29,2)="do",$E$189,IF(LEFT($A29,2)="vr",$E$194,IF(LEFT($A29,2)="za",$E$198,IF(LEFT($A29,2)="zo",$E$199)))))))</f>
        <v>0</v>
      </c>
      <c r="F29" s="441">
        <f>IF(LEFT($A29,2)="ma",$C$174,IF(LEFT($A29,2)="di",$C$179,IF(LEFT($A29,2)="wo",$C$184,IF(LEFT($A29,2)="do",$C$189,IF(LEFT($A29,2)="vr",$C$194,IF(LEFT($A29,2)="za",$C$198,IF(LEFT($A29,2)="zo",$C$199)))))))</f>
        <v>0</v>
      </c>
      <c r="G29" s="43">
        <f t="shared" si="11"/>
        <v>0</v>
      </c>
      <c r="H29" s="265"/>
      <c r="I29" s="265"/>
      <c r="J29" s="280"/>
      <c r="K29" s="280"/>
      <c r="L29" s="281"/>
      <c r="M29" s="282"/>
      <c r="N29" s="461">
        <f t="shared" si="18"/>
        <v>43073</v>
      </c>
      <c r="O29" s="390"/>
      <c r="P29" s="283"/>
      <c r="Q29" s="283"/>
      <c r="R29" s="80"/>
      <c r="S29" s="68">
        <f t="shared" si="1"/>
        <v>0</v>
      </c>
      <c r="T29" s="4">
        <f t="shared" si="2"/>
        <v>0</v>
      </c>
      <c r="U29" s="35"/>
      <c r="V29" s="69">
        <f t="shared" si="6"/>
        <v>0</v>
      </c>
      <c r="W29" s="69">
        <f t="shared" si="7"/>
        <v>0</v>
      </c>
      <c r="X29" s="70">
        <f t="shared" si="8"/>
        <v>0</v>
      </c>
      <c r="Y29" s="92">
        <f t="shared" si="3"/>
        <v>0</v>
      </c>
      <c r="Z29" s="234"/>
      <c r="AA29" s="530">
        <v>0</v>
      </c>
      <c r="AB29" s="531">
        <v>0</v>
      </c>
      <c r="AC29" s="37"/>
    </row>
    <row r="30" spans="1:29" ht="13.5" customHeight="1" thickBot="1" x14ac:dyDescent="0.3">
      <c r="A30" s="498" t="str">
        <f t="shared" si="17"/>
        <v>zondag</v>
      </c>
      <c r="B30" s="665"/>
      <c r="C30" s="449" t="e">
        <f t="shared" si="12"/>
        <v>#REF!</v>
      </c>
      <c r="D30" s="442">
        <f>IF(LEFT($A30,2)="ma",$D$175,IF(LEFT($A30,2)="di",$D$180,IF(LEFT($A30,2)="wo",$D$185,IF(LEFT($A30,2)="do",$D$190,IF(LEFT($A30,2)="vr",$D$195,IF(LEFT($A30,2)="za",$D$198,IF(LEFT($A30,2)="zo",$D$199)))))))</f>
        <v>0</v>
      </c>
      <c r="E30" s="442">
        <f>IF(LEFT($A30,2)="ma",$E$175,IF(LEFT($A30,2)="di",$E$180,IF(LEFT($A30,2)="wo",$E$185,IF(LEFT($A30,2)="do",$E$190,IF(LEFT($A30,2)="vr",$E$195,IF(LEFT($A30,2)="za",$E$198,IF(LEFT($A30,2)="zo",$E$199)))))))</f>
        <v>0</v>
      </c>
      <c r="F30" s="442">
        <f>IF(LEFT($A30,2)="ma",$C$175,IF(LEFT($A30,2)="di",$C$180,IF(LEFT($A30,2)="wo",$C$185,IF(LEFT($A30,2)="do",$C$190,IF(LEFT($A30,2)="vr",$C$195,IF(LEFT($A30,2)="za",$C$198,IF(LEFT($A30,2)="zo",$C$199)))))))</f>
        <v>0</v>
      </c>
      <c r="G30" s="44">
        <f t="shared" si="11"/>
        <v>0</v>
      </c>
      <c r="H30" s="266"/>
      <c r="I30" s="266"/>
      <c r="J30" s="284"/>
      <c r="K30" s="284"/>
      <c r="L30" s="285"/>
      <c r="M30" s="286"/>
      <c r="N30" s="461">
        <f t="shared" si="18"/>
        <v>43073</v>
      </c>
      <c r="O30" s="391"/>
      <c r="P30" s="287"/>
      <c r="Q30" s="287"/>
      <c r="R30" s="81"/>
      <c r="S30" s="71">
        <f t="shared" si="1"/>
        <v>0</v>
      </c>
      <c r="T30" s="6">
        <f t="shared" si="2"/>
        <v>0</v>
      </c>
      <c r="U30" s="36"/>
      <c r="V30" s="72">
        <f t="shared" si="6"/>
        <v>0</v>
      </c>
      <c r="W30" s="72">
        <f t="shared" si="7"/>
        <v>0</v>
      </c>
      <c r="X30" s="73">
        <f t="shared" si="8"/>
        <v>0</v>
      </c>
      <c r="Y30" s="93">
        <f t="shared" si="3"/>
        <v>0</v>
      </c>
      <c r="Z30" s="235"/>
      <c r="AA30" s="532">
        <v>0</v>
      </c>
      <c r="AB30" s="533">
        <v>0</v>
      </c>
      <c r="AC30" s="38"/>
    </row>
    <row r="31" spans="1:29" ht="12.75" customHeight="1" x14ac:dyDescent="0.25">
      <c r="A31" s="496" t="str">
        <f>TEXT($B$31,"dddd")</f>
        <v>maandag</v>
      </c>
      <c r="B31" s="663">
        <f>DATE($AC$3,12,6)</f>
        <v>43074</v>
      </c>
      <c r="C31" s="451"/>
      <c r="D31" s="493">
        <f>IF(LEFT($A31,2 )="ma",$D$171,IF(LEFT($A31,2)="di",$D$176,IF(LEFT($A31,2)="wo",$D$181,IF(LEFT($A31,2)="do",$D$186,IF(LEFT($A31,2)="vr",$D$191,IF(LEFT($A31,2)="za",$D$198,IF(LEFT($A31,2)="zo",$D$199)))))))</f>
        <v>0</v>
      </c>
      <c r="E31" s="495">
        <f>IF(LEFT($A31,2)="ma",$E$171,IF(LEFT($A31,2)="di",$E$176,IF(LEFT($A31,2)="wo",$E$181,IF(LEFT($A31,2)="do",$E$186,IF(LEFT($A31,2)="vr",$E$191,IF(LEFT($A31,2)="za",$E$198,IF(LEFT($A31,2)="zo",$E$199)))))))</f>
        <v>0</v>
      </c>
      <c r="F31" s="495">
        <f>IF(LEFT($A31,2)="ma",$C$171,IF(LEFT($A31,2)="di",$C$176,IF(LEFT($A31,2)="wo",$C$181,IF(LEFT($A31,2)="do",$C$186,IF(LEFT($A31,2)="vr",$C$191,IF(LEFT($A31,2)="za",$C$198,IF(LEFT($A31,2)="zo",$C$199)))))))</f>
        <v>0</v>
      </c>
      <c r="G31" s="45">
        <f t="shared" si="11"/>
        <v>0</v>
      </c>
      <c r="H31" s="267"/>
      <c r="I31" s="508"/>
      <c r="J31" s="296"/>
      <c r="K31" s="288"/>
      <c r="L31" s="289"/>
      <c r="M31" s="290"/>
      <c r="N31" s="462">
        <f>$B$31</f>
        <v>43074</v>
      </c>
      <c r="O31" s="392"/>
      <c r="P31" s="291"/>
      <c r="Q31" s="291"/>
      <c r="R31" s="79"/>
      <c r="S31" s="200">
        <f t="shared" si="1"/>
        <v>0</v>
      </c>
      <c r="T31" s="5">
        <f t="shared" si="2"/>
        <v>0</v>
      </c>
      <c r="U31" s="34"/>
      <c r="V31" s="67">
        <f>IF(LEFT(M31,1)="R",IF(U31&lt;$Q$2,0,U31-$Q$2),IF(LEFT(M31,1)="S",IF(U31&lt;$Q$2,0,U31-$Q$2),U31))</f>
        <v>0</v>
      </c>
      <c r="W31" s="67">
        <f>U31</f>
        <v>0</v>
      </c>
      <c r="X31" s="74">
        <f>W31*($Y$3)</f>
        <v>0</v>
      </c>
      <c r="Y31" s="91">
        <f t="shared" si="3"/>
        <v>0</v>
      </c>
      <c r="Z31" s="236"/>
      <c r="AA31" s="534">
        <v>0</v>
      </c>
      <c r="AB31" s="535">
        <v>0</v>
      </c>
      <c r="AC31" s="39"/>
    </row>
    <row r="32" spans="1:29" ht="12.75" customHeight="1" x14ac:dyDescent="0.25">
      <c r="A32" s="497" t="str">
        <f t="shared" ref="A32:A35" si="19">TEXT($B$31,"dddd")</f>
        <v>maandag</v>
      </c>
      <c r="B32" s="664"/>
      <c r="C32" s="450"/>
      <c r="D32" s="494">
        <f>IF(LEFT($A32,2)="ma",$D$172,IF(LEFT($A32,2)="di",$D$177,IF(LEFT($A32,2)="wo",$D$182,IF(LEFT($A32,2)="do",$D$187,IF(LEFT($A32,2)="vr",$D$192,IF(LEFT($A32,2)="za",$D$198,IF(LEFT($A32,2)="zo",$D$199)))))))</f>
        <v>0</v>
      </c>
      <c r="E32" s="441">
        <f>IF(LEFT($A32,2)="ma",$E$172,IF(LEFT($A32,2)="di",$E$177,IF(LEFT($A32,2)="wo",$E$182,IF(LEFT($A32,2)="do",$E$187,IF(LEFT($A32,2)="vr",$E$192,IF(LEFT($A32,2)="za",$E$198,IF(LEFT($A32,2)="zo",$E$199)))))))</f>
        <v>0</v>
      </c>
      <c r="F32" s="441">
        <f>IF(LEFT($A32,2)="ma",$C$172,IF(LEFT($A32,2)="di",$C$177,IF(LEFT($A32,2)="wo",$C$182,IF(LEFT($A32,2)="do",$C$187,IF(LEFT($A32,2)="vr",$C$192,IF(LEFT($A32,2)="za",$C$198,IF(LEFT($A32,2)="zo",$C$199)))))))</f>
        <v>0</v>
      </c>
      <c r="G32" s="43">
        <f t="shared" si="11"/>
        <v>0</v>
      </c>
      <c r="H32" s="265"/>
      <c r="I32" s="265"/>
      <c r="J32" s="297"/>
      <c r="K32" s="280"/>
      <c r="L32" s="281"/>
      <c r="M32" s="282"/>
      <c r="N32" s="462">
        <f t="shared" ref="N32:N35" si="20">$B$31</f>
        <v>43074</v>
      </c>
      <c r="O32" s="390"/>
      <c r="P32" s="283"/>
      <c r="Q32" s="283"/>
      <c r="R32" s="80"/>
      <c r="S32" s="68">
        <f t="shared" si="1"/>
        <v>0</v>
      </c>
      <c r="T32" s="4">
        <f t="shared" si="2"/>
        <v>0</v>
      </c>
      <c r="U32" s="35"/>
      <c r="V32" s="69">
        <f t="shared" si="6"/>
        <v>0</v>
      </c>
      <c r="W32" s="69">
        <f t="shared" si="7"/>
        <v>0</v>
      </c>
      <c r="X32" s="70">
        <f t="shared" si="8"/>
        <v>0</v>
      </c>
      <c r="Y32" s="92">
        <f t="shared" si="3"/>
        <v>0</v>
      </c>
      <c r="Z32" s="234"/>
      <c r="AA32" s="530">
        <v>0</v>
      </c>
      <c r="AB32" s="531">
        <v>0</v>
      </c>
      <c r="AC32" s="37"/>
    </row>
    <row r="33" spans="1:29" ht="12.75" customHeight="1" x14ac:dyDescent="0.25">
      <c r="A33" s="497" t="str">
        <f t="shared" si="19"/>
        <v>maandag</v>
      </c>
      <c r="B33" s="664"/>
      <c r="C33" s="452"/>
      <c r="D33" s="492">
        <f>IF(LEFT($A33,2)="ma",$D$173,IF(LEFT($A33,2)="di",$D$178,IF(LEFT($A33,2)="wo",$D$183,IF(LEFT($A33,2)="do",$D$188,IF(LEFT($A33,2)="vr",$D$193,IF(LEFT($A33,2)="za",$D$198,IF(LEFT($A33,2)="zo",$D$199)))))))</f>
        <v>0</v>
      </c>
      <c r="E33" s="441">
        <f>IF(LEFT($A33,2)="ma",$E$173,IF(LEFT($A33,2)="di",$E$178,IF(LEFT($A33,2)="wo",$E$183,IF(LEFT($A33,2)="do",$E$188,IF(LEFT($A33,2)="vr",$E$193,IF(LEFT($A33,2)="za",$E$198,IF(LEFT($A33,2)="zo",$E$199)))))))</f>
        <v>0</v>
      </c>
      <c r="F33" s="441">
        <f>IF(LEFT($A33,2)="ma",$C$173,IF(LEFT($A33,2)="di",$C$178,IF(LEFT($A33,2)="wo",$C$183,IF(LEFT($A33,2)="do",$C$188,IF(LEFT($A33,2)="vr",$C$193,IF(LEFT($A33,2)="za",$C$198,IF(LEFT($A33,2)="zo",$C$199)))))))</f>
        <v>0</v>
      </c>
      <c r="G33" s="43">
        <f t="shared" si="11"/>
        <v>0</v>
      </c>
      <c r="H33" s="265"/>
      <c r="I33" s="265"/>
      <c r="J33" s="297"/>
      <c r="K33" s="280"/>
      <c r="L33" s="281"/>
      <c r="M33" s="282"/>
      <c r="N33" s="462">
        <f t="shared" si="20"/>
        <v>43074</v>
      </c>
      <c r="O33" s="390"/>
      <c r="P33" s="283"/>
      <c r="Q33" s="283"/>
      <c r="R33" s="80"/>
      <c r="S33" s="68">
        <f t="shared" si="1"/>
        <v>0</v>
      </c>
      <c r="T33" s="4">
        <f t="shared" si="2"/>
        <v>0</v>
      </c>
      <c r="U33" s="35"/>
      <c r="V33" s="69">
        <f t="shared" si="6"/>
        <v>0</v>
      </c>
      <c r="W33" s="69">
        <f t="shared" si="7"/>
        <v>0</v>
      </c>
      <c r="X33" s="70">
        <f t="shared" si="8"/>
        <v>0</v>
      </c>
      <c r="Y33" s="92">
        <f t="shared" si="3"/>
        <v>0</v>
      </c>
      <c r="Z33" s="234"/>
      <c r="AA33" s="530">
        <v>0</v>
      </c>
      <c r="AB33" s="531">
        <v>0</v>
      </c>
      <c r="AC33" s="37"/>
    </row>
    <row r="34" spans="1:29" ht="12.75" customHeight="1" thickBot="1" x14ac:dyDescent="0.3">
      <c r="A34" s="497" t="str">
        <f t="shared" si="19"/>
        <v>maandag</v>
      </c>
      <c r="B34" s="664"/>
      <c r="C34" s="450"/>
      <c r="D34" s="441">
        <f>IF(LEFT($A34,2)="ma",$D$174,IF(LEFT($A34,2)="di",$D$179,IF(LEFT($A34,2)="wo",$D$184,IF(LEFT($A34,2)="do",$D$189,IF(LEFT($A34,2)="vr",$D$194,IF(LEFT($A34,2)="za",$D$198,IF(LEFT($A34,2)="zo",$D$199)))))))</f>
        <v>0</v>
      </c>
      <c r="E34" s="441">
        <f>IF(LEFT($A34,2)="ma",$E$174,IF(LEFT($A34,2)="di",$E$179,IF(LEFT($A34,2)="wo",$E$184,IF(LEFT($A34,2)="do",$E$189,IF(LEFT($A34,2)="vr",$E$194,IF(LEFT($A34,2)="za",$E$198,IF(LEFT($A34,2)="zo",$E$199)))))))</f>
        <v>0</v>
      </c>
      <c r="F34" s="441">
        <f>IF(LEFT($A34,2)="ma",$C$174,IF(LEFT($A34,2)="di",$C$179,IF(LEFT($A34,2)="wo",$C$184,IF(LEFT($A34,2)="do",$C$189,IF(LEFT($A34,2)="vr",$C$194,IF(LEFT($A34,2)="za",$C$198,IF(LEFT($A34,2)="zo",$C$199)))))))</f>
        <v>0</v>
      </c>
      <c r="G34" s="43">
        <f t="shared" si="11"/>
        <v>0</v>
      </c>
      <c r="H34" s="265"/>
      <c r="I34" s="265"/>
      <c r="J34" s="297"/>
      <c r="K34" s="280"/>
      <c r="L34" s="281"/>
      <c r="M34" s="282"/>
      <c r="N34" s="462">
        <f t="shared" si="20"/>
        <v>43074</v>
      </c>
      <c r="O34" s="390"/>
      <c r="P34" s="283"/>
      <c r="Q34" s="283"/>
      <c r="R34" s="80"/>
      <c r="S34" s="68">
        <f t="shared" si="1"/>
        <v>0</v>
      </c>
      <c r="T34" s="4">
        <f t="shared" si="2"/>
        <v>0</v>
      </c>
      <c r="U34" s="35"/>
      <c r="V34" s="69">
        <f t="shared" si="6"/>
        <v>0</v>
      </c>
      <c r="W34" s="69">
        <f t="shared" si="7"/>
        <v>0</v>
      </c>
      <c r="X34" s="70">
        <f t="shared" si="8"/>
        <v>0</v>
      </c>
      <c r="Y34" s="92">
        <f t="shared" si="3"/>
        <v>0</v>
      </c>
      <c r="Z34" s="234"/>
      <c r="AA34" s="530">
        <v>0</v>
      </c>
      <c r="AB34" s="531">
        <v>0</v>
      </c>
      <c r="AC34" s="37"/>
    </row>
    <row r="35" spans="1:29" ht="13.5" customHeight="1" thickBot="1" x14ac:dyDescent="0.3">
      <c r="A35" s="498" t="str">
        <f t="shared" si="19"/>
        <v>maandag</v>
      </c>
      <c r="B35" s="665"/>
      <c r="C35" s="449" t="e">
        <f t="shared" si="12"/>
        <v>#REF!</v>
      </c>
      <c r="D35" s="442">
        <f>IF(LEFT($A35,2)="ma",$D$175,IF(LEFT($A35,2)="di",$D$180,IF(LEFT($A35,2)="wo",$D$185,IF(LEFT($A35,2)="do",$D$190,IF(LEFT($A35,2)="vr",$D$195,IF(LEFT($A35,2)="za",$D$198,IF(LEFT($A35,2)="zo",$D$199)))))))</f>
        <v>0</v>
      </c>
      <c r="E35" s="442">
        <f>IF(LEFT($A35,2)="ma",$E$175,IF(LEFT($A35,2)="di",$E$180,IF(LEFT($A35,2)="wo",$E$185,IF(LEFT($A35,2)="do",$E$190,IF(LEFT($A35,2)="vr",$E$195,IF(LEFT($A35,2)="za",$E$198,IF(LEFT($A35,2)="zo",$E$199)))))))</f>
        <v>0</v>
      </c>
      <c r="F35" s="442">
        <f>IF(LEFT($A35,2)="ma",$C$175,IF(LEFT($A35,2)="di",$C$180,IF(LEFT($A35,2)="wo",$C$185,IF(LEFT($A35,2)="do",$C$190,IF(LEFT($A35,2)="vr",$C$195,IF(LEFT($A35,2)="za",$C$198,IF(LEFT($A35,2)="zo",$C$199)))))))</f>
        <v>0</v>
      </c>
      <c r="G35" s="46">
        <f t="shared" si="11"/>
        <v>0</v>
      </c>
      <c r="H35" s="268"/>
      <c r="I35" s="266"/>
      <c r="J35" s="298"/>
      <c r="K35" s="292"/>
      <c r="L35" s="293"/>
      <c r="M35" s="294"/>
      <c r="N35" s="462">
        <f t="shared" si="20"/>
        <v>43074</v>
      </c>
      <c r="O35" s="393"/>
      <c r="P35" s="295"/>
      <c r="Q35" s="295"/>
      <c r="R35" s="81"/>
      <c r="S35" s="71">
        <f t="shared" si="1"/>
        <v>0</v>
      </c>
      <c r="T35" s="6">
        <f t="shared" si="2"/>
        <v>0</v>
      </c>
      <c r="U35" s="36"/>
      <c r="V35" s="72">
        <f t="shared" si="6"/>
        <v>0</v>
      </c>
      <c r="W35" s="72">
        <f t="shared" si="7"/>
        <v>0</v>
      </c>
      <c r="X35" s="73">
        <f t="shared" si="8"/>
        <v>0</v>
      </c>
      <c r="Y35" s="93">
        <f t="shared" si="3"/>
        <v>0</v>
      </c>
      <c r="Z35" s="237"/>
      <c r="AA35" s="536">
        <v>0</v>
      </c>
      <c r="AB35" s="537">
        <v>0</v>
      </c>
      <c r="AC35" s="40"/>
    </row>
    <row r="36" spans="1:29" ht="12.75" customHeight="1" thickBot="1" x14ac:dyDescent="0.3">
      <c r="A36" s="496" t="str">
        <f>TEXT($B$36,"dddd")</f>
        <v>dinsdag</v>
      </c>
      <c r="B36" s="663">
        <f>DATE($AC$3,12,7)</f>
        <v>43075</v>
      </c>
      <c r="C36" s="451"/>
      <c r="D36" s="493">
        <f>IF(LEFT($A36,2 )="ma",$D$171,IF(LEFT($A36,2)="di",$D$176,IF(LEFT($A36,2)="wo",$D$181,IF(LEFT($A36,2)="do",$D$186,IF(LEFT($A36,2)="vr",$D$191,IF(LEFT($A36,2)="za",$D$198,IF(LEFT($A36,2)="zo",$D$199)))))))</f>
        <v>0</v>
      </c>
      <c r="E36" s="495">
        <f>IF(LEFT($A36,2)="ma",$E$171,IF(LEFT($A36,2)="di",$E$176,IF(LEFT($A36,2)="wo",$E$181,IF(LEFT($A36,2)="do",$E$186,IF(LEFT($A36,2)="vr",$E$191,IF(LEFT($A36,2)="za",$E$198,IF(LEFT($A36,2)="zo",$E$199)))))))</f>
        <v>0</v>
      </c>
      <c r="F36" s="495">
        <f>IF(LEFT($A36,2)="ma",$C$171,IF(LEFT($A36,2)="di",$C$176,IF(LEFT($A36,2)="wo",$C$181,IF(LEFT($A36,2)="do",$C$186,IF(LEFT($A36,2)="vr",$C$191,IF(LEFT($A36,2)="za",$C$198,IF(LEFT($A36,2)="zo",$C$199)))))))</f>
        <v>0</v>
      </c>
      <c r="G36" s="42">
        <f t="shared" si="11"/>
        <v>0</v>
      </c>
      <c r="H36" s="264"/>
      <c r="I36" s="508"/>
      <c r="J36" s="276"/>
      <c r="K36" s="276"/>
      <c r="L36" s="277"/>
      <c r="M36" s="278"/>
      <c r="N36" s="461">
        <f>$B$36</f>
        <v>43075</v>
      </c>
      <c r="O36" s="389"/>
      <c r="P36" s="279"/>
      <c r="Q36" s="279"/>
      <c r="R36" s="79"/>
      <c r="S36" s="200">
        <f t="shared" si="1"/>
        <v>0</v>
      </c>
      <c r="T36" s="5">
        <f t="shared" si="2"/>
        <v>0</v>
      </c>
      <c r="U36" s="34"/>
      <c r="V36" s="67">
        <f>IF(LEFT(M36,1)="R",IF(U36&lt;$Q$2,0,U36-$Q$2),IF(LEFT(M36,1)="S",IF(U36&lt;$Q$2,0,U36-$Q$2),U36))</f>
        <v>0</v>
      </c>
      <c r="W36" s="67">
        <f>U36</f>
        <v>0</v>
      </c>
      <c r="X36" s="74">
        <f>W36*($Y$3)</f>
        <v>0</v>
      </c>
      <c r="Y36" s="91">
        <f t="shared" si="3"/>
        <v>0</v>
      </c>
      <c r="Z36" s="238"/>
      <c r="AA36" s="528">
        <v>0</v>
      </c>
      <c r="AB36" s="529">
        <v>0</v>
      </c>
      <c r="AC36" s="41"/>
    </row>
    <row r="37" spans="1:29" ht="12.75" customHeight="1" thickBot="1" x14ac:dyDescent="0.3">
      <c r="A37" s="497" t="str">
        <f t="shared" ref="A37:A40" si="21">TEXT($B$36,"dddd")</f>
        <v>dinsdag</v>
      </c>
      <c r="B37" s="664"/>
      <c r="C37" s="450"/>
      <c r="D37" s="494">
        <f>IF(LEFT($A37,2)="ma",$D$172,IF(LEFT($A37,2)="di",$D$177,IF(LEFT($A37,2)="wo",$D$182,IF(LEFT($A37,2)="do",$D$187,IF(LEFT($A37,2)="vr",$D$192,IF(LEFT($A37,2)="za",$D$198,IF(LEFT($A37,2)="zo",$D$199)))))))</f>
        <v>0</v>
      </c>
      <c r="E37" s="441">
        <f>IF(LEFT($A37,2)="ma",$E$172,IF(LEFT($A37,2)="di",$E$177,IF(LEFT($A37,2)="wo",$E$182,IF(LEFT($A37,2)="do",$E$187,IF(LEFT($A37,2)="vr",$E$192,IF(LEFT($A37,2)="za",$E$198,IF(LEFT($A37,2)="zo",$E$199)))))))</f>
        <v>0</v>
      </c>
      <c r="F37" s="441">
        <f>IF(LEFT($A37,2)="ma",$C$172,IF(LEFT($A37,2)="di",$C$177,IF(LEFT($A37,2)="wo",$C$182,IF(LEFT($A37,2)="do",$C$187,IF(LEFT($A37,2)="vr",$C$192,IF(LEFT($A37,2)="za",$C$198,IF(LEFT($A37,2)="zo",$C$199)))))))</f>
        <v>0</v>
      </c>
      <c r="G37" s="43">
        <f t="shared" si="11"/>
        <v>0</v>
      </c>
      <c r="H37" s="265"/>
      <c r="I37" s="265"/>
      <c r="J37" s="280"/>
      <c r="K37" s="280"/>
      <c r="L37" s="281"/>
      <c r="M37" s="282"/>
      <c r="N37" s="461">
        <f t="shared" ref="N37:N40" si="22">$B$36</f>
        <v>43075</v>
      </c>
      <c r="O37" s="390"/>
      <c r="P37" s="283"/>
      <c r="Q37" s="283"/>
      <c r="R37" s="80"/>
      <c r="S37" s="68">
        <f t="shared" si="1"/>
        <v>0</v>
      </c>
      <c r="T37" s="4">
        <f t="shared" si="2"/>
        <v>0</v>
      </c>
      <c r="U37" s="35"/>
      <c r="V37" s="69">
        <f t="shared" si="6"/>
        <v>0</v>
      </c>
      <c r="W37" s="69">
        <f t="shared" si="7"/>
        <v>0</v>
      </c>
      <c r="X37" s="70">
        <f t="shared" si="8"/>
        <v>0</v>
      </c>
      <c r="Y37" s="92">
        <f t="shared" si="3"/>
        <v>0</v>
      </c>
      <c r="Z37" s="234"/>
      <c r="AA37" s="530">
        <v>0</v>
      </c>
      <c r="AB37" s="531">
        <v>0</v>
      </c>
      <c r="AC37" s="37"/>
    </row>
    <row r="38" spans="1:29" ht="12.75" customHeight="1" thickBot="1" x14ac:dyDescent="0.3">
      <c r="A38" s="497" t="str">
        <f t="shared" si="21"/>
        <v>dinsdag</v>
      </c>
      <c r="B38" s="664"/>
      <c r="C38" s="452"/>
      <c r="D38" s="492">
        <f>IF(LEFT($A38,2)="ma",$D$173,IF(LEFT($A38,2)="di",$D$178,IF(LEFT($A38,2)="wo",$D$183,IF(LEFT($A38,2)="do",$D$188,IF(LEFT($A38,2)="vr",$D$193,IF(LEFT($A38,2)="za",$D$198,IF(LEFT($A38,2)="zo",$D$199)))))))</f>
        <v>0</v>
      </c>
      <c r="E38" s="441">
        <f>IF(LEFT($A38,2)="ma",$E$173,IF(LEFT($A38,2)="di",$E$178,IF(LEFT($A38,2)="wo",$E$183,IF(LEFT($A38,2)="do",$E$188,IF(LEFT($A38,2)="vr",$E$193,IF(LEFT($A38,2)="za",$E$198,IF(LEFT($A38,2)="zo",$E$199)))))))</f>
        <v>0</v>
      </c>
      <c r="F38" s="441">
        <f>IF(LEFT($A38,2)="ma",$C$173,IF(LEFT($A38,2)="di",$C$178,IF(LEFT($A38,2)="wo",$C$183,IF(LEFT($A38,2)="do",$C$188,IF(LEFT($A38,2)="vr",$C$193,IF(LEFT($A38,2)="za",$C$198,IF(LEFT($A38,2)="zo",$C$199)))))))</f>
        <v>0</v>
      </c>
      <c r="G38" s="43">
        <f t="shared" si="11"/>
        <v>0</v>
      </c>
      <c r="H38" s="265"/>
      <c r="I38" s="265"/>
      <c r="J38" s="280"/>
      <c r="K38" s="280"/>
      <c r="L38" s="281"/>
      <c r="M38" s="282"/>
      <c r="N38" s="461">
        <f t="shared" si="22"/>
        <v>43075</v>
      </c>
      <c r="O38" s="390"/>
      <c r="P38" s="283"/>
      <c r="Q38" s="283"/>
      <c r="R38" s="80"/>
      <c r="S38" s="68">
        <f t="shared" si="1"/>
        <v>0</v>
      </c>
      <c r="T38" s="4">
        <f t="shared" ref="T38:T69" si="23">S38*$R$3</f>
        <v>0</v>
      </c>
      <c r="U38" s="35"/>
      <c r="V38" s="69">
        <f t="shared" si="6"/>
        <v>0</v>
      </c>
      <c r="W38" s="69">
        <f t="shared" si="7"/>
        <v>0</v>
      </c>
      <c r="X38" s="70">
        <f t="shared" si="8"/>
        <v>0</v>
      </c>
      <c r="Y38" s="92">
        <f t="shared" ref="Y38:Y69" si="24">V38*($R$3)</f>
        <v>0</v>
      </c>
      <c r="Z38" s="234"/>
      <c r="AA38" s="530">
        <v>0</v>
      </c>
      <c r="AB38" s="531">
        <v>0</v>
      </c>
      <c r="AC38" s="37"/>
    </row>
    <row r="39" spans="1:29" ht="12.75" customHeight="1" thickBot="1" x14ac:dyDescent="0.3">
      <c r="A39" s="497" t="str">
        <f t="shared" si="21"/>
        <v>dinsdag</v>
      </c>
      <c r="B39" s="664"/>
      <c r="C39" s="450"/>
      <c r="D39" s="441">
        <f>IF(LEFT($A39,2)="ma",$D$174,IF(LEFT($A39,2)="di",$D$179,IF(LEFT($A39,2)="wo",$D$184,IF(LEFT($A39,2)="do",$D$189,IF(LEFT($A39,2)="vr",$D$194,IF(LEFT($A39,2)="za",$D$198,IF(LEFT($A39,2)="zo",$D$199)))))))</f>
        <v>0</v>
      </c>
      <c r="E39" s="441">
        <f>IF(LEFT($A39,2)="ma",$E$174,IF(LEFT($A39,2)="di",$E$179,IF(LEFT($A39,2)="wo",$E$184,IF(LEFT($A39,2)="do",$E$189,IF(LEFT($A39,2)="vr",$E$194,IF(LEFT($A39,2)="za",$E$198,IF(LEFT($A39,2)="zo",$E$199)))))))</f>
        <v>0</v>
      </c>
      <c r="F39" s="441">
        <f>IF(LEFT($A39,2)="ma",$C$174,IF(LEFT($A39,2)="di",$C$179,IF(LEFT($A39,2)="wo",$C$184,IF(LEFT($A39,2)="do",$C$189,IF(LEFT($A39,2)="vr",$C$194,IF(LEFT($A39,2)="za",$C$198,IF(LEFT($A39,2)="zo",$C$199)))))))</f>
        <v>0</v>
      </c>
      <c r="G39" s="43">
        <f t="shared" si="11"/>
        <v>0</v>
      </c>
      <c r="H39" s="265"/>
      <c r="I39" s="265"/>
      <c r="J39" s="280"/>
      <c r="K39" s="280"/>
      <c r="L39" s="281"/>
      <c r="M39" s="282"/>
      <c r="N39" s="461">
        <f t="shared" si="22"/>
        <v>43075</v>
      </c>
      <c r="O39" s="390"/>
      <c r="P39" s="283"/>
      <c r="Q39" s="283"/>
      <c r="R39" s="80"/>
      <c r="S39" s="68">
        <f t="shared" si="1"/>
        <v>0</v>
      </c>
      <c r="T39" s="4">
        <f t="shared" si="23"/>
        <v>0</v>
      </c>
      <c r="U39" s="35"/>
      <c r="V39" s="69">
        <f t="shared" si="6"/>
        <v>0</v>
      </c>
      <c r="W39" s="69">
        <f t="shared" si="7"/>
        <v>0</v>
      </c>
      <c r="X39" s="70">
        <f t="shared" si="8"/>
        <v>0</v>
      </c>
      <c r="Y39" s="92">
        <f t="shared" si="24"/>
        <v>0</v>
      </c>
      <c r="Z39" s="234"/>
      <c r="AA39" s="530">
        <v>0</v>
      </c>
      <c r="AB39" s="531">
        <v>0</v>
      </c>
      <c r="AC39" s="37"/>
    </row>
    <row r="40" spans="1:29" ht="13.5" customHeight="1" thickBot="1" x14ac:dyDescent="0.3">
      <c r="A40" s="498" t="str">
        <f t="shared" si="21"/>
        <v>dinsdag</v>
      </c>
      <c r="B40" s="665"/>
      <c r="C40" s="449" t="e">
        <f t="shared" si="12"/>
        <v>#REF!</v>
      </c>
      <c r="D40" s="442">
        <f>IF(LEFT($A40,2)="ma",$D$175,IF(LEFT($A40,2)="di",$D$180,IF(LEFT($A40,2)="wo",$D$185,IF(LEFT($A40,2)="do",$D$190,IF(LEFT($A40,2)="vr",$D$195,IF(LEFT($A40,2)="za",$D$198,IF(LEFT($A40,2)="zo",$D$199)))))))</f>
        <v>0</v>
      </c>
      <c r="E40" s="442">
        <f>IF(LEFT($A40,2)="ma",$E$175,IF(LEFT($A40,2)="di",$E$180,IF(LEFT($A40,2)="wo",$E$185,IF(LEFT($A40,2)="do",$E$190,IF(LEFT($A40,2)="vr",$E$195,IF(LEFT($A40,2)="za",$E$198,IF(LEFT($A40,2)="zo",$E$199)))))))</f>
        <v>0</v>
      </c>
      <c r="F40" s="442">
        <f>IF(LEFT($A40,2)="ma",$C$175,IF(LEFT($A40,2)="di",$C$180,IF(LEFT($A40,2)="wo",$C$185,IF(LEFT($A40,2)="do",$C$190,IF(LEFT($A40,2)="vr",$C$195,IF(LEFT($A40,2)="za",$C$198,IF(LEFT($A40,2)="zo",$C$199)))))))</f>
        <v>0</v>
      </c>
      <c r="G40" s="44">
        <f t="shared" si="11"/>
        <v>0</v>
      </c>
      <c r="H40" s="266"/>
      <c r="I40" s="266"/>
      <c r="J40" s="284"/>
      <c r="K40" s="284"/>
      <c r="L40" s="285"/>
      <c r="M40" s="286"/>
      <c r="N40" s="461">
        <f t="shared" si="22"/>
        <v>43075</v>
      </c>
      <c r="O40" s="391"/>
      <c r="P40" s="287"/>
      <c r="Q40" s="287"/>
      <c r="R40" s="81"/>
      <c r="S40" s="71">
        <f t="shared" si="1"/>
        <v>0</v>
      </c>
      <c r="T40" s="6">
        <f t="shared" si="23"/>
        <v>0</v>
      </c>
      <c r="U40" s="36"/>
      <c r="V40" s="72">
        <f t="shared" si="6"/>
        <v>0</v>
      </c>
      <c r="W40" s="72">
        <f t="shared" si="7"/>
        <v>0</v>
      </c>
      <c r="X40" s="73">
        <f t="shared" si="8"/>
        <v>0</v>
      </c>
      <c r="Y40" s="93">
        <f t="shared" si="24"/>
        <v>0</v>
      </c>
      <c r="Z40" s="235"/>
      <c r="AA40" s="532">
        <v>0</v>
      </c>
      <c r="AB40" s="533">
        <v>0</v>
      </c>
      <c r="AC40" s="38"/>
    </row>
    <row r="41" spans="1:29" ht="12.75" customHeight="1" x14ac:dyDescent="0.25">
      <c r="A41" s="496" t="str">
        <f>TEXT($B$41,"dddd")</f>
        <v>woensdag</v>
      </c>
      <c r="B41" s="663">
        <f>DATE($AC$3,12,8)</f>
        <v>43076</v>
      </c>
      <c r="C41" s="451"/>
      <c r="D41" s="493">
        <f>IF(LEFT($A41,2 )="ma",$D$171,IF(LEFT($A41,2)="di",$D$176,IF(LEFT($A41,2)="wo",$D$181,IF(LEFT($A41,2)="do",$D$186,IF(LEFT($A41,2)="vr",$D$191,IF(LEFT($A41,2)="za",$D$198,IF(LEFT($A41,2)="zo",$D$199)))))))</f>
        <v>0</v>
      </c>
      <c r="E41" s="495">
        <f>IF(LEFT($A41,2)="ma",$E$171,IF(LEFT($A41,2)="di",$E$176,IF(LEFT($A41,2)="wo",$E$181,IF(LEFT($A41,2)="do",$E$186,IF(LEFT($A41,2)="vr",$E$191,IF(LEFT($A41,2)="za",$E$198,IF(LEFT($A41,2)="zo",$E$199)))))))</f>
        <v>0</v>
      </c>
      <c r="F41" s="495">
        <f>IF(LEFT($A41,2)="ma",$C$171,IF(LEFT($A41,2)="di",$C$176,IF(LEFT($A41,2)="wo",$C$181,IF(LEFT($A41,2)="do",$C$186,IF(LEFT($A41,2)="vr",$C$191,IF(LEFT($A41,2)="za",$C$198,IF(LEFT($A41,2)="zo",$C$199)))))))</f>
        <v>0</v>
      </c>
      <c r="G41" s="45">
        <f t="shared" si="11"/>
        <v>0</v>
      </c>
      <c r="H41" s="267"/>
      <c r="I41" s="508"/>
      <c r="J41" s="288"/>
      <c r="K41" s="288"/>
      <c r="L41" s="289"/>
      <c r="M41" s="290"/>
      <c r="N41" s="463">
        <f>$B$41</f>
        <v>43076</v>
      </c>
      <c r="O41" s="392"/>
      <c r="P41" s="291"/>
      <c r="Q41" s="291"/>
      <c r="R41" s="79"/>
      <c r="S41" s="200">
        <f t="shared" si="1"/>
        <v>0</v>
      </c>
      <c r="T41" s="5">
        <f t="shared" si="23"/>
        <v>0</v>
      </c>
      <c r="U41" s="34"/>
      <c r="V41" s="67">
        <f>IF(LEFT(M41,1)="R",IF(U41&lt;$Q$2,0,U41-$Q$2),IF(LEFT(M41,1)="S",IF(U41&lt;$Q$2,0,U41-$Q$2),U41))</f>
        <v>0</v>
      </c>
      <c r="W41" s="67">
        <f>U41</f>
        <v>0</v>
      </c>
      <c r="X41" s="74">
        <f>W41*($Y$3)</f>
        <v>0</v>
      </c>
      <c r="Y41" s="91">
        <f t="shared" si="24"/>
        <v>0</v>
      </c>
      <c r="Z41" s="236"/>
      <c r="AA41" s="534">
        <v>0</v>
      </c>
      <c r="AB41" s="535">
        <v>0</v>
      </c>
      <c r="AC41" s="39"/>
    </row>
    <row r="42" spans="1:29" ht="12.75" customHeight="1" x14ac:dyDescent="0.25">
      <c r="A42" s="497" t="str">
        <f>TEXT($B$41,"dddd")</f>
        <v>woensdag</v>
      </c>
      <c r="B42" s="664"/>
      <c r="C42" s="450"/>
      <c r="D42" s="494">
        <f>IF(LEFT($A42,2)="ma",$D$172,IF(LEFT($A42,2)="di",$D$177,IF(LEFT($A42,2)="wo",$D$182,IF(LEFT($A42,2)="do",$D$187,IF(LEFT($A42,2)="vr",$D$192,IF(LEFT($A42,2)="za",$D$198,IF(LEFT($A42,2)="zo",$D$199)))))))</f>
        <v>0</v>
      </c>
      <c r="E42" s="441">
        <f>IF(LEFT($A42,2)="ma",$E$172,IF(LEFT($A42,2)="di",$E$177,IF(LEFT($A42,2)="wo",$E$182,IF(LEFT($A42,2)="do",$E$187,IF(LEFT($A42,2)="vr",$E$192,IF(LEFT($A42,2)="za",$E$198,IF(LEFT($A42,2)="zo",$E$199)))))))</f>
        <v>0</v>
      </c>
      <c r="F42" s="441">
        <f>IF(LEFT($A42,2)="ma",$C$172,IF(LEFT($A42,2)="di",$C$177,IF(LEFT($A42,2)="wo",$C$182,IF(LEFT($A42,2)="do",$C$187,IF(LEFT($A42,2)="vr",$C$192,IF(LEFT($A42,2)="za",$C$198,IF(LEFT($A42,2)="zo",$C$199)))))))</f>
        <v>0</v>
      </c>
      <c r="G42" s="43">
        <f t="shared" si="11"/>
        <v>0</v>
      </c>
      <c r="H42" s="265"/>
      <c r="I42" s="265"/>
      <c r="J42" s="280"/>
      <c r="K42" s="280"/>
      <c r="L42" s="281"/>
      <c r="M42" s="282"/>
      <c r="N42" s="463">
        <f t="shared" ref="N42:N45" si="25">$B$41</f>
        <v>43076</v>
      </c>
      <c r="O42" s="390"/>
      <c r="P42" s="283"/>
      <c r="Q42" s="283"/>
      <c r="R42" s="80"/>
      <c r="S42" s="68">
        <f t="shared" si="1"/>
        <v>0</v>
      </c>
      <c r="T42" s="4">
        <f t="shared" si="23"/>
        <v>0</v>
      </c>
      <c r="U42" s="35"/>
      <c r="V42" s="69">
        <f t="shared" si="6"/>
        <v>0</v>
      </c>
      <c r="W42" s="69">
        <f t="shared" si="7"/>
        <v>0</v>
      </c>
      <c r="X42" s="70">
        <f t="shared" si="8"/>
        <v>0</v>
      </c>
      <c r="Y42" s="92">
        <f t="shared" si="24"/>
        <v>0</v>
      </c>
      <c r="Z42" s="234"/>
      <c r="AA42" s="530">
        <v>0</v>
      </c>
      <c r="AB42" s="531">
        <v>0</v>
      </c>
      <c r="AC42" s="37"/>
    </row>
    <row r="43" spans="1:29" ht="12.75" customHeight="1" x14ac:dyDescent="0.25">
      <c r="A43" s="497" t="str">
        <f>TEXT($B$41,"dddd")</f>
        <v>woensdag</v>
      </c>
      <c r="B43" s="664"/>
      <c r="C43" s="452"/>
      <c r="D43" s="492">
        <f>IF(LEFT($A43,2)="ma",$D$173,IF(LEFT($A43,2)="di",$D$178,IF(LEFT($A43,2)="wo",$D$183,IF(LEFT($A43,2)="do",$D$188,IF(LEFT($A43,2)="vr",$D$193,IF(LEFT($A43,2)="za",$D$198,IF(LEFT($A43,2)="zo",$D$199)))))))</f>
        <v>0</v>
      </c>
      <c r="E43" s="441">
        <f>IF(LEFT($A43,2)="ma",$E$173,IF(LEFT($A43,2)="di",$E$178,IF(LEFT($A43,2)="wo",$E$183,IF(LEFT($A43,2)="do",$E$188,IF(LEFT($A43,2)="vr",$E$193,IF(LEFT($A43,2)="za",$E$198,IF(LEFT($A43,2)="zo",$E$199)))))))</f>
        <v>0</v>
      </c>
      <c r="F43" s="441">
        <f>IF(LEFT($A43,2)="ma",$C$173,IF(LEFT($A43,2)="di",$C$178,IF(LEFT($A43,2)="wo",$C$183,IF(LEFT($A43,2)="do",$C$188,IF(LEFT($A43,2)="vr",$C$193,IF(LEFT($A43,2)="za",$C$198,IF(LEFT($A43,2)="zo",$C$199)))))))</f>
        <v>0</v>
      </c>
      <c r="G43" s="43">
        <f t="shared" si="11"/>
        <v>0</v>
      </c>
      <c r="H43" s="265"/>
      <c r="I43" s="265"/>
      <c r="J43" s="280"/>
      <c r="K43" s="280"/>
      <c r="L43" s="281"/>
      <c r="M43" s="282"/>
      <c r="N43" s="463">
        <f t="shared" si="25"/>
        <v>43076</v>
      </c>
      <c r="O43" s="390"/>
      <c r="P43" s="283"/>
      <c r="Q43" s="283"/>
      <c r="R43" s="80"/>
      <c r="S43" s="68">
        <f t="shared" si="1"/>
        <v>0</v>
      </c>
      <c r="T43" s="4">
        <f t="shared" si="23"/>
        <v>0</v>
      </c>
      <c r="U43" s="35"/>
      <c r="V43" s="69">
        <f t="shared" si="6"/>
        <v>0</v>
      </c>
      <c r="W43" s="69">
        <f t="shared" si="7"/>
        <v>0</v>
      </c>
      <c r="X43" s="70">
        <f t="shared" si="8"/>
        <v>0</v>
      </c>
      <c r="Y43" s="92">
        <f t="shared" si="24"/>
        <v>0</v>
      </c>
      <c r="Z43" s="234"/>
      <c r="AA43" s="530">
        <v>0</v>
      </c>
      <c r="AB43" s="531">
        <v>0</v>
      </c>
      <c r="AC43" s="37"/>
    </row>
    <row r="44" spans="1:29" ht="12.75" customHeight="1" thickBot="1" x14ac:dyDescent="0.3">
      <c r="A44" s="497" t="str">
        <f>TEXT($B$41,"dddd")</f>
        <v>woensdag</v>
      </c>
      <c r="B44" s="664"/>
      <c r="C44" s="450"/>
      <c r="D44" s="441">
        <f>IF(LEFT($A44,2)="ma",$D$174,IF(LEFT($A44,2)="di",$D$179,IF(LEFT($A44,2)="wo",$D$184,IF(LEFT($A44,2)="do",$D$189,IF(LEFT($A44,2)="vr",$D$194,IF(LEFT($A44,2)="za",$D$198,IF(LEFT($A44,2)="zo",$D$199)))))))</f>
        <v>0</v>
      </c>
      <c r="E44" s="441">
        <f>IF(LEFT($A44,2)="ma",$E$174,IF(LEFT($A44,2)="di",$E$179,IF(LEFT($A44,2)="wo",$E$184,IF(LEFT($A44,2)="do",$E$189,IF(LEFT($A44,2)="vr",$E$194,IF(LEFT($A44,2)="za",$E$198,IF(LEFT($A44,2)="zo",$E$199)))))))</f>
        <v>0</v>
      </c>
      <c r="F44" s="441">
        <f>IF(LEFT($A44,2)="ma",$C$174,IF(LEFT($A44,2)="di",$C$179,IF(LEFT($A44,2)="wo",$C$184,IF(LEFT($A44,2)="do",$C$189,IF(LEFT($A44,2)="vr",$C$194,IF(LEFT($A44,2)="za",$C$198,IF(LEFT($A44,2)="zo",$C$199)))))))</f>
        <v>0</v>
      </c>
      <c r="G44" s="43">
        <f t="shared" si="11"/>
        <v>0</v>
      </c>
      <c r="H44" s="265"/>
      <c r="I44" s="265"/>
      <c r="J44" s="280"/>
      <c r="K44" s="280"/>
      <c r="L44" s="281"/>
      <c r="M44" s="282"/>
      <c r="N44" s="463">
        <f t="shared" si="25"/>
        <v>43076</v>
      </c>
      <c r="O44" s="390"/>
      <c r="P44" s="283"/>
      <c r="Q44" s="283"/>
      <c r="R44" s="80"/>
      <c r="S44" s="68">
        <f t="shared" si="1"/>
        <v>0</v>
      </c>
      <c r="T44" s="4">
        <f t="shared" si="23"/>
        <v>0</v>
      </c>
      <c r="U44" s="35"/>
      <c r="V44" s="69">
        <f t="shared" si="6"/>
        <v>0</v>
      </c>
      <c r="W44" s="69">
        <f t="shared" si="7"/>
        <v>0</v>
      </c>
      <c r="X44" s="70">
        <f t="shared" si="8"/>
        <v>0</v>
      </c>
      <c r="Y44" s="92">
        <f t="shared" si="24"/>
        <v>0</v>
      </c>
      <c r="Z44" s="234"/>
      <c r="AA44" s="530">
        <v>0</v>
      </c>
      <c r="AB44" s="531">
        <v>0</v>
      </c>
      <c r="AC44" s="37"/>
    </row>
    <row r="45" spans="1:29" ht="13.5" customHeight="1" thickBot="1" x14ac:dyDescent="0.3">
      <c r="A45" s="498" t="str">
        <f>TEXT($B$41,"dddd")</f>
        <v>woensdag</v>
      </c>
      <c r="B45" s="665"/>
      <c r="C45" s="449" t="e">
        <f t="shared" si="12"/>
        <v>#REF!</v>
      </c>
      <c r="D45" s="442">
        <f>IF(LEFT($A45,2)="ma",$D$175,IF(LEFT($A45,2)="di",$D$180,IF(LEFT($A45,2)="wo",$D$185,IF(LEFT($A45,2)="do",$D$190,IF(LEFT($A45,2)="vr",$D$195,IF(LEFT($A45,2)="za",$D$198,IF(LEFT($A45,2)="zo",$D$199)))))))</f>
        <v>0</v>
      </c>
      <c r="E45" s="442">
        <f>IF(LEFT($A45,2)="ma",$E$175,IF(LEFT($A45,2)="di",$E$180,IF(LEFT($A45,2)="wo",$E$185,IF(LEFT($A45,2)="do",$E$190,IF(LEFT($A45,2)="vr",$E$195,IF(LEFT($A45,2)="za",$E$198,IF(LEFT($A45,2)="zo",$E$199)))))))</f>
        <v>0</v>
      </c>
      <c r="F45" s="442">
        <f>IF(LEFT($A45,2)="ma",$C$175,IF(LEFT($A45,2)="di",$C$180,IF(LEFT($A45,2)="wo",$C$185,IF(LEFT($A45,2)="do",$C$190,IF(LEFT($A45,2)="vr",$C$195,IF(LEFT($A45,2)="za",$C$198,IF(LEFT($A45,2)="zo",$C$199)))))))</f>
        <v>0</v>
      </c>
      <c r="G45" s="46">
        <f t="shared" si="11"/>
        <v>0</v>
      </c>
      <c r="H45" s="268"/>
      <c r="I45" s="266"/>
      <c r="J45" s="292"/>
      <c r="K45" s="292"/>
      <c r="L45" s="293"/>
      <c r="M45" s="294"/>
      <c r="N45" s="463">
        <f t="shared" si="25"/>
        <v>43076</v>
      </c>
      <c r="O45" s="393"/>
      <c r="P45" s="295"/>
      <c r="Q45" s="295"/>
      <c r="R45" s="81"/>
      <c r="S45" s="71">
        <f t="shared" si="1"/>
        <v>0</v>
      </c>
      <c r="T45" s="6">
        <f t="shared" si="23"/>
        <v>0</v>
      </c>
      <c r="U45" s="36"/>
      <c r="V45" s="72">
        <f t="shared" si="6"/>
        <v>0</v>
      </c>
      <c r="W45" s="72">
        <f t="shared" si="7"/>
        <v>0</v>
      </c>
      <c r="X45" s="73">
        <f t="shared" si="8"/>
        <v>0</v>
      </c>
      <c r="Y45" s="93">
        <f t="shared" si="24"/>
        <v>0</v>
      </c>
      <c r="Z45" s="237"/>
      <c r="AA45" s="536">
        <v>0</v>
      </c>
      <c r="AB45" s="537">
        <v>0</v>
      </c>
      <c r="AC45" s="40"/>
    </row>
    <row r="46" spans="1:29" ht="12.75" customHeight="1" thickBot="1" x14ac:dyDescent="0.3">
      <c r="A46" s="496" t="str">
        <f>TEXT($B$46,"dddd")</f>
        <v>donderdag</v>
      </c>
      <c r="B46" s="663">
        <f>DATE($AC$3,12,9)</f>
        <v>43077</v>
      </c>
      <c r="C46" s="451"/>
      <c r="D46" s="493">
        <f>IF(LEFT($A46,2 )="ma",$D$171,IF(LEFT($A46,2)="di",$D$176,IF(LEFT($A46,2)="wo",$D$181,IF(LEFT($A46,2)="do",$D$186,IF(LEFT($A46,2)="vr",$D$191,IF(LEFT($A46,2)="za",$D$198,IF(LEFT($A46,2)="zo",$D$199)))))))</f>
        <v>0</v>
      </c>
      <c r="E46" s="495">
        <f>IF(LEFT($A46,2)="ma",$E$171,IF(LEFT($A46,2)="di",$E$176,IF(LEFT($A46,2)="wo",$E$181,IF(LEFT($A46,2)="do",$E$186,IF(LEFT($A46,2)="vr",$E$191,IF(LEFT($A46,2)="za",$E$198,IF(LEFT($A46,2)="zo",$E$199)))))))</f>
        <v>0</v>
      </c>
      <c r="F46" s="495">
        <f>IF(LEFT($A46,2)="ma",$C$171,IF(LEFT($A46,2)="di",$C$176,IF(LEFT($A46,2)="wo",$C$181,IF(LEFT($A46,2)="do",$C$186,IF(LEFT($A46,2)="vr",$C$191,IF(LEFT($A46,2)="za",$C$198,IF(LEFT($A46,2)="zo",$C$199)))))))</f>
        <v>0</v>
      </c>
      <c r="G46" s="42">
        <f t="shared" si="11"/>
        <v>0</v>
      </c>
      <c r="H46" s="264"/>
      <c r="I46" s="508"/>
      <c r="J46" s="276"/>
      <c r="K46" s="276"/>
      <c r="L46" s="277"/>
      <c r="M46" s="278"/>
      <c r="N46" s="464">
        <f>$B$46</f>
        <v>43077</v>
      </c>
      <c r="O46" s="389"/>
      <c r="P46" s="279"/>
      <c r="Q46" s="279"/>
      <c r="R46" s="79"/>
      <c r="S46" s="200">
        <f t="shared" si="1"/>
        <v>0</v>
      </c>
      <c r="T46" s="5">
        <f t="shared" si="23"/>
        <v>0</v>
      </c>
      <c r="U46" s="34"/>
      <c r="V46" s="67">
        <f>IF(LEFT(M46,1)="R",IF(U46&lt;$Q$2,0,U46-$Q$2),IF(LEFT(M46,1)="S",IF(U46&lt;$Q$2,0,U46-$Q$2),U46))</f>
        <v>0</v>
      </c>
      <c r="W46" s="67">
        <f>U46</f>
        <v>0</v>
      </c>
      <c r="X46" s="74">
        <f>W46*($Y$3)</f>
        <v>0</v>
      </c>
      <c r="Y46" s="91">
        <f t="shared" si="24"/>
        <v>0</v>
      </c>
      <c r="Z46" s="238"/>
      <c r="AA46" s="528">
        <v>0</v>
      </c>
      <c r="AB46" s="529">
        <v>0</v>
      </c>
      <c r="AC46" s="41"/>
    </row>
    <row r="47" spans="1:29" ht="12.75" customHeight="1" thickBot="1" x14ac:dyDescent="0.3">
      <c r="A47" s="497" t="str">
        <f>TEXT($B$46,"dddd")</f>
        <v>donderdag</v>
      </c>
      <c r="B47" s="664"/>
      <c r="C47" s="450"/>
      <c r="D47" s="494">
        <f>IF(LEFT($A47,2)="ma",$D$172,IF(LEFT($A47,2)="di",$D$177,IF(LEFT($A47,2)="wo",$D$182,IF(LEFT($A47,2)="do",$D$187,IF(LEFT($A47,2)="vr",$D$192,IF(LEFT($A47,2)="za",$D$198,IF(LEFT($A47,2)="zo",$D$199)))))))</f>
        <v>0</v>
      </c>
      <c r="E47" s="441">
        <f>IF(LEFT($A47,2)="ma",$E$172,IF(LEFT($A47,2)="di",$E$177,IF(LEFT($A47,2)="wo",$E$182,IF(LEFT($A47,2)="do",$E$187,IF(LEFT($A47,2)="vr",$E$192,IF(LEFT($A47,2)="za",$E$198,IF(LEFT($A47,2)="zo",$E$199)))))))</f>
        <v>0</v>
      </c>
      <c r="F47" s="441">
        <f>IF(LEFT($A47,2)="ma",$C$172,IF(LEFT($A47,2)="di",$C$177,IF(LEFT($A47,2)="wo",$C$182,IF(LEFT($A47,2)="do",$C$187,IF(LEFT($A47,2)="vr",$C$192,IF(LEFT($A47,2)="za",$C$198,IF(LEFT($A47,2)="zo",$C$199)))))))</f>
        <v>0</v>
      </c>
      <c r="G47" s="43">
        <f t="shared" si="11"/>
        <v>0</v>
      </c>
      <c r="H47" s="265"/>
      <c r="I47" s="265"/>
      <c r="J47" s="280"/>
      <c r="K47" s="280"/>
      <c r="L47" s="281"/>
      <c r="M47" s="282"/>
      <c r="N47" s="464">
        <f t="shared" ref="N47:N50" si="26">$B$46</f>
        <v>43077</v>
      </c>
      <c r="O47" s="390"/>
      <c r="P47" s="283"/>
      <c r="Q47" s="283"/>
      <c r="R47" s="80"/>
      <c r="S47" s="68">
        <f t="shared" si="1"/>
        <v>0</v>
      </c>
      <c r="T47" s="4">
        <f t="shared" si="23"/>
        <v>0</v>
      </c>
      <c r="U47" s="35"/>
      <c r="V47" s="69">
        <f t="shared" si="6"/>
        <v>0</v>
      </c>
      <c r="W47" s="69">
        <f t="shared" si="7"/>
        <v>0</v>
      </c>
      <c r="X47" s="70">
        <f t="shared" si="8"/>
        <v>0</v>
      </c>
      <c r="Y47" s="92">
        <f t="shared" si="24"/>
        <v>0</v>
      </c>
      <c r="Z47" s="234"/>
      <c r="AA47" s="530">
        <v>0</v>
      </c>
      <c r="AB47" s="531">
        <v>0</v>
      </c>
      <c r="AC47" s="37"/>
    </row>
    <row r="48" spans="1:29" ht="12.75" customHeight="1" thickBot="1" x14ac:dyDescent="0.3">
      <c r="A48" s="497" t="str">
        <f>TEXT($B$46,"dddd")</f>
        <v>donderdag</v>
      </c>
      <c r="B48" s="664"/>
      <c r="C48" s="452"/>
      <c r="D48" s="492">
        <f>IF(LEFT($A48,2)="ma",$D$173,IF(LEFT($A48,2)="di",$D$178,IF(LEFT($A48,2)="wo",$D$183,IF(LEFT($A48,2)="do",$D$188,IF(LEFT($A48,2)="vr",$D$193,IF(LEFT($A48,2)="za",$D$198,IF(LEFT($A48,2)="zo",$D$199)))))))</f>
        <v>0</v>
      </c>
      <c r="E48" s="441">
        <f>IF(LEFT($A48,2)="ma",$E$173,IF(LEFT($A48,2)="di",$E$178,IF(LEFT($A48,2)="wo",$E$183,IF(LEFT($A48,2)="do",$E$188,IF(LEFT($A48,2)="vr",$E$193,IF(LEFT($A48,2)="za",$E$198,IF(LEFT($A48,2)="zo",$E$199)))))))</f>
        <v>0</v>
      </c>
      <c r="F48" s="441">
        <f>IF(LEFT($A48,2)="ma",$C$173,IF(LEFT($A48,2)="di",$C$178,IF(LEFT($A48,2)="wo",$C$183,IF(LEFT($A48,2)="do",$C$188,IF(LEFT($A48,2)="vr",$C$193,IF(LEFT($A48,2)="za",$C$198,IF(LEFT($A48,2)="zo",$C$199)))))))</f>
        <v>0</v>
      </c>
      <c r="G48" s="43">
        <f t="shared" si="11"/>
        <v>0</v>
      </c>
      <c r="H48" s="265"/>
      <c r="I48" s="265"/>
      <c r="J48" s="280"/>
      <c r="K48" s="280"/>
      <c r="L48" s="281"/>
      <c r="M48" s="282"/>
      <c r="N48" s="464">
        <f t="shared" si="26"/>
        <v>43077</v>
      </c>
      <c r="O48" s="390"/>
      <c r="P48" s="283"/>
      <c r="Q48" s="283"/>
      <c r="R48" s="80"/>
      <c r="S48" s="68">
        <f t="shared" si="1"/>
        <v>0</v>
      </c>
      <c r="T48" s="4">
        <f t="shared" si="23"/>
        <v>0</v>
      </c>
      <c r="U48" s="35"/>
      <c r="V48" s="69">
        <f t="shared" si="6"/>
        <v>0</v>
      </c>
      <c r="W48" s="69">
        <f t="shared" si="7"/>
        <v>0</v>
      </c>
      <c r="X48" s="70">
        <f t="shared" si="8"/>
        <v>0</v>
      </c>
      <c r="Y48" s="92">
        <f t="shared" si="24"/>
        <v>0</v>
      </c>
      <c r="Z48" s="234"/>
      <c r="AA48" s="530">
        <v>0</v>
      </c>
      <c r="AB48" s="531">
        <v>0</v>
      </c>
      <c r="AC48" s="37"/>
    </row>
    <row r="49" spans="1:29" ht="12.75" customHeight="1" thickBot="1" x14ac:dyDescent="0.3">
      <c r="A49" s="497" t="str">
        <f>TEXT($B$46,"dddd")</f>
        <v>donderdag</v>
      </c>
      <c r="B49" s="664"/>
      <c r="C49" s="450"/>
      <c r="D49" s="441">
        <f>IF(LEFT($A49,2)="ma",$D$174,IF(LEFT($A49,2)="di",$D$179,IF(LEFT($A49,2)="wo",$D$184,IF(LEFT($A49,2)="do",$D$189,IF(LEFT($A49,2)="vr",$D$194,IF(LEFT($A49,2)="za",$D$198,IF(LEFT($A49,2)="zo",$D$199)))))))</f>
        <v>0</v>
      </c>
      <c r="E49" s="441">
        <f>IF(LEFT($A49,2)="ma",$E$174,IF(LEFT($A49,2)="di",$E$179,IF(LEFT($A49,2)="wo",$E$184,IF(LEFT($A49,2)="do",$E$189,IF(LEFT($A49,2)="vr",$E$194,IF(LEFT($A49,2)="za",$E$198,IF(LEFT($A49,2)="zo",$E$199)))))))</f>
        <v>0</v>
      </c>
      <c r="F49" s="441">
        <f>IF(LEFT($A49,2)="ma",$C$174,IF(LEFT($A49,2)="di",$C$179,IF(LEFT($A49,2)="wo",$C$184,IF(LEFT($A49,2)="do",$C$189,IF(LEFT($A49,2)="vr",$C$194,IF(LEFT($A49,2)="za",$C$198,IF(LEFT($A49,2)="zo",$C$199)))))))</f>
        <v>0</v>
      </c>
      <c r="G49" s="43">
        <f t="shared" si="11"/>
        <v>0</v>
      </c>
      <c r="H49" s="265"/>
      <c r="I49" s="265"/>
      <c r="J49" s="280"/>
      <c r="K49" s="280"/>
      <c r="L49" s="281"/>
      <c r="M49" s="282"/>
      <c r="N49" s="464">
        <f t="shared" si="26"/>
        <v>43077</v>
      </c>
      <c r="O49" s="390"/>
      <c r="P49" s="283"/>
      <c r="Q49" s="283"/>
      <c r="R49" s="80"/>
      <c r="S49" s="68">
        <f t="shared" si="1"/>
        <v>0</v>
      </c>
      <c r="T49" s="4">
        <f t="shared" si="23"/>
        <v>0</v>
      </c>
      <c r="U49" s="35"/>
      <c r="V49" s="69">
        <f t="shared" si="6"/>
        <v>0</v>
      </c>
      <c r="W49" s="69">
        <f t="shared" si="7"/>
        <v>0</v>
      </c>
      <c r="X49" s="70">
        <f t="shared" si="8"/>
        <v>0</v>
      </c>
      <c r="Y49" s="92">
        <f t="shared" si="24"/>
        <v>0</v>
      </c>
      <c r="Z49" s="234"/>
      <c r="AA49" s="530">
        <v>0</v>
      </c>
      <c r="AB49" s="531">
        <v>0</v>
      </c>
      <c r="AC49" s="37"/>
    </row>
    <row r="50" spans="1:29" ht="13.5" customHeight="1" thickBot="1" x14ac:dyDescent="0.3">
      <c r="A50" s="498" t="str">
        <f>TEXT($B$46,"dddd")</f>
        <v>donderdag</v>
      </c>
      <c r="B50" s="665"/>
      <c r="C50" s="449" t="e">
        <f t="shared" si="12"/>
        <v>#REF!</v>
      </c>
      <c r="D50" s="442">
        <f>IF(LEFT($A50,2)="ma",$D$175,IF(LEFT($A50,2)="di",$D$180,IF(LEFT($A50,2)="wo",$D$185,IF(LEFT($A50,2)="do",$D$190,IF(LEFT($A50,2)="vr",$D$195,IF(LEFT($A50,2)="za",$D$198,IF(LEFT($A50,2)="zo",$D$199)))))))</f>
        <v>0</v>
      </c>
      <c r="E50" s="442">
        <f>IF(LEFT($A50,2)="ma",$E$175,IF(LEFT($A50,2)="di",$E$180,IF(LEFT($A50,2)="wo",$E$185,IF(LEFT($A50,2)="do",$E$190,IF(LEFT($A50,2)="vr",$E$195,IF(LEFT($A50,2)="za",$E$198,IF(LEFT($A50,2)="zo",$E$199)))))))</f>
        <v>0</v>
      </c>
      <c r="F50" s="442">
        <f>IF(LEFT($A50,2)="ma",$C$175,IF(LEFT($A50,2)="di",$C$180,IF(LEFT($A50,2)="wo",$C$185,IF(LEFT($A50,2)="do",$C$190,IF(LEFT($A50,2)="vr",$C$195,IF(LEFT($A50,2)="za",$C$198,IF(LEFT($A50,2)="zo",$C$199)))))))</f>
        <v>0</v>
      </c>
      <c r="G50" s="44">
        <f t="shared" si="11"/>
        <v>0</v>
      </c>
      <c r="H50" s="266"/>
      <c r="I50" s="266"/>
      <c r="J50" s="284"/>
      <c r="K50" s="284"/>
      <c r="L50" s="285"/>
      <c r="M50" s="286"/>
      <c r="N50" s="464">
        <f t="shared" si="26"/>
        <v>43077</v>
      </c>
      <c r="O50" s="391"/>
      <c r="P50" s="287"/>
      <c r="Q50" s="287"/>
      <c r="R50" s="81"/>
      <c r="S50" s="71">
        <f t="shared" si="1"/>
        <v>0</v>
      </c>
      <c r="T50" s="6">
        <f t="shared" si="23"/>
        <v>0</v>
      </c>
      <c r="U50" s="36"/>
      <c r="V50" s="72">
        <f t="shared" si="6"/>
        <v>0</v>
      </c>
      <c r="W50" s="72">
        <f t="shared" si="7"/>
        <v>0</v>
      </c>
      <c r="X50" s="73">
        <f t="shared" si="8"/>
        <v>0</v>
      </c>
      <c r="Y50" s="93">
        <f t="shared" si="24"/>
        <v>0</v>
      </c>
      <c r="Z50" s="235"/>
      <c r="AA50" s="532">
        <v>0</v>
      </c>
      <c r="AB50" s="533">
        <v>0</v>
      </c>
      <c r="AC50" s="38"/>
    </row>
    <row r="51" spans="1:29" ht="12.75" customHeight="1" x14ac:dyDescent="0.25">
      <c r="A51" s="496" t="str">
        <f>TEXT($B$51,"dddd")</f>
        <v>vrijdag</v>
      </c>
      <c r="B51" s="663">
        <f>DATE($AC$3,12,10)</f>
        <v>43078</v>
      </c>
      <c r="C51" s="451"/>
      <c r="D51" s="493">
        <f>IF(LEFT($A51,2 )="ma",$D$171,IF(LEFT($A51,2)="di",$D$176,IF(LEFT($A51,2)="wo",$D$181,IF(LEFT($A51,2)="do",$D$186,IF(LEFT($A51,2)="vr",$D$191,IF(LEFT($A51,2)="za",$D$198,IF(LEFT($A51,2)="zo",$D$199)))))))</f>
        <v>0</v>
      </c>
      <c r="E51" s="495">
        <f>IF(LEFT($A51,2)="ma",$E$171,IF(LEFT($A51,2)="di",$E$176,IF(LEFT($A51,2)="wo",$E$181,IF(LEFT($A51,2)="do",$E$186,IF(LEFT($A51,2)="vr",$E$191,IF(LEFT($A51,2)="za",$E$198,IF(LEFT($A51,2)="zo",$E$199)))))))</f>
        <v>0</v>
      </c>
      <c r="F51" s="495">
        <f>IF(LEFT($A51,2)="ma",$C$171,IF(LEFT($A51,2)="di",$C$176,IF(LEFT($A51,2)="wo",$C$181,IF(LEFT($A51,2)="do",$C$186,IF(LEFT($A51,2)="vr",$C$191,IF(LEFT($A51,2)="za",$C$198,IF(LEFT($A51,2)="zo",$C$199)))))))</f>
        <v>0</v>
      </c>
      <c r="G51" s="45">
        <f t="shared" si="11"/>
        <v>0</v>
      </c>
      <c r="H51" s="267"/>
      <c r="I51" s="508"/>
      <c r="J51" s="288"/>
      <c r="K51" s="288"/>
      <c r="L51" s="289"/>
      <c r="M51" s="290"/>
      <c r="N51" s="463">
        <f>$B$51</f>
        <v>43078</v>
      </c>
      <c r="O51" s="392"/>
      <c r="P51" s="291"/>
      <c r="Q51" s="291"/>
      <c r="R51" s="79"/>
      <c r="S51" s="200">
        <f t="shared" si="1"/>
        <v>0</v>
      </c>
      <c r="T51" s="5">
        <f t="shared" si="23"/>
        <v>0</v>
      </c>
      <c r="U51" s="34"/>
      <c r="V51" s="67">
        <f>IF(LEFT(M51,1)="R",IF(U51&lt;$Q$2,0,U51-$Q$2),IF(LEFT(M51,1)="S",IF(U51&lt;$Q$2,0,U51-$Q$2),U51))</f>
        <v>0</v>
      </c>
      <c r="W51" s="67">
        <f>U51</f>
        <v>0</v>
      </c>
      <c r="X51" s="74">
        <f>W51*($Y$3)</f>
        <v>0</v>
      </c>
      <c r="Y51" s="91">
        <f t="shared" si="24"/>
        <v>0</v>
      </c>
      <c r="Z51" s="236"/>
      <c r="AA51" s="534">
        <v>0</v>
      </c>
      <c r="AB51" s="535">
        <v>0</v>
      </c>
      <c r="AC51" s="39"/>
    </row>
    <row r="52" spans="1:29" ht="12.75" customHeight="1" x14ac:dyDescent="0.25">
      <c r="A52" s="497" t="str">
        <f>TEXT($B$51,"dddd")</f>
        <v>vrijdag</v>
      </c>
      <c r="B52" s="664"/>
      <c r="C52" s="450"/>
      <c r="D52" s="494">
        <f>IF(LEFT($A52,2)="ma",$D$172,IF(LEFT($A52,2)="di",$D$177,IF(LEFT($A52,2)="wo",$D$182,IF(LEFT($A52,2)="do",$D$187,IF(LEFT($A52,2)="vr",$D$192,IF(LEFT($A52,2)="za",$D$198,IF(LEFT($A52,2)="zo",$D$199)))))))</f>
        <v>0</v>
      </c>
      <c r="E52" s="441">
        <f>IF(LEFT($A52,2)="ma",$E$172,IF(LEFT($A52,2)="di",$E$177,IF(LEFT($A52,2)="wo",$E$182,IF(LEFT($A52,2)="do",$E$187,IF(LEFT($A52,2)="vr",$E$192,IF(LEFT($A52,2)="za",$E$198,IF(LEFT($A52,2)="zo",$E$199)))))))</f>
        <v>0</v>
      </c>
      <c r="F52" s="441">
        <f>IF(LEFT($A52,2)="ma",$C$172,IF(LEFT($A52,2)="di",$C$177,IF(LEFT($A52,2)="wo",$C$182,IF(LEFT($A52,2)="do",$C$187,IF(LEFT($A52,2)="vr",$C$192,IF(LEFT($A52,2)="za",$C$198,IF(LEFT($A52,2)="zo",$C$199)))))))</f>
        <v>0</v>
      </c>
      <c r="G52" s="43">
        <f t="shared" si="11"/>
        <v>0</v>
      </c>
      <c r="H52" s="265"/>
      <c r="I52" s="265"/>
      <c r="J52" s="280"/>
      <c r="K52" s="280"/>
      <c r="L52" s="281"/>
      <c r="M52" s="282"/>
      <c r="N52" s="463">
        <f t="shared" ref="N52:N55" si="27">$B$51</f>
        <v>43078</v>
      </c>
      <c r="O52" s="390"/>
      <c r="P52" s="283"/>
      <c r="Q52" s="283"/>
      <c r="R52" s="80"/>
      <c r="S52" s="68">
        <f t="shared" si="1"/>
        <v>0</v>
      </c>
      <c r="T52" s="4">
        <f t="shared" si="23"/>
        <v>0</v>
      </c>
      <c r="U52" s="35"/>
      <c r="V52" s="69">
        <f t="shared" si="6"/>
        <v>0</v>
      </c>
      <c r="W52" s="69">
        <f t="shared" si="7"/>
        <v>0</v>
      </c>
      <c r="X52" s="70">
        <f t="shared" si="8"/>
        <v>0</v>
      </c>
      <c r="Y52" s="92">
        <f t="shared" si="24"/>
        <v>0</v>
      </c>
      <c r="Z52" s="234"/>
      <c r="AA52" s="530">
        <v>0</v>
      </c>
      <c r="AB52" s="531">
        <v>0</v>
      </c>
      <c r="AC52" s="37"/>
    </row>
    <row r="53" spans="1:29" ht="12.75" customHeight="1" x14ac:dyDescent="0.25">
      <c r="A53" s="497" t="str">
        <f>TEXT($B$51,"dddd")</f>
        <v>vrijdag</v>
      </c>
      <c r="B53" s="664"/>
      <c r="C53" s="452"/>
      <c r="D53" s="492">
        <f>IF(LEFT($A53,2)="ma",$D$173,IF(LEFT($A53,2)="di",$D$178,IF(LEFT($A53,2)="wo",$D$183,IF(LEFT($A53,2)="do",$D$188,IF(LEFT($A53,2)="vr",$D$193,IF(LEFT($A53,2)="za",$D$198,IF(LEFT($A53,2)="zo",$D$199)))))))</f>
        <v>0</v>
      </c>
      <c r="E53" s="441">
        <f>IF(LEFT($A53,2)="ma",$E$173,IF(LEFT($A53,2)="di",$E$178,IF(LEFT($A53,2)="wo",$E$183,IF(LEFT($A53,2)="do",$E$188,IF(LEFT($A53,2)="vr",$E$193,IF(LEFT($A53,2)="za",$E$198,IF(LEFT($A53,2)="zo",$E$199)))))))</f>
        <v>0</v>
      </c>
      <c r="F53" s="441">
        <f>IF(LEFT($A53,2)="ma",$C$173,IF(LEFT($A53,2)="di",$C$178,IF(LEFT($A53,2)="wo",$C$183,IF(LEFT($A53,2)="do",$C$188,IF(LEFT($A53,2)="vr",$C$193,IF(LEFT($A53,2)="za",$C$198,IF(LEFT($A53,2)="zo",$C$199)))))))</f>
        <v>0</v>
      </c>
      <c r="G53" s="43">
        <f t="shared" si="11"/>
        <v>0</v>
      </c>
      <c r="H53" s="265"/>
      <c r="I53" s="265"/>
      <c r="J53" s="280"/>
      <c r="K53" s="280"/>
      <c r="L53" s="281"/>
      <c r="M53" s="282"/>
      <c r="N53" s="463">
        <f t="shared" si="27"/>
        <v>43078</v>
      </c>
      <c r="O53" s="390"/>
      <c r="P53" s="283"/>
      <c r="Q53" s="283"/>
      <c r="R53" s="80"/>
      <c r="S53" s="68">
        <f t="shared" si="1"/>
        <v>0</v>
      </c>
      <c r="T53" s="4">
        <f t="shared" si="23"/>
        <v>0</v>
      </c>
      <c r="U53" s="35"/>
      <c r="V53" s="69">
        <f t="shared" si="6"/>
        <v>0</v>
      </c>
      <c r="W53" s="69">
        <f t="shared" si="7"/>
        <v>0</v>
      </c>
      <c r="X53" s="70">
        <f t="shared" si="8"/>
        <v>0</v>
      </c>
      <c r="Y53" s="92">
        <f t="shared" si="24"/>
        <v>0</v>
      </c>
      <c r="Z53" s="234"/>
      <c r="AA53" s="530">
        <v>0</v>
      </c>
      <c r="AB53" s="531">
        <v>0</v>
      </c>
      <c r="AC53" s="37"/>
    </row>
    <row r="54" spans="1:29" ht="12.75" customHeight="1" thickBot="1" x14ac:dyDescent="0.3">
      <c r="A54" s="497" t="str">
        <f>TEXT($B$51,"dddd")</f>
        <v>vrijdag</v>
      </c>
      <c r="B54" s="664"/>
      <c r="C54" s="450"/>
      <c r="D54" s="441">
        <f>IF(LEFT($A54,2)="ma",$D$174,IF(LEFT($A54,2)="di",$D$179,IF(LEFT($A54,2)="wo",$D$184,IF(LEFT($A54,2)="do",$D$189,IF(LEFT($A54,2)="vr",$D$194,IF(LEFT($A54,2)="za",$D$198,IF(LEFT($A54,2)="zo",$D$199)))))))</f>
        <v>0</v>
      </c>
      <c r="E54" s="441">
        <f>IF(LEFT($A54,2)="ma",$E$174,IF(LEFT($A54,2)="di",$E$179,IF(LEFT($A54,2)="wo",$E$184,IF(LEFT($A54,2)="do",$E$189,IF(LEFT($A54,2)="vr",$E$194,IF(LEFT($A54,2)="za",$E$198,IF(LEFT($A54,2)="zo",$E$199)))))))</f>
        <v>0</v>
      </c>
      <c r="F54" s="441">
        <f>IF(LEFT($A54,2)="ma",$C$174,IF(LEFT($A54,2)="di",$C$179,IF(LEFT($A54,2)="wo",$C$184,IF(LEFT($A54,2)="do",$C$189,IF(LEFT($A54,2)="vr",$C$194,IF(LEFT($A54,2)="za",$C$198,IF(LEFT($A54,2)="zo",$C$199)))))))</f>
        <v>0</v>
      </c>
      <c r="G54" s="43">
        <f t="shared" si="11"/>
        <v>0</v>
      </c>
      <c r="H54" s="265"/>
      <c r="I54" s="265"/>
      <c r="J54" s="280"/>
      <c r="K54" s="280"/>
      <c r="L54" s="281"/>
      <c r="M54" s="282"/>
      <c r="N54" s="463">
        <f t="shared" si="27"/>
        <v>43078</v>
      </c>
      <c r="O54" s="390"/>
      <c r="P54" s="283"/>
      <c r="Q54" s="283"/>
      <c r="R54" s="80"/>
      <c r="S54" s="68">
        <f t="shared" si="1"/>
        <v>0</v>
      </c>
      <c r="T54" s="4">
        <f t="shared" si="23"/>
        <v>0</v>
      </c>
      <c r="U54" s="35"/>
      <c r="V54" s="69">
        <f t="shared" si="6"/>
        <v>0</v>
      </c>
      <c r="W54" s="69">
        <f t="shared" si="7"/>
        <v>0</v>
      </c>
      <c r="X54" s="70">
        <f t="shared" si="8"/>
        <v>0</v>
      </c>
      <c r="Y54" s="92">
        <f t="shared" si="24"/>
        <v>0</v>
      </c>
      <c r="Z54" s="234"/>
      <c r="AA54" s="530">
        <v>0</v>
      </c>
      <c r="AB54" s="531">
        <v>0</v>
      </c>
      <c r="AC54" s="37"/>
    </row>
    <row r="55" spans="1:29" ht="13.5" customHeight="1" thickBot="1" x14ac:dyDescent="0.3">
      <c r="A55" s="498" t="str">
        <f>TEXT($B$51,"dddd")</f>
        <v>vrijdag</v>
      </c>
      <c r="B55" s="665"/>
      <c r="C55" s="449" t="e">
        <f t="shared" si="12"/>
        <v>#REF!</v>
      </c>
      <c r="D55" s="442">
        <f>IF(LEFT($A55,2)="ma",$D$175,IF(LEFT($A55,2)="di",$D$180,IF(LEFT($A55,2)="wo",$D$185,IF(LEFT($A55,2)="do",$D$190,IF(LEFT($A55,2)="vr",$D$195,IF(LEFT($A55,2)="za",$D$198,IF(LEFT($A55,2)="zo",$D$199)))))))</f>
        <v>0</v>
      </c>
      <c r="E55" s="442">
        <f>IF(LEFT($A55,2)="ma",$E$175,IF(LEFT($A55,2)="di",$E$180,IF(LEFT($A55,2)="wo",$E$185,IF(LEFT($A55,2)="do",$E$190,IF(LEFT($A55,2)="vr",$E$195,IF(LEFT($A55,2)="za",$E$198,IF(LEFT($A55,2)="zo",$E$199)))))))</f>
        <v>0</v>
      </c>
      <c r="F55" s="442">
        <f>IF(LEFT($A55,2)="ma",$C$175,IF(LEFT($A55,2)="di",$C$180,IF(LEFT($A55,2)="wo",$C$185,IF(LEFT($A55,2)="do",$C$190,IF(LEFT($A55,2)="vr",$C$195,IF(LEFT($A55,2)="za",$C$198,IF(LEFT($A55,2)="zo",$C$199)))))))</f>
        <v>0</v>
      </c>
      <c r="G55" s="46">
        <f t="shared" si="11"/>
        <v>0</v>
      </c>
      <c r="H55" s="268"/>
      <c r="I55" s="266"/>
      <c r="J55" s="292"/>
      <c r="K55" s="292"/>
      <c r="L55" s="293"/>
      <c r="M55" s="294"/>
      <c r="N55" s="463">
        <f t="shared" si="27"/>
        <v>43078</v>
      </c>
      <c r="O55" s="393"/>
      <c r="P55" s="295"/>
      <c r="Q55" s="295"/>
      <c r="R55" s="81"/>
      <c r="S55" s="71">
        <f t="shared" si="1"/>
        <v>0</v>
      </c>
      <c r="T55" s="6">
        <f t="shared" si="23"/>
        <v>0</v>
      </c>
      <c r="U55" s="36"/>
      <c r="V55" s="72">
        <f t="shared" si="6"/>
        <v>0</v>
      </c>
      <c r="W55" s="72">
        <f t="shared" si="7"/>
        <v>0</v>
      </c>
      <c r="X55" s="73">
        <f t="shared" si="8"/>
        <v>0</v>
      </c>
      <c r="Y55" s="93">
        <f t="shared" si="24"/>
        <v>0</v>
      </c>
      <c r="Z55" s="237"/>
      <c r="AA55" s="536">
        <v>0</v>
      </c>
      <c r="AB55" s="537">
        <v>0</v>
      </c>
      <c r="AC55" s="40"/>
    </row>
    <row r="56" spans="1:29" ht="12.75" customHeight="1" thickBot="1" x14ac:dyDescent="0.3">
      <c r="A56" s="496" t="str">
        <f>TEXT($B$56,"dddd")</f>
        <v>zaterdag</v>
      </c>
      <c r="B56" s="663">
        <f>DATE($AC$3,12,11)</f>
        <v>43079</v>
      </c>
      <c r="C56" s="451"/>
      <c r="D56" s="493">
        <f>IF(LEFT($A56,2 )="ma",$D$171,IF(LEFT($A56,2)="di",$D$176,IF(LEFT($A56,2)="wo",$D$181,IF(LEFT($A56,2)="do",$D$186,IF(LEFT($A56,2)="vr",$D$191,IF(LEFT($A56,2)="za",$D$198,IF(LEFT($A56,2)="zo",$D$199)))))))</f>
        <v>0</v>
      </c>
      <c r="E56" s="495">
        <f>IF(LEFT($A56,2)="ma",$E$171,IF(LEFT($A56,2)="di",$E$176,IF(LEFT($A56,2)="wo",$E$181,IF(LEFT($A56,2)="do",$E$186,IF(LEFT($A56,2)="vr",$E$191,IF(LEFT($A56,2)="za",$E$198,IF(LEFT($A56,2)="zo",$E$199)))))))</f>
        <v>0</v>
      </c>
      <c r="F56" s="495">
        <f>IF(LEFT($A56,2)="ma",$C$171,IF(LEFT($A56,2)="di",$C$176,IF(LEFT($A56,2)="wo",$C$181,IF(LEFT($A56,2)="do",$C$186,IF(LEFT($A56,2)="vr",$C$191,IF(LEFT($A56,2)="za",$C$198,IF(LEFT($A56,2)="zo",$C$199)))))))</f>
        <v>0</v>
      </c>
      <c r="G56" s="42">
        <f t="shared" si="11"/>
        <v>0</v>
      </c>
      <c r="H56" s="264"/>
      <c r="I56" s="508"/>
      <c r="J56" s="276"/>
      <c r="K56" s="276"/>
      <c r="L56" s="277"/>
      <c r="M56" s="278"/>
      <c r="N56" s="464">
        <f>$B$56</f>
        <v>43079</v>
      </c>
      <c r="O56" s="389"/>
      <c r="P56" s="279"/>
      <c r="Q56" s="279"/>
      <c r="R56" s="79"/>
      <c r="S56" s="200">
        <f t="shared" si="1"/>
        <v>0</v>
      </c>
      <c r="T56" s="5">
        <f t="shared" si="23"/>
        <v>0</v>
      </c>
      <c r="U56" s="34"/>
      <c r="V56" s="67">
        <f>IF(LEFT(M56,1)="R",IF(U56&lt;$Q$2,0,U56-$Q$2),IF(LEFT(M56,1)="S",IF(U56&lt;$Q$2,0,U56-$Q$2),U56))</f>
        <v>0</v>
      </c>
      <c r="W56" s="67">
        <f>U56</f>
        <v>0</v>
      </c>
      <c r="X56" s="74">
        <f>W56*($Y$3)</f>
        <v>0</v>
      </c>
      <c r="Y56" s="91">
        <f t="shared" si="24"/>
        <v>0</v>
      </c>
      <c r="Z56" s="238"/>
      <c r="AA56" s="528">
        <v>0</v>
      </c>
      <c r="AB56" s="529">
        <v>0</v>
      </c>
      <c r="AC56" s="41"/>
    </row>
    <row r="57" spans="1:29" ht="12.75" customHeight="1" thickBot="1" x14ac:dyDescent="0.3">
      <c r="A57" s="497" t="str">
        <f>TEXT($B$56,"dddd")</f>
        <v>zaterdag</v>
      </c>
      <c r="B57" s="664"/>
      <c r="C57" s="450"/>
      <c r="D57" s="494">
        <f>IF(LEFT($A57,2)="ma",$D$172,IF(LEFT($A57,2)="di",$D$177,IF(LEFT($A57,2)="wo",$D$182,IF(LEFT($A57,2)="do",$D$187,IF(LEFT($A57,2)="vr",$D$192,IF(LEFT($A57,2)="za",$D$198,IF(LEFT($A57,2)="zo",$D$199)))))))</f>
        <v>0</v>
      </c>
      <c r="E57" s="441">
        <f>IF(LEFT($A57,2)="ma",$E$172,IF(LEFT($A57,2)="di",$E$177,IF(LEFT($A57,2)="wo",$E$182,IF(LEFT($A57,2)="do",$E$187,IF(LEFT($A57,2)="vr",$E$192,IF(LEFT($A57,2)="za",$E$198,IF(LEFT($A57,2)="zo",$E$199)))))))</f>
        <v>0</v>
      </c>
      <c r="F57" s="441">
        <f>IF(LEFT($A57,2)="ma",$C$172,IF(LEFT($A57,2)="di",$C$177,IF(LEFT($A57,2)="wo",$C$182,IF(LEFT($A57,2)="do",$C$187,IF(LEFT($A57,2)="vr",$C$192,IF(LEFT($A57,2)="za",$C$198,IF(LEFT($A57,2)="zo",$C$199)))))))</f>
        <v>0</v>
      </c>
      <c r="G57" s="43">
        <f t="shared" si="11"/>
        <v>0</v>
      </c>
      <c r="H57" s="265"/>
      <c r="I57" s="265"/>
      <c r="J57" s="280"/>
      <c r="K57" s="280"/>
      <c r="L57" s="281"/>
      <c r="M57" s="282"/>
      <c r="N57" s="464">
        <f t="shared" ref="N57:N60" si="28">$B$56</f>
        <v>43079</v>
      </c>
      <c r="O57" s="390"/>
      <c r="P57" s="283"/>
      <c r="Q57" s="283"/>
      <c r="R57" s="80"/>
      <c r="S57" s="68">
        <f t="shared" si="1"/>
        <v>0</v>
      </c>
      <c r="T57" s="4">
        <f t="shared" si="23"/>
        <v>0</v>
      </c>
      <c r="U57" s="35"/>
      <c r="V57" s="69">
        <f t="shared" si="6"/>
        <v>0</v>
      </c>
      <c r="W57" s="69">
        <f t="shared" si="7"/>
        <v>0</v>
      </c>
      <c r="X57" s="70">
        <f t="shared" si="8"/>
        <v>0</v>
      </c>
      <c r="Y57" s="92">
        <f t="shared" si="24"/>
        <v>0</v>
      </c>
      <c r="Z57" s="234"/>
      <c r="AA57" s="530">
        <v>0</v>
      </c>
      <c r="AB57" s="531">
        <v>0</v>
      </c>
      <c r="AC57" s="37"/>
    </row>
    <row r="58" spans="1:29" ht="12.75" customHeight="1" thickBot="1" x14ac:dyDescent="0.3">
      <c r="A58" s="497" t="str">
        <f>TEXT($B$56,"dddd")</f>
        <v>zaterdag</v>
      </c>
      <c r="B58" s="664"/>
      <c r="C58" s="452"/>
      <c r="D58" s="492">
        <f>IF(LEFT($A58,2)="ma",$D$173,IF(LEFT($A58,2)="di",$D$178,IF(LEFT($A58,2)="wo",$D$183,IF(LEFT($A58,2)="do",$D$188,IF(LEFT($A58,2)="vr",$D$193,IF(LEFT($A58,2)="za",$D$198,IF(LEFT($A58,2)="zo",$D$199)))))))</f>
        <v>0</v>
      </c>
      <c r="E58" s="441">
        <f>IF(LEFT($A58,2)="ma",$E$173,IF(LEFT($A58,2)="di",$E$178,IF(LEFT($A58,2)="wo",$E$183,IF(LEFT($A58,2)="do",$E$188,IF(LEFT($A58,2)="vr",$E$193,IF(LEFT($A58,2)="za",$E$198,IF(LEFT($A58,2)="zo",$E$199)))))))</f>
        <v>0</v>
      </c>
      <c r="F58" s="441">
        <f>IF(LEFT($A58,2)="ma",$C$173,IF(LEFT($A58,2)="di",$C$178,IF(LEFT($A58,2)="wo",$C$183,IF(LEFT($A58,2)="do",$C$188,IF(LEFT($A58,2)="vr",$C$193,IF(LEFT($A58,2)="za",$C$198,IF(LEFT($A58,2)="zo",$C$199)))))))</f>
        <v>0</v>
      </c>
      <c r="G58" s="43">
        <f t="shared" si="11"/>
        <v>0</v>
      </c>
      <c r="H58" s="265"/>
      <c r="I58" s="265"/>
      <c r="J58" s="280"/>
      <c r="K58" s="280"/>
      <c r="L58" s="281"/>
      <c r="M58" s="282"/>
      <c r="N58" s="464">
        <f t="shared" si="28"/>
        <v>43079</v>
      </c>
      <c r="O58" s="390"/>
      <c r="P58" s="283"/>
      <c r="Q58" s="283"/>
      <c r="R58" s="80"/>
      <c r="S58" s="68">
        <f t="shared" si="1"/>
        <v>0</v>
      </c>
      <c r="T58" s="4">
        <f t="shared" si="23"/>
        <v>0</v>
      </c>
      <c r="U58" s="35"/>
      <c r="V58" s="69">
        <f t="shared" si="6"/>
        <v>0</v>
      </c>
      <c r="W58" s="69">
        <f t="shared" si="7"/>
        <v>0</v>
      </c>
      <c r="X58" s="70">
        <f t="shared" si="8"/>
        <v>0</v>
      </c>
      <c r="Y58" s="92">
        <f t="shared" si="24"/>
        <v>0</v>
      </c>
      <c r="Z58" s="234"/>
      <c r="AA58" s="530">
        <v>0</v>
      </c>
      <c r="AB58" s="531">
        <v>0</v>
      </c>
      <c r="AC58" s="37"/>
    </row>
    <row r="59" spans="1:29" ht="12.75" customHeight="1" thickBot="1" x14ac:dyDescent="0.3">
      <c r="A59" s="497" t="str">
        <f>TEXT($B$56,"dddd")</f>
        <v>zaterdag</v>
      </c>
      <c r="B59" s="664"/>
      <c r="C59" s="450"/>
      <c r="D59" s="441">
        <f>IF(LEFT($A59,2)="ma",$D$174,IF(LEFT($A59,2)="di",$D$179,IF(LEFT($A59,2)="wo",$D$184,IF(LEFT($A59,2)="do",$D$189,IF(LEFT($A59,2)="vr",$D$194,IF(LEFT($A59,2)="za",$D$198,IF(LEFT($A59,2)="zo",$D$199)))))))</f>
        <v>0</v>
      </c>
      <c r="E59" s="441">
        <f>IF(LEFT($A59,2)="ma",$E$174,IF(LEFT($A59,2)="di",$E$179,IF(LEFT($A59,2)="wo",$E$184,IF(LEFT($A59,2)="do",$E$189,IF(LEFT($A59,2)="vr",$E$194,IF(LEFT($A59,2)="za",$E$198,IF(LEFT($A59,2)="zo",$E$199)))))))</f>
        <v>0</v>
      </c>
      <c r="F59" s="441">
        <f>IF(LEFT($A59,2)="ma",$C$174,IF(LEFT($A59,2)="di",$C$179,IF(LEFT($A59,2)="wo",$C$184,IF(LEFT($A59,2)="do",$C$189,IF(LEFT($A59,2)="vr",$C$194,IF(LEFT($A59,2)="za",$C$198,IF(LEFT($A59,2)="zo",$C$199)))))))</f>
        <v>0</v>
      </c>
      <c r="G59" s="43">
        <f t="shared" si="11"/>
        <v>0</v>
      </c>
      <c r="H59" s="265"/>
      <c r="I59" s="265"/>
      <c r="J59" s="280"/>
      <c r="K59" s="280"/>
      <c r="L59" s="281"/>
      <c r="M59" s="282"/>
      <c r="N59" s="464">
        <f t="shared" si="28"/>
        <v>43079</v>
      </c>
      <c r="O59" s="390"/>
      <c r="P59" s="283"/>
      <c r="Q59" s="283"/>
      <c r="R59" s="80"/>
      <c r="S59" s="68">
        <f t="shared" si="1"/>
        <v>0</v>
      </c>
      <c r="T59" s="4">
        <f t="shared" si="23"/>
        <v>0</v>
      </c>
      <c r="U59" s="35"/>
      <c r="V59" s="69">
        <f t="shared" si="6"/>
        <v>0</v>
      </c>
      <c r="W59" s="69">
        <f t="shared" si="7"/>
        <v>0</v>
      </c>
      <c r="X59" s="70">
        <f t="shared" si="8"/>
        <v>0</v>
      </c>
      <c r="Y59" s="92">
        <f t="shared" si="24"/>
        <v>0</v>
      </c>
      <c r="Z59" s="234"/>
      <c r="AA59" s="530">
        <v>0</v>
      </c>
      <c r="AB59" s="531">
        <v>0</v>
      </c>
      <c r="AC59" s="37"/>
    </row>
    <row r="60" spans="1:29" ht="13.5" customHeight="1" thickBot="1" x14ac:dyDescent="0.3">
      <c r="A60" s="498" t="str">
        <f>TEXT($B$56,"dddd")</f>
        <v>zaterdag</v>
      </c>
      <c r="B60" s="665"/>
      <c r="C60" s="449" t="e">
        <f t="shared" si="12"/>
        <v>#REF!</v>
      </c>
      <c r="D60" s="442">
        <f>IF(LEFT($A60,2)="ma",$D$175,IF(LEFT($A60,2)="di",$D$180,IF(LEFT($A60,2)="wo",$D$185,IF(LEFT($A60,2)="do",$D$190,IF(LEFT($A60,2)="vr",$D$195,IF(LEFT($A60,2)="za",$D$198,IF(LEFT($A60,2)="zo",$D$199)))))))</f>
        <v>0</v>
      </c>
      <c r="E60" s="442">
        <f>IF(LEFT($A60,2)="ma",$E$175,IF(LEFT($A60,2)="di",$E$180,IF(LEFT($A60,2)="wo",$E$185,IF(LEFT($A60,2)="do",$E$190,IF(LEFT($A60,2)="vr",$E$195,IF(LEFT($A60,2)="za",$E$198,IF(LEFT($A60,2)="zo",$E$199)))))))</f>
        <v>0</v>
      </c>
      <c r="F60" s="442">
        <f>IF(LEFT($A60,2)="ma",$C$175,IF(LEFT($A60,2)="di",$C$180,IF(LEFT($A60,2)="wo",$C$185,IF(LEFT($A60,2)="do",$C$190,IF(LEFT($A60,2)="vr",$C$195,IF(LEFT($A60,2)="za",$C$198,IF(LEFT($A60,2)="zo",$C$199)))))))</f>
        <v>0</v>
      </c>
      <c r="G60" s="44">
        <f t="shared" si="11"/>
        <v>0</v>
      </c>
      <c r="H60" s="266"/>
      <c r="I60" s="266"/>
      <c r="J60" s="284"/>
      <c r="K60" s="284"/>
      <c r="L60" s="285"/>
      <c r="M60" s="286"/>
      <c r="N60" s="464">
        <f t="shared" si="28"/>
        <v>43079</v>
      </c>
      <c r="O60" s="391"/>
      <c r="P60" s="287"/>
      <c r="Q60" s="287"/>
      <c r="R60" s="81"/>
      <c r="S60" s="71">
        <f t="shared" si="1"/>
        <v>0</v>
      </c>
      <c r="T60" s="6">
        <f t="shared" si="23"/>
        <v>0</v>
      </c>
      <c r="U60" s="36"/>
      <c r="V60" s="72">
        <f t="shared" si="6"/>
        <v>0</v>
      </c>
      <c r="W60" s="72">
        <f t="shared" si="7"/>
        <v>0</v>
      </c>
      <c r="X60" s="73">
        <f t="shared" si="8"/>
        <v>0</v>
      </c>
      <c r="Y60" s="93">
        <f t="shared" si="24"/>
        <v>0</v>
      </c>
      <c r="Z60" s="235"/>
      <c r="AA60" s="532">
        <v>0</v>
      </c>
      <c r="AB60" s="533">
        <v>0</v>
      </c>
      <c r="AC60" s="38"/>
    </row>
    <row r="61" spans="1:29" ht="12.75" customHeight="1" x14ac:dyDescent="0.25">
      <c r="A61" s="496" t="str">
        <f>TEXT($B$61,"dddd")</f>
        <v>zondag</v>
      </c>
      <c r="B61" s="663">
        <f>DATE($AC$3,12,12)</f>
        <v>43080</v>
      </c>
      <c r="C61" s="451"/>
      <c r="D61" s="493">
        <f>IF(LEFT($A61,2 )="ma",$D$171,IF(LEFT($A61,2)="di",$D$176,IF(LEFT($A61,2)="wo",$D$181,IF(LEFT($A61,2)="do",$D$186,IF(LEFT($A61,2)="vr",$D$191,IF(LEFT($A61,2)="za",$D$198,IF(LEFT($A61,2)="zo",$D$199)))))))</f>
        <v>0</v>
      </c>
      <c r="E61" s="495">
        <f>IF(LEFT($A61,2)="ma",$E$171,IF(LEFT($A61,2)="di",$E$176,IF(LEFT($A61,2)="wo",$E$181,IF(LEFT($A61,2)="do",$E$186,IF(LEFT($A61,2)="vr",$E$191,IF(LEFT($A61,2)="za",$E$198,IF(LEFT($A61,2)="zo",$E$199)))))))</f>
        <v>0</v>
      </c>
      <c r="F61" s="495">
        <f>IF(LEFT($A61,2)="ma",$C$171,IF(LEFT($A61,2)="di",$C$176,IF(LEFT($A61,2)="wo",$C$181,IF(LEFT($A61,2)="do",$C$186,IF(LEFT($A61,2)="vr",$C$191,IF(LEFT($A61,2)="za",$C$198,IF(LEFT($A61,2)="zo",$C$199)))))))</f>
        <v>0</v>
      </c>
      <c r="G61" s="45">
        <f t="shared" si="11"/>
        <v>0</v>
      </c>
      <c r="H61" s="267"/>
      <c r="I61" s="508"/>
      <c r="J61" s="288"/>
      <c r="K61" s="288"/>
      <c r="L61" s="289"/>
      <c r="M61" s="290"/>
      <c r="N61" s="463">
        <f>$B$61</f>
        <v>43080</v>
      </c>
      <c r="O61" s="392"/>
      <c r="P61" s="291"/>
      <c r="Q61" s="291"/>
      <c r="R61" s="79"/>
      <c r="S61" s="200">
        <f t="shared" si="1"/>
        <v>0</v>
      </c>
      <c r="T61" s="5">
        <f t="shared" si="23"/>
        <v>0</v>
      </c>
      <c r="U61" s="34"/>
      <c r="V61" s="67">
        <f>IF(LEFT(M61,1)="R",IF(U61&lt;$Q$2,0,U61-$Q$2),IF(LEFT(M61,1)="S",IF(U61&lt;$Q$2,0,U61-$Q$2),U61))</f>
        <v>0</v>
      </c>
      <c r="W61" s="67">
        <f>U61</f>
        <v>0</v>
      </c>
      <c r="X61" s="74">
        <f>W61*($Y$3)</f>
        <v>0</v>
      </c>
      <c r="Y61" s="91">
        <f t="shared" si="24"/>
        <v>0</v>
      </c>
      <c r="Z61" s="236"/>
      <c r="AA61" s="534">
        <v>0</v>
      </c>
      <c r="AB61" s="535">
        <v>0</v>
      </c>
      <c r="AC61" s="39"/>
    </row>
    <row r="62" spans="1:29" ht="12.75" customHeight="1" x14ac:dyDescent="0.25">
      <c r="A62" s="497" t="str">
        <f>TEXT($B$61,"dddd")</f>
        <v>zondag</v>
      </c>
      <c r="B62" s="664"/>
      <c r="C62" s="450"/>
      <c r="D62" s="494">
        <f>IF(LEFT($A62,2)="ma",$D$172,IF(LEFT($A62,2)="di",$D$177,IF(LEFT($A62,2)="wo",$D$182,IF(LEFT($A62,2)="do",$D$187,IF(LEFT($A62,2)="vr",$D$192,IF(LEFT($A62,2)="za",$D$198,IF(LEFT($A62,2)="zo",$D$199)))))))</f>
        <v>0</v>
      </c>
      <c r="E62" s="441">
        <f>IF(LEFT($A62,2)="ma",$E$172,IF(LEFT($A62,2)="di",$E$177,IF(LEFT($A62,2)="wo",$E$182,IF(LEFT($A62,2)="do",$E$187,IF(LEFT($A62,2)="vr",$E$192,IF(LEFT($A62,2)="za",$E$198,IF(LEFT($A62,2)="zo",$E$199)))))))</f>
        <v>0</v>
      </c>
      <c r="F62" s="441">
        <f>IF(LEFT($A62,2)="ma",$C$172,IF(LEFT($A62,2)="di",$C$177,IF(LEFT($A62,2)="wo",$C$182,IF(LEFT($A62,2)="do",$C$187,IF(LEFT($A62,2)="vr",$C$192,IF(LEFT($A62,2)="za",$C$198,IF(LEFT($A62,2)="zo",$C$199)))))))</f>
        <v>0</v>
      </c>
      <c r="G62" s="43">
        <f t="shared" si="11"/>
        <v>0</v>
      </c>
      <c r="H62" s="265"/>
      <c r="I62" s="265"/>
      <c r="J62" s="280"/>
      <c r="K62" s="280"/>
      <c r="L62" s="281"/>
      <c r="M62" s="282"/>
      <c r="N62" s="463">
        <f t="shared" ref="N62:N65" si="29">$B$61</f>
        <v>43080</v>
      </c>
      <c r="O62" s="390"/>
      <c r="P62" s="283"/>
      <c r="Q62" s="283"/>
      <c r="R62" s="80"/>
      <c r="S62" s="68">
        <f t="shared" si="1"/>
        <v>0</v>
      </c>
      <c r="T62" s="4">
        <f t="shared" si="23"/>
        <v>0</v>
      </c>
      <c r="U62" s="35"/>
      <c r="V62" s="69">
        <f t="shared" si="6"/>
        <v>0</v>
      </c>
      <c r="W62" s="69">
        <f t="shared" si="7"/>
        <v>0</v>
      </c>
      <c r="X62" s="70">
        <f t="shared" si="8"/>
        <v>0</v>
      </c>
      <c r="Y62" s="92">
        <f t="shared" si="24"/>
        <v>0</v>
      </c>
      <c r="Z62" s="234"/>
      <c r="AA62" s="530">
        <v>0</v>
      </c>
      <c r="AB62" s="531">
        <v>0</v>
      </c>
      <c r="AC62" s="37"/>
    </row>
    <row r="63" spans="1:29" ht="12.75" customHeight="1" x14ac:dyDescent="0.25">
      <c r="A63" s="497" t="str">
        <f>TEXT($B$61,"dddd")</f>
        <v>zondag</v>
      </c>
      <c r="B63" s="664"/>
      <c r="C63" s="452"/>
      <c r="D63" s="492">
        <f>IF(LEFT($A63,2)="ma",$D$173,IF(LEFT($A63,2)="di",$D$178,IF(LEFT($A63,2)="wo",$D$183,IF(LEFT($A63,2)="do",$D$188,IF(LEFT($A63,2)="vr",$D$193,IF(LEFT($A63,2)="za",$D$198,IF(LEFT($A63,2)="zo",$D$199)))))))</f>
        <v>0</v>
      </c>
      <c r="E63" s="441">
        <f>IF(LEFT($A63,2)="ma",$E$173,IF(LEFT($A63,2)="di",$E$178,IF(LEFT($A63,2)="wo",$E$183,IF(LEFT($A63,2)="do",$E$188,IF(LEFT($A63,2)="vr",$E$193,IF(LEFT($A63,2)="za",$E$198,IF(LEFT($A63,2)="zo",$E$199)))))))</f>
        <v>0</v>
      </c>
      <c r="F63" s="441">
        <f>IF(LEFT($A63,2)="ma",$C$173,IF(LEFT($A63,2)="di",$C$178,IF(LEFT($A63,2)="wo",$C$183,IF(LEFT($A63,2)="do",$C$188,IF(LEFT($A63,2)="vr",$C$193,IF(LEFT($A63,2)="za",$C$198,IF(LEFT($A63,2)="zo",$C$199)))))))</f>
        <v>0</v>
      </c>
      <c r="G63" s="43">
        <f t="shared" si="11"/>
        <v>0</v>
      </c>
      <c r="H63" s="265"/>
      <c r="I63" s="265"/>
      <c r="J63" s="280"/>
      <c r="K63" s="280"/>
      <c r="L63" s="281"/>
      <c r="M63" s="282"/>
      <c r="N63" s="463">
        <f t="shared" si="29"/>
        <v>43080</v>
      </c>
      <c r="O63" s="390"/>
      <c r="P63" s="283"/>
      <c r="Q63" s="283"/>
      <c r="R63" s="80"/>
      <c r="S63" s="68">
        <f t="shared" si="1"/>
        <v>0</v>
      </c>
      <c r="T63" s="4">
        <f t="shared" si="23"/>
        <v>0</v>
      </c>
      <c r="U63" s="35"/>
      <c r="V63" s="69">
        <f t="shared" si="6"/>
        <v>0</v>
      </c>
      <c r="W63" s="69">
        <f t="shared" si="7"/>
        <v>0</v>
      </c>
      <c r="X63" s="70">
        <f t="shared" si="8"/>
        <v>0</v>
      </c>
      <c r="Y63" s="92">
        <f t="shared" si="24"/>
        <v>0</v>
      </c>
      <c r="Z63" s="234"/>
      <c r="AA63" s="530">
        <v>0</v>
      </c>
      <c r="AB63" s="531">
        <v>0</v>
      </c>
      <c r="AC63" s="37"/>
    </row>
    <row r="64" spans="1:29" ht="12.75" customHeight="1" thickBot="1" x14ac:dyDescent="0.3">
      <c r="A64" s="497" t="str">
        <f>TEXT($B$61,"dddd")</f>
        <v>zondag</v>
      </c>
      <c r="B64" s="664"/>
      <c r="C64" s="450"/>
      <c r="D64" s="441">
        <f>IF(LEFT($A64,2)="ma",$D$174,IF(LEFT($A64,2)="di",$D$179,IF(LEFT($A64,2)="wo",$D$184,IF(LEFT($A64,2)="do",$D$189,IF(LEFT($A64,2)="vr",$D$194,IF(LEFT($A64,2)="za",$D$198,IF(LEFT($A64,2)="zo",$D$199)))))))</f>
        <v>0</v>
      </c>
      <c r="E64" s="441">
        <f>IF(LEFT($A64,2)="ma",$E$174,IF(LEFT($A64,2)="di",$E$179,IF(LEFT($A64,2)="wo",$E$184,IF(LEFT($A64,2)="do",$E$189,IF(LEFT($A64,2)="vr",$E$194,IF(LEFT($A64,2)="za",$E$198,IF(LEFT($A64,2)="zo",$E$199)))))))</f>
        <v>0</v>
      </c>
      <c r="F64" s="441">
        <f>IF(LEFT($A64,2)="ma",$C$174,IF(LEFT($A64,2)="di",$C$179,IF(LEFT($A64,2)="wo",$C$184,IF(LEFT($A64,2)="do",$C$189,IF(LEFT($A64,2)="vr",$C$194,IF(LEFT($A64,2)="za",$C$198,IF(LEFT($A64,2)="zo",$C$199)))))))</f>
        <v>0</v>
      </c>
      <c r="G64" s="43">
        <f t="shared" si="11"/>
        <v>0</v>
      </c>
      <c r="H64" s="265"/>
      <c r="I64" s="265"/>
      <c r="J64" s="280"/>
      <c r="K64" s="280"/>
      <c r="L64" s="281"/>
      <c r="M64" s="282"/>
      <c r="N64" s="463">
        <f t="shared" si="29"/>
        <v>43080</v>
      </c>
      <c r="O64" s="390"/>
      <c r="P64" s="283"/>
      <c r="Q64" s="283"/>
      <c r="R64" s="80"/>
      <c r="S64" s="68">
        <f t="shared" si="1"/>
        <v>0</v>
      </c>
      <c r="T64" s="4">
        <f t="shared" si="23"/>
        <v>0</v>
      </c>
      <c r="U64" s="35"/>
      <c r="V64" s="69">
        <f t="shared" si="6"/>
        <v>0</v>
      </c>
      <c r="W64" s="69">
        <f t="shared" si="7"/>
        <v>0</v>
      </c>
      <c r="X64" s="70">
        <f t="shared" si="8"/>
        <v>0</v>
      </c>
      <c r="Y64" s="92">
        <f t="shared" si="24"/>
        <v>0</v>
      </c>
      <c r="Z64" s="234"/>
      <c r="AA64" s="530">
        <v>0</v>
      </c>
      <c r="AB64" s="531">
        <v>0</v>
      </c>
      <c r="AC64" s="37"/>
    </row>
    <row r="65" spans="1:29" ht="13.5" customHeight="1" thickBot="1" x14ac:dyDescent="0.3">
      <c r="A65" s="498" t="str">
        <f>TEXT($B$61,"dddd")</f>
        <v>zondag</v>
      </c>
      <c r="B65" s="665"/>
      <c r="C65" s="449" t="e">
        <f t="shared" si="12"/>
        <v>#REF!</v>
      </c>
      <c r="D65" s="442">
        <f>IF(LEFT($A65,2)="ma",$D$175,IF(LEFT($A65,2)="di",$D$180,IF(LEFT($A65,2)="wo",$D$185,IF(LEFT($A65,2)="do",$D$190,IF(LEFT($A65,2)="vr",$D$195,IF(LEFT($A65,2)="za",$D$198,IF(LEFT($A65,2)="zo",$D$199)))))))</f>
        <v>0</v>
      </c>
      <c r="E65" s="442">
        <f>IF(LEFT($A65,2)="ma",$E$175,IF(LEFT($A65,2)="di",$E$180,IF(LEFT($A65,2)="wo",$E$185,IF(LEFT($A65,2)="do",$E$190,IF(LEFT($A65,2)="vr",$E$195,IF(LEFT($A65,2)="za",$E$198,IF(LEFT($A65,2)="zo",$E$199)))))))</f>
        <v>0</v>
      </c>
      <c r="F65" s="442">
        <f>IF(LEFT($A65,2)="ma",$C$175,IF(LEFT($A65,2)="di",$C$180,IF(LEFT($A65,2)="wo",$C$185,IF(LEFT($A65,2)="do",$C$190,IF(LEFT($A65,2)="vr",$C$195,IF(LEFT($A65,2)="za",$C$198,IF(LEFT($A65,2)="zo",$C$199)))))))</f>
        <v>0</v>
      </c>
      <c r="G65" s="46">
        <f t="shared" si="11"/>
        <v>0</v>
      </c>
      <c r="H65" s="268"/>
      <c r="I65" s="266"/>
      <c r="J65" s="292"/>
      <c r="K65" s="292"/>
      <c r="L65" s="293"/>
      <c r="M65" s="294"/>
      <c r="N65" s="463">
        <f t="shared" si="29"/>
        <v>43080</v>
      </c>
      <c r="O65" s="393"/>
      <c r="P65" s="295"/>
      <c r="Q65" s="295"/>
      <c r="R65" s="81"/>
      <c r="S65" s="71">
        <f t="shared" si="1"/>
        <v>0</v>
      </c>
      <c r="T65" s="6">
        <f t="shared" si="23"/>
        <v>0</v>
      </c>
      <c r="U65" s="36"/>
      <c r="V65" s="72">
        <f t="shared" si="6"/>
        <v>0</v>
      </c>
      <c r="W65" s="72">
        <f t="shared" si="7"/>
        <v>0</v>
      </c>
      <c r="X65" s="73">
        <f t="shared" si="8"/>
        <v>0</v>
      </c>
      <c r="Y65" s="93">
        <f t="shared" si="24"/>
        <v>0</v>
      </c>
      <c r="Z65" s="237"/>
      <c r="AA65" s="536">
        <v>0</v>
      </c>
      <c r="AB65" s="537">
        <v>0</v>
      </c>
      <c r="AC65" s="40"/>
    </row>
    <row r="66" spans="1:29" ht="12.75" customHeight="1" thickBot="1" x14ac:dyDescent="0.3">
      <c r="A66" s="496" t="str">
        <f>TEXT($B$66,"dddd")</f>
        <v>maandag</v>
      </c>
      <c r="B66" s="663">
        <f>DATE($AC$3,12,13)</f>
        <v>43081</v>
      </c>
      <c r="C66" s="451"/>
      <c r="D66" s="493">
        <f>IF(LEFT($A66,2 )="ma",$D$171,IF(LEFT($A66,2)="di",$D$176,IF(LEFT($A66,2)="wo",$D$181,IF(LEFT($A66,2)="do",$D$186,IF(LEFT($A66,2)="vr",$D$191,IF(LEFT($A66,2)="za",$D$198,IF(LEFT($A66,2)="zo",$D$199)))))))</f>
        <v>0</v>
      </c>
      <c r="E66" s="495">
        <f>IF(LEFT($A66,2)="ma",$E$171,IF(LEFT($A66,2)="di",$E$176,IF(LEFT($A66,2)="wo",$E$181,IF(LEFT($A66,2)="do",$E$186,IF(LEFT($A66,2)="vr",$E$191,IF(LEFT($A66,2)="za",$E$198,IF(LEFT($A66,2)="zo",$E$199)))))))</f>
        <v>0</v>
      </c>
      <c r="F66" s="495">
        <f>IF(LEFT($A66,2)="ma",$C$171,IF(LEFT($A66,2)="di",$C$176,IF(LEFT($A66,2)="wo",$C$181,IF(LEFT($A66,2)="do",$C$186,IF(LEFT($A66,2)="vr",$C$191,IF(LEFT($A66,2)="za",$C$198,IF(LEFT($A66,2)="zo",$C$199)))))))</f>
        <v>0</v>
      </c>
      <c r="G66" s="42">
        <f t="shared" si="11"/>
        <v>0</v>
      </c>
      <c r="H66" s="264"/>
      <c r="I66" s="508"/>
      <c r="J66" s="276"/>
      <c r="K66" s="276"/>
      <c r="L66" s="277"/>
      <c r="M66" s="278"/>
      <c r="N66" s="464">
        <f>$B$66</f>
        <v>43081</v>
      </c>
      <c r="O66" s="389"/>
      <c r="P66" s="279"/>
      <c r="Q66" s="279"/>
      <c r="R66" s="79"/>
      <c r="S66" s="200">
        <f t="shared" si="1"/>
        <v>0</v>
      </c>
      <c r="T66" s="5">
        <f t="shared" si="23"/>
        <v>0</v>
      </c>
      <c r="U66" s="34"/>
      <c r="V66" s="67">
        <f>IF(LEFT(M66,1)="R",IF(U66&lt;$Q$2,0,U66-$Q$2),IF(LEFT(M66,1)="S",IF(U66&lt;$Q$2,0,U66-$Q$2),U66))</f>
        <v>0</v>
      </c>
      <c r="W66" s="67">
        <f>U66</f>
        <v>0</v>
      </c>
      <c r="X66" s="74">
        <f>W66*($Y$3)</f>
        <v>0</v>
      </c>
      <c r="Y66" s="91">
        <f t="shared" si="24"/>
        <v>0</v>
      </c>
      <c r="Z66" s="238"/>
      <c r="AA66" s="528">
        <v>0</v>
      </c>
      <c r="AB66" s="529">
        <v>0</v>
      </c>
      <c r="AC66" s="41"/>
    </row>
    <row r="67" spans="1:29" ht="12.75" customHeight="1" thickBot="1" x14ac:dyDescent="0.3">
      <c r="A67" s="497" t="str">
        <f>TEXT($B$66,"dddd")</f>
        <v>maandag</v>
      </c>
      <c r="B67" s="664"/>
      <c r="C67" s="450"/>
      <c r="D67" s="494">
        <f>IF(LEFT($A67,2)="ma",$D$172,IF(LEFT($A67,2)="di",$D$177,IF(LEFT($A67,2)="wo",$D$182,IF(LEFT($A67,2)="do",$D$187,IF(LEFT($A67,2)="vr",$D$192,IF(LEFT($A67,2)="za",$D$198,IF(LEFT($A67,2)="zo",$D$199)))))))</f>
        <v>0</v>
      </c>
      <c r="E67" s="441">
        <f>IF(LEFT($A67,2)="ma",$E$172,IF(LEFT($A67,2)="di",$E$177,IF(LEFT($A67,2)="wo",$E$182,IF(LEFT($A67,2)="do",$E$187,IF(LEFT($A67,2)="vr",$E$192,IF(LEFT($A67,2)="za",$E$198,IF(LEFT($A67,2)="zo",$E$199)))))))</f>
        <v>0</v>
      </c>
      <c r="F67" s="441">
        <f>IF(LEFT($A67,2)="ma",$C$172,IF(LEFT($A67,2)="di",$C$177,IF(LEFT($A67,2)="wo",$C$182,IF(LEFT($A67,2)="do",$C$187,IF(LEFT($A67,2)="vr",$C$192,IF(LEFT($A67,2)="za",$C$198,IF(LEFT($A67,2)="zo",$C$199)))))))</f>
        <v>0</v>
      </c>
      <c r="G67" s="43">
        <f t="shared" si="11"/>
        <v>0</v>
      </c>
      <c r="H67" s="265"/>
      <c r="I67" s="265"/>
      <c r="J67" s="280"/>
      <c r="K67" s="280"/>
      <c r="L67" s="281"/>
      <c r="M67" s="282"/>
      <c r="N67" s="464">
        <f t="shared" ref="N67:N70" si="30">$B$66</f>
        <v>43081</v>
      </c>
      <c r="O67" s="390"/>
      <c r="P67" s="283"/>
      <c r="Q67" s="283"/>
      <c r="R67" s="80"/>
      <c r="S67" s="68">
        <f t="shared" si="1"/>
        <v>0</v>
      </c>
      <c r="T67" s="4">
        <f t="shared" si="23"/>
        <v>0</v>
      </c>
      <c r="U67" s="35"/>
      <c r="V67" s="69">
        <f t="shared" si="6"/>
        <v>0</v>
      </c>
      <c r="W67" s="69">
        <f t="shared" si="7"/>
        <v>0</v>
      </c>
      <c r="X67" s="70">
        <f t="shared" si="8"/>
        <v>0</v>
      </c>
      <c r="Y67" s="92">
        <f t="shared" si="24"/>
        <v>0</v>
      </c>
      <c r="Z67" s="234"/>
      <c r="AA67" s="530">
        <v>0</v>
      </c>
      <c r="AB67" s="531">
        <v>0</v>
      </c>
      <c r="AC67" s="37"/>
    </row>
    <row r="68" spans="1:29" ht="12.75" customHeight="1" thickBot="1" x14ac:dyDescent="0.3">
      <c r="A68" s="497" t="str">
        <f>TEXT($B$66,"dddd")</f>
        <v>maandag</v>
      </c>
      <c r="B68" s="664"/>
      <c r="C68" s="452"/>
      <c r="D68" s="492">
        <f>IF(LEFT($A68,2)="ma",$D$173,IF(LEFT($A68,2)="di",$D$178,IF(LEFT($A68,2)="wo",$D$183,IF(LEFT($A68,2)="do",$D$188,IF(LEFT($A68,2)="vr",$D$193,IF(LEFT($A68,2)="za",$D$198,IF(LEFT($A68,2)="zo",$D$199)))))))</f>
        <v>0</v>
      </c>
      <c r="E68" s="441">
        <f>IF(LEFT($A68,2)="ma",$E$173,IF(LEFT($A68,2)="di",$E$178,IF(LEFT($A68,2)="wo",$E$183,IF(LEFT($A68,2)="do",$E$188,IF(LEFT($A68,2)="vr",$E$193,IF(LEFT($A68,2)="za",$E$198,IF(LEFT($A68,2)="zo",$E$199)))))))</f>
        <v>0</v>
      </c>
      <c r="F68" s="441">
        <f>IF(LEFT($A68,2)="ma",$C$173,IF(LEFT($A68,2)="di",$C$178,IF(LEFT($A68,2)="wo",$C$183,IF(LEFT($A68,2)="do",$C$188,IF(LEFT($A68,2)="vr",$C$193,IF(LEFT($A68,2)="za",$C$198,IF(LEFT($A68,2)="zo",$C$199)))))))</f>
        <v>0</v>
      </c>
      <c r="G68" s="43">
        <f t="shared" si="11"/>
        <v>0</v>
      </c>
      <c r="H68" s="265"/>
      <c r="I68" s="265"/>
      <c r="J68" s="280"/>
      <c r="K68" s="280"/>
      <c r="L68" s="281"/>
      <c r="M68" s="282"/>
      <c r="N68" s="464">
        <f t="shared" si="30"/>
        <v>43081</v>
      </c>
      <c r="O68" s="390"/>
      <c r="P68" s="283"/>
      <c r="Q68" s="283"/>
      <c r="R68" s="80"/>
      <c r="S68" s="68">
        <f t="shared" si="1"/>
        <v>0</v>
      </c>
      <c r="T68" s="4">
        <f t="shared" si="23"/>
        <v>0</v>
      </c>
      <c r="U68" s="35"/>
      <c r="V68" s="69">
        <f t="shared" si="6"/>
        <v>0</v>
      </c>
      <c r="W68" s="69">
        <f t="shared" si="7"/>
        <v>0</v>
      </c>
      <c r="X68" s="70">
        <f t="shared" si="8"/>
        <v>0</v>
      </c>
      <c r="Y68" s="92">
        <f t="shared" si="24"/>
        <v>0</v>
      </c>
      <c r="Z68" s="234"/>
      <c r="AA68" s="530">
        <v>0</v>
      </c>
      <c r="AB68" s="531">
        <v>0</v>
      </c>
      <c r="AC68" s="37"/>
    </row>
    <row r="69" spans="1:29" ht="12.75" customHeight="1" thickBot="1" x14ac:dyDescent="0.3">
      <c r="A69" s="497" t="str">
        <f>TEXT($B$66,"dddd")</f>
        <v>maandag</v>
      </c>
      <c r="B69" s="664"/>
      <c r="C69" s="450"/>
      <c r="D69" s="441">
        <f>IF(LEFT($A69,2)="ma",$D$174,IF(LEFT($A69,2)="di",$D$179,IF(LEFT($A69,2)="wo",$D$184,IF(LEFT($A69,2)="do",$D$189,IF(LEFT($A69,2)="vr",$D$194,IF(LEFT($A69,2)="za",$D$198,IF(LEFT($A69,2)="zo",$D$199)))))))</f>
        <v>0</v>
      </c>
      <c r="E69" s="441">
        <f>IF(LEFT($A69,2)="ma",$E$174,IF(LEFT($A69,2)="di",$E$179,IF(LEFT($A69,2)="wo",$E$184,IF(LEFT($A69,2)="do",$E$189,IF(LEFT($A69,2)="vr",$E$194,IF(LEFT($A69,2)="za",$E$198,IF(LEFT($A69,2)="zo",$E$199)))))))</f>
        <v>0</v>
      </c>
      <c r="F69" s="441">
        <f>IF(LEFT($A69,2)="ma",$C$174,IF(LEFT($A69,2)="di",$C$179,IF(LEFT($A69,2)="wo",$C$184,IF(LEFT($A69,2)="do",$C$189,IF(LEFT($A69,2)="vr",$C$194,IF(LEFT($A69,2)="za",$C$198,IF(LEFT($A69,2)="zo",$C$199)))))))</f>
        <v>0</v>
      </c>
      <c r="G69" s="43">
        <f t="shared" si="11"/>
        <v>0</v>
      </c>
      <c r="H69" s="265"/>
      <c r="I69" s="265"/>
      <c r="J69" s="280"/>
      <c r="K69" s="280"/>
      <c r="L69" s="281"/>
      <c r="M69" s="282"/>
      <c r="N69" s="464">
        <f t="shared" si="30"/>
        <v>43081</v>
      </c>
      <c r="O69" s="390"/>
      <c r="P69" s="283"/>
      <c r="Q69" s="283"/>
      <c r="R69" s="80"/>
      <c r="S69" s="68">
        <f t="shared" si="1"/>
        <v>0</v>
      </c>
      <c r="T69" s="4">
        <f t="shared" si="23"/>
        <v>0</v>
      </c>
      <c r="U69" s="35"/>
      <c r="V69" s="69">
        <f t="shared" si="6"/>
        <v>0</v>
      </c>
      <c r="W69" s="69">
        <f t="shared" si="7"/>
        <v>0</v>
      </c>
      <c r="X69" s="70">
        <f t="shared" si="8"/>
        <v>0</v>
      </c>
      <c r="Y69" s="92">
        <f t="shared" si="24"/>
        <v>0</v>
      </c>
      <c r="Z69" s="234"/>
      <c r="AA69" s="530">
        <v>0</v>
      </c>
      <c r="AB69" s="531">
        <v>0</v>
      </c>
      <c r="AC69" s="37"/>
    </row>
    <row r="70" spans="1:29" ht="13.5" customHeight="1" thickBot="1" x14ac:dyDescent="0.3">
      <c r="A70" s="498" t="str">
        <f>TEXT($B$66,"dddd")</f>
        <v>maandag</v>
      </c>
      <c r="B70" s="665"/>
      <c r="C70" s="449" t="e">
        <f t="shared" si="12"/>
        <v>#REF!</v>
      </c>
      <c r="D70" s="442">
        <f>IF(LEFT($A70,2)="ma",$D$175,IF(LEFT($A70,2)="di",$D$180,IF(LEFT($A70,2)="wo",$D$185,IF(LEFT($A70,2)="do",$D$190,IF(LEFT($A70,2)="vr",$D$195,IF(LEFT($A70,2)="za",$D$198,IF(LEFT($A70,2)="zo",$D$199)))))))</f>
        <v>0</v>
      </c>
      <c r="E70" s="442">
        <f>IF(LEFT($A70,2)="ma",$E$175,IF(LEFT($A70,2)="di",$E$180,IF(LEFT($A70,2)="wo",$E$185,IF(LEFT($A70,2)="do",$E$190,IF(LEFT($A70,2)="vr",$E$195,IF(LEFT($A70,2)="za",$E$198,IF(LEFT($A70,2)="zo",$E$199)))))))</f>
        <v>0</v>
      </c>
      <c r="F70" s="442">
        <f>IF(LEFT($A70,2)="ma",$C$175,IF(LEFT($A70,2)="di",$C$180,IF(LEFT($A70,2)="wo",$C$185,IF(LEFT($A70,2)="do",$C$190,IF(LEFT($A70,2)="vr",$C$195,IF(LEFT($A70,2)="za",$C$198,IF(LEFT($A70,2)="zo",$C$199)))))))</f>
        <v>0</v>
      </c>
      <c r="G70" s="44">
        <f t="shared" si="11"/>
        <v>0</v>
      </c>
      <c r="H70" s="266"/>
      <c r="I70" s="266"/>
      <c r="J70" s="284"/>
      <c r="K70" s="284"/>
      <c r="L70" s="285"/>
      <c r="M70" s="286"/>
      <c r="N70" s="464">
        <f t="shared" si="30"/>
        <v>43081</v>
      </c>
      <c r="O70" s="391"/>
      <c r="P70" s="287"/>
      <c r="Q70" s="287"/>
      <c r="R70" s="81"/>
      <c r="S70" s="71">
        <f t="shared" ref="S70:S133" si="31">IF(LEFT(M70,1)="R",IF(R70&lt;$Q$2,0,R70-$Q$2),IF(LEFT(M70,1)="S",IF(R70&lt;$Q$2,0,R70-$Q$2),R70))</f>
        <v>0</v>
      </c>
      <c r="T70" s="6">
        <f t="shared" ref="T70:T101" si="32">S70*$R$3</f>
        <v>0</v>
      </c>
      <c r="U70" s="36"/>
      <c r="V70" s="72">
        <f t="shared" si="6"/>
        <v>0</v>
      </c>
      <c r="W70" s="72">
        <f t="shared" si="7"/>
        <v>0</v>
      </c>
      <c r="X70" s="73">
        <f t="shared" si="8"/>
        <v>0</v>
      </c>
      <c r="Y70" s="93">
        <f t="shared" ref="Y70:Y101" si="33">V70*($R$3)</f>
        <v>0</v>
      </c>
      <c r="Z70" s="235"/>
      <c r="AA70" s="532">
        <v>0</v>
      </c>
      <c r="AB70" s="533">
        <v>0</v>
      </c>
      <c r="AC70" s="38"/>
    </row>
    <row r="71" spans="1:29" ht="12.75" customHeight="1" x14ac:dyDescent="0.25">
      <c r="A71" s="496" t="str">
        <f>TEXT($B$71,"dddd")</f>
        <v>dinsdag</v>
      </c>
      <c r="B71" s="663">
        <f>DATE($AC$3,12,14)</f>
        <v>43082</v>
      </c>
      <c r="C71" s="451"/>
      <c r="D71" s="493">
        <f>IF(LEFT($A71,2 )="ma",$D$171,IF(LEFT($A71,2)="di",$D$176,IF(LEFT($A71,2)="wo",$D$181,IF(LEFT($A71,2)="do",$D$186,IF(LEFT($A71,2)="vr",$D$191,IF(LEFT($A71,2)="za",$D$198,IF(LEFT($A71,2)="zo",$D$199)))))))</f>
        <v>0</v>
      </c>
      <c r="E71" s="495">
        <f>IF(LEFT($A71,2)="ma",$E$171,IF(LEFT($A71,2)="di",$E$176,IF(LEFT($A71,2)="wo",$E$181,IF(LEFT($A71,2)="do",$E$186,IF(LEFT($A71,2)="vr",$E$191,IF(LEFT($A71,2)="za",$E$198,IF(LEFT($A71,2)="zo",$E$199)))))))</f>
        <v>0</v>
      </c>
      <c r="F71" s="495">
        <f>IF(LEFT($A71,2)="ma",$C$171,IF(LEFT($A71,2)="di",$C$176,IF(LEFT($A71,2)="wo",$C$181,IF(LEFT($A71,2)="do",$C$186,IF(LEFT($A71,2)="vr",$C$191,IF(LEFT($A71,2)="za",$C$198,IF(LEFT($A71,2)="zo",$C$199)))))))</f>
        <v>0</v>
      </c>
      <c r="G71" s="45">
        <f t="shared" si="11"/>
        <v>0</v>
      </c>
      <c r="H71" s="267"/>
      <c r="I71" s="508"/>
      <c r="J71" s="288"/>
      <c r="K71" s="288"/>
      <c r="L71" s="289"/>
      <c r="M71" s="290"/>
      <c r="N71" s="463">
        <f>$B$71</f>
        <v>43082</v>
      </c>
      <c r="O71" s="392"/>
      <c r="P71" s="291"/>
      <c r="Q71" s="291"/>
      <c r="R71" s="79"/>
      <c r="S71" s="200">
        <f t="shared" si="31"/>
        <v>0</v>
      </c>
      <c r="T71" s="5">
        <f t="shared" si="32"/>
        <v>0</v>
      </c>
      <c r="U71" s="34"/>
      <c r="V71" s="67">
        <f>IF(LEFT(M71,1)="R",IF(U71&lt;$Q$2,0,U71-$Q$2),IF(LEFT(M71,1)="S",IF(U71&lt;$Q$2,0,U71-$Q$2),U71))</f>
        <v>0</v>
      </c>
      <c r="W71" s="67">
        <f>U71</f>
        <v>0</v>
      </c>
      <c r="X71" s="74">
        <f>W71*($Y$3)</f>
        <v>0</v>
      </c>
      <c r="Y71" s="91">
        <f t="shared" si="33"/>
        <v>0</v>
      </c>
      <c r="Z71" s="236"/>
      <c r="AA71" s="534">
        <v>0</v>
      </c>
      <c r="AB71" s="535">
        <v>0</v>
      </c>
      <c r="AC71" s="39"/>
    </row>
    <row r="72" spans="1:29" ht="12.75" customHeight="1" x14ac:dyDescent="0.25">
      <c r="A72" s="497" t="str">
        <f>TEXT($B$71,"dddd")</f>
        <v>dinsdag</v>
      </c>
      <c r="B72" s="664"/>
      <c r="C72" s="450"/>
      <c r="D72" s="494">
        <f>IF(LEFT($A72,2)="ma",$D$172,IF(LEFT($A72,2)="di",$D$177,IF(LEFT($A72,2)="wo",$D$182,IF(LEFT($A72,2)="do",$D$187,IF(LEFT($A72,2)="vr",$D$192,IF(LEFT($A72,2)="za",$D$198,IF(LEFT($A72,2)="zo",$D$199)))))))</f>
        <v>0</v>
      </c>
      <c r="E72" s="441">
        <f>IF(LEFT($A72,2)="ma",$E$172,IF(LEFT($A72,2)="di",$E$177,IF(LEFT($A72,2)="wo",$E$182,IF(LEFT($A72,2)="do",$E$187,IF(LEFT($A72,2)="vr",$E$192,IF(LEFT($A72,2)="za",$E$198,IF(LEFT($A72,2)="zo",$E$199)))))))</f>
        <v>0</v>
      </c>
      <c r="F72" s="441">
        <f>IF(LEFT($A72,2)="ma",$C$172,IF(LEFT($A72,2)="di",$C$177,IF(LEFT($A72,2)="wo",$C$182,IF(LEFT($A72,2)="do",$C$187,IF(LEFT($A72,2)="vr",$C$192,IF(LEFT($A72,2)="za",$C$198,IF(LEFT($A72,2)="zo",$C$199)))))))</f>
        <v>0</v>
      </c>
      <c r="G72" s="43">
        <f t="shared" si="11"/>
        <v>0</v>
      </c>
      <c r="H72" s="265"/>
      <c r="I72" s="265"/>
      <c r="J72" s="280"/>
      <c r="K72" s="280"/>
      <c r="L72" s="281"/>
      <c r="M72" s="282"/>
      <c r="N72" s="463">
        <f t="shared" ref="N72:N75" si="34">$B$71</f>
        <v>43082</v>
      </c>
      <c r="O72" s="390"/>
      <c r="P72" s="283"/>
      <c r="Q72" s="283"/>
      <c r="R72" s="80"/>
      <c r="S72" s="68">
        <f t="shared" si="31"/>
        <v>0</v>
      </c>
      <c r="T72" s="4">
        <f t="shared" si="32"/>
        <v>0</v>
      </c>
      <c r="U72" s="35"/>
      <c r="V72" s="69">
        <f t="shared" ref="V72:V135" si="35">IF(LEFT(M72,1)="R",IF(U72&lt;$Q$2,0,U72-$Q$2),IF(LEFT(M72,1)="S",IF(U72&lt;$Q$2,0,U72-$Q$2),U72))</f>
        <v>0</v>
      </c>
      <c r="W72" s="69">
        <f t="shared" ref="W72:W135" si="36">U72</f>
        <v>0</v>
      </c>
      <c r="X72" s="70">
        <f t="shared" ref="X72:X135" si="37">W72*($Y$3)</f>
        <v>0</v>
      </c>
      <c r="Y72" s="92">
        <f t="shared" si="33"/>
        <v>0</v>
      </c>
      <c r="Z72" s="234"/>
      <c r="AA72" s="530">
        <v>0</v>
      </c>
      <c r="AB72" s="531">
        <v>0</v>
      </c>
      <c r="AC72" s="37"/>
    </row>
    <row r="73" spans="1:29" ht="12.75" customHeight="1" x14ac:dyDescent="0.25">
      <c r="A73" s="497" t="str">
        <f>TEXT($B$71,"dddd")</f>
        <v>dinsdag</v>
      </c>
      <c r="B73" s="664"/>
      <c r="C73" s="452"/>
      <c r="D73" s="492">
        <f>IF(LEFT($A73,2)="ma",$D$173,IF(LEFT($A73,2)="di",$D$178,IF(LEFT($A73,2)="wo",$D$183,IF(LEFT($A73,2)="do",$D$188,IF(LEFT($A73,2)="vr",$D$193,IF(LEFT($A73,2)="za",$D$198,IF(LEFT($A73,2)="zo",$D$199)))))))</f>
        <v>0</v>
      </c>
      <c r="E73" s="441">
        <f>IF(LEFT($A73,2)="ma",$E$173,IF(LEFT($A73,2)="di",$E$178,IF(LEFT($A73,2)="wo",$E$183,IF(LEFT($A73,2)="do",$E$188,IF(LEFT($A73,2)="vr",$E$193,IF(LEFT($A73,2)="za",$E$198,IF(LEFT($A73,2)="zo",$E$199)))))))</f>
        <v>0</v>
      </c>
      <c r="F73" s="441">
        <f>IF(LEFT($A73,2)="ma",$C$173,IF(LEFT($A73,2)="di",$C$178,IF(LEFT($A73,2)="wo",$C$183,IF(LEFT($A73,2)="do",$C$188,IF(LEFT($A73,2)="vr",$C$193,IF(LEFT($A73,2)="za",$C$198,IF(LEFT($A73,2)="zo",$C$199)))))))</f>
        <v>0</v>
      </c>
      <c r="G73" s="43">
        <f t="shared" si="11"/>
        <v>0</v>
      </c>
      <c r="H73" s="265"/>
      <c r="I73" s="265"/>
      <c r="J73" s="280"/>
      <c r="K73" s="280"/>
      <c r="L73" s="281"/>
      <c r="M73" s="282"/>
      <c r="N73" s="463">
        <f t="shared" si="34"/>
        <v>43082</v>
      </c>
      <c r="O73" s="390"/>
      <c r="P73" s="283"/>
      <c r="Q73" s="283"/>
      <c r="R73" s="80"/>
      <c r="S73" s="68">
        <f t="shared" si="31"/>
        <v>0</v>
      </c>
      <c r="T73" s="4">
        <f t="shared" si="32"/>
        <v>0</v>
      </c>
      <c r="U73" s="35"/>
      <c r="V73" s="69">
        <f t="shared" si="35"/>
        <v>0</v>
      </c>
      <c r="W73" s="69">
        <f t="shared" si="36"/>
        <v>0</v>
      </c>
      <c r="X73" s="70">
        <f t="shared" si="37"/>
        <v>0</v>
      </c>
      <c r="Y73" s="92">
        <f t="shared" si="33"/>
        <v>0</v>
      </c>
      <c r="Z73" s="234"/>
      <c r="AA73" s="530">
        <v>0</v>
      </c>
      <c r="AB73" s="531">
        <v>0</v>
      </c>
      <c r="AC73" s="37"/>
    </row>
    <row r="74" spans="1:29" ht="12.75" customHeight="1" thickBot="1" x14ac:dyDescent="0.3">
      <c r="A74" s="497" t="str">
        <f>TEXT($B$71,"dddd")</f>
        <v>dinsdag</v>
      </c>
      <c r="B74" s="664"/>
      <c r="C74" s="450"/>
      <c r="D74" s="441">
        <f>IF(LEFT($A74,2)="ma",$D$174,IF(LEFT($A74,2)="di",$D$179,IF(LEFT($A74,2)="wo",$D$184,IF(LEFT($A74,2)="do",$D$189,IF(LEFT($A74,2)="vr",$D$194,IF(LEFT($A74,2)="za",$D$198,IF(LEFT($A74,2)="zo",$D$199)))))))</f>
        <v>0</v>
      </c>
      <c r="E74" s="441">
        <f>IF(LEFT($A74,2)="ma",$E$174,IF(LEFT($A74,2)="di",$E$179,IF(LEFT($A74,2)="wo",$E$184,IF(LEFT($A74,2)="do",$E$189,IF(LEFT($A74,2)="vr",$E$194,IF(LEFT($A74,2)="za",$E$198,IF(LEFT($A74,2)="zo",$E$199)))))))</f>
        <v>0</v>
      </c>
      <c r="F74" s="441">
        <f>IF(LEFT($A74,2)="ma",$C$174,IF(LEFT($A74,2)="di",$C$179,IF(LEFT($A74,2)="wo",$C$184,IF(LEFT($A74,2)="do",$C$189,IF(LEFT($A74,2)="vr",$C$194,IF(LEFT($A74,2)="za",$C$198,IF(LEFT($A74,2)="zo",$C$199)))))))</f>
        <v>0</v>
      </c>
      <c r="G74" s="43">
        <f t="shared" si="11"/>
        <v>0</v>
      </c>
      <c r="H74" s="265"/>
      <c r="I74" s="265"/>
      <c r="J74" s="280"/>
      <c r="K74" s="280"/>
      <c r="L74" s="281"/>
      <c r="M74" s="282"/>
      <c r="N74" s="463">
        <f t="shared" si="34"/>
        <v>43082</v>
      </c>
      <c r="O74" s="390"/>
      <c r="P74" s="283"/>
      <c r="Q74" s="283"/>
      <c r="R74" s="80"/>
      <c r="S74" s="68">
        <f t="shared" si="31"/>
        <v>0</v>
      </c>
      <c r="T74" s="4">
        <f t="shared" si="32"/>
        <v>0</v>
      </c>
      <c r="U74" s="35"/>
      <c r="V74" s="69">
        <f t="shared" si="35"/>
        <v>0</v>
      </c>
      <c r="W74" s="69">
        <f t="shared" si="36"/>
        <v>0</v>
      </c>
      <c r="X74" s="70">
        <f t="shared" si="37"/>
        <v>0</v>
      </c>
      <c r="Y74" s="92">
        <f t="shared" si="33"/>
        <v>0</v>
      </c>
      <c r="Z74" s="234"/>
      <c r="AA74" s="530">
        <v>0</v>
      </c>
      <c r="AB74" s="531">
        <v>0</v>
      </c>
      <c r="AC74" s="37"/>
    </row>
    <row r="75" spans="1:29" ht="13.5" customHeight="1" thickBot="1" x14ac:dyDescent="0.3">
      <c r="A75" s="498" t="str">
        <f>TEXT($B$71,"dddd")</f>
        <v>dinsdag</v>
      </c>
      <c r="B75" s="665"/>
      <c r="C75" s="449" t="e">
        <f t="shared" ref="C75:C135" si="38">IF(LEFT($A71,2)="ma",SUM(G71:G75)-SUM($H$171:$H$175)+C70,IF(LEFT($A71,2)="di",SUM(G71:G75)-SUM($H$176:$H$180)+C70, IF(LEFT($A71,2)="wo",SUM(G71:G75)-SUM($H$181:$H$185)+C70, IF(LEFT($A71,2)="do",SUM(G71:G75)-SUM($H$186:$H$190)+C70, IF(LEFT($A71,2)="vr",SUM(G71:G75)-SUM($H$191:$H$195)+C70, IF(LEFT($A71,2)="za",SUM(G71:G75)-$H$198+C70, IF(LEFT($A71,2)="zo",SUM(G71:G75)-$H$199+C70)))))))</f>
        <v>#REF!</v>
      </c>
      <c r="D75" s="442">
        <f>IF(LEFT($A75,2)="ma",$D$175,IF(LEFT($A75,2)="di",$D$180,IF(LEFT($A75,2)="wo",$D$185,IF(LEFT($A75,2)="do",$D$190,IF(LEFT($A75,2)="vr",$D$195,IF(LEFT($A75,2)="za",$D$198,IF(LEFT($A75,2)="zo",$D$199)))))))</f>
        <v>0</v>
      </c>
      <c r="E75" s="442">
        <f>IF(LEFT($A75,2)="ma",$E$175,IF(LEFT($A75,2)="di",$E$180,IF(LEFT($A75,2)="wo",$E$185,IF(LEFT($A75,2)="do",$E$190,IF(LEFT($A75,2)="vr",$E$195,IF(LEFT($A75,2)="za",$E$198,IF(LEFT($A75,2)="zo",$E$199)))))))</f>
        <v>0</v>
      </c>
      <c r="F75" s="442">
        <f>IF(LEFT($A75,2)="ma",$C$175,IF(LEFT($A75,2)="di",$C$180,IF(LEFT($A75,2)="wo",$C$185,IF(LEFT($A75,2)="do",$C$190,IF(LEFT($A75,2)="vr",$C$195,IF(LEFT($A75,2)="za",$C$198,IF(LEFT($A75,2)="zo",$C$199)))))))</f>
        <v>0</v>
      </c>
      <c r="G75" s="46">
        <f t="shared" si="11"/>
        <v>0</v>
      </c>
      <c r="H75" s="268"/>
      <c r="I75" s="266"/>
      <c r="J75" s="292"/>
      <c r="K75" s="292"/>
      <c r="L75" s="293"/>
      <c r="M75" s="294"/>
      <c r="N75" s="463">
        <f t="shared" si="34"/>
        <v>43082</v>
      </c>
      <c r="O75" s="393"/>
      <c r="P75" s="295"/>
      <c r="Q75" s="295"/>
      <c r="R75" s="81"/>
      <c r="S75" s="71">
        <f t="shared" si="31"/>
        <v>0</v>
      </c>
      <c r="T75" s="6">
        <f t="shared" si="32"/>
        <v>0</v>
      </c>
      <c r="U75" s="36"/>
      <c r="V75" s="72">
        <f t="shared" si="35"/>
        <v>0</v>
      </c>
      <c r="W75" s="72">
        <f t="shared" si="36"/>
        <v>0</v>
      </c>
      <c r="X75" s="73">
        <f t="shared" si="37"/>
        <v>0</v>
      </c>
      <c r="Y75" s="93">
        <f t="shared" si="33"/>
        <v>0</v>
      </c>
      <c r="Z75" s="237"/>
      <c r="AA75" s="536">
        <v>0</v>
      </c>
      <c r="AB75" s="537">
        <v>0</v>
      </c>
      <c r="AC75" s="40"/>
    </row>
    <row r="76" spans="1:29" ht="12.75" customHeight="1" thickBot="1" x14ac:dyDescent="0.3">
      <c r="A76" s="496" t="str">
        <f>TEXT($B$76,"dddd")</f>
        <v>woensdag</v>
      </c>
      <c r="B76" s="663">
        <f>DATE($AC$3,12,15)</f>
        <v>43083</v>
      </c>
      <c r="C76" s="451"/>
      <c r="D76" s="493">
        <f>IF(LEFT($A76,2 )="ma",$D$171,IF(LEFT($A76,2)="di",$D$176,IF(LEFT($A76,2)="wo",$D$181,IF(LEFT($A76,2)="do",$D$186,IF(LEFT($A76,2)="vr",$D$191,IF(LEFT($A76,2)="za",$D$198,IF(LEFT($A76,2)="zo",$D$199)))))))</f>
        <v>0</v>
      </c>
      <c r="E76" s="495">
        <f>IF(LEFT($A76,2)="ma",$E$171,IF(LEFT($A76,2)="di",$E$176,IF(LEFT($A76,2)="wo",$E$181,IF(LEFT($A76,2)="do",$E$186,IF(LEFT($A76,2)="vr",$E$191,IF(LEFT($A76,2)="za",$E$198,IF(LEFT($A76,2)="zo",$E$199)))))))</f>
        <v>0</v>
      </c>
      <c r="F76" s="495">
        <f>IF(LEFT($A76,2)="ma",$C$171,IF(LEFT($A76,2)="di",$C$176,IF(LEFT($A76,2)="wo",$C$181,IF(LEFT($A76,2)="do",$C$186,IF(LEFT($A76,2)="vr",$C$191,IF(LEFT($A76,2)="za",$C$198,IF(LEFT($A76,2)="zo",$C$199)))))))</f>
        <v>0</v>
      </c>
      <c r="G76" s="42">
        <f t="shared" si="11"/>
        <v>0</v>
      </c>
      <c r="H76" s="264"/>
      <c r="I76" s="508"/>
      <c r="J76" s="276"/>
      <c r="K76" s="276"/>
      <c r="L76" s="277"/>
      <c r="M76" s="278"/>
      <c r="N76" s="464">
        <f>$B$76</f>
        <v>43083</v>
      </c>
      <c r="O76" s="389"/>
      <c r="P76" s="279"/>
      <c r="Q76" s="279"/>
      <c r="R76" s="79"/>
      <c r="S76" s="200">
        <f t="shared" si="31"/>
        <v>0</v>
      </c>
      <c r="T76" s="5">
        <f t="shared" si="32"/>
        <v>0</v>
      </c>
      <c r="U76" s="34"/>
      <c r="V76" s="67">
        <f>IF(LEFT(M76,1)="R",IF(U76&lt;$Q$2,0,U76-$Q$2),IF(LEFT(M76,1)="S",IF(U76&lt;$Q$2,0,U76-$Q$2),U76))</f>
        <v>0</v>
      </c>
      <c r="W76" s="67">
        <f>U76</f>
        <v>0</v>
      </c>
      <c r="X76" s="74">
        <f>W76*($Y$3)</f>
        <v>0</v>
      </c>
      <c r="Y76" s="91">
        <f t="shared" si="33"/>
        <v>0</v>
      </c>
      <c r="Z76" s="238"/>
      <c r="AA76" s="528">
        <v>0</v>
      </c>
      <c r="AB76" s="529">
        <v>0</v>
      </c>
      <c r="AC76" s="41"/>
    </row>
    <row r="77" spans="1:29" ht="12.75" customHeight="1" thickBot="1" x14ac:dyDescent="0.3">
      <c r="A77" s="497" t="str">
        <f>TEXT($B$76,"dddd")</f>
        <v>woensdag</v>
      </c>
      <c r="B77" s="664"/>
      <c r="C77" s="450"/>
      <c r="D77" s="494">
        <f>IF(LEFT($A77,2)="ma",$D$172,IF(LEFT($A77,2)="di",$D$177,IF(LEFT($A77,2)="wo",$D$182,IF(LEFT($A77,2)="do",$D$187,IF(LEFT($A77,2)="vr",$D$192,IF(LEFT($A77,2)="za",$D$198,IF(LEFT($A77,2)="zo",$D$199)))))))</f>
        <v>0</v>
      </c>
      <c r="E77" s="441">
        <f>IF(LEFT($A77,2)="ma",$E$172,IF(LEFT($A77,2)="di",$E$177,IF(LEFT($A77,2)="wo",$E$182,IF(LEFT($A77,2)="do",$E$187,IF(LEFT($A77,2)="vr",$E$192,IF(LEFT($A77,2)="za",$E$198,IF(LEFT($A77,2)="zo",$E$199)))))))</f>
        <v>0</v>
      </c>
      <c r="F77" s="441">
        <f>IF(LEFT($A77,2)="ma",$C$172,IF(LEFT($A77,2)="di",$C$177,IF(LEFT($A77,2)="wo",$C$182,IF(LEFT($A77,2)="do",$C$187,IF(LEFT($A77,2)="vr",$C$192,IF(LEFT($A77,2)="za",$C$198,IF(LEFT($A77,2)="zo",$C$199)))))))</f>
        <v>0</v>
      </c>
      <c r="G77" s="43">
        <f t="shared" ref="G77:G140" si="39">E77-D77-F77</f>
        <v>0</v>
      </c>
      <c r="H77" s="265"/>
      <c r="I77" s="265"/>
      <c r="J77" s="280"/>
      <c r="K77" s="280"/>
      <c r="L77" s="281"/>
      <c r="M77" s="282"/>
      <c r="N77" s="464">
        <f t="shared" ref="N77:N80" si="40">$B$76</f>
        <v>43083</v>
      </c>
      <c r="O77" s="390"/>
      <c r="P77" s="283"/>
      <c r="Q77" s="283"/>
      <c r="R77" s="80"/>
      <c r="S77" s="68">
        <f t="shared" si="31"/>
        <v>0</v>
      </c>
      <c r="T77" s="4">
        <f t="shared" si="32"/>
        <v>0</v>
      </c>
      <c r="U77" s="35"/>
      <c r="V77" s="69">
        <f t="shared" si="35"/>
        <v>0</v>
      </c>
      <c r="W77" s="69">
        <f t="shared" si="36"/>
        <v>0</v>
      </c>
      <c r="X77" s="70">
        <f t="shared" si="37"/>
        <v>0</v>
      </c>
      <c r="Y77" s="92">
        <f t="shared" si="33"/>
        <v>0</v>
      </c>
      <c r="Z77" s="234"/>
      <c r="AA77" s="530">
        <v>0</v>
      </c>
      <c r="AB77" s="531">
        <v>0</v>
      </c>
      <c r="AC77" s="37"/>
    </row>
    <row r="78" spans="1:29" ht="12.75" customHeight="1" thickBot="1" x14ac:dyDescent="0.3">
      <c r="A78" s="497" t="str">
        <f>TEXT($B$76,"dddd")</f>
        <v>woensdag</v>
      </c>
      <c r="B78" s="664"/>
      <c r="C78" s="452"/>
      <c r="D78" s="492">
        <f>IF(LEFT($A78,2)="ma",$D$173,IF(LEFT($A78,2)="di",$D$178,IF(LEFT($A78,2)="wo",$D$183,IF(LEFT($A78,2)="do",$D$188,IF(LEFT($A78,2)="vr",$D$193,IF(LEFT($A78,2)="za",$D$198,IF(LEFT($A78,2)="zo",$D$199)))))))</f>
        <v>0</v>
      </c>
      <c r="E78" s="441">
        <f>IF(LEFT($A78,2)="ma",$E$173,IF(LEFT($A78,2)="di",$E$178,IF(LEFT($A78,2)="wo",$E$183,IF(LEFT($A78,2)="do",$E$188,IF(LEFT($A78,2)="vr",$E$193,IF(LEFT($A78,2)="za",$E$198,IF(LEFT($A78,2)="zo",$E$199)))))))</f>
        <v>0</v>
      </c>
      <c r="F78" s="441">
        <f>IF(LEFT($A78,2)="ma",$C$173,IF(LEFT($A78,2)="di",$C$178,IF(LEFT($A78,2)="wo",$C$183,IF(LEFT($A78,2)="do",$C$188,IF(LEFT($A78,2)="vr",$C$193,IF(LEFT($A78,2)="za",$C$198,IF(LEFT($A78,2)="zo",$C$199)))))))</f>
        <v>0</v>
      </c>
      <c r="G78" s="43">
        <f t="shared" si="39"/>
        <v>0</v>
      </c>
      <c r="H78" s="265"/>
      <c r="I78" s="265"/>
      <c r="J78" s="280"/>
      <c r="K78" s="280"/>
      <c r="L78" s="281"/>
      <c r="M78" s="282"/>
      <c r="N78" s="464">
        <f t="shared" si="40"/>
        <v>43083</v>
      </c>
      <c r="O78" s="390"/>
      <c r="P78" s="283"/>
      <c r="Q78" s="283"/>
      <c r="R78" s="80"/>
      <c r="S78" s="68">
        <f t="shared" si="31"/>
        <v>0</v>
      </c>
      <c r="T78" s="4">
        <f t="shared" si="32"/>
        <v>0</v>
      </c>
      <c r="U78" s="35"/>
      <c r="V78" s="69">
        <f t="shared" si="35"/>
        <v>0</v>
      </c>
      <c r="W78" s="69">
        <f t="shared" si="36"/>
        <v>0</v>
      </c>
      <c r="X78" s="70">
        <f t="shared" si="37"/>
        <v>0</v>
      </c>
      <c r="Y78" s="92">
        <f t="shared" si="33"/>
        <v>0</v>
      </c>
      <c r="Z78" s="234"/>
      <c r="AA78" s="530">
        <v>0</v>
      </c>
      <c r="AB78" s="531">
        <v>0</v>
      </c>
      <c r="AC78" s="37"/>
    </row>
    <row r="79" spans="1:29" ht="12.75" customHeight="1" thickBot="1" x14ac:dyDescent="0.3">
      <c r="A79" s="497" t="str">
        <f>TEXT($B$76,"dddd")</f>
        <v>woensdag</v>
      </c>
      <c r="B79" s="664"/>
      <c r="C79" s="450"/>
      <c r="D79" s="441">
        <f>IF(LEFT($A79,2)="ma",$D$174,IF(LEFT($A79,2)="di",$D$179,IF(LEFT($A79,2)="wo",$D$184,IF(LEFT($A79,2)="do",$D$189,IF(LEFT($A79,2)="vr",$D$194,IF(LEFT($A79,2)="za",$D$198,IF(LEFT($A79,2)="zo",$D$199)))))))</f>
        <v>0</v>
      </c>
      <c r="E79" s="441">
        <f>IF(LEFT($A79,2)="ma",$E$174,IF(LEFT($A79,2)="di",$E$179,IF(LEFT($A79,2)="wo",$E$184,IF(LEFT($A79,2)="do",$E$189,IF(LEFT($A79,2)="vr",$E$194,IF(LEFT($A79,2)="za",$E$198,IF(LEFT($A79,2)="zo",$E$199)))))))</f>
        <v>0</v>
      </c>
      <c r="F79" s="441">
        <f>IF(LEFT($A79,2)="ma",$C$174,IF(LEFT($A79,2)="di",$C$179,IF(LEFT($A79,2)="wo",$C$184,IF(LEFT($A79,2)="do",$C$189,IF(LEFT($A79,2)="vr",$C$194,IF(LEFT($A79,2)="za",$C$198,IF(LEFT($A79,2)="zo",$C$199)))))))</f>
        <v>0</v>
      </c>
      <c r="G79" s="43">
        <f t="shared" si="39"/>
        <v>0</v>
      </c>
      <c r="H79" s="265"/>
      <c r="I79" s="265"/>
      <c r="J79" s="280"/>
      <c r="K79" s="280"/>
      <c r="L79" s="281"/>
      <c r="M79" s="282"/>
      <c r="N79" s="464">
        <f t="shared" si="40"/>
        <v>43083</v>
      </c>
      <c r="O79" s="390"/>
      <c r="P79" s="283"/>
      <c r="Q79" s="283"/>
      <c r="R79" s="80"/>
      <c r="S79" s="68">
        <f t="shared" si="31"/>
        <v>0</v>
      </c>
      <c r="T79" s="4">
        <f t="shared" si="32"/>
        <v>0</v>
      </c>
      <c r="U79" s="35"/>
      <c r="V79" s="69">
        <f t="shared" si="35"/>
        <v>0</v>
      </c>
      <c r="W79" s="69">
        <f t="shared" si="36"/>
        <v>0</v>
      </c>
      <c r="X79" s="70">
        <f t="shared" si="37"/>
        <v>0</v>
      </c>
      <c r="Y79" s="92">
        <f t="shared" si="33"/>
        <v>0</v>
      </c>
      <c r="Z79" s="234"/>
      <c r="AA79" s="530">
        <v>0</v>
      </c>
      <c r="AB79" s="531">
        <v>0</v>
      </c>
      <c r="AC79" s="37"/>
    </row>
    <row r="80" spans="1:29" ht="13.5" customHeight="1" thickBot="1" x14ac:dyDescent="0.3">
      <c r="A80" s="498" t="str">
        <f>TEXT($B$76,"dddd")</f>
        <v>woensdag</v>
      </c>
      <c r="B80" s="665"/>
      <c r="C80" s="449" t="e">
        <f t="shared" si="38"/>
        <v>#REF!</v>
      </c>
      <c r="D80" s="442">
        <f>IF(LEFT($A80,2)="ma",$D$175,IF(LEFT($A80,2)="di",$D$180,IF(LEFT($A80,2)="wo",$D$185,IF(LEFT($A80,2)="do",$D$190,IF(LEFT($A80,2)="vr",$D$195,IF(LEFT($A80,2)="za",$D$198,IF(LEFT($A80,2)="zo",$D$199)))))))</f>
        <v>0</v>
      </c>
      <c r="E80" s="442">
        <f>IF(LEFT($A80,2)="ma",$E$175,IF(LEFT($A80,2)="di",$E$180,IF(LEFT($A80,2)="wo",$E$185,IF(LEFT($A80,2)="do",$E$190,IF(LEFT($A80,2)="vr",$E$195,IF(LEFT($A80,2)="za",$E$198,IF(LEFT($A80,2)="zo",$E$199)))))))</f>
        <v>0</v>
      </c>
      <c r="F80" s="442">
        <f>IF(LEFT($A80,2)="ma",$C$175,IF(LEFT($A80,2)="di",$C$180,IF(LEFT($A80,2)="wo",$C$185,IF(LEFT($A80,2)="do",$C$190,IF(LEFT($A80,2)="vr",$C$195,IF(LEFT($A80,2)="za",$C$198,IF(LEFT($A80,2)="zo",$C$199)))))))</f>
        <v>0</v>
      </c>
      <c r="G80" s="44">
        <f t="shared" si="39"/>
        <v>0</v>
      </c>
      <c r="H80" s="266"/>
      <c r="I80" s="266"/>
      <c r="J80" s="284"/>
      <c r="K80" s="284"/>
      <c r="L80" s="285"/>
      <c r="M80" s="286"/>
      <c r="N80" s="464">
        <f t="shared" si="40"/>
        <v>43083</v>
      </c>
      <c r="O80" s="391"/>
      <c r="P80" s="287"/>
      <c r="Q80" s="287"/>
      <c r="R80" s="81"/>
      <c r="S80" s="71">
        <f t="shared" si="31"/>
        <v>0</v>
      </c>
      <c r="T80" s="6">
        <f t="shared" si="32"/>
        <v>0</v>
      </c>
      <c r="U80" s="36"/>
      <c r="V80" s="72">
        <f t="shared" si="35"/>
        <v>0</v>
      </c>
      <c r="W80" s="72">
        <f t="shared" si="36"/>
        <v>0</v>
      </c>
      <c r="X80" s="73">
        <f t="shared" si="37"/>
        <v>0</v>
      </c>
      <c r="Y80" s="93">
        <f t="shared" si="33"/>
        <v>0</v>
      </c>
      <c r="Z80" s="235"/>
      <c r="AA80" s="532">
        <v>0</v>
      </c>
      <c r="AB80" s="533">
        <v>0</v>
      </c>
      <c r="AC80" s="38"/>
    </row>
    <row r="81" spans="1:29" ht="12.75" customHeight="1" x14ac:dyDescent="0.25">
      <c r="A81" s="496" t="str">
        <f>TEXT($B$81,"dddd")</f>
        <v>donderdag</v>
      </c>
      <c r="B81" s="663">
        <f>DATE($AC$3,12,16)</f>
        <v>43084</v>
      </c>
      <c r="C81" s="451"/>
      <c r="D81" s="493">
        <f>IF(LEFT($A81,2 )="ma",$D$171,IF(LEFT($A81,2)="di",$D$176,IF(LEFT($A81,2)="wo",$D$181,IF(LEFT($A81,2)="do",$D$186,IF(LEFT($A81,2)="vr",$D$191,IF(LEFT($A81,2)="za",$D$198,IF(LEFT($A81,2)="zo",$D$199)))))))</f>
        <v>0</v>
      </c>
      <c r="E81" s="495">
        <f>IF(LEFT($A81,2)="ma",$E$171,IF(LEFT($A81,2)="di",$E$176,IF(LEFT($A81,2)="wo",$E$181,IF(LEFT($A81,2)="do",$E$186,IF(LEFT($A81,2)="vr",$E$191,IF(LEFT($A81,2)="za",$E$198,IF(LEFT($A81,2)="zo",$E$199)))))))</f>
        <v>0</v>
      </c>
      <c r="F81" s="495">
        <f>IF(LEFT($A81,2)="ma",$C$171,IF(LEFT($A81,2)="di",$C$176,IF(LEFT($A81,2)="wo",$C$181,IF(LEFT($A81,2)="do",$C$186,IF(LEFT($A81,2)="vr",$C$191,IF(LEFT($A81,2)="za",$C$198,IF(LEFT($A81,2)="zo",$C$199)))))))</f>
        <v>0</v>
      </c>
      <c r="G81" s="45">
        <f t="shared" si="39"/>
        <v>0</v>
      </c>
      <c r="H81" s="267"/>
      <c r="I81" s="508"/>
      <c r="J81" s="288"/>
      <c r="K81" s="288"/>
      <c r="L81" s="289"/>
      <c r="M81" s="290"/>
      <c r="N81" s="463">
        <f>$B$81</f>
        <v>43084</v>
      </c>
      <c r="O81" s="392"/>
      <c r="P81" s="291"/>
      <c r="Q81" s="291"/>
      <c r="R81" s="79"/>
      <c r="S81" s="200">
        <f t="shared" si="31"/>
        <v>0</v>
      </c>
      <c r="T81" s="5">
        <f t="shared" si="32"/>
        <v>0</v>
      </c>
      <c r="U81" s="34"/>
      <c r="V81" s="67">
        <f>IF(LEFT(M81,1)="R",IF(U81&lt;$Q$2,0,U81-$Q$2),IF(LEFT(M81,1)="S",IF(U81&lt;$Q$2,0,U81-$Q$2),U81))</f>
        <v>0</v>
      </c>
      <c r="W81" s="67">
        <f>U81</f>
        <v>0</v>
      </c>
      <c r="X81" s="74">
        <f>W81*($Y$3)</f>
        <v>0</v>
      </c>
      <c r="Y81" s="91">
        <f t="shared" si="33"/>
        <v>0</v>
      </c>
      <c r="Z81" s="236"/>
      <c r="AA81" s="534">
        <v>0</v>
      </c>
      <c r="AB81" s="535">
        <v>0</v>
      </c>
      <c r="AC81" s="39"/>
    </row>
    <row r="82" spans="1:29" ht="12.75" customHeight="1" x14ac:dyDescent="0.25">
      <c r="A82" s="497" t="str">
        <f>TEXT($B$81,"dddd")</f>
        <v>donderdag</v>
      </c>
      <c r="B82" s="664"/>
      <c r="C82" s="450"/>
      <c r="D82" s="494">
        <f>IF(LEFT($A82,2)="ma",$D$172,IF(LEFT($A82,2)="di",$D$177,IF(LEFT($A82,2)="wo",$D$182,IF(LEFT($A82,2)="do",$D$187,IF(LEFT($A82,2)="vr",$D$192,IF(LEFT($A82,2)="za",$D$198,IF(LEFT($A82,2)="zo",$D$199)))))))</f>
        <v>0</v>
      </c>
      <c r="E82" s="441">
        <f>IF(LEFT($A82,2)="ma",$E$172,IF(LEFT($A82,2)="di",$E$177,IF(LEFT($A82,2)="wo",$E$182,IF(LEFT($A82,2)="do",$E$187,IF(LEFT($A82,2)="vr",$E$192,IF(LEFT($A82,2)="za",$E$198,IF(LEFT($A82,2)="zo",$E$199)))))))</f>
        <v>0</v>
      </c>
      <c r="F82" s="441">
        <f>IF(LEFT($A82,2)="ma",$C$172,IF(LEFT($A82,2)="di",$C$177,IF(LEFT($A82,2)="wo",$C$182,IF(LEFT($A82,2)="do",$C$187,IF(LEFT($A82,2)="vr",$C$192,IF(LEFT($A82,2)="za",$C$198,IF(LEFT($A82,2)="zo",$C$199)))))))</f>
        <v>0</v>
      </c>
      <c r="G82" s="43">
        <f t="shared" si="39"/>
        <v>0</v>
      </c>
      <c r="H82" s="265"/>
      <c r="I82" s="265"/>
      <c r="J82" s="280"/>
      <c r="K82" s="280"/>
      <c r="L82" s="281"/>
      <c r="M82" s="282"/>
      <c r="N82" s="463">
        <f t="shared" ref="N82:N85" si="41">$B$81</f>
        <v>43084</v>
      </c>
      <c r="O82" s="390"/>
      <c r="P82" s="283"/>
      <c r="Q82" s="283"/>
      <c r="R82" s="80"/>
      <c r="S82" s="68">
        <f t="shared" si="31"/>
        <v>0</v>
      </c>
      <c r="T82" s="4">
        <f t="shared" si="32"/>
        <v>0</v>
      </c>
      <c r="U82" s="35"/>
      <c r="V82" s="69">
        <f t="shared" si="35"/>
        <v>0</v>
      </c>
      <c r="W82" s="69">
        <f t="shared" si="36"/>
        <v>0</v>
      </c>
      <c r="X82" s="70">
        <f t="shared" si="37"/>
        <v>0</v>
      </c>
      <c r="Y82" s="92">
        <f t="shared" si="33"/>
        <v>0</v>
      </c>
      <c r="Z82" s="234"/>
      <c r="AA82" s="530">
        <v>0</v>
      </c>
      <c r="AB82" s="531">
        <v>0</v>
      </c>
      <c r="AC82" s="37"/>
    </row>
    <row r="83" spans="1:29" ht="12.75" customHeight="1" x14ac:dyDescent="0.25">
      <c r="A83" s="497" t="str">
        <f>TEXT($B$81,"dddd")</f>
        <v>donderdag</v>
      </c>
      <c r="B83" s="664"/>
      <c r="C83" s="452"/>
      <c r="D83" s="492">
        <f>IF(LEFT($A83,2)="ma",$D$173,IF(LEFT($A83,2)="di",$D$178,IF(LEFT($A83,2)="wo",$D$183,IF(LEFT($A83,2)="do",$D$188,IF(LEFT($A83,2)="vr",$D$193,IF(LEFT($A83,2)="za",$D$198,IF(LEFT($A83,2)="zo",$D$199)))))))</f>
        <v>0</v>
      </c>
      <c r="E83" s="441">
        <f>IF(LEFT($A83,2)="ma",$E$173,IF(LEFT($A83,2)="di",$E$178,IF(LEFT($A83,2)="wo",$E$183,IF(LEFT($A83,2)="do",$E$188,IF(LEFT($A83,2)="vr",$E$193,IF(LEFT($A83,2)="za",$E$198,IF(LEFT($A83,2)="zo",$E$199)))))))</f>
        <v>0</v>
      </c>
      <c r="F83" s="441">
        <f>IF(LEFT($A83,2)="ma",$C$173,IF(LEFT($A83,2)="di",$C$178,IF(LEFT($A83,2)="wo",$C$183,IF(LEFT($A83,2)="do",$C$188,IF(LEFT($A83,2)="vr",$C$193,IF(LEFT($A83,2)="za",$C$198,IF(LEFT($A83,2)="zo",$C$199)))))))</f>
        <v>0</v>
      </c>
      <c r="G83" s="43">
        <f t="shared" si="39"/>
        <v>0</v>
      </c>
      <c r="H83" s="265"/>
      <c r="I83" s="265"/>
      <c r="J83" s="280"/>
      <c r="K83" s="280"/>
      <c r="L83" s="281"/>
      <c r="M83" s="282"/>
      <c r="N83" s="463">
        <f t="shared" si="41"/>
        <v>43084</v>
      </c>
      <c r="O83" s="390"/>
      <c r="P83" s="283"/>
      <c r="Q83" s="283"/>
      <c r="R83" s="80"/>
      <c r="S83" s="68">
        <f t="shared" si="31"/>
        <v>0</v>
      </c>
      <c r="T83" s="4">
        <f t="shared" si="32"/>
        <v>0</v>
      </c>
      <c r="U83" s="35"/>
      <c r="V83" s="69">
        <f t="shared" si="35"/>
        <v>0</v>
      </c>
      <c r="W83" s="69">
        <f t="shared" si="36"/>
        <v>0</v>
      </c>
      <c r="X83" s="70">
        <f t="shared" si="37"/>
        <v>0</v>
      </c>
      <c r="Y83" s="92">
        <f t="shared" si="33"/>
        <v>0</v>
      </c>
      <c r="Z83" s="234"/>
      <c r="AA83" s="530">
        <v>0</v>
      </c>
      <c r="AB83" s="531">
        <v>0</v>
      </c>
      <c r="AC83" s="37"/>
    </row>
    <row r="84" spans="1:29" ht="12.75" customHeight="1" thickBot="1" x14ac:dyDescent="0.3">
      <c r="A84" s="497" t="str">
        <f>TEXT($B$81,"dddd")</f>
        <v>donderdag</v>
      </c>
      <c r="B84" s="664"/>
      <c r="C84" s="450"/>
      <c r="D84" s="441">
        <f>IF(LEFT($A84,2)="ma",$D$174,IF(LEFT($A84,2)="di",$D$179,IF(LEFT($A84,2)="wo",$D$184,IF(LEFT($A84,2)="do",$D$189,IF(LEFT($A84,2)="vr",$D$194,IF(LEFT($A84,2)="za",$D$198,IF(LEFT($A84,2)="zo",$D$199)))))))</f>
        <v>0</v>
      </c>
      <c r="E84" s="441">
        <f>IF(LEFT($A84,2)="ma",$E$174,IF(LEFT($A84,2)="di",$E$179,IF(LEFT($A84,2)="wo",$E$184,IF(LEFT($A84,2)="do",$E$189,IF(LEFT($A84,2)="vr",$E$194,IF(LEFT($A84,2)="za",$E$198,IF(LEFT($A84,2)="zo",$E$199)))))))</f>
        <v>0</v>
      </c>
      <c r="F84" s="441">
        <f>IF(LEFT($A84,2)="ma",$C$174,IF(LEFT($A84,2)="di",$C$179,IF(LEFT($A84,2)="wo",$C$184,IF(LEFT($A84,2)="do",$C$189,IF(LEFT($A84,2)="vr",$C$194,IF(LEFT($A84,2)="za",$C$198,IF(LEFT($A84,2)="zo",$C$199)))))))</f>
        <v>0</v>
      </c>
      <c r="G84" s="43">
        <f t="shared" si="39"/>
        <v>0</v>
      </c>
      <c r="H84" s="265"/>
      <c r="I84" s="265"/>
      <c r="J84" s="280"/>
      <c r="K84" s="280"/>
      <c r="L84" s="281"/>
      <c r="M84" s="282"/>
      <c r="N84" s="463">
        <f t="shared" si="41"/>
        <v>43084</v>
      </c>
      <c r="O84" s="390"/>
      <c r="P84" s="283"/>
      <c r="Q84" s="283"/>
      <c r="R84" s="80"/>
      <c r="S84" s="68">
        <f t="shared" si="31"/>
        <v>0</v>
      </c>
      <c r="T84" s="4">
        <f t="shared" si="32"/>
        <v>0</v>
      </c>
      <c r="U84" s="35"/>
      <c r="V84" s="69">
        <f t="shared" si="35"/>
        <v>0</v>
      </c>
      <c r="W84" s="69">
        <f t="shared" si="36"/>
        <v>0</v>
      </c>
      <c r="X84" s="70">
        <f t="shared" si="37"/>
        <v>0</v>
      </c>
      <c r="Y84" s="92">
        <f t="shared" si="33"/>
        <v>0</v>
      </c>
      <c r="Z84" s="234"/>
      <c r="AA84" s="530">
        <v>0</v>
      </c>
      <c r="AB84" s="531">
        <v>0</v>
      </c>
      <c r="AC84" s="37"/>
    </row>
    <row r="85" spans="1:29" ht="13.5" customHeight="1" thickBot="1" x14ac:dyDescent="0.3">
      <c r="A85" s="498" t="str">
        <f>TEXT($B$81,"dddd")</f>
        <v>donderdag</v>
      </c>
      <c r="B85" s="665"/>
      <c r="C85" s="449" t="e">
        <f t="shared" si="38"/>
        <v>#REF!</v>
      </c>
      <c r="D85" s="442">
        <f>IF(LEFT($A85,2)="ma",$D$175,IF(LEFT($A85,2)="di",$D$180,IF(LEFT($A85,2)="wo",$D$185,IF(LEFT($A85,2)="do",$D$190,IF(LEFT($A85,2)="vr",$D$195,IF(LEFT($A85,2)="za",$D$198,IF(LEFT($A85,2)="zo",$D$199)))))))</f>
        <v>0</v>
      </c>
      <c r="E85" s="442">
        <f>IF(LEFT($A85,2)="ma",$E$175,IF(LEFT($A85,2)="di",$E$180,IF(LEFT($A85,2)="wo",$E$185,IF(LEFT($A85,2)="do",$E$190,IF(LEFT($A85,2)="vr",$E$195,IF(LEFT($A85,2)="za",$E$198,IF(LEFT($A85,2)="zo",$E$199)))))))</f>
        <v>0</v>
      </c>
      <c r="F85" s="442">
        <f>IF(LEFT($A85,2)="ma",$C$175,IF(LEFT($A85,2)="di",$C$180,IF(LEFT($A85,2)="wo",$C$185,IF(LEFT($A85,2)="do",$C$190,IF(LEFT($A85,2)="vr",$C$195,IF(LEFT($A85,2)="za",$C$198,IF(LEFT($A85,2)="zo",$C$199)))))))</f>
        <v>0</v>
      </c>
      <c r="G85" s="46">
        <f t="shared" si="39"/>
        <v>0</v>
      </c>
      <c r="H85" s="268"/>
      <c r="I85" s="266"/>
      <c r="J85" s="292"/>
      <c r="K85" s="292"/>
      <c r="L85" s="293"/>
      <c r="M85" s="294"/>
      <c r="N85" s="463">
        <f t="shared" si="41"/>
        <v>43084</v>
      </c>
      <c r="O85" s="393"/>
      <c r="P85" s="295"/>
      <c r="Q85" s="295"/>
      <c r="R85" s="81"/>
      <c r="S85" s="71">
        <f t="shared" si="31"/>
        <v>0</v>
      </c>
      <c r="T85" s="6">
        <f t="shared" si="32"/>
        <v>0</v>
      </c>
      <c r="U85" s="36"/>
      <c r="V85" s="72">
        <f t="shared" si="35"/>
        <v>0</v>
      </c>
      <c r="W85" s="72">
        <f t="shared" si="36"/>
        <v>0</v>
      </c>
      <c r="X85" s="73">
        <f t="shared" si="37"/>
        <v>0</v>
      </c>
      <c r="Y85" s="93">
        <f t="shared" si="33"/>
        <v>0</v>
      </c>
      <c r="Z85" s="237"/>
      <c r="AA85" s="536">
        <v>0</v>
      </c>
      <c r="AB85" s="537">
        <v>0</v>
      </c>
      <c r="AC85" s="40"/>
    </row>
    <row r="86" spans="1:29" ht="12.75" customHeight="1" thickBot="1" x14ac:dyDescent="0.3">
      <c r="A86" s="499" t="str">
        <f>TEXT($B$86,"dddd")</f>
        <v>vrijdag</v>
      </c>
      <c r="B86" s="663">
        <f>DATE($AC$3,12,17)</f>
        <v>43085</v>
      </c>
      <c r="C86" s="451"/>
      <c r="D86" s="493">
        <f>IF(LEFT($A86,2 )="ma",$D$171,IF(LEFT($A86,2)="di",$D$176,IF(LEFT($A86,2)="wo",$D$181,IF(LEFT($A86,2)="do",$D$186,IF(LEFT($A86,2)="vr",$D$191,IF(LEFT($A86,2)="za",$D$198,IF(LEFT($A86,2)="zo",$D$199)))))))</f>
        <v>0</v>
      </c>
      <c r="E86" s="495">
        <f>IF(LEFT($A86,2)="ma",$E$171,IF(LEFT($A86,2)="di",$E$176,IF(LEFT($A86,2)="wo",$E$181,IF(LEFT($A86,2)="do",$E$186,IF(LEFT($A86,2)="vr",$E$191,IF(LEFT($A86,2)="za",$E$198,IF(LEFT($A86,2)="zo",$E$199)))))))</f>
        <v>0</v>
      </c>
      <c r="F86" s="495">
        <f>IF(LEFT($A86,2)="ma",$C$171,IF(LEFT($A86,2)="di",$C$176,IF(LEFT($A86,2)="wo",$C$181,IF(LEFT($A86,2)="do",$C$186,IF(LEFT($A86,2)="vr",$C$191,IF(LEFT($A86,2)="za",$C$198,IF(LEFT($A86,2)="zo",$C$199)))))))</f>
        <v>0</v>
      </c>
      <c r="G86" s="42">
        <f t="shared" si="39"/>
        <v>0</v>
      </c>
      <c r="H86" s="264"/>
      <c r="I86" s="508"/>
      <c r="J86" s="276"/>
      <c r="K86" s="276"/>
      <c r="L86" s="277"/>
      <c r="M86" s="278"/>
      <c r="N86" s="464">
        <f>$B$86</f>
        <v>43085</v>
      </c>
      <c r="O86" s="389"/>
      <c r="P86" s="279"/>
      <c r="Q86" s="279"/>
      <c r="R86" s="79"/>
      <c r="S86" s="200">
        <f t="shared" si="31"/>
        <v>0</v>
      </c>
      <c r="T86" s="5">
        <f t="shared" si="32"/>
        <v>0</v>
      </c>
      <c r="U86" s="34"/>
      <c r="V86" s="67">
        <f>IF(LEFT(M86,1)="R",IF(U86&lt;$Q$2,0,U86-$Q$2),IF(LEFT(M86,1)="S",IF(U86&lt;$Q$2,0,U86-$Q$2),U86))</f>
        <v>0</v>
      </c>
      <c r="W86" s="67">
        <f>U86</f>
        <v>0</v>
      </c>
      <c r="X86" s="74">
        <f>W86*($Y$3)</f>
        <v>0</v>
      </c>
      <c r="Y86" s="91">
        <f t="shared" si="33"/>
        <v>0</v>
      </c>
      <c r="Z86" s="238"/>
      <c r="AA86" s="528">
        <v>0</v>
      </c>
      <c r="AB86" s="529">
        <v>0</v>
      </c>
      <c r="AC86" s="41"/>
    </row>
    <row r="87" spans="1:29" ht="12.75" customHeight="1" thickBot="1" x14ac:dyDescent="0.3">
      <c r="A87" s="499" t="str">
        <f>TEXT($B$86,"dddd")</f>
        <v>vrijdag</v>
      </c>
      <c r="B87" s="664"/>
      <c r="C87" s="450"/>
      <c r="D87" s="494">
        <f>IF(LEFT($A87,2)="ma",$D$172,IF(LEFT($A87,2)="di",$D$177,IF(LEFT($A87,2)="wo",$D$182,IF(LEFT($A87,2)="do",$D$187,IF(LEFT($A87,2)="vr",$D$192,IF(LEFT($A87,2)="za",$D$198,IF(LEFT($A87,2)="zo",$D$199)))))))</f>
        <v>0</v>
      </c>
      <c r="E87" s="441">
        <f>IF(LEFT($A87,2)="ma",$E$172,IF(LEFT($A87,2)="di",$E$177,IF(LEFT($A87,2)="wo",$E$182,IF(LEFT($A87,2)="do",$E$187,IF(LEFT($A87,2)="vr",$E$192,IF(LEFT($A87,2)="za",$E$198,IF(LEFT($A87,2)="zo",$E$199)))))))</f>
        <v>0</v>
      </c>
      <c r="F87" s="441">
        <f>IF(LEFT($A87,2)="ma",$C$172,IF(LEFT($A87,2)="di",$C$177,IF(LEFT($A87,2)="wo",$C$182,IF(LEFT($A87,2)="do",$C$187,IF(LEFT($A87,2)="vr",$C$192,IF(LEFT($A87,2)="za",$C$198,IF(LEFT($A87,2)="zo",$C$199)))))))</f>
        <v>0</v>
      </c>
      <c r="G87" s="43">
        <f t="shared" si="39"/>
        <v>0</v>
      </c>
      <c r="H87" s="265"/>
      <c r="I87" s="265"/>
      <c r="J87" s="280"/>
      <c r="K87" s="280"/>
      <c r="L87" s="281"/>
      <c r="M87" s="282"/>
      <c r="N87" s="464">
        <f t="shared" ref="N87:N90" si="42">$B$86</f>
        <v>43085</v>
      </c>
      <c r="O87" s="390"/>
      <c r="P87" s="283"/>
      <c r="Q87" s="283"/>
      <c r="R87" s="80"/>
      <c r="S87" s="68">
        <f t="shared" si="31"/>
        <v>0</v>
      </c>
      <c r="T87" s="4">
        <f t="shared" si="32"/>
        <v>0</v>
      </c>
      <c r="U87" s="35"/>
      <c r="V87" s="69">
        <f t="shared" si="35"/>
        <v>0</v>
      </c>
      <c r="W87" s="69">
        <f t="shared" si="36"/>
        <v>0</v>
      </c>
      <c r="X87" s="70">
        <f t="shared" si="37"/>
        <v>0</v>
      </c>
      <c r="Y87" s="92">
        <f t="shared" si="33"/>
        <v>0</v>
      </c>
      <c r="Z87" s="234"/>
      <c r="AA87" s="530">
        <v>0</v>
      </c>
      <c r="AB87" s="531">
        <v>0</v>
      </c>
      <c r="AC87" s="37"/>
    </row>
    <row r="88" spans="1:29" ht="12.75" customHeight="1" thickBot="1" x14ac:dyDescent="0.3">
      <c r="A88" s="499" t="str">
        <f>TEXT($B$86,"dddd")</f>
        <v>vrijdag</v>
      </c>
      <c r="B88" s="664"/>
      <c r="C88" s="452"/>
      <c r="D88" s="492">
        <f>IF(LEFT($A88,2)="ma",$D$173,IF(LEFT($A88,2)="di",$D$178,IF(LEFT($A88,2)="wo",$D$183,IF(LEFT($A88,2)="do",$D$188,IF(LEFT($A88,2)="vr",$D$193,IF(LEFT($A88,2)="za",$D$198,IF(LEFT($A88,2)="zo",$D$199)))))))</f>
        <v>0</v>
      </c>
      <c r="E88" s="441">
        <f>IF(LEFT($A88,2)="ma",$E$173,IF(LEFT($A88,2)="di",$E$178,IF(LEFT($A88,2)="wo",$E$183,IF(LEFT($A88,2)="do",$E$188,IF(LEFT($A88,2)="vr",$E$193,IF(LEFT($A88,2)="za",$E$198,IF(LEFT($A88,2)="zo",$E$199)))))))</f>
        <v>0</v>
      </c>
      <c r="F88" s="441">
        <f>IF(LEFT($A88,2)="ma",$C$173,IF(LEFT($A88,2)="di",$C$178,IF(LEFT($A88,2)="wo",$C$183,IF(LEFT($A88,2)="do",$C$188,IF(LEFT($A88,2)="vr",$C$193,IF(LEFT($A88,2)="za",$C$198,IF(LEFT($A88,2)="zo",$C$199)))))))</f>
        <v>0</v>
      </c>
      <c r="G88" s="43">
        <f t="shared" si="39"/>
        <v>0</v>
      </c>
      <c r="H88" s="265"/>
      <c r="I88" s="265"/>
      <c r="J88" s="280"/>
      <c r="K88" s="280"/>
      <c r="L88" s="281"/>
      <c r="M88" s="282"/>
      <c r="N88" s="464">
        <f t="shared" si="42"/>
        <v>43085</v>
      </c>
      <c r="O88" s="390"/>
      <c r="P88" s="283"/>
      <c r="Q88" s="283"/>
      <c r="R88" s="80"/>
      <c r="S88" s="68">
        <f t="shared" si="31"/>
        <v>0</v>
      </c>
      <c r="T88" s="4">
        <f t="shared" si="32"/>
        <v>0</v>
      </c>
      <c r="U88" s="35"/>
      <c r="V88" s="69">
        <f t="shared" si="35"/>
        <v>0</v>
      </c>
      <c r="W88" s="69">
        <f t="shared" si="36"/>
        <v>0</v>
      </c>
      <c r="X88" s="70">
        <f t="shared" si="37"/>
        <v>0</v>
      </c>
      <c r="Y88" s="92">
        <f t="shared" si="33"/>
        <v>0</v>
      </c>
      <c r="Z88" s="234"/>
      <c r="AA88" s="530">
        <v>0</v>
      </c>
      <c r="AB88" s="531">
        <v>0</v>
      </c>
      <c r="AC88" s="37"/>
    </row>
    <row r="89" spans="1:29" ht="12.75" customHeight="1" thickBot="1" x14ac:dyDescent="0.3">
      <c r="A89" s="499" t="str">
        <f>TEXT($B$86,"dddd")</f>
        <v>vrijdag</v>
      </c>
      <c r="B89" s="664"/>
      <c r="C89" s="450"/>
      <c r="D89" s="441">
        <f>IF(LEFT($A89,2)="ma",$D$174,IF(LEFT($A89,2)="di",$D$179,IF(LEFT($A89,2)="wo",$D$184,IF(LEFT($A89,2)="do",$D$189,IF(LEFT($A89,2)="vr",$D$194,IF(LEFT($A89,2)="za",$D$198,IF(LEFT($A89,2)="zo",$D$199)))))))</f>
        <v>0</v>
      </c>
      <c r="E89" s="441">
        <f>IF(LEFT($A89,2)="ma",$E$174,IF(LEFT($A89,2)="di",$E$179,IF(LEFT($A89,2)="wo",$E$184,IF(LEFT($A89,2)="do",$E$189,IF(LEFT($A89,2)="vr",$E$194,IF(LEFT($A89,2)="za",$E$198,IF(LEFT($A89,2)="zo",$E$199)))))))</f>
        <v>0</v>
      </c>
      <c r="F89" s="441">
        <f>IF(LEFT($A89,2)="ma",$C$174,IF(LEFT($A89,2)="di",$C$179,IF(LEFT($A89,2)="wo",$C$184,IF(LEFT($A89,2)="do",$C$189,IF(LEFT($A89,2)="vr",$C$194,IF(LEFT($A89,2)="za",$C$198,IF(LEFT($A89,2)="zo",$C$199)))))))</f>
        <v>0</v>
      </c>
      <c r="G89" s="43">
        <f t="shared" si="39"/>
        <v>0</v>
      </c>
      <c r="H89" s="265"/>
      <c r="I89" s="265"/>
      <c r="J89" s="280"/>
      <c r="K89" s="280"/>
      <c r="L89" s="281"/>
      <c r="M89" s="282"/>
      <c r="N89" s="464">
        <f t="shared" si="42"/>
        <v>43085</v>
      </c>
      <c r="O89" s="390"/>
      <c r="P89" s="283"/>
      <c r="Q89" s="283"/>
      <c r="R89" s="80"/>
      <c r="S89" s="68">
        <f t="shared" si="31"/>
        <v>0</v>
      </c>
      <c r="T89" s="4">
        <f t="shared" si="32"/>
        <v>0</v>
      </c>
      <c r="U89" s="35"/>
      <c r="V89" s="69">
        <f t="shared" si="35"/>
        <v>0</v>
      </c>
      <c r="W89" s="69">
        <f t="shared" si="36"/>
        <v>0</v>
      </c>
      <c r="X89" s="70">
        <f t="shared" si="37"/>
        <v>0</v>
      </c>
      <c r="Y89" s="92">
        <f t="shared" si="33"/>
        <v>0</v>
      </c>
      <c r="Z89" s="234"/>
      <c r="AA89" s="530">
        <v>0</v>
      </c>
      <c r="AB89" s="531">
        <v>0</v>
      </c>
      <c r="AC89" s="37"/>
    </row>
    <row r="90" spans="1:29" ht="13.5" customHeight="1" thickBot="1" x14ac:dyDescent="0.3">
      <c r="A90" s="499" t="str">
        <f>TEXT($B$86,"dddd")</f>
        <v>vrijdag</v>
      </c>
      <c r="B90" s="665"/>
      <c r="C90" s="449" t="e">
        <f t="shared" si="38"/>
        <v>#REF!</v>
      </c>
      <c r="D90" s="442">
        <f>IF(LEFT($A90,2)="ma",$D$175,IF(LEFT($A90,2)="di",$D$180,IF(LEFT($A90,2)="wo",$D$185,IF(LEFT($A90,2)="do",$D$190,IF(LEFT($A90,2)="vr",$D$195,IF(LEFT($A90,2)="za",$D$198,IF(LEFT($A90,2)="zo",$D$199)))))))</f>
        <v>0</v>
      </c>
      <c r="E90" s="442">
        <f>IF(LEFT($A90,2)="ma",$E$175,IF(LEFT($A90,2)="di",$E$180,IF(LEFT($A90,2)="wo",$E$185,IF(LEFT($A90,2)="do",$E$190,IF(LEFT($A90,2)="vr",$E$195,IF(LEFT($A90,2)="za",$E$198,IF(LEFT($A90,2)="zo",$E$199)))))))</f>
        <v>0</v>
      </c>
      <c r="F90" s="442">
        <f>IF(LEFT($A90,2)="ma",$C$175,IF(LEFT($A90,2)="di",$C$180,IF(LEFT($A90,2)="wo",$C$185,IF(LEFT($A90,2)="do",$C$190,IF(LEFT($A90,2)="vr",$C$195,IF(LEFT($A90,2)="za",$C$198,IF(LEFT($A90,2)="zo",$C$199)))))))</f>
        <v>0</v>
      </c>
      <c r="G90" s="44">
        <f t="shared" si="39"/>
        <v>0</v>
      </c>
      <c r="H90" s="266"/>
      <c r="I90" s="266"/>
      <c r="J90" s="284"/>
      <c r="K90" s="284"/>
      <c r="L90" s="285"/>
      <c r="M90" s="286"/>
      <c r="N90" s="464">
        <f t="shared" si="42"/>
        <v>43085</v>
      </c>
      <c r="O90" s="391"/>
      <c r="P90" s="287"/>
      <c r="Q90" s="287"/>
      <c r="R90" s="81"/>
      <c r="S90" s="71">
        <f t="shared" si="31"/>
        <v>0</v>
      </c>
      <c r="T90" s="6">
        <f t="shared" si="32"/>
        <v>0</v>
      </c>
      <c r="U90" s="36"/>
      <c r="V90" s="72">
        <f t="shared" si="35"/>
        <v>0</v>
      </c>
      <c r="W90" s="72">
        <f t="shared" si="36"/>
        <v>0</v>
      </c>
      <c r="X90" s="73">
        <f t="shared" si="37"/>
        <v>0</v>
      </c>
      <c r="Y90" s="93">
        <f t="shared" si="33"/>
        <v>0</v>
      </c>
      <c r="Z90" s="235"/>
      <c r="AA90" s="532">
        <v>0</v>
      </c>
      <c r="AB90" s="533">
        <v>0</v>
      </c>
      <c r="AC90" s="38"/>
    </row>
    <row r="91" spans="1:29" ht="12.75" customHeight="1" x14ac:dyDescent="0.25">
      <c r="A91" s="496" t="str">
        <f>TEXT($B$91,"dddd")</f>
        <v>zaterdag</v>
      </c>
      <c r="B91" s="663">
        <f>DATE($AC$3,12,18)</f>
        <v>43086</v>
      </c>
      <c r="C91" s="451"/>
      <c r="D91" s="493">
        <f>IF(LEFT($A91,2 )="ma",$D$171,IF(LEFT($A91,2)="di",$D$176,IF(LEFT($A91,2)="wo",$D$181,IF(LEFT($A91,2)="do",$D$186,IF(LEFT($A91,2)="vr",$D$191,IF(LEFT($A91,2)="za",$D$198,IF(LEFT($A91,2)="zo",$D$199)))))))</f>
        <v>0</v>
      </c>
      <c r="E91" s="495">
        <f>IF(LEFT($A91,2)="ma",$E$171,IF(LEFT($A91,2)="di",$E$176,IF(LEFT($A91,2)="wo",$E$181,IF(LEFT($A91,2)="do",$E$186,IF(LEFT($A91,2)="vr",$E$191,IF(LEFT($A91,2)="za",$E$198,IF(LEFT($A91,2)="zo",$E$199)))))))</f>
        <v>0</v>
      </c>
      <c r="F91" s="495">
        <f>IF(LEFT($A91,2)="ma",$C$171,IF(LEFT($A91,2)="di",$C$176,IF(LEFT($A91,2)="wo",$C$181,IF(LEFT($A91,2)="do",$C$186,IF(LEFT($A91,2)="vr",$C$191,IF(LEFT($A91,2)="za",$C$198,IF(LEFT($A91,2)="zo",$C$199)))))))</f>
        <v>0</v>
      </c>
      <c r="G91" s="45">
        <f t="shared" si="39"/>
        <v>0</v>
      </c>
      <c r="H91" s="267"/>
      <c r="I91" s="508"/>
      <c r="J91" s="288"/>
      <c r="K91" s="288"/>
      <c r="L91" s="289"/>
      <c r="M91" s="290"/>
      <c r="N91" s="463">
        <f>$B$91</f>
        <v>43086</v>
      </c>
      <c r="O91" s="392"/>
      <c r="P91" s="291"/>
      <c r="Q91" s="291"/>
      <c r="R91" s="79"/>
      <c r="S91" s="200">
        <f t="shared" si="31"/>
        <v>0</v>
      </c>
      <c r="T91" s="5">
        <f t="shared" si="32"/>
        <v>0</v>
      </c>
      <c r="U91" s="34"/>
      <c r="V91" s="67">
        <f>IF(LEFT(M91,1)="R",IF(U91&lt;$Q$2,0,U91-$Q$2),IF(LEFT(M91,1)="S",IF(U91&lt;$Q$2,0,U91-$Q$2),U91))</f>
        <v>0</v>
      </c>
      <c r="W91" s="67">
        <f>U91</f>
        <v>0</v>
      </c>
      <c r="X91" s="74">
        <f>W91*($Y$3)</f>
        <v>0</v>
      </c>
      <c r="Y91" s="91">
        <f t="shared" si="33"/>
        <v>0</v>
      </c>
      <c r="Z91" s="236"/>
      <c r="AA91" s="534">
        <v>0</v>
      </c>
      <c r="AB91" s="535">
        <v>0</v>
      </c>
      <c r="AC91" s="39"/>
    </row>
    <row r="92" spans="1:29" ht="12.75" customHeight="1" x14ac:dyDescent="0.25">
      <c r="A92" s="497" t="str">
        <f>TEXT($B$91,"dddd")</f>
        <v>zaterdag</v>
      </c>
      <c r="B92" s="664"/>
      <c r="C92" s="450"/>
      <c r="D92" s="494">
        <f>IF(LEFT($A92,2)="ma",$D$172,IF(LEFT($A92,2)="di",$D$177,IF(LEFT($A92,2)="wo",$D$182,IF(LEFT($A92,2)="do",$D$187,IF(LEFT($A92,2)="vr",$D$192,IF(LEFT($A92,2)="za",$D$198,IF(LEFT($A92,2)="zo",$D$199)))))))</f>
        <v>0</v>
      </c>
      <c r="E92" s="441">
        <f>IF(LEFT($A92,2)="ma",$E$172,IF(LEFT($A92,2)="di",$E$177,IF(LEFT($A92,2)="wo",$E$182,IF(LEFT($A92,2)="do",$E$187,IF(LEFT($A92,2)="vr",$E$192,IF(LEFT($A92,2)="za",$E$198,IF(LEFT($A92,2)="zo",$E$199)))))))</f>
        <v>0</v>
      </c>
      <c r="F92" s="441">
        <f>IF(LEFT($A92,2)="ma",$C$172,IF(LEFT($A92,2)="di",$C$177,IF(LEFT($A92,2)="wo",$C$182,IF(LEFT($A92,2)="do",$C$187,IF(LEFT($A92,2)="vr",$C$192,IF(LEFT($A92,2)="za",$C$198,IF(LEFT($A92,2)="zo",$C$199)))))))</f>
        <v>0</v>
      </c>
      <c r="G92" s="43">
        <f t="shared" si="39"/>
        <v>0</v>
      </c>
      <c r="H92" s="265"/>
      <c r="I92" s="265"/>
      <c r="J92" s="280"/>
      <c r="K92" s="280"/>
      <c r="L92" s="281"/>
      <c r="M92" s="282"/>
      <c r="N92" s="463">
        <f t="shared" ref="N92:N95" si="43">$B$91</f>
        <v>43086</v>
      </c>
      <c r="O92" s="390"/>
      <c r="P92" s="283"/>
      <c r="Q92" s="283"/>
      <c r="R92" s="80"/>
      <c r="S92" s="68">
        <f t="shared" si="31"/>
        <v>0</v>
      </c>
      <c r="T92" s="4">
        <f t="shared" si="32"/>
        <v>0</v>
      </c>
      <c r="U92" s="35"/>
      <c r="V92" s="69">
        <f t="shared" si="35"/>
        <v>0</v>
      </c>
      <c r="W92" s="69">
        <f t="shared" si="36"/>
        <v>0</v>
      </c>
      <c r="X92" s="70">
        <f t="shared" si="37"/>
        <v>0</v>
      </c>
      <c r="Y92" s="92">
        <f t="shared" si="33"/>
        <v>0</v>
      </c>
      <c r="Z92" s="234"/>
      <c r="AA92" s="530">
        <v>0</v>
      </c>
      <c r="AB92" s="531">
        <v>0</v>
      </c>
      <c r="AC92" s="37"/>
    </row>
    <row r="93" spans="1:29" ht="12.75" customHeight="1" x14ac:dyDescent="0.25">
      <c r="A93" s="497" t="str">
        <f>TEXT($B$91,"dddd")</f>
        <v>zaterdag</v>
      </c>
      <c r="B93" s="664"/>
      <c r="C93" s="452"/>
      <c r="D93" s="492">
        <f>IF(LEFT($A93,2)="ma",$D$173,IF(LEFT($A93,2)="di",$D$178,IF(LEFT($A93,2)="wo",$D$183,IF(LEFT($A93,2)="do",$D$188,IF(LEFT($A93,2)="vr",$D$193,IF(LEFT($A93,2)="za",$D$198,IF(LEFT($A93,2)="zo",$D$199)))))))</f>
        <v>0</v>
      </c>
      <c r="E93" s="441">
        <f>IF(LEFT($A93,2)="ma",$E$173,IF(LEFT($A93,2)="di",$E$178,IF(LEFT($A93,2)="wo",$E$183,IF(LEFT($A93,2)="do",$E$188,IF(LEFT($A93,2)="vr",$E$193,IF(LEFT($A93,2)="za",$E$198,IF(LEFT($A93,2)="zo",$E$199)))))))</f>
        <v>0</v>
      </c>
      <c r="F93" s="441">
        <f>IF(LEFT($A93,2)="ma",$C$173,IF(LEFT($A93,2)="di",$C$178,IF(LEFT($A93,2)="wo",$C$183,IF(LEFT($A93,2)="do",$C$188,IF(LEFT($A93,2)="vr",$C$193,IF(LEFT($A93,2)="za",$C$198,IF(LEFT($A93,2)="zo",$C$199)))))))</f>
        <v>0</v>
      </c>
      <c r="G93" s="43">
        <f t="shared" si="39"/>
        <v>0</v>
      </c>
      <c r="H93" s="265"/>
      <c r="I93" s="265"/>
      <c r="J93" s="280"/>
      <c r="K93" s="280"/>
      <c r="L93" s="281"/>
      <c r="M93" s="282"/>
      <c r="N93" s="463">
        <f t="shared" si="43"/>
        <v>43086</v>
      </c>
      <c r="O93" s="390"/>
      <c r="P93" s="283"/>
      <c r="Q93" s="283"/>
      <c r="R93" s="80"/>
      <c r="S93" s="68">
        <f t="shared" si="31"/>
        <v>0</v>
      </c>
      <c r="T93" s="4">
        <f t="shared" si="32"/>
        <v>0</v>
      </c>
      <c r="U93" s="35"/>
      <c r="V93" s="69">
        <f t="shared" si="35"/>
        <v>0</v>
      </c>
      <c r="W93" s="69">
        <f t="shared" si="36"/>
        <v>0</v>
      </c>
      <c r="X93" s="70">
        <f t="shared" si="37"/>
        <v>0</v>
      </c>
      <c r="Y93" s="92">
        <f t="shared" si="33"/>
        <v>0</v>
      </c>
      <c r="Z93" s="234"/>
      <c r="AA93" s="530">
        <v>0</v>
      </c>
      <c r="AB93" s="531">
        <v>0</v>
      </c>
      <c r="AC93" s="37"/>
    </row>
    <row r="94" spans="1:29" ht="12.75" customHeight="1" thickBot="1" x14ac:dyDescent="0.3">
      <c r="A94" s="497" t="str">
        <f>TEXT($B$91,"dddd")</f>
        <v>zaterdag</v>
      </c>
      <c r="B94" s="664"/>
      <c r="C94" s="450"/>
      <c r="D94" s="441">
        <f>IF(LEFT($A94,2)="ma",$D$174,IF(LEFT($A94,2)="di",$D$179,IF(LEFT($A94,2)="wo",$D$184,IF(LEFT($A94,2)="do",$D$189,IF(LEFT($A94,2)="vr",$D$194,IF(LEFT($A94,2)="za",$D$198,IF(LEFT($A94,2)="zo",$D$199)))))))</f>
        <v>0</v>
      </c>
      <c r="E94" s="441">
        <f>IF(LEFT($A94,2)="ma",$E$174,IF(LEFT($A94,2)="di",$E$179,IF(LEFT($A94,2)="wo",$E$184,IF(LEFT($A94,2)="do",$E$189,IF(LEFT($A94,2)="vr",$E$194,IF(LEFT($A94,2)="za",$E$198,IF(LEFT($A94,2)="zo",$E$199)))))))</f>
        <v>0</v>
      </c>
      <c r="F94" s="441">
        <f>IF(LEFT($A94,2)="ma",$C$174,IF(LEFT($A94,2)="di",$C$179,IF(LEFT($A94,2)="wo",$C$184,IF(LEFT($A94,2)="do",$C$189,IF(LEFT($A94,2)="vr",$C$194,IF(LEFT($A94,2)="za",$C$198,IF(LEFT($A94,2)="zo",$C$199)))))))</f>
        <v>0</v>
      </c>
      <c r="G94" s="43">
        <f t="shared" si="39"/>
        <v>0</v>
      </c>
      <c r="H94" s="265"/>
      <c r="I94" s="265"/>
      <c r="J94" s="280"/>
      <c r="K94" s="280"/>
      <c r="L94" s="281"/>
      <c r="M94" s="282"/>
      <c r="N94" s="463">
        <f t="shared" si="43"/>
        <v>43086</v>
      </c>
      <c r="O94" s="390"/>
      <c r="P94" s="283"/>
      <c r="Q94" s="283"/>
      <c r="R94" s="80"/>
      <c r="S94" s="68">
        <f t="shared" si="31"/>
        <v>0</v>
      </c>
      <c r="T94" s="4">
        <f t="shared" si="32"/>
        <v>0</v>
      </c>
      <c r="U94" s="35"/>
      <c r="V94" s="69">
        <f t="shared" si="35"/>
        <v>0</v>
      </c>
      <c r="W94" s="69">
        <f t="shared" si="36"/>
        <v>0</v>
      </c>
      <c r="X94" s="70">
        <f t="shared" si="37"/>
        <v>0</v>
      </c>
      <c r="Y94" s="92">
        <f t="shared" si="33"/>
        <v>0</v>
      </c>
      <c r="Z94" s="234"/>
      <c r="AA94" s="530">
        <v>0</v>
      </c>
      <c r="AB94" s="531">
        <v>0</v>
      </c>
      <c r="AC94" s="37"/>
    </row>
    <row r="95" spans="1:29" ht="13.5" customHeight="1" thickBot="1" x14ac:dyDescent="0.3">
      <c r="A95" s="498" t="str">
        <f>TEXT($B$91,"dddd")</f>
        <v>zaterdag</v>
      </c>
      <c r="B95" s="665"/>
      <c r="C95" s="449" t="e">
        <f t="shared" si="38"/>
        <v>#REF!</v>
      </c>
      <c r="D95" s="442">
        <f>IF(LEFT($A95,2)="ma",$D$175,IF(LEFT($A95,2)="di",$D$180,IF(LEFT($A95,2)="wo",$D$185,IF(LEFT($A95,2)="do",$D$190,IF(LEFT($A95,2)="vr",$D$195,IF(LEFT($A95,2)="za",$D$198,IF(LEFT($A95,2)="zo",$D$199)))))))</f>
        <v>0</v>
      </c>
      <c r="E95" s="442">
        <f>IF(LEFT($A95,2)="ma",$E$175,IF(LEFT($A95,2)="di",$E$180,IF(LEFT($A95,2)="wo",$E$185,IF(LEFT($A95,2)="do",$E$190,IF(LEFT($A95,2)="vr",$E$195,IF(LEFT($A95,2)="za",$E$198,IF(LEFT($A95,2)="zo",$E$199)))))))</f>
        <v>0</v>
      </c>
      <c r="F95" s="442">
        <f>IF(LEFT($A95,2)="ma",$C$175,IF(LEFT($A95,2)="di",$C$180,IF(LEFT($A95,2)="wo",$C$185,IF(LEFT($A95,2)="do",$C$190,IF(LEFT($A95,2)="vr",$C$195,IF(LEFT($A95,2)="za",$C$198,IF(LEFT($A95,2)="zo",$C$199)))))))</f>
        <v>0</v>
      </c>
      <c r="G95" s="46">
        <f t="shared" si="39"/>
        <v>0</v>
      </c>
      <c r="H95" s="268"/>
      <c r="I95" s="266"/>
      <c r="J95" s="292"/>
      <c r="K95" s="292"/>
      <c r="L95" s="293"/>
      <c r="M95" s="294"/>
      <c r="N95" s="463">
        <f t="shared" si="43"/>
        <v>43086</v>
      </c>
      <c r="O95" s="393"/>
      <c r="P95" s="295"/>
      <c r="Q95" s="295"/>
      <c r="R95" s="81"/>
      <c r="S95" s="71">
        <f t="shared" si="31"/>
        <v>0</v>
      </c>
      <c r="T95" s="6">
        <f t="shared" si="32"/>
        <v>0</v>
      </c>
      <c r="U95" s="36"/>
      <c r="V95" s="72">
        <f t="shared" si="35"/>
        <v>0</v>
      </c>
      <c r="W95" s="72">
        <f t="shared" si="36"/>
        <v>0</v>
      </c>
      <c r="X95" s="73">
        <f t="shared" si="37"/>
        <v>0</v>
      </c>
      <c r="Y95" s="93">
        <f t="shared" si="33"/>
        <v>0</v>
      </c>
      <c r="Z95" s="237"/>
      <c r="AA95" s="536">
        <v>0</v>
      </c>
      <c r="AB95" s="537">
        <v>0</v>
      </c>
      <c r="AC95" s="40"/>
    </row>
    <row r="96" spans="1:29" ht="12.75" customHeight="1" thickBot="1" x14ac:dyDescent="0.3">
      <c r="A96" s="499" t="str">
        <f>TEXT($B$96,"dddd")</f>
        <v>zondag</v>
      </c>
      <c r="B96" s="663">
        <f>DATE($AC$3,12,19)</f>
        <v>43087</v>
      </c>
      <c r="C96" s="451"/>
      <c r="D96" s="493">
        <f>IF(LEFT($A96,2 )="ma",$D$171,IF(LEFT($A96,2)="di",$D$176,IF(LEFT($A96,2)="wo",$D$181,IF(LEFT($A96,2)="do",$D$186,IF(LEFT($A96,2)="vr",$D$191,IF(LEFT($A96,2)="za",$D$198,IF(LEFT($A96,2)="zo",$D$199)))))))</f>
        <v>0</v>
      </c>
      <c r="E96" s="495">
        <f>IF(LEFT($A96,2)="ma",$E$171,IF(LEFT($A96,2)="di",$E$176,IF(LEFT($A96,2)="wo",$E$181,IF(LEFT($A96,2)="do",$E$186,IF(LEFT($A96,2)="vr",$E$191,IF(LEFT($A96,2)="za",$E$198,IF(LEFT($A96,2)="zo",$E$199)))))))</f>
        <v>0</v>
      </c>
      <c r="F96" s="495">
        <f>IF(LEFT($A96,2)="ma",$C$171,IF(LEFT($A96,2)="di",$C$176,IF(LEFT($A96,2)="wo",$C$181,IF(LEFT($A96,2)="do",$C$186,IF(LEFT($A96,2)="vr",$C$191,IF(LEFT($A96,2)="za",$C$198,IF(LEFT($A96,2)="zo",$C$199)))))))</f>
        <v>0</v>
      </c>
      <c r="G96" s="42">
        <f t="shared" si="39"/>
        <v>0</v>
      </c>
      <c r="H96" s="264"/>
      <c r="I96" s="508"/>
      <c r="J96" s="276"/>
      <c r="K96" s="276"/>
      <c r="L96" s="277"/>
      <c r="M96" s="278"/>
      <c r="N96" s="464">
        <f>$B$96</f>
        <v>43087</v>
      </c>
      <c r="O96" s="389"/>
      <c r="P96" s="279"/>
      <c r="Q96" s="279"/>
      <c r="R96" s="79"/>
      <c r="S96" s="200">
        <f t="shared" si="31"/>
        <v>0</v>
      </c>
      <c r="T96" s="5">
        <f t="shared" si="32"/>
        <v>0</v>
      </c>
      <c r="U96" s="34"/>
      <c r="V96" s="67">
        <f>IF(LEFT(M96,1)="R",IF(U96&lt;$Q$2,0,U96-$Q$2),IF(LEFT(M96,1)="S",IF(U96&lt;$Q$2,0,U96-$Q$2),U96))</f>
        <v>0</v>
      </c>
      <c r="W96" s="67">
        <f>U96</f>
        <v>0</v>
      </c>
      <c r="X96" s="74">
        <f>W96*($Y$3)</f>
        <v>0</v>
      </c>
      <c r="Y96" s="91">
        <f t="shared" si="33"/>
        <v>0</v>
      </c>
      <c r="Z96" s="238"/>
      <c r="AA96" s="528">
        <v>0</v>
      </c>
      <c r="AB96" s="529">
        <v>0</v>
      </c>
      <c r="AC96" s="41"/>
    </row>
    <row r="97" spans="1:29" ht="12.75" customHeight="1" thickBot="1" x14ac:dyDescent="0.3">
      <c r="A97" s="499" t="str">
        <f>TEXT($B$96,"dddd")</f>
        <v>zondag</v>
      </c>
      <c r="B97" s="664"/>
      <c r="C97" s="450"/>
      <c r="D97" s="494">
        <f>IF(LEFT($A97,2)="ma",$D$172,IF(LEFT($A97,2)="di",$D$177,IF(LEFT($A97,2)="wo",$D$182,IF(LEFT($A97,2)="do",$D$187,IF(LEFT($A97,2)="vr",$D$192,IF(LEFT($A97,2)="za",$D$198,IF(LEFT($A97,2)="zo",$D$199)))))))</f>
        <v>0</v>
      </c>
      <c r="E97" s="441">
        <f>IF(LEFT($A97,2)="ma",$E$172,IF(LEFT($A97,2)="di",$E$177,IF(LEFT($A97,2)="wo",$E$182,IF(LEFT($A97,2)="do",$E$187,IF(LEFT($A97,2)="vr",$E$192,IF(LEFT($A97,2)="za",$E$198,IF(LEFT($A97,2)="zo",$E$199)))))))</f>
        <v>0</v>
      </c>
      <c r="F97" s="441">
        <f>IF(LEFT($A97,2)="ma",$C$172,IF(LEFT($A97,2)="di",$C$177,IF(LEFT($A97,2)="wo",$C$182,IF(LEFT($A97,2)="do",$C$187,IF(LEFT($A97,2)="vr",$C$192,IF(LEFT($A97,2)="za",$C$198,IF(LEFT($A97,2)="zo",$C$199)))))))</f>
        <v>0</v>
      </c>
      <c r="G97" s="43">
        <f t="shared" si="39"/>
        <v>0</v>
      </c>
      <c r="H97" s="265"/>
      <c r="I97" s="265"/>
      <c r="J97" s="280"/>
      <c r="K97" s="280"/>
      <c r="L97" s="281"/>
      <c r="M97" s="282"/>
      <c r="N97" s="464">
        <f t="shared" ref="N97:N100" si="44">$B$96</f>
        <v>43087</v>
      </c>
      <c r="O97" s="390"/>
      <c r="P97" s="283"/>
      <c r="Q97" s="283"/>
      <c r="R97" s="80"/>
      <c r="S97" s="68">
        <f t="shared" si="31"/>
        <v>0</v>
      </c>
      <c r="T97" s="4">
        <f t="shared" si="32"/>
        <v>0</v>
      </c>
      <c r="U97" s="35"/>
      <c r="V97" s="69">
        <f t="shared" si="35"/>
        <v>0</v>
      </c>
      <c r="W97" s="69">
        <f t="shared" si="36"/>
        <v>0</v>
      </c>
      <c r="X97" s="70">
        <f t="shared" si="37"/>
        <v>0</v>
      </c>
      <c r="Y97" s="92">
        <f t="shared" si="33"/>
        <v>0</v>
      </c>
      <c r="Z97" s="234"/>
      <c r="AA97" s="530">
        <v>0</v>
      </c>
      <c r="AB97" s="531">
        <v>0</v>
      </c>
      <c r="AC97" s="37"/>
    </row>
    <row r="98" spans="1:29" ht="12.75" customHeight="1" thickBot="1" x14ac:dyDescent="0.3">
      <c r="A98" s="499" t="str">
        <f>TEXT($B$96,"dddd")</f>
        <v>zondag</v>
      </c>
      <c r="B98" s="664"/>
      <c r="C98" s="452"/>
      <c r="D98" s="492">
        <f>IF(LEFT($A98,2)="ma",$D$173,IF(LEFT($A98,2)="di",$D$178,IF(LEFT($A98,2)="wo",$D$183,IF(LEFT($A98,2)="do",$D$188,IF(LEFT($A98,2)="vr",$D$193,IF(LEFT($A98,2)="za",$D$198,IF(LEFT($A98,2)="zo",$D$199)))))))</f>
        <v>0</v>
      </c>
      <c r="E98" s="441">
        <f>IF(LEFT($A98,2)="ma",$E$173,IF(LEFT($A98,2)="di",$E$178,IF(LEFT($A98,2)="wo",$E$183,IF(LEFT($A98,2)="do",$E$188,IF(LEFT($A98,2)="vr",$E$193,IF(LEFT($A98,2)="za",$E$198,IF(LEFT($A98,2)="zo",$E$199)))))))</f>
        <v>0</v>
      </c>
      <c r="F98" s="441">
        <f>IF(LEFT($A98,2)="ma",$C$173,IF(LEFT($A98,2)="di",$C$178,IF(LEFT($A98,2)="wo",$C$183,IF(LEFT($A98,2)="do",$C$188,IF(LEFT($A98,2)="vr",$C$193,IF(LEFT($A98,2)="za",$C$198,IF(LEFT($A98,2)="zo",$C$199)))))))</f>
        <v>0</v>
      </c>
      <c r="G98" s="43">
        <f t="shared" si="39"/>
        <v>0</v>
      </c>
      <c r="H98" s="265"/>
      <c r="I98" s="265"/>
      <c r="J98" s="280"/>
      <c r="K98" s="280"/>
      <c r="L98" s="281"/>
      <c r="M98" s="282"/>
      <c r="N98" s="464">
        <f t="shared" si="44"/>
        <v>43087</v>
      </c>
      <c r="O98" s="390"/>
      <c r="P98" s="283"/>
      <c r="Q98" s="283"/>
      <c r="R98" s="80"/>
      <c r="S98" s="68">
        <f t="shared" si="31"/>
        <v>0</v>
      </c>
      <c r="T98" s="4">
        <f t="shared" si="32"/>
        <v>0</v>
      </c>
      <c r="U98" s="35"/>
      <c r="V98" s="69">
        <f t="shared" si="35"/>
        <v>0</v>
      </c>
      <c r="W98" s="69">
        <f t="shared" si="36"/>
        <v>0</v>
      </c>
      <c r="X98" s="70">
        <f t="shared" si="37"/>
        <v>0</v>
      </c>
      <c r="Y98" s="92">
        <f t="shared" si="33"/>
        <v>0</v>
      </c>
      <c r="Z98" s="234"/>
      <c r="AA98" s="530">
        <v>0</v>
      </c>
      <c r="AB98" s="531">
        <v>0</v>
      </c>
      <c r="AC98" s="37"/>
    </row>
    <row r="99" spans="1:29" ht="12.75" customHeight="1" thickBot="1" x14ac:dyDescent="0.3">
      <c r="A99" s="499" t="str">
        <f>TEXT($B$96,"dddd")</f>
        <v>zondag</v>
      </c>
      <c r="B99" s="664"/>
      <c r="C99" s="450"/>
      <c r="D99" s="441">
        <f>IF(LEFT($A99,2)="ma",$D$174,IF(LEFT($A99,2)="di",$D$179,IF(LEFT($A99,2)="wo",$D$184,IF(LEFT($A99,2)="do",$D$189,IF(LEFT($A99,2)="vr",$D$194,IF(LEFT($A99,2)="za",$D$198,IF(LEFT($A99,2)="zo",$D$199)))))))</f>
        <v>0</v>
      </c>
      <c r="E99" s="441">
        <f>IF(LEFT($A99,2)="ma",$E$174,IF(LEFT($A99,2)="di",$E$179,IF(LEFT($A99,2)="wo",$E$184,IF(LEFT($A99,2)="do",$E$189,IF(LEFT($A99,2)="vr",$E$194,IF(LEFT($A99,2)="za",$E$198,IF(LEFT($A99,2)="zo",$E$199)))))))</f>
        <v>0</v>
      </c>
      <c r="F99" s="441">
        <f>IF(LEFT($A99,2)="ma",$C$174,IF(LEFT($A99,2)="di",$C$179,IF(LEFT($A99,2)="wo",$C$184,IF(LEFT($A99,2)="do",$C$189,IF(LEFT($A99,2)="vr",$C$194,IF(LEFT($A99,2)="za",$C$198,IF(LEFT($A99,2)="zo",$C$199)))))))</f>
        <v>0</v>
      </c>
      <c r="G99" s="43">
        <f t="shared" si="39"/>
        <v>0</v>
      </c>
      <c r="H99" s="265"/>
      <c r="I99" s="265"/>
      <c r="J99" s="280"/>
      <c r="K99" s="280"/>
      <c r="L99" s="281"/>
      <c r="M99" s="282"/>
      <c r="N99" s="464">
        <f t="shared" si="44"/>
        <v>43087</v>
      </c>
      <c r="O99" s="390"/>
      <c r="P99" s="283"/>
      <c r="Q99" s="283"/>
      <c r="R99" s="80"/>
      <c r="S99" s="68">
        <f t="shared" si="31"/>
        <v>0</v>
      </c>
      <c r="T99" s="4">
        <f t="shared" si="32"/>
        <v>0</v>
      </c>
      <c r="U99" s="35"/>
      <c r="V99" s="69">
        <f t="shared" si="35"/>
        <v>0</v>
      </c>
      <c r="W99" s="69">
        <f t="shared" si="36"/>
        <v>0</v>
      </c>
      <c r="X99" s="70">
        <f t="shared" si="37"/>
        <v>0</v>
      </c>
      <c r="Y99" s="92">
        <f t="shared" si="33"/>
        <v>0</v>
      </c>
      <c r="Z99" s="234"/>
      <c r="AA99" s="530">
        <v>0</v>
      </c>
      <c r="AB99" s="531">
        <v>0</v>
      </c>
      <c r="AC99" s="37"/>
    </row>
    <row r="100" spans="1:29" ht="13.5" customHeight="1" thickBot="1" x14ac:dyDescent="0.3">
      <c r="A100" s="499" t="str">
        <f>TEXT($B$96,"dddd")</f>
        <v>zondag</v>
      </c>
      <c r="B100" s="665"/>
      <c r="C100" s="449" t="e">
        <f t="shared" si="38"/>
        <v>#REF!</v>
      </c>
      <c r="D100" s="442">
        <f>IF(LEFT($A100,2)="ma",$D$175,IF(LEFT($A100,2)="di",$D$180,IF(LEFT($A100,2)="wo",$D$185,IF(LEFT($A100,2)="do",$D$190,IF(LEFT($A100,2)="vr",$D$195,IF(LEFT($A100,2)="za",$D$198,IF(LEFT($A100,2)="zo",$D$199)))))))</f>
        <v>0</v>
      </c>
      <c r="E100" s="442">
        <f>IF(LEFT($A100,2)="ma",$E$175,IF(LEFT($A100,2)="di",$E$180,IF(LEFT($A100,2)="wo",$E$185,IF(LEFT($A100,2)="do",$E$190,IF(LEFT($A100,2)="vr",$E$195,IF(LEFT($A100,2)="za",$E$198,IF(LEFT($A100,2)="zo",$E$199)))))))</f>
        <v>0</v>
      </c>
      <c r="F100" s="442">
        <f>IF(LEFT($A100,2)="ma",$C$175,IF(LEFT($A100,2)="di",$C$180,IF(LEFT($A100,2)="wo",$C$185,IF(LEFT($A100,2)="do",$C$190,IF(LEFT($A100,2)="vr",$C$195,IF(LEFT($A100,2)="za",$C$198,IF(LEFT($A100,2)="zo",$C$199)))))))</f>
        <v>0</v>
      </c>
      <c r="G100" s="44">
        <f t="shared" si="39"/>
        <v>0</v>
      </c>
      <c r="H100" s="266"/>
      <c r="I100" s="266"/>
      <c r="J100" s="284"/>
      <c r="K100" s="284"/>
      <c r="L100" s="285"/>
      <c r="M100" s="286"/>
      <c r="N100" s="464">
        <f t="shared" si="44"/>
        <v>43087</v>
      </c>
      <c r="O100" s="391"/>
      <c r="P100" s="287"/>
      <c r="Q100" s="287"/>
      <c r="R100" s="81"/>
      <c r="S100" s="71">
        <f t="shared" si="31"/>
        <v>0</v>
      </c>
      <c r="T100" s="6">
        <f t="shared" si="32"/>
        <v>0</v>
      </c>
      <c r="U100" s="36"/>
      <c r="V100" s="72">
        <f t="shared" si="35"/>
        <v>0</v>
      </c>
      <c r="W100" s="72">
        <f t="shared" si="36"/>
        <v>0</v>
      </c>
      <c r="X100" s="73">
        <f t="shared" si="37"/>
        <v>0</v>
      </c>
      <c r="Y100" s="93">
        <f t="shared" si="33"/>
        <v>0</v>
      </c>
      <c r="Z100" s="235"/>
      <c r="AA100" s="532">
        <v>0</v>
      </c>
      <c r="AB100" s="533">
        <v>0</v>
      </c>
      <c r="AC100" s="38"/>
    </row>
    <row r="101" spans="1:29" ht="12.75" customHeight="1" x14ac:dyDescent="0.25">
      <c r="A101" s="496" t="str">
        <f>TEXT($B$101,"dddd")</f>
        <v>maandag</v>
      </c>
      <c r="B101" s="663">
        <f>DATE($AC$3,12,20)</f>
        <v>43088</v>
      </c>
      <c r="C101" s="451"/>
      <c r="D101" s="493">
        <f>IF(LEFT($A101,2 )="ma",$D$171,IF(LEFT($A101,2)="di",$D$176,IF(LEFT($A101,2)="wo",$D$181,IF(LEFT($A101,2)="do",$D$186,IF(LEFT($A101,2)="vr",$D$191,IF(LEFT($A101,2)="za",$D$198,IF(LEFT($A101,2)="zo",$D$199)))))))</f>
        <v>0</v>
      </c>
      <c r="E101" s="495">
        <f>IF(LEFT($A101,2)="ma",$E$171,IF(LEFT($A101,2)="di",$E$176,IF(LEFT($A101,2)="wo",$E$181,IF(LEFT($A101,2)="do",$E$186,IF(LEFT($A101,2)="vr",$E$191,IF(LEFT($A101,2)="za",$E$198,IF(LEFT($A101,2)="zo",$E$199)))))))</f>
        <v>0</v>
      </c>
      <c r="F101" s="495">
        <f>IF(LEFT($A101,2)="ma",$C$171,IF(LEFT($A101,2)="di",$C$176,IF(LEFT($A101,2)="wo",$C$181,IF(LEFT($A101,2)="do",$C$186,IF(LEFT($A101,2)="vr",$C$191,IF(LEFT($A101,2)="za",$C$198,IF(LEFT($A101,2)="zo",$C$199)))))))</f>
        <v>0</v>
      </c>
      <c r="G101" s="45">
        <f t="shared" si="39"/>
        <v>0</v>
      </c>
      <c r="H101" s="267"/>
      <c r="I101" s="508"/>
      <c r="J101" s="288"/>
      <c r="K101" s="288"/>
      <c r="L101" s="289"/>
      <c r="M101" s="290"/>
      <c r="N101" s="463">
        <f>$B$101</f>
        <v>43088</v>
      </c>
      <c r="O101" s="392"/>
      <c r="P101" s="291"/>
      <c r="Q101" s="291"/>
      <c r="R101" s="79"/>
      <c r="S101" s="200">
        <f t="shared" si="31"/>
        <v>0</v>
      </c>
      <c r="T101" s="5">
        <f t="shared" si="32"/>
        <v>0</v>
      </c>
      <c r="U101" s="34"/>
      <c r="V101" s="67">
        <f>IF(LEFT(M101,1)="R",IF(U101&lt;$Q$2,0,U101-$Q$2),IF(LEFT(M101,1)="S",IF(U101&lt;$Q$2,0,U101-$Q$2),U101))</f>
        <v>0</v>
      </c>
      <c r="W101" s="67">
        <f>U101</f>
        <v>0</v>
      </c>
      <c r="X101" s="74">
        <f>W101*($Y$3)</f>
        <v>0</v>
      </c>
      <c r="Y101" s="91">
        <f t="shared" si="33"/>
        <v>0</v>
      </c>
      <c r="Z101" s="236"/>
      <c r="AA101" s="534">
        <v>0</v>
      </c>
      <c r="AB101" s="535">
        <v>0</v>
      </c>
      <c r="AC101" s="39"/>
    </row>
    <row r="102" spans="1:29" ht="12.75" customHeight="1" x14ac:dyDescent="0.25">
      <c r="A102" s="497" t="str">
        <f>TEXT($B$101,"dddd")</f>
        <v>maandag</v>
      </c>
      <c r="B102" s="664"/>
      <c r="C102" s="450"/>
      <c r="D102" s="494">
        <f>IF(LEFT($A102,2)="ma",$D$172,IF(LEFT($A102,2)="di",$D$177,IF(LEFT($A102,2)="wo",$D$182,IF(LEFT($A102,2)="do",$D$187,IF(LEFT($A102,2)="vr",$D$192,IF(LEFT($A102,2)="za",$D$198,IF(LEFT($A102,2)="zo",$D$199)))))))</f>
        <v>0</v>
      </c>
      <c r="E102" s="441">
        <f>IF(LEFT($A102,2)="ma",$E$172,IF(LEFT($A102,2)="di",$E$177,IF(LEFT($A102,2)="wo",$E$182,IF(LEFT($A102,2)="do",$E$187,IF(LEFT($A102,2)="vr",$E$192,IF(LEFT($A102,2)="za",$E$198,IF(LEFT($A102,2)="zo",$E$199)))))))</f>
        <v>0</v>
      </c>
      <c r="F102" s="441">
        <f>IF(LEFT($A102,2)="ma",$C$172,IF(LEFT($A102,2)="di",$C$177,IF(LEFT($A102,2)="wo",$C$182,IF(LEFT($A102,2)="do",$C$187,IF(LEFT($A102,2)="vr",$C$192,IF(LEFT($A102,2)="za",$C$198,IF(LEFT($A102,2)="zo",$C$199)))))))</f>
        <v>0</v>
      </c>
      <c r="G102" s="43">
        <f t="shared" si="39"/>
        <v>0</v>
      </c>
      <c r="H102" s="265"/>
      <c r="I102" s="265"/>
      <c r="J102" s="280"/>
      <c r="K102" s="280"/>
      <c r="L102" s="281"/>
      <c r="M102" s="282"/>
      <c r="N102" s="463">
        <f t="shared" ref="N102:N105" si="45">$B$101</f>
        <v>43088</v>
      </c>
      <c r="O102" s="390"/>
      <c r="P102" s="283"/>
      <c r="Q102" s="283"/>
      <c r="R102" s="80"/>
      <c r="S102" s="68">
        <f t="shared" si="31"/>
        <v>0</v>
      </c>
      <c r="T102" s="4">
        <f t="shared" ref="T102:T133" si="46">S102*$R$3</f>
        <v>0</v>
      </c>
      <c r="U102" s="35"/>
      <c r="V102" s="69">
        <f t="shared" si="35"/>
        <v>0</v>
      </c>
      <c r="W102" s="69">
        <f t="shared" si="36"/>
        <v>0</v>
      </c>
      <c r="X102" s="70">
        <f t="shared" si="37"/>
        <v>0</v>
      </c>
      <c r="Y102" s="92">
        <f t="shared" ref="Y102:Y133" si="47">V102*($R$3)</f>
        <v>0</v>
      </c>
      <c r="Z102" s="234"/>
      <c r="AA102" s="530">
        <v>0</v>
      </c>
      <c r="AB102" s="531">
        <v>0</v>
      </c>
      <c r="AC102" s="37"/>
    </row>
    <row r="103" spans="1:29" ht="12.75" customHeight="1" x14ac:dyDescent="0.25">
      <c r="A103" s="497" t="str">
        <f>TEXT($B$101,"dddd")</f>
        <v>maandag</v>
      </c>
      <c r="B103" s="664"/>
      <c r="C103" s="452"/>
      <c r="D103" s="492">
        <f>IF(LEFT($A103,2)="ma",$D$173,IF(LEFT($A103,2)="di",$D$178,IF(LEFT($A103,2)="wo",$D$183,IF(LEFT($A103,2)="do",$D$188,IF(LEFT($A103,2)="vr",$D$193,IF(LEFT($A103,2)="za",$D$198,IF(LEFT($A103,2)="zo",$D$199)))))))</f>
        <v>0</v>
      </c>
      <c r="E103" s="441">
        <f>IF(LEFT($A103,2)="ma",$E$173,IF(LEFT($A103,2)="di",$E$178,IF(LEFT($A103,2)="wo",$E$183,IF(LEFT($A103,2)="do",$E$188,IF(LEFT($A103,2)="vr",$E$193,IF(LEFT($A103,2)="za",$E$198,IF(LEFT($A103,2)="zo",$E$199)))))))</f>
        <v>0</v>
      </c>
      <c r="F103" s="441">
        <f>IF(LEFT($A103,2)="ma",$C$173,IF(LEFT($A103,2)="di",$C$178,IF(LEFT($A103,2)="wo",$C$183,IF(LEFT($A103,2)="do",$C$188,IF(LEFT($A103,2)="vr",$C$193,IF(LEFT($A103,2)="za",$C$198,IF(LEFT($A103,2)="zo",$C$199)))))))</f>
        <v>0</v>
      </c>
      <c r="G103" s="43">
        <f t="shared" si="39"/>
        <v>0</v>
      </c>
      <c r="H103" s="265"/>
      <c r="I103" s="265"/>
      <c r="J103" s="280"/>
      <c r="K103" s="280"/>
      <c r="L103" s="281"/>
      <c r="M103" s="282"/>
      <c r="N103" s="463">
        <f t="shared" si="45"/>
        <v>43088</v>
      </c>
      <c r="O103" s="390"/>
      <c r="P103" s="283"/>
      <c r="Q103" s="283"/>
      <c r="R103" s="80"/>
      <c r="S103" s="68">
        <f t="shared" si="31"/>
        <v>0</v>
      </c>
      <c r="T103" s="4">
        <f t="shared" si="46"/>
        <v>0</v>
      </c>
      <c r="U103" s="35"/>
      <c r="V103" s="69">
        <f t="shared" si="35"/>
        <v>0</v>
      </c>
      <c r="W103" s="69">
        <f t="shared" si="36"/>
        <v>0</v>
      </c>
      <c r="X103" s="70">
        <f t="shared" si="37"/>
        <v>0</v>
      </c>
      <c r="Y103" s="92">
        <f t="shared" si="47"/>
        <v>0</v>
      </c>
      <c r="Z103" s="234"/>
      <c r="AA103" s="530">
        <v>0</v>
      </c>
      <c r="AB103" s="531">
        <v>0</v>
      </c>
      <c r="AC103" s="37"/>
    </row>
    <row r="104" spans="1:29" ht="12.75" customHeight="1" thickBot="1" x14ac:dyDescent="0.3">
      <c r="A104" s="497" t="str">
        <f>TEXT($B$101,"dddd")</f>
        <v>maandag</v>
      </c>
      <c r="B104" s="664"/>
      <c r="C104" s="450"/>
      <c r="D104" s="441">
        <f>IF(LEFT($A104,2)="ma",$D$174,IF(LEFT($A104,2)="di",$D$179,IF(LEFT($A104,2)="wo",$D$184,IF(LEFT($A104,2)="do",$D$189,IF(LEFT($A104,2)="vr",$D$194,IF(LEFT($A104,2)="za",$D$198,IF(LEFT($A104,2)="zo",$D$199)))))))</f>
        <v>0</v>
      </c>
      <c r="E104" s="441">
        <f>IF(LEFT($A104,2)="ma",$E$174,IF(LEFT($A104,2)="di",$E$179,IF(LEFT($A104,2)="wo",$E$184,IF(LEFT($A104,2)="do",$E$189,IF(LEFT($A104,2)="vr",$E$194,IF(LEFT($A104,2)="za",$E$198,IF(LEFT($A104,2)="zo",$E$199)))))))</f>
        <v>0</v>
      </c>
      <c r="F104" s="441">
        <f>IF(LEFT($A104,2)="ma",$C$174,IF(LEFT($A104,2)="di",$C$179,IF(LEFT($A104,2)="wo",$C$184,IF(LEFT($A104,2)="do",$C$189,IF(LEFT($A104,2)="vr",$C$194,IF(LEFT($A104,2)="za",$C$198,IF(LEFT($A104,2)="zo",$C$199)))))))</f>
        <v>0</v>
      </c>
      <c r="G104" s="43">
        <f t="shared" si="39"/>
        <v>0</v>
      </c>
      <c r="H104" s="265"/>
      <c r="I104" s="265"/>
      <c r="J104" s="280"/>
      <c r="K104" s="280"/>
      <c r="L104" s="281"/>
      <c r="M104" s="282"/>
      <c r="N104" s="463">
        <f t="shared" si="45"/>
        <v>43088</v>
      </c>
      <c r="O104" s="390"/>
      <c r="P104" s="283"/>
      <c r="Q104" s="283"/>
      <c r="R104" s="80"/>
      <c r="S104" s="68">
        <f t="shared" si="31"/>
        <v>0</v>
      </c>
      <c r="T104" s="4">
        <f t="shared" si="46"/>
        <v>0</v>
      </c>
      <c r="U104" s="35"/>
      <c r="V104" s="69">
        <f t="shared" si="35"/>
        <v>0</v>
      </c>
      <c r="W104" s="69">
        <f t="shared" si="36"/>
        <v>0</v>
      </c>
      <c r="X104" s="70">
        <f t="shared" si="37"/>
        <v>0</v>
      </c>
      <c r="Y104" s="92">
        <f t="shared" si="47"/>
        <v>0</v>
      </c>
      <c r="Z104" s="234"/>
      <c r="AA104" s="530">
        <v>0</v>
      </c>
      <c r="AB104" s="531">
        <v>0</v>
      </c>
      <c r="AC104" s="37"/>
    </row>
    <row r="105" spans="1:29" ht="13.5" customHeight="1" thickBot="1" x14ac:dyDescent="0.3">
      <c r="A105" s="498" t="str">
        <f>TEXT($B$101,"dddd")</f>
        <v>maandag</v>
      </c>
      <c r="B105" s="665"/>
      <c r="C105" s="449" t="e">
        <f t="shared" si="38"/>
        <v>#REF!</v>
      </c>
      <c r="D105" s="442">
        <f>IF(LEFT($A105,2)="ma",$D$175,IF(LEFT($A105,2)="di",$D$180,IF(LEFT($A105,2)="wo",$D$185,IF(LEFT($A105,2)="do",$D$190,IF(LEFT($A105,2)="vr",$D$195,IF(LEFT($A105,2)="za",$D$198,IF(LEFT($A105,2)="zo",$D$199)))))))</f>
        <v>0</v>
      </c>
      <c r="E105" s="442">
        <f>IF(LEFT($A105,2)="ma",$E$175,IF(LEFT($A105,2)="di",$E$180,IF(LEFT($A105,2)="wo",$E$185,IF(LEFT($A105,2)="do",$E$190,IF(LEFT($A105,2)="vr",$E$195,IF(LEFT($A105,2)="za",$E$198,IF(LEFT($A105,2)="zo",$E$199)))))))</f>
        <v>0</v>
      </c>
      <c r="F105" s="442">
        <f>IF(LEFT($A105,2)="ma",$C$175,IF(LEFT($A105,2)="di",$C$180,IF(LEFT($A105,2)="wo",$C$185,IF(LEFT($A105,2)="do",$C$190,IF(LEFT($A105,2)="vr",$C$195,IF(LEFT($A105,2)="za",$C$198,IF(LEFT($A105,2)="zo",$C$199)))))))</f>
        <v>0</v>
      </c>
      <c r="G105" s="46">
        <f t="shared" si="39"/>
        <v>0</v>
      </c>
      <c r="H105" s="268"/>
      <c r="I105" s="266"/>
      <c r="J105" s="292"/>
      <c r="K105" s="292"/>
      <c r="L105" s="293"/>
      <c r="M105" s="294"/>
      <c r="N105" s="463">
        <f t="shared" si="45"/>
        <v>43088</v>
      </c>
      <c r="O105" s="393"/>
      <c r="P105" s="295"/>
      <c r="Q105" s="295"/>
      <c r="R105" s="81"/>
      <c r="S105" s="71">
        <f t="shared" si="31"/>
        <v>0</v>
      </c>
      <c r="T105" s="6">
        <f t="shared" si="46"/>
        <v>0</v>
      </c>
      <c r="U105" s="36"/>
      <c r="V105" s="72">
        <f t="shared" si="35"/>
        <v>0</v>
      </c>
      <c r="W105" s="72">
        <f t="shared" si="36"/>
        <v>0</v>
      </c>
      <c r="X105" s="73">
        <f t="shared" si="37"/>
        <v>0</v>
      </c>
      <c r="Y105" s="93">
        <f t="shared" si="47"/>
        <v>0</v>
      </c>
      <c r="Z105" s="237"/>
      <c r="AA105" s="536">
        <v>0</v>
      </c>
      <c r="AB105" s="537">
        <v>0</v>
      </c>
      <c r="AC105" s="40"/>
    </row>
    <row r="106" spans="1:29" ht="12.75" customHeight="1" thickBot="1" x14ac:dyDescent="0.3">
      <c r="A106" s="499" t="str">
        <f>TEXT($B$106,"dddd")</f>
        <v>dinsdag</v>
      </c>
      <c r="B106" s="663">
        <f>DATE($AC$3,12,21)</f>
        <v>43089</v>
      </c>
      <c r="C106" s="451"/>
      <c r="D106" s="493">
        <f>IF(LEFT($A106,2 )="ma",$D$171,IF(LEFT($A106,2)="di",$D$176,IF(LEFT($A106,2)="wo",$D$181,IF(LEFT($A106,2)="do",$D$186,IF(LEFT($A106,2)="vr",$D$191,IF(LEFT($A106,2)="za",$D$198,IF(LEFT($A106,2)="zo",$D$199)))))))</f>
        <v>0</v>
      </c>
      <c r="E106" s="495">
        <f>IF(LEFT($A106,2)="ma",$E$171,IF(LEFT($A106,2)="di",$E$176,IF(LEFT($A106,2)="wo",$E$181,IF(LEFT($A106,2)="do",$E$186,IF(LEFT($A106,2)="vr",$E$191,IF(LEFT($A106,2)="za",$E$198,IF(LEFT($A106,2)="zo",$E$199)))))))</f>
        <v>0</v>
      </c>
      <c r="F106" s="495">
        <f>IF(LEFT($A106,2)="ma",$C$171,IF(LEFT($A106,2)="di",$C$176,IF(LEFT($A106,2)="wo",$C$181,IF(LEFT($A106,2)="do",$C$186,IF(LEFT($A106,2)="vr",$C$191,IF(LEFT($A106,2)="za",$C$198,IF(LEFT($A106,2)="zo",$C$199)))))))</f>
        <v>0</v>
      </c>
      <c r="G106" s="42">
        <f t="shared" si="39"/>
        <v>0</v>
      </c>
      <c r="H106" s="264"/>
      <c r="I106" s="508"/>
      <c r="J106" s="276"/>
      <c r="K106" s="276"/>
      <c r="L106" s="277"/>
      <c r="M106" s="278"/>
      <c r="N106" s="464">
        <f>$B$106</f>
        <v>43089</v>
      </c>
      <c r="O106" s="389"/>
      <c r="P106" s="279"/>
      <c r="Q106" s="279"/>
      <c r="R106" s="79"/>
      <c r="S106" s="200">
        <f t="shared" si="31"/>
        <v>0</v>
      </c>
      <c r="T106" s="5">
        <f t="shared" si="46"/>
        <v>0</v>
      </c>
      <c r="U106" s="34"/>
      <c r="V106" s="67">
        <f>IF(LEFT(M106,1)="R",IF(U106&lt;$Q$2,0,U106-$Q$2),IF(LEFT(M106,1)="S",IF(U106&lt;$Q$2,0,U106-$Q$2),U106))</f>
        <v>0</v>
      </c>
      <c r="W106" s="67">
        <f>U106</f>
        <v>0</v>
      </c>
      <c r="X106" s="74">
        <f>W106*($Y$3)</f>
        <v>0</v>
      </c>
      <c r="Y106" s="91">
        <f t="shared" si="47"/>
        <v>0</v>
      </c>
      <c r="Z106" s="238"/>
      <c r="AA106" s="528">
        <v>0</v>
      </c>
      <c r="AB106" s="529">
        <v>0</v>
      </c>
      <c r="AC106" s="41"/>
    </row>
    <row r="107" spans="1:29" ht="12.75" customHeight="1" thickBot="1" x14ac:dyDescent="0.3">
      <c r="A107" s="499" t="str">
        <f>TEXT($B$106,"dddd")</f>
        <v>dinsdag</v>
      </c>
      <c r="B107" s="664"/>
      <c r="C107" s="450"/>
      <c r="D107" s="494">
        <f>IF(LEFT($A107,2)="ma",$D$172,IF(LEFT($A107,2)="di",$D$177,IF(LEFT($A107,2)="wo",$D$182,IF(LEFT($A107,2)="do",$D$187,IF(LEFT($A107,2)="vr",$D$192,IF(LEFT($A107,2)="za",$D$198,IF(LEFT($A107,2)="zo",$D$199)))))))</f>
        <v>0</v>
      </c>
      <c r="E107" s="441">
        <f>IF(LEFT($A107,2)="ma",$E$172,IF(LEFT($A107,2)="di",$E$177,IF(LEFT($A107,2)="wo",$E$182,IF(LEFT($A107,2)="do",$E$187,IF(LEFT($A107,2)="vr",$E$192,IF(LEFT($A107,2)="za",$E$198,IF(LEFT($A107,2)="zo",$E$199)))))))</f>
        <v>0</v>
      </c>
      <c r="F107" s="441">
        <f>IF(LEFT($A107,2)="ma",$C$172,IF(LEFT($A107,2)="di",$C$177,IF(LEFT($A107,2)="wo",$C$182,IF(LEFT($A107,2)="do",$C$187,IF(LEFT($A107,2)="vr",$C$192,IF(LEFT($A107,2)="za",$C$198,IF(LEFT($A107,2)="zo",$C$199)))))))</f>
        <v>0</v>
      </c>
      <c r="G107" s="43">
        <f t="shared" si="39"/>
        <v>0</v>
      </c>
      <c r="H107" s="265"/>
      <c r="I107" s="265"/>
      <c r="J107" s="280"/>
      <c r="K107" s="280"/>
      <c r="L107" s="281"/>
      <c r="M107" s="282"/>
      <c r="N107" s="464">
        <f t="shared" ref="N107:N110" si="48">$B$106</f>
        <v>43089</v>
      </c>
      <c r="O107" s="390"/>
      <c r="P107" s="283"/>
      <c r="Q107" s="283"/>
      <c r="R107" s="80"/>
      <c r="S107" s="68">
        <f t="shared" si="31"/>
        <v>0</v>
      </c>
      <c r="T107" s="4">
        <f t="shared" si="46"/>
        <v>0</v>
      </c>
      <c r="U107" s="35"/>
      <c r="V107" s="69">
        <f t="shared" si="35"/>
        <v>0</v>
      </c>
      <c r="W107" s="69">
        <f t="shared" si="36"/>
        <v>0</v>
      </c>
      <c r="X107" s="70">
        <f t="shared" si="37"/>
        <v>0</v>
      </c>
      <c r="Y107" s="92">
        <f t="shared" si="47"/>
        <v>0</v>
      </c>
      <c r="Z107" s="234"/>
      <c r="AA107" s="530">
        <v>0</v>
      </c>
      <c r="AB107" s="531">
        <v>0</v>
      </c>
      <c r="AC107" s="37"/>
    </row>
    <row r="108" spans="1:29" ht="12.75" customHeight="1" thickBot="1" x14ac:dyDescent="0.3">
      <c r="A108" s="499" t="str">
        <f>TEXT($B$106,"dddd")</f>
        <v>dinsdag</v>
      </c>
      <c r="B108" s="664"/>
      <c r="C108" s="452"/>
      <c r="D108" s="492">
        <f>IF(LEFT($A108,2)="ma",$D$173,IF(LEFT($A108,2)="di",$D$178,IF(LEFT($A108,2)="wo",$D$183,IF(LEFT($A108,2)="do",$D$188,IF(LEFT($A108,2)="vr",$D$193,IF(LEFT($A108,2)="za",$D$198,IF(LEFT($A108,2)="zo",$D$199)))))))</f>
        <v>0</v>
      </c>
      <c r="E108" s="441">
        <f>IF(LEFT($A108,2)="ma",$E$173,IF(LEFT($A108,2)="di",$E$178,IF(LEFT($A108,2)="wo",$E$183,IF(LEFT($A108,2)="do",$E$188,IF(LEFT($A108,2)="vr",$E$193,IF(LEFT($A108,2)="za",$E$198,IF(LEFT($A108,2)="zo",$E$199)))))))</f>
        <v>0</v>
      </c>
      <c r="F108" s="441">
        <f>IF(LEFT($A108,2)="ma",$C$173,IF(LEFT($A108,2)="di",$C$178,IF(LEFT($A108,2)="wo",$C$183,IF(LEFT($A108,2)="do",$C$188,IF(LEFT($A108,2)="vr",$C$193,IF(LEFT($A108,2)="za",$C$198,IF(LEFT($A108,2)="zo",$C$199)))))))</f>
        <v>0</v>
      </c>
      <c r="G108" s="43">
        <f t="shared" si="39"/>
        <v>0</v>
      </c>
      <c r="H108" s="265"/>
      <c r="I108" s="265"/>
      <c r="J108" s="280"/>
      <c r="K108" s="280"/>
      <c r="L108" s="281"/>
      <c r="M108" s="282"/>
      <c r="N108" s="464">
        <f t="shared" si="48"/>
        <v>43089</v>
      </c>
      <c r="O108" s="390"/>
      <c r="P108" s="283"/>
      <c r="Q108" s="283"/>
      <c r="R108" s="80"/>
      <c r="S108" s="68">
        <f t="shared" si="31"/>
        <v>0</v>
      </c>
      <c r="T108" s="4">
        <f t="shared" si="46"/>
        <v>0</v>
      </c>
      <c r="U108" s="35"/>
      <c r="V108" s="69">
        <f t="shared" si="35"/>
        <v>0</v>
      </c>
      <c r="W108" s="69">
        <f t="shared" si="36"/>
        <v>0</v>
      </c>
      <c r="X108" s="70">
        <f t="shared" si="37"/>
        <v>0</v>
      </c>
      <c r="Y108" s="92">
        <f t="shared" si="47"/>
        <v>0</v>
      </c>
      <c r="Z108" s="234"/>
      <c r="AA108" s="530">
        <v>0</v>
      </c>
      <c r="AB108" s="531">
        <v>0</v>
      </c>
      <c r="AC108" s="37"/>
    </row>
    <row r="109" spans="1:29" ht="12.75" customHeight="1" thickBot="1" x14ac:dyDescent="0.3">
      <c r="A109" s="499" t="str">
        <f>TEXT($B$106,"dddd")</f>
        <v>dinsdag</v>
      </c>
      <c r="B109" s="664"/>
      <c r="C109" s="450"/>
      <c r="D109" s="441">
        <f>IF(LEFT($A109,2)="ma",$D$174,IF(LEFT($A109,2)="di",$D$179,IF(LEFT($A109,2)="wo",$D$184,IF(LEFT($A109,2)="do",$D$189,IF(LEFT($A109,2)="vr",$D$194,IF(LEFT($A109,2)="za",$D$198,IF(LEFT($A109,2)="zo",$D$199)))))))</f>
        <v>0</v>
      </c>
      <c r="E109" s="441">
        <f>IF(LEFT($A109,2)="ma",$E$174,IF(LEFT($A109,2)="di",$E$179,IF(LEFT($A109,2)="wo",$E$184,IF(LEFT($A109,2)="do",$E$189,IF(LEFT($A109,2)="vr",$E$194,IF(LEFT($A109,2)="za",$E$198,IF(LEFT($A109,2)="zo",$E$199)))))))</f>
        <v>0</v>
      </c>
      <c r="F109" s="441">
        <f>IF(LEFT($A109,2)="ma",$C$174,IF(LEFT($A109,2)="di",$C$179,IF(LEFT($A109,2)="wo",$C$184,IF(LEFT($A109,2)="do",$C$189,IF(LEFT($A109,2)="vr",$C$194,IF(LEFT($A109,2)="za",$C$198,IF(LEFT($A109,2)="zo",$C$199)))))))</f>
        <v>0</v>
      </c>
      <c r="G109" s="43">
        <f t="shared" si="39"/>
        <v>0</v>
      </c>
      <c r="H109" s="265"/>
      <c r="I109" s="265"/>
      <c r="J109" s="280"/>
      <c r="K109" s="280"/>
      <c r="L109" s="281"/>
      <c r="M109" s="282"/>
      <c r="N109" s="464">
        <f t="shared" si="48"/>
        <v>43089</v>
      </c>
      <c r="O109" s="390"/>
      <c r="P109" s="283"/>
      <c r="Q109" s="283"/>
      <c r="R109" s="80"/>
      <c r="S109" s="68">
        <f t="shared" si="31"/>
        <v>0</v>
      </c>
      <c r="T109" s="4">
        <f t="shared" si="46"/>
        <v>0</v>
      </c>
      <c r="U109" s="35"/>
      <c r="V109" s="69">
        <f t="shared" si="35"/>
        <v>0</v>
      </c>
      <c r="W109" s="69">
        <f t="shared" si="36"/>
        <v>0</v>
      </c>
      <c r="X109" s="70">
        <f t="shared" si="37"/>
        <v>0</v>
      </c>
      <c r="Y109" s="92">
        <f t="shared" si="47"/>
        <v>0</v>
      </c>
      <c r="Z109" s="234"/>
      <c r="AA109" s="530">
        <v>0</v>
      </c>
      <c r="AB109" s="531">
        <v>0</v>
      </c>
      <c r="AC109" s="37"/>
    </row>
    <row r="110" spans="1:29" ht="13.5" customHeight="1" thickBot="1" x14ac:dyDescent="0.3">
      <c r="A110" s="499" t="str">
        <f>TEXT($B$106,"dddd")</f>
        <v>dinsdag</v>
      </c>
      <c r="B110" s="665"/>
      <c r="C110" s="449" t="e">
        <f t="shared" si="38"/>
        <v>#REF!</v>
      </c>
      <c r="D110" s="442">
        <f>IF(LEFT($A110,2)="ma",$D$175,IF(LEFT($A110,2)="di",$D$180,IF(LEFT($A110,2)="wo",$D$185,IF(LEFT($A110,2)="do",$D$190,IF(LEFT($A110,2)="vr",$D$195,IF(LEFT($A110,2)="za",$D$198,IF(LEFT($A110,2)="zo",$D$199)))))))</f>
        <v>0</v>
      </c>
      <c r="E110" s="442">
        <f>IF(LEFT($A110,2)="ma",$E$175,IF(LEFT($A110,2)="di",$E$180,IF(LEFT($A110,2)="wo",$E$185,IF(LEFT($A110,2)="do",$E$190,IF(LEFT($A110,2)="vr",$E$195,IF(LEFT($A110,2)="za",$E$198,IF(LEFT($A110,2)="zo",$E$199)))))))</f>
        <v>0</v>
      </c>
      <c r="F110" s="442">
        <f>IF(LEFT($A110,2)="ma",$C$175,IF(LEFT($A110,2)="di",$C$180,IF(LEFT($A110,2)="wo",$C$185,IF(LEFT($A110,2)="do",$C$190,IF(LEFT($A110,2)="vr",$C$195,IF(LEFT($A110,2)="za",$C$198,IF(LEFT($A110,2)="zo",$C$199)))))))</f>
        <v>0</v>
      </c>
      <c r="G110" s="44">
        <f t="shared" si="39"/>
        <v>0</v>
      </c>
      <c r="H110" s="266"/>
      <c r="I110" s="266"/>
      <c r="J110" s="284"/>
      <c r="K110" s="284"/>
      <c r="L110" s="285"/>
      <c r="M110" s="286"/>
      <c r="N110" s="464">
        <f t="shared" si="48"/>
        <v>43089</v>
      </c>
      <c r="O110" s="391"/>
      <c r="P110" s="287"/>
      <c r="Q110" s="287"/>
      <c r="R110" s="81"/>
      <c r="S110" s="71">
        <f t="shared" si="31"/>
        <v>0</v>
      </c>
      <c r="T110" s="6">
        <f t="shared" si="46"/>
        <v>0</v>
      </c>
      <c r="U110" s="36"/>
      <c r="V110" s="72">
        <f t="shared" si="35"/>
        <v>0</v>
      </c>
      <c r="W110" s="72">
        <f t="shared" si="36"/>
        <v>0</v>
      </c>
      <c r="X110" s="73">
        <f t="shared" si="37"/>
        <v>0</v>
      </c>
      <c r="Y110" s="93">
        <f t="shared" si="47"/>
        <v>0</v>
      </c>
      <c r="Z110" s="235"/>
      <c r="AA110" s="532">
        <v>0</v>
      </c>
      <c r="AB110" s="533">
        <v>0</v>
      </c>
      <c r="AC110" s="38"/>
    </row>
    <row r="111" spans="1:29" ht="12.75" customHeight="1" x14ac:dyDescent="0.25">
      <c r="A111" s="496" t="str">
        <f>TEXT($B$111,"dddd")</f>
        <v>woensdag</v>
      </c>
      <c r="B111" s="663">
        <f>DATE($AC$3,12,22)</f>
        <v>43090</v>
      </c>
      <c r="C111" s="451"/>
      <c r="D111" s="493">
        <f>IF(LEFT($A111,2 )="ma",$D$171,IF(LEFT($A111,2)="di",$D$176,IF(LEFT($A111,2)="wo",$D$181,IF(LEFT($A111,2)="do",$D$186,IF(LEFT($A111,2)="vr",$D$191,IF(LEFT($A111,2)="za",$D$198,IF(LEFT($A111,2)="zo",$D$199)))))))</f>
        <v>0</v>
      </c>
      <c r="E111" s="495">
        <f>IF(LEFT($A111,2)="ma",$E$171,IF(LEFT($A111,2)="di",$E$176,IF(LEFT($A111,2)="wo",$E$181,IF(LEFT($A111,2)="do",$E$186,IF(LEFT($A111,2)="vr",$E$191,IF(LEFT($A111,2)="za",$E$198,IF(LEFT($A111,2)="zo",$E$199)))))))</f>
        <v>0</v>
      </c>
      <c r="F111" s="495">
        <f>IF(LEFT($A111,2)="ma",$C$171,IF(LEFT($A111,2)="di",$C$176,IF(LEFT($A111,2)="wo",$C$181,IF(LEFT($A111,2)="do",$C$186,IF(LEFT($A111,2)="vr",$C$191,IF(LEFT($A111,2)="za",$C$198,IF(LEFT($A111,2)="zo",$C$199)))))))</f>
        <v>0</v>
      </c>
      <c r="G111" s="45">
        <f t="shared" si="39"/>
        <v>0</v>
      </c>
      <c r="H111" s="267"/>
      <c r="I111" s="508"/>
      <c r="J111" s="288"/>
      <c r="K111" s="288"/>
      <c r="L111" s="289"/>
      <c r="M111" s="290"/>
      <c r="N111" s="463">
        <f>$B$111</f>
        <v>43090</v>
      </c>
      <c r="O111" s="392"/>
      <c r="P111" s="291"/>
      <c r="Q111" s="291"/>
      <c r="R111" s="79"/>
      <c r="S111" s="200">
        <f t="shared" si="31"/>
        <v>0</v>
      </c>
      <c r="T111" s="5">
        <f t="shared" si="46"/>
        <v>0</v>
      </c>
      <c r="U111" s="34"/>
      <c r="V111" s="67">
        <f>IF(LEFT(M111,1)="R",IF(U111&lt;$Q$2,0,U111-$Q$2),IF(LEFT(M111,1)="S",IF(U111&lt;$Q$2,0,U111-$Q$2),U111))</f>
        <v>0</v>
      </c>
      <c r="W111" s="67">
        <f>U111</f>
        <v>0</v>
      </c>
      <c r="X111" s="74">
        <f>W111*($Y$3)</f>
        <v>0</v>
      </c>
      <c r="Y111" s="91">
        <f t="shared" si="47"/>
        <v>0</v>
      </c>
      <c r="Z111" s="236"/>
      <c r="AA111" s="534">
        <v>0</v>
      </c>
      <c r="AB111" s="535">
        <v>0</v>
      </c>
      <c r="AC111" s="39"/>
    </row>
    <row r="112" spans="1:29" ht="12.75" customHeight="1" x14ac:dyDescent="0.25">
      <c r="A112" s="497" t="str">
        <f>TEXT($B$111,"dddd")</f>
        <v>woensdag</v>
      </c>
      <c r="B112" s="664"/>
      <c r="C112" s="450"/>
      <c r="D112" s="494">
        <f>IF(LEFT($A112,2)="ma",$D$172,IF(LEFT($A112,2)="di",$D$177,IF(LEFT($A112,2)="wo",$D$182,IF(LEFT($A112,2)="do",$D$187,IF(LEFT($A112,2)="vr",$D$192,IF(LEFT($A112,2)="za",$D$198,IF(LEFT($A112,2)="zo",$D$199)))))))</f>
        <v>0</v>
      </c>
      <c r="E112" s="441">
        <f>IF(LEFT($A112,2)="ma",$E$172,IF(LEFT($A112,2)="di",$E$177,IF(LEFT($A112,2)="wo",$E$182,IF(LEFT($A112,2)="do",$E$187,IF(LEFT($A112,2)="vr",$E$192,IF(LEFT($A112,2)="za",$E$198,IF(LEFT($A112,2)="zo",$E$199)))))))</f>
        <v>0</v>
      </c>
      <c r="F112" s="441">
        <f>IF(LEFT($A112,2)="ma",$C$172,IF(LEFT($A112,2)="di",$C$177,IF(LEFT($A112,2)="wo",$C$182,IF(LEFT($A112,2)="do",$C$187,IF(LEFT($A112,2)="vr",$C$192,IF(LEFT($A112,2)="za",$C$198,IF(LEFT($A112,2)="zo",$C$199)))))))</f>
        <v>0</v>
      </c>
      <c r="G112" s="43">
        <f t="shared" si="39"/>
        <v>0</v>
      </c>
      <c r="H112" s="265"/>
      <c r="I112" s="265"/>
      <c r="J112" s="280"/>
      <c r="K112" s="280"/>
      <c r="L112" s="281"/>
      <c r="M112" s="282"/>
      <c r="N112" s="463">
        <f t="shared" ref="N112:N115" si="49">$B$111</f>
        <v>43090</v>
      </c>
      <c r="O112" s="390"/>
      <c r="P112" s="283"/>
      <c r="Q112" s="283"/>
      <c r="R112" s="80"/>
      <c r="S112" s="68">
        <f t="shared" si="31"/>
        <v>0</v>
      </c>
      <c r="T112" s="4">
        <f t="shared" si="46"/>
        <v>0</v>
      </c>
      <c r="U112" s="35"/>
      <c r="V112" s="69">
        <f t="shared" si="35"/>
        <v>0</v>
      </c>
      <c r="W112" s="69">
        <f t="shared" si="36"/>
        <v>0</v>
      </c>
      <c r="X112" s="70">
        <f t="shared" si="37"/>
        <v>0</v>
      </c>
      <c r="Y112" s="92">
        <f t="shared" si="47"/>
        <v>0</v>
      </c>
      <c r="Z112" s="234"/>
      <c r="AA112" s="530">
        <v>0</v>
      </c>
      <c r="AB112" s="531">
        <v>0</v>
      </c>
      <c r="AC112" s="37"/>
    </row>
    <row r="113" spans="1:29" ht="12.75" customHeight="1" x14ac:dyDescent="0.25">
      <c r="A113" s="497" t="str">
        <f>TEXT($B$111,"dddd")</f>
        <v>woensdag</v>
      </c>
      <c r="B113" s="664"/>
      <c r="C113" s="452"/>
      <c r="D113" s="492">
        <f>IF(LEFT($A113,2)="ma",$D$173,IF(LEFT($A113,2)="di",$D$178,IF(LEFT($A113,2)="wo",$D$183,IF(LEFT($A113,2)="do",$D$188,IF(LEFT($A113,2)="vr",$D$193,IF(LEFT($A113,2)="za",$D$198,IF(LEFT($A113,2)="zo",$D$199)))))))</f>
        <v>0</v>
      </c>
      <c r="E113" s="441">
        <f>IF(LEFT($A113,2)="ma",$E$173,IF(LEFT($A113,2)="di",$E$178,IF(LEFT($A113,2)="wo",$E$183,IF(LEFT($A113,2)="do",$E$188,IF(LEFT($A113,2)="vr",$E$193,IF(LEFT($A113,2)="za",$E$198,IF(LEFT($A113,2)="zo",$E$199)))))))</f>
        <v>0</v>
      </c>
      <c r="F113" s="441">
        <f>IF(LEFT($A113,2)="ma",$C$173,IF(LEFT($A113,2)="di",$C$178,IF(LEFT($A113,2)="wo",$C$183,IF(LEFT($A113,2)="do",$C$188,IF(LEFT($A113,2)="vr",$C$193,IF(LEFT($A113,2)="za",$C$198,IF(LEFT($A113,2)="zo",$C$199)))))))</f>
        <v>0</v>
      </c>
      <c r="G113" s="43">
        <f t="shared" si="39"/>
        <v>0</v>
      </c>
      <c r="H113" s="265"/>
      <c r="I113" s="265"/>
      <c r="J113" s="280"/>
      <c r="K113" s="280"/>
      <c r="L113" s="281"/>
      <c r="M113" s="282"/>
      <c r="N113" s="463">
        <f t="shared" si="49"/>
        <v>43090</v>
      </c>
      <c r="O113" s="390"/>
      <c r="P113" s="283"/>
      <c r="Q113" s="283"/>
      <c r="R113" s="80"/>
      <c r="S113" s="68">
        <f t="shared" si="31"/>
        <v>0</v>
      </c>
      <c r="T113" s="4">
        <f t="shared" si="46"/>
        <v>0</v>
      </c>
      <c r="U113" s="35"/>
      <c r="V113" s="69">
        <f t="shared" si="35"/>
        <v>0</v>
      </c>
      <c r="W113" s="69">
        <f t="shared" si="36"/>
        <v>0</v>
      </c>
      <c r="X113" s="70">
        <f t="shared" si="37"/>
        <v>0</v>
      </c>
      <c r="Y113" s="92">
        <f t="shared" si="47"/>
        <v>0</v>
      </c>
      <c r="Z113" s="234"/>
      <c r="AA113" s="530">
        <v>0</v>
      </c>
      <c r="AB113" s="531">
        <v>0</v>
      </c>
      <c r="AC113" s="37"/>
    </row>
    <row r="114" spans="1:29" ht="12.75" customHeight="1" thickBot="1" x14ac:dyDescent="0.3">
      <c r="A114" s="497" t="str">
        <f>TEXT($B$111,"dddd")</f>
        <v>woensdag</v>
      </c>
      <c r="B114" s="664"/>
      <c r="C114" s="450"/>
      <c r="D114" s="441">
        <f>IF(LEFT($A114,2)="ma",$D$174,IF(LEFT($A114,2)="di",$D$179,IF(LEFT($A114,2)="wo",$D$184,IF(LEFT($A114,2)="do",$D$189,IF(LEFT($A114,2)="vr",$D$194,IF(LEFT($A114,2)="za",$D$198,IF(LEFT($A114,2)="zo",$D$199)))))))</f>
        <v>0</v>
      </c>
      <c r="E114" s="441">
        <f>IF(LEFT($A114,2)="ma",$E$174,IF(LEFT($A114,2)="di",$E$179,IF(LEFT($A114,2)="wo",$E$184,IF(LEFT($A114,2)="do",$E$189,IF(LEFT($A114,2)="vr",$E$194,IF(LEFT($A114,2)="za",$E$198,IF(LEFT($A114,2)="zo",$E$199)))))))</f>
        <v>0</v>
      </c>
      <c r="F114" s="441">
        <f>IF(LEFT($A114,2)="ma",$C$174,IF(LEFT($A114,2)="di",$C$179,IF(LEFT($A114,2)="wo",$C$184,IF(LEFT($A114,2)="do",$C$189,IF(LEFT($A114,2)="vr",$C$194,IF(LEFT($A114,2)="za",$C$198,IF(LEFT($A114,2)="zo",$C$199)))))))</f>
        <v>0</v>
      </c>
      <c r="G114" s="43">
        <f t="shared" si="39"/>
        <v>0</v>
      </c>
      <c r="H114" s="265"/>
      <c r="I114" s="265"/>
      <c r="J114" s="280"/>
      <c r="K114" s="280"/>
      <c r="L114" s="281"/>
      <c r="M114" s="282"/>
      <c r="N114" s="463">
        <f t="shared" si="49"/>
        <v>43090</v>
      </c>
      <c r="O114" s="390"/>
      <c r="P114" s="283"/>
      <c r="Q114" s="283"/>
      <c r="R114" s="80"/>
      <c r="S114" s="68">
        <f t="shared" si="31"/>
        <v>0</v>
      </c>
      <c r="T114" s="4">
        <f t="shared" si="46"/>
        <v>0</v>
      </c>
      <c r="U114" s="35"/>
      <c r="V114" s="69">
        <f t="shared" si="35"/>
        <v>0</v>
      </c>
      <c r="W114" s="69">
        <f t="shared" si="36"/>
        <v>0</v>
      </c>
      <c r="X114" s="70">
        <f t="shared" si="37"/>
        <v>0</v>
      </c>
      <c r="Y114" s="92">
        <f t="shared" si="47"/>
        <v>0</v>
      </c>
      <c r="Z114" s="234"/>
      <c r="AA114" s="530">
        <v>0</v>
      </c>
      <c r="AB114" s="531">
        <v>0</v>
      </c>
      <c r="AC114" s="37"/>
    </row>
    <row r="115" spans="1:29" ht="13.5" customHeight="1" thickBot="1" x14ac:dyDescent="0.3">
      <c r="A115" s="498" t="str">
        <f>TEXT($B$111,"dddd")</f>
        <v>woensdag</v>
      </c>
      <c r="B115" s="665"/>
      <c r="C115" s="449" t="e">
        <f t="shared" si="38"/>
        <v>#REF!</v>
      </c>
      <c r="D115" s="442">
        <f>IF(LEFT($A115,2)="ma",$D$175,IF(LEFT($A115,2)="di",$D$180,IF(LEFT($A115,2)="wo",$D$185,IF(LEFT($A115,2)="do",$D$190,IF(LEFT($A115,2)="vr",$D$195,IF(LEFT($A115,2)="za",$D$198,IF(LEFT($A115,2)="zo",$D$199)))))))</f>
        <v>0</v>
      </c>
      <c r="E115" s="442">
        <f>IF(LEFT($A115,2)="ma",$E$175,IF(LEFT($A115,2)="di",$E$180,IF(LEFT($A115,2)="wo",$E$185,IF(LEFT($A115,2)="do",$E$190,IF(LEFT($A115,2)="vr",$E$195,IF(LEFT($A115,2)="za",$E$198,IF(LEFT($A115,2)="zo",$E$199)))))))</f>
        <v>0</v>
      </c>
      <c r="F115" s="442">
        <f>IF(LEFT($A115,2)="ma",$C$175,IF(LEFT($A115,2)="di",$C$180,IF(LEFT($A115,2)="wo",$C$185,IF(LEFT($A115,2)="do",$C$190,IF(LEFT($A115,2)="vr",$C$195,IF(LEFT($A115,2)="za",$C$198,IF(LEFT($A115,2)="zo",$C$199)))))))</f>
        <v>0</v>
      </c>
      <c r="G115" s="46">
        <f t="shared" si="39"/>
        <v>0</v>
      </c>
      <c r="H115" s="268"/>
      <c r="I115" s="266"/>
      <c r="J115" s="292"/>
      <c r="K115" s="292"/>
      <c r="L115" s="293"/>
      <c r="M115" s="294"/>
      <c r="N115" s="463">
        <f t="shared" si="49"/>
        <v>43090</v>
      </c>
      <c r="O115" s="393"/>
      <c r="P115" s="295"/>
      <c r="Q115" s="295"/>
      <c r="R115" s="81"/>
      <c r="S115" s="71">
        <f t="shared" si="31"/>
        <v>0</v>
      </c>
      <c r="T115" s="6">
        <f t="shared" si="46"/>
        <v>0</v>
      </c>
      <c r="U115" s="36"/>
      <c r="V115" s="72">
        <f t="shared" si="35"/>
        <v>0</v>
      </c>
      <c r="W115" s="72">
        <f t="shared" si="36"/>
        <v>0</v>
      </c>
      <c r="X115" s="73">
        <f t="shared" si="37"/>
        <v>0</v>
      </c>
      <c r="Y115" s="93">
        <f t="shared" si="47"/>
        <v>0</v>
      </c>
      <c r="Z115" s="237"/>
      <c r="AA115" s="536">
        <v>0</v>
      </c>
      <c r="AB115" s="537">
        <v>0</v>
      </c>
      <c r="AC115" s="40"/>
    </row>
    <row r="116" spans="1:29" ht="12.75" customHeight="1" thickBot="1" x14ac:dyDescent="0.3">
      <c r="A116" s="499" t="str">
        <f>TEXT($B$116,"dddd")</f>
        <v>donderdag</v>
      </c>
      <c r="B116" s="663">
        <f>DATE($AC$3,12,23)</f>
        <v>43091</v>
      </c>
      <c r="C116" s="451"/>
      <c r="D116" s="493">
        <f>IF(LEFT($A116,2 )="ma",$D$171,IF(LEFT($A116,2)="di",$D$176,IF(LEFT($A116,2)="wo",$D$181,IF(LEFT($A116,2)="do",$D$186,IF(LEFT($A116,2)="vr",$D$191,IF(LEFT($A116,2)="za",$D$198,IF(LEFT($A116,2)="zo",$D$199)))))))</f>
        <v>0</v>
      </c>
      <c r="E116" s="495">
        <f>IF(LEFT($A116,2)="ma",$E$171,IF(LEFT($A116,2)="di",$E$176,IF(LEFT($A116,2)="wo",$E$181,IF(LEFT($A116,2)="do",$E$186,IF(LEFT($A116,2)="vr",$E$191,IF(LEFT($A116,2)="za",$E$198,IF(LEFT($A116,2)="zo",$E$199)))))))</f>
        <v>0</v>
      </c>
      <c r="F116" s="495">
        <f>IF(LEFT($A116,2)="ma",$C$171,IF(LEFT($A116,2)="di",$C$176,IF(LEFT($A116,2)="wo",$C$181,IF(LEFT($A116,2)="do",$C$186,IF(LEFT($A116,2)="vr",$C$191,IF(LEFT($A116,2)="za",$C$198,IF(LEFT($A116,2)="zo",$C$199)))))))</f>
        <v>0</v>
      </c>
      <c r="G116" s="42">
        <f t="shared" si="39"/>
        <v>0</v>
      </c>
      <c r="H116" s="264"/>
      <c r="I116" s="508"/>
      <c r="J116" s="276"/>
      <c r="K116" s="276"/>
      <c r="L116" s="277"/>
      <c r="M116" s="278"/>
      <c r="N116" s="464">
        <f>$B$116</f>
        <v>43091</v>
      </c>
      <c r="O116" s="389"/>
      <c r="P116" s="279"/>
      <c r="Q116" s="279"/>
      <c r="R116" s="79"/>
      <c r="S116" s="200">
        <f t="shared" si="31"/>
        <v>0</v>
      </c>
      <c r="T116" s="5">
        <f t="shared" si="46"/>
        <v>0</v>
      </c>
      <c r="U116" s="34"/>
      <c r="V116" s="67">
        <f>IF(LEFT(M116,1)="R",IF(U116&lt;$Q$2,0,U116-$Q$2),IF(LEFT(M116,1)="S",IF(U116&lt;$Q$2,0,U116-$Q$2),U116))</f>
        <v>0</v>
      </c>
      <c r="W116" s="67">
        <f>U116</f>
        <v>0</v>
      </c>
      <c r="X116" s="74">
        <f>W116*($Y$3)</f>
        <v>0</v>
      </c>
      <c r="Y116" s="91">
        <f t="shared" si="47"/>
        <v>0</v>
      </c>
      <c r="Z116" s="238"/>
      <c r="AA116" s="528">
        <v>0</v>
      </c>
      <c r="AB116" s="529">
        <v>0</v>
      </c>
      <c r="AC116" s="41"/>
    </row>
    <row r="117" spans="1:29" ht="12.75" customHeight="1" thickBot="1" x14ac:dyDescent="0.3">
      <c r="A117" s="499" t="str">
        <f>TEXT($B$116,"dddd")</f>
        <v>donderdag</v>
      </c>
      <c r="B117" s="664"/>
      <c r="C117" s="450"/>
      <c r="D117" s="494">
        <f>IF(LEFT($A117,2)="ma",$D$172,IF(LEFT($A117,2)="di",$D$177,IF(LEFT($A117,2)="wo",$D$182,IF(LEFT($A117,2)="do",$D$187,IF(LEFT($A117,2)="vr",$D$192,IF(LEFT($A117,2)="za",$D$198,IF(LEFT($A117,2)="zo",$D$199)))))))</f>
        <v>0</v>
      </c>
      <c r="E117" s="441">
        <f>IF(LEFT($A117,2)="ma",$E$172,IF(LEFT($A117,2)="di",$E$177,IF(LEFT($A117,2)="wo",$E$182,IF(LEFT($A117,2)="do",$E$187,IF(LEFT($A117,2)="vr",$E$192,IF(LEFT($A117,2)="za",$E$198,IF(LEFT($A117,2)="zo",$E$199)))))))</f>
        <v>0</v>
      </c>
      <c r="F117" s="441">
        <f>IF(LEFT($A117,2)="ma",$C$172,IF(LEFT($A117,2)="di",$C$177,IF(LEFT($A117,2)="wo",$C$182,IF(LEFT($A117,2)="do",$C$187,IF(LEFT($A117,2)="vr",$C$192,IF(LEFT($A117,2)="za",$C$198,IF(LEFT($A117,2)="zo",$C$199)))))))</f>
        <v>0</v>
      </c>
      <c r="G117" s="43">
        <f t="shared" si="39"/>
        <v>0</v>
      </c>
      <c r="H117" s="265"/>
      <c r="I117" s="265"/>
      <c r="J117" s="280"/>
      <c r="K117" s="280"/>
      <c r="L117" s="281"/>
      <c r="M117" s="282"/>
      <c r="N117" s="464">
        <f t="shared" ref="N117:N120" si="50">$B$116</f>
        <v>43091</v>
      </c>
      <c r="O117" s="390"/>
      <c r="P117" s="283"/>
      <c r="Q117" s="283"/>
      <c r="R117" s="80"/>
      <c r="S117" s="68">
        <f t="shared" si="31"/>
        <v>0</v>
      </c>
      <c r="T117" s="4">
        <f t="shared" si="46"/>
        <v>0</v>
      </c>
      <c r="U117" s="35"/>
      <c r="V117" s="69">
        <f t="shared" si="35"/>
        <v>0</v>
      </c>
      <c r="W117" s="69">
        <f t="shared" si="36"/>
        <v>0</v>
      </c>
      <c r="X117" s="70">
        <f t="shared" si="37"/>
        <v>0</v>
      </c>
      <c r="Y117" s="92">
        <f t="shared" si="47"/>
        <v>0</v>
      </c>
      <c r="Z117" s="234"/>
      <c r="AA117" s="530">
        <v>0</v>
      </c>
      <c r="AB117" s="531">
        <v>0</v>
      </c>
      <c r="AC117" s="37"/>
    </row>
    <row r="118" spans="1:29" ht="12.75" customHeight="1" thickBot="1" x14ac:dyDescent="0.3">
      <c r="A118" s="499" t="str">
        <f>TEXT($B$116,"dddd")</f>
        <v>donderdag</v>
      </c>
      <c r="B118" s="664"/>
      <c r="C118" s="452"/>
      <c r="D118" s="492">
        <f>IF(LEFT($A118,2)="ma",$D$173,IF(LEFT($A118,2)="di",$D$178,IF(LEFT($A118,2)="wo",$D$183,IF(LEFT($A118,2)="do",$D$188,IF(LEFT($A118,2)="vr",$D$193,IF(LEFT($A118,2)="za",$D$198,IF(LEFT($A118,2)="zo",$D$199)))))))</f>
        <v>0</v>
      </c>
      <c r="E118" s="441">
        <f>IF(LEFT($A118,2)="ma",$E$173,IF(LEFT($A118,2)="di",$E$178,IF(LEFT($A118,2)="wo",$E$183,IF(LEFT($A118,2)="do",$E$188,IF(LEFT($A118,2)="vr",$E$193,IF(LEFT($A118,2)="za",$E$198,IF(LEFT($A118,2)="zo",$E$199)))))))</f>
        <v>0</v>
      </c>
      <c r="F118" s="441">
        <f>IF(LEFT($A118,2)="ma",$C$173,IF(LEFT($A118,2)="di",$C$178,IF(LEFT($A118,2)="wo",$C$183,IF(LEFT($A118,2)="do",$C$188,IF(LEFT($A118,2)="vr",$C$193,IF(LEFT($A118,2)="za",$C$198,IF(LEFT($A118,2)="zo",$C$199)))))))</f>
        <v>0</v>
      </c>
      <c r="G118" s="43">
        <f t="shared" si="39"/>
        <v>0</v>
      </c>
      <c r="H118" s="265"/>
      <c r="I118" s="265"/>
      <c r="J118" s="280"/>
      <c r="K118" s="280"/>
      <c r="L118" s="281"/>
      <c r="M118" s="282"/>
      <c r="N118" s="464">
        <f t="shared" si="50"/>
        <v>43091</v>
      </c>
      <c r="O118" s="390"/>
      <c r="P118" s="283"/>
      <c r="Q118" s="283"/>
      <c r="R118" s="80"/>
      <c r="S118" s="68">
        <f t="shared" si="31"/>
        <v>0</v>
      </c>
      <c r="T118" s="4">
        <f t="shared" si="46"/>
        <v>0</v>
      </c>
      <c r="U118" s="35"/>
      <c r="V118" s="69">
        <f t="shared" si="35"/>
        <v>0</v>
      </c>
      <c r="W118" s="69">
        <f t="shared" si="36"/>
        <v>0</v>
      </c>
      <c r="X118" s="70">
        <f t="shared" si="37"/>
        <v>0</v>
      </c>
      <c r="Y118" s="92">
        <f t="shared" si="47"/>
        <v>0</v>
      </c>
      <c r="Z118" s="234"/>
      <c r="AA118" s="530">
        <v>0</v>
      </c>
      <c r="AB118" s="531">
        <v>0</v>
      </c>
      <c r="AC118" s="37"/>
    </row>
    <row r="119" spans="1:29" ht="12.75" customHeight="1" thickBot="1" x14ac:dyDescent="0.3">
      <c r="A119" s="499" t="str">
        <f>TEXT($B$116,"dddd")</f>
        <v>donderdag</v>
      </c>
      <c r="B119" s="664"/>
      <c r="C119" s="450"/>
      <c r="D119" s="441">
        <f>IF(LEFT($A119,2)="ma",$D$174,IF(LEFT($A119,2)="di",$D$179,IF(LEFT($A119,2)="wo",$D$184,IF(LEFT($A119,2)="do",$D$189,IF(LEFT($A119,2)="vr",$D$194,IF(LEFT($A119,2)="za",$D$198,IF(LEFT($A119,2)="zo",$D$199)))))))</f>
        <v>0</v>
      </c>
      <c r="E119" s="441">
        <f>IF(LEFT($A119,2)="ma",$E$174,IF(LEFT($A119,2)="di",$E$179,IF(LEFT($A119,2)="wo",$E$184,IF(LEFT($A119,2)="do",$E$189,IF(LEFT($A119,2)="vr",$E$194,IF(LEFT($A119,2)="za",$E$198,IF(LEFT($A119,2)="zo",$E$199)))))))</f>
        <v>0</v>
      </c>
      <c r="F119" s="441">
        <f>IF(LEFT($A119,2)="ma",$C$174,IF(LEFT($A119,2)="di",$C$179,IF(LEFT($A119,2)="wo",$C$184,IF(LEFT($A119,2)="do",$C$189,IF(LEFT($A119,2)="vr",$C$194,IF(LEFT($A119,2)="za",$C$198,IF(LEFT($A119,2)="zo",$C$199)))))))</f>
        <v>0</v>
      </c>
      <c r="G119" s="43">
        <f t="shared" si="39"/>
        <v>0</v>
      </c>
      <c r="H119" s="265"/>
      <c r="I119" s="265"/>
      <c r="J119" s="280"/>
      <c r="K119" s="280"/>
      <c r="L119" s="281"/>
      <c r="M119" s="282"/>
      <c r="N119" s="464">
        <f t="shared" si="50"/>
        <v>43091</v>
      </c>
      <c r="O119" s="390"/>
      <c r="P119" s="283"/>
      <c r="Q119" s="283"/>
      <c r="R119" s="80"/>
      <c r="S119" s="68">
        <f t="shared" si="31"/>
        <v>0</v>
      </c>
      <c r="T119" s="4">
        <f t="shared" si="46"/>
        <v>0</v>
      </c>
      <c r="U119" s="35"/>
      <c r="V119" s="69">
        <f t="shared" si="35"/>
        <v>0</v>
      </c>
      <c r="W119" s="69">
        <f t="shared" si="36"/>
        <v>0</v>
      </c>
      <c r="X119" s="70">
        <f t="shared" si="37"/>
        <v>0</v>
      </c>
      <c r="Y119" s="92">
        <f t="shared" si="47"/>
        <v>0</v>
      </c>
      <c r="Z119" s="234"/>
      <c r="AA119" s="530">
        <v>0</v>
      </c>
      <c r="AB119" s="531">
        <v>0</v>
      </c>
      <c r="AC119" s="37"/>
    </row>
    <row r="120" spans="1:29" ht="13.5" customHeight="1" thickBot="1" x14ac:dyDescent="0.3">
      <c r="A120" s="499" t="str">
        <f>TEXT($B$116,"dddd")</f>
        <v>donderdag</v>
      </c>
      <c r="B120" s="665"/>
      <c r="C120" s="449" t="e">
        <f t="shared" si="38"/>
        <v>#REF!</v>
      </c>
      <c r="D120" s="442">
        <f>IF(LEFT($A120,2)="ma",$D$175,IF(LEFT($A120,2)="di",$D$180,IF(LEFT($A120,2)="wo",$D$185,IF(LEFT($A120,2)="do",$D$190,IF(LEFT($A120,2)="vr",$D$195,IF(LEFT($A120,2)="za",$D$198,IF(LEFT($A120,2)="zo",$D$199)))))))</f>
        <v>0</v>
      </c>
      <c r="E120" s="442">
        <f>IF(LEFT($A120,2)="ma",$E$175,IF(LEFT($A120,2)="di",$E$180,IF(LEFT($A120,2)="wo",$E$185,IF(LEFT($A120,2)="do",$E$190,IF(LEFT($A120,2)="vr",$E$195,IF(LEFT($A120,2)="za",$E$198,IF(LEFT($A120,2)="zo",$E$199)))))))</f>
        <v>0</v>
      </c>
      <c r="F120" s="442">
        <f>IF(LEFT($A120,2)="ma",$C$175,IF(LEFT($A120,2)="di",$C$180,IF(LEFT($A120,2)="wo",$C$185,IF(LEFT($A120,2)="do",$C$190,IF(LEFT($A120,2)="vr",$C$195,IF(LEFT($A120,2)="za",$C$198,IF(LEFT($A120,2)="zo",$C$199)))))))</f>
        <v>0</v>
      </c>
      <c r="G120" s="44">
        <f t="shared" si="39"/>
        <v>0</v>
      </c>
      <c r="H120" s="266"/>
      <c r="I120" s="266"/>
      <c r="J120" s="284"/>
      <c r="K120" s="284"/>
      <c r="L120" s="285"/>
      <c r="M120" s="286"/>
      <c r="N120" s="464">
        <f t="shared" si="50"/>
        <v>43091</v>
      </c>
      <c r="O120" s="391"/>
      <c r="P120" s="287"/>
      <c r="Q120" s="287"/>
      <c r="R120" s="81"/>
      <c r="S120" s="71">
        <f t="shared" si="31"/>
        <v>0</v>
      </c>
      <c r="T120" s="6">
        <f t="shared" si="46"/>
        <v>0</v>
      </c>
      <c r="U120" s="36"/>
      <c r="V120" s="72">
        <f t="shared" si="35"/>
        <v>0</v>
      </c>
      <c r="W120" s="72">
        <f t="shared" si="36"/>
        <v>0</v>
      </c>
      <c r="X120" s="73">
        <f t="shared" si="37"/>
        <v>0</v>
      </c>
      <c r="Y120" s="93">
        <f t="shared" si="47"/>
        <v>0</v>
      </c>
      <c r="Z120" s="235"/>
      <c r="AA120" s="532">
        <v>0</v>
      </c>
      <c r="AB120" s="533">
        <v>0</v>
      </c>
      <c r="AC120" s="38"/>
    </row>
    <row r="121" spans="1:29" ht="12.75" customHeight="1" x14ac:dyDescent="0.25">
      <c r="A121" s="496" t="str">
        <f>TEXT($B$121,"dddd")</f>
        <v>vrijdag</v>
      </c>
      <c r="B121" s="663">
        <f>DATE($AC$3,12,24)</f>
        <v>43092</v>
      </c>
      <c r="C121" s="451"/>
      <c r="D121" s="493">
        <f>IF(LEFT($A121,2 )="ma",$D$171,IF(LEFT($A121,2)="di",$D$176,IF(LEFT($A121,2)="wo",$D$181,IF(LEFT($A121,2)="do",$D$186,IF(LEFT($A121,2)="vr",$D$191,IF(LEFT($A121,2)="za",$D$198,IF(LEFT($A121,2)="zo",$D$199)))))))</f>
        <v>0</v>
      </c>
      <c r="E121" s="495">
        <f>IF(LEFT($A121,2)="ma",$E$171,IF(LEFT($A121,2)="di",$E$176,IF(LEFT($A121,2)="wo",$E$181,IF(LEFT($A121,2)="do",$E$186,IF(LEFT($A121,2)="vr",$E$191,IF(LEFT($A121,2)="za",$E$198,IF(LEFT($A121,2)="zo",$E$199)))))))</f>
        <v>0</v>
      </c>
      <c r="F121" s="495">
        <f>IF(LEFT($A121,2)="ma",$C$171,IF(LEFT($A121,2)="di",$C$176,IF(LEFT($A121,2)="wo",$C$181,IF(LEFT($A121,2)="do",$C$186,IF(LEFT($A121,2)="vr",$C$191,IF(LEFT($A121,2)="za",$C$198,IF(LEFT($A121,2)="zo",$C$199)))))))</f>
        <v>0</v>
      </c>
      <c r="G121" s="45">
        <f t="shared" si="39"/>
        <v>0</v>
      </c>
      <c r="H121" s="267"/>
      <c r="I121" s="508"/>
      <c r="J121" s="288"/>
      <c r="K121" s="288"/>
      <c r="L121" s="289"/>
      <c r="M121" s="290"/>
      <c r="N121" s="463">
        <f>$B$121</f>
        <v>43092</v>
      </c>
      <c r="O121" s="392"/>
      <c r="P121" s="291"/>
      <c r="Q121" s="291"/>
      <c r="R121" s="79"/>
      <c r="S121" s="200">
        <f t="shared" si="31"/>
        <v>0</v>
      </c>
      <c r="T121" s="5">
        <f t="shared" si="46"/>
        <v>0</v>
      </c>
      <c r="U121" s="34"/>
      <c r="V121" s="67">
        <f>IF(LEFT(M121,1)="R",IF(U121&lt;$Q$2,0,U121-$Q$2),IF(LEFT(M121,1)="S",IF(U121&lt;$Q$2,0,U121-$Q$2),U121))</f>
        <v>0</v>
      </c>
      <c r="W121" s="67">
        <f>U121</f>
        <v>0</v>
      </c>
      <c r="X121" s="74">
        <f>W121*($Y$3)</f>
        <v>0</v>
      </c>
      <c r="Y121" s="91">
        <f t="shared" si="47"/>
        <v>0</v>
      </c>
      <c r="Z121" s="236"/>
      <c r="AA121" s="534">
        <v>0</v>
      </c>
      <c r="AB121" s="535">
        <v>0</v>
      </c>
      <c r="AC121" s="39"/>
    </row>
    <row r="122" spans="1:29" ht="12.75" customHeight="1" x14ac:dyDescent="0.25">
      <c r="A122" s="497" t="str">
        <f>TEXT($B$121,"dddd")</f>
        <v>vrijdag</v>
      </c>
      <c r="B122" s="664"/>
      <c r="C122" s="450"/>
      <c r="D122" s="494">
        <f>IF(LEFT($A122,2)="ma",$D$172,IF(LEFT($A122,2)="di",$D$177,IF(LEFT($A122,2)="wo",$D$182,IF(LEFT($A122,2)="do",$D$187,IF(LEFT($A122,2)="vr",$D$192,IF(LEFT($A122,2)="za",$D$198,IF(LEFT($A122,2)="zo",$D$199)))))))</f>
        <v>0</v>
      </c>
      <c r="E122" s="441">
        <f>IF(LEFT($A122,2)="ma",$E$172,IF(LEFT($A122,2)="di",$E$177,IF(LEFT($A122,2)="wo",$E$182,IF(LEFT($A122,2)="do",$E$187,IF(LEFT($A122,2)="vr",$E$192,IF(LEFT($A122,2)="za",$E$198,IF(LEFT($A122,2)="zo",$E$199)))))))</f>
        <v>0</v>
      </c>
      <c r="F122" s="441">
        <f>IF(LEFT($A122,2)="ma",$C$172,IF(LEFT($A122,2)="di",$C$177,IF(LEFT($A122,2)="wo",$C$182,IF(LEFT($A122,2)="do",$C$187,IF(LEFT($A122,2)="vr",$C$192,IF(LEFT($A122,2)="za",$C$198,IF(LEFT($A122,2)="zo",$C$199)))))))</f>
        <v>0</v>
      </c>
      <c r="G122" s="43">
        <f t="shared" si="39"/>
        <v>0</v>
      </c>
      <c r="H122" s="265"/>
      <c r="I122" s="265"/>
      <c r="J122" s="280"/>
      <c r="K122" s="280"/>
      <c r="L122" s="281"/>
      <c r="M122" s="282"/>
      <c r="N122" s="463">
        <f t="shared" ref="N122:N125" si="51">$B$121</f>
        <v>43092</v>
      </c>
      <c r="O122" s="390"/>
      <c r="P122" s="283"/>
      <c r="Q122" s="283"/>
      <c r="R122" s="80"/>
      <c r="S122" s="68">
        <f t="shared" si="31"/>
        <v>0</v>
      </c>
      <c r="T122" s="4">
        <f t="shared" si="46"/>
        <v>0</v>
      </c>
      <c r="U122" s="35"/>
      <c r="V122" s="69">
        <f t="shared" si="35"/>
        <v>0</v>
      </c>
      <c r="W122" s="69">
        <f t="shared" si="36"/>
        <v>0</v>
      </c>
      <c r="X122" s="70">
        <f t="shared" si="37"/>
        <v>0</v>
      </c>
      <c r="Y122" s="92">
        <f t="shared" si="47"/>
        <v>0</v>
      </c>
      <c r="Z122" s="234"/>
      <c r="AA122" s="530">
        <v>0</v>
      </c>
      <c r="AB122" s="531">
        <v>0</v>
      </c>
      <c r="AC122" s="37"/>
    </row>
    <row r="123" spans="1:29" ht="12.75" customHeight="1" x14ac:dyDescent="0.25">
      <c r="A123" s="497" t="str">
        <f>TEXT($B$121,"dddd")</f>
        <v>vrijdag</v>
      </c>
      <c r="B123" s="664"/>
      <c r="C123" s="452"/>
      <c r="D123" s="492">
        <f>IF(LEFT($A123,2)="ma",$D$173,IF(LEFT($A123,2)="di",$D$178,IF(LEFT($A123,2)="wo",$D$183,IF(LEFT($A123,2)="do",$D$188,IF(LEFT($A123,2)="vr",$D$193,IF(LEFT($A123,2)="za",$D$198,IF(LEFT($A123,2)="zo",$D$199)))))))</f>
        <v>0</v>
      </c>
      <c r="E123" s="441">
        <f>IF(LEFT($A123,2)="ma",$E$173,IF(LEFT($A123,2)="di",$E$178,IF(LEFT($A123,2)="wo",$E$183,IF(LEFT($A123,2)="do",$E$188,IF(LEFT($A123,2)="vr",$E$193,IF(LEFT($A123,2)="za",$E$198,IF(LEFT($A123,2)="zo",$E$199)))))))</f>
        <v>0</v>
      </c>
      <c r="F123" s="441">
        <f>IF(LEFT($A123,2)="ma",$C$173,IF(LEFT($A123,2)="di",$C$178,IF(LEFT($A123,2)="wo",$C$183,IF(LEFT($A123,2)="do",$C$188,IF(LEFT($A123,2)="vr",$C$193,IF(LEFT($A123,2)="za",$C$198,IF(LEFT($A123,2)="zo",$C$199)))))))</f>
        <v>0</v>
      </c>
      <c r="G123" s="43">
        <f t="shared" si="39"/>
        <v>0</v>
      </c>
      <c r="H123" s="265"/>
      <c r="I123" s="265"/>
      <c r="J123" s="280"/>
      <c r="K123" s="280"/>
      <c r="L123" s="281"/>
      <c r="M123" s="282"/>
      <c r="N123" s="463">
        <f t="shared" si="51"/>
        <v>43092</v>
      </c>
      <c r="O123" s="390"/>
      <c r="P123" s="283"/>
      <c r="Q123" s="283"/>
      <c r="R123" s="80"/>
      <c r="S123" s="68">
        <f t="shared" si="31"/>
        <v>0</v>
      </c>
      <c r="T123" s="4">
        <f t="shared" si="46"/>
        <v>0</v>
      </c>
      <c r="U123" s="35"/>
      <c r="V123" s="69">
        <f t="shared" si="35"/>
        <v>0</v>
      </c>
      <c r="W123" s="69">
        <f t="shared" si="36"/>
        <v>0</v>
      </c>
      <c r="X123" s="70">
        <f t="shared" si="37"/>
        <v>0</v>
      </c>
      <c r="Y123" s="92">
        <f t="shared" si="47"/>
        <v>0</v>
      </c>
      <c r="Z123" s="234"/>
      <c r="AA123" s="530">
        <v>0</v>
      </c>
      <c r="AB123" s="531">
        <v>0</v>
      </c>
      <c r="AC123" s="37"/>
    </row>
    <row r="124" spans="1:29" ht="12.75" customHeight="1" thickBot="1" x14ac:dyDescent="0.3">
      <c r="A124" s="497" t="str">
        <f>TEXT($B$121,"dddd")</f>
        <v>vrijdag</v>
      </c>
      <c r="B124" s="664"/>
      <c r="C124" s="450"/>
      <c r="D124" s="441">
        <f>IF(LEFT($A124,2)="ma",$D$174,IF(LEFT($A124,2)="di",$D$179,IF(LEFT($A124,2)="wo",$D$184,IF(LEFT($A124,2)="do",$D$189,IF(LEFT($A124,2)="vr",$D$194,IF(LEFT($A124,2)="za",$D$198,IF(LEFT($A124,2)="zo",$D$199)))))))</f>
        <v>0</v>
      </c>
      <c r="E124" s="441">
        <f>IF(LEFT($A124,2)="ma",$E$174,IF(LEFT($A124,2)="di",$E$179,IF(LEFT($A124,2)="wo",$E$184,IF(LEFT($A124,2)="do",$E$189,IF(LEFT($A124,2)="vr",$E$194,IF(LEFT($A124,2)="za",$E$198,IF(LEFT($A124,2)="zo",$E$199)))))))</f>
        <v>0</v>
      </c>
      <c r="F124" s="441">
        <f>IF(LEFT($A124,2)="ma",$C$174,IF(LEFT($A124,2)="di",$C$179,IF(LEFT($A124,2)="wo",$C$184,IF(LEFT($A124,2)="do",$C$189,IF(LEFT($A124,2)="vr",$C$194,IF(LEFT($A124,2)="za",$C$198,IF(LEFT($A124,2)="zo",$C$199)))))))</f>
        <v>0</v>
      </c>
      <c r="G124" s="43">
        <f t="shared" si="39"/>
        <v>0</v>
      </c>
      <c r="H124" s="265"/>
      <c r="I124" s="265"/>
      <c r="J124" s="280"/>
      <c r="K124" s="280"/>
      <c r="L124" s="281"/>
      <c r="M124" s="282"/>
      <c r="N124" s="463">
        <f t="shared" si="51"/>
        <v>43092</v>
      </c>
      <c r="O124" s="390"/>
      <c r="P124" s="283"/>
      <c r="Q124" s="283"/>
      <c r="R124" s="80"/>
      <c r="S124" s="68">
        <f t="shared" si="31"/>
        <v>0</v>
      </c>
      <c r="T124" s="4">
        <f t="shared" si="46"/>
        <v>0</v>
      </c>
      <c r="U124" s="35"/>
      <c r="V124" s="69">
        <f t="shared" si="35"/>
        <v>0</v>
      </c>
      <c r="W124" s="69">
        <f t="shared" si="36"/>
        <v>0</v>
      </c>
      <c r="X124" s="70">
        <f t="shared" si="37"/>
        <v>0</v>
      </c>
      <c r="Y124" s="92">
        <f t="shared" si="47"/>
        <v>0</v>
      </c>
      <c r="Z124" s="234"/>
      <c r="AA124" s="530">
        <v>0</v>
      </c>
      <c r="AB124" s="531">
        <v>0</v>
      </c>
      <c r="AC124" s="37"/>
    </row>
    <row r="125" spans="1:29" ht="13.5" customHeight="1" thickBot="1" x14ac:dyDescent="0.3">
      <c r="A125" s="498" t="str">
        <f>TEXT($B$121,"dddd")</f>
        <v>vrijdag</v>
      </c>
      <c r="B125" s="665"/>
      <c r="C125" s="449" t="e">
        <f t="shared" si="38"/>
        <v>#REF!</v>
      </c>
      <c r="D125" s="442">
        <f>IF(LEFT($A125,2)="ma",$D$175,IF(LEFT($A125,2)="di",$D$180,IF(LEFT($A125,2)="wo",$D$185,IF(LEFT($A125,2)="do",$D$190,IF(LEFT($A125,2)="vr",$D$195,IF(LEFT($A125,2)="za",$D$198,IF(LEFT($A125,2)="zo",$D$199)))))))</f>
        <v>0</v>
      </c>
      <c r="E125" s="442">
        <f>IF(LEFT($A125,2)="ma",$E$175,IF(LEFT($A125,2)="di",$E$180,IF(LEFT($A125,2)="wo",$E$185,IF(LEFT($A125,2)="do",$E$190,IF(LEFT($A125,2)="vr",$E$195,IF(LEFT($A125,2)="za",$E$198,IF(LEFT($A125,2)="zo",$E$199)))))))</f>
        <v>0</v>
      </c>
      <c r="F125" s="442">
        <f>IF(LEFT($A125,2)="ma",$C$175,IF(LEFT($A125,2)="di",$C$180,IF(LEFT($A125,2)="wo",$C$185,IF(LEFT($A125,2)="do",$C$190,IF(LEFT($A125,2)="vr",$C$195,IF(LEFT($A125,2)="za",$C$198,IF(LEFT($A125,2)="zo",$C$199)))))))</f>
        <v>0</v>
      </c>
      <c r="G125" s="46">
        <f t="shared" si="39"/>
        <v>0</v>
      </c>
      <c r="H125" s="268"/>
      <c r="I125" s="266"/>
      <c r="J125" s="292"/>
      <c r="K125" s="292"/>
      <c r="L125" s="293"/>
      <c r="M125" s="294"/>
      <c r="N125" s="463">
        <f t="shared" si="51"/>
        <v>43092</v>
      </c>
      <c r="O125" s="393"/>
      <c r="P125" s="295"/>
      <c r="Q125" s="295"/>
      <c r="R125" s="81"/>
      <c r="S125" s="71">
        <f t="shared" si="31"/>
        <v>0</v>
      </c>
      <c r="T125" s="6">
        <f t="shared" si="46"/>
        <v>0</v>
      </c>
      <c r="U125" s="36"/>
      <c r="V125" s="72">
        <f t="shared" si="35"/>
        <v>0</v>
      </c>
      <c r="W125" s="72">
        <f t="shared" si="36"/>
        <v>0</v>
      </c>
      <c r="X125" s="73">
        <f t="shared" si="37"/>
        <v>0</v>
      </c>
      <c r="Y125" s="93">
        <f t="shared" si="47"/>
        <v>0</v>
      </c>
      <c r="Z125" s="237"/>
      <c r="AA125" s="536">
        <v>0</v>
      </c>
      <c r="AB125" s="537">
        <v>0</v>
      </c>
      <c r="AC125" s="40"/>
    </row>
    <row r="126" spans="1:29" ht="12.75" customHeight="1" thickBot="1" x14ac:dyDescent="0.3">
      <c r="A126" s="499" t="str">
        <f>TEXT($B$126,"dddd")</f>
        <v>zaterdag</v>
      </c>
      <c r="B126" s="663">
        <f>DATE($AC$3,12,25)</f>
        <v>43093</v>
      </c>
      <c r="C126" s="451"/>
      <c r="D126" s="493">
        <f>IF(LEFT($A126,2 )="ma",$D$171,IF(LEFT($A126,2)="di",$D$176,IF(LEFT($A126,2)="wo",$D$181,IF(LEFT($A126,2)="do",$D$186,IF(LEFT($A126,2)="vr",$D$191,IF(LEFT($A126,2)="za",$D$198,IF(LEFT($A126,2)="zo",$D$199)))))))</f>
        <v>0</v>
      </c>
      <c r="E126" s="495">
        <f>IF(LEFT($A126,2)="ma",$E$171,IF(LEFT($A126,2)="di",$E$176,IF(LEFT($A126,2)="wo",$E$181,IF(LEFT($A126,2)="do",$E$186,IF(LEFT($A126,2)="vr",$E$191,IF(LEFT($A126,2)="za",$E$198,IF(LEFT($A126,2)="zo",$E$199)))))))</f>
        <v>0</v>
      </c>
      <c r="F126" s="495">
        <f>IF(LEFT($A126,2)="ma",$C$171,IF(LEFT($A126,2)="di",$C$176,IF(LEFT($A126,2)="wo",$C$181,IF(LEFT($A126,2)="do",$C$186,IF(LEFT($A126,2)="vr",$C$191,IF(LEFT($A126,2)="za",$C$198,IF(LEFT($A126,2)="zo",$C$199)))))))</f>
        <v>0</v>
      </c>
      <c r="G126" s="42">
        <f t="shared" si="39"/>
        <v>0</v>
      </c>
      <c r="H126" s="264"/>
      <c r="I126" s="508"/>
      <c r="J126" s="276"/>
      <c r="K126" s="276"/>
      <c r="L126" s="277"/>
      <c r="M126" s="278"/>
      <c r="N126" s="464">
        <f>$B$126</f>
        <v>43093</v>
      </c>
      <c r="O126" s="389"/>
      <c r="P126" s="279"/>
      <c r="Q126" s="279"/>
      <c r="R126" s="79"/>
      <c r="S126" s="200">
        <f t="shared" si="31"/>
        <v>0</v>
      </c>
      <c r="T126" s="5">
        <f t="shared" si="46"/>
        <v>0</v>
      </c>
      <c r="U126" s="34"/>
      <c r="V126" s="67">
        <f>IF(LEFT(M126,1)="R",IF(U126&lt;$Q$2,0,U126-$Q$2),IF(LEFT(M126,1)="S",IF(U126&lt;$Q$2,0,U126-$Q$2),U126))</f>
        <v>0</v>
      </c>
      <c r="W126" s="67">
        <f>U126</f>
        <v>0</v>
      </c>
      <c r="X126" s="74">
        <f>W126*($Y$3)</f>
        <v>0</v>
      </c>
      <c r="Y126" s="91">
        <f t="shared" si="47"/>
        <v>0</v>
      </c>
      <c r="Z126" s="238"/>
      <c r="AA126" s="528">
        <v>0</v>
      </c>
      <c r="AB126" s="529">
        <v>0</v>
      </c>
      <c r="AC126" s="41"/>
    </row>
    <row r="127" spans="1:29" ht="12.75" customHeight="1" thickBot="1" x14ac:dyDescent="0.3">
      <c r="A127" s="499" t="str">
        <f>TEXT($B$126,"dddd")</f>
        <v>zaterdag</v>
      </c>
      <c r="B127" s="664"/>
      <c r="C127" s="450"/>
      <c r="D127" s="494">
        <f>IF(LEFT($A127,2)="ma",$D$172,IF(LEFT($A127,2)="di",$D$177,IF(LEFT($A127,2)="wo",$D$182,IF(LEFT($A127,2)="do",$D$187,IF(LEFT($A127,2)="vr",$D$192,IF(LEFT($A127,2)="za",$D$198,IF(LEFT($A127,2)="zo",$D$199)))))))</f>
        <v>0</v>
      </c>
      <c r="E127" s="441">
        <f>IF(LEFT($A127,2)="ma",$E$172,IF(LEFT($A127,2)="di",$E$177,IF(LEFT($A127,2)="wo",$E$182,IF(LEFT($A127,2)="do",$E$187,IF(LEFT($A127,2)="vr",$E$192,IF(LEFT($A127,2)="za",$E$198,IF(LEFT($A127,2)="zo",$E$199)))))))</f>
        <v>0</v>
      </c>
      <c r="F127" s="441">
        <f>IF(LEFT($A127,2)="ma",$C$172,IF(LEFT($A127,2)="di",$C$177,IF(LEFT($A127,2)="wo",$C$182,IF(LEFT($A127,2)="do",$C$187,IF(LEFT($A127,2)="vr",$C$192,IF(LEFT($A127,2)="za",$C$198,IF(LEFT($A127,2)="zo",$C$199)))))))</f>
        <v>0</v>
      </c>
      <c r="G127" s="43">
        <f t="shared" si="39"/>
        <v>0</v>
      </c>
      <c r="H127" s="265"/>
      <c r="I127" s="265"/>
      <c r="J127" s="280"/>
      <c r="K127" s="280"/>
      <c r="L127" s="281"/>
      <c r="M127" s="282"/>
      <c r="N127" s="464">
        <f t="shared" ref="N127:N130" si="52">$B$126</f>
        <v>43093</v>
      </c>
      <c r="O127" s="390"/>
      <c r="P127" s="283"/>
      <c r="Q127" s="283"/>
      <c r="R127" s="80"/>
      <c r="S127" s="68">
        <f t="shared" si="31"/>
        <v>0</v>
      </c>
      <c r="T127" s="4">
        <f t="shared" si="46"/>
        <v>0</v>
      </c>
      <c r="U127" s="35"/>
      <c r="V127" s="69">
        <f t="shared" si="35"/>
        <v>0</v>
      </c>
      <c r="W127" s="69">
        <f t="shared" si="36"/>
        <v>0</v>
      </c>
      <c r="X127" s="70">
        <f t="shared" si="37"/>
        <v>0</v>
      </c>
      <c r="Y127" s="92">
        <f t="shared" si="47"/>
        <v>0</v>
      </c>
      <c r="Z127" s="234"/>
      <c r="AA127" s="530">
        <v>0</v>
      </c>
      <c r="AB127" s="531">
        <v>0</v>
      </c>
      <c r="AC127" s="37"/>
    </row>
    <row r="128" spans="1:29" ht="12.75" customHeight="1" thickBot="1" x14ac:dyDescent="0.3">
      <c r="A128" s="499" t="str">
        <f>TEXT($B$126,"dddd")</f>
        <v>zaterdag</v>
      </c>
      <c r="B128" s="664"/>
      <c r="C128" s="452"/>
      <c r="D128" s="492">
        <f>IF(LEFT($A128,2)="ma",$D$173,IF(LEFT($A128,2)="di",$D$178,IF(LEFT($A128,2)="wo",$D$183,IF(LEFT($A128,2)="do",$D$188,IF(LEFT($A128,2)="vr",$D$193,IF(LEFT($A128,2)="za",$D$198,IF(LEFT($A128,2)="zo",$D$199)))))))</f>
        <v>0</v>
      </c>
      <c r="E128" s="441">
        <f>IF(LEFT($A128,2)="ma",$E$173,IF(LEFT($A128,2)="di",$E$178,IF(LEFT($A128,2)="wo",$E$183,IF(LEFT($A128,2)="do",$E$188,IF(LEFT($A128,2)="vr",$E$193,IF(LEFT($A128,2)="za",$E$198,IF(LEFT($A128,2)="zo",$E$199)))))))</f>
        <v>0</v>
      </c>
      <c r="F128" s="441">
        <f>IF(LEFT($A128,2)="ma",$C$173,IF(LEFT($A128,2)="di",$C$178,IF(LEFT($A128,2)="wo",$C$183,IF(LEFT($A128,2)="do",$C$188,IF(LEFT($A128,2)="vr",$C$193,IF(LEFT($A128,2)="za",$C$198,IF(LEFT($A128,2)="zo",$C$199)))))))</f>
        <v>0</v>
      </c>
      <c r="G128" s="43">
        <f t="shared" si="39"/>
        <v>0</v>
      </c>
      <c r="H128" s="265"/>
      <c r="I128" s="265"/>
      <c r="J128" s="280"/>
      <c r="K128" s="280"/>
      <c r="L128" s="281"/>
      <c r="M128" s="282"/>
      <c r="N128" s="464">
        <f t="shared" si="52"/>
        <v>43093</v>
      </c>
      <c r="O128" s="390"/>
      <c r="P128" s="283"/>
      <c r="Q128" s="283"/>
      <c r="R128" s="80"/>
      <c r="S128" s="68">
        <f t="shared" si="31"/>
        <v>0</v>
      </c>
      <c r="T128" s="4">
        <f t="shared" si="46"/>
        <v>0</v>
      </c>
      <c r="U128" s="35"/>
      <c r="V128" s="69">
        <f t="shared" si="35"/>
        <v>0</v>
      </c>
      <c r="W128" s="69">
        <f t="shared" si="36"/>
        <v>0</v>
      </c>
      <c r="X128" s="70">
        <f t="shared" si="37"/>
        <v>0</v>
      </c>
      <c r="Y128" s="92">
        <f t="shared" si="47"/>
        <v>0</v>
      </c>
      <c r="Z128" s="234"/>
      <c r="AA128" s="530">
        <v>0</v>
      </c>
      <c r="AB128" s="531">
        <v>0</v>
      </c>
      <c r="AC128" s="37"/>
    </row>
    <row r="129" spans="1:29" ht="12.75" customHeight="1" thickBot="1" x14ac:dyDescent="0.3">
      <c r="A129" s="499" t="str">
        <f>TEXT($B$126,"dddd")</f>
        <v>zaterdag</v>
      </c>
      <c r="B129" s="664"/>
      <c r="C129" s="450"/>
      <c r="D129" s="441">
        <f>IF(LEFT($A129,2)="ma",$D$174,IF(LEFT($A129,2)="di",$D$179,IF(LEFT($A129,2)="wo",$D$184,IF(LEFT($A129,2)="do",$D$189,IF(LEFT($A129,2)="vr",$D$194,IF(LEFT($A129,2)="za",$D$198,IF(LEFT($A129,2)="zo",$D$199)))))))</f>
        <v>0</v>
      </c>
      <c r="E129" s="441">
        <f>IF(LEFT($A129,2)="ma",$E$174,IF(LEFT($A129,2)="di",$E$179,IF(LEFT($A129,2)="wo",$E$184,IF(LEFT($A129,2)="do",$E$189,IF(LEFT($A129,2)="vr",$E$194,IF(LEFT($A129,2)="za",$E$198,IF(LEFT($A129,2)="zo",$E$199)))))))</f>
        <v>0</v>
      </c>
      <c r="F129" s="441">
        <f>IF(LEFT($A129,2)="ma",$C$174,IF(LEFT($A129,2)="di",$C$179,IF(LEFT($A129,2)="wo",$C$184,IF(LEFT($A129,2)="do",$C$189,IF(LEFT($A129,2)="vr",$C$194,IF(LEFT($A129,2)="za",$C$198,IF(LEFT($A129,2)="zo",$C$199)))))))</f>
        <v>0</v>
      </c>
      <c r="G129" s="43">
        <f t="shared" si="39"/>
        <v>0</v>
      </c>
      <c r="H129" s="265"/>
      <c r="I129" s="265"/>
      <c r="J129" s="280"/>
      <c r="K129" s="280"/>
      <c r="L129" s="281"/>
      <c r="M129" s="282"/>
      <c r="N129" s="464">
        <f t="shared" si="52"/>
        <v>43093</v>
      </c>
      <c r="O129" s="390"/>
      <c r="P129" s="283"/>
      <c r="Q129" s="283"/>
      <c r="R129" s="80"/>
      <c r="S129" s="68">
        <f t="shared" si="31"/>
        <v>0</v>
      </c>
      <c r="T129" s="4">
        <f t="shared" si="46"/>
        <v>0</v>
      </c>
      <c r="U129" s="35"/>
      <c r="V129" s="69">
        <f t="shared" si="35"/>
        <v>0</v>
      </c>
      <c r="W129" s="69">
        <f t="shared" si="36"/>
        <v>0</v>
      </c>
      <c r="X129" s="70">
        <f t="shared" si="37"/>
        <v>0</v>
      </c>
      <c r="Y129" s="92">
        <f t="shared" si="47"/>
        <v>0</v>
      </c>
      <c r="Z129" s="234"/>
      <c r="AA129" s="530">
        <v>0</v>
      </c>
      <c r="AB129" s="531">
        <v>0</v>
      </c>
      <c r="AC129" s="37"/>
    </row>
    <row r="130" spans="1:29" ht="13.5" customHeight="1" thickBot="1" x14ac:dyDescent="0.3">
      <c r="A130" s="499" t="str">
        <f>TEXT($B$126,"dddd")</f>
        <v>zaterdag</v>
      </c>
      <c r="B130" s="665"/>
      <c r="C130" s="449" t="e">
        <f t="shared" si="38"/>
        <v>#REF!</v>
      </c>
      <c r="D130" s="442">
        <f>IF(LEFT($A130,2)="ma",$D$175,IF(LEFT($A130,2)="di",$D$180,IF(LEFT($A130,2)="wo",$D$185,IF(LEFT($A130,2)="do",$D$190,IF(LEFT($A130,2)="vr",$D$195,IF(LEFT($A130,2)="za",$D$198,IF(LEFT($A130,2)="zo",$D$199)))))))</f>
        <v>0</v>
      </c>
      <c r="E130" s="442">
        <f>IF(LEFT($A130,2)="ma",$E$175,IF(LEFT($A130,2)="di",$E$180,IF(LEFT($A130,2)="wo",$E$185,IF(LEFT($A130,2)="do",$E$190,IF(LEFT($A130,2)="vr",$E$195,IF(LEFT($A130,2)="za",$E$198,IF(LEFT($A130,2)="zo",$E$199)))))))</f>
        <v>0</v>
      </c>
      <c r="F130" s="442">
        <f>IF(LEFT($A130,2)="ma",$C$175,IF(LEFT($A130,2)="di",$C$180,IF(LEFT($A130,2)="wo",$C$185,IF(LEFT($A130,2)="do",$C$190,IF(LEFT($A130,2)="vr",$C$195,IF(LEFT($A130,2)="za",$C$198,IF(LEFT($A130,2)="zo",$C$199)))))))</f>
        <v>0</v>
      </c>
      <c r="G130" s="44">
        <f t="shared" si="39"/>
        <v>0</v>
      </c>
      <c r="H130" s="266"/>
      <c r="I130" s="266"/>
      <c r="J130" s="284"/>
      <c r="K130" s="284"/>
      <c r="L130" s="285"/>
      <c r="M130" s="286"/>
      <c r="N130" s="464">
        <f t="shared" si="52"/>
        <v>43093</v>
      </c>
      <c r="O130" s="391"/>
      <c r="P130" s="287"/>
      <c r="Q130" s="287"/>
      <c r="R130" s="81"/>
      <c r="S130" s="71">
        <f t="shared" si="31"/>
        <v>0</v>
      </c>
      <c r="T130" s="6">
        <f t="shared" si="46"/>
        <v>0</v>
      </c>
      <c r="U130" s="36"/>
      <c r="V130" s="72">
        <f t="shared" si="35"/>
        <v>0</v>
      </c>
      <c r="W130" s="72">
        <f t="shared" si="36"/>
        <v>0</v>
      </c>
      <c r="X130" s="73">
        <f t="shared" si="37"/>
        <v>0</v>
      </c>
      <c r="Y130" s="93">
        <f t="shared" si="47"/>
        <v>0</v>
      </c>
      <c r="Z130" s="235"/>
      <c r="AA130" s="532">
        <v>0</v>
      </c>
      <c r="AB130" s="533">
        <v>0</v>
      </c>
      <c r="AC130" s="38"/>
    </row>
    <row r="131" spans="1:29" ht="12.75" customHeight="1" x14ac:dyDescent="0.25">
      <c r="A131" s="496" t="str">
        <f>TEXT($B$131,"dddd")</f>
        <v>zondag</v>
      </c>
      <c r="B131" s="663">
        <f>DATE($AC$3,12,26)</f>
        <v>43094</v>
      </c>
      <c r="C131" s="451"/>
      <c r="D131" s="493">
        <f>IF(LEFT($A131,2 )="ma",$D$171,IF(LEFT($A131,2)="di",$D$176,IF(LEFT($A131,2)="wo",$D$181,IF(LEFT($A131,2)="do",$D$186,IF(LEFT($A131,2)="vr",$D$191,IF(LEFT($A131,2)="za",$D$198,IF(LEFT($A131,2)="zo",$D$199)))))))</f>
        <v>0</v>
      </c>
      <c r="E131" s="495">
        <f>IF(LEFT($A131,2)="ma",$E$171,IF(LEFT($A131,2)="di",$E$176,IF(LEFT($A131,2)="wo",$E$181,IF(LEFT($A131,2)="do",$E$186,IF(LEFT($A131,2)="vr",$E$191,IF(LEFT($A131,2)="za",$E$198,IF(LEFT($A131,2)="zo",$E$199)))))))</f>
        <v>0</v>
      </c>
      <c r="F131" s="495">
        <f>IF(LEFT($A131,2)="ma",$C$171,IF(LEFT($A131,2)="di",$C$176,IF(LEFT($A131,2)="wo",$C$181,IF(LEFT($A131,2)="do",$C$186,IF(LEFT($A131,2)="vr",$C$191,IF(LEFT($A131,2)="za",$C$198,IF(LEFT($A131,2)="zo",$C$199)))))))</f>
        <v>0</v>
      </c>
      <c r="G131" s="45">
        <f t="shared" si="39"/>
        <v>0</v>
      </c>
      <c r="H131" s="267"/>
      <c r="I131" s="508"/>
      <c r="J131" s="288"/>
      <c r="K131" s="288"/>
      <c r="L131" s="289"/>
      <c r="M131" s="290"/>
      <c r="N131" s="463">
        <f>$B$131</f>
        <v>43094</v>
      </c>
      <c r="O131" s="392"/>
      <c r="P131" s="291"/>
      <c r="Q131" s="291"/>
      <c r="R131" s="79"/>
      <c r="S131" s="200">
        <f t="shared" si="31"/>
        <v>0</v>
      </c>
      <c r="T131" s="5">
        <f t="shared" si="46"/>
        <v>0</v>
      </c>
      <c r="U131" s="34"/>
      <c r="V131" s="67">
        <f>IF(LEFT(M131,1)="R",IF(U131&lt;$Q$2,0,U131-$Q$2),IF(LEFT(M131,1)="S",IF(U131&lt;$Q$2,0,U131-$Q$2),U131))</f>
        <v>0</v>
      </c>
      <c r="W131" s="67">
        <f>U131</f>
        <v>0</v>
      </c>
      <c r="X131" s="74">
        <f>W131*($Y$3)</f>
        <v>0</v>
      </c>
      <c r="Y131" s="91">
        <f t="shared" si="47"/>
        <v>0</v>
      </c>
      <c r="Z131" s="236"/>
      <c r="AA131" s="534">
        <v>0</v>
      </c>
      <c r="AB131" s="535">
        <v>0</v>
      </c>
      <c r="AC131" s="39"/>
    </row>
    <row r="132" spans="1:29" ht="12.75" customHeight="1" x14ac:dyDescent="0.25">
      <c r="A132" s="497" t="str">
        <f>TEXT($B$131,"dddd")</f>
        <v>zondag</v>
      </c>
      <c r="B132" s="664"/>
      <c r="C132" s="450"/>
      <c r="D132" s="494">
        <f>IF(LEFT($A132,2)="ma",$D$172,IF(LEFT($A132,2)="di",$D$177,IF(LEFT($A132,2)="wo",$D$182,IF(LEFT($A132,2)="do",$D$187,IF(LEFT($A132,2)="vr",$D$192,IF(LEFT($A132,2)="za",$D$198,IF(LEFT($A132,2)="zo",$D$199)))))))</f>
        <v>0</v>
      </c>
      <c r="E132" s="441">
        <f>IF(LEFT($A132,2)="ma",$E$172,IF(LEFT($A132,2)="di",$E$177,IF(LEFT($A132,2)="wo",$E$182,IF(LEFT($A132,2)="do",$E$187,IF(LEFT($A132,2)="vr",$E$192,IF(LEFT($A132,2)="za",$E$198,IF(LEFT($A132,2)="zo",$E$199)))))))</f>
        <v>0</v>
      </c>
      <c r="F132" s="441">
        <f>IF(LEFT($A132,2)="ma",$C$172,IF(LEFT($A132,2)="di",$C$177,IF(LEFT($A132,2)="wo",$C$182,IF(LEFT($A132,2)="do",$C$187,IF(LEFT($A132,2)="vr",$C$192,IF(LEFT($A132,2)="za",$C$198,IF(LEFT($A132,2)="zo",$C$199)))))))</f>
        <v>0</v>
      </c>
      <c r="G132" s="43">
        <f t="shared" si="39"/>
        <v>0</v>
      </c>
      <c r="H132" s="265"/>
      <c r="I132" s="265"/>
      <c r="J132" s="280"/>
      <c r="K132" s="280"/>
      <c r="L132" s="281"/>
      <c r="M132" s="282"/>
      <c r="N132" s="463">
        <f t="shared" ref="N132:N135" si="53">$B$131</f>
        <v>43094</v>
      </c>
      <c r="O132" s="390"/>
      <c r="P132" s="283"/>
      <c r="Q132" s="283"/>
      <c r="R132" s="80"/>
      <c r="S132" s="68">
        <f t="shared" si="31"/>
        <v>0</v>
      </c>
      <c r="T132" s="4">
        <f t="shared" si="46"/>
        <v>0</v>
      </c>
      <c r="U132" s="35"/>
      <c r="V132" s="69">
        <f t="shared" si="35"/>
        <v>0</v>
      </c>
      <c r="W132" s="69">
        <f t="shared" si="36"/>
        <v>0</v>
      </c>
      <c r="X132" s="70">
        <f t="shared" si="37"/>
        <v>0</v>
      </c>
      <c r="Y132" s="92">
        <f t="shared" si="47"/>
        <v>0</v>
      </c>
      <c r="Z132" s="234"/>
      <c r="AA132" s="530">
        <v>0</v>
      </c>
      <c r="AB132" s="531">
        <v>0</v>
      </c>
      <c r="AC132" s="37"/>
    </row>
    <row r="133" spans="1:29" ht="12.75" customHeight="1" x14ac:dyDescent="0.25">
      <c r="A133" s="497" t="str">
        <f>TEXT($B$131,"dddd")</f>
        <v>zondag</v>
      </c>
      <c r="B133" s="664"/>
      <c r="C133" s="452"/>
      <c r="D133" s="492">
        <f>IF(LEFT($A133,2)="ma",$D$173,IF(LEFT($A133,2)="di",$D$178,IF(LEFT($A133,2)="wo",$D$183,IF(LEFT($A133,2)="do",$D$188,IF(LEFT($A133,2)="vr",$D$193,IF(LEFT($A133,2)="za",$D$198,IF(LEFT($A133,2)="zo",$D$199)))))))</f>
        <v>0</v>
      </c>
      <c r="E133" s="441">
        <f>IF(LEFT($A133,2)="ma",$E$173,IF(LEFT($A133,2)="di",$E$178,IF(LEFT($A133,2)="wo",$E$183,IF(LEFT($A133,2)="do",$E$188,IF(LEFT($A133,2)="vr",$E$193,IF(LEFT($A133,2)="za",$E$198,IF(LEFT($A133,2)="zo",$E$199)))))))</f>
        <v>0</v>
      </c>
      <c r="F133" s="441">
        <f>IF(LEFT($A133,2)="ma",$C$173,IF(LEFT($A133,2)="di",$C$178,IF(LEFT($A133,2)="wo",$C$183,IF(LEFT($A133,2)="do",$C$188,IF(LEFT($A133,2)="vr",$C$193,IF(LEFT($A133,2)="za",$C$198,IF(LEFT($A133,2)="zo",$C$199)))))))</f>
        <v>0</v>
      </c>
      <c r="G133" s="43">
        <f t="shared" si="39"/>
        <v>0</v>
      </c>
      <c r="H133" s="265"/>
      <c r="I133" s="265"/>
      <c r="J133" s="280"/>
      <c r="K133" s="280"/>
      <c r="L133" s="281"/>
      <c r="M133" s="282"/>
      <c r="N133" s="463">
        <f t="shared" si="53"/>
        <v>43094</v>
      </c>
      <c r="O133" s="390"/>
      <c r="P133" s="283"/>
      <c r="Q133" s="283"/>
      <c r="R133" s="80"/>
      <c r="S133" s="68">
        <f t="shared" si="31"/>
        <v>0</v>
      </c>
      <c r="T133" s="4">
        <f t="shared" si="46"/>
        <v>0</v>
      </c>
      <c r="U133" s="35"/>
      <c r="V133" s="69">
        <f t="shared" si="35"/>
        <v>0</v>
      </c>
      <c r="W133" s="69">
        <f t="shared" si="36"/>
        <v>0</v>
      </c>
      <c r="X133" s="70">
        <f t="shared" si="37"/>
        <v>0</v>
      </c>
      <c r="Y133" s="92">
        <f t="shared" si="47"/>
        <v>0</v>
      </c>
      <c r="Z133" s="234"/>
      <c r="AA133" s="530">
        <v>0</v>
      </c>
      <c r="AB133" s="531">
        <v>0</v>
      </c>
      <c r="AC133" s="37"/>
    </row>
    <row r="134" spans="1:29" ht="12.75" customHeight="1" thickBot="1" x14ac:dyDescent="0.3">
      <c r="A134" s="497" t="str">
        <f>TEXT($B$131,"dddd")</f>
        <v>zondag</v>
      </c>
      <c r="B134" s="664"/>
      <c r="C134" s="450"/>
      <c r="D134" s="441">
        <f>IF(LEFT($A134,2)="ma",$D$174,IF(LEFT($A134,2)="di",$D$179,IF(LEFT($A134,2)="wo",$D$184,IF(LEFT($A134,2)="do",$D$189,IF(LEFT($A134,2)="vr",$D$194,IF(LEFT($A134,2)="za",$D$198,IF(LEFT($A134,2)="zo",$D$199)))))))</f>
        <v>0</v>
      </c>
      <c r="E134" s="441">
        <f>IF(LEFT($A134,2)="ma",$E$174,IF(LEFT($A134,2)="di",$E$179,IF(LEFT($A134,2)="wo",$E$184,IF(LEFT($A134,2)="do",$E$189,IF(LEFT($A134,2)="vr",$E$194,IF(LEFT($A134,2)="za",$E$198,IF(LEFT($A134,2)="zo",$E$199)))))))</f>
        <v>0</v>
      </c>
      <c r="F134" s="441">
        <f>IF(LEFT($A134,2)="ma",$C$174,IF(LEFT($A134,2)="di",$C$179,IF(LEFT($A134,2)="wo",$C$184,IF(LEFT($A134,2)="do",$C$189,IF(LEFT($A134,2)="vr",$C$194,IF(LEFT($A134,2)="za",$C$198,IF(LEFT($A134,2)="zo",$C$199)))))))</f>
        <v>0</v>
      </c>
      <c r="G134" s="43">
        <f t="shared" si="39"/>
        <v>0</v>
      </c>
      <c r="H134" s="265"/>
      <c r="I134" s="265"/>
      <c r="J134" s="280"/>
      <c r="K134" s="280"/>
      <c r="L134" s="281"/>
      <c r="M134" s="282"/>
      <c r="N134" s="463">
        <f t="shared" si="53"/>
        <v>43094</v>
      </c>
      <c r="O134" s="390"/>
      <c r="P134" s="283"/>
      <c r="Q134" s="283"/>
      <c r="R134" s="80"/>
      <c r="S134" s="68">
        <f t="shared" ref="S134:S160" si="54">IF(LEFT(M134,1)="R",IF(R134&lt;$Q$2,0,R134-$Q$2),IF(LEFT(M134,1)="S",IF(R134&lt;$Q$2,0,R134-$Q$2),R134))</f>
        <v>0</v>
      </c>
      <c r="T134" s="4">
        <f t="shared" ref="T134:T160" si="55">S134*$R$3</f>
        <v>0</v>
      </c>
      <c r="U134" s="35"/>
      <c r="V134" s="69">
        <f t="shared" si="35"/>
        <v>0</v>
      </c>
      <c r="W134" s="69">
        <f t="shared" si="36"/>
        <v>0</v>
      </c>
      <c r="X134" s="70">
        <f t="shared" si="37"/>
        <v>0</v>
      </c>
      <c r="Y134" s="92">
        <f t="shared" ref="Y134:Y160" si="56">V134*($R$3)</f>
        <v>0</v>
      </c>
      <c r="Z134" s="234"/>
      <c r="AA134" s="530">
        <v>0</v>
      </c>
      <c r="AB134" s="531">
        <v>0</v>
      </c>
      <c r="AC134" s="37"/>
    </row>
    <row r="135" spans="1:29" ht="13.5" customHeight="1" thickBot="1" x14ac:dyDescent="0.3">
      <c r="A135" s="498" t="str">
        <f>TEXT($B$131,"dddd")</f>
        <v>zondag</v>
      </c>
      <c r="B135" s="665"/>
      <c r="C135" s="449" t="e">
        <f t="shared" si="38"/>
        <v>#REF!</v>
      </c>
      <c r="D135" s="442">
        <f>IF(LEFT($A135,2)="ma",$D$175,IF(LEFT($A135,2)="di",$D$180,IF(LEFT($A135,2)="wo",$D$185,IF(LEFT($A135,2)="do",$D$190,IF(LEFT($A135,2)="vr",$D$195,IF(LEFT($A135,2)="za",$D$198,IF(LEFT($A135,2)="zo",$D$199)))))))</f>
        <v>0</v>
      </c>
      <c r="E135" s="442">
        <f>IF(LEFT($A135,2)="ma",$E$175,IF(LEFT($A135,2)="di",$E$180,IF(LEFT($A135,2)="wo",$E$185,IF(LEFT($A135,2)="do",$E$190,IF(LEFT($A135,2)="vr",$E$195,IF(LEFT($A135,2)="za",$E$198,IF(LEFT($A135,2)="zo",$E$199)))))))</f>
        <v>0</v>
      </c>
      <c r="F135" s="442">
        <f>IF(LEFT($A135,2)="ma",$C$175,IF(LEFT($A135,2)="di",$C$180,IF(LEFT($A135,2)="wo",$C$185,IF(LEFT($A135,2)="do",$C$190,IF(LEFT($A135,2)="vr",$C$195,IF(LEFT($A135,2)="za",$C$198,IF(LEFT($A135,2)="zo",$C$199)))))))</f>
        <v>0</v>
      </c>
      <c r="G135" s="46">
        <f t="shared" si="39"/>
        <v>0</v>
      </c>
      <c r="H135" s="268"/>
      <c r="I135" s="266"/>
      <c r="J135" s="292"/>
      <c r="K135" s="292"/>
      <c r="L135" s="293"/>
      <c r="M135" s="294"/>
      <c r="N135" s="463">
        <f t="shared" si="53"/>
        <v>43094</v>
      </c>
      <c r="O135" s="393"/>
      <c r="P135" s="295"/>
      <c r="Q135" s="295"/>
      <c r="R135" s="81"/>
      <c r="S135" s="71">
        <f t="shared" si="54"/>
        <v>0</v>
      </c>
      <c r="T135" s="6">
        <f t="shared" si="55"/>
        <v>0</v>
      </c>
      <c r="U135" s="36"/>
      <c r="V135" s="72">
        <f t="shared" si="35"/>
        <v>0</v>
      </c>
      <c r="W135" s="72">
        <f t="shared" si="36"/>
        <v>0</v>
      </c>
      <c r="X135" s="73">
        <f t="shared" si="37"/>
        <v>0</v>
      </c>
      <c r="Y135" s="93">
        <f t="shared" si="56"/>
        <v>0</v>
      </c>
      <c r="Z135" s="237"/>
      <c r="AA135" s="536">
        <v>0</v>
      </c>
      <c r="AB135" s="537">
        <v>0</v>
      </c>
      <c r="AC135" s="40"/>
    </row>
    <row r="136" spans="1:29" ht="12.75" customHeight="1" thickBot="1" x14ac:dyDescent="0.3">
      <c r="A136" s="499" t="str">
        <f>TEXT($B$136,"dddd")</f>
        <v>maandag</v>
      </c>
      <c r="B136" s="663">
        <f>DATE($AC$3,12,27)</f>
        <v>43095</v>
      </c>
      <c r="C136" s="451"/>
      <c r="D136" s="493">
        <f>IF(LEFT($A136,2 )="ma",$D$171,IF(LEFT($A136,2)="di",$D$176,IF(LEFT($A136,2)="wo",$D$181,IF(LEFT($A136,2)="do",$D$186,IF(LEFT($A136,2)="vr",$D$191,IF(LEFT($A136,2)="za",$D$198,IF(LEFT($A136,2)="zo",$D$199)))))))</f>
        <v>0</v>
      </c>
      <c r="E136" s="495">
        <f>IF(LEFT($A136,2)="ma",$E$171,IF(LEFT($A136,2)="di",$E$176,IF(LEFT($A136,2)="wo",$E$181,IF(LEFT($A136,2)="do",$E$186,IF(LEFT($A136,2)="vr",$E$191,IF(LEFT($A136,2)="za",$E$198,IF(LEFT($A136,2)="zo",$E$199)))))))</f>
        <v>0</v>
      </c>
      <c r="F136" s="495">
        <f>IF(LEFT($A136,2)="ma",$C$171,IF(LEFT($A136,2)="di",$C$176,IF(LEFT($A136,2)="wo",$C$181,IF(LEFT($A136,2)="do",$C$186,IF(LEFT($A136,2)="vr",$C$191,IF(LEFT($A136,2)="za",$C$198,IF(LEFT($A136,2)="zo",$C$199)))))))</f>
        <v>0</v>
      </c>
      <c r="G136" s="42">
        <f t="shared" si="39"/>
        <v>0</v>
      </c>
      <c r="H136" s="264"/>
      <c r="I136" s="508"/>
      <c r="J136" s="276"/>
      <c r="K136" s="276"/>
      <c r="L136" s="277"/>
      <c r="M136" s="278"/>
      <c r="N136" s="464">
        <f>$B$136</f>
        <v>43095</v>
      </c>
      <c r="O136" s="389"/>
      <c r="P136" s="279"/>
      <c r="Q136" s="279"/>
      <c r="R136" s="79"/>
      <c r="S136" s="200">
        <f t="shared" si="54"/>
        <v>0</v>
      </c>
      <c r="T136" s="5">
        <f t="shared" si="55"/>
        <v>0</v>
      </c>
      <c r="U136" s="34"/>
      <c r="V136" s="67">
        <f>IF(LEFT(M136,1)="R",IF(U136&lt;$Q$2,0,U136-$Q$2),IF(LEFT(M136,1)="S",IF(U136&lt;$Q$2,0,U136-$Q$2),U136))</f>
        <v>0</v>
      </c>
      <c r="W136" s="67">
        <f>U136</f>
        <v>0</v>
      </c>
      <c r="X136" s="74">
        <f>W136*($Y$3)</f>
        <v>0</v>
      </c>
      <c r="Y136" s="91">
        <f t="shared" si="56"/>
        <v>0</v>
      </c>
      <c r="Z136" s="238"/>
      <c r="AA136" s="528">
        <v>0</v>
      </c>
      <c r="AB136" s="529">
        <v>0</v>
      </c>
      <c r="AC136" s="41"/>
    </row>
    <row r="137" spans="1:29" ht="12.75" customHeight="1" thickBot="1" x14ac:dyDescent="0.3">
      <c r="A137" s="499" t="str">
        <f>TEXT($B$136,"dddd")</f>
        <v>maandag</v>
      </c>
      <c r="B137" s="664"/>
      <c r="C137" s="450"/>
      <c r="D137" s="494">
        <f>IF(LEFT($A137,2)="ma",$D$172,IF(LEFT($A137,2)="di",$D$177,IF(LEFT($A137,2)="wo",$D$182,IF(LEFT($A137,2)="do",$D$187,IF(LEFT($A137,2)="vr",$D$192,IF(LEFT($A137,2)="za",$D$198,IF(LEFT($A137,2)="zo",$D$199)))))))</f>
        <v>0</v>
      </c>
      <c r="E137" s="441">
        <f>IF(LEFT($A137,2)="ma",$E$172,IF(LEFT($A137,2)="di",$E$177,IF(LEFT($A137,2)="wo",$E$182,IF(LEFT($A137,2)="do",$E$187,IF(LEFT($A137,2)="vr",$E$192,IF(LEFT($A137,2)="za",$E$198,IF(LEFT($A137,2)="zo",$E$199)))))))</f>
        <v>0</v>
      </c>
      <c r="F137" s="441">
        <f>IF(LEFT($A137,2)="ma",$C$172,IF(LEFT($A137,2)="di",$C$177,IF(LEFT($A137,2)="wo",$C$182,IF(LEFT($A137,2)="do",$C$187,IF(LEFT($A137,2)="vr",$C$192,IF(LEFT($A137,2)="za",$C$198,IF(LEFT($A137,2)="zo",$C$199)))))))</f>
        <v>0</v>
      </c>
      <c r="G137" s="43">
        <f t="shared" si="39"/>
        <v>0</v>
      </c>
      <c r="H137" s="265"/>
      <c r="I137" s="265"/>
      <c r="J137" s="280"/>
      <c r="K137" s="280"/>
      <c r="L137" s="281"/>
      <c r="M137" s="282"/>
      <c r="N137" s="464">
        <f t="shared" ref="N137:N140" si="57">$B$136</f>
        <v>43095</v>
      </c>
      <c r="O137" s="390"/>
      <c r="P137" s="283"/>
      <c r="Q137" s="283"/>
      <c r="R137" s="80"/>
      <c r="S137" s="68">
        <f t="shared" si="54"/>
        <v>0</v>
      </c>
      <c r="T137" s="4">
        <f t="shared" si="55"/>
        <v>0</v>
      </c>
      <c r="U137" s="35"/>
      <c r="V137" s="69">
        <f t="shared" ref="V137:V160" si="58">IF(LEFT(M137,1)="R",IF(U137&lt;$Q$2,0,U137-$Q$2),IF(LEFT(M137,1)="S",IF(U137&lt;$Q$2,0,U137-$Q$2),U137))</f>
        <v>0</v>
      </c>
      <c r="W137" s="69">
        <f t="shared" ref="W137:W160" si="59">U137</f>
        <v>0</v>
      </c>
      <c r="X137" s="70">
        <f t="shared" ref="X137:X160" si="60">W137*($Y$3)</f>
        <v>0</v>
      </c>
      <c r="Y137" s="92">
        <f t="shared" si="56"/>
        <v>0</v>
      </c>
      <c r="Z137" s="234"/>
      <c r="AA137" s="530">
        <v>0</v>
      </c>
      <c r="AB137" s="531">
        <v>0</v>
      </c>
      <c r="AC137" s="37"/>
    </row>
    <row r="138" spans="1:29" ht="12.75" customHeight="1" thickBot="1" x14ac:dyDescent="0.3">
      <c r="A138" s="499" t="str">
        <f>TEXT($B$136,"dddd")</f>
        <v>maandag</v>
      </c>
      <c r="B138" s="664"/>
      <c r="C138" s="452"/>
      <c r="D138" s="492">
        <f>IF(LEFT($A138,2)="ma",$D$173,IF(LEFT($A138,2)="di",$D$178,IF(LEFT($A138,2)="wo",$D$183,IF(LEFT($A138,2)="do",$D$188,IF(LEFT($A138,2)="vr",$D$193,IF(LEFT($A138,2)="za",$D$198,IF(LEFT($A138,2)="zo",$D$199)))))))</f>
        <v>0</v>
      </c>
      <c r="E138" s="441">
        <f>IF(LEFT($A138,2)="ma",$E$173,IF(LEFT($A138,2)="di",$E$178,IF(LEFT($A138,2)="wo",$E$183,IF(LEFT($A138,2)="do",$E$188,IF(LEFT($A138,2)="vr",$E$193,IF(LEFT($A138,2)="za",$E$198,IF(LEFT($A138,2)="zo",$E$199)))))))</f>
        <v>0</v>
      </c>
      <c r="F138" s="441">
        <f>IF(LEFT($A138,2)="ma",$C$173,IF(LEFT($A138,2)="di",$C$178,IF(LEFT($A138,2)="wo",$C$183,IF(LEFT($A138,2)="do",$C$188,IF(LEFT($A138,2)="vr",$C$193,IF(LEFT($A138,2)="za",$C$198,IF(LEFT($A138,2)="zo",$C$199)))))))</f>
        <v>0</v>
      </c>
      <c r="G138" s="43">
        <f t="shared" si="39"/>
        <v>0</v>
      </c>
      <c r="H138" s="265"/>
      <c r="I138" s="265"/>
      <c r="J138" s="280"/>
      <c r="K138" s="280"/>
      <c r="L138" s="281"/>
      <c r="M138" s="282"/>
      <c r="N138" s="464">
        <f t="shared" si="57"/>
        <v>43095</v>
      </c>
      <c r="O138" s="390"/>
      <c r="P138" s="283"/>
      <c r="Q138" s="283"/>
      <c r="R138" s="80"/>
      <c r="S138" s="68">
        <f t="shared" si="54"/>
        <v>0</v>
      </c>
      <c r="T138" s="4">
        <f t="shared" si="55"/>
        <v>0</v>
      </c>
      <c r="U138" s="35"/>
      <c r="V138" s="69">
        <f t="shared" si="58"/>
        <v>0</v>
      </c>
      <c r="W138" s="69">
        <f t="shared" si="59"/>
        <v>0</v>
      </c>
      <c r="X138" s="70">
        <f t="shared" si="60"/>
        <v>0</v>
      </c>
      <c r="Y138" s="92">
        <f t="shared" si="56"/>
        <v>0</v>
      </c>
      <c r="Z138" s="234"/>
      <c r="AA138" s="530">
        <v>0</v>
      </c>
      <c r="AB138" s="531">
        <v>0</v>
      </c>
      <c r="AC138" s="37"/>
    </row>
    <row r="139" spans="1:29" ht="12.75" customHeight="1" thickBot="1" x14ac:dyDescent="0.3">
      <c r="A139" s="499" t="str">
        <f>TEXT($B$136,"dddd")</f>
        <v>maandag</v>
      </c>
      <c r="B139" s="664"/>
      <c r="C139" s="450"/>
      <c r="D139" s="441">
        <f>IF(LEFT($A139,2)="ma",$D$174,IF(LEFT($A139,2)="di",$D$179,IF(LEFT($A139,2)="wo",$D$184,IF(LEFT($A139,2)="do",$D$189,IF(LEFT($A139,2)="vr",$D$194,IF(LEFT($A139,2)="za",$D$198,IF(LEFT($A139,2)="zo",$D$199)))))))</f>
        <v>0</v>
      </c>
      <c r="E139" s="441">
        <f>IF(LEFT($A139,2)="ma",$E$174,IF(LEFT($A139,2)="di",$E$179,IF(LEFT($A139,2)="wo",$E$184,IF(LEFT($A139,2)="do",$E$189,IF(LEFT($A139,2)="vr",$E$194,IF(LEFT($A139,2)="za",$E$198,IF(LEFT($A139,2)="zo",$E$199)))))))</f>
        <v>0</v>
      </c>
      <c r="F139" s="441">
        <f>IF(LEFT($A139,2)="ma",$C$174,IF(LEFT($A139,2)="di",$C$179,IF(LEFT($A139,2)="wo",$C$184,IF(LEFT($A139,2)="do",$C$189,IF(LEFT($A139,2)="vr",$C$194,IF(LEFT($A139,2)="za",$C$198,IF(LEFT($A139,2)="zo",$C$199)))))))</f>
        <v>0</v>
      </c>
      <c r="G139" s="43">
        <f t="shared" si="39"/>
        <v>0</v>
      </c>
      <c r="H139" s="265"/>
      <c r="I139" s="265"/>
      <c r="J139" s="280"/>
      <c r="K139" s="280"/>
      <c r="L139" s="281"/>
      <c r="M139" s="282"/>
      <c r="N139" s="464">
        <f t="shared" si="57"/>
        <v>43095</v>
      </c>
      <c r="O139" s="390"/>
      <c r="P139" s="283"/>
      <c r="Q139" s="283"/>
      <c r="R139" s="80"/>
      <c r="S139" s="68">
        <f t="shared" si="54"/>
        <v>0</v>
      </c>
      <c r="T139" s="4">
        <f t="shared" si="55"/>
        <v>0</v>
      </c>
      <c r="U139" s="35"/>
      <c r="V139" s="69">
        <f t="shared" si="58"/>
        <v>0</v>
      </c>
      <c r="W139" s="69">
        <f t="shared" si="59"/>
        <v>0</v>
      </c>
      <c r="X139" s="70">
        <f t="shared" si="60"/>
        <v>0</v>
      </c>
      <c r="Y139" s="92">
        <f t="shared" si="56"/>
        <v>0</v>
      </c>
      <c r="Z139" s="234"/>
      <c r="AA139" s="530">
        <v>0</v>
      </c>
      <c r="AB139" s="531">
        <v>0</v>
      </c>
      <c r="AC139" s="37"/>
    </row>
    <row r="140" spans="1:29" ht="13.5" customHeight="1" thickBot="1" x14ac:dyDescent="0.3">
      <c r="A140" s="499" t="str">
        <f>TEXT($B$136,"dddd")</f>
        <v>maandag</v>
      </c>
      <c r="B140" s="665"/>
      <c r="C140" s="449" t="e">
        <f t="shared" ref="C140:C160" si="61">IF(LEFT($A136,2)="ma",SUM(G136:G140)-SUM($H$171:$H$175)+C135,IF(LEFT($A136,2)="di",SUM(G136:G140)-SUM($H$176:$H$180)+C135, IF(LEFT($A136,2)="wo",SUM(G136:G140)-SUM($H$181:$H$185)+C135, IF(LEFT($A136,2)="do",SUM(G136:G140)-SUM($H$186:$H$190)+C135, IF(LEFT($A136,2)="vr",SUM(G136:G140)-SUM($H$191:$H$195)+C135, IF(LEFT($A136,2)="za",SUM(G136:G140)-$H$198+C135, IF(LEFT($A136,2)="zo",SUM(G136:G140)-$H$199+C135)))))))</f>
        <v>#REF!</v>
      </c>
      <c r="D140" s="442">
        <f>IF(LEFT($A140,2)="ma",$D$175,IF(LEFT($A140,2)="di",$D$180,IF(LEFT($A140,2)="wo",$D$185,IF(LEFT($A140,2)="do",$D$190,IF(LEFT($A140,2)="vr",$D$195,IF(LEFT($A140,2)="za",$D$198,IF(LEFT($A140,2)="zo",$D$199)))))))</f>
        <v>0</v>
      </c>
      <c r="E140" s="442">
        <f>IF(LEFT($A140,2)="ma",$E$175,IF(LEFT($A140,2)="di",$E$180,IF(LEFT($A140,2)="wo",$E$185,IF(LEFT($A140,2)="do",$E$190,IF(LEFT($A140,2)="vr",$E$195,IF(LEFT($A140,2)="za",$E$198,IF(LEFT($A140,2)="zo",$E$199)))))))</f>
        <v>0</v>
      </c>
      <c r="F140" s="442">
        <f>IF(LEFT($A140,2)="ma",$C$175,IF(LEFT($A140,2)="di",$C$180,IF(LEFT($A140,2)="wo",$C$185,IF(LEFT($A140,2)="do",$C$190,IF(LEFT($A140,2)="vr",$C$195,IF(LEFT($A140,2)="za",$C$198,IF(LEFT($A140,2)="zo",$C$199)))))))</f>
        <v>0</v>
      </c>
      <c r="G140" s="44">
        <f t="shared" si="39"/>
        <v>0</v>
      </c>
      <c r="H140" s="266"/>
      <c r="I140" s="266"/>
      <c r="J140" s="284"/>
      <c r="K140" s="284"/>
      <c r="L140" s="285"/>
      <c r="M140" s="286"/>
      <c r="N140" s="464">
        <f t="shared" si="57"/>
        <v>43095</v>
      </c>
      <c r="O140" s="391"/>
      <c r="P140" s="287"/>
      <c r="Q140" s="287"/>
      <c r="R140" s="81"/>
      <c r="S140" s="71">
        <f t="shared" si="54"/>
        <v>0</v>
      </c>
      <c r="T140" s="6">
        <f t="shared" si="55"/>
        <v>0</v>
      </c>
      <c r="U140" s="36"/>
      <c r="V140" s="72">
        <f t="shared" si="58"/>
        <v>0</v>
      </c>
      <c r="W140" s="72">
        <f t="shared" si="59"/>
        <v>0</v>
      </c>
      <c r="X140" s="73">
        <f t="shared" si="60"/>
        <v>0</v>
      </c>
      <c r="Y140" s="93">
        <f t="shared" si="56"/>
        <v>0</v>
      </c>
      <c r="Z140" s="235"/>
      <c r="AA140" s="532">
        <v>0</v>
      </c>
      <c r="AB140" s="533">
        <v>0</v>
      </c>
      <c r="AC140" s="38"/>
    </row>
    <row r="141" spans="1:29" ht="12.75" customHeight="1" x14ac:dyDescent="0.25">
      <c r="A141" s="496" t="str">
        <f>TEXT($B$141,"dddd")</f>
        <v>dinsdag</v>
      </c>
      <c r="B141" s="663">
        <f>DATE($AC$3,12,28)</f>
        <v>43096</v>
      </c>
      <c r="C141" s="451"/>
      <c r="D141" s="493">
        <f>IF(LEFT($A141,2 )="ma",$D$171,IF(LEFT($A141,2)="di",$D$176,IF(LEFT($A141,2)="wo",$D$181,IF(LEFT($A141,2)="do",$D$186,IF(LEFT($A141,2)="vr",$D$191,IF(LEFT($A141,2)="za",$D$198,IF(LEFT($A141,2)="zo",$D$199)))))))</f>
        <v>0</v>
      </c>
      <c r="E141" s="495">
        <f>IF(LEFT($A141,2)="ma",$E$171,IF(LEFT($A141,2)="di",$E$176,IF(LEFT($A141,2)="wo",$E$181,IF(LEFT($A141,2)="do",$E$186,IF(LEFT($A141,2)="vr",$E$191,IF(LEFT($A141,2)="za",$E$198,IF(LEFT($A141,2)="zo",$E$199)))))))</f>
        <v>0</v>
      </c>
      <c r="F141" s="495">
        <f>IF(LEFT($A141,2)="ma",$C$171,IF(LEFT($A141,2)="di",$C$176,IF(LEFT($A141,2)="wo",$C$181,IF(LEFT($A141,2)="do",$C$186,IF(LEFT($A141,2)="vr",$C$191,IF(LEFT($A141,2)="za",$C$198,IF(LEFT($A141,2)="zo",$C$199)))))))</f>
        <v>0</v>
      </c>
      <c r="G141" s="45">
        <f t="shared" ref="G141:G160" si="62">E141-D141-F141</f>
        <v>0</v>
      </c>
      <c r="H141" s="267"/>
      <c r="I141" s="508"/>
      <c r="J141" s="288"/>
      <c r="K141" s="288"/>
      <c r="L141" s="289"/>
      <c r="M141" s="290"/>
      <c r="N141" s="463">
        <f>$B$141</f>
        <v>43096</v>
      </c>
      <c r="O141" s="392"/>
      <c r="P141" s="291"/>
      <c r="Q141" s="291"/>
      <c r="R141" s="79"/>
      <c r="S141" s="200">
        <f t="shared" si="54"/>
        <v>0</v>
      </c>
      <c r="T141" s="5">
        <f t="shared" si="55"/>
        <v>0</v>
      </c>
      <c r="U141" s="34"/>
      <c r="V141" s="67">
        <f>IF(LEFT(M141,1)="R",IF(U141&lt;$Q$2,0,U141-$Q$2),IF(LEFT(M141,1)="S",IF(U141&lt;$Q$2,0,U141-$Q$2),U141))</f>
        <v>0</v>
      </c>
      <c r="W141" s="67">
        <f>U141</f>
        <v>0</v>
      </c>
      <c r="X141" s="74">
        <f>W141*($Y$3)</f>
        <v>0</v>
      </c>
      <c r="Y141" s="91">
        <f t="shared" si="56"/>
        <v>0</v>
      </c>
      <c r="Z141" s="236"/>
      <c r="AA141" s="534">
        <v>0</v>
      </c>
      <c r="AB141" s="535">
        <v>0</v>
      </c>
      <c r="AC141" s="39"/>
    </row>
    <row r="142" spans="1:29" ht="12.75" customHeight="1" x14ac:dyDescent="0.25">
      <c r="A142" s="497" t="str">
        <f>TEXT($B$141,"dddd")</f>
        <v>dinsdag</v>
      </c>
      <c r="B142" s="664"/>
      <c r="C142" s="450"/>
      <c r="D142" s="494">
        <f>IF(LEFT($A142,2)="ma",$D$172,IF(LEFT($A142,2)="di",$D$177,IF(LEFT($A142,2)="wo",$D$182,IF(LEFT($A142,2)="do",$D$187,IF(LEFT($A142,2)="vr",$D$192,IF(LEFT($A142,2)="za",$D$198,IF(LEFT($A142,2)="zo",$D$199)))))))</f>
        <v>0</v>
      </c>
      <c r="E142" s="441">
        <f>IF(LEFT($A142,2)="ma",$E$172,IF(LEFT($A142,2)="di",$E$177,IF(LEFT($A142,2)="wo",$E$182,IF(LEFT($A142,2)="do",$E$187,IF(LEFT($A142,2)="vr",$E$192,IF(LEFT($A142,2)="za",$E$198,IF(LEFT($A142,2)="zo",$E$199)))))))</f>
        <v>0</v>
      </c>
      <c r="F142" s="441">
        <f>IF(LEFT($A142,2)="ma",$C$172,IF(LEFT($A142,2)="di",$C$177,IF(LEFT($A142,2)="wo",$C$182,IF(LEFT($A142,2)="do",$C$187,IF(LEFT($A142,2)="vr",$C$192,IF(LEFT($A142,2)="za",$C$198,IF(LEFT($A142,2)="zo",$C$199)))))))</f>
        <v>0</v>
      </c>
      <c r="G142" s="43">
        <f t="shared" si="62"/>
        <v>0</v>
      </c>
      <c r="H142" s="265"/>
      <c r="I142" s="265"/>
      <c r="J142" s="280"/>
      <c r="K142" s="280"/>
      <c r="L142" s="281"/>
      <c r="M142" s="282"/>
      <c r="N142" s="463">
        <f t="shared" ref="N142:N145" si="63">$B$141</f>
        <v>43096</v>
      </c>
      <c r="O142" s="390"/>
      <c r="P142" s="283"/>
      <c r="Q142" s="283"/>
      <c r="R142" s="80"/>
      <c r="S142" s="68">
        <f t="shared" si="54"/>
        <v>0</v>
      </c>
      <c r="T142" s="4">
        <f t="shared" si="55"/>
        <v>0</v>
      </c>
      <c r="U142" s="35"/>
      <c r="V142" s="69">
        <f t="shared" si="58"/>
        <v>0</v>
      </c>
      <c r="W142" s="69">
        <f t="shared" si="59"/>
        <v>0</v>
      </c>
      <c r="X142" s="70">
        <f t="shared" si="60"/>
        <v>0</v>
      </c>
      <c r="Y142" s="92">
        <f t="shared" si="56"/>
        <v>0</v>
      </c>
      <c r="Z142" s="234"/>
      <c r="AA142" s="530">
        <v>0</v>
      </c>
      <c r="AB142" s="531">
        <v>0</v>
      </c>
      <c r="AC142" s="37"/>
    </row>
    <row r="143" spans="1:29" ht="12.75" customHeight="1" x14ac:dyDescent="0.25">
      <c r="A143" s="497" t="str">
        <f>TEXT($B$141,"dddd")</f>
        <v>dinsdag</v>
      </c>
      <c r="B143" s="664"/>
      <c r="C143" s="452"/>
      <c r="D143" s="492">
        <f>IF(LEFT($A143,2)="ma",$D$173,IF(LEFT($A143,2)="di",$D$178,IF(LEFT($A143,2)="wo",$D$183,IF(LEFT($A143,2)="do",$D$188,IF(LEFT($A143,2)="vr",$D$193,IF(LEFT($A143,2)="za",$D$198,IF(LEFT($A143,2)="zo",$D$199)))))))</f>
        <v>0</v>
      </c>
      <c r="E143" s="441">
        <f>IF(LEFT($A143,2)="ma",$E$173,IF(LEFT($A143,2)="di",$E$178,IF(LEFT($A143,2)="wo",$E$183,IF(LEFT($A143,2)="do",$E$188,IF(LEFT($A143,2)="vr",$E$193,IF(LEFT($A143,2)="za",$E$198,IF(LEFT($A143,2)="zo",$E$199)))))))</f>
        <v>0</v>
      </c>
      <c r="F143" s="441">
        <f>IF(LEFT($A143,2)="ma",$C$173,IF(LEFT($A143,2)="di",$C$178,IF(LEFT($A143,2)="wo",$C$183,IF(LEFT($A143,2)="do",$C$188,IF(LEFT($A143,2)="vr",$C$193,IF(LEFT($A143,2)="za",$C$198,IF(LEFT($A143,2)="zo",$C$199)))))))</f>
        <v>0</v>
      </c>
      <c r="G143" s="43">
        <f t="shared" si="62"/>
        <v>0</v>
      </c>
      <c r="H143" s="265"/>
      <c r="I143" s="265"/>
      <c r="J143" s="280"/>
      <c r="K143" s="280"/>
      <c r="L143" s="281"/>
      <c r="M143" s="282"/>
      <c r="N143" s="463">
        <f t="shared" si="63"/>
        <v>43096</v>
      </c>
      <c r="O143" s="390"/>
      <c r="P143" s="283"/>
      <c r="Q143" s="283"/>
      <c r="R143" s="80"/>
      <c r="S143" s="68">
        <f t="shared" si="54"/>
        <v>0</v>
      </c>
      <c r="T143" s="4">
        <f t="shared" si="55"/>
        <v>0</v>
      </c>
      <c r="U143" s="35"/>
      <c r="V143" s="69">
        <f t="shared" si="58"/>
        <v>0</v>
      </c>
      <c r="W143" s="69">
        <f t="shared" si="59"/>
        <v>0</v>
      </c>
      <c r="X143" s="70">
        <f t="shared" si="60"/>
        <v>0</v>
      </c>
      <c r="Y143" s="92">
        <f t="shared" si="56"/>
        <v>0</v>
      </c>
      <c r="Z143" s="234"/>
      <c r="AA143" s="530">
        <v>0</v>
      </c>
      <c r="AB143" s="531">
        <v>0</v>
      </c>
      <c r="AC143" s="37"/>
    </row>
    <row r="144" spans="1:29" ht="12.75" customHeight="1" thickBot="1" x14ac:dyDescent="0.3">
      <c r="A144" s="497" t="str">
        <f>TEXT($B$141,"dddd")</f>
        <v>dinsdag</v>
      </c>
      <c r="B144" s="664"/>
      <c r="C144" s="450"/>
      <c r="D144" s="441">
        <f>IF(LEFT($A144,2)="ma",$D$174,IF(LEFT($A144,2)="di",$D$179,IF(LEFT($A144,2)="wo",$D$184,IF(LEFT($A144,2)="do",$D$189,IF(LEFT($A144,2)="vr",$D$194,IF(LEFT($A144,2)="za",$D$198,IF(LEFT($A144,2)="zo",$D$199)))))))</f>
        <v>0</v>
      </c>
      <c r="E144" s="441">
        <f>IF(LEFT($A144,2)="ma",$E$174,IF(LEFT($A144,2)="di",$E$179,IF(LEFT($A144,2)="wo",$E$184,IF(LEFT($A144,2)="do",$E$189,IF(LEFT($A144,2)="vr",$E$194,IF(LEFT($A144,2)="za",$E$198,IF(LEFT($A144,2)="zo",$E$199)))))))</f>
        <v>0</v>
      </c>
      <c r="F144" s="441">
        <f>IF(LEFT($A144,2)="ma",$C$174,IF(LEFT($A144,2)="di",$C$179,IF(LEFT($A144,2)="wo",$C$184,IF(LEFT($A144,2)="do",$C$189,IF(LEFT($A144,2)="vr",$C$194,IF(LEFT($A144,2)="za",$C$198,IF(LEFT($A144,2)="zo",$C$199)))))))</f>
        <v>0</v>
      </c>
      <c r="G144" s="43">
        <f t="shared" si="62"/>
        <v>0</v>
      </c>
      <c r="H144" s="265"/>
      <c r="I144" s="265"/>
      <c r="J144" s="280"/>
      <c r="K144" s="280"/>
      <c r="L144" s="281"/>
      <c r="M144" s="282"/>
      <c r="N144" s="463">
        <f t="shared" si="63"/>
        <v>43096</v>
      </c>
      <c r="O144" s="390"/>
      <c r="P144" s="283"/>
      <c r="Q144" s="283"/>
      <c r="R144" s="80"/>
      <c r="S144" s="68">
        <f t="shared" si="54"/>
        <v>0</v>
      </c>
      <c r="T144" s="4">
        <f t="shared" si="55"/>
        <v>0</v>
      </c>
      <c r="U144" s="35"/>
      <c r="V144" s="69">
        <f t="shared" si="58"/>
        <v>0</v>
      </c>
      <c r="W144" s="69">
        <f t="shared" si="59"/>
        <v>0</v>
      </c>
      <c r="X144" s="70">
        <f t="shared" si="60"/>
        <v>0</v>
      </c>
      <c r="Y144" s="92">
        <f t="shared" si="56"/>
        <v>0</v>
      </c>
      <c r="Z144" s="234"/>
      <c r="AA144" s="530">
        <v>0</v>
      </c>
      <c r="AB144" s="531">
        <v>0</v>
      </c>
      <c r="AC144" s="37"/>
    </row>
    <row r="145" spans="1:29" ht="13.5" customHeight="1" thickBot="1" x14ac:dyDescent="0.3">
      <c r="A145" s="498" t="str">
        <f>TEXT($B$141,"dddd")</f>
        <v>dinsdag</v>
      </c>
      <c r="B145" s="665"/>
      <c r="C145" s="449" t="e">
        <f t="shared" si="61"/>
        <v>#REF!</v>
      </c>
      <c r="D145" s="442">
        <f>IF(LEFT($A145,2)="ma",$D$175,IF(LEFT($A145,2)="di",$D$180,IF(LEFT($A145,2)="wo",$D$185,IF(LEFT($A145,2)="do",$D$190,IF(LEFT($A145,2)="vr",$D$195,IF(LEFT($A145,2)="za",$D$198,IF(LEFT($A145,2)="zo",$D$199)))))))</f>
        <v>0</v>
      </c>
      <c r="E145" s="442">
        <f>IF(LEFT($A145,2)="ma",$E$175,IF(LEFT($A145,2)="di",$E$180,IF(LEFT($A145,2)="wo",$E$185,IF(LEFT($A145,2)="do",$E$190,IF(LEFT($A145,2)="vr",$E$195,IF(LEFT($A145,2)="za",$E$198,IF(LEFT($A145,2)="zo",$E$199)))))))</f>
        <v>0</v>
      </c>
      <c r="F145" s="442">
        <f>IF(LEFT($A145,2)="ma",$C$175,IF(LEFT($A145,2)="di",$C$180,IF(LEFT($A145,2)="wo",$C$185,IF(LEFT($A145,2)="do",$C$190,IF(LEFT($A145,2)="vr",$C$195,IF(LEFT($A145,2)="za",$C$198,IF(LEFT($A145,2)="zo",$C$199)))))))</f>
        <v>0</v>
      </c>
      <c r="G145" s="46">
        <f t="shared" si="62"/>
        <v>0</v>
      </c>
      <c r="H145" s="268"/>
      <c r="I145" s="266"/>
      <c r="J145" s="292"/>
      <c r="K145" s="292"/>
      <c r="L145" s="293"/>
      <c r="M145" s="294"/>
      <c r="N145" s="463">
        <f t="shared" si="63"/>
        <v>43096</v>
      </c>
      <c r="O145" s="393"/>
      <c r="P145" s="295"/>
      <c r="Q145" s="295"/>
      <c r="R145" s="81"/>
      <c r="S145" s="71">
        <f t="shared" si="54"/>
        <v>0</v>
      </c>
      <c r="T145" s="6">
        <f t="shared" si="55"/>
        <v>0</v>
      </c>
      <c r="U145" s="36"/>
      <c r="V145" s="72">
        <f t="shared" si="58"/>
        <v>0</v>
      </c>
      <c r="W145" s="72">
        <f t="shared" si="59"/>
        <v>0</v>
      </c>
      <c r="X145" s="73">
        <f t="shared" si="60"/>
        <v>0</v>
      </c>
      <c r="Y145" s="93">
        <f t="shared" si="56"/>
        <v>0</v>
      </c>
      <c r="Z145" s="237"/>
      <c r="AA145" s="536">
        <v>0</v>
      </c>
      <c r="AB145" s="537">
        <v>0</v>
      </c>
      <c r="AC145" s="40"/>
    </row>
    <row r="146" spans="1:29" ht="12.75" customHeight="1" thickBot="1" x14ac:dyDescent="0.3">
      <c r="A146" s="499" t="str">
        <f>TEXT($B$146,"dddd")</f>
        <v>woensdag</v>
      </c>
      <c r="B146" s="663">
        <f>DATE($AC$3,12,29)</f>
        <v>43097</v>
      </c>
      <c r="C146" s="451"/>
      <c r="D146" s="493">
        <f>IF(LEFT($A146,2 )="ma",$D$171,IF(LEFT($A146,2)="di",$D$176,IF(LEFT($A146,2)="wo",$D$181,IF(LEFT($A146,2)="do",$D$186,IF(LEFT($A146,2)="vr",$D$191,IF(LEFT($A146,2)="za",$D$198,IF(LEFT($A146,2)="zo",$D$199)))))))</f>
        <v>0</v>
      </c>
      <c r="E146" s="495">
        <f>IF(LEFT($A146,2)="ma",$E$171,IF(LEFT($A146,2)="di",$E$176,IF(LEFT($A146,2)="wo",$E$181,IF(LEFT($A146,2)="do",$E$186,IF(LEFT($A146,2)="vr",$E$191,IF(LEFT($A146,2)="za",$E$198,IF(LEFT($A146,2)="zo",$E$199)))))))</f>
        <v>0</v>
      </c>
      <c r="F146" s="495">
        <f>IF(LEFT($A146,2)="ma",$C$171,IF(LEFT($A146,2)="di",$C$176,IF(LEFT($A146,2)="wo",$C$181,IF(LEFT($A146,2)="do",$C$186,IF(LEFT($A146,2)="vr",$C$191,IF(LEFT($A146,2)="za",$C$198,IF(LEFT($A146,2)="zo",$C$199)))))))</f>
        <v>0</v>
      </c>
      <c r="G146" s="42">
        <f t="shared" si="62"/>
        <v>0</v>
      </c>
      <c r="H146" s="264"/>
      <c r="I146" s="508"/>
      <c r="J146" s="276"/>
      <c r="K146" s="276"/>
      <c r="L146" s="277"/>
      <c r="M146" s="278"/>
      <c r="N146" s="464">
        <f>$B$146</f>
        <v>43097</v>
      </c>
      <c r="O146" s="389"/>
      <c r="P146" s="279"/>
      <c r="Q146" s="279"/>
      <c r="R146" s="79"/>
      <c r="S146" s="200">
        <f t="shared" si="54"/>
        <v>0</v>
      </c>
      <c r="T146" s="5">
        <f t="shared" si="55"/>
        <v>0</v>
      </c>
      <c r="U146" s="34"/>
      <c r="V146" s="67">
        <f>IF(LEFT(M146,1)="R",IF(U146&lt;$Q$2,0,U146-$Q$2),IF(LEFT(M146,1)="S",IF(U146&lt;$Q$2,0,U146-$Q$2),U146))</f>
        <v>0</v>
      </c>
      <c r="W146" s="67">
        <f>U146</f>
        <v>0</v>
      </c>
      <c r="X146" s="74">
        <f>W146*($Y$3)</f>
        <v>0</v>
      </c>
      <c r="Y146" s="91">
        <f t="shared" si="56"/>
        <v>0</v>
      </c>
      <c r="Z146" s="238"/>
      <c r="AA146" s="528">
        <v>0</v>
      </c>
      <c r="AB146" s="529">
        <v>0</v>
      </c>
      <c r="AC146" s="41"/>
    </row>
    <row r="147" spans="1:29" ht="12.75" customHeight="1" thickBot="1" x14ac:dyDescent="0.3">
      <c r="A147" s="499" t="str">
        <f>TEXT($B$146,"dddd")</f>
        <v>woensdag</v>
      </c>
      <c r="B147" s="664"/>
      <c r="C147" s="450"/>
      <c r="D147" s="494">
        <f>IF(LEFT($A147,2)="ma",$D$172,IF(LEFT($A147,2)="di",$D$177,IF(LEFT($A147,2)="wo",$D$182,IF(LEFT($A147,2)="do",$D$187,IF(LEFT($A147,2)="vr",$D$192,IF(LEFT($A147,2)="za",$D$198,IF(LEFT($A147,2)="zo",$D$199)))))))</f>
        <v>0</v>
      </c>
      <c r="E147" s="441">
        <f>IF(LEFT($A147,2)="ma",$E$172,IF(LEFT($A147,2)="di",$E$177,IF(LEFT($A147,2)="wo",$E$182,IF(LEFT($A147,2)="do",$E$187,IF(LEFT($A147,2)="vr",$E$192,IF(LEFT($A147,2)="za",$E$198,IF(LEFT($A147,2)="zo",$E$199)))))))</f>
        <v>0</v>
      </c>
      <c r="F147" s="441">
        <f>IF(LEFT($A147,2)="ma",$C$172,IF(LEFT($A147,2)="di",$C$177,IF(LEFT($A147,2)="wo",$C$182,IF(LEFT($A147,2)="do",$C$187,IF(LEFT($A147,2)="vr",$C$192,IF(LEFT($A147,2)="za",$C$198,IF(LEFT($A147,2)="zo",$C$199)))))))</f>
        <v>0</v>
      </c>
      <c r="G147" s="43">
        <f t="shared" si="62"/>
        <v>0</v>
      </c>
      <c r="H147" s="265"/>
      <c r="I147" s="265"/>
      <c r="J147" s="280"/>
      <c r="K147" s="280"/>
      <c r="L147" s="281"/>
      <c r="M147" s="282"/>
      <c r="N147" s="464">
        <f t="shared" ref="N147:N150" si="64">$B$146</f>
        <v>43097</v>
      </c>
      <c r="O147" s="390"/>
      <c r="P147" s="283"/>
      <c r="Q147" s="283"/>
      <c r="R147" s="80"/>
      <c r="S147" s="68">
        <f t="shared" si="54"/>
        <v>0</v>
      </c>
      <c r="T147" s="4">
        <f t="shared" si="55"/>
        <v>0</v>
      </c>
      <c r="U147" s="35"/>
      <c r="V147" s="69">
        <f t="shared" si="58"/>
        <v>0</v>
      </c>
      <c r="W147" s="69">
        <f t="shared" si="59"/>
        <v>0</v>
      </c>
      <c r="X147" s="70">
        <f t="shared" si="60"/>
        <v>0</v>
      </c>
      <c r="Y147" s="92">
        <f t="shared" si="56"/>
        <v>0</v>
      </c>
      <c r="Z147" s="234"/>
      <c r="AA147" s="530">
        <v>0</v>
      </c>
      <c r="AB147" s="531">
        <v>0</v>
      </c>
      <c r="AC147" s="37"/>
    </row>
    <row r="148" spans="1:29" ht="12.75" customHeight="1" thickBot="1" x14ac:dyDescent="0.3">
      <c r="A148" s="499" t="str">
        <f>TEXT($B$146,"dddd")</f>
        <v>woensdag</v>
      </c>
      <c r="B148" s="664"/>
      <c r="C148" s="452"/>
      <c r="D148" s="492">
        <f>IF(LEFT($A148,2)="ma",$D$173,IF(LEFT($A148,2)="di",$D$178,IF(LEFT($A148,2)="wo",$D$183,IF(LEFT($A148,2)="do",$D$188,IF(LEFT($A148,2)="vr",$D$193,IF(LEFT($A148,2)="za",$D$198,IF(LEFT($A148,2)="zo",$D$199)))))))</f>
        <v>0</v>
      </c>
      <c r="E148" s="441">
        <f>IF(LEFT($A148,2)="ma",$E$173,IF(LEFT($A148,2)="di",$E$178,IF(LEFT($A148,2)="wo",$E$183,IF(LEFT($A148,2)="do",$E$188,IF(LEFT($A148,2)="vr",$E$193,IF(LEFT($A148,2)="za",$E$198,IF(LEFT($A148,2)="zo",$E$199)))))))</f>
        <v>0</v>
      </c>
      <c r="F148" s="441">
        <f>IF(LEFT($A148,2)="ma",$C$173,IF(LEFT($A148,2)="di",$C$178,IF(LEFT($A148,2)="wo",$C$183,IF(LEFT($A148,2)="do",$C$188,IF(LEFT($A148,2)="vr",$C$193,IF(LEFT($A148,2)="za",$C$198,IF(LEFT($A148,2)="zo",$C$199)))))))</f>
        <v>0</v>
      </c>
      <c r="G148" s="43">
        <f t="shared" si="62"/>
        <v>0</v>
      </c>
      <c r="H148" s="265"/>
      <c r="I148" s="265"/>
      <c r="J148" s="280"/>
      <c r="K148" s="280"/>
      <c r="L148" s="281"/>
      <c r="M148" s="282"/>
      <c r="N148" s="464">
        <f t="shared" si="64"/>
        <v>43097</v>
      </c>
      <c r="O148" s="390"/>
      <c r="P148" s="283"/>
      <c r="Q148" s="283"/>
      <c r="R148" s="80"/>
      <c r="S148" s="68">
        <f t="shared" si="54"/>
        <v>0</v>
      </c>
      <c r="T148" s="4">
        <f t="shared" si="55"/>
        <v>0</v>
      </c>
      <c r="U148" s="35"/>
      <c r="V148" s="69">
        <f t="shared" si="58"/>
        <v>0</v>
      </c>
      <c r="W148" s="69">
        <f t="shared" si="59"/>
        <v>0</v>
      </c>
      <c r="X148" s="70">
        <f t="shared" si="60"/>
        <v>0</v>
      </c>
      <c r="Y148" s="92">
        <f t="shared" si="56"/>
        <v>0</v>
      </c>
      <c r="Z148" s="234"/>
      <c r="AA148" s="530">
        <v>0</v>
      </c>
      <c r="AB148" s="531">
        <v>0</v>
      </c>
      <c r="AC148" s="37"/>
    </row>
    <row r="149" spans="1:29" ht="12.75" customHeight="1" thickBot="1" x14ac:dyDescent="0.3">
      <c r="A149" s="499" t="str">
        <f>TEXT($B$146,"dddd")</f>
        <v>woensdag</v>
      </c>
      <c r="B149" s="664"/>
      <c r="C149" s="450"/>
      <c r="D149" s="441">
        <f>IF(LEFT($A149,2)="ma",$D$174,IF(LEFT($A149,2)="di",$D$179,IF(LEFT($A149,2)="wo",$D$184,IF(LEFT($A149,2)="do",$D$189,IF(LEFT($A149,2)="vr",$D$194,IF(LEFT($A149,2)="za",$D$198,IF(LEFT($A149,2)="zo",$D$199)))))))</f>
        <v>0</v>
      </c>
      <c r="E149" s="441">
        <f>IF(LEFT($A149,2)="ma",$E$174,IF(LEFT($A149,2)="di",$E$179,IF(LEFT($A149,2)="wo",$E$184,IF(LEFT($A149,2)="do",$E$189,IF(LEFT($A149,2)="vr",$E$194,IF(LEFT($A149,2)="za",$E$198,IF(LEFT($A149,2)="zo",$E$199)))))))</f>
        <v>0</v>
      </c>
      <c r="F149" s="441">
        <f>IF(LEFT($A149,2)="ma",$C$174,IF(LEFT($A149,2)="di",$C$179,IF(LEFT($A149,2)="wo",$C$184,IF(LEFT($A149,2)="do",$C$189,IF(LEFT($A149,2)="vr",$C$194,IF(LEFT($A149,2)="za",$C$198,IF(LEFT($A149,2)="zo",$C$199)))))))</f>
        <v>0</v>
      </c>
      <c r="G149" s="43">
        <f t="shared" si="62"/>
        <v>0</v>
      </c>
      <c r="H149" s="265"/>
      <c r="I149" s="265"/>
      <c r="J149" s="280"/>
      <c r="K149" s="280"/>
      <c r="L149" s="281"/>
      <c r="M149" s="282"/>
      <c r="N149" s="464">
        <f t="shared" si="64"/>
        <v>43097</v>
      </c>
      <c r="O149" s="390"/>
      <c r="P149" s="283"/>
      <c r="Q149" s="283"/>
      <c r="R149" s="80"/>
      <c r="S149" s="68">
        <f t="shared" si="54"/>
        <v>0</v>
      </c>
      <c r="T149" s="4">
        <f t="shared" si="55"/>
        <v>0</v>
      </c>
      <c r="U149" s="35"/>
      <c r="V149" s="69">
        <f t="shared" si="58"/>
        <v>0</v>
      </c>
      <c r="W149" s="69">
        <f t="shared" si="59"/>
        <v>0</v>
      </c>
      <c r="X149" s="70">
        <f t="shared" si="60"/>
        <v>0</v>
      </c>
      <c r="Y149" s="92">
        <f t="shared" si="56"/>
        <v>0</v>
      </c>
      <c r="Z149" s="234"/>
      <c r="AA149" s="530">
        <v>0</v>
      </c>
      <c r="AB149" s="531">
        <v>0</v>
      </c>
      <c r="AC149" s="37"/>
    </row>
    <row r="150" spans="1:29" ht="13.5" customHeight="1" thickBot="1" x14ac:dyDescent="0.3">
      <c r="A150" s="499" t="str">
        <f>TEXT($B$146,"dddd")</f>
        <v>woensdag</v>
      </c>
      <c r="B150" s="665"/>
      <c r="C150" s="449" t="e">
        <f t="shared" si="61"/>
        <v>#REF!</v>
      </c>
      <c r="D150" s="442">
        <f>IF(LEFT($A150,2)="ma",$D$175,IF(LEFT($A150,2)="di",$D$180,IF(LEFT($A150,2)="wo",$D$185,IF(LEFT($A150,2)="do",$D$190,IF(LEFT($A150,2)="vr",$D$195,IF(LEFT($A150,2)="za",$D$198,IF(LEFT($A150,2)="zo",$D$199)))))))</f>
        <v>0</v>
      </c>
      <c r="E150" s="442">
        <f>IF(LEFT($A150,2)="ma",$E$175,IF(LEFT($A150,2)="di",$E$180,IF(LEFT($A150,2)="wo",$E$185,IF(LEFT($A150,2)="do",$E$190,IF(LEFT($A150,2)="vr",$E$195,IF(LEFT($A150,2)="za",$E$198,IF(LEFT($A150,2)="zo",$E$199)))))))</f>
        <v>0</v>
      </c>
      <c r="F150" s="442">
        <f>IF(LEFT($A150,2)="ma",$C$175,IF(LEFT($A150,2)="di",$C$180,IF(LEFT($A150,2)="wo",$C$185,IF(LEFT($A150,2)="do",$C$190,IF(LEFT($A150,2)="vr",$C$195,IF(LEFT($A150,2)="za",$C$198,IF(LEFT($A150,2)="zo",$C$199)))))))</f>
        <v>0</v>
      </c>
      <c r="G150" s="44">
        <f t="shared" si="62"/>
        <v>0</v>
      </c>
      <c r="H150" s="266"/>
      <c r="I150" s="266"/>
      <c r="J150" s="284"/>
      <c r="K150" s="284"/>
      <c r="L150" s="285"/>
      <c r="M150" s="286"/>
      <c r="N150" s="464">
        <f t="shared" si="64"/>
        <v>43097</v>
      </c>
      <c r="O150" s="391"/>
      <c r="P150" s="287"/>
      <c r="Q150" s="287"/>
      <c r="R150" s="81"/>
      <c r="S150" s="71">
        <f t="shared" si="54"/>
        <v>0</v>
      </c>
      <c r="T150" s="6">
        <f t="shared" si="55"/>
        <v>0</v>
      </c>
      <c r="U150" s="36"/>
      <c r="V150" s="72">
        <f t="shared" si="58"/>
        <v>0</v>
      </c>
      <c r="W150" s="72">
        <f t="shared" si="59"/>
        <v>0</v>
      </c>
      <c r="X150" s="73">
        <f t="shared" si="60"/>
        <v>0</v>
      </c>
      <c r="Y150" s="93">
        <f t="shared" si="56"/>
        <v>0</v>
      </c>
      <c r="Z150" s="235"/>
      <c r="AA150" s="532">
        <v>0</v>
      </c>
      <c r="AB150" s="533">
        <v>0</v>
      </c>
      <c r="AC150" s="38"/>
    </row>
    <row r="151" spans="1:29" ht="12.75" customHeight="1" thickBot="1" x14ac:dyDescent="0.3">
      <c r="A151" s="496" t="str">
        <f>TEXT($B$151,"dddd")</f>
        <v>donderdag</v>
      </c>
      <c r="B151" s="663">
        <f>DATE($AC$3,12,30)</f>
        <v>43098</v>
      </c>
      <c r="C151" s="451"/>
      <c r="D151" s="493">
        <f>IF(LEFT($A151,2 )="ma",$D$171,IF(LEFT($A151,2)="di",$D$176,IF(LEFT($A151,2)="wo",$D$181,IF(LEFT($A151,2)="do",$D$186,IF(LEFT($A151,2)="vr",$D$191,IF(LEFT($A151,2)="za",$D$198,IF(LEFT($A151,2)="zo",$D$199)))))))</f>
        <v>0</v>
      </c>
      <c r="E151" s="495">
        <f>IF(LEFT($A151,2)="ma",$E$171,IF(LEFT($A151,2)="di",$E$176,IF(LEFT($A151,2)="wo",$E$181,IF(LEFT($A151,2)="do",$E$186,IF(LEFT($A151,2)="vr",$E$191,IF(LEFT($A151,2)="za",$E$198,IF(LEFT($A151,2)="zo",$E$199)))))))</f>
        <v>0</v>
      </c>
      <c r="F151" s="495">
        <f>IF(LEFT($A151,2)="ma",$C$171,IF(LEFT($A151,2)="di",$C$176,IF(LEFT($A151,2)="wo",$C$181,IF(LEFT($A151,2)="do",$C$186,IF(LEFT($A151,2)="vr",$C$191,IF(LEFT($A151,2)="za",$C$198,IF(LEFT($A151,2)="zo",$C$199)))))))</f>
        <v>0</v>
      </c>
      <c r="G151" s="45">
        <f t="shared" si="62"/>
        <v>0</v>
      </c>
      <c r="H151" s="267"/>
      <c r="I151" s="508"/>
      <c r="J151" s="288"/>
      <c r="K151" s="288"/>
      <c r="L151" s="289"/>
      <c r="M151" s="290"/>
      <c r="N151" s="464">
        <f>$B$151</f>
        <v>43098</v>
      </c>
      <c r="O151" s="392"/>
      <c r="P151" s="291"/>
      <c r="Q151" s="291"/>
      <c r="R151" s="79"/>
      <c r="S151" s="200">
        <f t="shared" si="54"/>
        <v>0</v>
      </c>
      <c r="T151" s="5">
        <f t="shared" si="55"/>
        <v>0</v>
      </c>
      <c r="U151" s="34"/>
      <c r="V151" s="67">
        <f>IF(LEFT(M151,1)="R",IF(U151&lt;$Q$2,0,U151-$Q$2),IF(LEFT(M151,1)="S",IF(U151&lt;$Q$2,0,U151-$Q$2),U151))</f>
        <v>0</v>
      </c>
      <c r="W151" s="67">
        <f>U151</f>
        <v>0</v>
      </c>
      <c r="X151" s="74">
        <f>W151*($Y$3)</f>
        <v>0</v>
      </c>
      <c r="Y151" s="91">
        <f t="shared" si="56"/>
        <v>0</v>
      </c>
      <c r="Z151" s="236"/>
      <c r="AA151" s="528">
        <v>0</v>
      </c>
      <c r="AB151" s="529">
        <v>0</v>
      </c>
      <c r="AC151" s="39"/>
    </row>
    <row r="152" spans="1:29" ht="12.75" customHeight="1" thickBot="1" x14ac:dyDescent="0.3">
      <c r="A152" s="497" t="str">
        <f>TEXT($B$151,"dddd")</f>
        <v>donderdag</v>
      </c>
      <c r="B152" s="664"/>
      <c r="C152" s="450"/>
      <c r="D152" s="494">
        <f>IF(LEFT($A152,2)="ma",$D$172,IF(LEFT($A152,2)="di",$D$177,IF(LEFT($A152,2)="wo",$D$182,IF(LEFT($A152,2)="do",$D$187,IF(LEFT($A152,2)="vr",$D$192,IF(LEFT($A152,2)="za",$D$198,IF(LEFT($A152,2)="zo",$D$199)))))))</f>
        <v>0</v>
      </c>
      <c r="E152" s="441">
        <f>IF(LEFT($A152,2)="ma",$E$172,IF(LEFT($A152,2)="di",$E$177,IF(LEFT($A152,2)="wo",$E$182,IF(LEFT($A152,2)="do",$E$187,IF(LEFT($A152,2)="vr",$E$192,IF(LEFT($A152,2)="za",$E$198,IF(LEFT($A152,2)="zo",$E$199)))))))</f>
        <v>0</v>
      </c>
      <c r="F152" s="441">
        <f>IF(LEFT($A152,2)="ma",$C$172,IF(LEFT($A152,2)="di",$C$177,IF(LEFT($A152,2)="wo",$C$182,IF(LEFT($A152,2)="do",$C$187,IF(LEFT($A152,2)="vr",$C$192,IF(LEFT($A152,2)="za",$C$198,IF(LEFT($A152,2)="zo",$C$199)))))))</f>
        <v>0</v>
      </c>
      <c r="G152" s="43">
        <f t="shared" si="62"/>
        <v>0</v>
      </c>
      <c r="H152" s="265"/>
      <c r="I152" s="265"/>
      <c r="J152" s="280"/>
      <c r="K152" s="280"/>
      <c r="L152" s="281"/>
      <c r="M152" s="282"/>
      <c r="N152" s="464">
        <f t="shared" ref="N152:N155" si="65">$B$151</f>
        <v>43098</v>
      </c>
      <c r="O152" s="390"/>
      <c r="P152" s="283"/>
      <c r="Q152" s="283"/>
      <c r="R152" s="80"/>
      <c r="S152" s="68">
        <f t="shared" si="54"/>
        <v>0</v>
      </c>
      <c r="T152" s="4">
        <f t="shared" si="55"/>
        <v>0</v>
      </c>
      <c r="U152" s="35"/>
      <c r="V152" s="69">
        <f t="shared" si="58"/>
        <v>0</v>
      </c>
      <c r="W152" s="69">
        <f t="shared" si="59"/>
        <v>0</v>
      </c>
      <c r="X152" s="70">
        <f t="shared" si="60"/>
        <v>0</v>
      </c>
      <c r="Y152" s="92">
        <f t="shared" si="56"/>
        <v>0</v>
      </c>
      <c r="Z152" s="234"/>
      <c r="AA152" s="530">
        <v>0</v>
      </c>
      <c r="AB152" s="531">
        <v>0</v>
      </c>
      <c r="AC152" s="37"/>
    </row>
    <row r="153" spans="1:29" ht="12.75" customHeight="1" thickBot="1" x14ac:dyDescent="0.3">
      <c r="A153" s="497" t="str">
        <f>TEXT($B$151,"dddd")</f>
        <v>donderdag</v>
      </c>
      <c r="B153" s="664"/>
      <c r="C153" s="452"/>
      <c r="D153" s="492">
        <f>IF(LEFT($A153,2)="ma",$D$173,IF(LEFT($A153,2)="di",$D$178,IF(LEFT($A153,2)="wo",$D$183,IF(LEFT($A153,2)="do",$D$188,IF(LEFT($A153,2)="vr",$D$193,IF(LEFT($A153,2)="za",$D$198,IF(LEFT($A153,2)="zo",$D$199)))))))</f>
        <v>0</v>
      </c>
      <c r="E153" s="441">
        <f>IF(LEFT($A153,2)="ma",$E$173,IF(LEFT($A153,2)="di",$E$178,IF(LEFT($A153,2)="wo",$E$183,IF(LEFT($A153,2)="do",$E$188,IF(LEFT($A153,2)="vr",$E$193,IF(LEFT($A153,2)="za",$E$198,IF(LEFT($A153,2)="zo",$E$199)))))))</f>
        <v>0</v>
      </c>
      <c r="F153" s="441">
        <f>IF(LEFT($A153,2)="ma",$C$173,IF(LEFT($A153,2)="di",$C$178,IF(LEFT($A153,2)="wo",$C$183,IF(LEFT($A153,2)="do",$C$188,IF(LEFT($A153,2)="vr",$C$193,IF(LEFT($A153,2)="za",$C$198,IF(LEFT($A153,2)="zo",$C$199)))))))</f>
        <v>0</v>
      </c>
      <c r="G153" s="43">
        <f t="shared" si="62"/>
        <v>0</v>
      </c>
      <c r="H153" s="265"/>
      <c r="I153" s="265"/>
      <c r="J153" s="280"/>
      <c r="K153" s="280"/>
      <c r="L153" s="281"/>
      <c r="M153" s="282"/>
      <c r="N153" s="464">
        <f t="shared" si="65"/>
        <v>43098</v>
      </c>
      <c r="O153" s="390"/>
      <c r="P153" s="283"/>
      <c r="Q153" s="283"/>
      <c r="R153" s="80"/>
      <c r="S153" s="68">
        <f t="shared" si="54"/>
        <v>0</v>
      </c>
      <c r="T153" s="4">
        <f t="shared" si="55"/>
        <v>0</v>
      </c>
      <c r="U153" s="35"/>
      <c r="V153" s="69">
        <f t="shared" si="58"/>
        <v>0</v>
      </c>
      <c r="W153" s="69">
        <f t="shared" si="59"/>
        <v>0</v>
      </c>
      <c r="X153" s="70">
        <f t="shared" si="60"/>
        <v>0</v>
      </c>
      <c r="Y153" s="92">
        <f t="shared" si="56"/>
        <v>0</v>
      </c>
      <c r="Z153" s="234"/>
      <c r="AA153" s="530">
        <v>0</v>
      </c>
      <c r="AB153" s="531">
        <v>0</v>
      </c>
      <c r="AC153" s="37"/>
    </row>
    <row r="154" spans="1:29" ht="12.75" customHeight="1" thickBot="1" x14ac:dyDescent="0.3">
      <c r="A154" s="497" t="str">
        <f>TEXT($B$151,"dddd")</f>
        <v>donderdag</v>
      </c>
      <c r="B154" s="664"/>
      <c r="C154" s="450"/>
      <c r="D154" s="441">
        <f>IF(LEFT($A154,2)="ma",$D$174,IF(LEFT($A154,2)="di",$D$179,IF(LEFT($A154,2)="wo",$D$184,IF(LEFT($A154,2)="do",$D$189,IF(LEFT($A154,2)="vr",$D$194,IF(LEFT($A154,2)="za",$D$198,IF(LEFT($A154,2)="zo",$D$199)))))))</f>
        <v>0</v>
      </c>
      <c r="E154" s="441">
        <f>IF(LEFT($A154,2)="ma",$E$174,IF(LEFT($A154,2)="di",$E$179,IF(LEFT($A154,2)="wo",$E$184,IF(LEFT($A154,2)="do",$E$189,IF(LEFT($A154,2)="vr",$E$194,IF(LEFT($A154,2)="za",$E$198,IF(LEFT($A154,2)="zo",$E$199)))))))</f>
        <v>0</v>
      </c>
      <c r="F154" s="441">
        <f>IF(LEFT($A154,2)="ma",$C$174,IF(LEFT($A154,2)="di",$C$179,IF(LEFT($A154,2)="wo",$C$184,IF(LEFT($A154,2)="do",$C$189,IF(LEFT($A154,2)="vr",$C$194,IF(LEFT($A154,2)="za",$C$198,IF(LEFT($A154,2)="zo",$C$199)))))))</f>
        <v>0</v>
      </c>
      <c r="G154" s="43">
        <f t="shared" si="62"/>
        <v>0</v>
      </c>
      <c r="H154" s="265"/>
      <c r="I154" s="265"/>
      <c r="J154" s="280"/>
      <c r="K154" s="280"/>
      <c r="L154" s="281"/>
      <c r="M154" s="282"/>
      <c r="N154" s="464">
        <f t="shared" si="65"/>
        <v>43098</v>
      </c>
      <c r="O154" s="390"/>
      <c r="P154" s="283"/>
      <c r="Q154" s="283"/>
      <c r="R154" s="80"/>
      <c r="S154" s="68">
        <f t="shared" si="54"/>
        <v>0</v>
      </c>
      <c r="T154" s="4">
        <f t="shared" si="55"/>
        <v>0</v>
      </c>
      <c r="U154" s="35"/>
      <c r="V154" s="69">
        <f t="shared" si="58"/>
        <v>0</v>
      </c>
      <c r="W154" s="69">
        <f t="shared" si="59"/>
        <v>0</v>
      </c>
      <c r="X154" s="70">
        <f t="shared" si="60"/>
        <v>0</v>
      </c>
      <c r="Y154" s="92">
        <f t="shared" si="56"/>
        <v>0</v>
      </c>
      <c r="Z154" s="234"/>
      <c r="AA154" s="530">
        <v>0</v>
      </c>
      <c r="AB154" s="531">
        <v>0</v>
      </c>
      <c r="AC154" s="37"/>
    </row>
    <row r="155" spans="1:29" ht="13.5" customHeight="1" thickBot="1" x14ac:dyDescent="0.3">
      <c r="A155" s="498" t="str">
        <f>TEXT($B$151,"dddd")</f>
        <v>donderdag</v>
      </c>
      <c r="B155" s="665"/>
      <c r="C155" s="449" t="e">
        <f t="shared" si="61"/>
        <v>#REF!</v>
      </c>
      <c r="D155" s="442">
        <f>IF(LEFT($A155,2)="ma",$D$175,IF(LEFT($A155,2)="di",$D$180,IF(LEFT($A155,2)="wo",$D$185,IF(LEFT($A155,2)="do",$D$190,IF(LEFT($A155,2)="vr",$D$195,IF(LEFT($A155,2)="za",$D$198,IF(LEFT($A155,2)="zo",$D$199)))))))</f>
        <v>0</v>
      </c>
      <c r="E155" s="442">
        <f>IF(LEFT($A155,2)="ma",$E$175,IF(LEFT($A155,2)="di",$E$180,IF(LEFT($A155,2)="wo",$E$185,IF(LEFT($A155,2)="do",$E$190,IF(LEFT($A155,2)="vr",$E$195,IF(LEFT($A155,2)="za",$E$198,IF(LEFT($A155,2)="zo",$E$199)))))))</f>
        <v>0</v>
      </c>
      <c r="F155" s="442">
        <f>IF(LEFT($A155,2)="ma",$C$175,IF(LEFT($A155,2)="di",$C$180,IF(LEFT($A155,2)="wo",$C$185,IF(LEFT($A155,2)="do",$C$190,IF(LEFT($A155,2)="vr",$C$195,IF(LEFT($A155,2)="za",$C$198,IF(LEFT($A155,2)="zo",$C$199)))))))</f>
        <v>0</v>
      </c>
      <c r="G155" s="46">
        <f t="shared" si="62"/>
        <v>0</v>
      </c>
      <c r="H155" s="268"/>
      <c r="I155" s="266"/>
      <c r="J155" s="292"/>
      <c r="K155" s="292"/>
      <c r="L155" s="293"/>
      <c r="M155" s="294"/>
      <c r="N155" s="464">
        <f t="shared" si="65"/>
        <v>43098</v>
      </c>
      <c r="O155" s="393"/>
      <c r="P155" s="295"/>
      <c r="Q155" s="295"/>
      <c r="R155" s="81"/>
      <c r="S155" s="71">
        <f t="shared" si="54"/>
        <v>0</v>
      </c>
      <c r="T155" s="6">
        <f t="shared" si="55"/>
        <v>0</v>
      </c>
      <c r="U155" s="36"/>
      <c r="V155" s="72">
        <f t="shared" si="58"/>
        <v>0</v>
      </c>
      <c r="W155" s="72">
        <f t="shared" si="59"/>
        <v>0</v>
      </c>
      <c r="X155" s="73">
        <f t="shared" si="60"/>
        <v>0</v>
      </c>
      <c r="Y155" s="93">
        <f t="shared" si="56"/>
        <v>0</v>
      </c>
      <c r="Z155" s="237"/>
      <c r="AA155" s="532">
        <v>0</v>
      </c>
      <c r="AB155" s="533">
        <v>0</v>
      </c>
      <c r="AC155" s="40"/>
    </row>
    <row r="156" spans="1:29" ht="12.75" customHeight="1" thickBot="1" x14ac:dyDescent="0.3">
      <c r="A156" s="496" t="str">
        <f>TEXT($B$156,"dddd")</f>
        <v>vrijdag</v>
      </c>
      <c r="B156" s="663">
        <f>DATE($AC$3,12,31)</f>
        <v>43099</v>
      </c>
      <c r="C156" s="451"/>
      <c r="D156" s="493">
        <f>IF(LEFT($A156,2 )="ma",$D$171,IF(LEFT($A156,2)="di",$D$176,IF(LEFT($A156,2)="wo",$D$181,IF(LEFT($A156,2)="do",$D$186,IF(LEFT($A156,2)="vr",$D$191,IF(LEFT($A156,2)="za",$D$198,IF(LEFT($A156,2)="zo",$D$199)))))))</f>
        <v>0</v>
      </c>
      <c r="E156" s="495">
        <f>IF(LEFT($A156,2)="ma",$E$171,IF(LEFT($A156,2)="di",$E$176,IF(LEFT($A156,2)="wo",$E$181,IF(LEFT($A156,2)="do",$E$186,IF(LEFT($A156,2)="vr",$E$191,IF(LEFT($A156,2)="za",$E$198,IF(LEFT($A156,2)="zo",$E$199)))))))</f>
        <v>0</v>
      </c>
      <c r="F156" s="495">
        <f>IF(LEFT($A156,2)="ma",$C$171,IF(LEFT($A156,2)="di",$C$176,IF(LEFT($A156,2)="wo",$C$181,IF(LEFT($A156,2)="do",$C$186,IF(LEFT($A156,2)="vr",$C$191,IF(LEFT($A156,2)="za",$C$198,IF(LEFT($A156,2)="zo",$C$199)))))))</f>
        <v>0</v>
      </c>
      <c r="G156" s="42">
        <f t="shared" si="62"/>
        <v>0</v>
      </c>
      <c r="H156" s="264"/>
      <c r="I156" s="508"/>
      <c r="J156" s="276"/>
      <c r="K156" s="276"/>
      <c r="L156" s="277"/>
      <c r="M156" s="278"/>
      <c r="N156" s="464">
        <f>$B$156</f>
        <v>43099</v>
      </c>
      <c r="O156" s="389"/>
      <c r="P156" s="279"/>
      <c r="Q156" s="279"/>
      <c r="R156" s="79"/>
      <c r="S156" s="200">
        <f t="shared" si="54"/>
        <v>0</v>
      </c>
      <c r="T156" s="5">
        <f t="shared" si="55"/>
        <v>0</v>
      </c>
      <c r="U156" s="34"/>
      <c r="V156" s="67">
        <f>IF(LEFT(M156,1)="R",IF(U156&lt;$Q$2,0,U156-$Q$2),IF(LEFT(M156,1)="S",IF(U156&lt;$Q$2,0,U156-$Q$2),U156))</f>
        <v>0</v>
      </c>
      <c r="W156" s="67">
        <f>U156</f>
        <v>0</v>
      </c>
      <c r="X156" s="74">
        <f>W156*($Y$3)</f>
        <v>0</v>
      </c>
      <c r="Y156" s="91">
        <f t="shared" si="56"/>
        <v>0</v>
      </c>
      <c r="Z156" s="238"/>
      <c r="AA156" s="528">
        <v>0</v>
      </c>
      <c r="AB156" s="529">
        <v>0</v>
      </c>
      <c r="AC156" s="41"/>
    </row>
    <row r="157" spans="1:29" ht="12.75" customHeight="1" thickBot="1" x14ac:dyDescent="0.3">
      <c r="A157" s="497" t="str">
        <f>TEXT($B$156,"dddd")</f>
        <v>vrijdag</v>
      </c>
      <c r="B157" s="664"/>
      <c r="C157" s="450"/>
      <c r="D157" s="494">
        <f>IF(LEFT($A157,2)="ma",$D$172,IF(LEFT($A157,2)="di",$D$177,IF(LEFT($A157,2)="wo",$D$182,IF(LEFT($A157,2)="do",$D$187,IF(LEFT($A157,2)="vr",$D$192,IF(LEFT($A157,2)="za",$D$198,IF(LEFT($A157,2)="zo",$D$199)))))))</f>
        <v>0</v>
      </c>
      <c r="E157" s="441">
        <f>IF(LEFT($A157,2)="ma",$E$172,IF(LEFT($A157,2)="di",$E$177,IF(LEFT($A157,2)="wo",$E$182,IF(LEFT($A157,2)="do",$E$187,IF(LEFT($A157,2)="vr",$E$192,IF(LEFT($A157,2)="za",$E$198,IF(LEFT($A157,2)="zo",$E$199)))))))</f>
        <v>0</v>
      </c>
      <c r="F157" s="441">
        <f>IF(LEFT($A157,2)="ma",$C$172,IF(LEFT($A157,2)="di",$C$177,IF(LEFT($A157,2)="wo",$C$182,IF(LEFT($A157,2)="do",$C$187,IF(LEFT($A157,2)="vr",$C$192,IF(LEFT($A157,2)="za",$C$198,IF(LEFT($A157,2)="zo",$C$199)))))))</f>
        <v>0</v>
      </c>
      <c r="G157" s="43">
        <f t="shared" si="62"/>
        <v>0</v>
      </c>
      <c r="H157" s="265"/>
      <c r="I157" s="265"/>
      <c r="J157" s="280"/>
      <c r="K157" s="280"/>
      <c r="L157" s="281"/>
      <c r="M157" s="282"/>
      <c r="N157" s="464">
        <f t="shared" ref="N157:N160" si="66">$B$156</f>
        <v>43099</v>
      </c>
      <c r="O157" s="390"/>
      <c r="P157" s="283"/>
      <c r="Q157" s="283"/>
      <c r="R157" s="80"/>
      <c r="S157" s="68">
        <f t="shared" si="54"/>
        <v>0</v>
      </c>
      <c r="T157" s="4">
        <f t="shared" si="55"/>
        <v>0</v>
      </c>
      <c r="U157" s="35"/>
      <c r="V157" s="69">
        <f t="shared" si="58"/>
        <v>0</v>
      </c>
      <c r="W157" s="69">
        <f t="shared" si="59"/>
        <v>0</v>
      </c>
      <c r="X157" s="70">
        <f t="shared" si="60"/>
        <v>0</v>
      </c>
      <c r="Y157" s="92">
        <f t="shared" si="56"/>
        <v>0</v>
      </c>
      <c r="Z157" s="234"/>
      <c r="AA157" s="530">
        <v>0</v>
      </c>
      <c r="AB157" s="531">
        <v>0</v>
      </c>
      <c r="AC157" s="37"/>
    </row>
    <row r="158" spans="1:29" ht="12.75" customHeight="1" thickBot="1" x14ac:dyDescent="0.3">
      <c r="A158" s="497" t="str">
        <f>TEXT($B$156,"dddd")</f>
        <v>vrijdag</v>
      </c>
      <c r="B158" s="664"/>
      <c r="C158" s="452"/>
      <c r="D158" s="492">
        <f>IF(LEFT($A158,2)="ma",$D$173,IF(LEFT($A158,2)="di",$D$178,IF(LEFT($A158,2)="wo",$D$183,IF(LEFT($A158,2)="do",$D$188,IF(LEFT($A158,2)="vr",$D$193,IF(LEFT($A158,2)="za",$D$198,IF(LEFT($A158,2)="zo",$D$199)))))))</f>
        <v>0</v>
      </c>
      <c r="E158" s="441">
        <f>IF(LEFT($A158,2)="ma",$E$173,IF(LEFT($A158,2)="di",$E$178,IF(LEFT($A158,2)="wo",$E$183,IF(LEFT($A158,2)="do",$E$188,IF(LEFT($A158,2)="vr",$E$193,IF(LEFT($A158,2)="za",$E$198,IF(LEFT($A158,2)="zo",$E$199)))))))</f>
        <v>0</v>
      </c>
      <c r="F158" s="441">
        <f>IF(LEFT($A158,2)="ma",$C$173,IF(LEFT($A158,2)="di",$C$178,IF(LEFT($A158,2)="wo",$C$183,IF(LEFT($A158,2)="do",$C$188,IF(LEFT($A158,2)="vr",$C$193,IF(LEFT($A158,2)="za",$C$198,IF(LEFT($A158,2)="zo",$C$199)))))))</f>
        <v>0</v>
      </c>
      <c r="G158" s="43">
        <f t="shared" si="62"/>
        <v>0</v>
      </c>
      <c r="H158" s="265"/>
      <c r="I158" s="265"/>
      <c r="J158" s="280"/>
      <c r="K158" s="280"/>
      <c r="L158" s="281"/>
      <c r="M158" s="282"/>
      <c r="N158" s="464">
        <f t="shared" si="66"/>
        <v>43099</v>
      </c>
      <c r="O158" s="390"/>
      <c r="P158" s="283"/>
      <c r="Q158" s="283"/>
      <c r="R158" s="80"/>
      <c r="S158" s="68">
        <f t="shared" si="54"/>
        <v>0</v>
      </c>
      <c r="T158" s="4">
        <f t="shared" si="55"/>
        <v>0</v>
      </c>
      <c r="U158" s="35"/>
      <c r="V158" s="69">
        <f t="shared" si="58"/>
        <v>0</v>
      </c>
      <c r="W158" s="69">
        <f t="shared" si="59"/>
        <v>0</v>
      </c>
      <c r="X158" s="70">
        <f t="shared" si="60"/>
        <v>0</v>
      </c>
      <c r="Y158" s="92">
        <f t="shared" si="56"/>
        <v>0</v>
      </c>
      <c r="Z158" s="234"/>
      <c r="AA158" s="530">
        <v>0</v>
      </c>
      <c r="AB158" s="531">
        <v>0</v>
      </c>
      <c r="AC158" s="37"/>
    </row>
    <row r="159" spans="1:29" ht="12.75" customHeight="1" thickBot="1" x14ac:dyDescent="0.3">
      <c r="A159" s="497" t="str">
        <f>TEXT($B$156,"dddd")</f>
        <v>vrijdag</v>
      </c>
      <c r="B159" s="664"/>
      <c r="C159" s="450"/>
      <c r="D159" s="441">
        <f>IF(LEFT($A159,2)="ma",$D$174,IF(LEFT($A159,2)="di",$D$179,IF(LEFT($A159,2)="wo",$D$184,IF(LEFT($A159,2)="do",$D$189,IF(LEFT($A159,2)="vr",$D$194,IF(LEFT($A159,2)="za",$D$198,IF(LEFT($A159,2)="zo",$D$199)))))))</f>
        <v>0</v>
      </c>
      <c r="E159" s="441">
        <f>IF(LEFT($A159,2)="ma",$E$174,IF(LEFT($A159,2)="di",$E$179,IF(LEFT($A159,2)="wo",$E$184,IF(LEFT($A159,2)="do",$E$189,IF(LEFT($A159,2)="vr",$E$194,IF(LEFT($A159,2)="za",$E$198,IF(LEFT($A159,2)="zo",$E$199)))))))</f>
        <v>0</v>
      </c>
      <c r="F159" s="441">
        <f>IF(LEFT($A159,2)="ma",$C$174,IF(LEFT($A159,2)="di",$C$179,IF(LEFT($A159,2)="wo",$C$184,IF(LEFT($A159,2)="do",$C$189,IF(LEFT($A159,2)="vr",$C$194,IF(LEFT($A159,2)="za",$C$198,IF(LEFT($A159,2)="zo",$C$199)))))))</f>
        <v>0</v>
      </c>
      <c r="G159" s="43">
        <f t="shared" si="62"/>
        <v>0</v>
      </c>
      <c r="H159" s="265"/>
      <c r="I159" s="265"/>
      <c r="J159" s="280"/>
      <c r="K159" s="280"/>
      <c r="L159" s="281"/>
      <c r="M159" s="282"/>
      <c r="N159" s="464">
        <f t="shared" si="66"/>
        <v>43099</v>
      </c>
      <c r="O159" s="390"/>
      <c r="P159" s="283"/>
      <c r="Q159" s="283"/>
      <c r="R159" s="80"/>
      <c r="S159" s="68">
        <f t="shared" si="54"/>
        <v>0</v>
      </c>
      <c r="T159" s="4">
        <f t="shared" si="55"/>
        <v>0</v>
      </c>
      <c r="U159" s="35"/>
      <c r="V159" s="69">
        <f t="shared" si="58"/>
        <v>0</v>
      </c>
      <c r="W159" s="69">
        <f t="shared" si="59"/>
        <v>0</v>
      </c>
      <c r="X159" s="70">
        <f t="shared" si="60"/>
        <v>0</v>
      </c>
      <c r="Y159" s="92">
        <f t="shared" si="56"/>
        <v>0</v>
      </c>
      <c r="Z159" s="234"/>
      <c r="AA159" s="530">
        <v>0</v>
      </c>
      <c r="AB159" s="531">
        <v>0</v>
      </c>
      <c r="AC159" s="37"/>
    </row>
    <row r="160" spans="1:29" ht="13.5" customHeight="1" thickBot="1" x14ac:dyDescent="0.3">
      <c r="A160" s="498" t="str">
        <f>TEXT($B$156,"dddd")</f>
        <v>vrijdag</v>
      </c>
      <c r="B160" s="665"/>
      <c r="C160" s="449" t="e">
        <f t="shared" si="61"/>
        <v>#REF!</v>
      </c>
      <c r="D160" s="442">
        <f>IF(LEFT($A160,2)="ma",$D$175,IF(LEFT($A160,2)="di",$D$180,IF(LEFT($A160,2)="wo",$D$185,IF(LEFT($A160,2)="do",$D$190,IF(LEFT($A160,2)="vr",$D$195,IF(LEFT($A160,2)="za",$D$198,IF(LEFT($A160,2)="zo",$D$199)))))))</f>
        <v>0</v>
      </c>
      <c r="E160" s="442">
        <f>IF(LEFT($A160,2)="ma",$E$175,IF(LEFT($A160,2)="di",$E$180,IF(LEFT($A160,2)="wo",$E$185,IF(LEFT($A160,2)="do",$E$190,IF(LEFT($A160,2)="vr",$E$195,IF(LEFT($A160,2)="za",$E$198,IF(LEFT($A160,2)="zo",$E$199)))))))</f>
        <v>0</v>
      </c>
      <c r="F160" s="442">
        <f>IF(LEFT($A160,2)="ma",$C$175,IF(LEFT($A160,2)="di",$C$180,IF(LEFT($A160,2)="wo",$C$185,IF(LEFT($A160,2)="do",$C$190,IF(LEFT($A160,2)="vr",$C$195,IF(LEFT($A160,2)="za",$C$198,IF(LEFT($A160,2)="zo",$C$199)))))))</f>
        <v>0</v>
      </c>
      <c r="G160" s="44">
        <f t="shared" si="62"/>
        <v>0</v>
      </c>
      <c r="H160" s="266"/>
      <c r="I160" s="266"/>
      <c r="J160" s="284"/>
      <c r="K160" s="284"/>
      <c r="L160" s="285"/>
      <c r="M160" s="286"/>
      <c r="N160" s="464">
        <f t="shared" si="66"/>
        <v>43099</v>
      </c>
      <c r="O160" s="391"/>
      <c r="P160" s="287"/>
      <c r="Q160" s="287"/>
      <c r="R160" s="81"/>
      <c r="S160" s="71">
        <f t="shared" si="54"/>
        <v>0</v>
      </c>
      <c r="T160" s="6">
        <f t="shared" si="55"/>
        <v>0</v>
      </c>
      <c r="U160" s="36"/>
      <c r="V160" s="72">
        <f t="shared" si="58"/>
        <v>0</v>
      </c>
      <c r="W160" s="72">
        <f t="shared" si="59"/>
        <v>0</v>
      </c>
      <c r="X160" s="73">
        <f t="shared" si="60"/>
        <v>0</v>
      </c>
      <c r="Y160" s="93">
        <f t="shared" si="56"/>
        <v>0</v>
      </c>
      <c r="Z160" s="235"/>
      <c r="AA160" s="536">
        <v>0</v>
      </c>
      <c r="AB160" s="537">
        <v>0</v>
      </c>
      <c r="AC160" s="38"/>
    </row>
    <row r="161" spans="1:34" s="368" customFormat="1" x14ac:dyDescent="0.2">
      <c r="A161" s="490"/>
      <c r="B161" s="367"/>
      <c r="G161" s="369">
        <f>SUM(G6:G160)</f>
        <v>0</v>
      </c>
      <c r="H161" s="676" t="s">
        <v>38</v>
      </c>
      <c r="I161" s="677"/>
      <c r="J161" s="370"/>
      <c r="K161" s="370"/>
      <c r="L161" s="370"/>
      <c r="M161" s="203"/>
      <c r="N161" s="454"/>
      <c r="R161" s="467">
        <f t="shared" ref="R161:Y161" si="67">SUM(R6:R160)</f>
        <v>0</v>
      </c>
      <c r="S161" s="467">
        <f t="shared" si="67"/>
        <v>0</v>
      </c>
      <c r="T161" s="468">
        <f t="shared" si="67"/>
        <v>0</v>
      </c>
      <c r="U161" s="467">
        <f t="shared" si="67"/>
        <v>0</v>
      </c>
      <c r="V161" s="467">
        <f t="shared" si="67"/>
        <v>0</v>
      </c>
      <c r="W161" s="467">
        <f t="shared" si="67"/>
        <v>0</v>
      </c>
      <c r="X161" s="469">
        <f t="shared" si="67"/>
        <v>0</v>
      </c>
      <c r="Y161" s="468">
        <f t="shared" si="67"/>
        <v>0</v>
      </c>
      <c r="Z161" s="541"/>
      <c r="AA161" s="538">
        <f>SUM(AA6:AA160)</f>
        <v>0</v>
      </c>
      <c r="AB161" s="539">
        <f>SUM(AB6:AB160)</f>
        <v>0</v>
      </c>
    </row>
    <row r="162" spans="1:34" x14ac:dyDescent="0.2">
      <c r="B162" s="75"/>
      <c r="G162" s="103"/>
      <c r="H162" s="104"/>
      <c r="I162" s="105"/>
      <c r="T162" s="78" t="s">
        <v>37</v>
      </c>
      <c r="Y162" s="78" t="s">
        <v>37</v>
      </c>
      <c r="Z162" s="542"/>
      <c r="AA162" s="540" t="s">
        <v>143</v>
      </c>
      <c r="AB162" s="540" t="s">
        <v>37</v>
      </c>
    </row>
    <row r="163" spans="1:34" ht="13.5" thickBot="1" x14ac:dyDescent="0.25">
      <c r="B163" s="75"/>
      <c r="G163" s="103"/>
      <c r="H163" s="104"/>
      <c r="I163" s="105"/>
    </row>
    <row r="164" spans="1:34" ht="13.5" thickBot="1" x14ac:dyDescent="0.25">
      <c r="B164" s="75"/>
      <c r="G164" s="103"/>
      <c r="H164" s="104"/>
      <c r="I164" s="105"/>
      <c r="AA164" s="659" t="s">
        <v>144</v>
      </c>
      <c r="AB164" s="660"/>
    </row>
    <row r="165" spans="1:34" ht="13.5" thickBot="1" x14ac:dyDescent="0.25">
      <c r="B165" s="75"/>
      <c r="AA165" s="689">
        <f>AA161+AB161</f>
        <v>0</v>
      </c>
      <c r="AB165" s="690"/>
    </row>
    <row r="166" spans="1:34" x14ac:dyDescent="0.2">
      <c r="B166" s="75"/>
    </row>
    <row r="167" spans="1:34" ht="13.5" thickBot="1" x14ac:dyDescent="0.25">
      <c r="B167" s="75"/>
    </row>
    <row r="168" spans="1:34" x14ac:dyDescent="0.2">
      <c r="B168" s="631" t="s">
        <v>36</v>
      </c>
      <c r="C168" s="632"/>
      <c r="D168" s="632"/>
      <c r="E168" s="632"/>
      <c r="F168" s="632"/>
      <c r="G168" s="632"/>
      <c r="H168" s="632"/>
      <c r="I168" s="633"/>
      <c r="J168" s="94"/>
      <c r="L168" s="47"/>
    </row>
    <row r="169" spans="1:34" ht="15.75" thickBot="1" x14ac:dyDescent="0.3">
      <c r="B169" s="634"/>
      <c r="C169" s="635"/>
      <c r="D169" s="635"/>
      <c r="E169" s="635"/>
      <c r="F169" s="635"/>
      <c r="G169" s="635"/>
      <c r="H169" s="635"/>
      <c r="I169" s="636"/>
      <c r="J169" s="27"/>
      <c r="L169" s="47"/>
      <c r="AG169" s="47" t="s">
        <v>39</v>
      </c>
      <c r="AH169" s="47" t="s">
        <v>40</v>
      </c>
    </row>
    <row r="170" spans="1:34" ht="13.5" thickBot="1" x14ac:dyDescent="0.25">
      <c r="B170" s="194" t="s">
        <v>21</v>
      </c>
      <c r="C170" s="9" t="s">
        <v>22</v>
      </c>
      <c r="D170" s="10" t="s">
        <v>23</v>
      </c>
      <c r="E170" s="10" t="s">
        <v>24</v>
      </c>
      <c r="F170" s="10" t="s">
        <v>25</v>
      </c>
      <c r="G170" s="198" t="s">
        <v>26</v>
      </c>
      <c r="H170" s="194" t="s">
        <v>27</v>
      </c>
      <c r="I170" s="10"/>
      <c r="L170" s="47"/>
      <c r="AG170" s="47" t="s">
        <v>41</v>
      </c>
      <c r="AH170" s="47">
        <v>11</v>
      </c>
    </row>
    <row r="171" spans="1:34" x14ac:dyDescent="0.2">
      <c r="B171" s="17" t="s">
        <v>28</v>
      </c>
      <c r="C171" s="408">
        <f>NULROOSTER!B4</f>
        <v>0</v>
      </c>
      <c r="D171" s="409">
        <f>NULROOSTER!C4</f>
        <v>0</v>
      </c>
      <c r="E171" s="410">
        <f>NULROOSTER!D4</f>
        <v>0</v>
      </c>
      <c r="F171" s="411"/>
      <c r="G171" s="412"/>
      <c r="H171" s="413">
        <f>E171-D171-C171</f>
        <v>0</v>
      </c>
      <c r="I171" s="414"/>
      <c r="L171" s="47"/>
      <c r="AG171" s="47" t="s">
        <v>102</v>
      </c>
      <c r="AH171" s="47">
        <v>35</v>
      </c>
    </row>
    <row r="172" spans="1:34" x14ac:dyDescent="0.2">
      <c r="B172" s="429" t="s">
        <v>28</v>
      </c>
      <c r="C172" s="415">
        <f>NULROOSTER!B5</f>
        <v>0</v>
      </c>
      <c r="D172" s="424">
        <f>NULROOSTER!C5</f>
        <v>0</v>
      </c>
      <c r="E172" s="501">
        <f>NULROOSTER!D5</f>
        <v>0</v>
      </c>
      <c r="F172" s="416"/>
      <c r="G172" s="416"/>
      <c r="H172" s="196">
        <f>E172-D172-C172</f>
        <v>0</v>
      </c>
      <c r="I172" s="417"/>
      <c r="L172" s="47"/>
      <c r="AG172" s="47" t="s">
        <v>43</v>
      </c>
      <c r="AH172" s="47">
        <v>45</v>
      </c>
    </row>
    <row r="173" spans="1:34" x14ac:dyDescent="0.2">
      <c r="B173" s="429" t="s">
        <v>28</v>
      </c>
      <c r="C173" s="415">
        <f>NULROOSTER!B6</f>
        <v>0</v>
      </c>
      <c r="D173" s="424">
        <f>NULROOSTER!C6</f>
        <v>0</v>
      </c>
      <c r="E173" s="501">
        <f>NULROOSTER!D6</f>
        <v>0</v>
      </c>
      <c r="F173" s="416"/>
      <c r="G173" s="416"/>
      <c r="H173" s="196">
        <f>E173-D173-C173</f>
        <v>0</v>
      </c>
      <c r="I173" s="417"/>
      <c r="L173" s="47"/>
      <c r="AG173" s="47" t="s">
        <v>44</v>
      </c>
      <c r="AH173" s="47">
        <v>50</v>
      </c>
    </row>
    <row r="174" spans="1:34" x14ac:dyDescent="0.2">
      <c r="B174" s="429" t="s">
        <v>28</v>
      </c>
      <c r="C174" s="415">
        <f>NULROOSTER!B7</f>
        <v>0</v>
      </c>
      <c r="D174" s="424">
        <f>NULROOSTER!C7</f>
        <v>0</v>
      </c>
      <c r="E174" s="501">
        <f>NULROOSTER!D7</f>
        <v>0</v>
      </c>
      <c r="F174" s="416"/>
      <c r="G174" s="416"/>
      <c r="H174" s="196">
        <f>E174-D174-C174</f>
        <v>0</v>
      </c>
      <c r="I174" s="417"/>
      <c r="L174" s="47"/>
      <c r="AG174" s="47" t="s">
        <v>45</v>
      </c>
      <c r="AH174" s="47">
        <v>55</v>
      </c>
    </row>
    <row r="175" spans="1:34" ht="13.5" thickBot="1" x14ac:dyDescent="0.25">
      <c r="B175" s="19" t="s">
        <v>28</v>
      </c>
      <c r="C175" s="426">
        <f>NULROOSTER!B8</f>
        <v>0</v>
      </c>
      <c r="D175" s="428">
        <f>NULROOSTER!C8</f>
        <v>0</v>
      </c>
      <c r="E175" s="505">
        <f>NULROOSTER!D8</f>
        <v>0</v>
      </c>
      <c r="F175" s="422"/>
      <c r="G175" s="422"/>
      <c r="H175" s="199">
        <f t="shared" ref="H175:H195" si="68">E175-D175-C175</f>
        <v>0</v>
      </c>
      <c r="I175" s="29"/>
      <c r="L175" s="47"/>
      <c r="AG175" s="47" t="s">
        <v>46</v>
      </c>
      <c r="AH175" s="95" t="s">
        <v>53</v>
      </c>
    </row>
    <row r="176" spans="1:34" x14ac:dyDescent="0.2">
      <c r="B176" s="17" t="s">
        <v>29</v>
      </c>
      <c r="C176" s="434">
        <f>NULROOSTER!B9</f>
        <v>0</v>
      </c>
      <c r="D176" s="435">
        <f>NULROOSTER!C9</f>
        <v>0</v>
      </c>
      <c r="E176" s="500">
        <f>NULROOSTER!D9</f>
        <v>0</v>
      </c>
      <c r="F176" s="437"/>
      <c r="G176" s="437"/>
      <c r="H176" s="413">
        <f t="shared" si="68"/>
        <v>0</v>
      </c>
      <c r="I176" s="414"/>
      <c r="L176" s="47"/>
      <c r="AG176" s="47" t="s">
        <v>47</v>
      </c>
      <c r="AH176" s="95" t="s">
        <v>54</v>
      </c>
    </row>
    <row r="177" spans="2:34" x14ac:dyDescent="0.2">
      <c r="B177" s="429" t="s">
        <v>29</v>
      </c>
      <c r="C177" s="415">
        <f>NULROOSTER!B10</f>
        <v>0</v>
      </c>
      <c r="D177" s="424">
        <f>NULROOSTER!C10</f>
        <v>0</v>
      </c>
      <c r="E177" s="501">
        <f>NULROOSTER!D10</f>
        <v>0</v>
      </c>
      <c r="F177" s="416"/>
      <c r="G177" s="416"/>
      <c r="H177" s="196">
        <f>E177-D177-C177</f>
        <v>0</v>
      </c>
      <c r="I177" s="417"/>
      <c r="L177" s="47"/>
      <c r="AG177" s="47" t="s">
        <v>48</v>
      </c>
      <c r="AH177" s="95" t="s">
        <v>55</v>
      </c>
    </row>
    <row r="178" spans="2:34" x14ac:dyDescent="0.2">
      <c r="B178" s="429" t="s">
        <v>29</v>
      </c>
      <c r="C178" s="415">
        <f>NULROOSTER!B11</f>
        <v>0</v>
      </c>
      <c r="D178" s="424">
        <f>NULROOSTER!C11</f>
        <v>0</v>
      </c>
      <c r="E178" s="501">
        <f>NULROOSTER!D11</f>
        <v>0</v>
      </c>
      <c r="F178" s="416"/>
      <c r="G178" s="416"/>
      <c r="H178" s="196">
        <f>E178-D178-C178</f>
        <v>0</v>
      </c>
      <c r="I178" s="417"/>
      <c r="L178" s="47"/>
      <c r="AG178" s="47" t="s">
        <v>49</v>
      </c>
      <c r="AH178" s="95" t="s">
        <v>56</v>
      </c>
    </row>
    <row r="179" spans="2:34" x14ac:dyDescent="0.2">
      <c r="B179" s="429" t="s">
        <v>29</v>
      </c>
      <c r="C179" s="415">
        <f>NULROOSTER!B12</f>
        <v>0</v>
      </c>
      <c r="D179" s="424">
        <f>NULROOSTER!C12</f>
        <v>0</v>
      </c>
      <c r="E179" s="501">
        <f>NULROOSTER!D12</f>
        <v>0</v>
      </c>
      <c r="F179" s="416"/>
      <c r="G179" s="416"/>
      <c r="H179" s="196">
        <f>E179-D179-C179</f>
        <v>0</v>
      </c>
      <c r="I179" s="417"/>
      <c r="L179" s="47"/>
      <c r="AG179" s="47" t="s">
        <v>50</v>
      </c>
      <c r="AH179" s="95" t="s">
        <v>57</v>
      </c>
    </row>
    <row r="180" spans="2:34" ht="13.5" thickBot="1" x14ac:dyDescent="0.25">
      <c r="B180" s="18" t="s">
        <v>29</v>
      </c>
      <c r="C180" s="502">
        <f>NULROOSTER!B13</f>
        <v>0</v>
      </c>
      <c r="D180" s="503">
        <f>NULROOSTER!C13</f>
        <v>0</v>
      </c>
      <c r="E180" s="504">
        <f>NULROOSTER!D13</f>
        <v>0</v>
      </c>
      <c r="F180" s="418"/>
      <c r="G180" s="418"/>
      <c r="H180" s="197">
        <f>E180-D180-C180</f>
        <v>0</v>
      </c>
      <c r="I180" s="26"/>
      <c r="L180" s="47"/>
      <c r="AG180" s="47" t="s">
        <v>51</v>
      </c>
      <c r="AH180" s="95" t="s">
        <v>58</v>
      </c>
    </row>
    <row r="181" spans="2:34" x14ac:dyDescent="0.2">
      <c r="B181" s="21" t="s">
        <v>30</v>
      </c>
      <c r="C181" s="430">
        <f>NULROOSTER!B14</f>
        <v>0</v>
      </c>
      <c r="D181" s="431">
        <f>NULROOSTER!C14</f>
        <v>0</v>
      </c>
      <c r="E181" s="506">
        <f>NULROOSTER!D14</f>
        <v>0</v>
      </c>
      <c r="F181" s="433"/>
      <c r="G181" s="433"/>
      <c r="H181" s="419">
        <f t="shared" si="68"/>
        <v>0</v>
      </c>
      <c r="I181" s="420"/>
      <c r="L181" s="47"/>
      <c r="AG181" s="47" t="s">
        <v>52</v>
      </c>
      <c r="AH181" s="95" t="s">
        <v>59</v>
      </c>
    </row>
    <row r="182" spans="2:34" x14ac:dyDescent="0.2">
      <c r="B182" s="429" t="s">
        <v>30</v>
      </c>
      <c r="C182" s="415">
        <f>NULROOSTER!B15</f>
        <v>0</v>
      </c>
      <c r="D182" s="424">
        <f>NULROOSTER!C15</f>
        <v>0</v>
      </c>
      <c r="E182" s="501">
        <f>NULROOSTER!D15</f>
        <v>0</v>
      </c>
      <c r="F182" s="416"/>
      <c r="G182" s="416"/>
      <c r="H182" s="196">
        <f>E182-D182-C182</f>
        <v>0</v>
      </c>
      <c r="I182" s="417"/>
      <c r="L182" s="47"/>
      <c r="AH182" s="95" t="s">
        <v>60</v>
      </c>
    </row>
    <row r="183" spans="2:34" x14ac:dyDescent="0.2">
      <c r="B183" s="429" t="s">
        <v>30</v>
      </c>
      <c r="C183" s="415">
        <f>NULROOSTER!B16</f>
        <v>0</v>
      </c>
      <c r="D183" s="424">
        <f>NULROOSTER!C16</f>
        <v>0</v>
      </c>
      <c r="E183" s="501">
        <f>NULROOSTER!D16</f>
        <v>0</v>
      </c>
      <c r="F183" s="416"/>
      <c r="G183" s="416"/>
      <c r="H183" s="196">
        <f>E183-D183-C183</f>
        <v>0</v>
      </c>
      <c r="I183" s="417"/>
      <c r="L183" s="47"/>
      <c r="AH183" s="95" t="s">
        <v>61</v>
      </c>
    </row>
    <row r="184" spans="2:34" x14ac:dyDescent="0.2">
      <c r="B184" s="429" t="s">
        <v>30</v>
      </c>
      <c r="C184" s="415">
        <f>NULROOSTER!B17</f>
        <v>0</v>
      </c>
      <c r="D184" s="424">
        <f>NULROOSTER!C17</f>
        <v>0</v>
      </c>
      <c r="E184" s="501">
        <f>NULROOSTER!D17</f>
        <v>0</v>
      </c>
      <c r="F184" s="416"/>
      <c r="G184" s="416"/>
      <c r="H184" s="196">
        <f>E184-D184-C184</f>
        <v>0</v>
      </c>
      <c r="I184" s="417"/>
      <c r="L184" s="47"/>
      <c r="AH184" s="95" t="s">
        <v>62</v>
      </c>
    </row>
    <row r="185" spans="2:34" ht="13.5" thickBot="1" x14ac:dyDescent="0.25">
      <c r="B185" s="19" t="s">
        <v>30</v>
      </c>
      <c r="C185" s="426">
        <f>NULROOSTER!B18</f>
        <v>0</v>
      </c>
      <c r="D185" s="428">
        <f>NULROOSTER!C18</f>
        <v>0</v>
      </c>
      <c r="E185" s="505">
        <f>NULROOSTER!D18</f>
        <v>0</v>
      </c>
      <c r="F185" s="422"/>
      <c r="G185" s="422"/>
      <c r="H185" s="199">
        <f t="shared" si="68"/>
        <v>0</v>
      </c>
      <c r="I185" s="29"/>
      <c r="L185" s="47"/>
      <c r="AH185" s="95" t="s">
        <v>63</v>
      </c>
    </row>
    <row r="186" spans="2:34" x14ac:dyDescent="0.2">
      <c r="B186" s="17" t="s">
        <v>31</v>
      </c>
      <c r="C186" s="434">
        <f>NULROOSTER!B19</f>
        <v>0</v>
      </c>
      <c r="D186" s="435">
        <f>NULROOSTER!C19</f>
        <v>0</v>
      </c>
      <c r="E186" s="500">
        <f>NULROOSTER!D19</f>
        <v>0</v>
      </c>
      <c r="F186" s="437"/>
      <c r="G186" s="437"/>
      <c r="H186" s="413">
        <f>E186-D186-C186</f>
        <v>0</v>
      </c>
      <c r="I186" s="414"/>
      <c r="L186" s="47"/>
      <c r="AH186" s="95" t="s">
        <v>64</v>
      </c>
    </row>
    <row r="187" spans="2:34" x14ac:dyDescent="0.2">
      <c r="B187" s="429" t="s">
        <v>31</v>
      </c>
      <c r="C187" s="415">
        <f>NULROOSTER!B20</f>
        <v>0</v>
      </c>
      <c r="D187" s="424">
        <f>NULROOSTER!C20</f>
        <v>0</v>
      </c>
      <c r="E187" s="501">
        <f>NULROOSTER!D20</f>
        <v>0</v>
      </c>
      <c r="F187" s="416"/>
      <c r="G187" s="416"/>
      <c r="H187" s="196">
        <f t="shared" si="68"/>
        <v>0</v>
      </c>
      <c r="I187" s="417"/>
      <c r="L187" s="47"/>
      <c r="AH187" s="95" t="s">
        <v>65</v>
      </c>
    </row>
    <row r="188" spans="2:34" x14ac:dyDescent="0.2">
      <c r="B188" s="429" t="s">
        <v>31</v>
      </c>
      <c r="C188" s="415">
        <f>NULROOSTER!B21</f>
        <v>0</v>
      </c>
      <c r="D188" s="424">
        <f>NULROOSTER!C21</f>
        <v>0</v>
      </c>
      <c r="E188" s="501">
        <f>NULROOSTER!D21</f>
        <v>0</v>
      </c>
      <c r="F188" s="416"/>
      <c r="G188" s="416"/>
      <c r="H188" s="196">
        <f t="shared" si="68"/>
        <v>0</v>
      </c>
      <c r="I188" s="417"/>
      <c r="L188" s="47"/>
      <c r="AH188" s="95" t="s">
        <v>66</v>
      </c>
    </row>
    <row r="189" spans="2:34" x14ac:dyDescent="0.2">
      <c r="B189" s="429" t="s">
        <v>31</v>
      </c>
      <c r="C189" s="415">
        <f>NULROOSTER!B22</f>
        <v>0</v>
      </c>
      <c r="D189" s="424">
        <f>NULROOSTER!C22</f>
        <v>0</v>
      </c>
      <c r="E189" s="501">
        <f>NULROOSTER!D22</f>
        <v>0</v>
      </c>
      <c r="F189" s="416"/>
      <c r="G189" s="416"/>
      <c r="H189" s="196">
        <f t="shared" si="68"/>
        <v>0</v>
      </c>
      <c r="I189" s="417"/>
      <c r="L189" s="47"/>
      <c r="AH189" s="95" t="s">
        <v>67</v>
      </c>
    </row>
    <row r="190" spans="2:34" ht="13.5" thickBot="1" x14ac:dyDescent="0.25">
      <c r="B190" s="18" t="s">
        <v>31</v>
      </c>
      <c r="C190" s="502">
        <f>NULROOSTER!B23</f>
        <v>0</v>
      </c>
      <c r="D190" s="503">
        <f>NULROOSTER!C23</f>
        <v>0</v>
      </c>
      <c r="E190" s="504">
        <f>NULROOSTER!D23</f>
        <v>0</v>
      </c>
      <c r="F190" s="418"/>
      <c r="G190" s="418"/>
      <c r="H190" s="197">
        <f t="shared" si="68"/>
        <v>0</v>
      </c>
      <c r="I190" s="26"/>
      <c r="L190" s="47"/>
      <c r="AH190" s="95" t="s">
        <v>34</v>
      </c>
    </row>
    <row r="191" spans="2:34" x14ac:dyDescent="0.2">
      <c r="B191" s="21" t="s">
        <v>32</v>
      </c>
      <c r="C191" s="430">
        <f>NULROOSTER!B24</f>
        <v>0</v>
      </c>
      <c r="D191" s="431">
        <f>NULROOSTER!C24</f>
        <v>0</v>
      </c>
      <c r="E191" s="506">
        <f>NULROOSTER!D24</f>
        <v>0</v>
      </c>
      <c r="F191" s="433"/>
      <c r="G191" s="433"/>
      <c r="H191" s="419">
        <f t="shared" si="68"/>
        <v>0</v>
      </c>
      <c r="I191" s="420"/>
      <c r="L191" s="47"/>
      <c r="AH191" s="95" t="s">
        <v>130</v>
      </c>
    </row>
    <row r="192" spans="2:34" x14ac:dyDescent="0.2">
      <c r="B192" s="429" t="s">
        <v>32</v>
      </c>
      <c r="C192" s="415">
        <f>NULROOSTER!B25</f>
        <v>0</v>
      </c>
      <c r="D192" s="424">
        <f>NULROOSTER!C25</f>
        <v>0</v>
      </c>
      <c r="E192" s="501">
        <f>NULROOSTER!D25</f>
        <v>0</v>
      </c>
      <c r="F192" s="416"/>
      <c r="G192" s="416"/>
      <c r="H192" s="196">
        <f>E192-D192-C192</f>
        <v>0</v>
      </c>
      <c r="I192" s="417"/>
      <c r="L192" s="47"/>
      <c r="AH192" s="507" t="s">
        <v>134</v>
      </c>
    </row>
    <row r="193" spans="2:15" x14ac:dyDescent="0.2">
      <c r="B193" s="429" t="s">
        <v>32</v>
      </c>
      <c r="C193" s="415">
        <f>NULROOSTER!B26</f>
        <v>0</v>
      </c>
      <c r="D193" s="424">
        <f>NULROOSTER!C26</f>
        <v>0</v>
      </c>
      <c r="E193" s="501">
        <f>NULROOSTER!D26</f>
        <v>0</v>
      </c>
      <c r="F193" s="416"/>
      <c r="G193" s="416"/>
      <c r="H193" s="196">
        <f>E193-D193-C193</f>
        <v>0</v>
      </c>
      <c r="I193" s="417"/>
      <c r="L193" s="47"/>
    </row>
    <row r="194" spans="2:15" x14ac:dyDescent="0.2">
      <c r="B194" s="429" t="s">
        <v>32</v>
      </c>
      <c r="C194" s="415">
        <f>NULROOSTER!B27</f>
        <v>0</v>
      </c>
      <c r="D194" s="424">
        <f>NULROOSTER!C27</f>
        <v>0</v>
      </c>
      <c r="E194" s="501">
        <f>NULROOSTER!D27</f>
        <v>0</v>
      </c>
      <c r="F194" s="416"/>
      <c r="G194" s="416"/>
      <c r="H194" s="196">
        <f>E194-D194-C194</f>
        <v>0</v>
      </c>
      <c r="I194" s="417"/>
      <c r="L194" s="47"/>
    </row>
    <row r="195" spans="2:15" ht="13.5" thickBot="1" x14ac:dyDescent="0.25">
      <c r="B195" s="18" t="s">
        <v>32</v>
      </c>
      <c r="C195" s="502">
        <f>NULROOSTER!B28</f>
        <v>0</v>
      </c>
      <c r="D195" s="503">
        <f>NULROOSTER!C28</f>
        <v>0</v>
      </c>
      <c r="E195" s="504">
        <f>NULROOSTER!D28</f>
        <v>0</v>
      </c>
      <c r="F195" s="418"/>
      <c r="G195" s="190"/>
      <c r="H195" s="197">
        <f t="shared" si="68"/>
        <v>0</v>
      </c>
      <c r="I195" s="26"/>
      <c r="L195" s="47"/>
    </row>
    <row r="196" spans="2:15" ht="13.5" thickBot="1" x14ac:dyDescent="0.25">
      <c r="B196" s="75"/>
      <c r="H196" s="165"/>
      <c r="L196" s="47"/>
    </row>
    <row r="197" spans="2:15" ht="13.5" thickBot="1" x14ac:dyDescent="0.25">
      <c r="B197" s="487" t="s">
        <v>21</v>
      </c>
      <c r="C197" s="9" t="s">
        <v>22</v>
      </c>
      <c r="D197" s="10" t="s">
        <v>23</v>
      </c>
      <c r="E197" s="10" t="s">
        <v>24</v>
      </c>
      <c r="F197" s="11" t="s">
        <v>25</v>
      </c>
      <c r="G197" s="191" t="s">
        <v>26</v>
      </c>
      <c r="H197" s="195" t="s">
        <v>27</v>
      </c>
      <c r="I197" s="11"/>
      <c r="J197"/>
      <c r="K197"/>
      <c r="L197"/>
      <c r="M197"/>
      <c r="O197"/>
    </row>
    <row r="198" spans="2:15" x14ac:dyDescent="0.2">
      <c r="B198" s="484" t="s">
        <v>33</v>
      </c>
      <c r="C198" s="12">
        <v>0</v>
      </c>
      <c r="D198" s="12">
        <v>0</v>
      </c>
      <c r="E198" s="12">
        <v>0</v>
      </c>
      <c r="F198" s="15"/>
      <c r="G198" s="189"/>
      <c r="H198" s="196">
        <f>E198-D198-C198</f>
        <v>0</v>
      </c>
      <c r="I198" s="25"/>
      <c r="J198"/>
      <c r="K198"/>
      <c r="L198"/>
      <c r="M198"/>
      <c r="O198"/>
    </row>
    <row r="199" spans="2:15" ht="13.5" thickBot="1" x14ac:dyDescent="0.25">
      <c r="B199" s="485" t="s">
        <v>34</v>
      </c>
      <c r="C199" s="32">
        <v>0</v>
      </c>
      <c r="D199" s="32">
        <v>0</v>
      </c>
      <c r="E199" s="32">
        <v>0</v>
      </c>
      <c r="F199" s="16"/>
      <c r="G199" s="190"/>
      <c r="H199" s="196">
        <f>E199-D199-C199</f>
        <v>0</v>
      </c>
      <c r="I199" s="26"/>
      <c r="J199"/>
      <c r="K199"/>
      <c r="L199" s="425" t="s">
        <v>111</v>
      </c>
      <c r="M199"/>
      <c r="O199"/>
    </row>
    <row r="200" spans="2:15" ht="13.5" thickBot="1" x14ac:dyDescent="0.25">
      <c r="B200" s="488"/>
      <c r="C200" s="33">
        <v>0</v>
      </c>
      <c r="D200" s="33"/>
      <c r="E200" s="33">
        <v>1</v>
      </c>
      <c r="F200" s="23"/>
      <c r="G200" s="192"/>
      <c r="H200" s="24"/>
      <c r="I200" s="193"/>
      <c r="J200"/>
      <c r="K200"/>
      <c r="L200"/>
      <c r="M200"/>
      <c r="O200"/>
    </row>
    <row r="201" spans="2:15" ht="13.5" thickBot="1" x14ac:dyDescent="0.25">
      <c r="B201" s="489" t="s">
        <v>35</v>
      </c>
      <c r="C201" s="31">
        <v>0</v>
      </c>
      <c r="D201" s="31">
        <v>0</v>
      </c>
      <c r="E201" s="31">
        <v>0</v>
      </c>
      <c r="F201" s="16"/>
      <c r="G201" s="190"/>
      <c r="H201" s="197">
        <f>E201-D201-C201</f>
        <v>0</v>
      </c>
      <c r="I201" s="26"/>
      <c r="J201"/>
      <c r="K201"/>
      <c r="L201"/>
      <c r="M201"/>
      <c r="O201"/>
    </row>
    <row r="202" spans="2:15" x14ac:dyDescent="0.2">
      <c r="B202"/>
      <c r="C202"/>
      <c r="D202"/>
      <c r="E202"/>
      <c r="F202"/>
      <c r="G202"/>
      <c r="H202"/>
      <c r="I202"/>
      <c r="J202"/>
      <c r="K202"/>
      <c r="L202"/>
      <c r="M202"/>
    </row>
    <row r="203" spans="2:15" ht="13.5" thickBot="1" x14ac:dyDescent="0.25">
      <c r="B203"/>
      <c r="C203"/>
      <c r="D203"/>
      <c r="E203"/>
      <c r="F203"/>
      <c r="G203"/>
      <c r="H203"/>
      <c r="I203"/>
      <c r="J203"/>
      <c r="K203"/>
      <c r="L203"/>
      <c r="M203"/>
    </row>
    <row r="204" spans="2:15" ht="13.5" thickBot="1" x14ac:dyDescent="0.25">
      <c r="B204" s="487" t="s">
        <v>21</v>
      </c>
      <c r="C204" s="9" t="s">
        <v>22</v>
      </c>
      <c r="D204" s="10" t="s">
        <v>23</v>
      </c>
      <c r="E204" s="10" t="s">
        <v>24</v>
      </c>
      <c r="F204" s="11" t="s">
        <v>25</v>
      </c>
      <c r="G204" s="191" t="s">
        <v>26</v>
      </c>
      <c r="H204" s="195" t="s">
        <v>27</v>
      </c>
      <c r="I204" s="11"/>
      <c r="J204"/>
      <c r="K204"/>
      <c r="L204"/>
      <c r="M204"/>
    </row>
    <row r="205" spans="2:15" x14ac:dyDescent="0.2">
      <c r="B205" s="484" t="s">
        <v>33</v>
      </c>
      <c r="C205" s="12">
        <v>0</v>
      </c>
      <c r="D205" s="12">
        <v>0</v>
      </c>
      <c r="E205" s="12">
        <v>0</v>
      </c>
      <c r="F205" s="15"/>
      <c r="G205" s="189"/>
      <c r="H205" s="196">
        <f>E205-D205-C205</f>
        <v>0</v>
      </c>
      <c r="I205" s="25"/>
      <c r="J205"/>
      <c r="K205"/>
      <c r="L205"/>
      <c r="M205"/>
    </row>
    <row r="206" spans="2:15" ht="13.5" thickBot="1" x14ac:dyDescent="0.25">
      <c r="B206" s="486" t="s">
        <v>34</v>
      </c>
      <c r="C206" s="13">
        <v>0</v>
      </c>
      <c r="D206" s="13">
        <v>0.375</v>
      </c>
      <c r="E206" s="13">
        <v>0.625</v>
      </c>
      <c r="F206" s="16"/>
      <c r="G206" s="190"/>
      <c r="H206" s="197">
        <f>E206-D206-C206</f>
        <v>0.25</v>
      </c>
      <c r="I206" s="26"/>
      <c r="J206"/>
      <c r="K206"/>
      <c r="L206" s="425" t="s">
        <v>112</v>
      </c>
      <c r="M206"/>
    </row>
  </sheetData>
  <mergeCells count="43">
    <mergeCell ref="J2:L2"/>
    <mergeCell ref="J3:L3"/>
    <mergeCell ref="D4:F4"/>
    <mergeCell ref="Z4:AB4"/>
    <mergeCell ref="X4:Y4"/>
    <mergeCell ref="B168:I169"/>
    <mergeCell ref="J4:K4"/>
    <mergeCell ref="O4:P4"/>
    <mergeCell ref="R4:T4"/>
    <mergeCell ref="H161:I161"/>
    <mergeCell ref="B6:B10"/>
    <mergeCell ref="B11:B15"/>
    <mergeCell ref="B16:B20"/>
    <mergeCell ref="B21:B25"/>
    <mergeCell ref="B26:B30"/>
    <mergeCell ref="B31:B35"/>
    <mergeCell ref="B36:B40"/>
    <mergeCell ref="B41:B45"/>
    <mergeCell ref="B46:B50"/>
    <mergeCell ref="B51:B55"/>
    <mergeCell ref="B56:B60"/>
    <mergeCell ref="B61:B65"/>
    <mergeCell ref="B66:B70"/>
    <mergeCell ref="B71:B75"/>
    <mergeCell ref="B76:B80"/>
    <mergeCell ref="B81:B85"/>
    <mergeCell ref="B86:B90"/>
    <mergeCell ref="B91:B95"/>
    <mergeCell ref="B96:B100"/>
    <mergeCell ref="B101:B105"/>
    <mergeCell ref="B106:B110"/>
    <mergeCell ref="B111:B115"/>
    <mergeCell ref="B116:B120"/>
    <mergeCell ref="B121:B125"/>
    <mergeCell ref="B126:B130"/>
    <mergeCell ref="B131:B135"/>
    <mergeCell ref="AA164:AB164"/>
    <mergeCell ref="AA165:AB165"/>
    <mergeCell ref="B136:B140"/>
    <mergeCell ref="B156:B160"/>
    <mergeCell ref="B141:B145"/>
    <mergeCell ref="B146:B150"/>
    <mergeCell ref="B151:B155"/>
  </mergeCells>
  <phoneticPr fontId="11" type="noConversion"/>
  <conditionalFormatting sqref="D6 D11 D16 D21 D26 D31 D36 D41 D46 D51 D56 D61 D66 D71 D76 D81 D86 D91 D96 D101 D106 D111 D116 D121 D126 D131 D136 D141 D146 D151 D156">
    <cfRule type="cellIs" dxfId="15" priority="15" operator="notEqual">
      <formula>IF(LEFT($A6,2)="ma",$D$171,IF(LEFT($A6,2)="di",$D$176,IF(LEFT($A6,2)="wo",$D$181,IF(LEFT($A6,2)="do",$D$186,IF(LEFT($A6,2)="vr",$D$191,IF(LEFT($A6,2)="za",$D$198,IF(LEFT($A6,2)="zo",$D$199)))))))</formula>
    </cfRule>
    <cfRule type="cellIs" dxfId="14" priority="16" operator="notEqual">
      <formula>IF(LEFT($A6,2)="ma",$D$171,IF(LEFT($A6,2)="di",$D$176,IF(LEFT($A6,2)="wo",$D$181,IF(LEFT($A6,2)="do",$D$186,IF(LEFT($A6,2)="vr",$D$191,IF(LEFT($A6,2)="za",$D$198,IF(LEFT($A6,2)="zo",$D$199)))))))</formula>
    </cfRule>
  </conditionalFormatting>
  <conditionalFormatting sqref="D8 D13 D18 D23 D28 D33 D38 D43 D48 D53 D58 D63 D68 D73 D78 D83 D88 D93 D98 D103 D108 D113 D118 D123 D128 D133 D138 D143 D148 D153 D158">
    <cfRule type="cellIs" dxfId="13" priority="14" operator="notEqual">
      <formula>IF(LEFT($A8,2)="ma",$D$173,IF(LEFT($A8,2)="di",$D$178,IF(LEFT($A8,2)="wo",$D$183,IF(LEFT($A8,2)="do",$D$188,IF(LEFT($A8,2)="vr",$D$193,IF(LEFT($A8,2)="za",$D$198,IF(LEFT($A8,2)="zo",$D$199)))))))</formula>
    </cfRule>
  </conditionalFormatting>
  <conditionalFormatting sqref="D7 D12 D17 D22 D27 D32 D37 D42 D47 D52 D57 D62 D67 D72 D77 D82 D87 D92 D97 D102 D107 D112 D117 D122 D127 D132 D137 D142 D147 D152 D157">
    <cfRule type="cellIs" dxfId="12" priority="13" operator="notEqual">
      <formula>IF(LEFT($A7,2)="ma",$D$172,IF(LEFT($A7,2)="di",$D$177,IF(LEFT($A7,2)="wo",$D$182,IF(LEFT($A7,2)="do",$D$187,IF(LEFT($A7,2)="vr",$D$192,IF(LEFT($A7,2)="za",$D$198,IF(LEFT($A7,2)="zo",$D$199)))))))</formula>
    </cfRule>
  </conditionalFormatting>
  <conditionalFormatting sqref="D9 D14 D19 D24 D29 D34 D39 D44 D49 D54 D59 D64 D69 D74 D79 D84 D89 D94 D99 D104 D109 D114 D119 D124 D129 D134 D139 D144 D149 D154 D159">
    <cfRule type="cellIs" dxfId="11" priority="12" operator="notEqual">
      <formula>IF(LEFT($A9,2)="ma",$D$174,IF(LEFT($A9,2)="di",$D$179,IF(LEFT($A9,2)="wo",$D$184,IF(LEFT($A9,2)="do",$D$189,IF(LEFT($A9,2)="vr",$D$194,IF(LEFT($A9,2)="za",$D$198,IF(LEFT($A9,2)="zo",$D$199)))))))</formula>
    </cfRule>
  </conditionalFormatting>
  <conditionalFormatting sqref="D10 D15 D20 D25 D30 D35 D40 D45 D50 D55 D60 D65 D70 D75 D80 D85 D90 D95 D100 D105 D110 D115 D120 D125 D130 D135 D140 D145 D150 D155 D160">
    <cfRule type="cellIs" dxfId="10" priority="11" operator="notEqual">
      <formula>IF(LEFT($A10,2)="ma",$D$175,IF(LEFT($A10,2)="di",$D$180,IF(LEFT($A10,2)="wo",$D$185,IF(LEFT($A10,2)="do",$D$190,IF(LEFT($A10,2)="vr",$D$195,IF(LEFT($A10,2)="za",$D$198,IF(LEFT($A10,2)="zo",$D$199)))))))</formula>
    </cfRule>
  </conditionalFormatting>
  <conditionalFormatting sqref="E6 E11 E16 E21 E26 E31 E36 E41 E46 E51 E56 E61 E66 E71 E76 E81 E86 E91 E96 E101 E106 E111 E116 E121 E126 E131 E136 E141 E146 E151 E156">
    <cfRule type="cellIs" dxfId="9" priority="10" operator="notEqual">
      <formula>IF(LEFT($A6,2)="ma",$E$171,IF(LEFT($A6,2)="di",$E$176,IF(LEFT($A6,2)="wo",$E$181,IF(LEFT($A6,2)="do",$E$186,IF(LEFT($A6,2)="vr",$E$191,IF(LEFT($A6,2)="za",$E$198,IF(LEFT($A6,2)="zo",$E$199)))))))</formula>
    </cfRule>
  </conditionalFormatting>
  <conditionalFormatting sqref="E7 E12 E17 E22 E27 E32 E37 E42 E47 E52 E57 E62 E67 E72 E77 E82 E87 E92 E97 E102 E107 E112 E117 E122 E127 E132 E137 E142 E147 E152 E157">
    <cfRule type="cellIs" dxfId="8" priority="9" operator="notEqual">
      <formula>IF(LEFT($A7,2)="ma",$E$172,IF(LEFT($A7,2)="di",$E$177,IF(LEFT($A7,2)="wo",$E$182,IF(LEFT($A7,2)="do",$E$187,IF(LEFT($A7,2)="vr",$E$192,IF(LEFT($A7,2)="za",$E$198,IF(LEFT($A7,2)="zo",$E$199)))))))</formula>
    </cfRule>
  </conditionalFormatting>
  <conditionalFormatting sqref="E8 E13 E18 E23 E28 E33 E38 E43 E48 E53 E58 E63 E68 E73 E78 E83 E88 E93 E98 E103 E108 E113 E118 E123 E128 E133 E138 E143 E148 E153 E158">
    <cfRule type="cellIs" dxfId="7" priority="8" operator="notEqual">
      <formula>IF(LEFT($A8,2)="ma",$E$173,IF(LEFT($A8,2)="di",$E$178,IF(LEFT($A8,2)="wo",$E$183,IF(LEFT($A8,2)="do",$E$188,IF(LEFT($A8,2)="vr",$E$193,IF(LEFT($A8,2)="za",$E$198,IF(LEFT($A8,2)="zo",$E$199)))))))</formula>
    </cfRule>
  </conditionalFormatting>
  <conditionalFormatting sqref="E9 E14 E19 E24 E29 E34 E39 E44 E49 E54 E59 E64 E69 E74 E79 E84 E89 E94 E99 E104 E109 E114 E119 E124 E129 E134 E139 E144 E149 E154 E159">
    <cfRule type="cellIs" dxfId="6" priority="7" operator="notEqual">
      <formula>IF(LEFT($A9,2)="ma",$E$174,IF(LEFT($A9,2)="di",$E$179,IF(LEFT($A9,2)="wo",$E$184,IF(LEFT($A9,2)="do",$E$189,IF(LEFT($A9,2)="vr",$E$194,IF(LEFT($A9,2)="za",$E$198,IF(LEFT($A9,2)="zo",$E$199)))))))</formula>
    </cfRule>
  </conditionalFormatting>
  <conditionalFormatting sqref="E10 E15 E20 E25 E30 E35 E40 E45 E50 E55 E60 E65 E70 E75 E80 E85 E90 E95 E100 E105 E110 E115 E120 E125 E130 E135 E140 E145 E150 E155 E160">
    <cfRule type="cellIs" dxfId="5" priority="6" operator="notEqual">
      <formula>IF(LEFT($A10,2)="ma",$E$175,IF(LEFT($A10,2)="di",$E$180,IF(LEFT($A10,2)="wo",$E$185,IF(LEFT($A10,2)="do",$E$190,IF(LEFT($A10,2)="vr",$E$195,IF(LEFT($A10,2)="za",$E$198,IF(LEFT($A10,2)="zo",$E$199)))))))</formula>
    </cfRule>
  </conditionalFormatting>
  <conditionalFormatting sqref="F6 F11 F16 F21 F26 F31 F36 F41 F46 F51 F56 F61 F66 F71 F76 F81 F86 F91 F96 F101 F106 F111 F116 F121 F126 F131 F136 F141 F146 F151 F156">
    <cfRule type="cellIs" dxfId="4" priority="5" operator="notEqual">
      <formula>IF(LEFT($A6,2)="ma",$C$171,IF(LEFT($A6,2)="di",$C$176,IF(LEFT($A6,2)="wo",$C$181,IF(LEFT($A6,2)="do",$C$186,IF(LEFT($A6,2)="vr",$C$191,IF(LEFT($A6,2)="za",$C$198,IF(LEFT($A6,2)="zo",$C$199)))))))</formula>
    </cfRule>
  </conditionalFormatting>
  <conditionalFormatting sqref="F7 F12 F17 F22 F27 F32 F37 F42 F47 F52 F57 F62 F67 F72 F77 F82 F87 F92 F97 F102 F107 F112 F117 F122 F127 F132 F137 F142 F147 F152 F157">
    <cfRule type="cellIs" dxfId="3" priority="4" operator="notEqual">
      <formula>IF(LEFT($A7,2)="ma",$C$172,IF(LEFT($A7,2)="di",$C$177,IF(LEFT($A7,2)="wo",$C$182,IF(LEFT($A7,2)="do",$C$187,IF(LEFT($A7,2)="vr",$C$192,IF(LEFT($A7,2)="za",$C$198,IF(LEFT($A7,2)="zo",$C$199)))))))</formula>
    </cfRule>
  </conditionalFormatting>
  <conditionalFormatting sqref="F8 F13 F18 F23 F28 F33 F38 F43 F48 F53 F58 F63 F68 F73 F78 F83 F88 F93 F98 F103 F108 F113 F118 F123 F128 F133 F138 F143 F148 F153 F158">
    <cfRule type="cellIs" dxfId="2" priority="3" operator="notEqual">
      <formula>IF(LEFT($A8,2)="ma",$C$173,IF(LEFT($A8,2)="di",$C$178,IF(LEFT($A8,2)="wo",$C$183,IF(LEFT($A8,2)="do",$C$188,IF(LEFT($A8,2)="vr",$C$193,IF(LEFT($A8,2)="za",$C$198,IF(LEFT($A8,2)="zo",$C$199)))))))</formula>
    </cfRule>
  </conditionalFormatting>
  <conditionalFormatting sqref="F9 F14 F19 F24 F29 F34 F39 F44 F49 F54 F59 F64 F69 F74 F79 F84 F89 F94 F99 F104 F109 F114 F119 F124 F129 F134 F139 F144 F149 F154 F159">
    <cfRule type="cellIs" dxfId="1" priority="2" operator="notEqual">
      <formula>IF(LEFT($A9,2)="ma",$C$174,IF(LEFT($A9,2)="di",$C$179,IF(LEFT($A9,2)="wo",$C$184,IF(LEFT($A9,2)="do",$C$189,IF(LEFT($A9,2)="vr",$C$194,IF(LEFT($A9,2)="za",$C$198,IF(LEFT($A9,2)="zo",$C$199)))))))</formula>
    </cfRule>
  </conditionalFormatting>
  <conditionalFormatting sqref="F10 F15 F20 F25 F30 F35 F40 F45 F50 F55 F60 F65 F70 F75 F80 F85 F90 F95 F100 F105 F110 F115 F120 F125 F130 F135 F140 F145 F150 F155 F160">
    <cfRule type="cellIs" dxfId="0" priority="1" operator="notEqual">
      <formula>IF(LEFT($A10,2)="ma",$C$175,IF(LEFT($A10,2)="di",$C$180,IF(LEFT($A10,2)="wo",$C$185,IF(LEFT($A10,2)="do",$C$190,IF(LEFT($A10,2)="vr",$C$195,IF(LEFT($A10,2)="za",$C$198,IF(LEFT($A10,2)="zo",$C$199)))))))</formula>
    </cfRule>
  </conditionalFormatting>
  <dataValidations count="4">
    <dataValidation type="list" allowBlank="1" showInputMessage="1" showErrorMessage="1" sqref="H6:H160 F205:F206 F198:F201 F171:F195" xr:uid="{00000000-0002-0000-1800-000000000000}">
      <formula1>BIJZ</formula1>
    </dataValidation>
    <dataValidation type="list" allowBlank="1" showInputMessage="1" showErrorMessage="1" sqref="G198:G199 I205:I206 G205:G206 I198:I199 I201 G201 I171:I195 G171:G195" xr:uid="{00000000-0002-0000-1800-000001000000}">
      <formula1>VER</formula1>
    </dataValidation>
    <dataValidation type="list" allowBlank="1" showInputMessage="1" showErrorMessage="1" sqref="G200 I200" xr:uid="{00000000-0002-0000-1800-000002000000}">
      <formula1>$P$9:$P$35</formula1>
    </dataValidation>
    <dataValidation type="list" allowBlank="1" showInputMessage="1" showErrorMessage="1" sqref="I6:I160" xr:uid="{00000000-0002-0000-1800-000003000000}">
      <formula1>AFWEZIG</formula1>
    </dataValidation>
  </dataValidations>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Spinner 1">
              <controlPr defaultSize="0" autoPict="0">
                <anchor moveWithCells="1" sizeWithCells="1">
                  <from>
                    <xdr:col>28</xdr:col>
                    <xdr:colOff>9525</xdr:colOff>
                    <xdr:row>2</xdr:row>
                    <xdr:rowOff>9525</xdr:rowOff>
                  </from>
                  <to>
                    <xdr:col>28</xdr:col>
                    <xdr:colOff>923925</xdr:colOff>
                    <xdr:row>3</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38"/>
  <dimension ref="A1:X30"/>
  <sheetViews>
    <sheetView workbookViewId="0">
      <selection activeCell="A6" sqref="A6"/>
    </sheetView>
  </sheetViews>
  <sheetFormatPr defaultColWidth="9.140625" defaultRowHeight="12.75" x14ac:dyDescent="0.2"/>
  <cols>
    <col min="1" max="1" width="9.140625" style="47"/>
    <col min="2" max="4" width="14.42578125" style="47" customWidth="1"/>
    <col min="5" max="8" width="0" style="47" hidden="1" customWidth="1"/>
    <col min="9" max="9" width="5" style="47" hidden="1" customWidth="1"/>
    <col min="10" max="13" width="13.42578125" style="47" customWidth="1"/>
    <col min="14" max="16384" width="9.140625" style="47"/>
  </cols>
  <sheetData>
    <row r="1" spans="1:24" s="82" customFormat="1" ht="13.5" thickBot="1" x14ac:dyDescent="0.25"/>
    <row r="2" spans="1:24" s="82" customFormat="1" ht="13.5" thickBot="1" x14ac:dyDescent="0.25">
      <c r="A2" s="700" t="s">
        <v>0</v>
      </c>
      <c r="B2" s="700"/>
      <c r="C2" s="700"/>
      <c r="D2" s="49"/>
      <c r="E2" s="49"/>
      <c r="F2" s="49"/>
      <c r="L2" s="106"/>
      <c r="M2" s="107" t="s">
        <v>15</v>
      </c>
      <c r="N2" s="107"/>
      <c r="O2" s="201" t="e">
        <f>JANUARI!#REF!</f>
        <v>#REF!</v>
      </c>
      <c r="R2" s="51"/>
      <c r="S2" s="51"/>
      <c r="T2" s="108"/>
      <c r="U2" s="108"/>
      <c r="V2" s="108"/>
      <c r="W2" s="108"/>
      <c r="X2" s="108"/>
    </row>
    <row r="3" spans="1:24" s="82" customFormat="1" ht="36.75" customHeight="1" x14ac:dyDescent="0.2">
      <c r="A3" s="701" t="s">
        <v>131</v>
      </c>
      <c r="B3" s="702"/>
      <c r="C3" s="703"/>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v>2021</v>
      </c>
      <c r="B5" s="704" t="s">
        <v>132</v>
      </c>
      <c r="C5" s="705"/>
      <c r="D5" s="706"/>
      <c r="E5" s="707" t="s">
        <v>17</v>
      </c>
      <c r="F5" s="708"/>
      <c r="G5" s="708"/>
      <c r="H5" s="708"/>
      <c r="I5" s="709"/>
      <c r="J5" s="233"/>
      <c r="K5" s="695" t="s">
        <v>83</v>
      </c>
      <c r="L5" s="696"/>
    </row>
    <row r="6" spans="1:24" s="82" customFormat="1" ht="77.25" customHeight="1" thickBot="1" x14ac:dyDescent="0.25">
      <c r="A6" s="377" t="s">
        <v>113</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t="e">
        <f>'Personeelsdienst 01'!I162</f>
        <v>#REF!</v>
      </c>
      <c r="C7" s="475" t="e">
        <f>'Personeelsdienst 01'!J162</f>
        <v>#REF!</v>
      </c>
      <c r="D7" s="475" t="e">
        <f>'Personeelsdienst 01'!K162</f>
        <v>#REF!</v>
      </c>
      <c r="E7" s="474" t="e">
        <f>'Personeelsdienst 01'!L162</f>
        <v>#REF!</v>
      </c>
      <c r="F7" s="474" t="e">
        <f>'Personeelsdienst 01'!M162</f>
        <v>#REF!</v>
      </c>
      <c r="G7" s="476"/>
      <c r="H7" s="474" t="e">
        <f>'Personeelsdienst 01'!O162</f>
        <v>#REF!</v>
      </c>
      <c r="I7" s="475" t="e">
        <f>'Personeelsdienst 01'!P162</f>
        <v>#REF!</v>
      </c>
      <c r="J7" s="474" t="e">
        <f>'Personeelsdienst 01'!Q162</f>
        <v>#REF!</v>
      </c>
      <c r="K7" s="475" t="e">
        <f>JANUARI!#REF!</f>
        <v>#REF!</v>
      </c>
      <c r="L7" s="511" t="e">
        <f>JANUARI!#REF!</f>
        <v>#REF!</v>
      </c>
      <c r="M7" s="478"/>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t="e">
        <f>K7+L7</f>
        <v>#REF!</v>
      </c>
      <c r="L10" s="150" t="s">
        <v>87</v>
      </c>
    </row>
    <row r="11" spans="1:24" s="82" customFormat="1" x14ac:dyDescent="0.2"/>
    <row r="12" spans="1:24" s="82" customFormat="1" x14ac:dyDescent="0.2"/>
    <row r="13" spans="1:24" s="82" customFormat="1" x14ac:dyDescent="0.2"/>
    <row r="14" spans="1:24" s="82" customFormat="1" x14ac:dyDescent="0.2"/>
    <row r="15" spans="1:24" s="82" customFormat="1" x14ac:dyDescent="0.2"/>
    <row r="16" spans="1:24" s="82" customFormat="1" x14ac:dyDescent="0.2"/>
    <row r="17" spans="1:16" s="82" customFormat="1" ht="13.5" thickBot="1" x14ac:dyDescent="0.25"/>
    <row r="18" spans="1:16" ht="13.5" thickBot="1" x14ac:dyDescent="0.25">
      <c r="K18" s="477" t="e">
        <f>D7+K10</f>
        <v>#REF!</v>
      </c>
      <c r="L18" s="383" t="s">
        <v>97</v>
      </c>
      <c r="M18" s="352"/>
    </row>
    <row r="20" spans="1:16" customFormat="1" x14ac:dyDescent="0.2">
      <c r="A20" s="47"/>
      <c r="B20" s="47"/>
      <c r="C20" s="47"/>
      <c r="D20" s="47"/>
      <c r="E20" s="47"/>
      <c r="F20" s="47"/>
      <c r="G20" s="47"/>
      <c r="H20" s="47"/>
      <c r="I20" s="47"/>
      <c r="J20" s="47"/>
      <c r="K20" s="47"/>
      <c r="L20" s="47"/>
      <c r="M20" s="47"/>
      <c r="N20" s="47"/>
      <c r="O20" s="47"/>
      <c r="P20" s="47"/>
    </row>
    <row r="22" spans="1:16" x14ac:dyDescent="0.2">
      <c r="A22" s="255" t="s">
        <v>89</v>
      </c>
      <c r="B22" s="256"/>
      <c r="C22" s="256"/>
      <c r="D22" s="256"/>
      <c r="E22" s="257"/>
      <c r="F22" s="470"/>
      <c r="G22" s="470"/>
      <c r="H22" s="470"/>
      <c r="I22" s="470"/>
      <c r="J22" s="470"/>
      <c r="K22" s="470"/>
      <c r="L22" s="470"/>
      <c r="M22" s="470"/>
      <c r="N22" s="470"/>
      <c r="O22" s="471"/>
      <c r="P22" s="82"/>
    </row>
    <row r="23" spans="1:16" x14ac:dyDescent="0.2">
      <c r="A23" s="258" t="s">
        <v>90</v>
      </c>
      <c r="B23" s="697"/>
      <c r="C23" s="697"/>
      <c r="D23" s="697"/>
      <c r="E23" s="698"/>
      <c r="F23" s="165"/>
      <c r="G23" s="165"/>
      <c r="H23" s="165"/>
      <c r="I23" s="165"/>
      <c r="J23" s="165"/>
      <c r="K23" s="165"/>
      <c r="L23" s="165"/>
      <c r="M23" s="165"/>
      <c r="N23" s="165"/>
      <c r="O23" s="472"/>
      <c r="P23" s="82"/>
    </row>
    <row r="24" spans="1:16" x14ac:dyDescent="0.2">
      <c r="A24" s="258"/>
      <c r="B24" s="261"/>
      <c r="C24" s="261"/>
      <c r="D24" s="261"/>
      <c r="E24" s="262"/>
      <c r="F24" s="165"/>
      <c r="G24" s="165"/>
      <c r="H24" s="165"/>
      <c r="I24" s="165"/>
      <c r="J24" s="165"/>
      <c r="K24" s="165"/>
      <c r="L24" s="165"/>
      <c r="M24" s="165"/>
      <c r="N24" s="165"/>
      <c r="O24" s="472"/>
      <c r="P24" s="82"/>
    </row>
    <row r="25" spans="1:16" x14ac:dyDescent="0.2">
      <c r="A25" s="258"/>
      <c r="B25" s="261"/>
      <c r="C25" s="261"/>
      <c r="D25" s="261"/>
      <c r="E25" s="262"/>
      <c r="F25" s="165"/>
      <c r="G25" s="165"/>
      <c r="H25" s="165"/>
      <c r="I25" s="165"/>
      <c r="J25" s="165"/>
      <c r="K25" s="165"/>
      <c r="L25" s="165"/>
      <c r="M25" s="165"/>
      <c r="N25" s="165"/>
      <c r="O25" s="472"/>
      <c r="P25" s="82"/>
    </row>
    <row r="26" spans="1:16" x14ac:dyDescent="0.2">
      <c r="A26" s="258"/>
      <c r="B26" s="261"/>
      <c r="C26" s="261"/>
      <c r="D26" s="261"/>
      <c r="E26" s="262"/>
      <c r="F26" s="165"/>
      <c r="G26" s="165"/>
      <c r="H26" s="165"/>
      <c r="I26" s="165"/>
      <c r="J26" s="165"/>
      <c r="K26" s="165"/>
      <c r="L26" s="165"/>
      <c r="M26" s="165"/>
      <c r="N26" s="165"/>
      <c r="O26" s="472"/>
      <c r="P26" s="82"/>
    </row>
    <row r="27" spans="1:16" x14ac:dyDescent="0.2">
      <c r="A27" s="76"/>
      <c r="B27" s="77"/>
      <c r="C27" s="77"/>
      <c r="D27" s="77"/>
      <c r="E27" s="263"/>
      <c r="F27" s="149"/>
      <c r="G27" s="149"/>
      <c r="H27" s="149"/>
      <c r="I27" s="149"/>
      <c r="J27" s="149"/>
      <c r="K27" s="149"/>
      <c r="L27" s="149"/>
      <c r="M27" s="149"/>
      <c r="N27" s="149"/>
      <c r="O27" s="473"/>
      <c r="P27" s="82"/>
    </row>
    <row r="30" spans="1:16" x14ac:dyDescent="0.2">
      <c r="A30" s="699" t="s">
        <v>96</v>
      </c>
      <c r="B30" s="699"/>
      <c r="C30" s="699"/>
      <c r="D30" s="699"/>
      <c r="E30" s="699"/>
      <c r="F30" s="699"/>
      <c r="G30" s="699"/>
      <c r="H30" s="699"/>
      <c r="I30" s="699"/>
      <c r="J30" s="699"/>
      <c r="K30" s="699"/>
      <c r="L30" s="699"/>
      <c r="M30" s="699"/>
      <c r="N30" s="699"/>
      <c r="O30" s="699"/>
      <c r="P30" s="699"/>
    </row>
  </sheetData>
  <mergeCells count="7">
    <mergeCell ref="K5:L5"/>
    <mergeCell ref="B23:E23"/>
    <mergeCell ref="A30:P30"/>
    <mergeCell ref="A2:C2"/>
    <mergeCell ref="A3:C3"/>
    <mergeCell ref="B5:D5"/>
    <mergeCell ref="E5:I5"/>
  </mergeCells>
  <phoneticPr fontId="0" type="noConversion"/>
  <pageMargins left="0.25" right="0.25" top="0.75" bottom="0.75" header="0.3" footer="0.3"/>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39"/>
  <dimension ref="A1:X30"/>
  <sheetViews>
    <sheetView zoomScaleNormal="100" zoomScaleSheetLayoutView="100" workbookViewId="0">
      <selection activeCell="L2" sqref="L2:O2"/>
    </sheetView>
  </sheetViews>
  <sheetFormatPr defaultColWidth="9.140625" defaultRowHeight="12.75" x14ac:dyDescent="0.2"/>
  <cols>
    <col min="1" max="1" width="9.140625" style="47"/>
    <col min="2" max="4" width="14.42578125" style="47" customWidth="1"/>
    <col min="5" max="9" width="0" style="47" hidden="1" customWidth="1"/>
    <col min="10" max="10" width="14.42578125" style="47" customWidth="1"/>
    <col min="11" max="12" width="9.140625" style="47" customWidth="1"/>
    <col min="13" max="16384" width="9.140625" style="47"/>
  </cols>
  <sheetData>
    <row r="1" spans="1:24" s="82" customFormat="1" ht="13.5" thickBot="1" x14ac:dyDescent="0.25"/>
    <row r="2" spans="1:24" s="82" customFormat="1" ht="13.5" thickBot="1" x14ac:dyDescent="0.25">
      <c r="A2" s="700" t="s">
        <v>0</v>
      </c>
      <c r="B2" s="700"/>
      <c r="C2" s="700"/>
      <c r="D2" s="49"/>
      <c r="E2" s="49"/>
      <c r="L2" s="106"/>
      <c r="M2" s="107" t="s">
        <v>15</v>
      </c>
      <c r="N2" s="107"/>
      <c r="O2" s="201" t="e">
        <f>JANUARI!#REF!</f>
        <v>#REF!</v>
      </c>
      <c r="R2" s="51"/>
      <c r="S2" s="51"/>
      <c r="T2" s="108"/>
      <c r="U2" s="108"/>
      <c r="V2" s="108"/>
      <c r="W2" s="108"/>
      <c r="X2" s="108"/>
    </row>
    <row r="3" spans="1:24" s="82" customFormat="1" ht="36.75" customHeight="1" x14ac:dyDescent="0.2">
      <c r="A3" s="710" t="str">
        <f>'AFDRUK 01'!A3:C3</f>
        <v>Naam</v>
      </c>
      <c r="B3" s="710"/>
      <c r="C3" s="710"/>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f>'AFDRUK 01'!A5</f>
        <v>2021</v>
      </c>
      <c r="B5" s="704" t="s">
        <v>132</v>
      </c>
      <c r="C5" s="705"/>
      <c r="D5" s="706"/>
      <c r="E5" s="707" t="s">
        <v>17</v>
      </c>
      <c r="F5" s="708"/>
      <c r="G5" s="708"/>
      <c r="H5" s="708"/>
      <c r="I5" s="709"/>
      <c r="J5" s="233"/>
      <c r="K5" s="695" t="s">
        <v>83</v>
      </c>
      <c r="L5" s="696"/>
    </row>
    <row r="6" spans="1:24" s="82" customFormat="1" ht="77.25" customHeight="1" thickBot="1" x14ac:dyDescent="0.25">
      <c r="A6" s="377" t="s">
        <v>114</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f>'Personeelsdienst 02'!I152</f>
        <v>0</v>
      </c>
      <c r="C7" s="475">
        <f>'Personeelsdienst 02'!J152</f>
        <v>0</v>
      </c>
      <c r="D7" s="475" t="e">
        <f>'Personeelsdienst 02'!K152</f>
        <v>#REF!</v>
      </c>
      <c r="E7" s="474">
        <f>'Personeelsdienst 02'!L152</f>
        <v>0</v>
      </c>
      <c r="F7" s="474">
        <f>'Personeelsdienst 02'!M152</f>
        <v>0</v>
      </c>
      <c r="G7" s="476"/>
      <c r="H7" s="474">
        <f>'Personeelsdienst 02'!O152</f>
        <v>0</v>
      </c>
      <c r="I7" s="475" t="e">
        <f>'Personeelsdienst 02'!P152</f>
        <v>#REF!</v>
      </c>
      <c r="J7" s="474">
        <f>'Personeelsdienst 02'!Q162</f>
        <v>0</v>
      </c>
      <c r="K7" s="475">
        <f>FEBRUARI!AA151</f>
        <v>0</v>
      </c>
      <c r="L7" s="511">
        <f>FEBRUARI!AB151</f>
        <v>0</v>
      </c>
      <c r="M7" s="478"/>
      <c r="N7" s="478"/>
      <c r="O7" s="478"/>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f>K7+L7</f>
        <v>0</v>
      </c>
      <c r="L10" s="150" t="s">
        <v>87</v>
      </c>
    </row>
    <row r="11" spans="1:24" s="82" customFormat="1" x14ac:dyDescent="0.2">
      <c r="A11" s="148"/>
      <c r="K11" s="516"/>
      <c r="L11" s="517"/>
    </row>
    <row r="12" spans="1:24" s="82" customFormat="1" x14ac:dyDescent="0.2">
      <c r="A12" s="148"/>
      <c r="K12" s="516"/>
      <c r="L12" s="517"/>
    </row>
    <row r="13" spans="1:24" s="82" customFormat="1" x14ac:dyDescent="0.2">
      <c r="A13" s="148"/>
      <c r="K13" s="516"/>
      <c r="L13" s="517"/>
    </row>
    <row r="14" spans="1:24" s="82" customFormat="1" x14ac:dyDescent="0.2">
      <c r="A14" s="148"/>
      <c r="K14" s="516"/>
      <c r="L14" s="517"/>
    </row>
    <row r="15" spans="1:24" s="82" customFormat="1" x14ac:dyDescent="0.2">
      <c r="A15" s="148"/>
      <c r="K15" s="516"/>
      <c r="L15" s="517"/>
    </row>
    <row r="16" spans="1:24" s="82" customFormat="1" x14ac:dyDescent="0.2">
      <c r="A16" s="148"/>
      <c r="K16" s="516"/>
      <c r="L16" s="517"/>
    </row>
    <row r="17" spans="1:20" s="82" customFormat="1" ht="13.5" thickBot="1" x14ac:dyDescent="0.25">
      <c r="A17" s="148"/>
      <c r="K17" s="516"/>
      <c r="L17" s="517"/>
    </row>
    <row r="18" spans="1:20" s="82" customFormat="1" ht="13.5" thickBot="1" x14ac:dyDescent="0.25">
      <c r="K18" s="477" t="e">
        <f>D7+K10</f>
        <v>#REF!</v>
      </c>
      <c r="L18" s="383" t="s">
        <v>97</v>
      </c>
      <c r="M18" s="352"/>
    </row>
    <row r="19" spans="1:20" s="82" customFormat="1" x14ac:dyDescent="0.2">
      <c r="K19" s="516"/>
      <c r="L19" s="165"/>
      <c r="M19" s="165"/>
    </row>
    <row r="20" spans="1:20" s="82" customFormat="1" x14ac:dyDescent="0.2">
      <c r="K20" s="516"/>
      <c r="L20" s="165"/>
      <c r="M20" s="165"/>
    </row>
    <row r="21" spans="1:20" s="82" customFormat="1" x14ac:dyDescent="0.2">
      <c r="K21" s="516"/>
      <c r="L21" s="165"/>
      <c r="M21" s="165"/>
    </row>
    <row r="22" spans="1:20" s="82" customFormat="1" x14ac:dyDescent="0.2">
      <c r="A22" s="255" t="s">
        <v>89</v>
      </c>
      <c r="B22" s="256"/>
      <c r="C22" s="256"/>
      <c r="D22" s="256"/>
      <c r="E22" s="257"/>
      <c r="F22" s="470"/>
      <c r="G22" s="470"/>
      <c r="H22" s="470"/>
      <c r="I22" s="470"/>
      <c r="J22" s="470"/>
      <c r="K22" s="470"/>
      <c r="L22" s="470"/>
      <c r="M22" s="470"/>
      <c r="N22" s="470"/>
      <c r="O22" s="471"/>
      <c r="T22" s="49"/>
    </row>
    <row r="23" spans="1:20" s="82" customFormat="1" x14ac:dyDescent="0.2">
      <c r="A23" s="258" t="s">
        <v>90</v>
      </c>
      <c r="B23" s="697"/>
      <c r="C23" s="697"/>
      <c r="D23" s="697"/>
      <c r="E23" s="698"/>
      <c r="F23" s="165"/>
      <c r="G23" s="165"/>
      <c r="H23" s="165"/>
      <c r="I23" s="165"/>
      <c r="J23" s="165"/>
      <c r="K23" s="165"/>
      <c r="L23" s="165"/>
      <c r="M23" s="165"/>
      <c r="N23" s="165"/>
      <c r="O23" s="472"/>
    </row>
    <row r="24" spans="1:20" s="82" customFormat="1" x14ac:dyDescent="0.2">
      <c r="A24" s="258"/>
      <c r="B24" s="261"/>
      <c r="C24" s="261"/>
      <c r="D24" s="261"/>
      <c r="E24" s="262"/>
      <c r="F24" s="165"/>
      <c r="G24" s="165"/>
      <c r="H24" s="165"/>
      <c r="I24" s="165"/>
      <c r="J24" s="165"/>
      <c r="K24" s="165"/>
      <c r="L24" s="165"/>
      <c r="M24" s="165"/>
      <c r="N24" s="165"/>
      <c r="O24" s="472"/>
    </row>
    <row r="25" spans="1:20" s="82" customFormat="1" x14ac:dyDescent="0.2">
      <c r="A25" s="258"/>
      <c r="B25" s="261"/>
      <c r="C25" s="261"/>
      <c r="D25" s="261"/>
      <c r="E25" s="262"/>
      <c r="F25" s="165"/>
      <c r="G25" s="165"/>
      <c r="H25" s="165"/>
      <c r="I25" s="165"/>
      <c r="J25" s="165"/>
      <c r="K25" s="165"/>
      <c r="L25" s="165"/>
      <c r="M25" s="165"/>
      <c r="N25" s="165"/>
      <c r="O25" s="472"/>
    </row>
    <row r="26" spans="1:20" s="82" customFormat="1" x14ac:dyDescent="0.2">
      <c r="A26" s="258"/>
      <c r="B26" s="261"/>
      <c r="C26" s="261"/>
      <c r="D26" s="261"/>
      <c r="E26" s="262"/>
      <c r="F26" s="165"/>
      <c r="G26" s="165"/>
      <c r="H26" s="165"/>
      <c r="I26" s="165"/>
      <c r="J26" s="165"/>
      <c r="K26" s="165"/>
      <c r="L26" s="165"/>
      <c r="M26" s="165"/>
      <c r="N26" s="165"/>
      <c r="O26" s="472"/>
    </row>
    <row r="27" spans="1:20" s="82" customFormat="1" x14ac:dyDescent="0.2">
      <c r="A27" s="76"/>
      <c r="B27" s="77"/>
      <c r="C27" s="77"/>
      <c r="D27" s="77"/>
      <c r="E27" s="263"/>
      <c r="F27" s="149"/>
      <c r="G27" s="149"/>
      <c r="H27" s="149"/>
      <c r="I27" s="149"/>
      <c r="J27" s="149"/>
      <c r="K27" s="149"/>
      <c r="L27" s="149"/>
      <c r="M27" s="149"/>
      <c r="N27" s="149"/>
      <c r="O27" s="473"/>
    </row>
    <row r="30" spans="1:20" customFormat="1" x14ac:dyDescent="0.2">
      <c r="A30" s="699" t="s">
        <v>96</v>
      </c>
      <c r="B30" s="699"/>
      <c r="C30" s="699"/>
      <c r="D30" s="699"/>
      <c r="E30" s="699"/>
      <c r="F30" s="699"/>
      <c r="G30" s="699"/>
      <c r="H30" s="699"/>
      <c r="I30" s="699"/>
      <c r="J30" s="699"/>
      <c r="K30" s="699"/>
      <c r="L30" s="699"/>
      <c r="M30" s="699"/>
      <c r="N30" s="699"/>
      <c r="O30" s="699"/>
      <c r="P30" s="699"/>
    </row>
  </sheetData>
  <sheetProtection password="C5B9" sheet="1"/>
  <mergeCells count="7">
    <mergeCell ref="K5:L5"/>
    <mergeCell ref="B23:E23"/>
    <mergeCell ref="A30:P30"/>
    <mergeCell ref="A2:C2"/>
    <mergeCell ref="A3:C3"/>
    <mergeCell ref="B5:D5"/>
    <mergeCell ref="E5:I5"/>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40"/>
  <dimension ref="A1:X30"/>
  <sheetViews>
    <sheetView workbookViewId="0">
      <selection activeCell="L2" sqref="L2:O2"/>
    </sheetView>
  </sheetViews>
  <sheetFormatPr defaultColWidth="9.140625" defaultRowHeight="12.75" x14ac:dyDescent="0.2"/>
  <cols>
    <col min="1" max="1" width="9.140625" style="47"/>
    <col min="2" max="4" width="14.42578125" style="47" customWidth="1"/>
    <col min="5" max="9" width="0" style="47" hidden="1" customWidth="1"/>
    <col min="10" max="10" width="14.42578125" style="47" customWidth="1"/>
    <col min="11" max="12" width="9.140625" style="47" customWidth="1"/>
    <col min="13" max="16384" width="9.140625" style="47"/>
  </cols>
  <sheetData>
    <row r="1" spans="1:24" s="82" customFormat="1" ht="13.5" thickBot="1" x14ac:dyDescent="0.25"/>
    <row r="2" spans="1:24" s="82" customFormat="1" ht="13.5" thickBot="1" x14ac:dyDescent="0.25">
      <c r="A2" s="700" t="s">
        <v>0</v>
      </c>
      <c r="B2" s="700"/>
      <c r="C2" s="700"/>
      <c r="D2" s="49"/>
      <c r="E2" s="49"/>
      <c r="F2" s="49"/>
      <c r="L2" s="106"/>
      <c r="M2" s="107" t="s">
        <v>15</v>
      </c>
      <c r="N2" s="107"/>
      <c r="O2" s="201" t="e">
        <f>JANUARI!#REF!</f>
        <v>#REF!</v>
      </c>
      <c r="R2" s="51"/>
      <c r="S2" s="51"/>
      <c r="T2" s="108"/>
      <c r="U2" s="108"/>
      <c r="V2" s="108"/>
      <c r="W2" s="108"/>
      <c r="X2" s="108"/>
    </row>
    <row r="3" spans="1:24" s="82" customFormat="1" ht="36.75" customHeight="1" x14ac:dyDescent="0.2">
      <c r="A3" s="710" t="str">
        <f>'AFDRUK 01'!A3:C3</f>
        <v>Naam</v>
      </c>
      <c r="B3" s="710"/>
      <c r="C3" s="710"/>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f>'AFDRUK 01'!A5</f>
        <v>2021</v>
      </c>
      <c r="B5" s="704" t="s">
        <v>132</v>
      </c>
      <c r="C5" s="705"/>
      <c r="D5" s="706"/>
      <c r="E5" s="707" t="s">
        <v>17</v>
      </c>
      <c r="F5" s="708"/>
      <c r="G5" s="708"/>
      <c r="H5" s="708"/>
      <c r="I5" s="709"/>
      <c r="J5" s="233"/>
      <c r="K5" s="695" t="s">
        <v>83</v>
      </c>
      <c r="L5" s="696"/>
    </row>
    <row r="6" spans="1:24" s="82" customFormat="1" ht="77.25" customHeight="1" thickBot="1" x14ac:dyDescent="0.25">
      <c r="A6" s="377" t="s">
        <v>115</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f>'Personeelsdienst 03'!I162</f>
        <v>0</v>
      </c>
      <c r="C7" s="475">
        <f>'Personeelsdienst 03'!J162</f>
        <v>0</v>
      </c>
      <c r="D7" s="475" t="e">
        <f>'Personeelsdienst 03'!K162</f>
        <v>#REF!</v>
      </c>
      <c r="E7" s="474">
        <f>'Personeelsdienst 03'!L162</f>
        <v>0</v>
      </c>
      <c r="F7" s="474">
        <f>'Personeelsdienst 03'!M162</f>
        <v>0</v>
      </c>
      <c r="G7" s="476"/>
      <c r="H7" s="474">
        <f>'Personeelsdienst 03'!O162</f>
        <v>0</v>
      </c>
      <c r="I7" s="475" t="e">
        <f>'Personeelsdienst 03'!P162</f>
        <v>#REF!</v>
      </c>
      <c r="J7" s="474">
        <f>'Personeelsdienst 03'!Q162</f>
        <v>0</v>
      </c>
      <c r="K7" s="512">
        <f>MAART!AA161</f>
        <v>0</v>
      </c>
      <c r="L7" s="513">
        <f>MAART!AB161</f>
        <v>0</v>
      </c>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f>K7+L7</f>
        <v>0</v>
      </c>
      <c r="L10" s="150" t="s">
        <v>87</v>
      </c>
    </row>
    <row r="11" spans="1:24" s="82" customFormat="1" x14ac:dyDescent="0.2">
      <c r="A11" s="148"/>
      <c r="K11" s="516"/>
      <c r="L11" s="517"/>
    </row>
    <row r="12" spans="1:24" s="82" customFormat="1" x14ac:dyDescent="0.2">
      <c r="A12" s="148"/>
      <c r="K12" s="516"/>
      <c r="L12" s="517"/>
    </row>
    <row r="13" spans="1:24" s="82" customFormat="1" x14ac:dyDescent="0.2">
      <c r="A13" s="148"/>
      <c r="K13" s="516"/>
      <c r="L13" s="517"/>
    </row>
    <row r="14" spans="1:24" s="82" customFormat="1" x14ac:dyDescent="0.2">
      <c r="A14" s="148"/>
      <c r="K14" s="516"/>
      <c r="L14" s="517"/>
    </row>
    <row r="15" spans="1:24" s="82" customFormat="1" x14ac:dyDescent="0.2">
      <c r="A15" s="148"/>
      <c r="K15" s="516"/>
      <c r="L15" s="517"/>
    </row>
    <row r="16" spans="1:24" s="82" customFormat="1" x14ac:dyDescent="0.2">
      <c r="A16" s="148"/>
      <c r="K16" s="516"/>
      <c r="L16" s="517"/>
    </row>
    <row r="17" spans="1:16" s="82" customFormat="1" ht="13.5" thickBot="1" x14ac:dyDescent="0.25">
      <c r="A17" s="148"/>
      <c r="K17" s="516"/>
      <c r="L17" s="517"/>
    </row>
    <row r="18" spans="1:16" s="82" customFormat="1" ht="13.5" thickBot="1" x14ac:dyDescent="0.25">
      <c r="K18" s="477" t="e">
        <f>D7+K10</f>
        <v>#REF!</v>
      </c>
      <c r="L18" s="383" t="s">
        <v>97</v>
      </c>
      <c r="M18" s="352"/>
    </row>
    <row r="19" spans="1:16" s="82" customFormat="1" x14ac:dyDescent="0.2">
      <c r="K19" s="516"/>
      <c r="L19" s="165"/>
      <c r="M19" s="165"/>
    </row>
    <row r="20" spans="1:16" s="82" customFormat="1" x14ac:dyDescent="0.2">
      <c r="K20" s="516"/>
      <c r="L20" s="165"/>
      <c r="M20" s="165"/>
    </row>
    <row r="21" spans="1:16" s="82" customFormat="1" x14ac:dyDescent="0.2">
      <c r="K21" s="516"/>
      <c r="L21" s="165"/>
      <c r="M21" s="165"/>
    </row>
    <row r="22" spans="1:16" s="82" customFormat="1" x14ac:dyDescent="0.2">
      <c r="A22" s="255" t="s">
        <v>89</v>
      </c>
      <c r="B22" s="256"/>
      <c r="C22" s="256"/>
      <c r="D22" s="256"/>
      <c r="E22" s="257"/>
      <c r="F22" s="470"/>
      <c r="G22" s="470"/>
      <c r="H22" s="470"/>
      <c r="I22" s="470"/>
      <c r="J22" s="470"/>
      <c r="K22" s="470"/>
      <c r="L22" s="470"/>
      <c r="M22" s="470"/>
      <c r="N22" s="470"/>
      <c r="O22" s="471"/>
    </row>
    <row r="23" spans="1:16" s="82" customFormat="1" x14ac:dyDescent="0.2">
      <c r="A23" s="258" t="s">
        <v>90</v>
      </c>
      <c r="B23" s="697"/>
      <c r="C23" s="697"/>
      <c r="D23" s="697"/>
      <c r="E23" s="698"/>
      <c r="F23" s="165"/>
      <c r="G23" s="165"/>
      <c r="H23" s="165"/>
      <c r="I23" s="165"/>
      <c r="J23" s="165"/>
      <c r="K23" s="165"/>
      <c r="L23" s="165"/>
      <c r="M23" s="165"/>
      <c r="N23" s="165"/>
      <c r="O23" s="472"/>
    </row>
    <row r="24" spans="1:16" s="82" customFormat="1" x14ac:dyDescent="0.2">
      <c r="A24" s="258"/>
      <c r="B24" s="261"/>
      <c r="C24" s="261"/>
      <c r="D24" s="261"/>
      <c r="E24" s="262"/>
      <c r="F24" s="165"/>
      <c r="G24" s="165"/>
      <c r="H24" s="165"/>
      <c r="I24" s="165"/>
      <c r="J24" s="165"/>
      <c r="K24" s="165"/>
      <c r="L24" s="165"/>
      <c r="M24" s="165"/>
      <c r="N24" s="165"/>
      <c r="O24" s="472"/>
    </row>
    <row r="25" spans="1:16" s="82" customFormat="1" x14ac:dyDescent="0.2">
      <c r="A25" s="258"/>
      <c r="B25" s="261"/>
      <c r="C25" s="261"/>
      <c r="D25" s="261"/>
      <c r="E25" s="262"/>
      <c r="F25" s="165"/>
      <c r="G25" s="165"/>
      <c r="H25" s="165"/>
      <c r="I25" s="165"/>
      <c r="J25" s="165"/>
      <c r="K25" s="165"/>
      <c r="L25" s="165"/>
      <c r="M25" s="165"/>
      <c r="N25" s="165"/>
      <c r="O25" s="472"/>
    </row>
    <row r="26" spans="1:16" s="82" customFormat="1" x14ac:dyDescent="0.2">
      <c r="A26" s="258"/>
      <c r="B26" s="261"/>
      <c r="C26" s="261"/>
      <c r="D26" s="261"/>
      <c r="E26" s="262"/>
      <c r="F26" s="165"/>
      <c r="G26" s="165"/>
      <c r="H26" s="165"/>
      <c r="I26" s="165"/>
      <c r="J26" s="165"/>
      <c r="K26" s="165"/>
      <c r="L26" s="165"/>
      <c r="M26" s="165"/>
      <c r="N26" s="165"/>
      <c r="O26" s="472"/>
    </row>
    <row r="27" spans="1:16" s="82" customFormat="1" x14ac:dyDescent="0.2">
      <c r="A27" s="76"/>
      <c r="B27" s="77"/>
      <c r="C27" s="77"/>
      <c r="D27" s="77"/>
      <c r="E27" s="263"/>
      <c r="F27" s="149"/>
      <c r="G27" s="149"/>
      <c r="H27" s="149"/>
      <c r="I27" s="149"/>
      <c r="J27" s="149"/>
      <c r="K27" s="149"/>
      <c r="L27" s="149"/>
      <c r="M27" s="149"/>
      <c r="N27" s="149"/>
      <c r="O27" s="473"/>
    </row>
    <row r="30" spans="1:16" customFormat="1" x14ac:dyDescent="0.2">
      <c r="A30" s="699" t="s">
        <v>96</v>
      </c>
      <c r="B30" s="699"/>
      <c r="C30" s="699"/>
      <c r="D30" s="699"/>
      <c r="E30" s="699"/>
      <c r="F30" s="699"/>
      <c r="G30" s="699"/>
      <c r="H30" s="699"/>
      <c r="I30" s="699"/>
      <c r="J30" s="699"/>
      <c r="K30" s="699"/>
      <c r="L30" s="699"/>
      <c r="M30" s="699"/>
      <c r="N30" s="699"/>
      <c r="O30" s="699"/>
      <c r="P30" s="699"/>
    </row>
  </sheetData>
  <sheetProtection password="C5B9" sheet="1"/>
  <mergeCells count="7">
    <mergeCell ref="K5:L5"/>
    <mergeCell ref="B23:E23"/>
    <mergeCell ref="A30:P30"/>
    <mergeCell ref="A2:C2"/>
    <mergeCell ref="A3:C3"/>
    <mergeCell ref="B5:D5"/>
    <mergeCell ref="E5:I5"/>
  </mergeCells>
  <phoneticPr fontId="0" type="noConversion"/>
  <pageMargins left="0.74803149606299213" right="0.74803149606299213" top="0.98425196850393704" bottom="0.98425196850393704" header="0.51181102362204722" footer="0.51181102362204722"/>
  <pageSetup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41"/>
  <dimension ref="A1:X30"/>
  <sheetViews>
    <sheetView workbookViewId="0">
      <selection activeCell="L2" sqref="L2:O2"/>
    </sheetView>
  </sheetViews>
  <sheetFormatPr defaultColWidth="9.140625" defaultRowHeight="12.75" x14ac:dyDescent="0.2"/>
  <cols>
    <col min="1" max="1" width="9.140625" style="47"/>
    <col min="2" max="4" width="14.42578125" style="47" customWidth="1"/>
    <col min="5" max="9" width="0" style="47" hidden="1" customWidth="1"/>
    <col min="10" max="10" width="14.42578125" style="47" customWidth="1"/>
    <col min="11" max="12" width="9.140625" style="47" customWidth="1"/>
    <col min="13" max="16384" width="9.140625" style="47"/>
  </cols>
  <sheetData>
    <row r="1" spans="1:24" s="82" customFormat="1" ht="13.5" thickBot="1" x14ac:dyDescent="0.25"/>
    <row r="2" spans="1:24" s="82" customFormat="1" ht="13.5" thickBot="1" x14ac:dyDescent="0.25">
      <c r="A2" s="700" t="s">
        <v>0</v>
      </c>
      <c r="B2" s="700"/>
      <c r="C2" s="700"/>
      <c r="D2" s="49"/>
      <c r="E2" s="49"/>
      <c r="F2" s="49"/>
      <c r="L2" s="106"/>
      <c r="M2" s="107" t="s">
        <v>15</v>
      </c>
      <c r="N2" s="107"/>
      <c r="O2" s="201" t="e">
        <f>JANUARI!#REF!</f>
        <v>#REF!</v>
      </c>
      <c r="R2" s="51"/>
      <c r="S2" s="51"/>
      <c r="T2" s="108"/>
      <c r="U2" s="108"/>
      <c r="V2" s="108"/>
      <c r="W2" s="108"/>
      <c r="X2" s="108"/>
    </row>
    <row r="3" spans="1:24" s="82" customFormat="1" ht="36.75" customHeight="1" x14ac:dyDescent="0.2">
      <c r="A3" s="710" t="str">
        <f>'AFDRUK 01'!A3:C3</f>
        <v>Naam</v>
      </c>
      <c r="B3" s="710"/>
      <c r="C3" s="710"/>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f>'AFDRUK 01'!A5</f>
        <v>2021</v>
      </c>
      <c r="B5" s="704" t="s">
        <v>132</v>
      </c>
      <c r="C5" s="705"/>
      <c r="D5" s="706"/>
      <c r="E5" s="707" t="s">
        <v>17</v>
      </c>
      <c r="F5" s="708"/>
      <c r="G5" s="708"/>
      <c r="H5" s="708"/>
      <c r="I5" s="709"/>
      <c r="J5" s="233"/>
      <c r="K5" s="695" t="s">
        <v>83</v>
      </c>
      <c r="L5" s="696"/>
    </row>
    <row r="6" spans="1:24" s="82" customFormat="1" ht="77.25" customHeight="1" thickBot="1" x14ac:dyDescent="0.25">
      <c r="A6" s="377" t="s">
        <v>116</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f>'Personeelsdienst 04'!I157</f>
        <v>0</v>
      </c>
      <c r="C7" s="475">
        <f>'Personeelsdienst 04'!J157</f>
        <v>0</v>
      </c>
      <c r="D7" s="475" t="e">
        <f>'Personeelsdienst 04'!K157</f>
        <v>#REF!</v>
      </c>
      <c r="E7" s="474">
        <f>'Personeelsdienst 04'!L157</f>
        <v>0</v>
      </c>
      <c r="F7" s="474">
        <f>'Personeelsdienst 04'!M157</f>
        <v>0</v>
      </c>
      <c r="G7" s="476"/>
      <c r="H7" s="474">
        <f>'Personeelsdienst 04'!O157</f>
        <v>0</v>
      </c>
      <c r="I7" s="475" t="e">
        <f>'Personeelsdienst 04'!P157</f>
        <v>#REF!</v>
      </c>
      <c r="J7" s="474">
        <f>'Personeelsdienst 04'!Q157</f>
        <v>0</v>
      </c>
      <c r="K7" s="475">
        <f>APRIL!AA156</f>
        <v>0</v>
      </c>
      <c r="L7" s="511">
        <f>APRIL!AB156</f>
        <v>0</v>
      </c>
      <c r="M7" s="478"/>
      <c r="N7" s="478"/>
      <c r="O7" s="478"/>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f>K7+L7</f>
        <v>0</v>
      </c>
      <c r="L10" s="150" t="s">
        <v>87</v>
      </c>
    </row>
    <row r="11" spans="1:24" s="82" customFormat="1" x14ac:dyDescent="0.2">
      <c r="A11" s="148"/>
      <c r="K11" s="516"/>
      <c r="L11" s="517"/>
    </row>
    <row r="12" spans="1:24" s="82" customFormat="1" x14ac:dyDescent="0.2">
      <c r="A12" s="148"/>
      <c r="K12" s="516"/>
      <c r="L12" s="517"/>
    </row>
    <row r="13" spans="1:24" s="82" customFormat="1" x14ac:dyDescent="0.2">
      <c r="A13" s="148"/>
      <c r="K13" s="516"/>
      <c r="L13" s="517"/>
    </row>
    <row r="14" spans="1:24" s="82" customFormat="1" x14ac:dyDescent="0.2">
      <c r="A14" s="148"/>
      <c r="K14" s="516"/>
      <c r="L14" s="517"/>
    </row>
    <row r="15" spans="1:24" s="82" customFormat="1" x14ac:dyDescent="0.2">
      <c r="A15" s="148"/>
      <c r="K15" s="516"/>
      <c r="L15" s="517"/>
    </row>
    <row r="16" spans="1:24" s="82" customFormat="1" x14ac:dyDescent="0.2">
      <c r="A16" s="148"/>
      <c r="K16" s="516"/>
      <c r="L16" s="517"/>
    </row>
    <row r="17" spans="1:16" s="82" customFormat="1" ht="13.5" thickBot="1" x14ac:dyDescent="0.25">
      <c r="A17" s="148"/>
      <c r="K17" s="516"/>
      <c r="L17" s="517"/>
    </row>
    <row r="18" spans="1:16" s="82" customFormat="1" ht="13.5" thickBot="1" x14ac:dyDescent="0.25">
      <c r="K18" s="477" t="e">
        <f>D7+K10</f>
        <v>#REF!</v>
      </c>
      <c r="L18" s="383" t="s">
        <v>97</v>
      </c>
      <c r="M18" s="352"/>
    </row>
    <row r="19" spans="1:16" s="82" customFormat="1" x14ac:dyDescent="0.2">
      <c r="K19" s="516"/>
      <c r="L19" s="165"/>
      <c r="M19" s="165"/>
    </row>
    <row r="20" spans="1:16" s="82" customFormat="1" x14ac:dyDescent="0.2">
      <c r="K20" s="516"/>
      <c r="L20" s="165"/>
      <c r="M20" s="165"/>
    </row>
    <row r="21" spans="1:16" s="82" customFormat="1" x14ac:dyDescent="0.2">
      <c r="K21" s="516"/>
      <c r="L21" s="165"/>
      <c r="M21" s="165"/>
    </row>
    <row r="22" spans="1:16" s="82" customFormat="1" x14ac:dyDescent="0.2">
      <c r="A22" s="255" t="s">
        <v>89</v>
      </c>
      <c r="B22" s="256"/>
      <c r="C22" s="256"/>
      <c r="D22" s="256"/>
      <c r="E22" s="257"/>
      <c r="F22" s="470"/>
      <c r="G22" s="470"/>
      <c r="H22" s="470"/>
      <c r="I22" s="470"/>
      <c r="J22" s="470"/>
      <c r="K22" s="470"/>
      <c r="L22" s="470"/>
      <c r="M22" s="470"/>
      <c r="N22" s="470"/>
      <c r="O22" s="471"/>
    </row>
    <row r="23" spans="1:16" s="82" customFormat="1" x14ac:dyDescent="0.2">
      <c r="A23" s="258" t="s">
        <v>90</v>
      </c>
      <c r="B23" s="697"/>
      <c r="C23" s="697"/>
      <c r="D23" s="697"/>
      <c r="E23" s="698"/>
      <c r="F23" s="165"/>
      <c r="G23" s="165"/>
      <c r="H23" s="165"/>
      <c r="I23" s="165"/>
      <c r="J23" s="165"/>
      <c r="K23" s="165"/>
      <c r="L23" s="165"/>
      <c r="M23" s="165"/>
      <c r="N23" s="165"/>
      <c r="O23" s="472"/>
    </row>
    <row r="24" spans="1:16" s="82" customFormat="1" x14ac:dyDescent="0.2">
      <c r="A24" s="258"/>
      <c r="B24" s="261"/>
      <c r="C24" s="261"/>
      <c r="D24" s="261"/>
      <c r="E24" s="262"/>
      <c r="F24" s="165"/>
      <c r="G24" s="165"/>
      <c r="H24" s="165"/>
      <c r="I24" s="165"/>
      <c r="J24" s="165"/>
      <c r="K24" s="165"/>
      <c r="L24" s="165"/>
      <c r="M24" s="165"/>
      <c r="N24" s="165"/>
      <c r="O24" s="472"/>
    </row>
    <row r="25" spans="1:16" s="82" customFormat="1" x14ac:dyDescent="0.2">
      <c r="A25" s="258"/>
      <c r="B25" s="261"/>
      <c r="C25" s="261"/>
      <c r="D25" s="261"/>
      <c r="E25" s="262"/>
      <c r="F25" s="165"/>
      <c r="G25" s="165"/>
      <c r="H25" s="165"/>
      <c r="I25" s="165"/>
      <c r="J25" s="165"/>
      <c r="K25" s="165"/>
      <c r="L25" s="165"/>
      <c r="M25" s="165"/>
      <c r="N25" s="165"/>
      <c r="O25" s="472"/>
    </row>
    <row r="26" spans="1:16" s="82" customFormat="1" x14ac:dyDescent="0.2">
      <c r="A26" s="258"/>
      <c r="B26" s="261"/>
      <c r="C26" s="261"/>
      <c r="D26" s="261"/>
      <c r="E26" s="262"/>
      <c r="F26" s="165"/>
      <c r="G26" s="165"/>
      <c r="H26" s="165"/>
      <c r="I26" s="165"/>
      <c r="J26" s="165"/>
      <c r="K26" s="165"/>
      <c r="L26" s="165"/>
      <c r="M26" s="165"/>
      <c r="N26" s="165"/>
      <c r="O26" s="472"/>
    </row>
    <row r="27" spans="1:16" s="82" customFormat="1" x14ac:dyDescent="0.2">
      <c r="A27" s="76"/>
      <c r="B27" s="77"/>
      <c r="C27" s="77"/>
      <c r="D27" s="77"/>
      <c r="E27" s="263"/>
      <c r="F27" s="149"/>
      <c r="G27" s="149"/>
      <c r="H27" s="149"/>
      <c r="I27" s="149"/>
      <c r="J27" s="149"/>
      <c r="K27" s="149"/>
      <c r="L27" s="149"/>
      <c r="M27" s="149"/>
      <c r="N27" s="149"/>
      <c r="O27" s="473"/>
    </row>
    <row r="30" spans="1:16" customFormat="1" x14ac:dyDescent="0.2">
      <c r="A30" s="699" t="s">
        <v>96</v>
      </c>
      <c r="B30" s="699"/>
      <c r="C30" s="699"/>
      <c r="D30" s="699"/>
      <c r="E30" s="699"/>
      <c r="F30" s="699"/>
      <c r="G30" s="699"/>
      <c r="H30" s="699"/>
      <c r="I30" s="699"/>
      <c r="J30" s="699"/>
      <c r="K30" s="699"/>
      <c r="L30" s="699"/>
      <c r="M30" s="699"/>
      <c r="N30" s="699"/>
      <c r="O30" s="699"/>
      <c r="P30" s="699"/>
    </row>
  </sheetData>
  <sheetProtection password="C5B9" sheet="1"/>
  <mergeCells count="7">
    <mergeCell ref="K5:L5"/>
    <mergeCell ref="B23:E23"/>
    <mergeCell ref="A30:P30"/>
    <mergeCell ref="A2:C2"/>
    <mergeCell ref="A3:C3"/>
    <mergeCell ref="B5:D5"/>
    <mergeCell ref="E5:I5"/>
  </mergeCells>
  <phoneticPr fontId="0" type="noConversion"/>
  <pageMargins left="0.74803149606299213" right="0.74803149606299213" top="0.98425196850393704" bottom="0.98425196850393704" header="0.51181102362204722" footer="0.51181102362204722"/>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9:H75"/>
  <sheetViews>
    <sheetView topLeftCell="A13" workbookViewId="0">
      <selection activeCell="B28" sqref="B28"/>
    </sheetView>
  </sheetViews>
  <sheetFormatPr defaultRowHeight="12.75" x14ac:dyDescent="0.2"/>
  <cols>
    <col min="1" max="1" width="28.42578125" customWidth="1"/>
    <col min="2" max="2" width="22.28515625" bestFit="1" customWidth="1"/>
    <col min="3" max="3" width="14.140625" customWidth="1"/>
    <col min="4" max="4" width="16.42578125" customWidth="1"/>
    <col min="5" max="5" width="16.42578125" bestFit="1" customWidth="1"/>
    <col min="6" max="6" width="22.28515625" bestFit="1" customWidth="1"/>
    <col min="7" max="7" width="16.7109375" bestFit="1" customWidth="1"/>
    <col min="8" max="8" width="16.28515625" bestFit="1" customWidth="1"/>
  </cols>
  <sheetData>
    <row r="9" spans="1:8" x14ac:dyDescent="0.2">
      <c r="A9" s="455" t="s">
        <v>14</v>
      </c>
      <c r="B9" t="s">
        <v>135</v>
      </c>
    </row>
    <row r="11" spans="1:8" x14ac:dyDescent="0.2">
      <c r="F11" s="455" t="s">
        <v>139</v>
      </c>
    </row>
    <row r="12" spans="1:8" x14ac:dyDescent="0.2">
      <c r="A12" s="455" t="s">
        <v>21</v>
      </c>
      <c r="B12" s="455" t="s">
        <v>126</v>
      </c>
      <c r="C12" s="455" t="s">
        <v>125</v>
      </c>
      <c r="D12" s="455" t="s">
        <v>9</v>
      </c>
      <c r="E12" s="455" t="s">
        <v>138</v>
      </c>
      <c r="F12" t="s">
        <v>128</v>
      </c>
      <c r="G12" t="s">
        <v>140</v>
      </c>
      <c r="H12" t="s">
        <v>141</v>
      </c>
    </row>
    <row r="13" spans="1:8" x14ac:dyDescent="0.2">
      <c r="A13" s="459">
        <v>41698</v>
      </c>
      <c r="B13" t="s">
        <v>129</v>
      </c>
      <c r="C13" t="s">
        <v>129</v>
      </c>
      <c r="D13" t="s">
        <v>129</v>
      </c>
      <c r="E13" t="s">
        <v>129</v>
      </c>
      <c r="F13" s="456">
        <v>0</v>
      </c>
      <c r="G13" s="456">
        <v>0</v>
      </c>
      <c r="H13" s="456">
        <v>0</v>
      </c>
    </row>
    <row r="14" spans="1:8" x14ac:dyDescent="0.2">
      <c r="D14" t="s">
        <v>147</v>
      </c>
      <c r="F14" s="456">
        <v>0</v>
      </c>
      <c r="G14" s="456">
        <v>0</v>
      </c>
      <c r="H14" s="456">
        <v>0</v>
      </c>
    </row>
    <row r="15" spans="1:8" x14ac:dyDescent="0.2">
      <c r="A15" s="459">
        <v>41699</v>
      </c>
      <c r="B15" t="s">
        <v>129</v>
      </c>
      <c r="C15" t="s">
        <v>129</v>
      </c>
      <c r="D15" t="s">
        <v>129</v>
      </c>
      <c r="E15" t="s">
        <v>129</v>
      </c>
      <c r="F15" s="456">
        <v>0</v>
      </c>
      <c r="G15" s="456">
        <v>0</v>
      </c>
      <c r="H15" s="456">
        <v>0</v>
      </c>
    </row>
    <row r="16" spans="1:8" x14ac:dyDescent="0.2">
      <c r="D16" t="s">
        <v>147</v>
      </c>
      <c r="F16" s="456">
        <v>0</v>
      </c>
      <c r="G16" s="456">
        <v>0</v>
      </c>
      <c r="H16" s="456">
        <v>0</v>
      </c>
    </row>
    <row r="17" spans="1:8" x14ac:dyDescent="0.2">
      <c r="A17" s="459">
        <v>41700</v>
      </c>
      <c r="B17" t="s">
        <v>129</v>
      </c>
      <c r="C17" t="s">
        <v>129</v>
      </c>
      <c r="D17" t="s">
        <v>129</v>
      </c>
      <c r="E17" t="s">
        <v>129</v>
      </c>
      <c r="F17" s="456">
        <v>0</v>
      </c>
      <c r="G17" s="456">
        <v>0</v>
      </c>
      <c r="H17" s="456">
        <v>0</v>
      </c>
    </row>
    <row r="18" spans="1:8" x14ac:dyDescent="0.2">
      <c r="D18" t="s">
        <v>147</v>
      </c>
      <c r="F18" s="456">
        <v>0</v>
      </c>
      <c r="G18" s="456">
        <v>0</v>
      </c>
      <c r="H18" s="456">
        <v>0</v>
      </c>
    </row>
    <row r="19" spans="1:8" x14ac:dyDescent="0.2">
      <c r="A19" s="459">
        <v>41701</v>
      </c>
      <c r="B19" t="s">
        <v>129</v>
      </c>
      <c r="C19" t="s">
        <v>129</v>
      </c>
      <c r="D19" t="s">
        <v>129</v>
      </c>
      <c r="E19" t="s">
        <v>129</v>
      </c>
      <c r="F19" s="456">
        <v>0</v>
      </c>
      <c r="G19" s="456">
        <v>0</v>
      </c>
      <c r="H19" s="456">
        <v>0</v>
      </c>
    </row>
    <row r="20" spans="1:8" x14ac:dyDescent="0.2">
      <c r="D20" t="s">
        <v>147</v>
      </c>
      <c r="F20" s="456">
        <v>0</v>
      </c>
      <c r="G20" s="456">
        <v>0</v>
      </c>
      <c r="H20" s="456">
        <v>0</v>
      </c>
    </row>
    <row r="21" spans="1:8" x14ac:dyDescent="0.2">
      <c r="A21" s="459">
        <v>41702</v>
      </c>
      <c r="B21" t="s">
        <v>129</v>
      </c>
      <c r="C21" t="s">
        <v>129</v>
      </c>
      <c r="D21" t="s">
        <v>129</v>
      </c>
      <c r="E21" t="s">
        <v>129</v>
      </c>
      <c r="F21" s="456">
        <v>0</v>
      </c>
      <c r="G21" s="456">
        <v>0</v>
      </c>
      <c r="H21" s="456">
        <v>0</v>
      </c>
    </row>
    <row r="22" spans="1:8" x14ac:dyDescent="0.2">
      <c r="D22" t="s">
        <v>147</v>
      </c>
      <c r="F22" s="456">
        <v>0</v>
      </c>
      <c r="G22" s="456">
        <v>0</v>
      </c>
      <c r="H22" s="456">
        <v>0</v>
      </c>
    </row>
    <row r="23" spans="1:8" x14ac:dyDescent="0.2">
      <c r="A23" s="459">
        <v>41703</v>
      </c>
      <c r="B23" t="s">
        <v>129</v>
      </c>
      <c r="C23" t="s">
        <v>129</v>
      </c>
      <c r="D23" t="s">
        <v>129</v>
      </c>
      <c r="E23" t="s">
        <v>129</v>
      </c>
      <c r="F23" s="456">
        <v>0</v>
      </c>
      <c r="G23" s="456">
        <v>0</v>
      </c>
      <c r="H23" s="456">
        <v>0</v>
      </c>
    </row>
    <row r="24" spans="1:8" x14ac:dyDescent="0.2">
      <c r="D24" t="s">
        <v>147</v>
      </c>
      <c r="F24" s="456">
        <v>0</v>
      </c>
      <c r="G24" s="456">
        <v>0</v>
      </c>
      <c r="H24" s="456">
        <v>0</v>
      </c>
    </row>
    <row r="25" spans="1:8" x14ac:dyDescent="0.2">
      <c r="A25" s="459">
        <v>41704</v>
      </c>
      <c r="B25" t="s">
        <v>129</v>
      </c>
      <c r="C25" t="s">
        <v>129</v>
      </c>
      <c r="D25" t="s">
        <v>129</v>
      </c>
      <c r="E25" t="s">
        <v>129</v>
      </c>
      <c r="F25" s="456">
        <v>0</v>
      </c>
      <c r="G25" s="456">
        <v>0</v>
      </c>
      <c r="H25" s="456">
        <v>0</v>
      </c>
    </row>
    <row r="26" spans="1:8" x14ac:dyDescent="0.2">
      <c r="D26" t="s">
        <v>147</v>
      </c>
      <c r="F26" s="456">
        <v>0</v>
      </c>
      <c r="G26" s="456">
        <v>0</v>
      </c>
      <c r="H26" s="456">
        <v>0</v>
      </c>
    </row>
    <row r="27" spans="1:8" x14ac:dyDescent="0.2">
      <c r="A27" s="459">
        <v>41705</v>
      </c>
      <c r="B27" t="s">
        <v>129</v>
      </c>
      <c r="C27" t="s">
        <v>129</v>
      </c>
      <c r="D27" t="s">
        <v>129</v>
      </c>
      <c r="E27" t="s">
        <v>129</v>
      </c>
      <c r="F27" s="456">
        <v>0</v>
      </c>
      <c r="G27" s="456">
        <v>0</v>
      </c>
      <c r="H27" s="456">
        <v>0</v>
      </c>
    </row>
    <row r="28" spans="1:8" x14ac:dyDescent="0.2">
      <c r="D28" t="s">
        <v>147</v>
      </c>
      <c r="F28" s="456">
        <v>0</v>
      </c>
      <c r="G28" s="456">
        <v>0</v>
      </c>
      <c r="H28" s="456">
        <v>0</v>
      </c>
    </row>
    <row r="29" spans="1:8" x14ac:dyDescent="0.2">
      <c r="A29" s="459">
        <v>41706</v>
      </c>
      <c r="B29" t="s">
        <v>129</v>
      </c>
      <c r="C29" t="s">
        <v>129</v>
      </c>
      <c r="D29" t="s">
        <v>129</v>
      </c>
      <c r="E29" t="s">
        <v>129</v>
      </c>
      <c r="F29" s="456">
        <v>0</v>
      </c>
      <c r="G29" s="456">
        <v>0</v>
      </c>
      <c r="H29" s="456">
        <v>0</v>
      </c>
    </row>
    <row r="30" spans="1:8" x14ac:dyDescent="0.2">
      <c r="D30" t="s">
        <v>147</v>
      </c>
      <c r="F30" s="456">
        <v>0</v>
      </c>
      <c r="G30" s="456">
        <v>0</v>
      </c>
      <c r="H30" s="456">
        <v>0</v>
      </c>
    </row>
    <row r="31" spans="1:8" x14ac:dyDescent="0.2">
      <c r="A31" s="459">
        <v>41707</v>
      </c>
      <c r="B31" t="s">
        <v>129</v>
      </c>
      <c r="C31" t="s">
        <v>129</v>
      </c>
      <c r="D31" t="s">
        <v>129</v>
      </c>
      <c r="E31" t="s">
        <v>129</v>
      </c>
      <c r="F31" s="456">
        <v>0</v>
      </c>
      <c r="G31" s="456">
        <v>0</v>
      </c>
      <c r="H31" s="456">
        <v>0</v>
      </c>
    </row>
    <row r="32" spans="1:8" x14ac:dyDescent="0.2">
      <c r="D32" t="s">
        <v>147</v>
      </c>
      <c r="F32" s="456">
        <v>0</v>
      </c>
      <c r="G32" s="456">
        <v>0</v>
      </c>
      <c r="H32" s="456">
        <v>0</v>
      </c>
    </row>
    <row r="33" spans="1:8" x14ac:dyDescent="0.2">
      <c r="A33" s="459">
        <v>41708</v>
      </c>
      <c r="B33" t="s">
        <v>129</v>
      </c>
      <c r="C33" t="s">
        <v>129</v>
      </c>
      <c r="D33" t="s">
        <v>129</v>
      </c>
      <c r="E33" t="s">
        <v>129</v>
      </c>
      <c r="F33" s="456">
        <v>0</v>
      </c>
      <c r="G33" s="456">
        <v>0</v>
      </c>
      <c r="H33" s="456">
        <v>0</v>
      </c>
    </row>
    <row r="34" spans="1:8" x14ac:dyDescent="0.2">
      <c r="D34" t="s">
        <v>147</v>
      </c>
      <c r="F34" s="456">
        <v>0</v>
      </c>
      <c r="G34" s="456">
        <v>0</v>
      </c>
      <c r="H34" s="456">
        <v>0</v>
      </c>
    </row>
    <row r="35" spans="1:8" x14ac:dyDescent="0.2">
      <c r="A35" s="459">
        <v>41709</v>
      </c>
      <c r="B35" t="s">
        <v>129</v>
      </c>
      <c r="C35" t="s">
        <v>129</v>
      </c>
      <c r="D35" t="s">
        <v>129</v>
      </c>
      <c r="E35" t="s">
        <v>129</v>
      </c>
      <c r="F35" s="456">
        <v>0</v>
      </c>
      <c r="G35" s="456">
        <v>0</v>
      </c>
      <c r="H35" s="456">
        <v>0</v>
      </c>
    </row>
    <row r="36" spans="1:8" x14ac:dyDescent="0.2">
      <c r="D36" t="s">
        <v>147</v>
      </c>
      <c r="F36" s="456">
        <v>0</v>
      </c>
      <c r="G36" s="456">
        <v>0</v>
      </c>
      <c r="H36" s="456">
        <v>0</v>
      </c>
    </row>
    <row r="37" spans="1:8" x14ac:dyDescent="0.2">
      <c r="A37" s="459">
        <v>41710</v>
      </c>
      <c r="B37" t="s">
        <v>129</v>
      </c>
      <c r="C37" t="s">
        <v>129</v>
      </c>
      <c r="D37" t="s">
        <v>129</v>
      </c>
      <c r="E37" t="s">
        <v>129</v>
      </c>
      <c r="F37" s="456">
        <v>0</v>
      </c>
      <c r="G37" s="456">
        <v>0</v>
      </c>
      <c r="H37" s="456">
        <v>0</v>
      </c>
    </row>
    <row r="38" spans="1:8" x14ac:dyDescent="0.2">
      <c r="D38" t="s">
        <v>147</v>
      </c>
      <c r="F38" s="456">
        <v>0</v>
      </c>
      <c r="G38" s="456">
        <v>0</v>
      </c>
      <c r="H38" s="456">
        <v>0</v>
      </c>
    </row>
    <row r="39" spans="1:8" x14ac:dyDescent="0.2">
      <c r="A39" s="459">
        <v>41711</v>
      </c>
      <c r="B39" t="s">
        <v>129</v>
      </c>
      <c r="C39" t="s">
        <v>129</v>
      </c>
      <c r="D39" t="s">
        <v>129</v>
      </c>
      <c r="E39" t="s">
        <v>129</v>
      </c>
      <c r="F39" s="456">
        <v>0</v>
      </c>
      <c r="G39" s="456">
        <v>0</v>
      </c>
      <c r="H39" s="456">
        <v>0</v>
      </c>
    </row>
    <row r="40" spans="1:8" x14ac:dyDescent="0.2">
      <c r="D40" t="s">
        <v>147</v>
      </c>
      <c r="F40" s="456">
        <v>0</v>
      </c>
      <c r="G40" s="456">
        <v>0</v>
      </c>
      <c r="H40" s="456">
        <v>0</v>
      </c>
    </row>
    <row r="41" spans="1:8" x14ac:dyDescent="0.2">
      <c r="A41" s="459">
        <v>41712</v>
      </c>
      <c r="B41" t="s">
        <v>129</v>
      </c>
      <c r="C41" t="s">
        <v>129</v>
      </c>
      <c r="D41" t="s">
        <v>129</v>
      </c>
      <c r="E41" t="s">
        <v>129</v>
      </c>
      <c r="F41" s="456">
        <v>0</v>
      </c>
      <c r="G41" s="456">
        <v>0</v>
      </c>
      <c r="H41" s="456">
        <v>0</v>
      </c>
    </row>
    <row r="42" spans="1:8" x14ac:dyDescent="0.2">
      <c r="D42" t="s">
        <v>147</v>
      </c>
      <c r="F42" s="456">
        <v>0</v>
      </c>
      <c r="G42" s="456">
        <v>0</v>
      </c>
      <c r="H42" s="456">
        <v>0</v>
      </c>
    </row>
    <row r="43" spans="1:8" x14ac:dyDescent="0.2">
      <c r="A43" s="459">
        <v>41713</v>
      </c>
      <c r="B43" t="s">
        <v>129</v>
      </c>
      <c r="C43" t="s">
        <v>129</v>
      </c>
      <c r="D43" t="s">
        <v>129</v>
      </c>
      <c r="E43" t="s">
        <v>129</v>
      </c>
      <c r="F43" s="456">
        <v>0</v>
      </c>
      <c r="G43" s="456">
        <v>0</v>
      </c>
      <c r="H43" s="456">
        <v>0</v>
      </c>
    </row>
    <row r="44" spans="1:8" x14ac:dyDescent="0.2">
      <c r="D44" t="s">
        <v>147</v>
      </c>
      <c r="F44" s="456">
        <v>0</v>
      </c>
      <c r="G44" s="456">
        <v>0</v>
      </c>
      <c r="H44" s="456">
        <v>0</v>
      </c>
    </row>
    <row r="45" spans="1:8" x14ac:dyDescent="0.2">
      <c r="A45" s="459">
        <v>41714</v>
      </c>
      <c r="B45" t="s">
        <v>129</v>
      </c>
      <c r="C45" t="s">
        <v>129</v>
      </c>
      <c r="D45" t="s">
        <v>129</v>
      </c>
      <c r="E45" t="s">
        <v>129</v>
      </c>
      <c r="F45" s="456">
        <v>0</v>
      </c>
      <c r="G45" s="456">
        <v>0</v>
      </c>
      <c r="H45" s="456">
        <v>0</v>
      </c>
    </row>
    <row r="46" spans="1:8" x14ac:dyDescent="0.2">
      <c r="D46" t="s">
        <v>147</v>
      </c>
      <c r="F46" s="456">
        <v>0</v>
      </c>
      <c r="G46" s="456">
        <v>0</v>
      </c>
      <c r="H46" s="456">
        <v>0</v>
      </c>
    </row>
    <row r="47" spans="1:8" x14ac:dyDescent="0.2">
      <c r="A47" s="459">
        <v>41715</v>
      </c>
      <c r="B47" t="s">
        <v>129</v>
      </c>
      <c r="C47" t="s">
        <v>129</v>
      </c>
      <c r="D47" t="s">
        <v>129</v>
      </c>
      <c r="E47" t="s">
        <v>129</v>
      </c>
      <c r="F47" s="456">
        <v>0</v>
      </c>
      <c r="G47" s="456">
        <v>0</v>
      </c>
      <c r="H47" s="456">
        <v>0</v>
      </c>
    </row>
    <row r="48" spans="1:8" x14ac:dyDescent="0.2">
      <c r="D48" t="s">
        <v>147</v>
      </c>
      <c r="F48" s="456">
        <v>0</v>
      </c>
      <c r="G48" s="456">
        <v>0</v>
      </c>
      <c r="H48" s="456">
        <v>0</v>
      </c>
    </row>
    <row r="49" spans="1:8" x14ac:dyDescent="0.2">
      <c r="A49" s="459">
        <v>41716</v>
      </c>
      <c r="B49" t="s">
        <v>129</v>
      </c>
      <c r="C49" t="s">
        <v>129</v>
      </c>
      <c r="D49" t="s">
        <v>129</v>
      </c>
      <c r="E49" t="s">
        <v>129</v>
      </c>
      <c r="F49" s="456">
        <v>0</v>
      </c>
      <c r="G49" s="456">
        <v>0</v>
      </c>
      <c r="H49" s="456">
        <v>0</v>
      </c>
    </row>
    <row r="50" spans="1:8" x14ac:dyDescent="0.2">
      <c r="D50" t="s">
        <v>147</v>
      </c>
      <c r="F50" s="456">
        <v>0</v>
      </c>
      <c r="G50" s="456">
        <v>0</v>
      </c>
      <c r="H50" s="456">
        <v>0</v>
      </c>
    </row>
    <row r="51" spans="1:8" x14ac:dyDescent="0.2">
      <c r="A51" s="459">
        <v>41717</v>
      </c>
      <c r="B51" t="s">
        <v>129</v>
      </c>
      <c r="C51" t="s">
        <v>129</v>
      </c>
      <c r="D51" t="s">
        <v>129</v>
      </c>
      <c r="E51" t="s">
        <v>129</v>
      </c>
      <c r="F51" s="456">
        <v>0</v>
      </c>
      <c r="G51" s="456">
        <v>0</v>
      </c>
      <c r="H51" s="456">
        <v>0</v>
      </c>
    </row>
    <row r="52" spans="1:8" x14ac:dyDescent="0.2">
      <c r="D52" t="s">
        <v>147</v>
      </c>
      <c r="F52" s="456">
        <v>0</v>
      </c>
      <c r="G52" s="456">
        <v>0</v>
      </c>
      <c r="H52" s="456">
        <v>0</v>
      </c>
    </row>
    <row r="53" spans="1:8" x14ac:dyDescent="0.2">
      <c r="A53" s="459">
        <v>41718</v>
      </c>
      <c r="B53" t="s">
        <v>129</v>
      </c>
      <c r="C53" t="s">
        <v>129</v>
      </c>
      <c r="D53" t="s">
        <v>129</v>
      </c>
      <c r="E53" t="s">
        <v>129</v>
      </c>
      <c r="F53" s="456">
        <v>0</v>
      </c>
      <c r="G53" s="456">
        <v>0</v>
      </c>
      <c r="H53" s="456">
        <v>0</v>
      </c>
    </row>
    <row r="54" spans="1:8" x14ac:dyDescent="0.2">
      <c r="D54" t="s">
        <v>147</v>
      </c>
      <c r="F54" s="456">
        <v>0</v>
      </c>
      <c r="G54" s="456">
        <v>0</v>
      </c>
      <c r="H54" s="456">
        <v>0</v>
      </c>
    </row>
    <row r="55" spans="1:8" x14ac:dyDescent="0.2">
      <c r="A55" s="459">
        <v>41719</v>
      </c>
      <c r="B55" t="s">
        <v>129</v>
      </c>
      <c r="C55" t="s">
        <v>129</v>
      </c>
      <c r="D55" t="s">
        <v>129</v>
      </c>
      <c r="E55" t="s">
        <v>129</v>
      </c>
      <c r="F55" s="456">
        <v>0</v>
      </c>
      <c r="G55" s="456">
        <v>0</v>
      </c>
      <c r="H55" s="456">
        <v>0</v>
      </c>
    </row>
    <row r="56" spans="1:8" x14ac:dyDescent="0.2">
      <c r="D56" t="s">
        <v>147</v>
      </c>
      <c r="F56" s="456">
        <v>0</v>
      </c>
      <c r="G56" s="456">
        <v>0</v>
      </c>
      <c r="H56" s="456">
        <v>0</v>
      </c>
    </row>
    <row r="57" spans="1:8" x14ac:dyDescent="0.2">
      <c r="A57" s="459">
        <v>41720</v>
      </c>
      <c r="B57" t="s">
        <v>129</v>
      </c>
      <c r="C57" t="s">
        <v>129</v>
      </c>
      <c r="D57" t="s">
        <v>129</v>
      </c>
      <c r="E57" t="s">
        <v>129</v>
      </c>
      <c r="F57" s="456">
        <v>0</v>
      </c>
      <c r="G57" s="456">
        <v>0</v>
      </c>
      <c r="H57" s="456">
        <v>0</v>
      </c>
    </row>
    <row r="58" spans="1:8" x14ac:dyDescent="0.2">
      <c r="D58" t="s">
        <v>147</v>
      </c>
      <c r="F58" s="456">
        <v>0</v>
      </c>
      <c r="G58" s="456">
        <v>0</v>
      </c>
      <c r="H58" s="456">
        <v>0</v>
      </c>
    </row>
    <row r="59" spans="1:8" x14ac:dyDescent="0.2">
      <c r="A59" s="459">
        <v>41721</v>
      </c>
      <c r="B59" t="s">
        <v>129</v>
      </c>
      <c r="C59" t="s">
        <v>129</v>
      </c>
      <c r="D59" t="s">
        <v>129</v>
      </c>
      <c r="E59" t="s">
        <v>129</v>
      </c>
      <c r="F59" s="456">
        <v>0</v>
      </c>
      <c r="G59" s="456">
        <v>0</v>
      </c>
      <c r="H59" s="456">
        <v>0</v>
      </c>
    </row>
    <row r="60" spans="1:8" x14ac:dyDescent="0.2">
      <c r="D60" t="s">
        <v>147</v>
      </c>
      <c r="F60" s="456">
        <v>0</v>
      </c>
      <c r="G60" s="456">
        <v>0</v>
      </c>
      <c r="H60" s="456">
        <v>0</v>
      </c>
    </row>
    <row r="61" spans="1:8" x14ac:dyDescent="0.2">
      <c r="A61" s="459">
        <v>41722</v>
      </c>
      <c r="B61" t="s">
        <v>129</v>
      </c>
      <c r="C61" t="s">
        <v>129</v>
      </c>
      <c r="D61" t="s">
        <v>129</v>
      </c>
      <c r="E61" t="s">
        <v>129</v>
      </c>
      <c r="F61" s="456">
        <v>0</v>
      </c>
      <c r="G61" s="456">
        <v>0</v>
      </c>
      <c r="H61" s="456">
        <v>0</v>
      </c>
    </row>
    <row r="62" spans="1:8" x14ac:dyDescent="0.2">
      <c r="D62" t="s">
        <v>147</v>
      </c>
      <c r="F62" s="456">
        <v>0</v>
      </c>
      <c r="G62" s="456">
        <v>0</v>
      </c>
      <c r="H62" s="456">
        <v>0</v>
      </c>
    </row>
    <row r="63" spans="1:8" x14ac:dyDescent="0.2">
      <c r="A63" s="459">
        <v>41723</v>
      </c>
      <c r="B63" t="s">
        <v>129</v>
      </c>
      <c r="C63" t="s">
        <v>129</v>
      </c>
      <c r="D63" t="s">
        <v>129</v>
      </c>
      <c r="E63" t="s">
        <v>129</v>
      </c>
      <c r="F63" s="456">
        <v>0</v>
      </c>
      <c r="G63" s="456">
        <v>0</v>
      </c>
      <c r="H63" s="456">
        <v>0</v>
      </c>
    </row>
    <row r="64" spans="1:8" x14ac:dyDescent="0.2">
      <c r="D64" t="s">
        <v>147</v>
      </c>
      <c r="F64" s="456">
        <v>0</v>
      </c>
      <c r="G64" s="456">
        <v>0</v>
      </c>
      <c r="H64" s="456">
        <v>0</v>
      </c>
    </row>
    <row r="65" spans="1:8" x14ac:dyDescent="0.2">
      <c r="A65" s="459">
        <v>41724</v>
      </c>
      <c r="B65" t="s">
        <v>129</v>
      </c>
      <c r="C65" t="s">
        <v>129</v>
      </c>
      <c r="D65" t="s">
        <v>129</v>
      </c>
      <c r="E65" t="s">
        <v>129</v>
      </c>
      <c r="F65" s="456">
        <v>0</v>
      </c>
      <c r="G65" s="456">
        <v>0</v>
      </c>
      <c r="H65" s="456">
        <v>0</v>
      </c>
    </row>
    <row r="66" spans="1:8" x14ac:dyDescent="0.2">
      <c r="D66" t="s">
        <v>147</v>
      </c>
      <c r="F66" s="456">
        <v>0</v>
      </c>
      <c r="G66" s="456">
        <v>0</v>
      </c>
      <c r="H66" s="456">
        <v>0</v>
      </c>
    </row>
    <row r="67" spans="1:8" x14ac:dyDescent="0.2">
      <c r="A67" s="459">
        <v>41725</v>
      </c>
      <c r="B67" t="s">
        <v>129</v>
      </c>
      <c r="C67" t="s">
        <v>129</v>
      </c>
      <c r="D67" t="s">
        <v>129</v>
      </c>
      <c r="E67" t="s">
        <v>129</v>
      </c>
      <c r="F67" s="456">
        <v>0</v>
      </c>
      <c r="G67" s="456">
        <v>0</v>
      </c>
      <c r="H67" s="456">
        <v>0</v>
      </c>
    </row>
    <row r="68" spans="1:8" x14ac:dyDescent="0.2">
      <c r="D68" t="s">
        <v>147</v>
      </c>
      <c r="F68" s="456">
        <v>0</v>
      </c>
      <c r="G68" s="456">
        <v>0</v>
      </c>
      <c r="H68" s="456">
        <v>0</v>
      </c>
    </row>
    <row r="69" spans="1:8" x14ac:dyDescent="0.2">
      <c r="A69" s="459">
        <v>41726</v>
      </c>
      <c r="B69" t="s">
        <v>129</v>
      </c>
      <c r="C69" t="s">
        <v>129</v>
      </c>
      <c r="D69" t="s">
        <v>129</v>
      </c>
      <c r="E69" t="s">
        <v>129</v>
      </c>
      <c r="F69" s="456">
        <v>0</v>
      </c>
      <c r="G69" s="456">
        <v>0</v>
      </c>
      <c r="H69" s="456">
        <v>0</v>
      </c>
    </row>
    <row r="70" spans="1:8" x14ac:dyDescent="0.2">
      <c r="D70" t="s">
        <v>147</v>
      </c>
      <c r="F70" s="456">
        <v>0</v>
      </c>
      <c r="G70" s="456">
        <v>0</v>
      </c>
      <c r="H70" s="456">
        <v>0</v>
      </c>
    </row>
    <row r="71" spans="1:8" x14ac:dyDescent="0.2">
      <c r="A71" s="459">
        <v>41727</v>
      </c>
      <c r="B71" t="s">
        <v>129</v>
      </c>
      <c r="C71" t="s">
        <v>129</v>
      </c>
      <c r="D71" t="s">
        <v>129</v>
      </c>
      <c r="E71" t="s">
        <v>129</v>
      </c>
      <c r="F71" s="456">
        <v>0</v>
      </c>
      <c r="G71" s="456">
        <v>0</v>
      </c>
      <c r="H71" s="456">
        <v>0</v>
      </c>
    </row>
    <row r="72" spans="1:8" x14ac:dyDescent="0.2">
      <c r="D72" t="s">
        <v>147</v>
      </c>
      <c r="F72" s="456">
        <v>0</v>
      </c>
      <c r="G72" s="456">
        <v>0</v>
      </c>
      <c r="H72" s="456">
        <v>0</v>
      </c>
    </row>
    <row r="73" spans="1:8" x14ac:dyDescent="0.2">
      <c r="A73" s="459">
        <v>41728</v>
      </c>
      <c r="B73" t="s">
        <v>129</v>
      </c>
      <c r="C73" t="s">
        <v>129</v>
      </c>
      <c r="D73" t="s">
        <v>129</v>
      </c>
      <c r="E73" t="s">
        <v>129</v>
      </c>
      <c r="F73" s="456">
        <v>0</v>
      </c>
      <c r="G73" s="456">
        <v>0</v>
      </c>
      <c r="H73" s="456">
        <v>0</v>
      </c>
    </row>
    <row r="74" spans="1:8" x14ac:dyDescent="0.2">
      <c r="D74" t="s">
        <v>147</v>
      </c>
      <c r="F74" s="456">
        <v>0</v>
      </c>
      <c r="G74" s="456">
        <v>0</v>
      </c>
      <c r="H74" s="456">
        <v>0</v>
      </c>
    </row>
    <row r="75" spans="1:8" x14ac:dyDescent="0.2">
      <c r="A75" t="s">
        <v>127</v>
      </c>
      <c r="F75" s="520">
        <v>0</v>
      </c>
      <c r="G75" s="520">
        <v>0</v>
      </c>
      <c r="H75" s="520">
        <v>0</v>
      </c>
    </row>
  </sheetData>
  <pageMargins left="0.25" right="0.25" top="0.75" bottom="0.75" header="0.3" footer="0.3"/>
  <pageSetup paperSize="9" orientation="landscape"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42"/>
  <dimension ref="A1:X30"/>
  <sheetViews>
    <sheetView workbookViewId="0">
      <selection activeCell="L2" sqref="L2:O2"/>
    </sheetView>
  </sheetViews>
  <sheetFormatPr defaultColWidth="9.140625" defaultRowHeight="12.75" x14ac:dyDescent="0.2"/>
  <cols>
    <col min="1" max="1" width="9.140625" style="47"/>
    <col min="2" max="4" width="14.42578125" style="47" customWidth="1"/>
    <col min="5" max="9" width="0" style="47" hidden="1" customWidth="1"/>
    <col min="10" max="10" width="14.42578125" style="47" customWidth="1"/>
    <col min="11" max="12" width="9.140625" style="47" customWidth="1"/>
    <col min="13" max="16384" width="9.140625" style="47"/>
  </cols>
  <sheetData>
    <row r="1" spans="1:24" s="82" customFormat="1" ht="13.5" thickBot="1" x14ac:dyDescent="0.25"/>
    <row r="2" spans="1:24" s="82" customFormat="1" ht="13.5" thickBot="1" x14ac:dyDescent="0.25">
      <c r="A2" s="700" t="s">
        <v>0</v>
      </c>
      <c r="B2" s="700"/>
      <c r="C2" s="700"/>
      <c r="D2" s="49"/>
      <c r="E2" s="49"/>
      <c r="F2" s="49"/>
      <c r="L2" s="106"/>
      <c r="M2" s="107" t="s">
        <v>15</v>
      </c>
      <c r="N2" s="107"/>
      <c r="O2" s="201" t="e">
        <f>JANUARI!#REF!</f>
        <v>#REF!</v>
      </c>
      <c r="R2" s="51"/>
      <c r="S2" s="51"/>
      <c r="T2" s="108"/>
      <c r="U2" s="108"/>
      <c r="V2" s="108"/>
      <c r="W2" s="108"/>
      <c r="X2" s="108"/>
    </row>
    <row r="3" spans="1:24" s="82" customFormat="1" ht="36.75" customHeight="1" x14ac:dyDescent="0.2">
      <c r="A3" s="710" t="str">
        <f>'AFDRUK 01'!A3:C3</f>
        <v>Naam</v>
      </c>
      <c r="B3" s="710"/>
      <c r="C3" s="710"/>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f>'AFDRUK 01'!A5</f>
        <v>2021</v>
      </c>
      <c r="B5" s="704" t="s">
        <v>132</v>
      </c>
      <c r="C5" s="705"/>
      <c r="D5" s="706"/>
      <c r="E5" s="707" t="s">
        <v>17</v>
      </c>
      <c r="F5" s="708"/>
      <c r="G5" s="708"/>
      <c r="H5" s="708"/>
      <c r="I5" s="709"/>
      <c r="J5" s="233"/>
      <c r="K5" s="695" t="s">
        <v>83</v>
      </c>
      <c r="L5" s="696"/>
    </row>
    <row r="6" spans="1:24" s="82" customFormat="1" ht="77.25" customHeight="1" thickBot="1" x14ac:dyDescent="0.25">
      <c r="A6" s="377" t="s">
        <v>117</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f>'Personeelsdienst 05'!I162</f>
        <v>0</v>
      </c>
      <c r="C7" s="475">
        <f>'Personeelsdienst 05'!J162</f>
        <v>0</v>
      </c>
      <c r="D7" s="475" t="e">
        <f>'Personeelsdienst 05'!K162</f>
        <v>#REF!</v>
      </c>
      <c r="E7" s="474">
        <f>'Personeelsdienst 05'!L162</f>
        <v>0</v>
      </c>
      <c r="F7" s="474">
        <f>'Personeelsdienst 05'!M162</f>
        <v>0</v>
      </c>
      <c r="G7" s="476"/>
      <c r="H7" s="474">
        <f>'Personeelsdienst 05'!O162</f>
        <v>0</v>
      </c>
      <c r="I7" s="475" t="e">
        <f>'Personeelsdienst 05'!P162</f>
        <v>#REF!</v>
      </c>
      <c r="J7" s="474">
        <f>'Personeelsdienst 05'!Q162</f>
        <v>0</v>
      </c>
      <c r="K7" s="514">
        <f>MEI!AA161</f>
        <v>0</v>
      </c>
      <c r="L7" s="515">
        <f>MEI!AB161</f>
        <v>0</v>
      </c>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f>K7+L7</f>
        <v>0</v>
      </c>
      <c r="L10" s="150" t="s">
        <v>87</v>
      </c>
    </row>
    <row r="11" spans="1:24" s="82" customFormat="1" x14ac:dyDescent="0.2">
      <c r="A11" s="148"/>
      <c r="K11" s="516"/>
      <c r="L11" s="517"/>
    </row>
    <row r="12" spans="1:24" s="82" customFormat="1" x14ac:dyDescent="0.2">
      <c r="A12" s="148"/>
      <c r="K12" s="516"/>
      <c r="L12" s="517"/>
    </row>
    <row r="13" spans="1:24" s="82" customFormat="1" x14ac:dyDescent="0.2">
      <c r="A13" s="148"/>
      <c r="K13" s="516"/>
      <c r="L13" s="517"/>
    </row>
    <row r="14" spans="1:24" s="82" customFormat="1" x14ac:dyDescent="0.2">
      <c r="A14" s="148"/>
      <c r="K14" s="516"/>
      <c r="L14" s="517"/>
    </row>
    <row r="15" spans="1:24" s="82" customFormat="1" x14ac:dyDescent="0.2">
      <c r="A15" s="148"/>
      <c r="K15" s="516"/>
      <c r="L15" s="517"/>
    </row>
    <row r="16" spans="1:24" s="82" customFormat="1" x14ac:dyDescent="0.2">
      <c r="A16" s="148"/>
      <c r="K16" s="516"/>
      <c r="L16" s="517"/>
    </row>
    <row r="17" spans="1:16" s="82" customFormat="1" ht="13.5" thickBot="1" x14ac:dyDescent="0.25">
      <c r="A17" s="148"/>
      <c r="K17" s="516"/>
      <c r="L17" s="517"/>
    </row>
    <row r="18" spans="1:16" s="82" customFormat="1" ht="13.5" thickBot="1" x14ac:dyDescent="0.25">
      <c r="K18" s="477" t="e">
        <f>D7+K10</f>
        <v>#REF!</v>
      </c>
      <c r="L18" s="383" t="s">
        <v>97</v>
      </c>
      <c r="M18" s="352"/>
    </row>
    <row r="19" spans="1:16" s="82" customFormat="1" x14ac:dyDescent="0.2">
      <c r="K19" s="516"/>
      <c r="L19" s="165"/>
      <c r="M19" s="165"/>
    </row>
    <row r="20" spans="1:16" s="82" customFormat="1" x14ac:dyDescent="0.2">
      <c r="K20" s="516"/>
      <c r="L20" s="165"/>
      <c r="M20" s="165"/>
    </row>
    <row r="21" spans="1:16" s="82" customFormat="1" x14ac:dyDescent="0.2">
      <c r="K21" s="516"/>
      <c r="L21" s="165"/>
      <c r="M21" s="165"/>
    </row>
    <row r="22" spans="1:16" s="82" customFormat="1" x14ac:dyDescent="0.2">
      <c r="A22" s="255" t="s">
        <v>89</v>
      </c>
      <c r="B22" s="256"/>
      <c r="C22" s="256"/>
      <c r="D22" s="256"/>
      <c r="E22" s="257"/>
      <c r="F22" s="470"/>
      <c r="G22" s="470"/>
      <c r="H22" s="470"/>
      <c r="I22" s="470"/>
      <c r="J22" s="470"/>
      <c r="K22" s="470"/>
      <c r="L22" s="470"/>
      <c r="M22" s="470"/>
      <c r="N22" s="470"/>
      <c r="O22" s="471"/>
    </row>
    <row r="23" spans="1:16" s="82" customFormat="1" x14ac:dyDescent="0.2">
      <c r="A23" s="258" t="s">
        <v>90</v>
      </c>
      <c r="B23" s="697"/>
      <c r="C23" s="697"/>
      <c r="D23" s="697"/>
      <c r="E23" s="698"/>
      <c r="F23" s="165"/>
      <c r="G23" s="165"/>
      <c r="H23" s="165"/>
      <c r="I23" s="165"/>
      <c r="J23" s="165"/>
      <c r="K23" s="165"/>
      <c r="L23" s="165"/>
      <c r="M23" s="165"/>
      <c r="N23" s="165"/>
      <c r="O23" s="472"/>
    </row>
    <row r="24" spans="1:16" s="82" customFormat="1" x14ac:dyDescent="0.2">
      <c r="A24" s="258"/>
      <c r="B24" s="261"/>
      <c r="C24" s="261"/>
      <c r="D24" s="261"/>
      <c r="E24" s="262"/>
      <c r="F24" s="165"/>
      <c r="G24" s="165"/>
      <c r="H24" s="165"/>
      <c r="I24" s="165"/>
      <c r="J24" s="165"/>
      <c r="K24" s="165"/>
      <c r="L24" s="165"/>
      <c r="M24" s="165"/>
      <c r="N24" s="165"/>
      <c r="O24" s="472"/>
    </row>
    <row r="25" spans="1:16" s="82" customFormat="1" x14ac:dyDescent="0.2">
      <c r="A25" s="258"/>
      <c r="B25" s="261"/>
      <c r="C25" s="261"/>
      <c r="D25" s="261"/>
      <c r="E25" s="262"/>
      <c r="F25" s="165"/>
      <c r="G25" s="165"/>
      <c r="H25" s="165"/>
      <c r="I25" s="165"/>
      <c r="J25" s="165"/>
      <c r="K25" s="165"/>
      <c r="L25" s="165"/>
      <c r="M25" s="165"/>
      <c r="N25" s="165"/>
      <c r="O25" s="472"/>
    </row>
    <row r="26" spans="1:16" s="82" customFormat="1" x14ac:dyDescent="0.2">
      <c r="A26" s="258"/>
      <c r="B26" s="261"/>
      <c r="C26" s="261"/>
      <c r="D26" s="261"/>
      <c r="E26" s="262"/>
      <c r="F26" s="165"/>
      <c r="G26" s="165"/>
      <c r="H26" s="165"/>
      <c r="I26" s="165"/>
      <c r="J26" s="165"/>
      <c r="K26" s="165"/>
      <c r="L26" s="165"/>
      <c r="M26" s="165"/>
      <c r="N26" s="165"/>
      <c r="O26" s="472"/>
    </row>
    <row r="27" spans="1:16" s="82" customFormat="1" x14ac:dyDescent="0.2">
      <c r="A27" s="76"/>
      <c r="B27" s="77"/>
      <c r="C27" s="77"/>
      <c r="D27" s="77"/>
      <c r="E27" s="263"/>
      <c r="F27" s="149"/>
      <c r="G27" s="149"/>
      <c r="H27" s="149"/>
      <c r="I27" s="149"/>
      <c r="J27" s="149"/>
      <c r="K27" s="149"/>
      <c r="L27" s="149"/>
      <c r="M27" s="149"/>
      <c r="N27" s="149"/>
      <c r="O27" s="473"/>
    </row>
    <row r="30" spans="1:16" customFormat="1" x14ac:dyDescent="0.2">
      <c r="A30" s="699" t="s">
        <v>96</v>
      </c>
      <c r="B30" s="699"/>
      <c r="C30" s="699"/>
      <c r="D30" s="699"/>
      <c r="E30" s="699"/>
      <c r="F30" s="699"/>
      <c r="G30" s="699"/>
      <c r="H30" s="699"/>
      <c r="I30" s="699"/>
      <c r="J30" s="699"/>
      <c r="K30" s="699"/>
      <c r="L30" s="699"/>
      <c r="M30" s="699"/>
      <c r="N30" s="699"/>
      <c r="O30" s="699"/>
      <c r="P30" s="699"/>
    </row>
  </sheetData>
  <sheetProtection password="C5B9" sheet="1"/>
  <mergeCells count="7">
    <mergeCell ref="K5:L5"/>
    <mergeCell ref="B23:E23"/>
    <mergeCell ref="A30:P30"/>
    <mergeCell ref="A2:C2"/>
    <mergeCell ref="A3:C3"/>
    <mergeCell ref="B5:D5"/>
    <mergeCell ref="E5:I5"/>
  </mergeCells>
  <phoneticPr fontId="0" type="noConversion"/>
  <pageMargins left="0.75" right="0.75" top="1" bottom="1" header="0.5" footer="0.5"/>
  <pageSetup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43"/>
  <dimension ref="A1:X30"/>
  <sheetViews>
    <sheetView workbookViewId="0">
      <selection activeCell="N2" sqref="N2:Q2"/>
    </sheetView>
  </sheetViews>
  <sheetFormatPr defaultColWidth="9.140625" defaultRowHeight="12.75" x14ac:dyDescent="0.2"/>
  <cols>
    <col min="1" max="1" width="9.140625" style="47"/>
    <col min="2" max="4" width="14.42578125" style="47" customWidth="1"/>
    <col min="5" max="9" width="0" style="47" hidden="1" customWidth="1"/>
    <col min="10" max="10" width="14.42578125" style="47" customWidth="1"/>
    <col min="11" max="12" width="9.140625" style="47" customWidth="1"/>
    <col min="13" max="16384" width="9.140625" style="47"/>
  </cols>
  <sheetData>
    <row r="1" spans="1:24" s="82" customFormat="1" ht="13.5" thickBot="1" x14ac:dyDescent="0.25"/>
    <row r="2" spans="1:24" s="82" customFormat="1" ht="13.5" thickBot="1" x14ac:dyDescent="0.25">
      <c r="A2" s="700" t="s">
        <v>0</v>
      </c>
      <c r="B2" s="700"/>
      <c r="C2" s="700"/>
      <c r="D2" s="49"/>
      <c r="E2" s="49"/>
      <c r="F2" s="49"/>
      <c r="N2" s="106"/>
      <c r="O2" s="107" t="s">
        <v>15</v>
      </c>
      <c r="P2" s="107"/>
      <c r="Q2" s="201" t="e">
        <f>JANUARI!#REF!</f>
        <v>#REF!</v>
      </c>
      <c r="R2" s="51"/>
      <c r="S2" s="51"/>
      <c r="T2" s="108"/>
      <c r="U2" s="108"/>
      <c r="V2" s="108"/>
      <c r="W2" s="108"/>
      <c r="X2" s="108"/>
    </row>
    <row r="3" spans="1:24" s="82" customFormat="1" ht="36.75" customHeight="1" x14ac:dyDescent="0.2">
      <c r="A3" s="710" t="str">
        <f>'AFDRUK 01'!A3:C3</f>
        <v>Naam</v>
      </c>
      <c r="B3" s="710"/>
      <c r="C3" s="710"/>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f>'AFDRUK 01'!A5</f>
        <v>2021</v>
      </c>
      <c r="B5" s="704" t="s">
        <v>132</v>
      </c>
      <c r="C5" s="705"/>
      <c r="D5" s="706"/>
      <c r="E5" s="707" t="s">
        <v>17</v>
      </c>
      <c r="F5" s="708"/>
      <c r="G5" s="708"/>
      <c r="H5" s="708"/>
      <c r="I5" s="709"/>
      <c r="J5" s="233"/>
      <c r="K5" s="695" t="s">
        <v>83</v>
      </c>
      <c r="L5" s="696"/>
    </row>
    <row r="6" spans="1:24" s="82" customFormat="1" ht="77.25" customHeight="1" thickBot="1" x14ac:dyDescent="0.25">
      <c r="A6" s="377" t="s">
        <v>118</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f>'Personeelsdienst 06'!I157</f>
        <v>0</v>
      </c>
      <c r="C7" s="475">
        <f>'Personeelsdienst 06'!J157</f>
        <v>0</v>
      </c>
      <c r="D7" s="475" t="e">
        <f>'Personeelsdienst 06'!K157</f>
        <v>#REF!</v>
      </c>
      <c r="E7" s="474">
        <f>'Personeelsdienst 06'!L157</f>
        <v>0</v>
      </c>
      <c r="F7" s="474">
        <f>'Personeelsdienst 06'!M157</f>
        <v>0</v>
      </c>
      <c r="G7" s="476"/>
      <c r="H7" s="474">
        <f>'Personeelsdienst 06'!O157</f>
        <v>0</v>
      </c>
      <c r="I7" s="475" t="e">
        <f>'Personeelsdienst 06'!P157</f>
        <v>#REF!</v>
      </c>
      <c r="J7" s="474">
        <f>'Personeelsdienst 06'!Q157</f>
        <v>0</v>
      </c>
      <c r="K7" s="475">
        <f>JUNI!AA156</f>
        <v>0</v>
      </c>
      <c r="L7" s="511">
        <f>JUNI!AB156</f>
        <v>0</v>
      </c>
      <c r="M7" s="478"/>
      <c r="N7" s="478"/>
      <c r="O7" s="478"/>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f>K7+L7</f>
        <v>0</v>
      </c>
      <c r="L10" s="150" t="s">
        <v>87</v>
      </c>
    </row>
    <row r="11" spans="1:24" s="82" customFormat="1" x14ac:dyDescent="0.2">
      <c r="A11" s="148"/>
      <c r="K11" s="516"/>
      <c r="L11" s="517"/>
    </row>
    <row r="12" spans="1:24" s="82" customFormat="1" x14ac:dyDescent="0.2">
      <c r="A12" s="148"/>
      <c r="K12" s="516"/>
      <c r="L12" s="517"/>
    </row>
    <row r="13" spans="1:24" s="82" customFormat="1" x14ac:dyDescent="0.2">
      <c r="A13" s="148"/>
      <c r="K13" s="516"/>
      <c r="L13" s="517"/>
    </row>
    <row r="14" spans="1:24" s="82" customFormat="1" x14ac:dyDescent="0.2">
      <c r="A14" s="148"/>
      <c r="K14" s="516"/>
      <c r="L14" s="517"/>
    </row>
    <row r="15" spans="1:24" s="82" customFormat="1" x14ac:dyDescent="0.2">
      <c r="A15" s="148"/>
      <c r="K15" s="516"/>
      <c r="L15" s="517"/>
    </row>
    <row r="16" spans="1:24" s="82" customFormat="1" x14ac:dyDescent="0.2">
      <c r="A16" s="148"/>
      <c r="K16" s="516"/>
      <c r="L16" s="517"/>
    </row>
    <row r="17" spans="1:16" s="82" customFormat="1" ht="13.5" thickBot="1" x14ac:dyDescent="0.25">
      <c r="A17" s="148"/>
      <c r="K17" s="516"/>
      <c r="L17" s="517"/>
    </row>
    <row r="18" spans="1:16" s="82" customFormat="1" ht="13.5" thickBot="1" x14ac:dyDescent="0.25">
      <c r="K18" s="477" t="e">
        <f>D7+K10</f>
        <v>#REF!</v>
      </c>
      <c r="L18" s="383" t="s">
        <v>97</v>
      </c>
      <c r="M18" s="352"/>
    </row>
    <row r="19" spans="1:16" s="82" customFormat="1" x14ac:dyDescent="0.2">
      <c r="K19" s="516"/>
      <c r="L19" s="165"/>
      <c r="M19" s="165"/>
    </row>
    <row r="20" spans="1:16" s="82" customFormat="1" x14ac:dyDescent="0.2">
      <c r="K20" s="516"/>
      <c r="L20" s="165"/>
      <c r="M20" s="165"/>
    </row>
    <row r="21" spans="1:16" s="82" customFormat="1" x14ac:dyDescent="0.2">
      <c r="K21" s="516"/>
      <c r="L21" s="165"/>
      <c r="M21" s="165"/>
    </row>
    <row r="22" spans="1:16" s="82" customFormat="1" x14ac:dyDescent="0.2">
      <c r="A22" s="255" t="s">
        <v>89</v>
      </c>
      <c r="B22" s="256"/>
      <c r="C22" s="256"/>
      <c r="D22" s="256"/>
      <c r="E22" s="257"/>
      <c r="F22" s="470"/>
      <c r="G22" s="470"/>
      <c r="H22" s="470"/>
      <c r="I22" s="470"/>
      <c r="J22" s="470"/>
      <c r="K22" s="470"/>
      <c r="L22" s="470"/>
      <c r="M22" s="470"/>
      <c r="N22" s="470"/>
      <c r="O22" s="471"/>
    </row>
    <row r="23" spans="1:16" s="82" customFormat="1" x14ac:dyDescent="0.2">
      <c r="A23" s="258" t="s">
        <v>90</v>
      </c>
      <c r="B23" s="697"/>
      <c r="C23" s="697"/>
      <c r="D23" s="697"/>
      <c r="E23" s="698"/>
      <c r="F23" s="165"/>
      <c r="G23" s="165"/>
      <c r="H23" s="165"/>
      <c r="I23" s="165"/>
      <c r="J23" s="165"/>
      <c r="K23" s="165"/>
      <c r="L23" s="165"/>
      <c r="M23" s="165"/>
      <c r="N23" s="165"/>
      <c r="O23" s="472"/>
    </row>
    <row r="24" spans="1:16" s="82" customFormat="1" x14ac:dyDescent="0.2">
      <c r="A24" s="258"/>
      <c r="B24" s="261"/>
      <c r="C24" s="261"/>
      <c r="D24" s="261"/>
      <c r="E24" s="262"/>
      <c r="F24" s="165"/>
      <c r="G24" s="165"/>
      <c r="H24" s="165"/>
      <c r="I24" s="165"/>
      <c r="J24" s="165"/>
      <c r="K24" s="165"/>
      <c r="L24" s="165"/>
      <c r="M24" s="165"/>
      <c r="N24" s="165"/>
      <c r="O24" s="472"/>
    </row>
    <row r="25" spans="1:16" s="82" customFormat="1" x14ac:dyDescent="0.2">
      <c r="A25" s="258"/>
      <c r="B25" s="261"/>
      <c r="C25" s="261"/>
      <c r="D25" s="261"/>
      <c r="E25" s="262"/>
      <c r="F25" s="165"/>
      <c r="G25" s="165"/>
      <c r="H25" s="165"/>
      <c r="I25" s="165"/>
      <c r="J25" s="165"/>
      <c r="K25" s="165"/>
      <c r="L25" s="165"/>
      <c r="M25" s="165"/>
      <c r="N25" s="165"/>
      <c r="O25" s="472"/>
    </row>
    <row r="26" spans="1:16" s="82" customFormat="1" x14ac:dyDescent="0.2">
      <c r="A26" s="258"/>
      <c r="B26" s="261"/>
      <c r="C26" s="261"/>
      <c r="D26" s="261"/>
      <c r="E26" s="262"/>
      <c r="F26" s="165"/>
      <c r="G26" s="165"/>
      <c r="H26" s="165"/>
      <c r="I26" s="165"/>
      <c r="J26" s="165"/>
      <c r="K26" s="165"/>
      <c r="L26" s="165"/>
      <c r="M26" s="165"/>
      <c r="N26" s="165"/>
      <c r="O26" s="472"/>
    </row>
    <row r="27" spans="1:16" s="82" customFormat="1" x14ac:dyDescent="0.2">
      <c r="A27" s="76"/>
      <c r="B27" s="77"/>
      <c r="C27" s="77"/>
      <c r="D27" s="77"/>
      <c r="E27" s="263"/>
      <c r="F27" s="149"/>
      <c r="G27" s="149"/>
      <c r="H27" s="149"/>
      <c r="I27" s="149"/>
      <c r="J27" s="149"/>
      <c r="K27" s="149"/>
      <c r="L27" s="149"/>
      <c r="M27" s="149"/>
      <c r="N27" s="149"/>
      <c r="O27" s="473"/>
    </row>
    <row r="30" spans="1:16" customFormat="1" x14ac:dyDescent="0.2">
      <c r="A30" s="699" t="s">
        <v>96</v>
      </c>
      <c r="B30" s="699"/>
      <c r="C30" s="699"/>
      <c r="D30" s="699"/>
      <c r="E30" s="699"/>
      <c r="F30" s="699"/>
      <c r="G30" s="699"/>
      <c r="H30" s="699"/>
      <c r="I30" s="699"/>
      <c r="J30" s="699"/>
      <c r="K30" s="699"/>
      <c r="L30" s="699"/>
      <c r="M30" s="699"/>
      <c r="N30" s="699"/>
      <c r="O30" s="699"/>
      <c r="P30" s="699"/>
    </row>
  </sheetData>
  <sheetProtection password="C5B9" sheet="1"/>
  <mergeCells count="7">
    <mergeCell ref="K5:L5"/>
    <mergeCell ref="B23:E23"/>
    <mergeCell ref="A30:P30"/>
    <mergeCell ref="A2:C2"/>
    <mergeCell ref="A3:C3"/>
    <mergeCell ref="B5:D5"/>
    <mergeCell ref="E5:I5"/>
  </mergeCells>
  <phoneticPr fontId="0" type="noConversion"/>
  <pageMargins left="0.75" right="0.75" top="1" bottom="1" header="0.5" footer="0.5"/>
  <pageSetup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44"/>
  <dimension ref="A1:X30"/>
  <sheetViews>
    <sheetView workbookViewId="0">
      <selection activeCell="L2" sqref="L2:O2"/>
    </sheetView>
  </sheetViews>
  <sheetFormatPr defaultColWidth="9.140625" defaultRowHeight="12.75" x14ac:dyDescent="0.2"/>
  <cols>
    <col min="1" max="1" width="9.140625" style="47"/>
    <col min="2" max="4" width="14.42578125" style="47" customWidth="1"/>
    <col min="5" max="9" width="0" style="47" hidden="1" customWidth="1"/>
    <col min="10" max="10" width="14.42578125" style="47" customWidth="1"/>
    <col min="11" max="12" width="9.140625" style="47" customWidth="1"/>
    <col min="13" max="16384" width="9.140625" style="47"/>
  </cols>
  <sheetData>
    <row r="1" spans="1:24" s="82" customFormat="1" ht="13.5" thickBot="1" x14ac:dyDescent="0.25"/>
    <row r="2" spans="1:24" s="82" customFormat="1" ht="13.5" thickBot="1" x14ac:dyDescent="0.25">
      <c r="A2" s="700" t="s">
        <v>0</v>
      </c>
      <c r="B2" s="700"/>
      <c r="C2" s="700"/>
      <c r="D2" s="49"/>
      <c r="E2" s="49"/>
      <c r="F2" s="49"/>
      <c r="L2" s="106"/>
      <c r="M2" s="107" t="s">
        <v>15</v>
      </c>
      <c r="N2" s="107"/>
      <c r="O2" s="201" t="e">
        <f>JANUARI!#REF!</f>
        <v>#REF!</v>
      </c>
      <c r="R2" s="51"/>
      <c r="S2" s="51"/>
      <c r="T2" s="108"/>
      <c r="U2" s="108"/>
      <c r="V2" s="108"/>
      <c r="W2" s="108"/>
      <c r="X2" s="108"/>
    </row>
    <row r="3" spans="1:24" s="82" customFormat="1" ht="36.75" customHeight="1" x14ac:dyDescent="0.2">
      <c r="A3" s="710" t="str">
        <f>'AFDRUK 01'!A3:C3</f>
        <v>Naam</v>
      </c>
      <c r="B3" s="710"/>
      <c r="C3" s="710"/>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f>'AFDRUK 01'!A5</f>
        <v>2021</v>
      </c>
      <c r="B5" s="704" t="s">
        <v>132</v>
      </c>
      <c r="C5" s="705"/>
      <c r="D5" s="706"/>
      <c r="E5" s="707" t="s">
        <v>17</v>
      </c>
      <c r="F5" s="708"/>
      <c r="G5" s="708"/>
      <c r="H5" s="708"/>
      <c r="I5" s="709"/>
      <c r="J5" s="233"/>
      <c r="K5" s="695" t="s">
        <v>83</v>
      </c>
      <c r="L5" s="696"/>
    </row>
    <row r="6" spans="1:24" s="82" customFormat="1" ht="77.25" customHeight="1" thickBot="1" x14ac:dyDescent="0.25">
      <c r="A6" s="377" t="s">
        <v>119</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f>'Personeelsdienst 07'!I162</f>
        <v>0</v>
      </c>
      <c r="C7" s="475">
        <f>'Personeelsdienst 07'!J162</f>
        <v>0</v>
      </c>
      <c r="D7" s="475">
        <f>'Personeelsdienst 07'!K162</f>
        <v>0</v>
      </c>
      <c r="E7" s="474">
        <f>'Personeelsdienst 07'!L162</f>
        <v>0</v>
      </c>
      <c r="F7" s="474">
        <f>'Personeelsdienst 07'!M162</f>
        <v>0</v>
      </c>
      <c r="G7" s="476"/>
      <c r="H7" s="474">
        <f>'Personeelsdienst 07'!O162</f>
        <v>0</v>
      </c>
      <c r="I7" s="475">
        <f>'Personeelsdienst 07'!P162</f>
        <v>0</v>
      </c>
      <c r="J7" s="474">
        <f>'Personeelsdienst 07'!Q162</f>
        <v>0</v>
      </c>
      <c r="K7" s="475">
        <f>JULI!AA161</f>
        <v>0</v>
      </c>
      <c r="L7" s="511">
        <f>JULI!AB161</f>
        <v>0</v>
      </c>
      <c r="M7" s="478"/>
      <c r="N7" s="478"/>
      <c r="O7" s="478"/>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f>K7+L7</f>
        <v>0</v>
      </c>
      <c r="L10" s="150" t="s">
        <v>87</v>
      </c>
    </row>
    <row r="11" spans="1:24" s="82" customFormat="1" x14ac:dyDescent="0.2">
      <c r="A11" s="148"/>
      <c r="K11" s="516"/>
      <c r="L11" s="517"/>
    </row>
    <row r="12" spans="1:24" s="82" customFormat="1" x14ac:dyDescent="0.2">
      <c r="A12" s="148"/>
      <c r="K12" s="516"/>
      <c r="L12" s="517"/>
    </row>
    <row r="13" spans="1:24" s="82" customFormat="1" x14ac:dyDescent="0.2">
      <c r="A13" s="148"/>
      <c r="K13" s="516"/>
      <c r="L13" s="517"/>
    </row>
    <row r="14" spans="1:24" s="82" customFormat="1" x14ac:dyDescent="0.2">
      <c r="A14" s="148"/>
      <c r="K14" s="516"/>
      <c r="L14" s="517"/>
    </row>
    <row r="15" spans="1:24" s="82" customFormat="1" x14ac:dyDescent="0.2">
      <c r="A15" s="148"/>
      <c r="K15" s="516"/>
      <c r="L15" s="517"/>
    </row>
    <row r="16" spans="1:24" s="82" customFormat="1" x14ac:dyDescent="0.2">
      <c r="A16" s="148"/>
      <c r="K16" s="516"/>
      <c r="L16" s="517"/>
    </row>
    <row r="17" spans="1:16" s="82" customFormat="1" ht="13.5" thickBot="1" x14ac:dyDescent="0.25">
      <c r="A17" s="148"/>
      <c r="K17" s="516"/>
      <c r="L17" s="517"/>
    </row>
    <row r="18" spans="1:16" s="82" customFormat="1" ht="13.5" thickBot="1" x14ac:dyDescent="0.25">
      <c r="K18" s="477">
        <f>D7+K10</f>
        <v>0</v>
      </c>
      <c r="L18" s="383" t="s">
        <v>97</v>
      </c>
      <c r="M18" s="352"/>
    </row>
    <row r="19" spans="1:16" s="82" customFormat="1" x14ac:dyDescent="0.2">
      <c r="K19" s="516"/>
      <c r="L19" s="165"/>
      <c r="M19" s="165"/>
    </row>
    <row r="20" spans="1:16" s="82" customFormat="1" x14ac:dyDescent="0.2">
      <c r="K20" s="516"/>
      <c r="L20" s="165"/>
      <c r="M20" s="165"/>
    </row>
    <row r="21" spans="1:16" s="82" customFormat="1" x14ac:dyDescent="0.2">
      <c r="K21" s="516"/>
      <c r="L21" s="165"/>
      <c r="M21" s="165"/>
    </row>
    <row r="22" spans="1:16" s="82" customFormat="1" x14ac:dyDescent="0.2">
      <c r="A22" s="255" t="s">
        <v>89</v>
      </c>
      <c r="B22" s="256"/>
      <c r="C22" s="256"/>
      <c r="D22" s="256"/>
      <c r="E22" s="257"/>
      <c r="F22" s="470"/>
      <c r="G22" s="470"/>
      <c r="H22" s="470"/>
      <c r="I22" s="470"/>
      <c r="J22" s="470"/>
      <c r="K22" s="470"/>
      <c r="L22" s="470"/>
      <c r="M22" s="470"/>
      <c r="N22" s="470"/>
      <c r="O22" s="471"/>
    </row>
    <row r="23" spans="1:16" s="82" customFormat="1" x14ac:dyDescent="0.2">
      <c r="A23" s="258" t="s">
        <v>90</v>
      </c>
      <c r="B23" s="697"/>
      <c r="C23" s="697"/>
      <c r="D23" s="697"/>
      <c r="E23" s="698"/>
      <c r="F23" s="165"/>
      <c r="G23" s="165"/>
      <c r="H23" s="165"/>
      <c r="I23" s="165"/>
      <c r="J23" s="165"/>
      <c r="K23" s="165"/>
      <c r="L23" s="165"/>
      <c r="M23" s="165"/>
      <c r="N23" s="165"/>
      <c r="O23" s="472"/>
    </row>
    <row r="24" spans="1:16" s="82" customFormat="1" x14ac:dyDescent="0.2">
      <c r="A24" s="258"/>
      <c r="B24" s="261"/>
      <c r="C24" s="261"/>
      <c r="D24" s="261"/>
      <c r="E24" s="262"/>
      <c r="F24" s="165"/>
      <c r="G24" s="165"/>
      <c r="H24" s="165"/>
      <c r="I24" s="165"/>
      <c r="J24" s="165"/>
      <c r="K24" s="165"/>
      <c r="L24" s="165"/>
      <c r="M24" s="165"/>
      <c r="N24" s="165"/>
      <c r="O24" s="472"/>
    </row>
    <row r="25" spans="1:16" s="82" customFormat="1" x14ac:dyDescent="0.2">
      <c r="A25" s="258"/>
      <c r="B25" s="261"/>
      <c r="C25" s="261"/>
      <c r="D25" s="261"/>
      <c r="E25" s="262"/>
      <c r="F25" s="165"/>
      <c r="G25" s="165"/>
      <c r="H25" s="165"/>
      <c r="I25" s="165"/>
      <c r="J25" s="165"/>
      <c r="K25" s="165"/>
      <c r="L25" s="165"/>
      <c r="M25" s="165"/>
      <c r="N25" s="165"/>
      <c r="O25" s="472"/>
    </row>
    <row r="26" spans="1:16" s="82" customFormat="1" x14ac:dyDescent="0.2">
      <c r="A26" s="258"/>
      <c r="B26" s="261"/>
      <c r="C26" s="261"/>
      <c r="D26" s="261"/>
      <c r="E26" s="262"/>
      <c r="F26" s="165"/>
      <c r="G26" s="165"/>
      <c r="H26" s="165"/>
      <c r="I26" s="165"/>
      <c r="J26" s="165"/>
      <c r="K26" s="165"/>
      <c r="L26" s="165"/>
      <c r="M26" s="165"/>
      <c r="N26" s="165"/>
      <c r="O26" s="472"/>
    </row>
    <row r="27" spans="1:16" s="82" customFormat="1" x14ac:dyDescent="0.2">
      <c r="A27" s="76"/>
      <c r="B27" s="77"/>
      <c r="C27" s="77"/>
      <c r="D27" s="77"/>
      <c r="E27" s="263"/>
      <c r="F27" s="149"/>
      <c r="G27" s="149"/>
      <c r="H27" s="149"/>
      <c r="I27" s="149"/>
      <c r="J27" s="149"/>
      <c r="K27" s="149"/>
      <c r="L27" s="149"/>
      <c r="M27" s="149"/>
      <c r="N27" s="149"/>
      <c r="O27" s="473"/>
    </row>
    <row r="30" spans="1:16" customFormat="1" x14ac:dyDescent="0.2">
      <c r="A30" s="699" t="s">
        <v>96</v>
      </c>
      <c r="B30" s="699"/>
      <c r="C30" s="699"/>
      <c r="D30" s="699"/>
      <c r="E30" s="699"/>
      <c r="F30" s="699"/>
      <c r="G30" s="699"/>
      <c r="H30" s="699"/>
      <c r="I30" s="699"/>
      <c r="J30" s="699"/>
      <c r="K30" s="699"/>
      <c r="L30" s="699"/>
      <c r="M30" s="699"/>
      <c r="N30" s="699"/>
      <c r="O30" s="699"/>
      <c r="P30" s="699"/>
    </row>
  </sheetData>
  <sheetProtection password="C5B9" sheet="1"/>
  <mergeCells count="7">
    <mergeCell ref="K5:L5"/>
    <mergeCell ref="B23:E23"/>
    <mergeCell ref="A30:P30"/>
    <mergeCell ref="A2:C2"/>
    <mergeCell ref="A3:C3"/>
    <mergeCell ref="B5:D5"/>
    <mergeCell ref="E5:I5"/>
  </mergeCells>
  <phoneticPr fontId="0" type="noConversion"/>
  <pageMargins left="0.75" right="0.75" top="1" bottom="1" header="0.5" footer="0.5"/>
  <pageSetup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45"/>
  <dimension ref="A1:X30"/>
  <sheetViews>
    <sheetView workbookViewId="0">
      <selection activeCell="L2" sqref="L2:O2"/>
    </sheetView>
  </sheetViews>
  <sheetFormatPr defaultColWidth="9.140625" defaultRowHeight="12.75" x14ac:dyDescent="0.2"/>
  <cols>
    <col min="1" max="1" width="9.140625" style="47"/>
    <col min="2" max="4" width="14.42578125" style="47" customWidth="1"/>
    <col min="5" max="9" width="0" style="47" hidden="1" customWidth="1"/>
    <col min="10" max="10" width="14.42578125" style="47" customWidth="1"/>
    <col min="11" max="12" width="9.140625" style="47" customWidth="1"/>
    <col min="13" max="16384" width="9.140625" style="47"/>
  </cols>
  <sheetData>
    <row r="1" spans="1:24" s="82" customFormat="1" ht="13.5" thickBot="1" x14ac:dyDescent="0.25"/>
    <row r="2" spans="1:24" s="82" customFormat="1" ht="13.5" thickBot="1" x14ac:dyDescent="0.25">
      <c r="A2" s="700" t="s">
        <v>0</v>
      </c>
      <c r="B2" s="700"/>
      <c r="C2" s="700"/>
      <c r="D2" s="49"/>
      <c r="E2" s="49"/>
      <c r="F2" s="49"/>
      <c r="L2" s="106"/>
      <c r="M2" s="107" t="s">
        <v>15</v>
      </c>
      <c r="N2" s="107"/>
      <c r="O2" s="201" t="e">
        <f>JANUARI!#REF!</f>
        <v>#REF!</v>
      </c>
      <c r="R2" s="51"/>
      <c r="S2" s="51"/>
      <c r="T2" s="108"/>
      <c r="U2" s="108"/>
      <c r="V2" s="108"/>
      <c r="W2" s="108"/>
      <c r="X2" s="108"/>
    </row>
    <row r="3" spans="1:24" s="82" customFormat="1" ht="36.75" customHeight="1" x14ac:dyDescent="0.2">
      <c r="A3" s="710" t="str">
        <f>'AFDRUK 01'!A3:C3</f>
        <v>Naam</v>
      </c>
      <c r="B3" s="710"/>
      <c r="C3" s="710"/>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f>'AFDRUK 01'!A5</f>
        <v>2021</v>
      </c>
      <c r="B5" s="704" t="s">
        <v>132</v>
      </c>
      <c r="C5" s="705"/>
      <c r="D5" s="706"/>
      <c r="E5" s="707" t="s">
        <v>17</v>
      </c>
      <c r="F5" s="708"/>
      <c r="G5" s="708"/>
      <c r="H5" s="708"/>
      <c r="I5" s="709"/>
      <c r="J5" s="233"/>
      <c r="K5" s="695" t="s">
        <v>83</v>
      </c>
      <c r="L5" s="696"/>
    </row>
    <row r="6" spans="1:24" s="82" customFormat="1" ht="77.25" customHeight="1" thickBot="1" x14ac:dyDescent="0.25">
      <c r="A6" s="377" t="s">
        <v>120</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f>'personeelsdienst 08'!I162</f>
        <v>0</v>
      </c>
      <c r="C7" s="475">
        <f>'personeelsdienst 08'!J162</f>
        <v>0</v>
      </c>
      <c r="D7" s="475">
        <f>'personeelsdienst 08'!K162</f>
        <v>0</v>
      </c>
      <c r="E7" s="474">
        <f>'personeelsdienst 08'!L162</f>
        <v>0</v>
      </c>
      <c r="F7" s="474">
        <f>'personeelsdienst 08'!M162</f>
        <v>0</v>
      </c>
      <c r="G7" s="476"/>
      <c r="H7" s="474">
        <f>'personeelsdienst 08'!O162</f>
        <v>0</v>
      </c>
      <c r="I7" s="475">
        <f>'personeelsdienst 08'!P162</f>
        <v>0</v>
      </c>
      <c r="J7" s="474">
        <f>'personeelsdienst 08'!Q162</f>
        <v>0</v>
      </c>
      <c r="K7" s="475">
        <f>AUGUSTUS!AA161</f>
        <v>0</v>
      </c>
      <c r="L7" s="511">
        <f>AUGUSTUS!AB161</f>
        <v>0</v>
      </c>
      <c r="M7" s="478"/>
      <c r="N7" s="478"/>
      <c r="O7" s="478"/>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f>K7+L7</f>
        <v>0</v>
      </c>
      <c r="L10" s="150" t="s">
        <v>87</v>
      </c>
    </row>
    <row r="11" spans="1:24" s="82" customFormat="1" x14ac:dyDescent="0.2">
      <c r="A11" s="148"/>
      <c r="K11" s="516"/>
      <c r="L11" s="517"/>
    </row>
    <row r="12" spans="1:24" s="82" customFormat="1" x14ac:dyDescent="0.2">
      <c r="A12" s="148"/>
      <c r="K12" s="516"/>
      <c r="L12" s="517"/>
    </row>
    <row r="13" spans="1:24" s="82" customFormat="1" x14ac:dyDescent="0.2">
      <c r="A13" s="148"/>
      <c r="K13" s="516"/>
      <c r="L13" s="517"/>
    </row>
    <row r="14" spans="1:24" s="82" customFormat="1" x14ac:dyDescent="0.2">
      <c r="A14" s="148"/>
      <c r="K14" s="516"/>
      <c r="L14" s="517"/>
    </row>
    <row r="15" spans="1:24" s="82" customFormat="1" x14ac:dyDescent="0.2">
      <c r="A15" s="148"/>
      <c r="K15" s="516"/>
      <c r="L15" s="517"/>
    </row>
    <row r="16" spans="1:24" s="82" customFormat="1" x14ac:dyDescent="0.2">
      <c r="A16" s="148"/>
      <c r="K16" s="516"/>
      <c r="L16" s="517"/>
    </row>
    <row r="17" spans="1:16" s="82" customFormat="1" ht="13.5" thickBot="1" x14ac:dyDescent="0.25">
      <c r="A17" s="148"/>
      <c r="K17" s="516"/>
      <c r="L17" s="517"/>
    </row>
    <row r="18" spans="1:16" s="82" customFormat="1" ht="13.5" thickBot="1" x14ac:dyDescent="0.25">
      <c r="K18" s="477">
        <f>D7+K10</f>
        <v>0</v>
      </c>
      <c r="L18" s="383" t="s">
        <v>97</v>
      </c>
      <c r="M18" s="352"/>
    </row>
    <row r="19" spans="1:16" s="82" customFormat="1" x14ac:dyDescent="0.2">
      <c r="K19" s="516"/>
      <c r="L19" s="165"/>
      <c r="M19" s="165"/>
    </row>
    <row r="20" spans="1:16" s="82" customFormat="1" x14ac:dyDescent="0.2">
      <c r="K20" s="516"/>
      <c r="L20" s="165"/>
      <c r="M20" s="165"/>
    </row>
    <row r="21" spans="1:16" s="82" customFormat="1" x14ac:dyDescent="0.2">
      <c r="K21" s="516"/>
      <c r="L21" s="165"/>
      <c r="M21" s="165"/>
    </row>
    <row r="22" spans="1:16" s="82" customFormat="1" x14ac:dyDescent="0.2">
      <c r="A22" s="255" t="s">
        <v>89</v>
      </c>
      <c r="B22" s="256"/>
      <c r="C22" s="256"/>
      <c r="D22" s="256"/>
      <c r="E22" s="257"/>
      <c r="F22" s="470"/>
      <c r="G22" s="470"/>
      <c r="H22" s="470"/>
      <c r="I22" s="470"/>
      <c r="J22" s="470"/>
      <c r="K22" s="470"/>
      <c r="L22" s="470"/>
      <c r="M22" s="470"/>
      <c r="N22" s="470"/>
      <c r="O22" s="471"/>
    </row>
    <row r="23" spans="1:16" s="82" customFormat="1" x14ac:dyDescent="0.2">
      <c r="A23" s="258" t="s">
        <v>90</v>
      </c>
      <c r="B23" s="697"/>
      <c r="C23" s="697"/>
      <c r="D23" s="697"/>
      <c r="E23" s="698"/>
      <c r="F23" s="165"/>
      <c r="G23" s="165"/>
      <c r="H23" s="165"/>
      <c r="I23" s="165"/>
      <c r="J23" s="165"/>
      <c r="K23" s="165"/>
      <c r="L23" s="165"/>
      <c r="M23" s="165"/>
      <c r="N23" s="165"/>
      <c r="O23" s="472"/>
    </row>
    <row r="24" spans="1:16" s="82" customFormat="1" x14ac:dyDescent="0.2">
      <c r="A24" s="258"/>
      <c r="B24" s="261"/>
      <c r="C24" s="261"/>
      <c r="D24" s="261"/>
      <c r="E24" s="262"/>
      <c r="F24" s="165"/>
      <c r="G24" s="165"/>
      <c r="H24" s="165"/>
      <c r="I24" s="165"/>
      <c r="J24" s="165"/>
      <c r="K24" s="165"/>
      <c r="L24" s="165"/>
      <c r="M24" s="165"/>
      <c r="N24" s="165"/>
      <c r="O24" s="472"/>
    </row>
    <row r="25" spans="1:16" s="82" customFormat="1" x14ac:dyDescent="0.2">
      <c r="A25" s="258"/>
      <c r="B25" s="261"/>
      <c r="C25" s="261"/>
      <c r="D25" s="261"/>
      <c r="E25" s="262"/>
      <c r="F25" s="165"/>
      <c r="G25" s="165"/>
      <c r="H25" s="165"/>
      <c r="I25" s="165"/>
      <c r="J25" s="165"/>
      <c r="K25" s="165"/>
      <c r="L25" s="165"/>
      <c r="M25" s="165"/>
      <c r="N25" s="165"/>
      <c r="O25" s="472"/>
    </row>
    <row r="26" spans="1:16" s="82" customFormat="1" x14ac:dyDescent="0.2">
      <c r="A26" s="258"/>
      <c r="B26" s="261"/>
      <c r="C26" s="261"/>
      <c r="D26" s="261"/>
      <c r="E26" s="262"/>
      <c r="F26" s="165"/>
      <c r="G26" s="165"/>
      <c r="H26" s="165"/>
      <c r="I26" s="165"/>
      <c r="J26" s="165"/>
      <c r="K26" s="165"/>
      <c r="L26" s="165"/>
      <c r="M26" s="165"/>
      <c r="N26" s="165"/>
      <c r="O26" s="472"/>
    </row>
    <row r="27" spans="1:16" s="82" customFormat="1" x14ac:dyDescent="0.2">
      <c r="A27" s="76"/>
      <c r="B27" s="77"/>
      <c r="C27" s="77"/>
      <c r="D27" s="77"/>
      <c r="E27" s="263"/>
      <c r="F27" s="149"/>
      <c r="G27" s="149"/>
      <c r="H27" s="149"/>
      <c r="I27" s="149"/>
      <c r="J27" s="149"/>
      <c r="K27" s="149"/>
      <c r="L27" s="149"/>
      <c r="M27" s="149"/>
      <c r="N27" s="149"/>
      <c r="O27" s="473"/>
    </row>
    <row r="30" spans="1:16" customFormat="1" x14ac:dyDescent="0.2">
      <c r="A30" s="699" t="s">
        <v>96</v>
      </c>
      <c r="B30" s="699"/>
      <c r="C30" s="699"/>
      <c r="D30" s="699"/>
      <c r="E30" s="699"/>
      <c r="F30" s="699"/>
      <c r="G30" s="699"/>
      <c r="H30" s="699"/>
      <c r="I30" s="699"/>
      <c r="J30" s="699"/>
      <c r="K30" s="699"/>
      <c r="L30" s="699"/>
      <c r="M30" s="699"/>
      <c r="N30" s="699"/>
      <c r="O30" s="699"/>
      <c r="P30" s="699"/>
    </row>
  </sheetData>
  <sheetProtection password="C5B9" sheet="1"/>
  <mergeCells count="7">
    <mergeCell ref="K5:L5"/>
    <mergeCell ref="B23:E23"/>
    <mergeCell ref="A30:P30"/>
    <mergeCell ref="A2:C2"/>
    <mergeCell ref="A3:C3"/>
    <mergeCell ref="B5:D5"/>
    <mergeCell ref="E5:I5"/>
  </mergeCells>
  <phoneticPr fontId="0" type="noConversion"/>
  <pageMargins left="0.75" right="0.75" top="1" bottom="1" header="0.5" footer="0.5"/>
  <pageSetup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46"/>
  <dimension ref="A1:X30"/>
  <sheetViews>
    <sheetView workbookViewId="0">
      <selection activeCell="L2" sqref="L2:O2"/>
    </sheetView>
  </sheetViews>
  <sheetFormatPr defaultColWidth="9.140625" defaultRowHeight="12.75" x14ac:dyDescent="0.2"/>
  <cols>
    <col min="1" max="1" width="9.140625" style="47"/>
    <col min="2" max="4" width="14.42578125" style="47" customWidth="1"/>
    <col min="5" max="9" width="0" style="47" hidden="1" customWidth="1"/>
    <col min="10" max="10" width="14.42578125" style="47" customWidth="1"/>
    <col min="11" max="12" width="9.140625" style="47" customWidth="1"/>
    <col min="13" max="16384" width="9.140625" style="47"/>
  </cols>
  <sheetData>
    <row r="1" spans="1:24" s="82" customFormat="1" ht="13.5" thickBot="1" x14ac:dyDescent="0.25"/>
    <row r="2" spans="1:24" s="82" customFormat="1" ht="13.5" thickBot="1" x14ac:dyDescent="0.25">
      <c r="A2" s="700" t="s">
        <v>0</v>
      </c>
      <c r="B2" s="700"/>
      <c r="C2" s="700"/>
      <c r="D2" s="49"/>
      <c r="E2" s="49"/>
      <c r="F2" s="49"/>
      <c r="L2" s="106"/>
      <c r="M2" s="107" t="s">
        <v>15</v>
      </c>
      <c r="N2" s="107"/>
      <c r="O2" s="201" t="e">
        <f>JANUARI!#REF!</f>
        <v>#REF!</v>
      </c>
      <c r="R2" s="51"/>
      <c r="S2" s="51"/>
      <c r="T2" s="108"/>
      <c r="U2" s="108"/>
      <c r="V2" s="108"/>
      <c r="W2" s="108"/>
      <c r="X2" s="108"/>
    </row>
    <row r="3" spans="1:24" s="82" customFormat="1" ht="36.75" customHeight="1" x14ac:dyDescent="0.2">
      <c r="A3" s="710" t="str">
        <f>'AFDRUK 01'!A3:C3</f>
        <v>Naam</v>
      </c>
      <c r="B3" s="710"/>
      <c r="C3" s="710"/>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f>'AFDRUK 01'!A5</f>
        <v>2021</v>
      </c>
      <c r="B5" s="704" t="s">
        <v>132</v>
      </c>
      <c r="C5" s="705"/>
      <c r="D5" s="706"/>
      <c r="E5" s="707" t="s">
        <v>17</v>
      </c>
      <c r="F5" s="708"/>
      <c r="G5" s="708"/>
      <c r="H5" s="708"/>
      <c r="I5" s="709"/>
      <c r="J5" s="233"/>
      <c r="K5" s="695" t="s">
        <v>83</v>
      </c>
      <c r="L5" s="696"/>
    </row>
    <row r="6" spans="1:24" s="82" customFormat="1" ht="77.25" customHeight="1" thickBot="1" x14ac:dyDescent="0.25">
      <c r="A6" s="377" t="s">
        <v>121</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f>'personeelsdienst 09'!I157</f>
        <v>0</v>
      </c>
      <c r="C7" s="475">
        <f>'personeelsdienst 09'!J157</f>
        <v>0</v>
      </c>
      <c r="D7" s="475">
        <f>'personeelsdienst 09'!K157</f>
        <v>0</v>
      </c>
      <c r="E7" s="474">
        <f>'personeelsdienst 09'!L157</f>
        <v>0</v>
      </c>
      <c r="F7" s="474">
        <f>'personeelsdienst 09'!M157</f>
        <v>0</v>
      </c>
      <c r="G7" s="476"/>
      <c r="H7" s="474">
        <f>'personeelsdienst 09'!O157</f>
        <v>0</v>
      </c>
      <c r="I7" s="475">
        <f>'personeelsdienst 09'!P157</f>
        <v>0</v>
      </c>
      <c r="J7" s="474">
        <f>'personeelsdienst 09'!Q157</f>
        <v>0</v>
      </c>
      <c r="K7" s="475">
        <f>SEPTEMBER!AA156</f>
        <v>0</v>
      </c>
      <c r="L7" s="511">
        <f>SEPTEMBER!AB156</f>
        <v>0</v>
      </c>
      <c r="M7" s="478"/>
      <c r="N7" s="478"/>
      <c r="O7" s="478"/>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f>K7+L7</f>
        <v>0</v>
      </c>
      <c r="L10" s="150" t="s">
        <v>87</v>
      </c>
    </row>
    <row r="11" spans="1:24" s="82" customFormat="1" x14ac:dyDescent="0.2">
      <c r="A11" s="148"/>
      <c r="K11" s="516"/>
      <c r="L11" s="517"/>
    </row>
    <row r="12" spans="1:24" s="82" customFormat="1" x14ac:dyDescent="0.2">
      <c r="A12" s="148"/>
      <c r="K12" s="516"/>
      <c r="L12" s="517"/>
    </row>
    <row r="13" spans="1:24" s="82" customFormat="1" x14ac:dyDescent="0.2">
      <c r="A13" s="148"/>
      <c r="K13" s="516"/>
      <c r="L13" s="517"/>
    </row>
    <row r="14" spans="1:24" s="82" customFormat="1" x14ac:dyDescent="0.2">
      <c r="A14" s="148"/>
      <c r="K14" s="516"/>
      <c r="L14" s="517"/>
    </row>
    <row r="15" spans="1:24" s="82" customFormat="1" x14ac:dyDescent="0.2">
      <c r="A15" s="148"/>
      <c r="K15" s="516"/>
      <c r="L15" s="517"/>
    </row>
    <row r="16" spans="1:24" s="82" customFormat="1" x14ac:dyDescent="0.2">
      <c r="A16" s="148"/>
      <c r="K16" s="516"/>
      <c r="L16" s="517"/>
    </row>
    <row r="17" spans="1:16" s="82" customFormat="1" ht="13.5" thickBot="1" x14ac:dyDescent="0.25">
      <c r="A17" s="148"/>
      <c r="K17" s="516"/>
      <c r="L17" s="517"/>
    </row>
    <row r="18" spans="1:16" s="82" customFormat="1" ht="13.5" thickBot="1" x14ac:dyDescent="0.25">
      <c r="K18" s="477">
        <f>D7+K10</f>
        <v>0</v>
      </c>
      <c r="L18" s="383" t="s">
        <v>97</v>
      </c>
      <c r="M18" s="352"/>
    </row>
    <row r="19" spans="1:16" s="82" customFormat="1" x14ac:dyDescent="0.2">
      <c r="K19" s="516"/>
      <c r="L19" s="165"/>
      <c r="M19" s="165"/>
    </row>
    <row r="20" spans="1:16" s="82" customFormat="1" x14ac:dyDescent="0.2">
      <c r="K20" s="516"/>
      <c r="L20" s="165"/>
      <c r="M20" s="165"/>
    </row>
    <row r="21" spans="1:16" s="82" customFormat="1" x14ac:dyDescent="0.2">
      <c r="K21" s="516"/>
      <c r="L21" s="165"/>
      <c r="M21" s="165"/>
    </row>
    <row r="22" spans="1:16" s="82" customFormat="1" x14ac:dyDescent="0.2">
      <c r="A22" s="255" t="s">
        <v>89</v>
      </c>
      <c r="B22" s="256"/>
      <c r="C22" s="256"/>
      <c r="D22" s="256"/>
      <c r="E22" s="257"/>
      <c r="F22" s="470"/>
      <c r="G22" s="470"/>
      <c r="H22" s="470"/>
      <c r="I22" s="470"/>
      <c r="J22" s="470"/>
      <c r="K22" s="470"/>
      <c r="L22" s="470"/>
      <c r="M22" s="470"/>
      <c r="N22" s="470"/>
      <c r="O22" s="471"/>
    </row>
    <row r="23" spans="1:16" s="82" customFormat="1" x14ac:dyDescent="0.2">
      <c r="A23" s="258" t="s">
        <v>90</v>
      </c>
      <c r="B23" s="697"/>
      <c r="C23" s="697"/>
      <c r="D23" s="697"/>
      <c r="E23" s="698"/>
      <c r="F23" s="165"/>
      <c r="G23" s="165"/>
      <c r="H23" s="165"/>
      <c r="I23" s="165"/>
      <c r="J23" s="165"/>
      <c r="K23" s="165"/>
      <c r="L23" s="165"/>
      <c r="M23" s="165"/>
      <c r="N23" s="165"/>
      <c r="O23" s="472"/>
    </row>
    <row r="24" spans="1:16" s="82" customFormat="1" x14ac:dyDescent="0.2">
      <c r="A24" s="258"/>
      <c r="B24" s="261"/>
      <c r="C24" s="261"/>
      <c r="D24" s="261"/>
      <c r="E24" s="262"/>
      <c r="F24" s="165"/>
      <c r="G24" s="165"/>
      <c r="H24" s="165"/>
      <c r="I24" s="165"/>
      <c r="J24" s="165"/>
      <c r="K24" s="165"/>
      <c r="L24" s="165"/>
      <c r="M24" s="165"/>
      <c r="N24" s="165"/>
      <c r="O24" s="472"/>
    </row>
    <row r="25" spans="1:16" s="82" customFormat="1" x14ac:dyDescent="0.2">
      <c r="A25" s="258"/>
      <c r="B25" s="261"/>
      <c r="C25" s="261"/>
      <c r="D25" s="261"/>
      <c r="E25" s="262"/>
      <c r="F25" s="165"/>
      <c r="G25" s="165"/>
      <c r="H25" s="165"/>
      <c r="I25" s="165"/>
      <c r="J25" s="165"/>
      <c r="K25" s="165"/>
      <c r="L25" s="165"/>
      <c r="M25" s="165"/>
      <c r="N25" s="165"/>
      <c r="O25" s="472"/>
    </row>
    <row r="26" spans="1:16" s="82" customFormat="1" x14ac:dyDescent="0.2">
      <c r="A26" s="258"/>
      <c r="B26" s="261"/>
      <c r="C26" s="261"/>
      <c r="D26" s="261"/>
      <c r="E26" s="262"/>
      <c r="F26" s="165"/>
      <c r="G26" s="165"/>
      <c r="H26" s="165"/>
      <c r="I26" s="165"/>
      <c r="J26" s="165"/>
      <c r="K26" s="165"/>
      <c r="L26" s="165"/>
      <c r="M26" s="165"/>
      <c r="N26" s="165"/>
      <c r="O26" s="472"/>
    </row>
    <row r="27" spans="1:16" s="82" customFormat="1" x14ac:dyDescent="0.2">
      <c r="A27" s="76"/>
      <c r="B27" s="77"/>
      <c r="C27" s="77"/>
      <c r="D27" s="77"/>
      <c r="E27" s="263"/>
      <c r="F27" s="149"/>
      <c r="G27" s="149"/>
      <c r="H27" s="149"/>
      <c r="I27" s="149"/>
      <c r="J27" s="149"/>
      <c r="K27" s="149"/>
      <c r="L27" s="149"/>
      <c r="M27" s="149"/>
      <c r="N27" s="149"/>
      <c r="O27" s="473"/>
    </row>
    <row r="30" spans="1:16" customFormat="1" x14ac:dyDescent="0.2">
      <c r="A30" s="699" t="s">
        <v>96</v>
      </c>
      <c r="B30" s="699"/>
      <c r="C30" s="699"/>
      <c r="D30" s="699"/>
      <c r="E30" s="699"/>
      <c r="F30" s="699"/>
      <c r="G30" s="699"/>
      <c r="H30" s="699"/>
      <c r="I30" s="699"/>
      <c r="J30" s="699"/>
      <c r="K30" s="699"/>
      <c r="L30" s="699"/>
      <c r="M30" s="699"/>
      <c r="N30" s="699"/>
      <c r="O30" s="699"/>
      <c r="P30" s="699"/>
    </row>
  </sheetData>
  <sheetProtection password="C5B9" sheet="1"/>
  <mergeCells count="7">
    <mergeCell ref="K5:L5"/>
    <mergeCell ref="B23:E23"/>
    <mergeCell ref="A30:P30"/>
    <mergeCell ref="A2:C2"/>
    <mergeCell ref="A3:C3"/>
    <mergeCell ref="B5:D5"/>
    <mergeCell ref="E5:I5"/>
  </mergeCells>
  <phoneticPr fontId="0" type="noConversion"/>
  <pageMargins left="0.75" right="0.75" top="1" bottom="1" header="0.5" footer="0.5"/>
  <pageSetup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47"/>
  <dimension ref="A1:X30"/>
  <sheetViews>
    <sheetView workbookViewId="0">
      <selection activeCell="L2" sqref="L2:O2"/>
    </sheetView>
  </sheetViews>
  <sheetFormatPr defaultColWidth="9.140625" defaultRowHeight="12.75" x14ac:dyDescent="0.2"/>
  <cols>
    <col min="1" max="1" width="9.140625" style="47"/>
    <col min="2" max="4" width="14.42578125" style="47" customWidth="1"/>
    <col min="5" max="9" width="0" style="47" hidden="1" customWidth="1"/>
    <col min="10" max="10" width="14.42578125" style="47" customWidth="1"/>
    <col min="11" max="12" width="9.140625" style="47" customWidth="1"/>
    <col min="13" max="16384" width="9.140625" style="47"/>
  </cols>
  <sheetData>
    <row r="1" spans="1:24" s="82" customFormat="1" ht="13.5" thickBot="1" x14ac:dyDescent="0.25"/>
    <row r="2" spans="1:24" s="82" customFormat="1" ht="13.5" thickBot="1" x14ac:dyDescent="0.25">
      <c r="A2" s="700" t="s">
        <v>0</v>
      </c>
      <c r="B2" s="700"/>
      <c r="C2" s="700"/>
      <c r="D2" s="49"/>
      <c r="E2" s="49"/>
      <c r="F2" s="49"/>
      <c r="L2" s="106"/>
      <c r="M2" s="107" t="s">
        <v>15</v>
      </c>
      <c r="N2" s="107"/>
      <c r="O2" s="201" t="e">
        <f>JANUARI!#REF!</f>
        <v>#REF!</v>
      </c>
      <c r="R2" s="51"/>
      <c r="S2" s="51"/>
      <c r="T2" s="108"/>
      <c r="U2" s="108"/>
      <c r="V2" s="108"/>
      <c r="W2" s="108"/>
      <c r="X2" s="108"/>
    </row>
    <row r="3" spans="1:24" s="82" customFormat="1" ht="36.75" customHeight="1" x14ac:dyDescent="0.2">
      <c r="A3" s="710" t="str">
        <f>'AFDRUK 01'!A3:C3</f>
        <v>Naam</v>
      </c>
      <c r="B3" s="710"/>
      <c r="C3" s="710"/>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f>'AFDRUK 01'!A5</f>
        <v>2021</v>
      </c>
      <c r="B5" s="704" t="s">
        <v>132</v>
      </c>
      <c r="C5" s="705"/>
      <c r="D5" s="706"/>
      <c r="E5" s="707" t="s">
        <v>17</v>
      </c>
      <c r="F5" s="708"/>
      <c r="G5" s="708"/>
      <c r="H5" s="708"/>
      <c r="I5" s="709"/>
      <c r="J5" s="233"/>
      <c r="K5" s="695" t="s">
        <v>83</v>
      </c>
      <c r="L5" s="696"/>
    </row>
    <row r="6" spans="1:24" s="82" customFormat="1" ht="77.25" customHeight="1" thickBot="1" x14ac:dyDescent="0.25">
      <c r="A6" s="377" t="s">
        <v>122</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f>'Personeelsdienst 10'!I162</f>
        <v>0</v>
      </c>
      <c r="C7" s="475">
        <f>'Personeelsdienst 10'!J162</f>
        <v>0</v>
      </c>
      <c r="D7" s="475">
        <f>'Personeelsdienst 10'!K162</f>
        <v>0</v>
      </c>
      <c r="E7" s="474">
        <f>'Personeelsdienst 10'!L162</f>
        <v>0</v>
      </c>
      <c r="F7" s="474">
        <f>'Personeelsdienst 10'!M162</f>
        <v>0</v>
      </c>
      <c r="G7" s="476"/>
      <c r="H7" s="474">
        <f>'Personeelsdienst 10'!O162</f>
        <v>0</v>
      </c>
      <c r="I7" s="475">
        <f>'Personeelsdienst 10'!P162</f>
        <v>0</v>
      </c>
      <c r="J7" s="474">
        <f>'Personeelsdienst 10'!Q162</f>
        <v>0</v>
      </c>
      <c r="K7" s="475">
        <f>OKTOBER!AA161</f>
        <v>0</v>
      </c>
      <c r="L7" s="511">
        <f>OKTOBER!AB161</f>
        <v>0</v>
      </c>
      <c r="M7" s="478"/>
      <c r="N7" s="478"/>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f>K7+L7</f>
        <v>0</v>
      </c>
      <c r="L10" s="150" t="s">
        <v>87</v>
      </c>
    </row>
    <row r="11" spans="1:24" s="82" customFormat="1" x14ac:dyDescent="0.2">
      <c r="A11" s="148"/>
      <c r="K11" s="516"/>
      <c r="L11" s="517"/>
    </row>
    <row r="12" spans="1:24" s="82" customFormat="1" x14ac:dyDescent="0.2">
      <c r="A12" s="148"/>
      <c r="K12" s="516"/>
      <c r="L12" s="517"/>
    </row>
    <row r="13" spans="1:24" s="82" customFormat="1" x14ac:dyDescent="0.2">
      <c r="A13" s="148"/>
      <c r="K13" s="516"/>
      <c r="L13" s="517"/>
    </row>
    <row r="14" spans="1:24" s="82" customFormat="1" x14ac:dyDescent="0.2">
      <c r="A14" s="148"/>
      <c r="K14" s="516"/>
      <c r="L14" s="517"/>
    </row>
    <row r="15" spans="1:24" s="82" customFormat="1" x14ac:dyDescent="0.2">
      <c r="A15" s="148"/>
      <c r="K15" s="516"/>
      <c r="L15" s="517"/>
    </row>
    <row r="16" spans="1:24" s="82" customFormat="1" x14ac:dyDescent="0.2">
      <c r="A16" s="148"/>
      <c r="K16" s="516"/>
      <c r="L16" s="517"/>
    </row>
    <row r="17" spans="1:16" s="82" customFormat="1" ht="13.5" thickBot="1" x14ac:dyDescent="0.25">
      <c r="A17" s="148"/>
      <c r="K17" s="516"/>
      <c r="L17" s="517"/>
    </row>
    <row r="18" spans="1:16" s="82" customFormat="1" ht="13.5" thickBot="1" x14ac:dyDescent="0.25">
      <c r="K18" s="477">
        <f>D7+K10</f>
        <v>0</v>
      </c>
      <c r="L18" s="383" t="s">
        <v>97</v>
      </c>
      <c r="M18" s="352"/>
    </row>
    <row r="19" spans="1:16" s="82" customFormat="1" x14ac:dyDescent="0.2">
      <c r="K19" s="516"/>
      <c r="L19" s="165"/>
      <c r="M19" s="165"/>
    </row>
    <row r="20" spans="1:16" s="82" customFormat="1" x14ac:dyDescent="0.2">
      <c r="K20" s="516"/>
      <c r="L20" s="165"/>
      <c r="M20" s="165"/>
    </row>
    <row r="21" spans="1:16" s="82" customFormat="1" x14ac:dyDescent="0.2">
      <c r="K21" s="516"/>
      <c r="L21" s="165"/>
      <c r="M21" s="165"/>
    </row>
    <row r="22" spans="1:16" s="82" customFormat="1" x14ac:dyDescent="0.2">
      <c r="A22" s="255" t="s">
        <v>89</v>
      </c>
      <c r="B22" s="256"/>
      <c r="C22" s="256"/>
      <c r="D22" s="256"/>
      <c r="E22" s="257"/>
      <c r="F22" s="470"/>
      <c r="G22" s="470"/>
      <c r="H22" s="470"/>
      <c r="I22" s="470"/>
      <c r="J22" s="470"/>
      <c r="K22" s="470"/>
      <c r="L22" s="470"/>
      <c r="M22" s="470"/>
      <c r="N22" s="470"/>
      <c r="O22" s="471"/>
    </row>
    <row r="23" spans="1:16" s="82" customFormat="1" x14ac:dyDescent="0.2">
      <c r="A23" s="258" t="s">
        <v>90</v>
      </c>
      <c r="B23" s="697"/>
      <c r="C23" s="697"/>
      <c r="D23" s="697"/>
      <c r="E23" s="698"/>
      <c r="F23" s="165"/>
      <c r="G23" s="165"/>
      <c r="H23" s="165"/>
      <c r="I23" s="165"/>
      <c r="J23" s="165"/>
      <c r="K23" s="165"/>
      <c r="L23" s="165"/>
      <c r="M23" s="165"/>
      <c r="N23" s="165"/>
      <c r="O23" s="472"/>
    </row>
    <row r="24" spans="1:16" s="82" customFormat="1" x14ac:dyDescent="0.2">
      <c r="A24" s="258"/>
      <c r="B24" s="261"/>
      <c r="C24" s="261"/>
      <c r="D24" s="261"/>
      <c r="E24" s="262"/>
      <c r="F24" s="165"/>
      <c r="G24" s="165"/>
      <c r="H24" s="165"/>
      <c r="I24" s="165"/>
      <c r="J24" s="165"/>
      <c r="K24" s="165"/>
      <c r="L24" s="165"/>
      <c r="M24" s="165"/>
      <c r="N24" s="165"/>
      <c r="O24" s="472"/>
    </row>
    <row r="25" spans="1:16" s="82" customFormat="1" x14ac:dyDescent="0.2">
      <c r="A25" s="258"/>
      <c r="B25" s="261"/>
      <c r="C25" s="261"/>
      <c r="D25" s="261"/>
      <c r="E25" s="262"/>
      <c r="F25" s="165"/>
      <c r="G25" s="165"/>
      <c r="H25" s="165"/>
      <c r="I25" s="165"/>
      <c r="J25" s="165"/>
      <c r="K25" s="165"/>
      <c r="L25" s="165"/>
      <c r="M25" s="165"/>
      <c r="N25" s="165"/>
      <c r="O25" s="472"/>
    </row>
    <row r="26" spans="1:16" s="82" customFormat="1" x14ac:dyDescent="0.2">
      <c r="A26" s="258"/>
      <c r="B26" s="261"/>
      <c r="C26" s="261"/>
      <c r="D26" s="261"/>
      <c r="E26" s="262"/>
      <c r="F26" s="165"/>
      <c r="G26" s="165"/>
      <c r="H26" s="165"/>
      <c r="I26" s="165"/>
      <c r="J26" s="165"/>
      <c r="K26" s="165"/>
      <c r="L26" s="165"/>
      <c r="M26" s="165"/>
      <c r="N26" s="165"/>
      <c r="O26" s="472"/>
    </row>
    <row r="27" spans="1:16" s="82" customFormat="1" x14ac:dyDescent="0.2">
      <c r="A27" s="76"/>
      <c r="B27" s="77"/>
      <c r="C27" s="77"/>
      <c r="D27" s="77"/>
      <c r="E27" s="263"/>
      <c r="F27" s="149"/>
      <c r="G27" s="149"/>
      <c r="H27" s="149"/>
      <c r="I27" s="149"/>
      <c r="J27" s="149"/>
      <c r="K27" s="149"/>
      <c r="L27" s="149"/>
      <c r="M27" s="149"/>
      <c r="N27" s="149"/>
      <c r="O27" s="473"/>
    </row>
    <row r="30" spans="1:16" customFormat="1" x14ac:dyDescent="0.2">
      <c r="A30" s="699" t="s">
        <v>96</v>
      </c>
      <c r="B30" s="699"/>
      <c r="C30" s="699"/>
      <c r="D30" s="699"/>
      <c r="E30" s="699"/>
      <c r="F30" s="699"/>
      <c r="G30" s="699"/>
      <c r="H30" s="699"/>
      <c r="I30" s="699"/>
      <c r="J30" s="699"/>
      <c r="K30" s="699"/>
      <c r="L30" s="699"/>
      <c r="M30" s="699"/>
      <c r="N30" s="699"/>
      <c r="O30" s="699"/>
      <c r="P30" s="699"/>
    </row>
  </sheetData>
  <sheetProtection password="C5B9" sheet="1"/>
  <mergeCells count="7">
    <mergeCell ref="K5:L5"/>
    <mergeCell ref="B23:E23"/>
    <mergeCell ref="A30:P30"/>
    <mergeCell ref="A2:C2"/>
    <mergeCell ref="A3:C3"/>
    <mergeCell ref="B5:D5"/>
    <mergeCell ref="E5:I5"/>
  </mergeCells>
  <phoneticPr fontId="0" type="noConversion"/>
  <pageMargins left="0.75" right="0.75" top="1" bottom="1" header="0.5" footer="0.5"/>
  <pageSetup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48"/>
  <dimension ref="A1:X30"/>
  <sheetViews>
    <sheetView workbookViewId="0">
      <selection activeCell="L2" sqref="L2:O2"/>
    </sheetView>
  </sheetViews>
  <sheetFormatPr defaultColWidth="9.140625" defaultRowHeight="12.75" x14ac:dyDescent="0.2"/>
  <cols>
    <col min="1" max="1" width="9.140625" style="47"/>
    <col min="2" max="4" width="14.42578125" style="47" customWidth="1"/>
    <col min="5" max="9" width="0" style="47" hidden="1" customWidth="1"/>
    <col min="10" max="10" width="14.42578125" style="47" customWidth="1"/>
    <col min="11" max="12" width="9.140625" style="47" customWidth="1"/>
    <col min="13" max="16384" width="9.140625" style="47"/>
  </cols>
  <sheetData>
    <row r="1" spans="1:24" s="82" customFormat="1" ht="13.5" thickBot="1" x14ac:dyDescent="0.25"/>
    <row r="2" spans="1:24" s="82" customFormat="1" ht="13.5" thickBot="1" x14ac:dyDescent="0.25">
      <c r="A2" s="700" t="s">
        <v>0</v>
      </c>
      <c r="B2" s="700"/>
      <c r="C2" s="700"/>
      <c r="D2" s="49"/>
      <c r="E2" s="49"/>
      <c r="F2" s="49"/>
      <c r="L2" s="106"/>
      <c r="M2" s="107" t="s">
        <v>15</v>
      </c>
      <c r="N2" s="107"/>
      <c r="O2" s="201" t="e">
        <f>JANUARI!#REF!</f>
        <v>#REF!</v>
      </c>
      <c r="R2" s="51"/>
      <c r="S2" s="51"/>
      <c r="T2" s="108"/>
      <c r="U2" s="108"/>
      <c r="V2" s="108"/>
      <c r="W2" s="108"/>
      <c r="X2" s="108"/>
    </row>
    <row r="3" spans="1:24" s="82" customFormat="1" ht="36.75" customHeight="1" x14ac:dyDescent="0.2">
      <c r="A3" s="710" t="str">
        <f>'AFDRUK 01'!A3:C3</f>
        <v>Naam</v>
      </c>
      <c r="B3" s="710"/>
      <c r="C3" s="710"/>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f>'AFDRUK 01'!A5</f>
        <v>2021</v>
      </c>
      <c r="B5" s="704" t="s">
        <v>132</v>
      </c>
      <c r="C5" s="705"/>
      <c r="D5" s="706"/>
      <c r="E5" s="707" t="s">
        <v>17</v>
      </c>
      <c r="F5" s="708"/>
      <c r="G5" s="708"/>
      <c r="H5" s="708"/>
      <c r="I5" s="709"/>
      <c r="J5" s="233"/>
      <c r="K5" s="695" t="s">
        <v>83</v>
      </c>
      <c r="L5" s="696"/>
    </row>
    <row r="6" spans="1:24" s="82" customFormat="1" ht="77.25" customHeight="1" thickBot="1" x14ac:dyDescent="0.25">
      <c r="A6" s="377" t="s">
        <v>123</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f>'Personeelsdienst 11'!I157</f>
        <v>0</v>
      </c>
      <c r="C7" s="475">
        <f>'Personeelsdienst 11'!J157</f>
        <v>0</v>
      </c>
      <c r="D7" s="475">
        <f>'Personeelsdienst 11'!K157</f>
        <v>0</v>
      </c>
      <c r="E7" s="474">
        <f>'Personeelsdienst 11'!L157</f>
        <v>0</v>
      </c>
      <c r="F7" s="474">
        <f>'Personeelsdienst 11'!M157</f>
        <v>0</v>
      </c>
      <c r="G7" s="476"/>
      <c r="H7" s="474">
        <f>'Personeelsdienst 11'!O157</f>
        <v>0</v>
      </c>
      <c r="I7" s="475">
        <f>'Personeelsdienst 11'!P157</f>
        <v>0</v>
      </c>
      <c r="J7" s="474">
        <f>'Personeelsdienst 11'!Q157</f>
        <v>0</v>
      </c>
      <c r="K7" s="475">
        <f>NOVEMBER!AA156</f>
        <v>0</v>
      </c>
      <c r="L7" s="511">
        <f>NOVEMBER!AB156</f>
        <v>0</v>
      </c>
      <c r="M7" s="478"/>
      <c r="N7" s="478"/>
      <c r="O7" s="478"/>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f>K7+L7</f>
        <v>0</v>
      </c>
      <c r="L10" s="150" t="s">
        <v>87</v>
      </c>
    </row>
    <row r="11" spans="1:24" s="82" customFormat="1" x14ac:dyDescent="0.2">
      <c r="A11" s="148"/>
      <c r="K11" s="516"/>
      <c r="L11" s="517"/>
    </row>
    <row r="12" spans="1:24" s="82" customFormat="1" x14ac:dyDescent="0.2">
      <c r="A12" s="148"/>
      <c r="K12" s="516"/>
      <c r="L12" s="517"/>
    </row>
    <row r="13" spans="1:24" s="82" customFormat="1" x14ac:dyDescent="0.2">
      <c r="A13" s="148"/>
      <c r="K13" s="516"/>
      <c r="L13" s="517"/>
    </row>
    <row r="14" spans="1:24" s="82" customFormat="1" x14ac:dyDescent="0.2">
      <c r="A14" s="148"/>
      <c r="K14" s="516"/>
      <c r="L14" s="517"/>
    </row>
    <row r="15" spans="1:24" s="82" customFormat="1" x14ac:dyDescent="0.2">
      <c r="A15" s="148"/>
      <c r="K15" s="516"/>
      <c r="L15" s="517"/>
    </row>
    <row r="16" spans="1:24" s="82" customFormat="1" x14ac:dyDescent="0.2">
      <c r="A16" s="148"/>
      <c r="K16" s="516"/>
      <c r="L16" s="517"/>
    </row>
    <row r="17" spans="1:16" s="82" customFormat="1" ht="13.5" thickBot="1" x14ac:dyDescent="0.25">
      <c r="A17" s="148"/>
      <c r="K17" s="516"/>
      <c r="L17" s="517"/>
    </row>
    <row r="18" spans="1:16" s="82" customFormat="1" ht="13.5" thickBot="1" x14ac:dyDescent="0.25">
      <c r="K18" s="477">
        <f>D7+K10</f>
        <v>0</v>
      </c>
      <c r="L18" s="383" t="s">
        <v>97</v>
      </c>
      <c r="M18" s="352"/>
    </row>
    <row r="19" spans="1:16" s="82" customFormat="1" x14ac:dyDescent="0.2">
      <c r="K19" s="516"/>
      <c r="L19" s="165"/>
      <c r="M19" s="165"/>
    </row>
    <row r="20" spans="1:16" s="82" customFormat="1" x14ac:dyDescent="0.2">
      <c r="K20" s="516"/>
      <c r="L20" s="165"/>
      <c r="M20" s="165"/>
    </row>
    <row r="21" spans="1:16" s="82" customFormat="1" x14ac:dyDescent="0.2">
      <c r="K21" s="516"/>
      <c r="L21" s="165"/>
      <c r="M21" s="165"/>
    </row>
    <row r="22" spans="1:16" s="82" customFormat="1" x14ac:dyDescent="0.2">
      <c r="A22" s="255" t="s">
        <v>89</v>
      </c>
      <c r="B22" s="256"/>
      <c r="C22" s="256"/>
      <c r="D22" s="256"/>
      <c r="E22" s="257"/>
      <c r="F22" s="470"/>
      <c r="G22" s="470"/>
      <c r="H22" s="470"/>
      <c r="I22" s="470"/>
      <c r="J22" s="470"/>
      <c r="K22" s="470"/>
      <c r="L22" s="470"/>
      <c r="M22" s="470"/>
      <c r="N22" s="470"/>
      <c r="O22" s="471"/>
    </row>
    <row r="23" spans="1:16" s="82" customFormat="1" x14ac:dyDescent="0.2">
      <c r="A23" s="258" t="s">
        <v>90</v>
      </c>
      <c r="B23" s="697"/>
      <c r="C23" s="697"/>
      <c r="D23" s="697"/>
      <c r="E23" s="698"/>
      <c r="F23" s="165"/>
      <c r="G23" s="165"/>
      <c r="H23" s="165"/>
      <c r="I23" s="165"/>
      <c r="J23" s="165"/>
      <c r="K23" s="165"/>
      <c r="L23" s="165"/>
      <c r="M23" s="165"/>
      <c r="N23" s="165"/>
      <c r="O23" s="472"/>
    </row>
    <row r="24" spans="1:16" s="82" customFormat="1" x14ac:dyDescent="0.2">
      <c r="A24" s="258"/>
      <c r="B24" s="261"/>
      <c r="C24" s="261"/>
      <c r="D24" s="261"/>
      <c r="E24" s="262"/>
      <c r="F24" s="165"/>
      <c r="G24" s="165"/>
      <c r="H24" s="165"/>
      <c r="I24" s="165"/>
      <c r="J24" s="165"/>
      <c r="K24" s="165"/>
      <c r="L24" s="165"/>
      <c r="M24" s="165"/>
      <c r="N24" s="165"/>
      <c r="O24" s="472"/>
    </row>
    <row r="25" spans="1:16" s="82" customFormat="1" x14ac:dyDescent="0.2">
      <c r="A25" s="258"/>
      <c r="B25" s="261"/>
      <c r="C25" s="261"/>
      <c r="D25" s="261"/>
      <c r="E25" s="262"/>
      <c r="F25" s="165"/>
      <c r="G25" s="165"/>
      <c r="H25" s="165"/>
      <c r="I25" s="165"/>
      <c r="J25" s="165"/>
      <c r="K25" s="165"/>
      <c r="L25" s="165"/>
      <c r="M25" s="165"/>
      <c r="N25" s="165"/>
      <c r="O25" s="472"/>
    </row>
    <row r="26" spans="1:16" s="82" customFormat="1" x14ac:dyDescent="0.2">
      <c r="A26" s="258"/>
      <c r="B26" s="261"/>
      <c r="C26" s="261"/>
      <c r="D26" s="261"/>
      <c r="E26" s="262"/>
      <c r="F26" s="165"/>
      <c r="G26" s="165"/>
      <c r="H26" s="165"/>
      <c r="I26" s="165"/>
      <c r="J26" s="165"/>
      <c r="K26" s="165"/>
      <c r="L26" s="165"/>
      <c r="M26" s="165"/>
      <c r="N26" s="165"/>
      <c r="O26" s="472"/>
    </row>
    <row r="27" spans="1:16" s="82" customFormat="1" x14ac:dyDescent="0.2">
      <c r="A27" s="76"/>
      <c r="B27" s="77"/>
      <c r="C27" s="77"/>
      <c r="D27" s="77"/>
      <c r="E27" s="263"/>
      <c r="F27" s="149"/>
      <c r="G27" s="149"/>
      <c r="H27" s="149"/>
      <c r="I27" s="149"/>
      <c r="J27" s="149"/>
      <c r="K27" s="149"/>
      <c r="L27" s="149"/>
      <c r="M27" s="149"/>
      <c r="N27" s="149"/>
      <c r="O27" s="473"/>
    </row>
    <row r="30" spans="1:16" customFormat="1" x14ac:dyDescent="0.2">
      <c r="A30" s="699" t="s">
        <v>96</v>
      </c>
      <c r="B30" s="699"/>
      <c r="C30" s="699"/>
      <c r="D30" s="699"/>
      <c r="E30" s="699"/>
      <c r="F30" s="699"/>
      <c r="G30" s="699"/>
      <c r="H30" s="699"/>
      <c r="I30" s="699"/>
      <c r="J30" s="699"/>
      <c r="K30" s="699"/>
      <c r="L30" s="699"/>
      <c r="M30" s="699"/>
      <c r="N30" s="699"/>
      <c r="O30" s="699"/>
      <c r="P30" s="699"/>
    </row>
  </sheetData>
  <sheetProtection password="C5B9" sheet="1"/>
  <mergeCells count="7">
    <mergeCell ref="K5:L5"/>
    <mergeCell ref="B23:E23"/>
    <mergeCell ref="A30:P30"/>
    <mergeCell ref="A2:C2"/>
    <mergeCell ref="A3:C3"/>
    <mergeCell ref="B5:D5"/>
    <mergeCell ref="E5:I5"/>
  </mergeCells>
  <phoneticPr fontId="0" type="noConversion"/>
  <pageMargins left="0.75" right="0.75" top="1" bottom="1" header="0.5" footer="0.5"/>
  <pageSetup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49"/>
  <dimension ref="A1:X30"/>
  <sheetViews>
    <sheetView workbookViewId="0">
      <selection activeCell="L2" sqref="L2:O2"/>
    </sheetView>
  </sheetViews>
  <sheetFormatPr defaultColWidth="9.140625" defaultRowHeight="12.75" x14ac:dyDescent="0.2"/>
  <cols>
    <col min="1" max="1" width="9.140625" style="47"/>
    <col min="2" max="4" width="14.42578125" style="47" customWidth="1"/>
    <col min="5" max="9" width="0" style="47" hidden="1" customWidth="1"/>
    <col min="10" max="10" width="14.42578125" style="47" customWidth="1"/>
    <col min="11" max="12" width="9.140625" style="47" customWidth="1"/>
    <col min="13" max="16384" width="9.140625" style="47"/>
  </cols>
  <sheetData>
    <row r="1" spans="1:24" s="82" customFormat="1" ht="13.5" thickBot="1" x14ac:dyDescent="0.25"/>
    <row r="2" spans="1:24" s="82" customFormat="1" ht="13.5" thickBot="1" x14ac:dyDescent="0.25">
      <c r="A2" s="700" t="s">
        <v>0</v>
      </c>
      <c r="B2" s="700"/>
      <c r="C2" s="700"/>
      <c r="D2" s="49"/>
      <c r="E2" s="49"/>
      <c r="F2" s="49"/>
      <c r="L2" s="106"/>
      <c r="M2" s="107" t="s">
        <v>15</v>
      </c>
      <c r="N2" s="107"/>
      <c r="O2" s="201" t="e">
        <f>JANUARI!#REF!</f>
        <v>#REF!</v>
      </c>
      <c r="R2" s="51"/>
      <c r="S2" s="51"/>
      <c r="T2" s="108"/>
      <c r="U2" s="108"/>
      <c r="V2" s="108"/>
      <c r="W2" s="108"/>
      <c r="X2" s="108"/>
    </row>
    <row r="3" spans="1:24" s="82" customFormat="1" ht="36.75" customHeight="1" x14ac:dyDescent="0.2">
      <c r="A3" s="710" t="str">
        <f>'AFDRUK 01'!A3:C3</f>
        <v>Naam</v>
      </c>
      <c r="B3" s="710"/>
      <c r="C3" s="710"/>
      <c r="D3" s="55"/>
      <c r="E3" s="55"/>
      <c r="F3" s="55"/>
      <c r="G3" s="55"/>
      <c r="H3" s="55"/>
      <c r="I3" s="55"/>
      <c r="J3" s="55"/>
      <c r="K3" s="55"/>
      <c r="L3" s="109"/>
      <c r="M3" s="109"/>
      <c r="N3" s="109"/>
      <c r="O3" s="109"/>
      <c r="P3" s="109"/>
      <c r="Q3" s="110"/>
      <c r="R3" s="110"/>
      <c r="S3" s="109"/>
      <c r="T3" s="111"/>
      <c r="U3" s="111"/>
      <c r="V3" s="112"/>
      <c r="W3" s="108"/>
      <c r="X3" s="108"/>
    </row>
    <row r="4" spans="1:24" s="82" customFormat="1" ht="13.5" thickBot="1" x14ac:dyDescent="0.25"/>
    <row r="5" spans="1:24" s="82" customFormat="1" ht="13.5" thickBot="1" x14ac:dyDescent="0.25">
      <c r="A5" s="453">
        <f>'AFDRUK 01'!A5</f>
        <v>2021</v>
      </c>
      <c r="B5" s="704" t="s">
        <v>132</v>
      </c>
      <c r="C5" s="705"/>
      <c r="D5" s="706"/>
      <c r="E5" s="707" t="s">
        <v>17</v>
      </c>
      <c r="F5" s="708"/>
      <c r="G5" s="708"/>
      <c r="H5" s="708"/>
      <c r="I5" s="709"/>
      <c r="J5" s="233"/>
      <c r="K5" s="695" t="s">
        <v>83</v>
      </c>
      <c r="L5" s="696"/>
    </row>
    <row r="6" spans="1:24" s="82" customFormat="1" ht="77.25" customHeight="1" thickBot="1" x14ac:dyDescent="0.25">
      <c r="A6" s="377" t="s">
        <v>124</v>
      </c>
      <c r="B6" s="229" t="s">
        <v>9</v>
      </c>
      <c r="C6" s="253" t="s">
        <v>73</v>
      </c>
      <c r="D6" s="254" t="s">
        <v>10</v>
      </c>
      <c r="E6" s="317" t="s">
        <v>9</v>
      </c>
      <c r="F6" s="354" t="s">
        <v>73</v>
      </c>
      <c r="G6" s="354" t="s">
        <v>71</v>
      </c>
      <c r="H6" s="354" t="s">
        <v>101</v>
      </c>
      <c r="I6" s="378" t="s">
        <v>10</v>
      </c>
      <c r="J6" s="379" t="s">
        <v>82</v>
      </c>
      <c r="K6" s="317" t="s">
        <v>136</v>
      </c>
      <c r="L6" s="316" t="s">
        <v>137</v>
      </c>
    </row>
    <row r="7" spans="1:24" s="370" customFormat="1" ht="13.5" thickBot="1" x14ac:dyDescent="0.25">
      <c r="A7" s="380"/>
      <c r="B7" s="475">
        <f>'personeelsdienst 12'!I162</f>
        <v>0</v>
      </c>
      <c r="C7" s="475">
        <f>'personeelsdienst 12'!J162</f>
        <v>0</v>
      </c>
      <c r="D7" s="475">
        <f>'personeelsdienst 12'!K162</f>
        <v>0</v>
      </c>
      <c r="E7" s="474">
        <f>'personeelsdienst 12'!L162</f>
        <v>0</v>
      </c>
      <c r="F7" s="474">
        <f>'personeelsdienst 12'!M162</f>
        <v>0</v>
      </c>
      <c r="G7" s="476"/>
      <c r="H7" s="474">
        <f>'personeelsdienst 12'!O162</f>
        <v>0</v>
      </c>
      <c r="I7" s="475">
        <f>'personeelsdienst 12'!P162</f>
        <v>0</v>
      </c>
      <c r="J7" s="474">
        <f>'personeelsdienst 12'!Q162</f>
        <v>0</v>
      </c>
      <c r="K7" s="475">
        <f>DECEMBER!AA161</f>
        <v>0</v>
      </c>
      <c r="L7" s="511">
        <f>DECEMBER!AB161</f>
        <v>0</v>
      </c>
      <c r="M7" s="478"/>
      <c r="N7" s="478"/>
      <c r="O7" s="478"/>
    </row>
    <row r="8" spans="1:24" s="370" customFormat="1" x14ac:dyDescent="0.2">
      <c r="A8" s="380"/>
      <c r="B8" s="320" t="s">
        <v>75</v>
      </c>
      <c r="C8" s="381" t="s">
        <v>94</v>
      </c>
      <c r="D8" s="318" t="s">
        <v>78</v>
      </c>
      <c r="E8" s="320" t="s">
        <v>75</v>
      </c>
      <c r="F8" s="381" t="s">
        <v>94</v>
      </c>
      <c r="H8" s="323" t="s">
        <v>72</v>
      </c>
      <c r="I8" s="323" t="s">
        <v>78</v>
      </c>
      <c r="J8" s="323" t="s">
        <v>133</v>
      </c>
      <c r="K8" s="382" t="s">
        <v>145</v>
      </c>
      <c r="L8" s="509" t="s">
        <v>146</v>
      </c>
    </row>
    <row r="9" spans="1:24" s="370" customFormat="1" x14ac:dyDescent="0.2">
      <c r="A9" s="380"/>
      <c r="B9" s="323" t="s">
        <v>76</v>
      </c>
      <c r="C9" s="382" t="s">
        <v>95</v>
      </c>
      <c r="E9" s="323" t="s">
        <v>77</v>
      </c>
      <c r="F9" s="382" t="s">
        <v>95</v>
      </c>
    </row>
    <row r="10" spans="1:24" s="82" customFormat="1" x14ac:dyDescent="0.2">
      <c r="A10" s="148"/>
      <c r="K10" s="510">
        <f>K7+L7</f>
        <v>0</v>
      </c>
      <c r="L10" s="150" t="s">
        <v>87</v>
      </c>
    </row>
    <row r="11" spans="1:24" s="82" customFormat="1" x14ac:dyDescent="0.2">
      <c r="A11" s="148"/>
      <c r="K11" s="516"/>
      <c r="L11" s="517"/>
    </row>
    <row r="12" spans="1:24" s="82" customFormat="1" x14ac:dyDescent="0.2">
      <c r="A12" s="148"/>
      <c r="K12" s="516"/>
      <c r="L12" s="517"/>
    </row>
    <row r="13" spans="1:24" s="82" customFormat="1" x14ac:dyDescent="0.2">
      <c r="A13" s="148"/>
      <c r="K13" s="516"/>
      <c r="L13" s="517"/>
    </row>
    <row r="14" spans="1:24" s="82" customFormat="1" x14ac:dyDescent="0.2">
      <c r="A14" s="148"/>
      <c r="K14" s="516"/>
      <c r="L14" s="517"/>
    </row>
    <row r="15" spans="1:24" s="82" customFormat="1" x14ac:dyDescent="0.2">
      <c r="A15" s="148"/>
      <c r="K15" s="516"/>
      <c r="L15" s="517"/>
    </row>
    <row r="16" spans="1:24" s="82" customFormat="1" x14ac:dyDescent="0.2">
      <c r="A16" s="148"/>
      <c r="K16" s="516"/>
      <c r="L16" s="517"/>
    </row>
    <row r="17" spans="1:16" s="82" customFormat="1" ht="13.5" thickBot="1" x14ac:dyDescent="0.25">
      <c r="A17" s="148"/>
      <c r="K17" s="516"/>
      <c r="L17" s="517"/>
    </row>
    <row r="18" spans="1:16" s="82" customFormat="1" ht="13.5" thickBot="1" x14ac:dyDescent="0.25">
      <c r="K18" s="477">
        <f>D7+K10</f>
        <v>0</v>
      </c>
      <c r="L18" s="383" t="s">
        <v>97</v>
      </c>
      <c r="M18" s="352"/>
    </row>
    <row r="19" spans="1:16" s="82" customFormat="1" x14ac:dyDescent="0.2">
      <c r="K19" s="516"/>
      <c r="L19" s="165"/>
      <c r="M19" s="165"/>
    </row>
    <row r="20" spans="1:16" s="82" customFormat="1" x14ac:dyDescent="0.2">
      <c r="K20" s="516"/>
      <c r="L20" s="165"/>
      <c r="M20" s="165"/>
    </row>
    <row r="21" spans="1:16" s="82" customFormat="1" x14ac:dyDescent="0.2">
      <c r="K21" s="516"/>
      <c r="L21" s="165"/>
      <c r="M21" s="165"/>
    </row>
    <row r="22" spans="1:16" s="82" customFormat="1" x14ac:dyDescent="0.2">
      <c r="A22" s="255" t="s">
        <v>89</v>
      </c>
      <c r="B22" s="256"/>
      <c r="C22" s="256"/>
      <c r="D22" s="256"/>
      <c r="E22" s="257"/>
      <c r="F22" s="470"/>
      <c r="G22" s="470"/>
      <c r="H22" s="470"/>
      <c r="I22" s="470"/>
      <c r="J22" s="470"/>
      <c r="K22" s="470"/>
      <c r="L22" s="470"/>
      <c r="M22" s="470"/>
      <c r="N22" s="470"/>
      <c r="O22" s="471"/>
    </row>
    <row r="23" spans="1:16" s="82" customFormat="1" x14ac:dyDescent="0.2">
      <c r="A23" s="258" t="s">
        <v>90</v>
      </c>
      <c r="B23" s="697"/>
      <c r="C23" s="697"/>
      <c r="D23" s="697"/>
      <c r="E23" s="698"/>
      <c r="F23" s="165"/>
      <c r="G23" s="165"/>
      <c r="H23" s="165"/>
      <c r="I23" s="165"/>
      <c r="J23" s="165"/>
      <c r="K23" s="165"/>
      <c r="L23" s="165"/>
      <c r="M23" s="165"/>
      <c r="N23" s="165"/>
      <c r="O23" s="472"/>
    </row>
    <row r="24" spans="1:16" s="82" customFormat="1" x14ac:dyDescent="0.2">
      <c r="A24" s="258"/>
      <c r="B24" s="261"/>
      <c r="C24" s="261"/>
      <c r="D24" s="261"/>
      <c r="E24" s="262"/>
      <c r="F24" s="165"/>
      <c r="G24" s="165"/>
      <c r="H24" s="165"/>
      <c r="I24" s="165"/>
      <c r="J24" s="165"/>
      <c r="K24" s="165"/>
      <c r="L24" s="165"/>
      <c r="M24" s="165"/>
      <c r="N24" s="165"/>
      <c r="O24" s="472"/>
    </row>
    <row r="25" spans="1:16" s="82" customFormat="1" x14ac:dyDescent="0.2">
      <c r="A25" s="258"/>
      <c r="B25" s="261"/>
      <c r="C25" s="261"/>
      <c r="D25" s="261"/>
      <c r="E25" s="262"/>
      <c r="F25" s="165"/>
      <c r="G25" s="165"/>
      <c r="H25" s="165"/>
      <c r="I25" s="165"/>
      <c r="J25" s="165"/>
      <c r="K25" s="165"/>
      <c r="L25" s="165"/>
      <c r="M25" s="165"/>
      <c r="N25" s="165"/>
      <c r="O25" s="472"/>
    </row>
    <row r="26" spans="1:16" s="82" customFormat="1" x14ac:dyDescent="0.2">
      <c r="A26" s="258"/>
      <c r="B26" s="261"/>
      <c r="C26" s="261"/>
      <c r="D26" s="261"/>
      <c r="E26" s="262"/>
      <c r="F26" s="165"/>
      <c r="G26" s="165"/>
      <c r="H26" s="165"/>
      <c r="I26" s="165"/>
      <c r="J26" s="165"/>
      <c r="K26" s="165"/>
      <c r="L26" s="165"/>
      <c r="M26" s="165"/>
      <c r="N26" s="165"/>
      <c r="O26" s="472"/>
    </row>
    <row r="27" spans="1:16" s="82" customFormat="1" x14ac:dyDescent="0.2">
      <c r="A27" s="76"/>
      <c r="B27" s="77"/>
      <c r="C27" s="77"/>
      <c r="D27" s="77"/>
      <c r="E27" s="263"/>
      <c r="F27" s="149"/>
      <c r="G27" s="149"/>
      <c r="H27" s="149"/>
      <c r="I27" s="149"/>
      <c r="J27" s="149"/>
      <c r="K27" s="149"/>
      <c r="L27" s="149"/>
      <c r="M27" s="149"/>
      <c r="N27" s="149"/>
      <c r="O27" s="473"/>
    </row>
    <row r="30" spans="1:16" customFormat="1" x14ac:dyDescent="0.2">
      <c r="A30" s="699" t="s">
        <v>96</v>
      </c>
      <c r="B30" s="699"/>
      <c r="C30" s="699"/>
      <c r="D30" s="699"/>
      <c r="E30" s="699"/>
      <c r="F30" s="699"/>
      <c r="G30" s="699"/>
      <c r="H30" s="699"/>
      <c r="I30" s="699"/>
      <c r="J30" s="699"/>
      <c r="K30" s="699"/>
      <c r="L30" s="699"/>
      <c r="M30" s="699"/>
      <c r="N30" s="699"/>
      <c r="O30" s="699"/>
      <c r="P30" s="699"/>
    </row>
  </sheetData>
  <sheetProtection password="C5B9" sheet="1"/>
  <mergeCells count="7">
    <mergeCell ref="K5:L5"/>
    <mergeCell ref="B23:E23"/>
    <mergeCell ref="A30:P30"/>
    <mergeCell ref="A2:C2"/>
    <mergeCell ref="A3:C3"/>
    <mergeCell ref="B5:D5"/>
    <mergeCell ref="E5:I5"/>
  </mergeCells>
  <phoneticPr fontId="0" type="noConversion"/>
  <pageMargins left="0.75" right="0.75" top="1" bottom="1" header="0.5" footer="0.5"/>
  <pageSetup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0"/>
  <dimension ref="A1:X165"/>
  <sheetViews>
    <sheetView showZeros="0" workbookViewId="0">
      <pane ySplit="6" topLeftCell="A7" activePane="bottomLeft" state="frozen"/>
      <selection pane="bottomLeft" activeCell="A7" sqref="A7:A161"/>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 width="9.140625" style="82"/>
    <col min="17" max="17" width="9.42578125" style="82" bestFit="1" customWidth="1"/>
    <col min="18"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5"/>
      <c r="I5" s="704" t="s">
        <v>16</v>
      </c>
      <c r="J5" s="705"/>
      <c r="K5" s="706"/>
      <c r="L5" s="707"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JANUARI!B6</f>
        <v>0</v>
      </c>
      <c r="B7" s="327">
        <f>JANUARI!C6</f>
        <v>0</v>
      </c>
      <c r="C7" s="114">
        <f>JANUARI!D6</f>
        <v>0</v>
      </c>
      <c r="D7" s="114">
        <f>JANUARI!E6</f>
        <v>0</v>
      </c>
      <c r="E7" s="114">
        <f>JANUARI!F6</f>
        <v>0</v>
      </c>
      <c r="F7" s="115">
        <f>JANUARI!G6</f>
        <v>0</v>
      </c>
      <c r="G7" s="328" t="e">
        <f>JANUARI!#REF!</f>
        <v>#REF!</v>
      </c>
      <c r="H7" s="329" t="e">
        <f>JANUARI!#REF!</f>
        <v>#REF!</v>
      </c>
      <c r="I7" s="159" t="e">
        <f>JANUARI!#REF!</f>
        <v>#REF!</v>
      </c>
      <c r="J7" s="117" t="e">
        <f>JANUARI!#REF!</f>
        <v>#REF!</v>
      </c>
      <c r="K7" s="175" t="e">
        <f>JANUARI!#REF!</f>
        <v>#REF!</v>
      </c>
      <c r="L7" s="113" t="e">
        <f>JANUARI!#REF!</f>
        <v>#REF!</v>
      </c>
      <c r="M7" s="116" t="e">
        <f>JANUARI!#REF!</f>
        <v>#REF!</v>
      </c>
      <c r="N7" s="116" t="e">
        <f>JANUARI!#REF!</f>
        <v>#REF!</v>
      </c>
      <c r="O7" s="118" t="e">
        <f>JANUARI!#REF!</f>
        <v>#REF!</v>
      </c>
      <c r="P7" s="119" t="e">
        <f>JANUARI!#REF!</f>
        <v>#REF!</v>
      </c>
      <c r="Q7" s="221" t="e">
        <f>IF(LEFT(JANUARI!#REF!,1)="V",JANUARI!#REF!+JANUARI!#REF!)</f>
        <v>#REF!</v>
      </c>
      <c r="R7" s="239" t="e">
        <f>JANUARI!#REF!</f>
        <v>#REF!</v>
      </c>
      <c r="S7" s="240" t="e">
        <f>JANUARI!#REF!</f>
        <v>#REF!</v>
      </c>
      <c r="T7" s="82" t="e">
        <f>JANUARI!#REF!</f>
        <v>#REF!</v>
      </c>
    </row>
    <row r="8" spans="1:24" ht="12.75" customHeight="1" x14ac:dyDescent="0.2">
      <c r="A8" s="717"/>
      <c r="B8" s="330">
        <f>JANUARI!C7</f>
        <v>0</v>
      </c>
      <c r="C8" s="121">
        <f>JANUARI!D7</f>
        <v>0</v>
      </c>
      <c r="D8" s="121">
        <f>JANUARI!E7</f>
        <v>0</v>
      </c>
      <c r="E8" s="121">
        <f>JANUARI!F7</f>
        <v>0</v>
      </c>
      <c r="F8" s="122">
        <f>JANUARI!G7</f>
        <v>0</v>
      </c>
      <c r="G8" s="331" t="e">
        <f>JANUARI!#REF!</f>
        <v>#REF!</v>
      </c>
      <c r="H8" s="332" t="e">
        <f>JANUARI!#REF!</f>
        <v>#REF!</v>
      </c>
      <c r="I8" s="160" t="e">
        <f>JANUARI!#REF!</f>
        <v>#REF!</v>
      </c>
      <c r="J8" s="124" t="e">
        <f>JANUARI!#REF!</f>
        <v>#REF!</v>
      </c>
      <c r="K8" s="176" t="e">
        <f>JANUARI!#REF!</f>
        <v>#REF!</v>
      </c>
      <c r="L8" s="120" t="e">
        <f>JANUARI!#REF!</f>
        <v>#REF!</v>
      </c>
      <c r="M8" s="123" t="e">
        <f>JANUARI!#REF!</f>
        <v>#REF!</v>
      </c>
      <c r="N8" s="123" t="e">
        <f>JANUARI!#REF!</f>
        <v>#REF!</v>
      </c>
      <c r="O8" s="125" t="e">
        <f>JANUARI!#REF!</f>
        <v>#REF!</v>
      </c>
      <c r="P8" s="126" t="e">
        <f>JANUARI!#REF!</f>
        <v>#REF!</v>
      </c>
      <c r="Q8" s="222" t="e">
        <f>IF(LEFT(JANUARI!#REF!,1)="V",JANUARI!#REF!+JANUARI!#REF!)</f>
        <v>#REF!</v>
      </c>
      <c r="R8" s="241" t="e">
        <f>JANUARI!#REF!</f>
        <v>#REF!</v>
      </c>
      <c r="S8" s="242" t="e">
        <f>JANUARI!#REF!</f>
        <v>#REF!</v>
      </c>
      <c r="T8" s="82" t="e">
        <f>JANUARI!#REF!</f>
        <v>#REF!</v>
      </c>
    </row>
    <row r="9" spans="1:24" ht="12.75" customHeight="1" x14ac:dyDescent="0.2">
      <c r="A9" s="717"/>
      <c r="B9" s="330">
        <f>JANUARI!C8</f>
        <v>0</v>
      </c>
      <c r="C9" s="121">
        <f>JANUARI!D8</f>
        <v>0</v>
      </c>
      <c r="D9" s="121">
        <f>JANUARI!E8</f>
        <v>0</v>
      </c>
      <c r="E9" s="121">
        <f>JANUARI!F8</f>
        <v>0</v>
      </c>
      <c r="F9" s="122">
        <f>JANUARI!G8</f>
        <v>0</v>
      </c>
      <c r="G9" s="331" t="e">
        <f>JANUARI!#REF!</f>
        <v>#REF!</v>
      </c>
      <c r="H9" s="332" t="e">
        <f>JANUARI!#REF!</f>
        <v>#REF!</v>
      </c>
      <c r="I9" s="160" t="e">
        <f>JANUARI!#REF!</f>
        <v>#REF!</v>
      </c>
      <c r="J9" s="124" t="e">
        <f>JANUARI!#REF!</f>
        <v>#REF!</v>
      </c>
      <c r="K9" s="176" t="e">
        <f>JANUARI!#REF!</f>
        <v>#REF!</v>
      </c>
      <c r="L9" s="120" t="e">
        <f>JANUARI!#REF!</f>
        <v>#REF!</v>
      </c>
      <c r="M9" s="123" t="e">
        <f>JANUARI!#REF!</f>
        <v>#REF!</v>
      </c>
      <c r="N9" s="123" t="e">
        <f>JANUARI!#REF!</f>
        <v>#REF!</v>
      </c>
      <c r="O9" s="125" t="e">
        <f>JANUARI!#REF!</f>
        <v>#REF!</v>
      </c>
      <c r="P9" s="126" t="e">
        <f>JANUARI!#REF!</f>
        <v>#REF!</v>
      </c>
      <c r="Q9" s="222" t="e">
        <f>IF(LEFT(JANUARI!#REF!,1)="V",JANUARI!#REF!+JANUARI!#REF!)</f>
        <v>#REF!</v>
      </c>
      <c r="R9" s="241" t="e">
        <f>JANUARI!#REF!</f>
        <v>#REF!</v>
      </c>
      <c r="S9" s="242" t="e">
        <f>JANUARI!#REF!</f>
        <v>#REF!</v>
      </c>
      <c r="T9" s="82" t="e">
        <f>JANUARI!#REF!</f>
        <v>#REF!</v>
      </c>
    </row>
    <row r="10" spans="1:24" ht="12.75" customHeight="1" x14ac:dyDescent="0.2">
      <c r="A10" s="717"/>
      <c r="B10" s="330">
        <f>JANUARI!C9</f>
        <v>0</v>
      </c>
      <c r="C10" s="121">
        <f>JANUARI!D9</f>
        <v>0</v>
      </c>
      <c r="D10" s="121">
        <f>JANUARI!E9</f>
        <v>0</v>
      </c>
      <c r="E10" s="121">
        <f>JANUARI!F9</f>
        <v>0</v>
      </c>
      <c r="F10" s="122">
        <f>JANUARI!G9</f>
        <v>0</v>
      </c>
      <c r="G10" s="331" t="e">
        <f>JANUARI!#REF!</f>
        <v>#REF!</v>
      </c>
      <c r="H10" s="332" t="e">
        <f>JANUARI!#REF!</f>
        <v>#REF!</v>
      </c>
      <c r="I10" s="160" t="e">
        <f>JANUARI!#REF!</f>
        <v>#REF!</v>
      </c>
      <c r="J10" s="124" t="e">
        <f>JANUARI!#REF!</f>
        <v>#REF!</v>
      </c>
      <c r="K10" s="176" t="e">
        <f>JANUARI!#REF!</f>
        <v>#REF!</v>
      </c>
      <c r="L10" s="120" t="e">
        <f>JANUARI!#REF!</f>
        <v>#REF!</v>
      </c>
      <c r="M10" s="123" t="e">
        <f>JANUARI!#REF!</f>
        <v>#REF!</v>
      </c>
      <c r="N10" s="123" t="e">
        <f>JANUARI!#REF!</f>
        <v>#REF!</v>
      </c>
      <c r="O10" s="125" t="e">
        <f>JANUARI!#REF!</f>
        <v>#REF!</v>
      </c>
      <c r="P10" s="126" t="e">
        <f>JANUARI!#REF!</f>
        <v>#REF!</v>
      </c>
      <c r="Q10" s="222" t="e">
        <f>IF(LEFT(JANUARI!#REF!,1)="V",JANUARI!#REF!+JANUARI!#REF!)</f>
        <v>#REF!</v>
      </c>
      <c r="R10" s="241" t="e">
        <f>JANUARI!#REF!</f>
        <v>#REF!</v>
      </c>
      <c r="S10" s="242" t="e">
        <f>JANUARI!#REF!</f>
        <v>#REF!</v>
      </c>
      <c r="T10" s="82" t="e">
        <f>JANUARI!#REF!</f>
        <v>#REF!</v>
      </c>
    </row>
    <row r="11" spans="1:24" ht="13.5" customHeight="1" thickBot="1" x14ac:dyDescent="0.25">
      <c r="A11" s="718"/>
      <c r="B11" s="333">
        <f>JANUARI!C10</f>
        <v>0</v>
      </c>
      <c r="C11" s="128">
        <f>JANUARI!D10</f>
        <v>0</v>
      </c>
      <c r="D11" s="128">
        <f>JANUARI!E10</f>
        <v>0</v>
      </c>
      <c r="E11" s="128">
        <f>JANUARI!F10</f>
        <v>0</v>
      </c>
      <c r="F11" s="129">
        <f>JANUARI!G10</f>
        <v>0</v>
      </c>
      <c r="G11" s="334" t="e">
        <f>JANUARI!#REF!</f>
        <v>#REF!</v>
      </c>
      <c r="H11" s="335" t="e">
        <f>JANUARI!#REF!</f>
        <v>#REF!</v>
      </c>
      <c r="I11" s="161" t="e">
        <f>JANUARI!#REF!</f>
        <v>#REF!</v>
      </c>
      <c r="J11" s="131" t="e">
        <f>JANUARI!#REF!</f>
        <v>#REF!</v>
      </c>
      <c r="K11" s="178" t="e">
        <f>JANUARI!#REF!</f>
        <v>#REF!</v>
      </c>
      <c r="L11" s="127" t="e">
        <f>JANUARI!#REF!</f>
        <v>#REF!</v>
      </c>
      <c r="M11" s="130" t="e">
        <f>JANUARI!#REF!</f>
        <v>#REF!</v>
      </c>
      <c r="N11" s="130" t="e">
        <f>JANUARI!#REF!</f>
        <v>#REF!</v>
      </c>
      <c r="O11" s="132" t="e">
        <f>JANUARI!#REF!</f>
        <v>#REF!</v>
      </c>
      <c r="P11" s="133" t="e">
        <f>JANUARI!#REF!</f>
        <v>#REF!</v>
      </c>
      <c r="Q11" s="223" t="e">
        <f>IF(LEFT(JANUARI!#REF!,1)="V",JANUARI!#REF!+JANUARI!#REF!)</f>
        <v>#REF!</v>
      </c>
      <c r="R11" s="243" t="e">
        <f>JANUARI!#REF!</f>
        <v>#REF!</v>
      </c>
      <c r="S11" s="244" t="e">
        <f>JANUARI!#REF!</f>
        <v>#REF!</v>
      </c>
      <c r="T11" s="82" t="e">
        <f>JANUARI!#REF!</f>
        <v>#REF!</v>
      </c>
    </row>
    <row r="12" spans="1:24" ht="12.75" customHeight="1" x14ac:dyDescent="0.2">
      <c r="A12" s="716">
        <f>JANUARI!B11</f>
        <v>0</v>
      </c>
      <c r="B12" s="336">
        <f>JANUARI!C11</f>
        <v>0</v>
      </c>
      <c r="C12" s="135">
        <f>JANUARI!D11</f>
        <v>0</v>
      </c>
      <c r="D12" s="135">
        <f>JANUARI!E11</f>
        <v>0</v>
      </c>
      <c r="E12" s="135">
        <f>JANUARI!F11</f>
        <v>0</v>
      </c>
      <c r="F12" s="136">
        <f>JANUARI!G11</f>
        <v>0</v>
      </c>
      <c r="G12" s="337" t="e">
        <f>JANUARI!#REF!</f>
        <v>#REF!</v>
      </c>
      <c r="H12" s="338" t="e">
        <f>JANUARI!#REF!</f>
        <v>#REF!</v>
      </c>
      <c r="I12" s="169" t="e">
        <f>JANUARI!#REF!</f>
        <v>#REF!</v>
      </c>
      <c r="J12" s="138" t="e">
        <f>JANUARI!#REF!</f>
        <v>#REF!</v>
      </c>
      <c r="K12" s="179" t="e">
        <f>JANUARI!#REF!</f>
        <v>#REF!</v>
      </c>
      <c r="L12" s="134" t="e">
        <f>JANUARI!#REF!</f>
        <v>#REF!</v>
      </c>
      <c r="M12" s="137" t="e">
        <f>JANUARI!#REF!</f>
        <v>#REF!</v>
      </c>
      <c r="N12" s="137" t="e">
        <f>JANUARI!#REF!</f>
        <v>#REF!</v>
      </c>
      <c r="O12" s="139" t="e">
        <f>JANUARI!#REF!</f>
        <v>#REF!</v>
      </c>
      <c r="P12" s="140" t="e">
        <f>JANUARI!#REF!</f>
        <v>#REF!</v>
      </c>
      <c r="Q12" s="221" t="e">
        <f>IF(LEFT(JANUARI!#REF!,1)="V",JANUARI!#REF!+JANUARI!#REF!)</f>
        <v>#REF!</v>
      </c>
      <c r="R12" s="247" t="e">
        <f>JANUARI!#REF!</f>
        <v>#REF!</v>
      </c>
      <c r="S12" s="248" t="e">
        <f>JANUARI!#REF!</f>
        <v>#REF!</v>
      </c>
      <c r="T12" s="82" t="e">
        <f>JANUARI!#REF!</f>
        <v>#REF!</v>
      </c>
    </row>
    <row r="13" spans="1:24" ht="12.75" customHeight="1" x14ac:dyDescent="0.2">
      <c r="A13" s="717"/>
      <c r="B13" s="330">
        <f>JANUARI!C12</f>
        <v>0</v>
      </c>
      <c r="C13" s="121">
        <f>JANUARI!D12</f>
        <v>0</v>
      </c>
      <c r="D13" s="121">
        <f>JANUARI!E12</f>
        <v>0</v>
      </c>
      <c r="E13" s="121">
        <f>JANUARI!F12</f>
        <v>0</v>
      </c>
      <c r="F13" s="122">
        <f>JANUARI!G12</f>
        <v>0</v>
      </c>
      <c r="G13" s="331" t="e">
        <f>JANUARI!#REF!</f>
        <v>#REF!</v>
      </c>
      <c r="H13" s="332" t="e">
        <f>JANUARI!#REF!</f>
        <v>#REF!</v>
      </c>
      <c r="I13" s="160" t="e">
        <f>JANUARI!#REF!</f>
        <v>#REF!</v>
      </c>
      <c r="J13" s="124" t="e">
        <f>JANUARI!#REF!</f>
        <v>#REF!</v>
      </c>
      <c r="K13" s="176" t="e">
        <f>JANUARI!#REF!</f>
        <v>#REF!</v>
      </c>
      <c r="L13" s="120" t="e">
        <f>JANUARI!#REF!</f>
        <v>#REF!</v>
      </c>
      <c r="M13" s="123" t="e">
        <f>JANUARI!#REF!</f>
        <v>#REF!</v>
      </c>
      <c r="N13" s="123" t="e">
        <f>JANUARI!#REF!</f>
        <v>#REF!</v>
      </c>
      <c r="O13" s="125" t="e">
        <f>JANUARI!#REF!</f>
        <v>#REF!</v>
      </c>
      <c r="P13" s="126" t="e">
        <f>JANUARI!#REF!</f>
        <v>#REF!</v>
      </c>
      <c r="Q13" s="222" t="e">
        <f>IF(LEFT(JANUARI!#REF!,1)="V",JANUARI!#REF!+JANUARI!#REF!)</f>
        <v>#REF!</v>
      </c>
      <c r="R13" s="241" t="e">
        <f>JANUARI!#REF!</f>
        <v>#REF!</v>
      </c>
      <c r="S13" s="242" t="e">
        <f>JANUARI!#REF!</f>
        <v>#REF!</v>
      </c>
      <c r="T13" s="82" t="e">
        <f>JANUARI!#REF!</f>
        <v>#REF!</v>
      </c>
    </row>
    <row r="14" spans="1:24" ht="12.75" customHeight="1" x14ac:dyDescent="0.2">
      <c r="A14" s="717"/>
      <c r="B14" s="330">
        <f>JANUARI!C13</f>
        <v>0</v>
      </c>
      <c r="C14" s="121">
        <f>JANUARI!D13</f>
        <v>0</v>
      </c>
      <c r="D14" s="121">
        <f>JANUARI!E13</f>
        <v>0</v>
      </c>
      <c r="E14" s="121">
        <f>JANUARI!F13</f>
        <v>0</v>
      </c>
      <c r="F14" s="122">
        <f>JANUARI!G13</f>
        <v>0</v>
      </c>
      <c r="G14" s="331" t="e">
        <f>JANUARI!#REF!</f>
        <v>#REF!</v>
      </c>
      <c r="H14" s="332" t="e">
        <f>JANUARI!#REF!</f>
        <v>#REF!</v>
      </c>
      <c r="I14" s="160" t="e">
        <f>JANUARI!#REF!</f>
        <v>#REF!</v>
      </c>
      <c r="J14" s="124" t="e">
        <f>JANUARI!#REF!</f>
        <v>#REF!</v>
      </c>
      <c r="K14" s="176" t="e">
        <f>JANUARI!#REF!</f>
        <v>#REF!</v>
      </c>
      <c r="L14" s="120" t="e">
        <f>JANUARI!#REF!</f>
        <v>#REF!</v>
      </c>
      <c r="M14" s="123" t="e">
        <f>JANUARI!#REF!</f>
        <v>#REF!</v>
      </c>
      <c r="N14" s="123" t="e">
        <f>JANUARI!#REF!</f>
        <v>#REF!</v>
      </c>
      <c r="O14" s="125" t="e">
        <f>JANUARI!#REF!</f>
        <v>#REF!</v>
      </c>
      <c r="P14" s="126" t="e">
        <f>JANUARI!#REF!</f>
        <v>#REF!</v>
      </c>
      <c r="Q14" s="222" t="e">
        <f>IF(LEFT(JANUARI!#REF!,1)="V",JANUARI!#REF!+JANUARI!#REF!)</f>
        <v>#REF!</v>
      </c>
      <c r="R14" s="241" t="e">
        <f>JANUARI!#REF!</f>
        <v>#REF!</v>
      </c>
      <c r="S14" s="242" t="e">
        <f>JANUARI!#REF!</f>
        <v>#REF!</v>
      </c>
      <c r="T14" s="82" t="e">
        <f>JANUARI!#REF!</f>
        <v>#REF!</v>
      </c>
    </row>
    <row r="15" spans="1:24" ht="12.75" customHeight="1" x14ac:dyDescent="0.2">
      <c r="A15" s="717"/>
      <c r="B15" s="330">
        <f>JANUARI!C14</f>
        <v>0</v>
      </c>
      <c r="C15" s="121">
        <f>JANUARI!D14</f>
        <v>0</v>
      </c>
      <c r="D15" s="121">
        <f>JANUARI!E14</f>
        <v>0</v>
      </c>
      <c r="E15" s="121">
        <f>JANUARI!F14</f>
        <v>0</v>
      </c>
      <c r="F15" s="122">
        <f>JANUARI!G14</f>
        <v>0</v>
      </c>
      <c r="G15" s="331" t="e">
        <f>JANUARI!#REF!</f>
        <v>#REF!</v>
      </c>
      <c r="H15" s="332" t="e">
        <f>JANUARI!#REF!</f>
        <v>#REF!</v>
      </c>
      <c r="I15" s="160" t="e">
        <f>JANUARI!#REF!</f>
        <v>#REF!</v>
      </c>
      <c r="J15" s="124" t="e">
        <f>JANUARI!#REF!</f>
        <v>#REF!</v>
      </c>
      <c r="K15" s="176" t="e">
        <f>JANUARI!#REF!</f>
        <v>#REF!</v>
      </c>
      <c r="L15" s="120" t="e">
        <f>JANUARI!#REF!</f>
        <v>#REF!</v>
      </c>
      <c r="M15" s="123" t="e">
        <f>JANUARI!#REF!</f>
        <v>#REF!</v>
      </c>
      <c r="N15" s="123" t="e">
        <f>JANUARI!#REF!</f>
        <v>#REF!</v>
      </c>
      <c r="O15" s="125" t="e">
        <f>JANUARI!#REF!</f>
        <v>#REF!</v>
      </c>
      <c r="P15" s="126" t="e">
        <f>JANUARI!#REF!</f>
        <v>#REF!</v>
      </c>
      <c r="Q15" s="222" t="e">
        <f>IF(LEFT(JANUARI!#REF!,1)="V",JANUARI!#REF!+JANUARI!#REF!)</f>
        <v>#REF!</v>
      </c>
      <c r="R15" s="241" t="e">
        <f>JANUARI!#REF!</f>
        <v>#REF!</v>
      </c>
      <c r="S15" s="242" t="e">
        <f>JANUARI!#REF!</f>
        <v>#REF!</v>
      </c>
      <c r="T15" s="82" t="e">
        <f>JANUARI!#REF!</f>
        <v>#REF!</v>
      </c>
    </row>
    <row r="16" spans="1:24" ht="13.5" customHeight="1" thickBot="1" x14ac:dyDescent="0.25">
      <c r="A16" s="718"/>
      <c r="B16" s="339">
        <f>JANUARI!C15</f>
        <v>0</v>
      </c>
      <c r="C16" s="142">
        <f>JANUARI!D15</f>
        <v>0</v>
      </c>
      <c r="D16" s="142">
        <f>JANUARI!E15</f>
        <v>0</v>
      </c>
      <c r="E16" s="142">
        <f>JANUARI!F15</f>
        <v>0</v>
      </c>
      <c r="F16" s="143">
        <f>JANUARI!G15</f>
        <v>0</v>
      </c>
      <c r="G16" s="340" t="e">
        <f>JANUARI!#REF!</f>
        <v>#REF!</v>
      </c>
      <c r="H16" s="341" t="e">
        <f>JANUARI!#REF!</f>
        <v>#REF!</v>
      </c>
      <c r="I16" s="168" t="e">
        <f>JANUARI!#REF!</f>
        <v>#REF!</v>
      </c>
      <c r="J16" s="145" t="e">
        <f>JANUARI!#REF!</f>
        <v>#REF!</v>
      </c>
      <c r="K16" s="177" t="e">
        <f>JANUARI!#REF!</f>
        <v>#REF!</v>
      </c>
      <c r="L16" s="141" t="e">
        <f>JANUARI!#REF!</f>
        <v>#REF!</v>
      </c>
      <c r="M16" s="144" t="e">
        <f>JANUARI!#REF!</f>
        <v>#REF!</v>
      </c>
      <c r="N16" s="144" t="e">
        <f>JANUARI!#REF!</f>
        <v>#REF!</v>
      </c>
      <c r="O16" s="146" t="e">
        <f>JANUARI!#REF!</f>
        <v>#REF!</v>
      </c>
      <c r="P16" s="147" t="e">
        <f>JANUARI!#REF!</f>
        <v>#REF!</v>
      </c>
      <c r="Q16" s="224" t="e">
        <f>IF(LEFT(JANUARI!#REF!,1)="V",JANUARI!#REF!+JANUARI!#REF!)</f>
        <v>#REF!</v>
      </c>
      <c r="R16" s="245" t="e">
        <f>JANUARI!#REF!</f>
        <v>#REF!</v>
      </c>
      <c r="S16" s="246" t="e">
        <f>JANUARI!#REF!</f>
        <v>#REF!</v>
      </c>
      <c r="T16" s="82" t="e">
        <f>JANUARI!#REF!</f>
        <v>#REF!</v>
      </c>
    </row>
    <row r="17" spans="1:20" ht="12.75" customHeight="1" x14ac:dyDescent="0.2">
      <c r="A17" s="716">
        <f>JANUARI!B16</f>
        <v>0</v>
      </c>
      <c r="B17" s="327">
        <f>JANUARI!C16</f>
        <v>0</v>
      </c>
      <c r="C17" s="114">
        <f>JANUARI!D16</f>
        <v>0</v>
      </c>
      <c r="D17" s="114">
        <f>JANUARI!E16</f>
        <v>0</v>
      </c>
      <c r="E17" s="114">
        <f>JANUARI!F16</f>
        <v>0</v>
      </c>
      <c r="F17" s="115">
        <f>JANUARI!G16</f>
        <v>0</v>
      </c>
      <c r="G17" s="328" t="e">
        <f>JANUARI!#REF!</f>
        <v>#REF!</v>
      </c>
      <c r="H17" s="329" t="e">
        <f>JANUARI!#REF!</f>
        <v>#REF!</v>
      </c>
      <c r="I17" s="159" t="e">
        <f>JANUARI!#REF!</f>
        <v>#REF!</v>
      </c>
      <c r="J17" s="117" t="e">
        <f>JANUARI!#REF!</f>
        <v>#REF!</v>
      </c>
      <c r="K17" s="175" t="e">
        <f>JANUARI!#REF!</f>
        <v>#REF!</v>
      </c>
      <c r="L17" s="113" t="e">
        <f>JANUARI!#REF!</f>
        <v>#REF!</v>
      </c>
      <c r="M17" s="116" t="e">
        <f>JANUARI!#REF!</f>
        <v>#REF!</v>
      </c>
      <c r="N17" s="116" t="e">
        <f>JANUARI!#REF!</f>
        <v>#REF!</v>
      </c>
      <c r="O17" s="118" t="e">
        <f>JANUARI!#REF!</f>
        <v>#REF!</v>
      </c>
      <c r="P17" s="119" t="e">
        <f>JANUARI!#REF!</f>
        <v>#REF!</v>
      </c>
      <c r="Q17" s="225" t="e">
        <f>IF(LEFT(JANUARI!#REF!,1)="V",JANUARI!#REF!+JANUARI!#REF!)</f>
        <v>#REF!</v>
      </c>
      <c r="R17" s="239" t="e">
        <f>JANUARI!#REF!</f>
        <v>#REF!</v>
      </c>
      <c r="S17" s="240" t="e">
        <f>JANUARI!#REF!</f>
        <v>#REF!</v>
      </c>
      <c r="T17" s="82" t="e">
        <f>JANUARI!#REF!</f>
        <v>#REF!</v>
      </c>
    </row>
    <row r="18" spans="1:20" ht="12.75" customHeight="1" x14ac:dyDescent="0.2">
      <c r="A18" s="717"/>
      <c r="B18" s="330">
        <f>JANUARI!C17</f>
        <v>0</v>
      </c>
      <c r="C18" s="121">
        <f>JANUARI!D17</f>
        <v>0</v>
      </c>
      <c r="D18" s="121">
        <f>JANUARI!E17</f>
        <v>0</v>
      </c>
      <c r="E18" s="121">
        <f>JANUARI!F17</f>
        <v>0</v>
      </c>
      <c r="F18" s="122">
        <f>JANUARI!G17</f>
        <v>0</v>
      </c>
      <c r="G18" s="331" t="e">
        <f>JANUARI!#REF!</f>
        <v>#REF!</v>
      </c>
      <c r="H18" s="332" t="e">
        <f>JANUARI!#REF!</f>
        <v>#REF!</v>
      </c>
      <c r="I18" s="160" t="e">
        <f>JANUARI!#REF!</f>
        <v>#REF!</v>
      </c>
      <c r="J18" s="124" t="e">
        <f>JANUARI!#REF!</f>
        <v>#REF!</v>
      </c>
      <c r="K18" s="176" t="e">
        <f>JANUARI!#REF!</f>
        <v>#REF!</v>
      </c>
      <c r="L18" s="120" t="e">
        <f>JANUARI!#REF!</f>
        <v>#REF!</v>
      </c>
      <c r="M18" s="123" t="e">
        <f>JANUARI!#REF!</f>
        <v>#REF!</v>
      </c>
      <c r="N18" s="123" t="e">
        <f>JANUARI!#REF!</f>
        <v>#REF!</v>
      </c>
      <c r="O18" s="125" t="e">
        <f>JANUARI!#REF!</f>
        <v>#REF!</v>
      </c>
      <c r="P18" s="126" t="e">
        <f>JANUARI!#REF!</f>
        <v>#REF!</v>
      </c>
      <c r="Q18" s="222" t="e">
        <f>IF(LEFT(JANUARI!#REF!,1)="V",JANUARI!#REF!+JANUARI!#REF!)</f>
        <v>#REF!</v>
      </c>
      <c r="R18" s="241" t="e">
        <f>JANUARI!#REF!</f>
        <v>#REF!</v>
      </c>
      <c r="S18" s="242" t="e">
        <f>JANUARI!#REF!</f>
        <v>#REF!</v>
      </c>
      <c r="T18" s="82" t="e">
        <f>JANUARI!#REF!</f>
        <v>#REF!</v>
      </c>
    </row>
    <row r="19" spans="1:20" ht="12.75" customHeight="1" x14ac:dyDescent="0.2">
      <c r="A19" s="717"/>
      <c r="B19" s="330">
        <f>JANUARI!C18</f>
        <v>0</v>
      </c>
      <c r="C19" s="121">
        <f>JANUARI!D18</f>
        <v>0</v>
      </c>
      <c r="D19" s="121">
        <f>JANUARI!E18</f>
        <v>0</v>
      </c>
      <c r="E19" s="121">
        <f>JANUARI!F18</f>
        <v>0</v>
      </c>
      <c r="F19" s="122">
        <f>JANUARI!G18</f>
        <v>0</v>
      </c>
      <c r="G19" s="331" t="e">
        <f>JANUARI!#REF!</f>
        <v>#REF!</v>
      </c>
      <c r="H19" s="332" t="e">
        <f>JANUARI!#REF!</f>
        <v>#REF!</v>
      </c>
      <c r="I19" s="160" t="e">
        <f>JANUARI!#REF!</f>
        <v>#REF!</v>
      </c>
      <c r="J19" s="124" t="e">
        <f>JANUARI!#REF!</f>
        <v>#REF!</v>
      </c>
      <c r="K19" s="176" t="e">
        <f>JANUARI!#REF!</f>
        <v>#REF!</v>
      </c>
      <c r="L19" s="120" t="e">
        <f>JANUARI!#REF!</f>
        <v>#REF!</v>
      </c>
      <c r="M19" s="123" t="e">
        <f>JANUARI!#REF!</f>
        <v>#REF!</v>
      </c>
      <c r="N19" s="123" t="e">
        <f>JANUARI!#REF!</f>
        <v>#REF!</v>
      </c>
      <c r="O19" s="125" t="e">
        <f>JANUARI!#REF!</f>
        <v>#REF!</v>
      </c>
      <c r="P19" s="126" t="e">
        <f>JANUARI!#REF!</f>
        <v>#REF!</v>
      </c>
      <c r="Q19" s="222" t="e">
        <f>IF(LEFT(JANUARI!#REF!,1)="V",JANUARI!#REF!+JANUARI!#REF!)</f>
        <v>#REF!</v>
      </c>
      <c r="R19" s="241" t="e">
        <f>JANUARI!#REF!</f>
        <v>#REF!</v>
      </c>
      <c r="S19" s="242" t="e">
        <f>JANUARI!#REF!</f>
        <v>#REF!</v>
      </c>
      <c r="T19" s="82" t="e">
        <f>JANUARI!#REF!</f>
        <v>#REF!</v>
      </c>
    </row>
    <row r="20" spans="1:20" ht="12.75" customHeight="1" x14ac:dyDescent="0.2">
      <c r="A20" s="717"/>
      <c r="B20" s="330">
        <f>JANUARI!C19</f>
        <v>0</v>
      </c>
      <c r="C20" s="121">
        <f>JANUARI!D19</f>
        <v>0</v>
      </c>
      <c r="D20" s="121">
        <f>JANUARI!E19</f>
        <v>0</v>
      </c>
      <c r="E20" s="121">
        <f>JANUARI!F19</f>
        <v>0</v>
      </c>
      <c r="F20" s="122">
        <f>JANUARI!G19</f>
        <v>0</v>
      </c>
      <c r="G20" s="331" t="e">
        <f>JANUARI!#REF!</f>
        <v>#REF!</v>
      </c>
      <c r="H20" s="332" t="e">
        <f>JANUARI!#REF!</f>
        <v>#REF!</v>
      </c>
      <c r="I20" s="160" t="e">
        <f>JANUARI!#REF!</f>
        <v>#REF!</v>
      </c>
      <c r="J20" s="124" t="e">
        <f>JANUARI!#REF!</f>
        <v>#REF!</v>
      </c>
      <c r="K20" s="176" t="e">
        <f>JANUARI!#REF!</f>
        <v>#REF!</v>
      </c>
      <c r="L20" s="120" t="e">
        <f>JANUARI!#REF!</f>
        <v>#REF!</v>
      </c>
      <c r="M20" s="123" t="e">
        <f>JANUARI!#REF!</f>
        <v>#REF!</v>
      </c>
      <c r="N20" s="123" t="e">
        <f>JANUARI!#REF!</f>
        <v>#REF!</v>
      </c>
      <c r="O20" s="125" t="e">
        <f>JANUARI!#REF!</f>
        <v>#REF!</v>
      </c>
      <c r="P20" s="126" t="e">
        <f>JANUARI!#REF!</f>
        <v>#REF!</v>
      </c>
      <c r="Q20" s="222" t="e">
        <f>IF(LEFT(JANUARI!#REF!,1)="V",JANUARI!#REF!+JANUARI!#REF!)</f>
        <v>#REF!</v>
      </c>
      <c r="R20" s="241" t="e">
        <f>JANUARI!#REF!</f>
        <v>#REF!</v>
      </c>
      <c r="S20" s="242" t="e">
        <f>JANUARI!#REF!</f>
        <v>#REF!</v>
      </c>
      <c r="T20" s="82" t="e">
        <f>JANUARI!#REF!</f>
        <v>#REF!</v>
      </c>
    </row>
    <row r="21" spans="1:20" ht="13.5" customHeight="1" thickBot="1" x14ac:dyDescent="0.25">
      <c r="A21" s="718"/>
      <c r="B21" s="333">
        <f>JANUARI!C20</f>
        <v>0</v>
      </c>
      <c r="C21" s="128">
        <f>JANUARI!D20</f>
        <v>0</v>
      </c>
      <c r="D21" s="128">
        <f>JANUARI!E20</f>
        <v>0</v>
      </c>
      <c r="E21" s="128">
        <f>JANUARI!F20</f>
        <v>0</v>
      </c>
      <c r="F21" s="129">
        <f>JANUARI!G20</f>
        <v>0</v>
      </c>
      <c r="G21" s="334" t="e">
        <f>JANUARI!#REF!</f>
        <v>#REF!</v>
      </c>
      <c r="H21" s="335" t="e">
        <f>JANUARI!#REF!</f>
        <v>#REF!</v>
      </c>
      <c r="I21" s="161" t="e">
        <f>JANUARI!#REF!</f>
        <v>#REF!</v>
      </c>
      <c r="J21" s="131" t="e">
        <f>JANUARI!#REF!</f>
        <v>#REF!</v>
      </c>
      <c r="K21" s="178" t="e">
        <f>JANUARI!#REF!</f>
        <v>#REF!</v>
      </c>
      <c r="L21" s="127" t="e">
        <f>JANUARI!#REF!</f>
        <v>#REF!</v>
      </c>
      <c r="M21" s="130" t="e">
        <f>JANUARI!#REF!</f>
        <v>#REF!</v>
      </c>
      <c r="N21" s="130" t="e">
        <f>JANUARI!#REF!</f>
        <v>#REF!</v>
      </c>
      <c r="O21" s="132" t="e">
        <f>JANUARI!#REF!</f>
        <v>#REF!</v>
      </c>
      <c r="P21" s="133" t="e">
        <f>JANUARI!#REF!</f>
        <v>#REF!</v>
      </c>
      <c r="Q21" s="223" t="e">
        <f>IF(LEFT(JANUARI!#REF!,1)="V",JANUARI!#REF!+JANUARI!#REF!)</f>
        <v>#REF!</v>
      </c>
      <c r="R21" s="243" t="e">
        <f>JANUARI!#REF!</f>
        <v>#REF!</v>
      </c>
      <c r="S21" s="244" t="e">
        <f>JANUARI!#REF!</f>
        <v>#REF!</v>
      </c>
      <c r="T21" s="82" t="e">
        <f>JANUARI!#REF!</f>
        <v>#REF!</v>
      </c>
    </row>
    <row r="22" spans="1:20" ht="12.75" customHeight="1" x14ac:dyDescent="0.2">
      <c r="A22" s="716">
        <f>JANUARI!B21</f>
        <v>0</v>
      </c>
      <c r="B22" s="336">
        <f>JANUARI!C21</f>
        <v>0</v>
      </c>
      <c r="C22" s="135">
        <f>JANUARI!D21</f>
        <v>0</v>
      </c>
      <c r="D22" s="135">
        <f>JANUARI!E21</f>
        <v>0</v>
      </c>
      <c r="E22" s="135">
        <f>JANUARI!F21</f>
        <v>0</v>
      </c>
      <c r="F22" s="136">
        <f>JANUARI!G21</f>
        <v>0</v>
      </c>
      <c r="G22" s="337" t="e">
        <f>JANUARI!#REF!</f>
        <v>#REF!</v>
      </c>
      <c r="H22" s="338" t="e">
        <f>JANUARI!#REF!</f>
        <v>#REF!</v>
      </c>
      <c r="I22" s="169" t="e">
        <f>JANUARI!#REF!</f>
        <v>#REF!</v>
      </c>
      <c r="J22" s="138" t="e">
        <f>JANUARI!#REF!</f>
        <v>#REF!</v>
      </c>
      <c r="K22" s="179" t="e">
        <f>JANUARI!#REF!</f>
        <v>#REF!</v>
      </c>
      <c r="L22" s="134" t="e">
        <f>JANUARI!#REF!</f>
        <v>#REF!</v>
      </c>
      <c r="M22" s="137" t="e">
        <f>JANUARI!#REF!</f>
        <v>#REF!</v>
      </c>
      <c r="N22" s="137" t="e">
        <f>JANUARI!#REF!</f>
        <v>#REF!</v>
      </c>
      <c r="O22" s="139" t="e">
        <f>JANUARI!#REF!</f>
        <v>#REF!</v>
      </c>
      <c r="P22" s="140" t="e">
        <f>JANUARI!#REF!</f>
        <v>#REF!</v>
      </c>
      <c r="Q22" s="221" t="e">
        <f>IF(LEFT(JANUARI!#REF!,1)="V",JANUARI!#REF!+JANUARI!#REF!)</f>
        <v>#REF!</v>
      </c>
      <c r="R22" s="247" t="e">
        <f>JANUARI!#REF!</f>
        <v>#REF!</v>
      </c>
      <c r="S22" s="248" t="e">
        <f>JANUARI!#REF!</f>
        <v>#REF!</v>
      </c>
      <c r="T22" s="82" t="e">
        <f>JANUARI!#REF!</f>
        <v>#REF!</v>
      </c>
    </row>
    <row r="23" spans="1:20" ht="12.75" customHeight="1" x14ac:dyDescent="0.2">
      <c r="A23" s="717"/>
      <c r="B23" s="330">
        <f>JANUARI!C22</f>
        <v>0</v>
      </c>
      <c r="C23" s="121">
        <f>JANUARI!D22</f>
        <v>0</v>
      </c>
      <c r="D23" s="121">
        <f>JANUARI!E22</f>
        <v>0</v>
      </c>
      <c r="E23" s="121">
        <f>JANUARI!F22</f>
        <v>0</v>
      </c>
      <c r="F23" s="122">
        <f>JANUARI!G22</f>
        <v>0</v>
      </c>
      <c r="G23" s="331" t="e">
        <f>JANUARI!#REF!</f>
        <v>#REF!</v>
      </c>
      <c r="H23" s="332" t="e">
        <f>JANUARI!#REF!</f>
        <v>#REF!</v>
      </c>
      <c r="I23" s="160" t="e">
        <f>JANUARI!#REF!</f>
        <v>#REF!</v>
      </c>
      <c r="J23" s="124" t="e">
        <f>JANUARI!#REF!</f>
        <v>#REF!</v>
      </c>
      <c r="K23" s="176" t="e">
        <f>JANUARI!#REF!</f>
        <v>#REF!</v>
      </c>
      <c r="L23" s="120" t="e">
        <f>JANUARI!#REF!</f>
        <v>#REF!</v>
      </c>
      <c r="M23" s="123" t="e">
        <f>JANUARI!#REF!</f>
        <v>#REF!</v>
      </c>
      <c r="N23" s="123" t="e">
        <f>JANUARI!#REF!</f>
        <v>#REF!</v>
      </c>
      <c r="O23" s="125" t="e">
        <f>JANUARI!#REF!</f>
        <v>#REF!</v>
      </c>
      <c r="P23" s="126" t="e">
        <f>JANUARI!#REF!</f>
        <v>#REF!</v>
      </c>
      <c r="Q23" s="222" t="e">
        <f>IF(LEFT(JANUARI!#REF!,1)="V",JANUARI!#REF!+JANUARI!#REF!)</f>
        <v>#REF!</v>
      </c>
      <c r="R23" s="241" t="e">
        <f>JANUARI!#REF!</f>
        <v>#REF!</v>
      </c>
      <c r="S23" s="242" t="e">
        <f>JANUARI!#REF!</f>
        <v>#REF!</v>
      </c>
      <c r="T23" s="82" t="e">
        <f>JANUARI!#REF!</f>
        <v>#REF!</v>
      </c>
    </row>
    <row r="24" spans="1:20" ht="12.75" customHeight="1" x14ac:dyDescent="0.2">
      <c r="A24" s="717"/>
      <c r="B24" s="330">
        <f>JANUARI!C23</f>
        <v>0</v>
      </c>
      <c r="C24" s="121">
        <f>JANUARI!D23</f>
        <v>0</v>
      </c>
      <c r="D24" s="121">
        <f>JANUARI!E23</f>
        <v>0</v>
      </c>
      <c r="E24" s="121">
        <f>JANUARI!F23</f>
        <v>0</v>
      </c>
      <c r="F24" s="122">
        <f>JANUARI!G23</f>
        <v>0</v>
      </c>
      <c r="G24" s="331" t="e">
        <f>JANUARI!#REF!</f>
        <v>#REF!</v>
      </c>
      <c r="H24" s="332" t="e">
        <f>JANUARI!#REF!</f>
        <v>#REF!</v>
      </c>
      <c r="I24" s="160" t="e">
        <f>JANUARI!#REF!</f>
        <v>#REF!</v>
      </c>
      <c r="J24" s="124" t="e">
        <f>JANUARI!#REF!</f>
        <v>#REF!</v>
      </c>
      <c r="K24" s="176" t="e">
        <f>JANUARI!#REF!</f>
        <v>#REF!</v>
      </c>
      <c r="L24" s="120" t="e">
        <f>JANUARI!#REF!</f>
        <v>#REF!</v>
      </c>
      <c r="M24" s="123" t="e">
        <f>JANUARI!#REF!</f>
        <v>#REF!</v>
      </c>
      <c r="N24" s="123" t="e">
        <f>JANUARI!#REF!</f>
        <v>#REF!</v>
      </c>
      <c r="O24" s="125" t="e">
        <f>JANUARI!#REF!</f>
        <v>#REF!</v>
      </c>
      <c r="P24" s="126" t="e">
        <f>JANUARI!#REF!</f>
        <v>#REF!</v>
      </c>
      <c r="Q24" s="222" t="e">
        <f>IF(LEFT(JANUARI!#REF!,1)="V",JANUARI!#REF!+JANUARI!#REF!)</f>
        <v>#REF!</v>
      </c>
      <c r="R24" s="241" t="e">
        <f>JANUARI!#REF!</f>
        <v>#REF!</v>
      </c>
      <c r="S24" s="242" t="e">
        <f>JANUARI!#REF!</f>
        <v>#REF!</v>
      </c>
      <c r="T24" s="82" t="e">
        <f>JANUARI!#REF!</f>
        <v>#REF!</v>
      </c>
    </row>
    <row r="25" spans="1:20" ht="12.75" customHeight="1" x14ac:dyDescent="0.2">
      <c r="A25" s="717"/>
      <c r="B25" s="330">
        <f>JANUARI!C24</f>
        <v>0</v>
      </c>
      <c r="C25" s="121">
        <f>JANUARI!D24</f>
        <v>0</v>
      </c>
      <c r="D25" s="121">
        <f>JANUARI!E24</f>
        <v>0</v>
      </c>
      <c r="E25" s="121">
        <f>JANUARI!F24</f>
        <v>0</v>
      </c>
      <c r="F25" s="122">
        <f>JANUARI!G24</f>
        <v>0</v>
      </c>
      <c r="G25" s="331" t="e">
        <f>JANUARI!#REF!</f>
        <v>#REF!</v>
      </c>
      <c r="H25" s="332" t="e">
        <f>JANUARI!#REF!</f>
        <v>#REF!</v>
      </c>
      <c r="I25" s="160" t="e">
        <f>JANUARI!#REF!</f>
        <v>#REF!</v>
      </c>
      <c r="J25" s="124" t="e">
        <f>JANUARI!#REF!</f>
        <v>#REF!</v>
      </c>
      <c r="K25" s="176" t="e">
        <f>JANUARI!#REF!</f>
        <v>#REF!</v>
      </c>
      <c r="L25" s="120" t="e">
        <f>JANUARI!#REF!</f>
        <v>#REF!</v>
      </c>
      <c r="M25" s="123" t="e">
        <f>JANUARI!#REF!</f>
        <v>#REF!</v>
      </c>
      <c r="N25" s="123" t="e">
        <f>JANUARI!#REF!</f>
        <v>#REF!</v>
      </c>
      <c r="O25" s="125" t="e">
        <f>JANUARI!#REF!</f>
        <v>#REF!</v>
      </c>
      <c r="P25" s="126" t="e">
        <f>JANUARI!#REF!</f>
        <v>#REF!</v>
      </c>
      <c r="Q25" s="222" t="e">
        <f>IF(LEFT(JANUARI!#REF!,1)="V",JANUARI!#REF!+JANUARI!#REF!)</f>
        <v>#REF!</v>
      </c>
      <c r="R25" s="241" t="e">
        <f>JANUARI!#REF!</f>
        <v>#REF!</v>
      </c>
      <c r="S25" s="242" t="e">
        <f>JANUARI!#REF!</f>
        <v>#REF!</v>
      </c>
      <c r="T25" s="82" t="e">
        <f>JANUARI!#REF!</f>
        <v>#REF!</v>
      </c>
    </row>
    <row r="26" spans="1:20" ht="13.5" customHeight="1" thickBot="1" x14ac:dyDescent="0.25">
      <c r="A26" s="718"/>
      <c r="B26" s="339">
        <f>JANUARI!C25</f>
        <v>0</v>
      </c>
      <c r="C26" s="142">
        <f>JANUARI!D25</f>
        <v>0</v>
      </c>
      <c r="D26" s="142">
        <f>JANUARI!E25</f>
        <v>0</v>
      </c>
      <c r="E26" s="142">
        <f>JANUARI!F25</f>
        <v>0</v>
      </c>
      <c r="F26" s="143">
        <f>JANUARI!G25</f>
        <v>0</v>
      </c>
      <c r="G26" s="340" t="e">
        <f>JANUARI!#REF!</f>
        <v>#REF!</v>
      </c>
      <c r="H26" s="341" t="e">
        <f>JANUARI!#REF!</f>
        <v>#REF!</v>
      </c>
      <c r="I26" s="168" t="e">
        <f>JANUARI!#REF!</f>
        <v>#REF!</v>
      </c>
      <c r="J26" s="145" t="e">
        <f>JANUARI!#REF!</f>
        <v>#REF!</v>
      </c>
      <c r="K26" s="177" t="e">
        <f>JANUARI!#REF!</f>
        <v>#REF!</v>
      </c>
      <c r="L26" s="141" t="e">
        <f>JANUARI!#REF!</f>
        <v>#REF!</v>
      </c>
      <c r="M26" s="144" t="e">
        <f>JANUARI!#REF!</f>
        <v>#REF!</v>
      </c>
      <c r="N26" s="144" t="e">
        <f>JANUARI!#REF!</f>
        <v>#REF!</v>
      </c>
      <c r="O26" s="146" t="e">
        <f>JANUARI!#REF!</f>
        <v>#REF!</v>
      </c>
      <c r="P26" s="147" t="e">
        <f>JANUARI!#REF!</f>
        <v>#REF!</v>
      </c>
      <c r="Q26" s="224" t="e">
        <f>IF(LEFT(JANUARI!#REF!,1)="V",JANUARI!#REF!+JANUARI!#REF!)</f>
        <v>#REF!</v>
      </c>
      <c r="R26" s="245" t="e">
        <f>JANUARI!#REF!</f>
        <v>#REF!</v>
      </c>
      <c r="S26" s="246" t="e">
        <f>JANUARI!#REF!</f>
        <v>#REF!</v>
      </c>
      <c r="T26" s="82" t="e">
        <f>JANUARI!#REF!</f>
        <v>#REF!</v>
      </c>
    </row>
    <row r="27" spans="1:20" ht="12.75" customHeight="1" x14ac:dyDescent="0.2">
      <c r="A27" s="716">
        <f>JANUARI!B26</f>
        <v>0</v>
      </c>
      <c r="B27" s="327">
        <f>JANUARI!C26</f>
        <v>0</v>
      </c>
      <c r="C27" s="114">
        <f>JANUARI!D26</f>
        <v>0</v>
      </c>
      <c r="D27" s="114">
        <f>JANUARI!E26</f>
        <v>0</v>
      </c>
      <c r="E27" s="114">
        <f>JANUARI!F26</f>
        <v>0</v>
      </c>
      <c r="F27" s="115">
        <f>JANUARI!G26</f>
        <v>0</v>
      </c>
      <c r="G27" s="328" t="e">
        <f>JANUARI!#REF!</f>
        <v>#REF!</v>
      </c>
      <c r="H27" s="329" t="e">
        <f>JANUARI!#REF!</f>
        <v>#REF!</v>
      </c>
      <c r="I27" s="159" t="e">
        <f>JANUARI!#REF!</f>
        <v>#REF!</v>
      </c>
      <c r="J27" s="117" t="e">
        <f>JANUARI!#REF!</f>
        <v>#REF!</v>
      </c>
      <c r="K27" s="175" t="e">
        <f>JANUARI!#REF!</f>
        <v>#REF!</v>
      </c>
      <c r="L27" s="113" t="e">
        <f>JANUARI!#REF!</f>
        <v>#REF!</v>
      </c>
      <c r="M27" s="116" t="e">
        <f>JANUARI!#REF!</f>
        <v>#REF!</v>
      </c>
      <c r="N27" s="116" t="e">
        <f>JANUARI!#REF!</f>
        <v>#REF!</v>
      </c>
      <c r="O27" s="118" t="e">
        <f>JANUARI!#REF!</f>
        <v>#REF!</v>
      </c>
      <c r="P27" s="119" t="e">
        <f>JANUARI!#REF!</f>
        <v>#REF!</v>
      </c>
      <c r="Q27" s="225" t="e">
        <f>IF(LEFT(JANUARI!#REF!,1)="V",JANUARI!#REF!+JANUARI!#REF!)</f>
        <v>#REF!</v>
      </c>
      <c r="R27" s="239" t="e">
        <f>JANUARI!#REF!</f>
        <v>#REF!</v>
      </c>
      <c r="S27" s="240" t="e">
        <f>JANUARI!#REF!</f>
        <v>#REF!</v>
      </c>
      <c r="T27" s="82" t="e">
        <f>JANUARI!#REF!</f>
        <v>#REF!</v>
      </c>
    </row>
    <row r="28" spans="1:20" ht="12.75" customHeight="1" x14ac:dyDescent="0.2">
      <c r="A28" s="717"/>
      <c r="B28" s="330">
        <f>JANUARI!C27</f>
        <v>0</v>
      </c>
      <c r="C28" s="121">
        <f>JANUARI!D27</f>
        <v>0</v>
      </c>
      <c r="D28" s="121">
        <f>JANUARI!E27</f>
        <v>0</v>
      </c>
      <c r="E28" s="121">
        <f>JANUARI!F27</f>
        <v>0</v>
      </c>
      <c r="F28" s="122">
        <f>JANUARI!G27</f>
        <v>0</v>
      </c>
      <c r="G28" s="331" t="e">
        <f>JANUARI!#REF!</f>
        <v>#REF!</v>
      </c>
      <c r="H28" s="332" t="e">
        <f>JANUARI!#REF!</f>
        <v>#REF!</v>
      </c>
      <c r="I28" s="160" t="e">
        <f>JANUARI!#REF!</f>
        <v>#REF!</v>
      </c>
      <c r="J28" s="124" t="e">
        <f>JANUARI!#REF!</f>
        <v>#REF!</v>
      </c>
      <c r="K28" s="176" t="e">
        <f>JANUARI!#REF!</f>
        <v>#REF!</v>
      </c>
      <c r="L28" s="120" t="e">
        <f>JANUARI!#REF!</f>
        <v>#REF!</v>
      </c>
      <c r="M28" s="123" t="e">
        <f>JANUARI!#REF!</f>
        <v>#REF!</v>
      </c>
      <c r="N28" s="123" t="e">
        <f>JANUARI!#REF!</f>
        <v>#REF!</v>
      </c>
      <c r="O28" s="125" t="e">
        <f>JANUARI!#REF!</f>
        <v>#REF!</v>
      </c>
      <c r="P28" s="126" t="e">
        <f>JANUARI!#REF!</f>
        <v>#REF!</v>
      </c>
      <c r="Q28" s="222" t="e">
        <f>IF(LEFT(JANUARI!#REF!,1)="V",JANUARI!#REF!+JANUARI!#REF!)</f>
        <v>#REF!</v>
      </c>
      <c r="R28" s="241" t="e">
        <f>JANUARI!#REF!</f>
        <v>#REF!</v>
      </c>
      <c r="S28" s="242" t="e">
        <f>JANUARI!#REF!</f>
        <v>#REF!</v>
      </c>
      <c r="T28" s="82" t="e">
        <f>JANUARI!#REF!</f>
        <v>#REF!</v>
      </c>
    </row>
    <row r="29" spans="1:20" ht="12.75" customHeight="1" x14ac:dyDescent="0.2">
      <c r="A29" s="717"/>
      <c r="B29" s="330">
        <f>JANUARI!C28</f>
        <v>0</v>
      </c>
      <c r="C29" s="121">
        <f>JANUARI!D28</f>
        <v>0</v>
      </c>
      <c r="D29" s="121">
        <f>JANUARI!E28</f>
        <v>0</v>
      </c>
      <c r="E29" s="121">
        <f>JANUARI!F28</f>
        <v>0</v>
      </c>
      <c r="F29" s="122">
        <f>JANUARI!G28</f>
        <v>0</v>
      </c>
      <c r="G29" s="331" t="e">
        <f>JANUARI!#REF!</f>
        <v>#REF!</v>
      </c>
      <c r="H29" s="332" t="e">
        <f>JANUARI!#REF!</f>
        <v>#REF!</v>
      </c>
      <c r="I29" s="160" t="e">
        <f>JANUARI!#REF!</f>
        <v>#REF!</v>
      </c>
      <c r="J29" s="124" t="e">
        <f>JANUARI!#REF!</f>
        <v>#REF!</v>
      </c>
      <c r="K29" s="176" t="e">
        <f>JANUARI!#REF!</f>
        <v>#REF!</v>
      </c>
      <c r="L29" s="120" t="e">
        <f>JANUARI!#REF!</f>
        <v>#REF!</v>
      </c>
      <c r="M29" s="123" t="e">
        <f>JANUARI!#REF!</f>
        <v>#REF!</v>
      </c>
      <c r="N29" s="123" t="e">
        <f>JANUARI!#REF!</f>
        <v>#REF!</v>
      </c>
      <c r="O29" s="125" t="e">
        <f>JANUARI!#REF!</f>
        <v>#REF!</v>
      </c>
      <c r="P29" s="126" t="e">
        <f>JANUARI!#REF!</f>
        <v>#REF!</v>
      </c>
      <c r="Q29" s="222" t="e">
        <f>IF(LEFT(JANUARI!#REF!,1)="V",JANUARI!#REF!+JANUARI!#REF!)</f>
        <v>#REF!</v>
      </c>
      <c r="R29" s="241" t="e">
        <f>JANUARI!#REF!</f>
        <v>#REF!</v>
      </c>
      <c r="S29" s="242" t="e">
        <f>JANUARI!#REF!</f>
        <v>#REF!</v>
      </c>
      <c r="T29" s="82" t="e">
        <f>JANUARI!#REF!</f>
        <v>#REF!</v>
      </c>
    </row>
    <row r="30" spans="1:20" ht="12.75" customHeight="1" x14ac:dyDescent="0.2">
      <c r="A30" s="717"/>
      <c r="B30" s="330">
        <f>JANUARI!C29</f>
        <v>0</v>
      </c>
      <c r="C30" s="121">
        <f>JANUARI!D29</f>
        <v>0</v>
      </c>
      <c r="D30" s="121">
        <f>JANUARI!E29</f>
        <v>0</v>
      </c>
      <c r="E30" s="121">
        <f>JANUARI!F29</f>
        <v>0</v>
      </c>
      <c r="F30" s="122">
        <f>JANUARI!G29</f>
        <v>0</v>
      </c>
      <c r="G30" s="331" t="e">
        <f>JANUARI!#REF!</f>
        <v>#REF!</v>
      </c>
      <c r="H30" s="332" t="e">
        <f>JANUARI!#REF!</f>
        <v>#REF!</v>
      </c>
      <c r="I30" s="160" t="e">
        <f>JANUARI!#REF!</f>
        <v>#REF!</v>
      </c>
      <c r="J30" s="124" t="e">
        <f>JANUARI!#REF!</f>
        <v>#REF!</v>
      </c>
      <c r="K30" s="176" t="e">
        <f>JANUARI!#REF!</f>
        <v>#REF!</v>
      </c>
      <c r="L30" s="120" t="e">
        <f>JANUARI!#REF!</f>
        <v>#REF!</v>
      </c>
      <c r="M30" s="123" t="e">
        <f>JANUARI!#REF!</f>
        <v>#REF!</v>
      </c>
      <c r="N30" s="123" t="e">
        <f>JANUARI!#REF!</f>
        <v>#REF!</v>
      </c>
      <c r="O30" s="125" t="e">
        <f>JANUARI!#REF!</f>
        <v>#REF!</v>
      </c>
      <c r="P30" s="126" t="e">
        <f>JANUARI!#REF!</f>
        <v>#REF!</v>
      </c>
      <c r="Q30" s="222" t="e">
        <f>IF(LEFT(JANUARI!#REF!,1)="V",JANUARI!#REF!+JANUARI!#REF!)</f>
        <v>#REF!</v>
      </c>
      <c r="R30" s="241" t="e">
        <f>JANUARI!#REF!</f>
        <v>#REF!</v>
      </c>
      <c r="S30" s="242" t="e">
        <f>JANUARI!#REF!</f>
        <v>#REF!</v>
      </c>
      <c r="T30" s="82" t="e">
        <f>JANUARI!#REF!</f>
        <v>#REF!</v>
      </c>
    </row>
    <row r="31" spans="1:20" ht="13.5" customHeight="1" thickBot="1" x14ac:dyDescent="0.25">
      <c r="A31" s="718"/>
      <c r="B31" s="333">
        <f>JANUARI!C30</f>
        <v>0</v>
      </c>
      <c r="C31" s="128">
        <f>JANUARI!D30</f>
        <v>0</v>
      </c>
      <c r="D31" s="128">
        <f>JANUARI!E30</f>
        <v>0</v>
      </c>
      <c r="E31" s="128">
        <f>JANUARI!F30</f>
        <v>0</v>
      </c>
      <c r="F31" s="129">
        <f>JANUARI!G30</f>
        <v>0</v>
      </c>
      <c r="G31" s="334" t="e">
        <f>JANUARI!#REF!</f>
        <v>#REF!</v>
      </c>
      <c r="H31" s="335" t="e">
        <f>JANUARI!#REF!</f>
        <v>#REF!</v>
      </c>
      <c r="I31" s="161" t="e">
        <f>JANUARI!#REF!</f>
        <v>#REF!</v>
      </c>
      <c r="J31" s="131" t="e">
        <f>JANUARI!#REF!</f>
        <v>#REF!</v>
      </c>
      <c r="K31" s="178" t="e">
        <f>JANUARI!#REF!</f>
        <v>#REF!</v>
      </c>
      <c r="L31" s="127" t="e">
        <f>JANUARI!#REF!</f>
        <v>#REF!</v>
      </c>
      <c r="M31" s="130" t="e">
        <f>JANUARI!#REF!</f>
        <v>#REF!</v>
      </c>
      <c r="N31" s="130" t="e">
        <f>JANUARI!#REF!</f>
        <v>#REF!</v>
      </c>
      <c r="O31" s="132" t="e">
        <f>JANUARI!#REF!</f>
        <v>#REF!</v>
      </c>
      <c r="P31" s="133" t="e">
        <f>JANUARI!#REF!</f>
        <v>#REF!</v>
      </c>
      <c r="Q31" s="223" t="e">
        <f>IF(LEFT(JANUARI!#REF!,1)="V",JANUARI!#REF!+JANUARI!#REF!)</f>
        <v>#REF!</v>
      </c>
      <c r="R31" s="243" t="e">
        <f>JANUARI!#REF!</f>
        <v>#REF!</v>
      </c>
      <c r="S31" s="244" t="e">
        <f>JANUARI!#REF!</f>
        <v>#REF!</v>
      </c>
      <c r="T31" s="82" t="e">
        <f>JANUARI!#REF!</f>
        <v>#REF!</v>
      </c>
    </row>
    <row r="32" spans="1:20" ht="12.75" customHeight="1" x14ac:dyDescent="0.2">
      <c r="A32" s="716" t="e">
        <f>JANUARI!#REF!</f>
        <v>#REF!</v>
      </c>
      <c r="B32" s="336" t="e">
        <f>JANUARI!#REF!</f>
        <v>#REF!</v>
      </c>
      <c r="C32" s="135" t="e">
        <f>JANUARI!#REF!</f>
        <v>#REF!</v>
      </c>
      <c r="D32" s="135" t="e">
        <f>JANUARI!#REF!</f>
        <v>#REF!</v>
      </c>
      <c r="E32" s="135" t="e">
        <f>JANUARI!#REF!</f>
        <v>#REF!</v>
      </c>
      <c r="F32" s="136" t="e">
        <f>JANUARI!#REF!</f>
        <v>#REF!</v>
      </c>
      <c r="G32" s="337" t="e">
        <f>JANUARI!#REF!</f>
        <v>#REF!</v>
      </c>
      <c r="H32" s="338" t="e">
        <f>JANUARI!#REF!</f>
        <v>#REF!</v>
      </c>
      <c r="I32" s="169" t="e">
        <f>JANUARI!#REF!</f>
        <v>#REF!</v>
      </c>
      <c r="J32" s="138" t="e">
        <f>JANUARI!#REF!</f>
        <v>#REF!</v>
      </c>
      <c r="K32" s="179" t="e">
        <f>JANUARI!#REF!</f>
        <v>#REF!</v>
      </c>
      <c r="L32" s="134" t="e">
        <f>JANUARI!#REF!</f>
        <v>#REF!</v>
      </c>
      <c r="M32" s="137" t="e">
        <f>JANUARI!#REF!</f>
        <v>#REF!</v>
      </c>
      <c r="N32" s="137" t="e">
        <f>JANUARI!#REF!</f>
        <v>#REF!</v>
      </c>
      <c r="O32" s="139" t="e">
        <f>JANUARI!#REF!</f>
        <v>#REF!</v>
      </c>
      <c r="P32" s="140" t="e">
        <f>JANUARI!#REF!</f>
        <v>#REF!</v>
      </c>
      <c r="Q32" s="221" t="e">
        <f>IF(LEFT(JANUARI!#REF!,1)="V",JANUARI!#REF!+JANUARI!#REF!)</f>
        <v>#REF!</v>
      </c>
      <c r="R32" s="247" t="e">
        <f>JANUARI!#REF!</f>
        <v>#REF!</v>
      </c>
      <c r="S32" s="248" t="e">
        <f>JANUARI!#REF!</f>
        <v>#REF!</v>
      </c>
      <c r="T32" s="82" t="e">
        <f>JANUARI!#REF!</f>
        <v>#REF!</v>
      </c>
    </row>
    <row r="33" spans="1:20" ht="12.75" customHeight="1" x14ac:dyDescent="0.2">
      <c r="A33" s="717"/>
      <c r="B33" s="330" t="e">
        <f>JANUARI!#REF!</f>
        <v>#REF!</v>
      </c>
      <c r="C33" s="121" t="e">
        <f>JANUARI!#REF!</f>
        <v>#REF!</v>
      </c>
      <c r="D33" s="121" t="e">
        <f>JANUARI!#REF!</f>
        <v>#REF!</v>
      </c>
      <c r="E33" s="121" t="e">
        <f>JANUARI!#REF!</f>
        <v>#REF!</v>
      </c>
      <c r="F33" s="122" t="e">
        <f>JANUARI!#REF!</f>
        <v>#REF!</v>
      </c>
      <c r="G33" s="331" t="e">
        <f>JANUARI!#REF!</f>
        <v>#REF!</v>
      </c>
      <c r="H33" s="332" t="e">
        <f>JANUARI!#REF!</f>
        <v>#REF!</v>
      </c>
      <c r="I33" s="160" t="e">
        <f>JANUARI!#REF!</f>
        <v>#REF!</v>
      </c>
      <c r="J33" s="124" t="e">
        <f>JANUARI!#REF!</f>
        <v>#REF!</v>
      </c>
      <c r="K33" s="176" t="e">
        <f>JANUARI!#REF!</f>
        <v>#REF!</v>
      </c>
      <c r="L33" s="120" t="e">
        <f>JANUARI!#REF!</f>
        <v>#REF!</v>
      </c>
      <c r="M33" s="123" t="e">
        <f>JANUARI!#REF!</f>
        <v>#REF!</v>
      </c>
      <c r="N33" s="123" t="e">
        <f>JANUARI!#REF!</f>
        <v>#REF!</v>
      </c>
      <c r="O33" s="125" t="e">
        <f>JANUARI!#REF!</f>
        <v>#REF!</v>
      </c>
      <c r="P33" s="126" t="e">
        <f>JANUARI!#REF!</f>
        <v>#REF!</v>
      </c>
      <c r="Q33" s="222" t="e">
        <f>IF(LEFT(JANUARI!#REF!,1)="V",JANUARI!#REF!+JANUARI!#REF!)</f>
        <v>#REF!</v>
      </c>
      <c r="R33" s="241" t="e">
        <f>JANUARI!#REF!</f>
        <v>#REF!</v>
      </c>
      <c r="S33" s="242" t="e">
        <f>JANUARI!#REF!</f>
        <v>#REF!</v>
      </c>
      <c r="T33" s="82" t="e">
        <f>JANUARI!#REF!</f>
        <v>#REF!</v>
      </c>
    </row>
    <row r="34" spans="1:20" ht="12.75" customHeight="1" x14ac:dyDescent="0.2">
      <c r="A34" s="717"/>
      <c r="B34" s="330" t="e">
        <f>JANUARI!#REF!</f>
        <v>#REF!</v>
      </c>
      <c r="C34" s="121" t="e">
        <f>JANUARI!#REF!</f>
        <v>#REF!</v>
      </c>
      <c r="D34" s="121" t="e">
        <f>JANUARI!#REF!</f>
        <v>#REF!</v>
      </c>
      <c r="E34" s="121" t="e">
        <f>JANUARI!#REF!</f>
        <v>#REF!</v>
      </c>
      <c r="F34" s="122" t="e">
        <f>JANUARI!#REF!</f>
        <v>#REF!</v>
      </c>
      <c r="G34" s="331" t="e">
        <f>JANUARI!#REF!</f>
        <v>#REF!</v>
      </c>
      <c r="H34" s="332" t="e">
        <f>JANUARI!#REF!</f>
        <v>#REF!</v>
      </c>
      <c r="I34" s="160" t="e">
        <f>JANUARI!#REF!</f>
        <v>#REF!</v>
      </c>
      <c r="J34" s="124" t="e">
        <f>JANUARI!#REF!</f>
        <v>#REF!</v>
      </c>
      <c r="K34" s="176" t="e">
        <f>JANUARI!#REF!</f>
        <v>#REF!</v>
      </c>
      <c r="L34" s="120" t="e">
        <f>JANUARI!#REF!</f>
        <v>#REF!</v>
      </c>
      <c r="M34" s="123" t="e">
        <f>JANUARI!#REF!</f>
        <v>#REF!</v>
      </c>
      <c r="N34" s="123" t="e">
        <f>JANUARI!#REF!</f>
        <v>#REF!</v>
      </c>
      <c r="O34" s="125" t="e">
        <f>JANUARI!#REF!</f>
        <v>#REF!</v>
      </c>
      <c r="P34" s="126" t="e">
        <f>JANUARI!#REF!</f>
        <v>#REF!</v>
      </c>
      <c r="Q34" s="222" t="e">
        <f>IF(LEFT(JANUARI!#REF!,1)="V",JANUARI!#REF!+JANUARI!#REF!)</f>
        <v>#REF!</v>
      </c>
      <c r="R34" s="241" t="e">
        <f>JANUARI!#REF!</f>
        <v>#REF!</v>
      </c>
      <c r="S34" s="242" t="e">
        <f>JANUARI!#REF!</f>
        <v>#REF!</v>
      </c>
      <c r="T34" s="82" t="e">
        <f>JANUARI!#REF!</f>
        <v>#REF!</v>
      </c>
    </row>
    <row r="35" spans="1:20" ht="12.75" customHeight="1" x14ac:dyDescent="0.2">
      <c r="A35" s="717"/>
      <c r="B35" s="330" t="e">
        <f>JANUARI!#REF!</f>
        <v>#REF!</v>
      </c>
      <c r="C35" s="121" t="e">
        <f>JANUARI!#REF!</f>
        <v>#REF!</v>
      </c>
      <c r="D35" s="121" t="e">
        <f>JANUARI!#REF!</f>
        <v>#REF!</v>
      </c>
      <c r="E35" s="121" t="e">
        <f>JANUARI!#REF!</f>
        <v>#REF!</v>
      </c>
      <c r="F35" s="122" t="e">
        <f>JANUARI!#REF!</f>
        <v>#REF!</v>
      </c>
      <c r="G35" s="331" t="e">
        <f>JANUARI!#REF!</f>
        <v>#REF!</v>
      </c>
      <c r="H35" s="332" t="e">
        <f>JANUARI!#REF!</f>
        <v>#REF!</v>
      </c>
      <c r="I35" s="160" t="e">
        <f>JANUARI!#REF!</f>
        <v>#REF!</v>
      </c>
      <c r="J35" s="124" t="e">
        <f>JANUARI!#REF!</f>
        <v>#REF!</v>
      </c>
      <c r="K35" s="176" t="e">
        <f>JANUARI!#REF!</f>
        <v>#REF!</v>
      </c>
      <c r="L35" s="120" t="e">
        <f>JANUARI!#REF!</f>
        <v>#REF!</v>
      </c>
      <c r="M35" s="123" t="e">
        <f>JANUARI!#REF!</f>
        <v>#REF!</v>
      </c>
      <c r="N35" s="123" t="e">
        <f>JANUARI!#REF!</f>
        <v>#REF!</v>
      </c>
      <c r="O35" s="125" t="e">
        <f>JANUARI!#REF!</f>
        <v>#REF!</v>
      </c>
      <c r="P35" s="126" t="e">
        <f>JANUARI!#REF!</f>
        <v>#REF!</v>
      </c>
      <c r="Q35" s="222" t="e">
        <f>IF(LEFT(JANUARI!#REF!,1)="V",JANUARI!#REF!+JANUARI!#REF!)</f>
        <v>#REF!</v>
      </c>
      <c r="R35" s="241" t="e">
        <f>JANUARI!#REF!</f>
        <v>#REF!</v>
      </c>
      <c r="S35" s="242" t="e">
        <f>JANUARI!#REF!</f>
        <v>#REF!</v>
      </c>
      <c r="T35" s="82" t="e">
        <f>JANUARI!#REF!</f>
        <v>#REF!</v>
      </c>
    </row>
    <row r="36" spans="1:20" ht="13.5" customHeight="1" thickBot="1" x14ac:dyDescent="0.25">
      <c r="A36" s="718"/>
      <c r="B36" s="339" t="e">
        <f>JANUARI!#REF!</f>
        <v>#REF!</v>
      </c>
      <c r="C36" s="142" t="e">
        <f>JANUARI!#REF!</f>
        <v>#REF!</v>
      </c>
      <c r="D36" s="142" t="e">
        <f>JANUARI!#REF!</f>
        <v>#REF!</v>
      </c>
      <c r="E36" s="142" t="e">
        <f>JANUARI!#REF!</f>
        <v>#REF!</v>
      </c>
      <c r="F36" s="143" t="e">
        <f>JANUARI!#REF!</f>
        <v>#REF!</v>
      </c>
      <c r="G36" s="340" t="e">
        <f>JANUARI!#REF!</f>
        <v>#REF!</v>
      </c>
      <c r="H36" s="341" t="e">
        <f>JANUARI!#REF!</f>
        <v>#REF!</v>
      </c>
      <c r="I36" s="168" t="e">
        <f>JANUARI!#REF!</f>
        <v>#REF!</v>
      </c>
      <c r="J36" s="145" t="e">
        <f>JANUARI!#REF!</f>
        <v>#REF!</v>
      </c>
      <c r="K36" s="177" t="e">
        <f>JANUARI!#REF!</f>
        <v>#REF!</v>
      </c>
      <c r="L36" s="141" t="e">
        <f>JANUARI!#REF!</f>
        <v>#REF!</v>
      </c>
      <c r="M36" s="144" t="e">
        <f>JANUARI!#REF!</f>
        <v>#REF!</v>
      </c>
      <c r="N36" s="144" t="e">
        <f>JANUARI!#REF!</f>
        <v>#REF!</v>
      </c>
      <c r="O36" s="146" t="e">
        <f>JANUARI!#REF!</f>
        <v>#REF!</v>
      </c>
      <c r="P36" s="147" t="e">
        <f>JANUARI!#REF!</f>
        <v>#REF!</v>
      </c>
      <c r="Q36" s="224" t="e">
        <f>IF(LEFT(JANUARI!#REF!,1)="V",JANUARI!#REF!+JANUARI!#REF!)</f>
        <v>#REF!</v>
      </c>
      <c r="R36" s="245" t="e">
        <f>JANUARI!#REF!</f>
        <v>#REF!</v>
      </c>
      <c r="S36" s="246" t="e">
        <f>JANUARI!#REF!</f>
        <v>#REF!</v>
      </c>
      <c r="T36" s="82" t="e">
        <f>JANUARI!#REF!</f>
        <v>#REF!</v>
      </c>
    </row>
    <row r="37" spans="1:20" ht="12.75" customHeight="1" x14ac:dyDescent="0.2">
      <c r="A37" s="716" t="e">
        <f>JANUARI!#REF!</f>
        <v>#REF!</v>
      </c>
      <c r="B37" s="327" t="e">
        <f>JANUARI!#REF!</f>
        <v>#REF!</v>
      </c>
      <c r="C37" s="114" t="e">
        <f>JANUARI!#REF!</f>
        <v>#REF!</v>
      </c>
      <c r="D37" s="114" t="e">
        <f>JANUARI!#REF!</f>
        <v>#REF!</v>
      </c>
      <c r="E37" s="114" t="e">
        <f>JANUARI!#REF!</f>
        <v>#REF!</v>
      </c>
      <c r="F37" s="115" t="e">
        <f>JANUARI!#REF!</f>
        <v>#REF!</v>
      </c>
      <c r="G37" s="328" t="e">
        <f>JANUARI!#REF!</f>
        <v>#REF!</v>
      </c>
      <c r="H37" s="329" t="e">
        <f>JANUARI!#REF!</f>
        <v>#REF!</v>
      </c>
      <c r="I37" s="159" t="e">
        <f>JANUARI!#REF!</f>
        <v>#REF!</v>
      </c>
      <c r="J37" s="117" t="e">
        <f>JANUARI!#REF!</f>
        <v>#REF!</v>
      </c>
      <c r="K37" s="175" t="e">
        <f>JANUARI!#REF!</f>
        <v>#REF!</v>
      </c>
      <c r="L37" s="113" t="e">
        <f>JANUARI!#REF!</f>
        <v>#REF!</v>
      </c>
      <c r="M37" s="116" t="e">
        <f>JANUARI!#REF!</f>
        <v>#REF!</v>
      </c>
      <c r="N37" s="116" t="e">
        <f>JANUARI!#REF!</f>
        <v>#REF!</v>
      </c>
      <c r="O37" s="118" t="e">
        <f>JANUARI!#REF!</f>
        <v>#REF!</v>
      </c>
      <c r="P37" s="119" t="e">
        <f>JANUARI!#REF!</f>
        <v>#REF!</v>
      </c>
      <c r="Q37" s="225" t="e">
        <f>IF(LEFT(JANUARI!#REF!,1)="V",JANUARI!#REF!+JANUARI!#REF!)</f>
        <v>#REF!</v>
      </c>
      <c r="R37" s="239" t="e">
        <f>JANUARI!#REF!</f>
        <v>#REF!</v>
      </c>
      <c r="S37" s="240" t="e">
        <f>JANUARI!#REF!</f>
        <v>#REF!</v>
      </c>
      <c r="T37" s="82" t="e">
        <f>JANUARI!#REF!</f>
        <v>#REF!</v>
      </c>
    </row>
    <row r="38" spans="1:20" ht="12.75" customHeight="1" x14ac:dyDescent="0.2">
      <c r="A38" s="717"/>
      <c r="B38" s="330" t="e">
        <f>JANUARI!#REF!</f>
        <v>#REF!</v>
      </c>
      <c r="C38" s="121" t="e">
        <f>JANUARI!#REF!</f>
        <v>#REF!</v>
      </c>
      <c r="D38" s="121" t="e">
        <f>JANUARI!#REF!</f>
        <v>#REF!</v>
      </c>
      <c r="E38" s="121" t="e">
        <f>JANUARI!#REF!</f>
        <v>#REF!</v>
      </c>
      <c r="F38" s="122" t="e">
        <f>JANUARI!#REF!</f>
        <v>#REF!</v>
      </c>
      <c r="G38" s="331" t="e">
        <f>JANUARI!#REF!</f>
        <v>#REF!</v>
      </c>
      <c r="H38" s="332" t="e">
        <f>JANUARI!#REF!</f>
        <v>#REF!</v>
      </c>
      <c r="I38" s="160" t="e">
        <f>JANUARI!#REF!</f>
        <v>#REF!</v>
      </c>
      <c r="J38" s="124" t="e">
        <f>JANUARI!#REF!</f>
        <v>#REF!</v>
      </c>
      <c r="K38" s="176" t="e">
        <f>JANUARI!#REF!</f>
        <v>#REF!</v>
      </c>
      <c r="L38" s="120" t="e">
        <f>JANUARI!#REF!</f>
        <v>#REF!</v>
      </c>
      <c r="M38" s="123" t="e">
        <f>JANUARI!#REF!</f>
        <v>#REF!</v>
      </c>
      <c r="N38" s="123" t="e">
        <f>JANUARI!#REF!</f>
        <v>#REF!</v>
      </c>
      <c r="O38" s="125" t="e">
        <f>JANUARI!#REF!</f>
        <v>#REF!</v>
      </c>
      <c r="P38" s="126" t="e">
        <f>JANUARI!#REF!</f>
        <v>#REF!</v>
      </c>
      <c r="Q38" s="222" t="e">
        <f>IF(LEFT(JANUARI!#REF!,1)="V",JANUARI!#REF!+JANUARI!#REF!)</f>
        <v>#REF!</v>
      </c>
      <c r="R38" s="241" t="e">
        <f>JANUARI!#REF!</f>
        <v>#REF!</v>
      </c>
      <c r="S38" s="242" t="e">
        <f>JANUARI!#REF!</f>
        <v>#REF!</v>
      </c>
      <c r="T38" s="82" t="e">
        <f>JANUARI!#REF!</f>
        <v>#REF!</v>
      </c>
    </row>
    <row r="39" spans="1:20" ht="12.75" customHeight="1" x14ac:dyDescent="0.2">
      <c r="A39" s="717"/>
      <c r="B39" s="330" t="e">
        <f>JANUARI!#REF!</f>
        <v>#REF!</v>
      </c>
      <c r="C39" s="121" t="e">
        <f>JANUARI!#REF!</f>
        <v>#REF!</v>
      </c>
      <c r="D39" s="121" t="e">
        <f>JANUARI!#REF!</f>
        <v>#REF!</v>
      </c>
      <c r="E39" s="121" t="e">
        <f>JANUARI!#REF!</f>
        <v>#REF!</v>
      </c>
      <c r="F39" s="122" t="e">
        <f>JANUARI!#REF!</f>
        <v>#REF!</v>
      </c>
      <c r="G39" s="331" t="e">
        <f>JANUARI!#REF!</f>
        <v>#REF!</v>
      </c>
      <c r="H39" s="332" t="e">
        <f>JANUARI!#REF!</f>
        <v>#REF!</v>
      </c>
      <c r="I39" s="160" t="e">
        <f>JANUARI!#REF!</f>
        <v>#REF!</v>
      </c>
      <c r="J39" s="124" t="e">
        <f>JANUARI!#REF!</f>
        <v>#REF!</v>
      </c>
      <c r="K39" s="176" t="e">
        <f>JANUARI!#REF!</f>
        <v>#REF!</v>
      </c>
      <c r="L39" s="120" t="e">
        <f>JANUARI!#REF!</f>
        <v>#REF!</v>
      </c>
      <c r="M39" s="123" t="e">
        <f>JANUARI!#REF!</f>
        <v>#REF!</v>
      </c>
      <c r="N39" s="123" t="e">
        <f>JANUARI!#REF!</f>
        <v>#REF!</v>
      </c>
      <c r="O39" s="125" t="e">
        <f>JANUARI!#REF!</f>
        <v>#REF!</v>
      </c>
      <c r="P39" s="126" t="e">
        <f>JANUARI!#REF!</f>
        <v>#REF!</v>
      </c>
      <c r="Q39" s="222" t="e">
        <f>IF(LEFT(JANUARI!#REF!,1)="V",JANUARI!#REF!+JANUARI!#REF!)</f>
        <v>#REF!</v>
      </c>
      <c r="R39" s="241" t="e">
        <f>JANUARI!#REF!</f>
        <v>#REF!</v>
      </c>
      <c r="S39" s="242" t="e">
        <f>JANUARI!#REF!</f>
        <v>#REF!</v>
      </c>
      <c r="T39" s="82" t="e">
        <f>JANUARI!#REF!</f>
        <v>#REF!</v>
      </c>
    </row>
    <row r="40" spans="1:20" ht="12.75" customHeight="1" x14ac:dyDescent="0.2">
      <c r="A40" s="717"/>
      <c r="B40" s="330" t="e">
        <f>JANUARI!#REF!</f>
        <v>#REF!</v>
      </c>
      <c r="C40" s="121" t="e">
        <f>JANUARI!#REF!</f>
        <v>#REF!</v>
      </c>
      <c r="D40" s="121" t="e">
        <f>JANUARI!#REF!</f>
        <v>#REF!</v>
      </c>
      <c r="E40" s="121" t="e">
        <f>JANUARI!#REF!</f>
        <v>#REF!</v>
      </c>
      <c r="F40" s="122" t="e">
        <f>JANUARI!#REF!</f>
        <v>#REF!</v>
      </c>
      <c r="G40" s="331" t="e">
        <f>JANUARI!#REF!</f>
        <v>#REF!</v>
      </c>
      <c r="H40" s="332" t="e">
        <f>JANUARI!#REF!</f>
        <v>#REF!</v>
      </c>
      <c r="I40" s="160" t="e">
        <f>JANUARI!#REF!</f>
        <v>#REF!</v>
      </c>
      <c r="J40" s="124" t="e">
        <f>JANUARI!#REF!</f>
        <v>#REF!</v>
      </c>
      <c r="K40" s="176" t="e">
        <f>JANUARI!#REF!</f>
        <v>#REF!</v>
      </c>
      <c r="L40" s="120" t="e">
        <f>JANUARI!#REF!</f>
        <v>#REF!</v>
      </c>
      <c r="M40" s="123" t="e">
        <f>JANUARI!#REF!</f>
        <v>#REF!</v>
      </c>
      <c r="N40" s="123" t="e">
        <f>JANUARI!#REF!</f>
        <v>#REF!</v>
      </c>
      <c r="O40" s="125" t="e">
        <f>JANUARI!#REF!</f>
        <v>#REF!</v>
      </c>
      <c r="P40" s="126" t="e">
        <f>JANUARI!#REF!</f>
        <v>#REF!</v>
      </c>
      <c r="Q40" s="222" t="e">
        <f>IF(LEFT(JANUARI!#REF!,1)="V",JANUARI!#REF!+JANUARI!#REF!)</f>
        <v>#REF!</v>
      </c>
      <c r="R40" s="241" t="e">
        <f>JANUARI!#REF!</f>
        <v>#REF!</v>
      </c>
      <c r="S40" s="242" t="e">
        <f>JANUARI!#REF!</f>
        <v>#REF!</v>
      </c>
      <c r="T40" s="82" t="e">
        <f>JANUARI!#REF!</f>
        <v>#REF!</v>
      </c>
    </row>
    <row r="41" spans="1:20" ht="13.5" customHeight="1" thickBot="1" x14ac:dyDescent="0.25">
      <c r="A41" s="718"/>
      <c r="B41" s="333" t="e">
        <f>JANUARI!#REF!</f>
        <v>#REF!</v>
      </c>
      <c r="C41" s="128" t="e">
        <f>JANUARI!#REF!</f>
        <v>#REF!</v>
      </c>
      <c r="D41" s="128" t="e">
        <f>JANUARI!#REF!</f>
        <v>#REF!</v>
      </c>
      <c r="E41" s="128" t="e">
        <f>JANUARI!#REF!</f>
        <v>#REF!</v>
      </c>
      <c r="F41" s="129" t="e">
        <f>JANUARI!#REF!</f>
        <v>#REF!</v>
      </c>
      <c r="G41" s="334" t="e">
        <f>JANUARI!#REF!</f>
        <v>#REF!</v>
      </c>
      <c r="H41" s="335" t="e">
        <f>JANUARI!#REF!</f>
        <v>#REF!</v>
      </c>
      <c r="I41" s="161" t="e">
        <f>JANUARI!#REF!</f>
        <v>#REF!</v>
      </c>
      <c r="J41" s="131" t="e">
        <f>JANUARI!#REF!</f>
        <v>#REF!</v>
      </c>
      <c r="K41" s="178" t="e">
        <f>JANUARI!#REF!</f>
        <v>#REF!</v>
      </c>
      <c r="L41" s="127" t="e">
        <f>JANUARI!#REF!</f>
        <v>#REF!</v>
      </c>
      <c r="M41" s="130" t="e">
        <f>JANUARI!#REF!</f>
        <v>#REF!</v>
      </c>
      <c r="N41" s="130" t="e">
        <f>JANUARI!#REF!</f>
        <v>#REF!</v>
      </c>
      <c r="O41" s="132" t="e">
        <f>JANUARI!#REF!</f>
        <v>#REF!</v>
      </c>
      <c r="P41" s="133" t="e">
        <f>JANUARI!#REF!</f>
        <v>#REF!</v>
      </c>
      <c r="Q41" s="223" t="e">
        <f>IF(LEFT(JANUARI!#REF!,1)="V",JANUARI!#REF!+JANUARI!#REF!)</f>
        <v>#REF!</v>
      </c>
      <c r="R41" s="243" t="e">
        <f>JANUARI!#REF!</f>
        <v>#REF!</v>
      </c>
      <c r="S41" s="244" t="e">
        <f>JANUARI!#REF!</f>
        <v>#REF!</v>
      </c>
      <c r="T41" s="82" t="e">
        <f>JANUARI!#REF!</f>
        <v>#REF!</v>
      </c>
    </row>
    <row r="42" spans="1:20" ht="12.75" customHeight="1" x14ac:dyDescent="0.2">
      <c r="A42" s="716" t="e">
        <f>JANUARI!#REF!</f>
        <v>#REF!</v>
      </c>
      <c r="B42" s="327" t="e">
        <f>JANUARI!#REF!</f>
        <v>#REF!</v>
      </c>
      <c r="C42" s="114" t="e">
        <f>JANUARI!#REF!</f>
        <v>#REF!</v>
      </c>
      <c r="D42" s="114" t="e">
        <f>JANUARI!#REF!</f>
        <v>#REF!</v>
      </c>
      <c r="E42" s="114" t="e">
        <f>JANUARI!#REF!</f>
        <v>#REF!</v>
      </c>
      <c r="F42" s="115" t="e">
        <f>JANUARI!#REF!</f>
        <v>#REF!</v>
      </c>
      <c r="G42" s="328" t="e">
        <f>JANUARI!#REF!</f>
        <v>#REF!</v>
      </c>
      <c r="H42" s="329" t="e">
        <f>JANUARI!#REF!</f>
        <v>#REF!</v>
      </c>
      <c r="I42" s="159" t="e">
        <f>JANUARI!#REF!</f>
        <v>#REF!</v>
      </c>
      <c r="J42" s="117" t="e">
        <f>JANUARI!#REF!</f>
        <v>#REF!</v>
      </c>
      <c r="K42" s="175" t="e">
        <f>JANUARI!#REF!</f>
        <v>#REF!</v>
      </c>
      <c r="L42" s="113" t="e">
        <f>JANUARI!#REF!</f>
        <v>#REF!</v>
      </c>
      <c r="M42" s="116" t="e">
        <f>JANUARI!#REF!</f>
        <v>#REF!</v>
      </c>
      <c r="N42" s="116" t="e">
        <f>JANUARI!#REF!</f>
        <v>#REF!</v>
      </c>
      <c r="O42" s="118" t="e">
        <f>JANUARI!#REF!</f>
        <v>#REF!</v>
      </c>
      <c r="P42" s="119" t="e">
        <f>JANUARI!#REF!</f>
        <v>#REF!</v>
      </c>
      <c r="Q42" s="221" t="e">
        <f>IF(LEFT(JANUARI!#REF!,1)="V",JANUARI!#REF!+JANUARI!#REF!)</f>
        <v>#REF!</v>
      </c>
      <c r="R42" s="239" t="e">
        <f>JANUARI!#REF!</f>
        <v>#REF!</v>
      </c>
      <c r="S42" s="240" t="e">
        <f>JANUARI!#REF!</f>
        <v>#REF!</v>
      </c>
      <c r="T42" s="82" t="e">
        <f>JANUARI!#REF!</f>
        <v>#REF!</v>
      </c>
    </row>
    <row r="43" spans="1:20" ht="12.75" customHeight="1" x14ac:dyDescent="0.2">
      <c r="A43" s="717"/>
      <c r="B43" s="330" t="e">
        <f>JANUARI!#REF!</f>
        <v>#REF!</v>
      </c>
      <c r="C43" s="121" t="e">
        <f>JANUARI!#REF!</f>
        <v>#REF!</v>
      </c>
      <c r="D43" s="121" t="e">
        <f>JANUARI!#REF!</f>
        <v>#REF!</v>
      </c>
      <c r="E43" s="121" t="e">
        <f>JANUARI!#REF!</f>
        <v>#REF!</v>
      </c>
      <c r="F43" s="122" t="e">
        <f>JANUARI!#REF!</f>
        <v>#REF!</v>
      </c>
      <c r="G43" s="331" t="e">
        <f>JANUARI!#REF!</f>
        <v>#REF!</v>
      </c>
      <c r="H43" s="332" t="e">
        <f>JANUARI!#REF!</f>
        <v>#REF!</v>
      </c>
      <c r="I43" s="160" t="e">
        <f>JANUARI!#REF!</f>
        <v>#REF!</v>
      </c>
      <c r="J43" s="124" t="e">
        <f>JANUARI!#REF!</f>
        <v>#REF!</v>
      </c>
      <c r="K43" s="176" t="e">
        <f>JANUARI!#REF!</f>
        <v>#REF!</v>
      </c>
      <c r="L43" s="120" t="e">
        <f>JANUARI!#REF!</f>
        <v>#REF!</v>
      </c>
      <c r="M43" s="123" t="e">
        <f>JANUARI!#REF!</f>
        <v>#REF!</v>
      </c>
      <c r="N43" s="123" t="e">
        <f>JANUARI!#REF!</f>
        <v>#REF!</v>
      </c>
      <c r="O43" s="125" t="e">
        <f>JANUARI!#REF!</f>
        <v>#REF!</v>
      </c>
      <c r="P43" s="126" t="e">
        <f>JANUARI!#REF!</f>
        <v>#REF!</v>
      </c>
      <c r="Q43" s="222" t="e">
        <f>IF(LEFT(JANUARI!#REF!,1)="V",JANUARI!#REF!+JANUARI!#REF!)</f>
        <v>#REF!</v>
      </c>
      <c r="R43" s="241" t="e">
        <f>JANUARI!#REF!</f>
        <v>#REF!</v>
      </c>
      <c r="S43" s="242" t="e">
        <f>JANUARI!#REF!</f>
        <v>#REF!</v>
      </c>
      <c r="T43" s="82" t="e">
        <f>JANUARI!#REF!</f>
        <v>#REF!</v>
      </c>
    </row>
    <row r="44" spans="1:20" ht="12.75" customHeight="1" x14ac:dyDescent="0.2">
      <c r="A44" s="717"/>
      <c r="B44" s="330" t="e">
        <f>JANUARI!#REF!</f>
        <v>#REF!</v>
      </c>
      <c r="C44" s="121" t="e">
        <f>JANUARI!#REF!</f>
        <v>#REF!</v>
      </c>
      <c r="D44" s="121" t="e">
        <f>JANUARI!#REF!</f>
        <v>#REF!</v>
      </c>
      <c r="E44" s="121" t="e">
        <f>JANUARI!#REF!</f>
        <v>#REF!</v>
      </c>
      <c r="F44" s="122" t="e">
        <f>JANUARI!#REF!</f>
        <v>#REF!</v>
      </c>
      <c r="G44" s="331" t="e">
        <f>JANUARI!#REF!</f>
        <v>#REF!</v>
      </c>
      <c r="H44" s="332" t="e">
        <f>JANUARI!#REF!</f>
        <v>#REF!</v>
      </c>
      <c r="I44" s="160" t="e">
        <f>JANUARI!#REF!</f>
        <v>#REF!</v>
      </c>
      <c r="J44" s="124" t="e">
        <f>JANUARI!#REF!</f>
        <v>#REF!</v>
      </c>
      <c r="K44" s="176" t="e">
        <f>JANUARI!#REF!</f>
        <v>#REF!</v>
      </c>
      <c r="L44" s="120" t="e">
        <f>JANUARI!#REF!</f>
        <v>#REF!</v>
      </c>
      <c r="M44" s="123" t="e">
        <f>JANUARI!#REF!</f>
        <v>#REF!</v>
      </c>
      <c r="N44" s="123" t="e">
        <f>JANUARI!#REF!</f>
        <v>#REF!</v>
      </c>
      <c r="O44" s="125" t="e">
        <f>JANUARI!#REF!</f>
        <v>#REF!</v>
      </c>
      <c r="P44" s="126" t="e">
        <f>JANUARI!#REF!</f>
        <v>#REF!</v>
      </c>
      <c r="Q44" s="222" t="e">
        <f>IF(LEFT(JANUARI!#REF!,1)="V",JANUARI!#REF!+JANUARI!#REF!)</f>
        <v>#REF!</v>
      </c>
      <c r="R44" s="241" t="e">
        <f>JANUARI!#REF!</f>
        <v>#REF!</v>
      </c>
      <c r="S44" s="242" t="e">
        <f>JANUARI!#REF!</f>
        <v>#REF!</v>
      </c>
      <c r="T44" s="82" t="e">
        <f>JANUARI!#REF!</f>
        <v>#REF!</v>
      </c>
    </row>
    <row r="45" spans="1:20" ht="12.75" customHeight="1" x14ac:dyDescent="0.2">
      <c r="A45" s="717"/>
      <c r="B45" s="330" t="e">
        <f>JANUARI!#REF!</f>
        <v>#REF!</v>
      </c>
      <c r="C45" s="121" t="e">
        <f>JANUARI!#REF!</f>
        <v>#REF!</v>
      </c>
      <c r="D45" s="121" t="e">
        <f>JANUARI!#REF!</f>
        <v>#REF!</v>
      </c>
      <c r="E45" s="121" t="e">
        <f>JANUARI!#REF!</f>
        <v>#REF!</v>
      </c>
      <c r="F45" s="122" t="e">
        <f>JANUARI!#REF!</f>
        <v>#REF!</v>
      </c>
      <c r="G45" s="331" t="e">
        <f>JANUARI!#REF!</f>
        <v>#REF!</v>
      </c>
      <c r="H45" s="332" t="e">
        <f>JANUARI!#REF!</f>
        <v>#REF!</v>
      </c>
      <c r="I45" s="160" t="e">
        <f>JANUARI!#REF!</f>
        <v>#REF!</v>
      </c>
      <c r="J45" s="124" t="e">
        <f>JANUARI!#REF!</f>
        <v>#REF!</v>
      </c>
      <c r="K45" s="176" t="e">
        <f>JANUARI!#REF!</f>
        <v>#REF!</v>
      </c>
      <c r="L45" s="120" t="e">
        <f>JANUARI!#REF!</f>
        <v>#REF!</v>
      </c>
      <c r="M45" s="123" t="e">
        <f>JANUARI!#REF!</f>
        <v>#REF!</v>
      </c>
      <c r="N45" s="123" t="e">
        <f>JANUARI!#REF!</f>
        <v>#REF!</v>
      </c>
      <c r="O45" s="125" t="e">
        <f>JANUARI!#REF!</f>
        <v>#REF!</v>
      </c>
      <c r="P45" s="126" t="e">
        <f>JANUARI!#REF!</f>
        <v>#REF!</v>
      </c>
      <c r="Q45" s="222" t="e">
        <f>IF(LEFT(JANUARI!#REF!,1)="V",JANUARI!#REF!+JANUARI!#REF!)</f>
        <v>#REF!</v>
      </c>
      <c r="R45" s="241" t="e">
        <f>JANUARI!#REF!</f>
        <v>#REF!</v>
      </c>
      <c r="S45" s="242" t="e">
        <f>JANUARI!#REF!</f>
        <v>#REF!</v>
      </c>
      <c r="T45" s="82" t="e">
        <f>JANUARI!#REF!</f>
        <v>#REF!</v>
      </c>
    </row>
    <row r="46" spans="1:20" ht="13.5" customHeight="1" thickBot="1" x14ac:dyDescent="0.25">
      <c r="A46" s="718"/>
      <c r="B46" s="333" t="e">
        <f>JANUARI!#REF!</f>
        <v>#REF!</v>
      </c>
      <c r="C46" s="128" t="e">
        <f>JANUARI!#REF!</f>
        <v>#REF!</v>
      </c>
      <c r="D46" s="128" t="e">
        <f>JANUARI!#REF!</f>
        <v>#REF!</v>
      </c>
      <c r="E46" s="128" t="e">
        <f>JANUARI!#REF!</f>
        <v>#REF!</v>
      </c>
      <c r="F46" s="129" t="e">
        <f>JANUARI!#REF!</f>
        <v>#REF!</v>
      </c>
      <c r="G46" s="334" t="e">
        <f>JANUARI!#REF!</f>
        <v>#REF!</v>
      </c>
      <c r="H46" s="335" t="e">
        <f>JANUARI!#REF!</f>
        <v>#REF!</v>
      </c>
      <c r="I46" s="161" t="e">
        <f>JANUARI!#REF!</f>
        <v>#REF!</v>
      </c>
      <c r="J46" s="131" t="e">
        <f>JANUARI!#REF!</f>
        <v>#REF!</v>
      </c>
      <c r="K46" s="178" t="e">
        <f>JANUARI!#REF!</f>
        <v>#REF!</v>
      </c>
      <c r="L46" s="127" t="e">
        <f>JANUARI!#REF!</f>
        <v>#REF!</v>
      </c>
      <c r="M46" s="130" t="e">
        <f>JANUARI!#REF!</f>
        <v>#REF!</v>
      </c>
      <c r="N46" s="130" t="e">
        <f>JANUARI!#REF!</f>
        <v>#REF!</v>
      </c>
      <c r="O46" s="132" t="e">
        <f>JANUARI!#REF!</f>
        <v>#REF!</v>
      </c>
      <c r="P46" s="133" t="e">
        <f>JANUARI!#REF!</f>
        <v>#REF!</v>
      </c>
      <c r="Q46" s="224" t="e">
        <f>IF(LEFT(JANUARI!#REF!,1)="V",JANUARI!#REF!+JANUARI!#REF!)</f>
        <v>#REF!</v>
      </c>
      <c r="R46" s="243" t="e">
        <f>JANUARI!#REF!</f>
        <v>#REF!</v>
      </c>
      <c r="S46" s="244" t="e">
        <f>JANUARI!#REF!</f>
        <v>#REF!</v>
      </c>
      <c r="T46" s="82" t="e">
        <f>JANUARI!#REF!</f>
        <v>#REF!</v>
      </c>
    </row>
    <row r="47" spans="1:20" ht="12.75" customHeight="1" x14ac:dyDescent="0.2">
      <c r="A47" s="716" t="e">
        <f>JANUARI!#REF!</f>
        <v>#REF!</v>
      </c>
      <c r="B47" s="327" t="e">
        <f>JANUARI!#REF!</f>
        <v>#REF!</v>
      </c>
      <c r="C47" s="114" t="e">
        <f>JANUARI!#REF!</f>
        <v>#REF!</v>
      </c>
      <c r="D47" s="114" t="e">
        <f>JANUARI!#REF!</f>
        <v>#REF!</v>
      </c>
      <c r="E47" s="114" t="e">
        <f>JANUARI!#REF!</f>
        <v>#REF!</v>
      </c>
      <c r="F47" s="115" t="e">
        <f>JANUARI!#REF!</f>
        <v>#REF!</v>
      </c>
      <c r="G47" s="328" t="e">
        <f>JANUARI!#REF!</f>
        <v>#REF!</v>
      </c>
      <c r="H47" s="329" t="e">
        <f>JANUARI!#REF!</f>
        <v>#REF!</v>
      </c>
      <c r="I47" s="159" t="e">
        <f>JANUARI!#REF!</f>
        <v>#REF!</v>
      </c>
      <c r="J47" s="117" t="e">
        <f>JANUARI!#REF!</f>
        <v>#REF!</v>
      </c>
      <c r="K47" s="175" t="e">
        <f>JANUARI!#REF!</f>
        <v>#REF!</v>
      </c>
      <c r="L47" s="113" t="e">
        <f>JANUARI!#REF!</f>
        <v>#REF!</v>
      </c>
      <c r="M47" s="116" t="e">
        <f>JANUARI!#REF!</f>
        <v>#REF!</v>
      </c>
      <c r="N47" s="116" t="e">
        <f>JANUARI!#REF!</f>
        <v>#REF!</v>
      </c>
      <c r="O47" s="118" t="e">
        <f>JANUARI!#REF!</f>
        <v>#REF!</v>
      </c>
      <c r="P47" s="119" t="e">
        <f>JANUARI!#REF!</f>
        <v>#REF!</v>
      </c>
      <c r="Q47" s="221" t="e">
        <f>IF(LEFT(JANUARI!#REF!,1)="V",JANUARI!#REF!+JANUARI!#REF!)</f>
        <v>#REF!</v>
      </c>
      <c r="R47" s="239" t="e">
        <f>JANUARI!#REF!</f>
        <v>#REF!</v>
      </c>
      <c r="S47" s="240" t="e">
        <f>JANUARI!#REF!</f>
        <v>#REF!</v>
      </c>
      <c r="T47" s="82" t="e">
        <f>JANUARI!#REF!</f>
        <v>#REF!</v>
      </c>
    </row>
    <row r="48" spans="1:20" ht="12.75" customHeight="1" x14ac:dyDescent="0.2">
      <c r="A48" s="717"/>
      <c r="B48" s="330" t="e">
        <f>JANUARI!#REF!</f>
        <v>#REF!</v>
      </c>
      <c r="C48" s="121" t="e">
        <f>JANUARI!#REF!</f>
        <v>#REF!</v>
      </c>
      <c r="D48" s="121" t="e">
        <f>JANUARI!#REF!</f>
        <v>#REF!</v>
      </c>
      <c r="E48" s="121" t="e">
        <f>JANUARI!#REF!</f>
        <v>#REF!</v>
      </c>
      <c r="F48" s="122" t="e">
        <f>JANUARI!#REF!</f>
        <v>#REF!</v>
      </c>
      <c r="G48" s="331" t="e">
        <f>JANUARI!#REF!</f>
        <v>#REF!</v>
      </c>
      <c r="H48" s="332" t="e">
        <f>JANUARI!#REF!</f>
        <v>#REF!</v>
      </c>
      <c r="I48" s="160" t="e">
        <f>JANUARI!#REF!</f>
        <v>#REF!</v>
      </c>
      <c r="J48" s="124" t="e">
        <f>JANUARI!#REF!</f>
        <v>#REF!</v>
      </c>
      <c r="K48" s="176" t="e">
        <f>JANUARI!#REF!</f>
        <v>#REF!</v>
      </c>
      <c r="L48" s="120" t="e">
        <f>JANUARI!#REF!</f>
        <v>#REF!</v>
      </c>
      <c r="M48" s="123" t="e">
        <f>JANUARI!#REF!</f>
        <v>#REF!</v>
      </c>
      <c r="N48" s="123" t="e">
        <f>JANUARI!#REF!</f>
        <v>#REF!</v>
      </c>
      <c r="O48" s="125" t="e">
        <f>JANUARI!#REF!</f>
        <v>#REF!</v>
      </c>
      <c r="P48" s="126" t="e">
        <f>JANUARI!#REF!</f>
        <v>#REF!</v>
      </c>
      <c r="Q48" s="222" t="e">
        <f>IF(LEFT(JANUARI!#REF!,1)="V",JANUARI!#REF!+JANUARI!#REF!)</f>
        <v>#REF!</v>
      </c>
      <c r="R48" s="241" t="e">
        <f>JANUARI!#REF!</f>
        <v>#REF!</v>
      </c>
      <c r="S48" s="242" t="e">
        <f>JANUARI!#REF!</f>
        <v>#REF!</v>
      </c>
      <c r="T48" s="82" t="e">
        <f>JANUARI!#REF!</f>
        <v>#REF!</v>
      </c>
    </row>
    <row r="49" spans="1:20" ht="12.75" customHeight="1" x14ac:dyDescent="0.2">
      <c r="A49" s="717"/>
      <c r="B49" s="330" t="e">
        <f>JANUARI!#REF!</f>
        <v>#REF!</v>
      </c>
      <c r="C49" s="121" t="e">
        <f>JANUARI!#REF!</f>
        <v>#REF!</v>
      </c>
      <c r="D49" s="121" t="e">
        <f>JANUARI!#REF!</f>
        <v>#REF!</v>
      </c>
      <c r="E49" s="121" t="e">
        <f>JANUARI!#REF!</f>
        <v>#REF!</v>
      </c>
      <c r="F49" s="122" t="e">
        <f>JANUARI!#REF!</f>
        <v>#REF!</v>
      </c>
      <c r="G49" s="331" t="e">
        <f>JANUARI!#REF!</f>
        <v>#REF!</v>
      </c>
      <c r="H49" s="332" t="e">
        <f>JANUARI!#REF!</f>
        <v>#REF!</v>
      </c>
      <c r="I49" s="160" t="e">
        <f>JANUARI!#REF!</f>
        <v>#REF!</v>
      </c>
      <c r="J49" s="124" t="e">
        <f>JANUARI!#REF!</f>
        <v>#REF!</v>
      </c>
      <c r="K49" s="176" t="e">
        <f>JANUARI!#REF!</f>
        <v>#REF!</v>
      </c>
      <c r="L49" s="120" t="e">
        <f>JANUARI!#REF!</f>
        <v>#REF!</v>
      </c>
      <c r="M49" s="123" t="e">
        <f>JANUARI!#REF!</f>
        <v>#REF!</v>
      </c>
      <c r="N49" s="123" t="e">
        <f>JANUARI!#REF!</f>
        <v>#REF!</v>
      </c>
      <c r="O49" s="125" t="e">
        <f>JANUARI!#REF!</f>
        <v>#REF!</v>
      </c>
      <c r="P49" s="126" t="e">
        <f>JANUARI!#REF!</f>
        <v>#REF!</v>
      </c>
      <c r="Q49" s="222" t="e">
        <f>IF(LEFT(JANUARI!#REF!,1)="V",JANUARI!#REF!+JANUARI!#REF!)</f>
        <v>#REF!</v>
      </c>
      <c r="R49" s="241" t="e">
        <f>JANUARI!#REF!</f>
        <v>#REF!</v>
      </c>
      <c r="S49" s="242" t="e">
        <f>JANUARI!#REF!</f>
        <v>#REF!</v>
      </c>
      <c r="T49" s="82" t="e">
        <f>JANUARI!#REF!</f>
        <v>#REF!</v>
      </c>
    </row>
    <row r="50" spans="1:20" ht="12.75" customHeight="1" x14ac:dyDescent="0.2">
      <c r="A50" s="717"/>
      <c r="B50" s="330" t="e">
        <f>JANUARI!#REF!</f>
        <v>#REF!</v>
      </c>
      <c r="C50" s="121" t="e">
        <f>JANUARI!#REF!</f>
        <v>#REF!</v>
      </c>
      <c r="D50" s="121" t="e">
        <f>JANUARI!#REF!</f>
        <v>#REF!</v>
      </c>
      <c r="E50" s="121" t="e">
        <f>JANUARI!#REF!</f>
        <v>#REF!</v>
      </c>
      <c r="F50" s="122" t="e">
        <f>JANUARI!#REF!</f>
        <v>#REF!</v>
      </c>
      <c r="G50" s="331" t="e">
        <f>JANUARI!#REF!</f>
        <v>#REF!</v>
      </c>
      <c r="H50" s="332" t="e">
        <f>JANUARI!#REF!</f>
        <v>#REF!</v>
      </c>
      <c r="I50" s="160" t="e">
        <f>JANUARI!#REF!</f>
        <v>#REF!</v>
      </c>
      <c r="J50" s="124" t="e">
        <f>JANUARI!#REF!</f>
        <v>#REF!</v>
      </c>
      <c r="K50" s="176" t="e">
        <f>JANUARI!#REF!</f>
        <v>#REF!</v>
      </c>
      <c r="L50" s="120" t="e">
        <f>JANUARI!#REF!</f>
        <v>#REF!</v>
      </c>
      <c r="M50" s="123" t="e">
        <f>JANUARI!#REF!</f>
        <v>#REF!</v>
      </c>
      <c r="N50" s="123" t="e">
        <f>JANUARI!#REF!</f>
        <v>#REF!</v>
      </c>
      <c r="O50" s="125" t="e">
        <f>JANUARI!#REF!</f>
        <v>#REF!</v>
      </c>
      <c r="P50" s="126" t="e">
        <f>JANUARI!#REF!</f>
        <v>#REF!</v>
      </c>
      <c r="Q50" s="222" t="e">
        <f>IF(LEFT(JANUARI!#REF!,1)="V",JANUARI!#REF!+JANUARI!#REF!)</f>
        <v>#REF!</v>
      </c>
      <c r="R50" s="241" t="e">
        <f>JANUARI!#REF!</f>
        <v>#REF!</v>
      </c>
      <c r="S50" s="242" t="e">
        <f>JANUARI!#REF!</f>
        <v>#REF!</v>
      </c>
      <c r="T50" s="82" t="e">
        <f>JANUARI!#REF!</f>
        <v>#REF!</v>
      </c>
    </row>
    <row r="51" spans="1:20" ht="13.5" customHeight="1" thickBot="1" x14ac:dyDescent="0.25">
      <c r="A51" s="718"/>
      <c r="B51" s="333" t="e">
        <f>JANUARI!#REF!</f>
        <v>#REF!</v>
      </c>
      <c r="C51" s="128" t="e">
        <f>JANUARI!#REF!</f>
        <v>#REF!</v>
      </c>
      <c r="D51" s="128" t="e">
        <f>JANUARI!#REF!</f>
        <v>#REF!</v>
      </c>
      <c r="E51" s="128" t="e">
        <f>JANUARI!#REF!</f>
        <v>#REF!</v>
      </c>
      <c r="F51" s="129" t="e">
        <f>JANUARI!#REF!</f>
        <v>#REF!</v>
      </c>
      <c r="G51" s="334" t="e">
        <f>JANUARI!#REF!</f>
        <v>#REF!</v>
      </c>
      <c r="H51" s="335" t="e">
        <f>JANUARI!#REF!</f>
        <v>#REF!</v>
      </c>
      <c r="I51" s="161" t="e">
        <f>JANUARI!#REF!</f>
        <v>#REF!</v>
      </c>
      <c r="J51" s="131" t="e">
        <f>JANUARI!#REF!</f>
        <v>#REF!</v>
      </c>
      <c r="K51" s="178" t="e">
        <f>JANUARI!#REF!</f>
        <v>#REF!</v>
      </c>
      <c r="L51" s="127" t="e">
        <f>JANUARI!#REF!</f>
        <v>#REF!</v>
      </c>
      <c r="M51" s="130" t="e">
        <f>JANUARI!#REF!</f>
        <v>#REF!</v>
      </c>
      <c r="N51" s="130" t="e">
        <f>JANUARI!#REF!</f>
        <v>#REF!</v>
      </c>
      <c r="O51" s="132" t="e">
        <f>JANUARI!#REF!</f>
        <v>#REF!</v>
      </c>
      <c r="P51" s="133" t="e">
        <f>JANUARI!#REF!</f>
        <v>#REF!</v>
      </c>
      <c r="Q51" s="224" t="e">
        <f>IF(LEFT(JANUARI!#REF!,1)="V",JANUARI!#REF!+JANUARI!#REF!)</f>
        <v>#REF!</v>
      </c>
      <c r="R51" s="243" t="e">
        <f>JANUARI!#REF!</f>
        <v>#REF!</v>
      </c>
      <c r="S51" s="244" t="e">
        <f>JANUARI!#REF!</f>
        <v>#REF!</v>
      </c>
      <c r="T51" s="82" t="e">
        <f>JANUARI!#REF!</f>
        <v>#REF!</v>
      </c>
    </row>
    <row r="52" spans="1:20" ht="12.75" customHeight="1" x14ac:dyDescent="0.2">
      <c r="A52" s="716" t="e">
        <f>JANUARI!#REF!</f>
        <v>#REF!</v>
      </c>
      <c r="B52" s="336" t="e">
        <f>JANUARI!#REF!</f>
        <v>#REF!</v>
      </c>
      <c r="C52" s="135" t="e">
        <f>JANUARI!#REF!</f>
        <v>#REF!</v>
      </c>
      <c r="D52" s="135" t="e">
        <f>JANUARI!#REF!</f>
        <v>#REF!</v>
      </c>
      <c r="E52" s="135" t="e">
        <f>JANUARI!#REF!</f>
        <v>#REF!</v>
      </c>
      <c r="F52" s="136" t="e">
        <f>JANUARI!#REF!</f>
        <v>#REF!</v>
      </c>
      <c r="G52" s="337" t="e">
        <f>JANUARI!#REF!</f>
        <v>#REF!</v>
      </c>
      <c r="H52" s="338" t="e">
        <f>JANUARI!#REF!</f>
        <v>#REF!</v>
      </c>
      <c r="I52" s="169" t="e">
        <f>JANUARI!#REF!</f>
        <v>#REF!</v>
      </c>
      <c r="J52" s="138" t="e">
        <f>JANUARI!#REF!</f>
        <v>#REF!</v>
      </c>
      <c r="K52" s="179" t="e">
        <f>JANUARI!#REF!</f>
        <v>#REF!</v>
      </c>
      <c r="L52" s="134" t="e">
        <f>JANUARI!#REF!</f>
        <v>#REF!</v>
      </c>
      <c r="M52" s="137" t="e">
        <f>JANUARI!#REF!</f>
        <v>#REF!</v>
      </c>
      <c r="N52" s="137" t="e">
        <f>JANUARI!#REF!</f>
        <v>#REF!</v>
      </c>
      <c r="O52" s="139" t="e">
        <f>JANUARI!#REF!</f>
        <v>#REF!</v>
      </c>
      <c r="P52" s="140" t="e">
        <f>JANUARI!#REF!</f>
        <v>#REF!</v>
      </c>
      <c r="Q52" s="221" t="e">
        <f>IF(LEFT(JANUARI!#REF!,1)="V",JANUARI!#REF!+JANUARI!#REF!)</f>
        <v>#REF!</v>
      </c>
      <c r="R52" s="247" t="e">
        <f>JANUARI!#REF!</f>
        <v>#REF!</v>
      </c>
      <c r="S52" s="248" t="e">
        <f>JANUARI!#REF!</f>
        <v>#REF!</v>
      </c>
      <c r="T52" s="82" t="e">
        <f>JANUARI!#REF!</f>
        <v>#REF!</v>
      </c>
    </row>
    <row r="53" spans="1:20" ht="12.75" customHeight="1" x14ac:dyDescent="0.2">
      <c r="A53" s="717"/>
      <c r="B53" s="330" t="e">
        <f>JANUARI!#REF!</f>
        <v>#REF!</v>
      </c>
      <c r="C53" s="121" t="e">
        <f>JANUARI!#REF!</f>
        <v>#REF!</v>
      </c>
      <c r="D53" s="121" t="e">
        <f>JANUARI!#REF!</f>
        <v>#REF!</v>
      </c>
      <c r="E53" s="121" t="e">
        <f>JANUARI!#REF!</f>
        <v>#REF!</v>
      </c>
      <c r="F53" s="122" t="e">
        <f>JANUARI!#REF!</f>
        <v>#REF!</v>
      </c>
      <c r="G53" s="331" t="e">
        <f>JANUARI!#REF!</f>
        <v>#REF!</v>
      </c>
      <c r="H53" s="332" t="e">
        <f>JANUARI!#REF!</f>
        <v>#REF!</v>
      </c>
      <c r="I53" s="160" t="e">
        <f>JANUARI!#REF!</f>
        <v>#REF!</v>
      </c>
      <c r="J53" s="124" t="e">
        <f>JANUARI!#REF!</f>
        <v>#REF!</v>
      </c>
      <c r="K53" s="176" t="e">
        <f>JANUARI!#REF!</f>
        <v>#REF!</v>
      </c>
      <c r="L53" s="120" t="e">
        <f>JANUARI!#REF!</f>
        <v>#REF!</v>
      </c>
      <c r="M53" s="123" t="e">
        <f>JANUARI!#REF!</f>
        <v>#REF!</v>
      </c>
      <c r="N53" s="123" t="e">
        <f>JANUARI!#REF!</f>
        <v>#REF!</v>
      </c>
      <c r="O53" s="125" t="e">
        <f>JANUARI!#REF!</f>
        <v>#REF!</v>
      </c>
      <c r="P53" s="126" t="e">
        <f>JANUARI!#REF!</f>
        <v>#REF!</v>
      </c>
      <c r="Q53" s="222" t="e">
        <f>IF(LEFT(JANUARI!#REF!,1)="V",JANUARI!#REF!+JANUARI!#REF!)</f>
        <v>#REF!</v>
      </c>
      <c r="R53" s="241" t="e">
        <f>JANUARI!#REF!</f>
        <v>#REF!</v>
      </c>
      <c r="S53" s="242" t="e">
        <f>JANUARI!#REF!</f>
        <v>#REF!</v>
      </c>
      <c r="T53" s="82" t="e">
        <f>JANUARI!#REF!</f>
        <v>#REF!</v>
      </c>
    </row>
    <row r="54" spans="1:20" ht="12.75" customHeight="1" x14ac:dyDescent="0.2">
      <c r="A54" s="717"/>
      <c r="B54" s="330" t="e">
        <f>JANUARI!#REF!</f>
        <v>#REF!</v>
      </c>
      <c r="C54" s="121" t="e">
        <f>JANUARI!#REF!</f>
        <v>#REF!</v>
      </c>
      <c r="D54" s="121" t="e">
        <f>JANUARI!#REF!</f>
        <v>#REF!</v>
      </c>
      <c r="E54" s="121" t="e">
        <f>JANUARI!#REF!</f>
        <v>#REF!</v>
      </c>
      <c r="F54" s="122" t="e">
        <f>JANUARI!#REF!</f>
        <v>#REF!</v>
      </c>
      <c r="G54" s="331" t="e">
        <f>JANUARI!#REF!</f>
        <v>#REF!</v>
      </c>
      <c r="H54" s="332" t="e">
        <f>JANUARI!#REF!</f>
        <v>#REF!</v>
      </c>
      <c r="I54" s="160" t="e">
        <f>JANUARI!#REF!</f>
        <v>#REF!</v>
      </c>
      <c r="J54" s="124" t="e">
        <f>JANUARI!#REF!</f>
        <v>#REF!</v>
      </c>
      <c r="K54" s="176" t="e">
        <f>JANUARI!#REF!</f>
        <v>#REF!</v>
      </c>
      <c r="L54" s="120" t="e">
        <f>JANUARI!#REF!</f>
        <v>#REF!</v>
      </c>
      <c r="M54" s="123" t="e">
        <f>JANUARI!#REF!</f>
        <v>#REF!</v>
      </c>
      <c r="N54" s="123" t="e">
        <f>JANUARI!#REF!</f>
        <v>#REF!</v>
      </c>
      <c r="O54" s="125" t="e">
        <f>JANUARI!#REF!</f>
        <v>#REF!</v>
      </c>
      <c r="P54" s="126" t="e">
        <f>JANUARI!#REF!</f>
        <v>#REF!</v>
      </c>
      <c r="Q54" s="222" t="e">
        <f>IF(LEFT(JANUARI!#REF!,1)="V",JANUARI!#REF!+JANUARI!#REF!)</f>
        <v>#REF!</v>
      </c>
      <c r="R54" s="241" t="e">
        <f>JANUARI!#REF!</f>
        <v>#REF!</v>
      </c>
      <c r="S54" s="242" t="e">
        <f>JANUARI!#REF!</f>
        <v>#REF!</v>
      </c>
      <c r="T54" s="82" t="e">
        <f>JANUARI!#REF!</f>
        <v>#REF!</v>
      </c>
    </row>
    <row r="55" spans="1:20" ht="12.75" customHeight="1" x14ac:dyDescent="0.2">
      <c r="A55" s="717"/>
      <c r="B55" s="330" t="e">
        <f>JANUARI!#REF!</f>
        <v>#REF!</v>
      </c>
      <c r="C55" s="121" t="e">
        <f>JANUARI!#REF!</f>
        <v>#REF!</v>
      </c>
      <c r="D55" s="121" t="e">
        <f>JANUARI!#REF!</f>
        <v>#REF!</v>
      </c>
      <c r="E55" s="121" t="e">
        <f>JANUARI!#REF!</f>
        <v>#REF!</v>
      </c>
      <c r="F55" s="122" t="e">
        <f>JANUARI!#REF!</f>
        <v>#REF!</v>
      </c>
      <c r="G55" s="331" t="e">
        <f>JANUARI!#REF!</f>
        <v>#REF!</v>
      </c>
      <c r="H55" s="332" t="e">
        <f>JANUARI!#REF!</f>
        <v>#REF!</v>
      </c>
      <c r="I55" s="160" t="e">
        <f>JANUARI!#REF!</f>
        <v>#REF!</v>
      </c>
      <c r="J55" s="124" t="e">
        <f>JANUARI!#REF!</f>
        <v>#REF!</v>
      </c>
      <c r="K55" s="176" t="e">
        <f>JANUARI!#REF!</f>
        <v>#REF!</v>
      </c>
      <c r="L55" s="120" t="e">
        <f>JANUARI!#REF!</f>
        <v>#REF!</v>
      </c>
      <c r="M55" s="123" t="e">
        <f>JANUARI!#REF!</f>
        <v>#REF!</v>
      </c>
      <c r="N55" s="123" t="e">
        <f>JANUARI!#REF!</f>
        <v>#REF!</v>
      </c>
      <c r="O55" s="125" t="e">
        <f>JANUARI!#REF!</f>
        <v>#REF!</v>
      </c>
      <c r="P55" s="126" t="e">
        <f>JANUARI!#REF!</f>
        <v>#REF!</v>
      </c>
      <c r="Q55" s="222" t="e">
        <f>IF(LEFT(JANUARI!#REF!,1)="V",JANUARI!#REF!+JANUARI!#REF!)</f>
        <v>#REF!</v>
      </c>
      <c r="R55" s="241" t="e">
        <f>JANUARI!#REF!</f>
        <v>#REF!</v>
      </c>
      <c r="S55" s="242" t="e">
        <f>JANUARI!#REF!</f>
        <v>#REF!</v>
      </c>
      <c r="T55" s="82" t="e">
        <f>JANUARI!#REF!</f>
        <v>#REF!</v>
      </c>
    </row>
    <row r="56" spans="1:20" ht="13.5" customHeight="1" thickBot="1" x14ac:dyDescent="0.25">
      <c r="A56" s="718"/>
      <c r="B56" s="339" t="e">
        <f>JANUARI!#REF!</f>
        <v>#REF!</v>
      </c>
      <c r="C56" s="142" t="e">
        <f>JANUARI!#REF!</f>
        <v>#REF!</v>
      </c>
      <c r="D56" s="142" t="e">
        <f>JANUARI!#REF!</f>
        <v>#REF!</v>
      </c>
      <c r="E56" s="142" t="e">
        <f>JANUARI!#REF!</f>
        <v>#REF!</v>
      </c>
      <c r="F56" s="143" t="e">
        <f>JANUARI!#REF!</f>
        <v>#REF!</v>
      </c>
      <c r="G56" s="340" t="e">
        <f>JANUARI!#REF!</f>
        <v>#REF!</v>
      </c>
      <c r="H56" s="341" t="e">
        <f>JANUARI!#REF!</f>
        <v>#REF!</v>
      </c>
      <c r="I56" s="168" t="e">
        <f>JANUARI!#REF!</f>
        <v>#REF!</v>
      </c>
      <c r="J56" s="145" t="e">
        <f>JANUARI!#REF!</f>
        <v>#REF!</v>
      </c>
      <c r="K56" s="177" t="e">
        <f>JANUARI!#REF!</f>
        <v>#REF!</v>
      </c>
      <c r="L56" s="141" t="e">
        <f>JANUARI!#REF!</f>
        <v>#REF!</v>
      </c>
      <c r="M56" s="144" t="e">
        <f>JANUARI!#REF!</f>
        <v>#REF!</v>
      </c>
      <c r="N56" s="144" t="e">
        <f>JANUARI!#REF!</f>
        <v>#REF!</v>
      </c>
      <c r="O56" s="146" t="e">
        <f>JANUARI!#REF!</f>
        <v>#REF!</v>
      </c>
      <c r="P56" s="147" t="e">
        <f>JANUARI!#REF!</f>
        <v>#REF!</v>
      </c>
      <c r="Q56" s="224" t="e">
        <f>IF(LEFT(JANUARI!#REF!,1)="V",JANUARI!#REF!+JANUARI!#REF!)</f>
        <v>#REF!</v>
      </c>
      <c r="R56" s="245" t="e">
        <f>JANUARI!#REF!</f>
        <v>#REF!</v>
      </c>
      <c r="S56" s="246" t="e">
        <f>JANUARI!#REF!</f>
        <v>#REF!</v>
      </c>
      <c r="T56" s="82" t="e">
        <f>JANUARI!#REF!</f>
        <v>#REF!</v>
      </c>
    </row>
    <row r="57" spans="1:20" ht="12.75" customHeight="1" x14ac:dyDescent="0.2">
      <c r="A57" s="716" t="e">
        <f>JANUARI!#REF!</f>
        <v>#REF!</v>
      </c>
      <c r="B57" s="327" t="e">
        <f>JANUARI!#REF!</f>
        <v>#REF!</v>
      </c>
      <c r="C57" s="114" t="e">
        <f>JANUARI!#REF!</f>
        <v>#REF!</v>
      </c>
      <c r="D57" s="114" t="e">
        <f>JANUARI!#REF!</f>
        <v>#REF!</v>
      </c>
      <c r="E57" s="114" t="e">
        <f>JANUARI!#REF!</f>
        <v>#REF!</v>
      </c>
      <c r="F57" s="115" t="e">
        <f>JANUARI!#REF!</f>
        <v>#REF!</v>
      </c>
      <c r="G57" s="328" t="e">
        <f>JANUARI!#REF!</f>
        <v>#REF!</v>
      </c>
      <c r="H57" s="329" t="e">
        <f>JANUARI!#REF!</f>
        <v>#REF!</v>
      </c>
      <c r="I57" s="159" t="e">
        <f>JANUARI!#REF!</f>
        <v>#REF!</v>
      </c>
      <c r="J57" s="117" t="e">
        <f>JANUARI!#REF!</f>
        <v>#REF!</v>
      </c>
      <c r="K57" s="175" t="e">
        <f>JANUARI!#REF!</f>
        <v>#REF!</v>
      </c>
      <c r="L57" s="113" t="e">
        <f>JANUARI!#REF!</f>
        <v>#REF!</v>
      </c>
      <c r="M57" s="116" t="e">
        <f>JANUARI!#REF!</f>
        <v>#REF!</v>
      </c>
      <c r="N57" s="116" t="e">
        <f>JANUARI!#REF!</f>
        <v>#REF!</v>
      </c>
      <c r="O57" s="118" t="e">
        <f>JANUARI!#REF!</f>
        <v>#REF!</v>
      </c>
      <c r="P57" s="119" t="e">
        <f>JANUARI!#REF!</f>
        <v>#REF!</v>
      </c>
      <c r="Q57" s="225" t="e">
        <f>IF(LEFT(JANUARI!#REF!,1)="V",JANUARI!#REF!+JANUARI!#REF!)</f>
        <v>#REF!</v>
      </c>
      <c r="R57" s="239" t="e">
        <f>JANUARI!#REF!</f>
        <v>#REF!</v>
      </c>
      <c r="S57" s="240" t="e">
        <f>JANUARI!#REF!</f>
        <v>#REF!</v>
      </c>
      <c r="T57" s="82" t="e">
        <f>JANUARI!#REF!</f>
        <v>#REF!</v>
      </c>
    </row>
    <row r="58" spans="1:20" ht="12.75" customHeight="1" x14ac:dyDescent="0.2">
      <c r="A58" s="717"/>
      <c r="B58" s="330" t="e">
        <f>JANUARI!#REF!</f>
        <v>#REF!</v>
      </c>
      <c r="C58" s="121" t="e">
        <f>JANUARI!#REF!</f>
        <v>#REF!</v>
      </c>
      <c r="D58" s="121" t="e">
        <f>JANUARI!#REF!</f>
        <v>#REF!</v>
      </c>
      <c r="E58" s="121" t="e">
        <f>JANUARI!#REF!</f>
        <v>#REF!</v>
      </c>
      <c r="F58" s="122" t="e">
        <f>JANUARI!#REF!</f>
        <v>#REF!</v>
      </c>
      <c r="G58" s="331" t="e">
        <f>JANUARI!#REF!</f>
        <v>#REF!</v>
      </c>
      <c r="H58" s="332" t="e">
        <f>JANUARI!#REF!</f>
        <v>#REF!</v>
      </c>
      <c r="I58" s="160" t="e">
        <f>JANUARI!#REF!</f>
        <v>#REF!</v>
      </c>
      <c r="J58" s="124" t="e">
        <f>JANUARI!#REF!</f>
        <v>#REF!</v>
      </c>
      <c r="K58" s="176" t="e">
        <f>JANUARI!#REF!</f>
        <v>#REF!</v>
      </c>
      <c r="L58" s="120" t="e">
        <f>JANUARI!#REF!</f>
        <v>#REF!</v>
      </c>
      <c r="M58" s="123" t="e">
        <f>JANUARI!#REF!</f>
        <v>#REF!</v>
      </c>
      <c r="N58" s="123" t="e">
        <f>JANUARI!#REF!</f>
        <v>#REF!</v>
      </c>
      <c r="O58" s="125" t="e">
        <f>JANUARI!#REF!</f>
        <v>#REF!</v>
      </c>
      <c r="P58" s="126" t="e">
        <f>JANUARI!#REF!</f>
        <v>#REF!</v>
      </c>
      <c r="Q58" s="222" t="e">
        <f>IF(LEFT(JANUARI!#REF!,1)="V",JANUARI!#REF!+JANUARI!#REF!)</f>
        <v>#REF!</v>
      </c>
      <c r="R58" s="241" t="e">
        <f>JANUARI!#REF!</f>
        <v>#REF!</v>
      </c>
      <c r="S58" s="242" t="e">
        <f>JANUARI!#REF!</f>
        <v>#REF!</v>
      </c>
      <c r="T58" s="82" t="e">
        <f>JANUARI!#REF!</f>
        <v>#REF!</v>
      </c>
    </row>
    <row r="59" spans="1:20" ht="12.75" customHeight="1" x14ac:dyDescent="0.2">
      <c r="A59" s="717"/>
      <c r="B59" s="330" t="e">
        <f>JANUARI!#REF!</f>
        <v>#REF!</v>
      </c>
      <c r="C59" s="121" t="e">
        <f>JANUARI!#REF!</f>
        <v>#REF!</v>
      </c>
      <c r="D59" s="121" t="e">
        <f>JANUARI!#REF!</f>
        <v>#REF!</v>
      </c>
      <c r="E59" s="121" t="e">
        <f>JANUARI!#REF!</f>
        <v>#REF!</v>
      </c>
      <c r="F59" s="122" t="e">
        <f>JANUARI!#REF!</f>
        <v>#REF!</v>
      </c>
      <c r="G59" s="331" t="e">
        <f>JANUARI!#REF!</f>
        <v>#REF!</v>
      </c>
      <c r="H59" s="332" t="e">
        <f>JANUARI!#REF!</f>
        <v>#REF!</v>
      </c>
      <c r="I59" s="160" t="e">
        <f>JANUARI!#REF!</f>
        <v>#REF!</v>
      </c>
      <c r="J59" s="124" t="e">
        <f>JANUARI!#REF!</f>
        <v>#REF!</v>
      </c>
      <c r="K59" s="176" t="e">
        <f>JANUARI!#REF!</f>
        <v>#REF!</v>
      </c>
      <c r="L59" s="120" t="e">
        <f>JANUARI!#REF!</f>
        <v>#REF!</v>
      </c>
      <c r="M59" s="123" t="e">
        <f>JANUARI!#REF!</f>
        <v>#REF!</v>
      </c>
      <c r="N59" s="123" t="e">
        <f>JANUARI!#REF!</f>
        <v>#REF!</v>
      </c>
      <c r="O59" s="125" t="e">
        <f>JANUARI!#REF!</f>
        <v>#REF!</v>
      </c>
      <c r="P59" s="126" t="e">
        <f>JANUARI!#REF!</f>
        <v>#REF!</v>
      </c>
      <c r="Q59" s="222" t="e">
        <f>IF(LEFT(JANUARI!#REF!,1)="V",JANUARI!#REF!+JANUARI!#REF!)</f>
        <v>#REF!</v>
      </c>
      <c r="R59" s="241" t="e">
        <f>JANUARI!#REF!</f>
        <v>#REF!</v>
      </c>
      <c r="S59" s="242" t="e">
        <f>JANUARI!#REF!</f>
        <v>#REF!</v>
      </c>
      <c r="T59" s="82" t="e">
        <f>JANUARI!#REF!</f>
        <v>#REF!</v>
      </c>
    </row>
    <row r="60" spans="1:20" ht="12.75" customHeight="1" x14ac:dyDescent="0.2">
      <c r="A60" s="717"/>
      <c r="B60" s="330" t="e">
        <f>JANUARI!#REF!</f>
        <v>#REF!</v>
      </c>
      <c r="C60" s="121" t="e">
        <f>JANUARI!#REF!</f>
        <v>#REF!</v>
      </c>
      <c r="D60" s="121" t="e">
        <f>JANUARI!#REF!</f>
        <v>#REF!</v>
      </c>
      <c r="E60" s="121" t="e">
        <f>JANUARI!#REF!</f>
        <v>#REF!</v>
      </c>
      <c r="F60" s="122" t="e">
        <f>JANUARI!#REF!</f>
        <v>#REF!</v>
      </c>
      <c r="G60" s="331" t="e">
        <f>JANUARI!#REF!</f>
        <v>#REF!</v>
      </c>
      <c r="H60" s="332" t="e">
        <f>JANUARI!#REF!</f>
        <v>#REF!</v>
      </c>
      <c r="I60" s="160" t="e">
        <f>JANUARI!#REF!</f>
        <v>#REF!</v>
      </c>
      <c r="J60" s="124" t="e">
        <f>JANUARI!#REF!</f>
        <v>#REF!</v>
      </c>
      <c r="K60" s="176" t="e">
        <f>JANUARI!#REF!</f>
        <v>#REF!</v>
      </c>
      <c r="L60" s="120" t="e">
        <f>JANUARI!#REF!</f>
        <v>#REF!</v>
      </c>
      <c r="M60" s="123" t="e">
        <f>JANUARI!#REF!</f>
        <v>#REF!</v>
      </c>
      <c r="N60" s="123" t="e">
        <f>JANUARI!#REF!</f>
        <v>#REF!</v>
      </c>
      <c r="O60" s="125" t="e">
        <f>JANUARI!#REF!</f>
        <v>#REF!</v>
      </c>
      <c r="P60" s="126" t="e">
        <f>JANUARI!#REF!</f>
        <v>#REF!</v>
      </c>
      <c r="Q60" s="222" t="e">
        <f>IF(LEFT(JANUARI!#REF!,1)="V",JANUARI!#REF!+JANUARI!#REF!)</f>
        <v>#REF!</v>
      </c>
      <c r="R60" s="241" t="e">
        <f>JANUARI!#REF!</f>
        <v>#REF!</v>
      </c>
      <c r="S60" s="242" t="e">
        <f>JANUARI!#REF!</f>
        <v>#REF!</v>
      </c>
      <c r="T60" s="82" t="e">
        <f>JANUARI!#REF!</f>
        <v>#REF!</v>
      </c>
    </row>
    <row r="61" spans="1:20" ht="13.5" customHeight="1" thickBot="1" x14ac:dyDescent="0.25">
      <c r="A61" s="718"/>
      <c r="B61" s="333" t="e">
        <f>JANUARI!#REF!</f>
        <v>#REF!</v>
      </c>
      <c r="C61" s="128" t="e">
        <f>JANUARI!#REF!</f>
        <v>#REF!</v>
      </c>
      <c r="D61" s="128" t="e">
        <f>JANUARI!#REF!</f>
        <v>#REF!</v>
      </c>
      <c r="E61" s="128" t="e">
        <f>JANUARI!#REF!</f>
        <v>#REF!</v>
      </c>
      <c r="F61" s="129" t="e">
        <f>JANUARI!#REF!</f>
        <v>#REF!</v>
      </c>
      <c r="G61" s="334" t="e">
        <f>JANUARI!#REF!</f>
        <v>#REF!</v>
      </c>
      <c r="H61" s="335" t="e">
        <f>JANUARI!#REF!</f>
        <v>#REF!</v>
      </c>
      <c r="I61" s="161" t="e">
        <f>JANUARI!#REF!</f>
        <v>#REF!</v>
      </c>
      <c r="J61" s="131" t="e">
        <f>JANUARI!#REF!</f>
        <v>#REF!</v>
      </c>
      <c r="K61" s="178" t="e">
        <f>JANUARI!#REF!</f>
        <v>#REF!</v>
      </c>
      <c r="L61" s="127" t="e">
        <f>JANUARI!#REF!</f>
        <v>#REF!</v>
      </c>
      <c r="M61" s="130" t="e">
        <f>JANUARI!#REF!</f>
        <v>#REF!</v>
      </c>
      <c r="N61" s="130" t="e">
        <f>JANUARI!#REF!</f>
        <v>#REF!</v>
      </c>
      <c r="O61" s="132" t="e">
        <f>JANUARI!#REF!</f>
        <v>#REF!</v>
      </c>
      <c r="P61" s="133" t="e">
        <f>JANUARI!#REF!</f>
        <v>#REF!</v>
      </c>
      <c r="Q61" s="223" t="e">
        <f>IF(LEFT(JANUARI!#REF!,1)="V",JANUARI!#REF!+JANUARI!#REF!)</f>
        <v>#REF!</v>
      </c>
      <c r="R61" s="243" t="e">
        <f>JANUARI!#REF!</f>
        <v>#REF!</v>
      </c>
      <c r="S61" s="244" t="e">
        <f>JANUARI!#REF!</f>
        <v>#REF!</v>
      </c>
      <c r="T61" s="82" t="e">
        <f>JANUARI!#REF!</f>
        <v>#REF!</v>
      </c>
    </row>
    <row r="62" spans="1:20" ht="12.75" customHeight="1" x14ac:dyDescent="0.2">
      <c r="A62" s="716" t="e">
        <f>JANUARI!#REF!</f>
        <v>#REF!</v>
      </c>
      <c r="B62" s="336" t="e">
        <f>JANUARI!#REF!</f>
        <v>#REF!</v>
      </c>
      <c r="C62" s="135" t="e">
        <f>JANUARI!#REF!</f>
        <v>#REF!</v>
      </c>
      <c r="D62" s="135" t="e">
        <f>JANUARI!#REF!</f>
        <v>#REF!</v>
      </c>
      <c r="E62" s="135" t="e">
        <f>JANUARI!#REF!</f>
        <v>#REF!</v>
      </c>
      <c r="F62" s="136" t="e">
        <f>JANUARI!#REF!</f>
        <v>#REF!</v>
      </c>
      <c r="G62" s="337" t="e">
        <f>JANUARI!#REF!</f>
        <v>#REF!</v>
      </c>
      <c r="H62" s="338" t="e">
        <f>JANUARI!#REF!</f>
        <v>#REF!</v>
      </c>
      <c r="I62" s="169" t="e">
        <f>JANUARI!#REF!</f>
        <v>#REF!</v>
      </c>
      <c r="J62" s="138" t="e">
        <f>JANUARI!#REF!</f>
        <v>#REF!</v>
      </c>
      <c r="K62" s="179" t="e">
        <f>JANUARI!#REF!</f>
        <v>#REF!</v>
      </c>
      <c r="L62" s="134" t="e">
        <f>JANUARI!#REF!</f>
        <v>#REF!</v>
      </c>
      <c r="M62" s="137" t="e">
        <f>JANUARI!#REF!</f>
        <v>#REF!</v>
      </c>
      <c r="N62" s="137" t="e">
        <f>JANUARI!#REF!</f>
        <v>#REF!</v>
      </c>
      <c r="O62" s="139" t="e">
        <f>JANUARI!#REF!</f>
        <v>#REF!</v>
      </c>
      <c r="P62" s="140" t="e">
        <f>JANUARI!#REF!</f>
        <v>#REF!</v>
      </c>
      <c r="Q62" s="221" t="e">
        <f>IF(LEFT(JANUARI!#REF!,1)="V",JANUARI!#REF!+JANUARI!#REF!)</f>
        <v>#REF!</v>
      </c>
      <c r="R62" s="247" t="e">
        <f>JANUARI!#REF!</f>
        <v>#REF!</v>
      </c>
      <c r="S62" s="248" t="e">
        <f>JANUARI!#REF!</f>
        <v>#REF!</v>
      </c>
      <c r="T62" s="82" t="e">
        <f>JANUARI!#REF!</f>
        <v>#REF!</v>
      </c>
    </row>
    <row r="63" spans="1:20" ht="12.75" customHeight="1" x14ac:dyDescent="0.2">
      <c r="A63" s="717"/>
      <c r="B63" s="330" t="e">
        <f>JANUARI!#REF!</f>
        <v>#REF!</v>
      </c>
      <c r="C63" s="121" t="e">
        <f>JANUARI!#REF!</f>
        <v>#REF!</v>
      </c>
      <c r="D63" s="121" t="e">
        <f>JANUARI!#REF!</f>
        <v>#REF!</v>
      </c>
      <c r="E63" s="121" t="e">
        <f>JANUARI!#REF!</f>
        <v>#REF!</v>
      </c>
      <c r="F63" s="122" t="e">
        <f>JANUARI!#REF!</f>
        <v>#REF!</v>
      </c>
      <c r="G63" s="331" t="e">
        <f>JANUARI!#REF!</f>
        <v>#REF!</v>
      </c>
      <c r="H63" s="332" t="e">
        <f>JANUARI!#REF!</f>
        <v>#REF!</v>
      </c>
      <c r="I63" s="160" t="e">
        <f>JANUARI!#REF!</f>
        <v>#REF!</v>
      </c>
      <c r="J63" s="124" t="e">
        <f>JANUARI!#REF!</f>
        <v>#REF!</v>
      </c>
      <c r="K63" s="176" t="e">
        <f>JANUARI!#REF!</f>
        <v>#REF!</v>
      </c>
      <c r="L63" s="120" t="e">
        <f>JANUARI!#REF!</f>
        <v>#REF!</v>
      </c>
      <c r="M63" s="123" t="e">
        <f>JANUARI!#REF!</f>
        <v>#REF!</v>
      </c>
      <c r="N63" s="123" t="e">
        <f>JANUARI!#REF!</f>
        <v>#REF!</v>
      </c>
      <c r="O63" s="125" t="e">
        <f>JANUARI!#REF!</f>
        <v>#REF!</v>
      </c>
      <c r="P63" s="126" t="e">
        <f>JANUARI!#REF!</f>
        <v>#REF!</v>
      </c>
      <c r="Q63" s="222" t="e">
        <f>IF(LEFT(JANUARI!#REF!,1)="V",JANUARI!#REF!+JANUARI!#REF!)</f>
        <v>#REF!</v>
      </c>
      <c r="R63" s="241" t="e">
        <f>JANUARI!#REF!</f>
        <v>#REF!</v>
      </c>
      <c r="S63" s="242" t="e">
        <f>JANUARI!#REF!</f>
        <v>#REF!</v>
      </c>
      <c r="T63" s="82" t="e">
        <f>JANUARI!#REF!</f>
        <v>#REF!</v>
      </c>
    </row>
    <row r="64" spans="1:20" ht="12.75" customHeight="1" x14ac:dyDescent="0.2">
      <c r="A64" s="717"/>
      <c r="B64" s="330" t="e">
        <f>JANUARI!#REF!</f>
        <v>#REF!</v>
      </c>
      <c r="C64" s="121" t="e">
        <f>JANUARI!#REF!</f>
        <v>#REF!</v>
      </c>
      <c r="D64" s="121" t="e">
        <f>JANUARI!#REF!</f>
        <v>#REF!</v>
      </c>
      <c r="E64" s="121" t="e">
        <f>JANUARI!#REF!</f>
        <v>#REF!</v>
      </c>
      <c r="F64" s="122" t="e">
        <f>JANUARI!#REF!</f>
        <v>#REF!</v>
      </c>
      <c r="G64" s="331" t="e">
        <f>JANUARI!#REF!</f>
        <v>#REF!</v>
      </c>
      <c r="H64" s="332" t="e">
        <f>JANUARI!#REF!</f>
        <v>#REF!</v>
      </c>
      <c r="I64" s="160" t="e">
        <f>JANUARI!#REF!</f>
        <v>#REF!</v>
      </c>
      <c r="J64" s="124" t="e">
        <f>JANUARI!#REF!</f>
        <v>#REF!</v>
      </c>
      <c r="K64" s="176" t="e">
        <f>JANUARI!#REF!</f>
        <v>#REF!</v>
      </c>
      <c r="L64" s="120" t="e">
        <f>JANUARI!#REF!</f>
        <v>#REF!</v>
      </c>
      <c r="M64" s="123" t="e">
        <f>JANUARI!#REF!</f>
        <v>#REF!</v>
      </c>
      <c r="N64" s="123" t="e">
        <f>JANUARI!#REF!</f>
        <v>#REF!</v>
      </c>
      <c r="O64" s="125" t="e">
        <f>JANUARI!#REF!</f>
        <v>#REF!</v>
      </c>
      <c r="P64" s="126" t="e">
        <f>JANUARI!#REF!</f>
        <v>#REF!</v>
      </c>
      <c r="Q64" s="222" t="e">
        <f>IF(LEFT(JANUARI!#REF!,1)="V",JANUARI!#REF!+JANUARI!#REF!)</f>
        <v>#REF!</v>
      </c>
      <c r="R64" s="241" t="e">
        <f>JANUARI!#REF!</f>
        <v>#REF!</v>
      </c>
      <c r="S64" s="242" t="e">
        <f>JANUARI!#REF!</f>
        <v>#REF!</v>
      </c>
      <c r="T64" s="82" t="e">
        <f>JANUARI!#REF!</f>
        <v>#REF!</v>
      </c>
    </row>
    <row r="65" spans="1:20" ht="12.75" customHeight="1" x14ac:dyDescent="0.2">
      <c r="A65" s="717"/>
      <c r="B65" s="330" t="e">
        <f>JANUARI!#REF!</f>
        <v>#REF!</v>
      </c>
      <c r="C65" s="121" t="e">
        <f>JANUARI!#REF!</f>
        <v>#REF!</v>
      </c>
      <c r="D65" s="121" t="e">
        <f>JANUARI!#REF!</f>
        <v>#REF!</v>
      </c>
      <c r="E65" s="121" t="e">
        <f>JANUARI!#REF!</f>
        <v>#REF!</v>
      </c>
      <c r="F65" s="122" t="e">
        <f>JANUARI!#REF!</f>
        <v>#REF!</v>
      </c>
      <c r="G65" s="331" t="e">
        <f>JANUARI!#REF!</f>
        <v>#REF!</v>
      </c>
      <c r="H65" s="332" t="e">
        <f>JANUARI!#REF!</f>
        <v>#REF!</v>
      </c>
      <c r="I65" s="160" t="e">
        <f>JANUARI!#REF!</f>
        <v>#REF!</v>
      </c>
      <c r="J65" s="124" t="e">
        <f>JANUARI!#REF!</f>
        <v>#REF!</v>
      </c>
      <c r="K65" s="176" t="e">
        <f>JANUARI!#REF!</f>
        <v>#REF!</v>
      </c>
      <c r="L65" s="120" t="e">
        <f>JANUARI!#REF!</f>
        <v>#REF!</v>
      </c>
      <c r="M65" s="123" t="e">
        <f>JANUARI!#REF!</f>
        <v>#REF!</v>
      </c>
      <c r="N65" s="123" t="e">
        <f>JANUARI!#REF!</f>
        <v>#REF!</v>
      </c>
      <c r="O65" s="125" t="e">
        <f>JANUARI!#REF!</f>
        <v>#REF!</v>
      </c>
      <c r="P65" s="126" t="e">
        <f>JANUARI!#REF!</f>
        <v>#REF!</v>
      </c>
      <c r="Q65" s="222" t="e">
        <f>IF(LEFT(JANUARI!#REF!,1)="V",JANUARI!#REF!+JANUARI!#REF!)</f>
        <v>#REF!</v>
      </c>
      <c r="R65" s="241" t="e">
        <f>JANUARI!#REF!</f>
        <v>#REF!</v>
      </c>
      <c r="S65" s="242" t="e">
        <f>JANUARI!#REF!</f>
        <v>#REF!</v>
      </c>
      <c r="T65" s="82" t="e">
        <f>JANUARI!#REF!</f>
        <v>#REF!</v>
      </c>
    </row>
    <row r="66" spans="1:20" ht="13.5" customHeight="1" thickBot="1" x14ac:dyDescent="0.25">
      <c r="A66" s="718"/>
      <c r="B66" s="339" t="e">
        <f>JANUARI!#REF!</f>
        <v>#REF!</v>
      </c>
      <c r="C66" s="142" t="e">
        <f>JANUARI!#REF!</f>
        <v>#REF!</v>
      </c>
      <c r="D66" s="142" t="e">
        <f>JANUARI!#REF!</f>
        <v>#REF!</v>
      </c>
      <c r="E66" s="142" t="e">
        <f>JANUARI!#REF!</f>
        <v>#REF!</v>
      </c>
      <c r="F66" s="143" t="e">
        <f>JANUARI!#REF!</f>
        <v>#REF!</v>
      </c>
      <c r="G66" s="340" t="e">
        <f>JANUARI!#REF!</f>
        <v>#REF!</v>
      </c>
      <c r="H66" s="341" t="e">
        <f>JANUARI!#REF!</f>
        <v>#REF!</v>
      </c>
      <c r="I66" s="168" t="e">
        <f>JANUARI!#REF!</f>
        <v>#REF!</v>
      </c>
      <c r="J66" s="145" t="e">
        <f>JANUARI!#REF!</f>
        <v>#REF!</v>
      </c>
      <c r="K66" s="177" t="e">
        <f>JANUARI!#REF!</f>
        <v>#REF!</v>
      </c>
      <c r="L66" s="141" t="e">
        <f>JANUARI!#REF!</f>
        <v>#REF!</v>
      </c>
      <c r="M66" s="144" t="e">
        <f>JANUARI!#REF!</f>
        <v>#REF!</v>
      </c>
      <c r="N66" s="144" t="e">
        <f>JANUARI!#REF!</f>
        <v>#REF!</v>
      </c>
      <c r="O66" s="146" t="e">
        <f>JANUARI!#REF!</f>
        <v>#REF!</v>
      </c>
      <c r="P66" s="147" t="e">
        <f>JANUARI!#REF!</f>
        <v>#REF!</v>
      </c>
      <c r="Q66" s="224" t="e">
        <f>IF(LEFT(JANUARI!#REF!,1)="V",JANUARI!#REF!+JANUARI!#REF!)</f>
        <v>#REF!</v>
      </c>
      <c r="R66" s="245" t="e">
        <f>JANUARI!#REF!</f>
        <v>#REF!</v>
      </c>
      <c r="S66" s="246" t="e">
        <f>JANUARI!#REF!</f>
        <v>#REF!</v>
      </c>
      <c r="T66" s="82" t="e">
        <f>JANUARI!#REF!</f>
        <v>#REF!</v>
      </c>
    </row>
    <row r="67" spans="1:20" ht="12.75" customHeight="1" x14ac:dyDescent="0.2">
      <c r="A67" s="716" t="e">
        <f>JANUARI!#REF!</f>
        <v>#REF!</v>
      </c>
      <c r="B67" s="327" t="e">
        <f>JANUARI!#REF!</f>
        <v>#REF!</v>
      </c>
      <c r="C67" s="114" t="e">
        <f>JANUARI!#REF!</f>
        <v>#REF!</v>
      </c>
      <c r="D67" s="114" t="e">
        <f>JANUARI!#REF!</f>
        <v>#REF!</v>
      </c>
      <c r="E67" s="114" t="e">
        <f>JANUARI!#REF!</f>
        <v>#REF!</v>
      </c>
      <c r="F67" s="115" t="e">
        <f>JANUARI!#REF!</f>
        <v>#REF!</v>
      </c>
      <c r="G67" s="328" t="e">
        <f>JANUARI!#REF!</f>
        <v>#REF!</v>
      </c>
      <c r="H67" s="329" t="e">
        <f>JANUARI!#REF!</f>
        <v>#REF!</v>
      </c>
      <c r="I67" s="159" t="e">
        <f>JANUARI!#REF!</f>
        <v>#REF!</v>
      </c>
      <c r="J67" s="117" t="e">
        <f>JANUARI!#REF!</f>
        <v>#REF!</v>
      </c>
      <c r="K67" s="175" t="e">
        <f>JANUARI!#REF!</f>
        <v>#REF!</v>
      </c>
      <c r="L67" s="113" t="e">
        <f>JANUARI!#REF!</f>
        <v>#REF!</v>
      </c>
      <c r="M67" s="116" t="e">
        <f>JANUARI!#REF!</f>
        <v>#REF!</v>
      </c>
      <c r="N67" s="116" t="e">
        <f>JANUARI!#REF!</f>
        <v>#REF!</v>
      </c>
      <c r="O67" s="118" t="e">
        <f>JANUARI!#REF!</f>
        <v>#REF!</v>
      </c>
      <c r="P67" s="119" t="e">
        <f>JANUARI!#REF!</f>
        <v>#REF!</v>
      </c>
      <c r="Q67" s="225" t="e">
        <f>IF(LEFT(JANUARI!#REF!,1)="V",JANUARI!#REF!+JANUARI!#REF!)</f>
        <v>#REF!</v>
      </c>
      <c r="R67" s="239" t="e">
        <f>JANUARI!#REF!</f>
        <v>#REF!</v>
      </c>
      <c r="S67" s="240" t="e">
        <f>JANUARI!#REF!</f>
        <v>#REF!</v>
      </c>
      <c r="T67" s="82" t="e">
        <f>JANUARI!#REF!</f>
        <v>#REF!</v>
      </c>
    </row>
    <row r="68" spans="1:20" ht="12.75" customHeight="1" x14ac:dyDescent="0.2">
      <c r="A68" s="717"/>
      <c r="B68" s="330" t="e">
        <f>JANUARI!#REF!</f>
        <v>#REF!</v>
      </c>
      <c r="C68" s="121" t="e">
        <f>JANUARI!#REF!</f>
        <v>#REF!</v>
      </c>
      <c r="D68" s="121" t="e">
        <f>JANUARI!#REF!</f>
        <v>#REF!</v>
      </c>
      <c r="E68" s="121" t="e">
        <f>JANUARI!#REF!</f>
        <v>#REF!</v>
      </c>
      <c r="F68" s="122" t="e">
        <f>JANUARI!#REF!</f>
        <v>#REF!</v>
      </c>
      <c r="G68" s="331" t="e">
        <f>JANUARI!#REF!</f>
        <v>#REF!</v>
      </c>
      <c r="H68" s="332" t="e">
        <f>JANUARI!#REF!</f>
        <v>#REF!</v>
      </c>
      <c r="I68" s="160" t="e">
        <f>JANUARI!#REF!</f>
        <v>#REF!</v>
      </c>
      <c r="J68" s="124" t="e">
        <f>JANUARI!#REF!</f>
        <v>#REF!</v>
      </c>
      <c r="K68" s="176" t="e">
        <f>JANUARI!#REF!</f>
        <v>#REF!</v>
      </c>
      <c r="L68" s="120" t="e">
        <f>JANUARI!#REF!</f>
        <v>#REF!</v>
      </c>
      <c r="M68" s="123" t="e">
        <f>JANUARI!#REF!</f>
        <v>#REF!</v>
      </c>
      <c r="N68" s="123" t="e">
        <f>JANUARI!#REF!</f>
        <v>#REF!</v>
      </c>
      <c r="O68" s="125" t="e">
        <f>JANUARI!#REF!</f>
        <v>#REF!</v>
      </c>
      <c r="P68" s="126" t="e">
        <f>JANUARI!#REF!</f>
        <v>#REF!</v>
      </c>
      <c r="Q68" s="222" t="e">
        <f>IF(LEFT(JANUARI!#REF!,1)="V",JANUARI!#REF!+JANUARI!#REF!)</f>
        <v>#REF!</v>
      </c>
      <c r="R68" s="241" t="e">
        <f>JANUARI!#REF!</f>
        <v>#REF!</v>
      </c>
      <c r="S68" s="242" t="e">
        <f>JANUARI!#REF!</f>
        <v>#REF!</v>
      </c>
      <c r="T68" s="82" t="e">
        <f>JANUARI!#REF!</f>
        <v>#REF!</v>
      </c>
    </row>
    <row r="69" spans="1:20" ht="12.75" customHeight="1" x14ac:dyDescent="0.2">
      <c r="A69" s="717"/>
      <c r="B69" s="330" t="e">
        <f>JANUARI!#REF!</f>
        <v>#REF!</v>
      </c>
      <c r="C69" s="121" t="e">
        <f>JANUARI!#REF!</f>
        <v>#REF!</v>
      </c>
      <c r="D69" s="121" t="e">
        <f>JANUARI!#REF!</f>
        <v>#REF!</v>
      </c>
      <c r="E69" s="121" t="e">
        <f>JANUARI!#REF!</f>
        <v>#REF!</v>
      </c>
      <c r="F69" s="122" t="e">
        <f>JANUARI!#REF!</f>
        <v>#REF!</v>
      </c>
      <c r="G69" s="331" t="e">
        <f>JANUARI!#REF!</f>
        <v>#REF!</v>
      </c>
      <c r="H69" s="332" t="e">
        <f>JANUARI!#REF!</f>
        <v>#REF!</v>
      </c>
      <c r="I69" s="160" t="e">
        <f>JANUARI!#REF!</f>
        <v>#REF!</v>
      </c>
      <c r="J69" s="124" t="e">
        <f>JANUARI!#REF!</f>
        <v>#REF!</v>
      </c>
      <c r="K69" s="176" t="e">
        <f>JANUARI!#REF!</f>
        <v>#REF!</v>
      </c>
      <c r="L69" s="120" t="e">
        <f>JANUARI!#REF!</f>
        <v>#REF!</v>
      </c>
      <c r="M69" s="123" t="e">
        <f>JANUARI!#REF!</f>
        <v>#REF!</v>
      </c>
      <c r="N69" s="123" t="e">
        <f>JANUARI!#REF!</f>
        <v>#REF!</v>
      </c>
      <c r="O69" s="125" t="e">
        <f>JANUARI!#REF!</f>
        <v>#REF!</v>
      </c>
      <c r="P69" s="126" t="e">
        <f>JANUARI!#REF!</f>
        <v>#REF!</v>
      </c>
      <c r="Q69" s="222" t="e">
        <f>IF(LEFT(JANUARI!#REF!,1)="V",JANUARI!#REF!+JANUARI!#REF!)</f>
        <v>#REF!</v>
      </c>
      <c r="R69" s="241" t="e">
        <f>JANUARI!#REF!</f>
        <v>#REF!</v>
      </c>
      <c r="S69" s="242" t="e">
        <f>JANUARI!#REF!</f>
        <v>#REF!</v>
      </c>
      <c r="T69" s="82" t="e">
        <f>JANUARI!#REF!</f>
        <v>#REF!</v>
      </c>
    </row>
    <row r="70" spans="1:20" ht="12.75" customHeight="1" x14ac:dyDescent="0.2">
      <c r="A70" s="717"/>
      <c r="B70" s="330" t="e">
        <f>JANUARI!#REF!</f>
        <v>#REF!</v>
      </c>
      <c r="C70" s="121" t="e">
        <f>JANUARI!#REF!</f>
        <v>#REF!</v>
      </c>
      <c r="D70" s="121" t="e">
        <f>JANUARI!#REF!</f>
        <v>#REF!</v>
      </c>
      <c r="E70" s="121" t="e">
        <f>JANUARI!#REF!</f>
        <v>#REF!</v>
      </c>
      <c r="F70" s="122" t="e">
        <f>JANUARI!#REF!</f>
        <v>#REF!</v>
      </c>
      <c r="G70" s="331" t="e">
        <f>JANUARI!#REF!</f>
        <v>#REF!</v>
      </c>
      <c r="H70" s="332" t="e">
        <f>JANUARI!#REF!</f>
        <v>#REF!</v>
      </c>
      <c r="I70" s="160" t="e">
        <f>JANUARI!#REF!</f>
        <v>#REF!</v>
      </c>
      <c r="J70" s="124" t="e">
        <f>JANUARI!#REF!</f>
        <v>#REF!</v>
      </c>
      <c r="K70" s="176" t="e">
        <f>JANUARI!#REF!</f>
        <v>#REF!</v>
      </c>
      <c r="L70" s="120" t="e">
        <f>JANUARI!#REF!</f>
        <v>#REF!</v>
      </c>
      <c r="M70" s="123" t="e">
        <f>JANUARI!#REF!</f>
        <v>#REF!</v>
      </c>
      <c r="N70" s="123" t="e">
        <f>JANUARI!#REF!</f>
        <v>#REF!</v>
      </c>
      <c r="O70" s="125" t="e">
        <f>JANUARI!#REF!</f>
        <v>#REF!</v>
      </c>
      <c r="P70" s="126" t="e">
        <f>JANUARI!#REF!</f>
        <v>#REF!</v>
      </c>
      <c r="Q70" s="222" t="e">
        <f>IF(LEFT(JANUARI!#REF!,1)="V",JANUARI!#REF!+JANUARI!#REF!)</f>
        <v>#REF!</v>
      </c>
      <c r="R70" s="241" t="e">
        <f>JANUARI!#REF!</f>
        <v>#REF!</v>
      </c>
      <c r="S70" s="242" t="e">
        <f>JANUARI!#REF!</f>
        <v>#REF!</v>
      </c>
      <c r="T70" s="82" t="e">
        <f>JANUARI!#REF!</f>
        <v>#REF!</v>
      </c>
    </row>
    <row r="71" spans="1:20" ht="13.5" customHeight="1" thickBot="1" x14ac:dyDescent="0.25">
      <c r="A71" s="718"/>
      <c r="B71" s="333" t="e">
        <f>JANUARI!#REF!</f>
        <v>#REF!</v>
      </c>
      <c r="C71" s="128" t="e">
        <f>JANUARI!#REF!</f>
        <v>#REF!</v>
      </c>
      <c r="D71" s="128" t="e">
        <f>JANUARI!#REF!</f>
        <v>#REF!</v>
      </c>
      <c r="E71" s="128" t="e">
        <f>JANUARI!#REF!</f>
        <v>#REF!</v>
      </c>
      <c r="F71" s="129" t="e">
        <f>JANUARI!#REF!</f>
        <v>#REF!</v>
      </c>
      <c r="G71" s="334" t="e">
        <f>JANUARI!#REF!</f>
        <v>#REF!</v>
      </c>
      <c r="H71" s="335" t="e">
        <f>JANUARI!#REF!</f>
        <v>#REF!</v>
      </c>
      <c r="I71" s="161" t="e">
        <f>JANUARI!#REF!</f>
        <v>#REF!</v>
      </c>
      <c r="J71" s="131" t="e">
        <f>JANUARI!#REF!</f>
        <v>#REF!</v>
      </c>
      <c r="K71" s="178" t="e">
        <f>JANUARI!#REF!</f>
        <v>#REF!</v>
      </c>
      <c r="L71" s="127" t="e">
        <f>JANUARI!#REF!</f>
        <v>#REF!</v>
      </c>
      <c r="M71" s="130" t="e">
        <f>JANUARI!#REF!</f>
        <v>#REF!</v>
      </c>
      <c r="N71" s="130" t="e">
        <f>JANUARI!#REF!</f>
        <v>#REF!</v>
      </c>
      <c r="O71" s="132" t="e">
        <f>JANUARI!#REF!</f>
        <v>#REF!</v>
      </c>
      <c r="P71" s="133" t="e">
        <f>JANUARI!#REF!</f>
        <v>#REF!</v>
      </c>
      <c r="Q71" s="223" t="e">
        <f>IF(LEFT(JANUARI!#REF!,1)="V",JANUARI!#REF!+JANUARI!#REF!)</f>
        <v>#REF!</v>
      </c>
      <c r="R71" s="243" t="e">
        <f>JANUARI!#REF!</f>
        <v>#REF!</v>
      </c>
      <c r="S71" s="244" t="e">
        <f>JANUARI!#REF!</f>
        <v>#REF!</v>
      </c>
      <c r="T71" s="82" t="e">
        <f>JANUARI!#REF!</f>
        <v>#REF!</v>
      </c>
    </row>
    <row r="72" spans="1:20" ht="12.75" customHeight="1" x14ac:dyDescent="0.2">
      <c r="A72" s="716" t="e">
        <f>JANUARI!#REF!</f>
        <v>#REF!</v>
      </c>
      <c r="B72" s="336" t="e">
        <f>JANUARI!#REF!</f>
        <v>#REF!</v>
      </c>
      <c r="C72" s="135" t="e">
        <f>JANUARI!#REF!</f>
        <v>#REF!</v>
      </c>
      <c r="D72" s="135" t="e">
        <f>JANUARI!#REF!</f>
        <v>#REF!</v>
      </c>
      <c r="E72" s="135" t="e">
        <f>JANUARI!#REF!</f>
        <v>#REF!</v>
      </c>
      <c r="F72" s="136" t="e">
        <f>JANUARI!#REF!</f>
        <v>#REF!</v>
      </c>
      <c r="G72" s="337" t="e">
        <f>JANUARI!#REF!</f>
        <v>#REF!</v>
      </c>
      <c r="H72" s="338" t="e">
        <f>JANUARI!#REF!</f>
        <v>#REF!</v>
      </c>
      <c r="I72" s="169" t="e">
        <f>JANUARI!#REF!</f>
        <v>#REF!</v>
      </c>
      <c r="J72" s="138" t="e">
        <f>JANUARI!#REF!</f>
        <v>#REF!</v>
      </c>
      <c r="K72" s="179" t="e">
        <f>JANUARI!#REF!</f>
        <v>#REF!</v>
      </c>
      <c r="L72" s="134" t="e">
        <f>JANUARI!#REF!</f>
        <v>#REF!</v>
      </c>
      <c r="M72" s="137" t="e">
        <f>JANUARI!#REF!</f>
        <v>#REF!</v>
      </c>
      <c r="N72" s="137" t="e">
        <f>JANUARI!#REF!</f>
        <v>#REF!</v>
      </c>
      <c r="O72" s="139" t="e">
        <f>JANUARI!#REF!</f>
        <v>#REF!</v>
      </c>
      <c r="P72" s="140" t="e">
        <f>JANUARI!#REF!</f>
        <v>#REF!</v>
      </c>
      <c r="Q72" s="221" t="e">
        <f>IF(LEFT(JANUARI!#REF!,1)="V",JANUARI!#REF!+JANUARI!#REF!)</f>
        <v>#REF!</v>
      </c>
      <c r="R72" s="239" t="e">
        <f>JANUARI!#REF!</f>
        <v>#REF!</v>
      </c>
      <c r="S72" s="240" t="e">
        <f>JANUARI!#REF!</f>
        <v>#REF!</v>
      </c>
      <c r="T72" s="82" t="e">
        <f>JANUARI!#REF!</f>
        <v>#REF!</v>
      </c>
    </row>
    <row r="73" spans="1:20" ht="12.75" customHeight="1" x14ac:dyDescent="0.2">
      <c r="A73" s="717"/>
      <c r="B73" s="330" t="e">
        <f>JANUARI!#REF!</f>
        <v>#REF!</v>
      </c>
      <c r="C73" s="121" t="e">
        <f>JANUARI!#REF!</f>
        <v>#REF!</v>
      </c>
      <c r="D73" s="121" t="e">
        <f>JANUARI!#REF!</f>
        <v>#REF!</v>
      </c>
      <c r="E73" s="121" t="e">
        <f>JANUARI!#REF!</f>
        <v>#REF!</v>
      </c>
      <c r="F73" s="122" t="e">
        <f>JANUARI!#REF!</f>
        <v>#REF!</v>
      </c>
      <c r="G73" s="331" t="e">
        <f>JANUARI!#REF!</f>
        <v>#REF!</v>
      </c>
      <c r="H73" s="332" t="e">
        <f>JANUARI!#REF!</f>
        <v>#REF!</v>
      </c>
      <c r="I73" s="160" t="e">
        <f>JANUARI!#REF!</f>
        <v>#REF!</v>
      </c>
      <c r="J73" s="124" t="e">
        <f>JANUARI!#REF!</f>
        <v>#REF!</v>
      </c>
      <c r="K73" s="176" t="e">
        <f>JANUARI!#REF!</f>
        <v>#REF!</v>
      </c>
      <c r="L73" s="120" t="e">
        <f>JANUARI!#REF!</f>
        <v>#REF!</v>
      </c>
      <c r="M73" s="123" t="e">
        <f>JANUARI!#REF!</f>
        <v>#REF!</v>
      </c>
      <c r="N73" s="123" t="e">
        <f>JANUARI!#REF!</f>
        <v>#REF!</v>
      </c>
      <c r="O73" s="125" t="e">
        <f>JANUARI!#REF!</f>
        <v>#REF!</v>
      </c>
      <c r="P73" s="126" t="e">
        <f>JANUARI!#REF!</f>
        <v>#REF!</v>
      </c>
      <c r="Q73" s="222" t="e">
        <f>IF(LEFT(JANUARI!#REF!,1)="V",JANUARI!#REF!+JANUARI!#REF!)</f>
        <v>#REF!</v>
      </c>
      <c r="R73" s="241" t="e">
        <f>JANUARI!#REF!</f>
        <v>#REF!</v>
      </c>
      <c r="S73" s="242" t="e">
        <f>JANUARI!#REF!</f>
        <v>#REF!</v>
      </c>
      <c r="T73" s="82" t="e">
        <f>JANUARI!#REF!</f>
        <v>#REF!</v>
      </c>
    </row>
    <row r="74" spans="1:20" ht="12.75" customHeight="1" x14ac:dyDescent="0.2">
      <c r="A74" s="717"/>
      <c r="B74" s="330" t="e">
        <f>JANUARI!#REF!</f>
        <v>#REF!</v>
      </c>
      <c r="C74" s="121" t="e">
        <f>JANUARI!#REF!</f>
        <v>#REF!</v>
      </c>
      <c r="D74" s="121" t="e">
        <f>JANUARI!#REF!</f>
        <v>#REF!</v>
      </c>
      <c r="E74" s="121" t="e">
        <f>JANUARI!#REF!</f>
        <v>#REF!</v>
      </c>
      <c r="F74" s="122" t="e">
        <f>JANUARI!#REF!</f>
        <v>#REF!</v>
      </c>
      <c r="G74" s="331" t="e">
        <f>JANUARI!#REF!</f>
        <v>#REF!</v>
      </c>
      <c r="H74" s="332" t="e">
        <f>JANUARI!#REF!</f>
        <v>#REF!</v>
      </c>
      <c r="I74" s="160" t="e">
        <f>JANUARI!#REF!</f>
        <v>#REF!</v>
      </c>
      <c r="J74" s="124" t="e">
        <f>JANUARI!#REF!</f>
        <v>#REF!</v>
      </c>
      <c r="K74" s="176" t="e">
        <f>JANUARI!#REF!</f>
        <v>#REF!</v>
      </c>
      <c r="L74" s="120" t="e">
        <f>JANUARI!#REF!</f>
        <v>#REF!</v>
      </c>
      <c r="M74" s="123" t="e">
        <f>JANUARI!#REF!</f>
        <v>#REF!</v>
      </c>
      <c r="N74" s="123" t="e">
        <f>JANUARI!#REF!</f>
        <v>#REF!</v>
      </c>
      <c r="O74" s="125" t="e">
        <f>JANUARI!#REF!</f>
        <v>#REF!</v>
      </c>
      <c r="P74" s="126" t="e">
        <f>JANUARI!#REF!</f>
        <v>#REF!</v>
      </c>
      <c r="Q74" s="222" t="e">
        <f>IF(LEFT(JANUARI!#REF!,1)="V",JANUARI!#REF!+JANUARI!#REF!)</f>
        <v>#REF!</v>
      </c>
      <c r="R74" s="241" t="e">
        <f>JANUARI!#REF!</f>
        <v>#REF!</v>
      </c>
      <c r="S74" s="242" t="e">
        <f>JANUARI!#REF!</f>
        <v>#REF!</v>
      </c>
      <c r="T74" s="82" t="e">
        <f>JANUARI!#REF!</f>
        <v>#REF!</v>
      </c>
    </row>
    <row r="75" spans="1:20" ht="12.75" customHeight="1" x14ac:dyDescent="0.2">
      <c r="A75" s="717"/>
      <c r="B75" s="330" t="e">
        <f>JANUARI!#REF!</f>
        <v>#REF!</v>
      </c>
      <c r="C75" s="121" t="e">
        <f>JANUARI!#REF!</f>
        <v>#REF!</v>
      </c>
      <c r="D75" s="121" t="e">
        <f>JANUARI!#REF!</f>
        <v>#REF!</v>
      </c>
      <c r="E75" s="121" t="e">
        <f>JANUARI!#REF!</f>
        <v>#REF!</v>
      </c>
      <c r="F75" s="122" t="e">
        <f>JANUARI!#REF!</f>
        <v>#REF!</v>
      </c>
      <c r="G75" s="331" t="e">
        <f>JANUARI!#REF!</f>
        <v>#REF!</v>
      </c>
      <c r="H75" s="332" t="e">
        <f>JANUARI!#REF!</f>
        <v>#REF!</v>
      </c>
      <c r="I75" s="160" t="e">
        <f>JANUARI!#REF!</f>
        <v>#REF!</v>
      </c>
      <c r="J75" s="124" t="e">
        <f>JANUARI!#REF!</f>
        <v>#REF!</v>
      </c>
      <c r="K75" s="176" t="e">
        <f>JANUARI!#REF!</f>
        <v>#REF!</v>
      </c>
      <c r="L75" s="120" t="e">
        <f>JANUARI!#REF!</f>
        <v>#REF!</v>
      </c>
      <c r="M75" s="123" t="e">
        <f>JANUARI!#REF!</f>
        <v>#REF!</v>
      </c>
      <c r="N75" s="123" t="e">
        <f>JANUARI!#REF!</f>
        <v>#REF!</v>
      </c>
      <c r="O75" s="125" t="e">
        <f>JANUARI!#REF!</f>
        <v>#REF!</v>
      </c>
      <c r="P75" s="126" t="e">
        <f>JANUARI!#REF!</f>
        <v>#REF!</v>
      </c>
      <c r="Q75" s="222" t="e">
        <f>IF(LEFT(JANUARI!#REF!,1)="V",JANUARI!#REF!+JANUARI!#REF!)</f>
        <v>#REF!</v>
      </c>
      <c r="R75" s="241" t="e">
        <f>JANUARI!#REF!</f>
        <v>#REF!</v>
      </c>
      <c r="S75" s="242" t="e">
        <f>JANUARI!#REF!</f>
        <v>#REF!</v>
      </c>
      <c r="T75" s="82" t="e">
        <f>JANUARI!#REF!</f>
        <v>#REF!</v>
      </c>
    </row>
    <row r="76" spans="1:20" ht="13.5" customHeight="1" thickBot="1" x14ac:dyDescent="0.25">
      <c r="A76" s="718"/>
      <c r="B76" s="339" t="e">
        <f>JANUARI!#REF!</f>
        <v>#REF!</v>
      </c>
      <c r="C76" s="142" t="e">
        <f>JANUARI!#REF!</f>
        <v>#REF!</v>
      </c>
      <c r="D76" s="142" t="e">
        <f>JANUARI!#REF!</f>
        <v>#REF!</v>
      </c>
      <c r="E76" s="142" t="e">
        <f>JANUARI!#REF!</f>
        <v>#REF!</v>
      </c>
      <c r="F76" s="143" t="e">
        <f>JANUARI!#REF!</f>
        <v>#REF!</v>
      </c>
      <c r="G76" s="340" t="e">
        <f>JANUARI!#REF!</f>
        <v>#REF!</v>
      </c>
      <c r="H76" s="341" t="e">
        <f>JANUARI!#REF!</f>
        <v>#REF!</v>
      </c>
      <c r="I76" s="168" t="e">
        <f>JANUARI!#REF!</f>
        <v>#REF!</v>
      </c>
      <c r="J76" s="145" t="e">
        <f>JANUARI!#REF!</f>
        <v>#REF!</v>
      </c>
      <c r="K76" s="177" t="e">
        <f>JANUARI!#REF!</f>
        <v>#REF!</v>
      </c>
      <c r="L76" s="141" t="e">
        <f>JANUARI!#REF!</f>
        <v>#REF!</v>
      </c>
      <c r="M76" s="144" t="e">
        <f>JANUARI!#REF!</f>
        <v>#REF!</v>
      </c>
      <c r="N76" s="144" t="e">
        <f>JANUARI!#REF!</f>
        <v>#REF!</v>
      </c>
      <c r="O76" s="146" t="e">
        <f>JANUARI!#REF!</f>
        <v>#REF!</v>
      </c>
      <c r="P76" s="147" t="e">
        <f>JANUARI!#REF!</f>
        <v>#REF!</v>
      </c>
      <c r="Q76" s="224" t="e">
        <f>IF(LEFT(JANUARI!#REF!,1)="V",JANUARI!#REF!+JANUARI!#REF!)</f>
        <v>#REF!</v>
      </c>
      <c r="R76" s="243" t="e">
        <f>JANUARI!#REF!</f>
        <v>#REF!</v>
      </c>
      <c r="S76" s="244" t="e">
        <f>JANUARI!#REF!</f>
        <v>#REF!</v>
      </c>
      <c r="T76" s="82" t="e">
        <f>JANUARI!#REF!</f>
        <v>#REF!</v>
      </c>
    </row>
    <row r="77" spans="1:20" ht="12.75" customHeight="1" x14ac:dyDescent="0.2">
      <c r="A77" s="716" t="e">
        <f>JANUARI!#REF!</f>
        <v>#REF!</v>
      </c>
      <c r="B77" s="327" t="e">
        <f>JANUARI!#REF!</f>
        <v>#REF!</v>
      </c>
      <c r="C77" s="114" t="e">
        <f>JANUARI!#REF!</f>
        <v>#REF!</v>
      </c>
      <c r="D77" s="114" t="e">
        <f>JANUARI!#REF!</f>
        <v>#REF!</v>
      </c>
      <c r="E77" s="114" t="e">
        <f>JANUARI!#REF!</f>
        <v>#REF!</v>
      </c>
      <c r="F77" s="115" t="e">
        <f>JANUARI!#REF!</f>
        <v>#REF!</v>
      </c>
      <c r="G77" s="328" t="e">
        <f>JANUARI!#REF!</f>
        <v>#REF!</v>
      </c>
      <c r="H77" s="329" t="e">
        <f>JANUARI!#REF!</f>
        <v>#REF!</v>
      </c>
      <c r="I77" s="159" t="e">
        <f>JANUARI!#REF!</f>
        <v>#REF!</v>
      </c>
      <c r="J77" s="117" t="e">
        <f>JANUARI!#REF!</f>
        <v>#REF!</v>
      </c>
      <c r="K77" s="175" t="e">
        <f>JANUARI!#REF!</f>
        <v>#REF!</v>
      </c>
      <c r="L77" s="113" t="e">
        <f>JANUARI!#REF!</f>
        <v>#REF!</v>
      </c>
      <c r="M77" s="116" t="e">
        <f>JANUARI!#REF!</f>
        <v>#REF!</v>
      </c>
      <c r="N77" s="116" t="e">
        <f>JANUARI!#REF!</f>
        <v>#REF!</v>
      </c>
      <c r="O77" s="118" t="e">
        <f>JANUARI!#REF!</f>
        <v>#REF!</v>
      </c>
      <c r="P77" s="119" t="e">
        <f>JANUARI!#REF!</f>
        <v>#REF!</v>
      </c>
      <c r="Q77" s="221" t="e">
        <f>IF(LEFT(JANUARI!#REF!,1)="V",JANUARI!#REF!+JANUARI!#REF!)</f>
        <v>#REF!</v>
      </c>
      <c r="R77" s="239" t="e">
        <f>JANUARI!#REF!</f>
        <v>#REF!</v>
      </c>
      <c r="S77" s="240" t="e">
        <f>JANUARI!#REF!</f>
        <v>#REF!</v>
      </c>
      <c r="T77" s="82" t="e">
        <f>JANUARI!#REF!</f>
        <v>#REF!</v>
      </c>
    </row>
    <row r="78" spans="1:20" ht="12.75" customHeight="1" x14ac:dyDescent="0.2">
      <c r="A78" s="717"/>
      <c r="B78" s="330" t="e">
        <f>JANUARI!#REF!</f>
        <v>#REF!</v>
      </c>
      <c r="C78" s="121" t="e">
        <f>JANUARI!#REF!</f>
        <v>#REF!</v>
      </c>
      <c r="D78" s="121" t="e">
        <f>JANUARI!#REF!</f>
        <v>#REF!</v>
      </c>
      <c r="E78" s="121" t="e">
        <f>JANUARI!#REF!</f>
        <v>#REF!</v>
      </c>
      <c r="F78" s="122" t="e">
        <f>JANUARI!#REF!</f>
        <v>#REF!</v>
      </c>
      <c r="G78" s="331" t="e">
        <f>JANUARI!#REF!</f>
        <v>#REF!</v>
      </c>
      <c r="H78" s="332" t="e">
        <f>JANUARI!#REF!</f>
        <v>#REF!</v>
      </c>
      <c r="I78" s="160" t="e">
        <f>JANUARI!#REF!</f>
        <v>#REF!</v>
      </c>
      <c r="J78" s="124" t="e">
        <f>JANUARI!#REF!</f>
        <v>#REF!</v>
      </c>
      <c r="K78" s="176" t="e">
        <f>JANUARI!#REF!</f>
        <v>#REF!</v>
      </c>
      <c r="L78" s="120" t="e">
        <f>JANUARI!#REF!</f>
        <v>#REF!</v>
      </c>
      <c r="M78" s="123" t="e">
        <f>JANUARI!#REF!</f>
        <v>#REF!</v>
      </c>
      <c r="N78" s="123" t="e">
        <f>JANUARI!#REF!</f>
        <v>#REF!</v>
      </c>
      <c r="O78" s="125" t="e">
        <f>JANUARI!#REF!</f>
        <v>#REF!</v>
      </c>
      <c r="P78" s="126" t="e">
        <f>JANUARI!#REF!</f>
        <v>#REF!</v>
      </c>
      <c r="Q78" s="222" t="e">
        <f>IF(LEFT(JANUARI!#REF!,1)="V",JANUARI!#REF!+JANUARI!#REF!)</f>
        <v>#REF!</v>
      </c>
      <c r="R78" s="241" t="e">
        <f>JANUARI!#REF!</f>
        <v>#REF!</v>
      </c>
      <c r="S78" s="242" t="e">
        <f>JANUARI!#REF!</f>
        <v>#REF!</v>
      </c>
      <c r="T78" s="82" t="e">
        <f>JANUARI!#REF!</f>
        <v>#REF!</v>
      </c>
    </row>
    <row r="79" spans="1:20" ht="12.75" customHeight="1" x14ac:dyDescent="0.2">
      <c r="A79" s="717"/>
      <c r="B79" s="330" t="e">
        <f>JANUARI!#REF!</f>
        <v>#REF!</v>
      </c>
      <c r="C79" s="121" t="e">
        <f>JANUARI!#REF!</f>
        <v>#REF!</v>
      </c>
      <c r="D79" s="121" t="e">
        <f>JANUARI!#REF!</f>
        <v>#REF!</v>
      </c>
      <c r="E79" s="121" t="e">
        <f>JANUARI!#REF!</f>
        <v>#REF!</v>
      </c>
      <c r="F79" s="122" t="e">
        <f>JANUARI!#REF!</f>
        <v>#REF!</v>
      </c>
      <c r="G79" s="331" t="e">
        <f>JANUARI!#REF!</f>
        <v>#REF!</v>
      </c>
      <c r="H79" s="332" t="e">
        <f>JANUARI!#REF!</f>
        <v>#REF!</v>
      </c>
      <c r="I79" s="160" t="e">
        <f>JANUARI!#REF!</f>
        <v>#REF!</v>
      </c>
      <c r="J79" s="124" t="e">
        <f>JANUARI!#REF!</f>
        <v>#REF!</v>
      </c>
      <c r="K79" s="176" t="e">
        <f>JANUARI!#REF!</f>
        <v>#REF!</v>
      </c>
      <c r="L79" s="120" t="e">
        <f>JANUARI!#REF!</f>
        <v>#REF!</v>
      </c>
      <c r="M79" s="123" t="e">
        <f>JANUARI!#REF!</f>
        <v>#REF!</v>
      </c>
      <c r="N79" s="123" t="e">
        <f>JANUARI!#REF!</f>
        <v>#REF!</v>
      </c>
      <c r="O79" s="125" t="e">
        <f>JANUARI!#REF!</f>
        <v>#REF!</v>
      </c>
      <c r="P79" s="126" t="e">
        <f>JANUARI!#REF!</f>
        <v>#REF!</v>
      </c>
      <c r="Q79" s="222" t="e">
        <f>IF(LEFT(JANUARI!#REF!,1)="V",JANUARI!#REF!+JANUARI!#REF!)</f>
        <v>#REF!</v>
      </c>
      <c r="R79" s="241" t="e">
        <f>JANUARI!#REF!</f>
        <v>#REF!</v>
      </c>
      <c r="S79" s="242" t="e">
        <f>JANUARI!#REF!</f>
        <v>#REF!</v>
      </c>
      <c r="T79" s="82" t="e">
        <f>JANUARI!#REF!</f>
        <v>#REF!</v>
      </c>
    </row>
    <row r="80" spans="1:20" ht="12.75" customHeight="1" x14ac:dyDescent="0.2">
      <c r="A80" s="717"/>
      <c r="B80" s="330" t="e">
        <f>JANUARI!#REF!</f>
        <v>#REF!</v>
      </c>
      <c r="C80" s="121" t="e">
        <f>JANUARI!#REF!</f>
        <v>#REF!</v>
      </c>
      <c r="D80" s="121" t="e">
        <f>JANUARI!#REF!</f>
        <v>#REF!</v>
      </c>
      <c r="E80" s="121" t="e">
        <f>JANUARI!#REF!</f>
        <v>#REF!</v>
      </c>
      <c r="F80" s="122" t="e">
        <f>JANUARI!#REF!</f>
        <v>#REF!</v>
      </c>
      <c r="G80" s="331" t="e">
        <f>JANUARI!#REF!</f>
        <v>#REF!</v>
      </c>
      <c r="H80" s="332" t="e">
        <f>JANUARI!#REF!</f>
        <v>#REF!</v>
      </c>
      <c r="I80" s="160" t="e">
        <f>JANUARI!#REF!</f>
        <v>#REF!</v>
      </c>
      <c r="J80" s="124" t="e">
        <f>JANUARI!#REF!</f>
        <v>#REF!</v>
      </c>
      <c r="K80" s="176" t="e">
        <f>JANUARI!#REF!</f>
        <v>#REF!</v>
      </c>
      <c r="L80" s="120" t="e">
        <f>JANUARI!#REF!</f>
        <v>#REF!</v>
      </c>
      <c r="M80" s="123" t="e">
        <f>JANUARI!#REF!</f>
        <v>#REF!</v>
      </c>
      <c r="N80" s="123" t="e">
        <f>JANUARI!#REF!</f>
        <v>#REF!</v>
      </c>
      <c r="O80" s="125" t="e">
        <f>JANUARI!#REF!</f>
        <v>#REF!</v>
      </c>
      <c r="P80" s="126" t="e">
        <f>JANUARI!#REF!</f>
        <v>#REF!</v>
      </c>
      <c r="Q80" s="222" t="e">
        <f>IF(LEFT(JANUARI!#REF!,1)="V",JANUARI!#REF!+JANUARI!#REF!)</f>
        <v>#REF!</v>
      </c>
      <c r="R80" s="241" t="e">
        <f>JANUARI!#REF!</f>
        <v>#REF!</v>
      </c>
      <c r="S80" s="242" t="e">
        <f>JANUARI!#REF!</f>
        <v>#REF!</v>
      </c>
      <c r="T80" s="82" t="e">
        <f>JANUARI!#REF!</f>
        <v>#REF!</v>
      </c>
    </row>
    <row r="81" spans="1:20" ht="13.5" customHeight="1" thickBot="1" x14ac:dyDescent="0.25">
      <c r="A81" s="718"/>
      <c r="B81" s="333" t="e">
        <f>JANUARI!#REF!</f>
        <v>#REF!</v>
      </c>
      <c r="C81" s="128" t="e">
        <f>JANUARI!#REF!</f>
        <v>#REF!</v>
      </c>
      <c r="D81" s="128" t="e">
        <f>JANUARI!#REF!</f>
        <v>#REF!</v>
      </c>
      <c r="E81" s="128" t="e">
        <f>JANUARI!#REF!</f>
        <v>#REF!</v>
      </c>
      <c r="F81" s="129" t="e">
        <f>JANUARI!#REF!</f>
        <v>#REF!</v>
      </c>
      <c r="G81" s="334" t="e">
        <f>JANUARI!#REF!</f>
        <v>#REF!</v>
      </c>
      <c r="H81" s="335" t="e">
        <f>JANUARI!#REF!</f>
        <v>#REF!</v>
      </c>
      <c r="I81" s="161" t="e">
        <f>JANUARI!#REF!</f>
        <v>#REF!</v>
      </c>
      <c r="J81" s="131" t="e">
        <f>JANUARI!#REF!</f>
        <v>#REF!</v>
      </c>
      <c r="K81" s="178" t="e">
        <f>JANUARI!#REF!</f>
        <v>#REF!</v>
      </c>
      <c r="L81" s="127" t="e">
        <f>JANUARI!#REF!</f>
        <v>#REF!</v>
      </c>
      <c r="M81" s="130" t="e">
        <f>JANUARI!#REF!</f>
        <v>#REF!</v>
      </c>
      <c r="N81" s="130" t="e">
        <f>JANUARI!#REF!</f>
        <v>#REF!</v>
      </c>
      <c r="O81" s="132" t="e">
        <f>JANUARI!#REF!</f>
        <v>#REF!</v>
      </c>
      <c r="P81" s="133" t="e">
        <f>JANUARI!#REF!</f>
        <v>#REF!</v>
      </c>
      <c r="Q81" s="224" t="e">
        <f>IF(LEFT(JANUARI!#REF!,1)="V",JANUARI!#REF!+JANUARI!#REF!)</f>
        <v>#REF!</v>
      </c>
      <c r="R81" s="243" t="e">
        <f>JANUARI!#REF!</f>
        <v>#REF!</v>
      </c>
      <c r="S81" s="244" t="e">
        <f>JANUARI!#REF!</f>
        <v>#REF!</v>
      </c>
      <c r="T81" s="82" t="e">
        <f>JANUARI!#REF!</f>
        <v>#REF!</v>
      </c>
    </row>
    <row r="82" spans="1:20" ht="12.75" customHeight="1" x14ac:dyDescent="0.2">
      <c r="A82" s="716" t="e">
        <f>JANUARI!#REF!</f>
        <v>#REF!</v>
      </c>
      <c r="B82" s="336" t="e">
        <f>JANUARI!#REF!</f>
        <v>#REF!</v>
      </c>
      <c r="C82" s="135" t="e">
        <f>JANUARI!#REF!</f>
        <v>#REF!</v>
      </c>
      <c r="D82" s="135" t="e">
        <f>JANUARI!#REF!</f>
        <v>#REF!</v>
      </c>
      <c r="E82" s="135" t="e">
        <f>JANUARI!#REF!</f>
        <v>#REF!</v>
      </c>
      <c r="F82" s="136" t="e">
        <f>JANUARI!#REF!</f>
        <v>#REF!</v>
      </c>
      <c r="G82" s="337" t="e">
        <f>JANUARI!#REF!</f>
        <v>#REF!</v>
      </c>
      <c r="H82" s="338" t="e">
        <f>JANUARI!#REF!</f>
        <v>#REF!</v>
      </c>
      <c r="I82" s="169" t="e">
        <f>JANUARI!#REF!</f>
        <v>#REF!</v>
      </c>
      <c r="J82" s="138" t="e">
        <f>JANUARI!#REF!</f>
        <v>#REF!</v>
      </c>
      <c r="K82" s="179" t="e">
        <f>JANUARI!#REF!</f>
        <v>#REF!</v>
      </c>
      <c r="L82" s="134" t="e">
        <f>JANUARI!#REF!</f>
        <v>#REF!</v>
      </c>
      <c r="M82" s="137" t="e">
        <f>JANUARI!#REF!</f>
        <v>#REF!</v>
      </c>
      <c r="N82" s="137" t="e">
        <f>JANUARI!#REF!</f>
        <v>#REF!</v>
      </c>
      <c r="O82" s="139" t="e">
        <f>JANUARI!#REF!</f>
        <v>#REF!</v>
      </c>
      <c r="P82" s="140" t="e">
        <f>JANUARI!#REF!</f>
        <v>#REF!</v>
      </c>
      <c r="Q82" s="221" t="e">
        <f>IF(LEFT(JANUARI!#REF!,1)="V",JANUARI!#REF!+JANUARI!#REF!)</f>
        <v>#REF!</v>
      </c>
      <c r="R82" s="239" t="e">
        <f>JANUARI!#REF!</f>
        <v>#REF!</v>
      </c>
      <c r="S82" s="240" t="e">
        <f>JANUARI!#REF!</f>
        <v>#REF!</v>
      </c>
      <c r="T82" s="82" t="e">
        <f>JANUARI!#REF!</f>
        <v>#REF!</v>
      </c>
    </row>
    <row r="83" spans="1:20" ht="12.75" customHeight="1" x14ac:dyDescent="0.2">
      <c r="A83" s="717"/>
      <c r="B83" s="330" t="e">
        <f>JANUARI!#REF!</f>
        <v>#REF!</v>
      </c>
      <c r="C83" s="121" t="e">
        <f>JANUARI!#REF!</f>
        <v>#REF!</v>
      </c>
      <c r="D83" s="121" t="e">
        <f>JANUARI!#REF!</f>
        <v>#REF!</v>
      </c>
      <c r="E83" s="121" t="e">
        <f>JANUARI!#REF!</f>
        <v>#REF!</v>
      </c>
      <c r="F83" s="122" t="e">
        <f>JANUARI!#REF!</f>
        <v>#REF!</v>
      </c>
      <c r="G83" s="331" t="e">
        <f>JANUARI!#REF!</f>
        <v>#REF!</v>
      </c>
      <c r="H83" s="332" t="e">
        <f>JANUARI!#REF!</f>
        <v>#REF!</v>
      </c>
      <c r="I83" s="160" t="e">
        <f>JANUARI!#REF!</f>
        <v>#REF!</v>
      </c>
      <c r="J83" s="124" t="e">
        <f>JANUARI!#REF!</f>
        <v>#REF!</v>
      </c>
      <c r="K83" s="176" t="e">
        <f>JANUARI!#REF!</f>
        <v>#REF!</v>
      </c>
      <c r="L83" s="120" t="e">
        <f>JANUARI!#REF!</f>
        <v>#REF!</v>
      </c>
      <c r="M83" s="123" t="e">
        <f>JANUARI!#REF!</f>
        <v>#REF!</v>
      </c>
      <c r="N83" s="123" t="e">
        <f>JANUARI!#REF!</f>
        <v>#REF!</v>
      </c>
      <c r="O83" s="125" t="e">
        <f>JANUARI!#REF!</f>
        <v>#REF!</v>
      </c>
      <c r="P83" s="126" t="e">
        <f>JANUARI!#REF!</f>
        <v>#REF!</v>
      </c>
      <c r="Q83" s="222" t="e">
        <f>IF(LEFT(JANUARI!#REF!,1)="V",JANUARI!#REF!+JANUARI!#REF!)</f>
        <v>#REF!</v>
      </c>
      <c r="R83" s="241" t="e">
        <f>JANUARI!#REF!</f>
        <v>#REF!</v>
      </c>
      <c r="S83" s="242" t="e">
        <f>JANUARI!#REF!</f>
        <v>#REF!</v>
      </c>
      <c r="T83" s="82" t="e">
        <f>JANUARI!#REF!</f>
        <v>#REF!</v>
      </c>
    </row>
    <row r="84" spans="1:20" ht="12.75" customHeight="1" x14ac:dyDescent="0.2">
      <c r="A84" s="717"/>
      <c r="B84" s="330" t="e">
        <f>JANUARI!#REF!</f>
        <v>#REF!</v>
      </c>
      <c r="C84" s="121" t="e">
        <f>JANUARI!#REF!</f>
        <v>#REF!</v>
      </c>
      <c r="D84" s="121" t="e">
        <f>JANUARI!#REF!</f>
        <v>#REF!</v>
      </c>
      <c r="E84" s="121" t="e">
        <f>JANUARI!#REF!</f>
        <v>#REF!</v>
      </c>
      <c r="F84" s="122" t="e">
        <f>JANUARI!#REF!</f>
        <v>#REF!</v>
      </c>
      <c r="G84" s="331" t="e">
        <f>JANUARI!#REF!</f>
        <v>#REF!</v>
      </c>
      <c r="H84" s="332" t="e">
        <f>JANUARI!#REF!</f>
        <v>#REF!</v>
      </c>
      <c r="I84" s="160" t="e">
        <f>JANUARI!#REF!</f>
        <v>#REF!</v>
      </c>
      <c r="J84" s="124" t="e">
        <f>JANUARI!#REF!</f>
        <v>#REF!</v>
      </c>
      <c r="K84" s="176" t="e">
        <f>JANUARI!#REF!</f>
        <v>#REF!</v>
      </c>
      <c r="L84" s="120" t="e">
        <f>JANUARI!#REF!</f>
        <v>#REF!</v>
      </c>
      <c r="M84" s="123" t="e">
        <f>JANUARI!#REF!</f>
        <v>#REF!</v>
      </c>
      <c r="N84" s="123" t="e">
        <f>JANUARI!#REF!</f>
        <v>#REF!</v>
      </c>
      <c r="O84" s="125" t="e">
        <f>JANUARI!#REF!</f>
        <v>#REF!</v>
      </c>
      <c r="P84" s="126" t="e">
        <f>JANUARI!#REF!</f>
        <v>#REF!</v>
      </c>
      <c r="Q84" s="222" t="e">
        <f>IF(LEFT(JANUARI!#REF!,1)="V",JANUARI!#REF!+JANUARI!#REF!)</f>
        <v>#REF!</v>
      </c>
      <c r="R84" s="241" t="e">
        <f>JANUARI!#REF!</f>
        <v>#REF!</v>
      </c>
      <c r="S84" s="242" t="e">
        <f>JANUARI!#REF!</f>
        <v>#REF!</v>
      </c>
      <c r="T84" s="82" t="e">
        <f>JANUARI!#REF!</f>
        <v>#REF!</v>
      </c>
    </row>
    <row r="85" spans="1:20" ht="12.75" customHeight="1" x14ac:dyDescent="0.2">
      <c r="A85" s="717"/>
      <c r="B85" s="330" t="e">
        <f>JANUARI!#REF!</f>
        <v>#REF!</v>
      </c>
      <c r="C85" s="121" t="e">
        <f>JANUARI!#REF!</f>
        <v>#REF!</v>
      </c>
      <c r="D85" s="121" t="e">
        <f>JANUARI!#REF!</f>
        <v>#REF!</v>
      </c>
      <c r="E85" s="121" t="e">
        <f>JANUARI!#REF!</f>
        <v>#REF!</v>
      </c>
      <c r="F85" s="122" t="e">
        <f>JANUARI!#REF!</f>
        <v>#REF!</v>
      </c>
      <c r="G85" s="331" t="e">
        <f>JANUARI!#REF!</f>
        <v>#REF!</v>
      </c>
      <c r="H85" s="332" t="e">
        <f>JANUARI!#REF!</f>
        <v>#REF!</v>
      </c>
      <c r="I85" s="160" t="e">
        <f>JANUARI!#REF!</f>
        <v>#REF!</v>
      </c>
      <c r="J85" s="124" t="e">
        <f>JANUARI!#REF!</f>
        <v>#REF!</v>
      </c>
      <c r="K85" s="176" t="e">
        <f>JANUARI!#REF!</f>
        <v>#REF!</v>
      </c>
      <c r="L85" s="120" t="e">
        <f>JANUARI!#REF!</f>
        <v>#REF!</v>
      </c>
      <c r="M85" s="123" t="e">
        <f>JANUARI!#REF!</f>
        <v>#REF!</v>
      </c>
      <c r="N85" s="123" t="e">
        <f>JANUARI!#REF!</f>
        <v>#REF!</v>
      </c>
      <c r="O85" s="125" t="e">
        <f>JANUARI!#REF!</f>
        <v>#REF!</v>
      </c>
      <c r="P85" s="126" t="e">
        <f>JANUARI!#REF!</f>
        <v>#REF!</v>
      </c>
      <c r="Q85" s="222" t="e">
        <f>IF(LEFT(JANUARI!#REF!,1)="V",JANUARI!#REF!+JANUARI!#REF!)</f>
        <v>#REF!</v>
      </c>
      <c r="R85" s="241" t="e">
        <f>JANUARI!#REF!</f>
        <v>#REF!</v>
      </c>
      <c r="S85" s="242" t="e">
        <f>JANUARI!#REF!</f>
        <v>#REF!</v>
      </c>
      <c r="T85" s="82" t="e">
        <f>JANUARI!#REF!</f>
        <v>#REF!</v>
      </c>
    </row>
    <row r="86" spans="1:20" ht="13.5" customHeight="1" thickBot="1" x14ac:dyDescent="0.25">
      <c r="A86" s="718"/>
      <c r="B86" s="339" t="e">
        <f>JANUARI!#REF!</f>
        <v>#REF!</v>
      </c>
      <c r="C86" s="142" t="e">
        <f>JANUARI!#REF!</f>
        <v>#REF!</v>
      </c>
      <c r="D86" s="142" t="e">
        <f>JANUARI!#REF!</f>
        <v>#REF!</v>
      </c>
      <c r="E86" s="142" t="e">
        <f>JANUARI!#REF!</f>
        <v>#REF!</v>
      </c>
      <c r="F86" s="143" t="e">
        <f>JANUARI!#REF!</f>
        <v>#REF!</v>
      </c>
      <c r="G86" s="340" t="e">
        <f>JANUARI!#REF!</f>
        <v>#REF!</v>
      </c>
      <c r="H86" s="341" t="e">
        <f>JANUARI!#REF!</f>
        <v>#REF!</v>
      </c>
      <c r="I86" s="168" t="e">
        <f>JANUARI!#REF!</f>
        <v>#REF!</v>
      </c>
      <c r="J86" s="145" t="e">
        <f>JANUARI!#REF!</f>
        <v>#REF!</v>
      </c>
      <c r="K86" s="177" t="e">
        <f>JANUARI!#REF!</f>
        <v>#REF!</v>
      </c>
      <c r="L86" s="141" t="e">
        <f>JANUARI!#REF!</f>
        <v>#REF!</v>
      </c>
      <c r="M86" s="144" t="e">
        <f>JANUARI!#REF!</f>
        <v>#REF!</v>
      </c>
      <c r="N86" s="144" t="e">
        <f>JANUARI!#REF!</f>
        <v>#REF!</v>
      </c>
      <c r="O86" s="146" t="e">
        <f>JANUARI!#REF!</f>
        <v>#REF!</v>
      </c>
      <c r="P86" s="147" t="e">
        <f>JANUARI!#REF!</f>
        <v>#REF!</v>
      </c>
      <c r="Q86" s="224" t="e">
        <f>IF(LEFT(JANUARI!#REF!,1)="V",JANUARI!#REF!+JANUARI!#REF!)</f>
        <v>#REF!</v>
      </c>
      <c r="R86" s="243" t="e">
        <f>JANUARI!#REF!</f>
        <v>#REF!</v>
      </c>
      <c r="S86" s="244" t="e">
        <f>JANUARI!#REF!</f>
        <v>#REF!</v>
      </c>
      <c r="T86" s="82" t="e">
        <f>JANUARI!#REF!</f>
        <v>#REF!</v>
      </c>
    </row>
    <row r="87" spans="1:20" ht="12.75" customHeight="1" x14ac:dyDescent="0.2">
      <c r="A87" s="716" t="e">
        <f>JANUARI!#REF!</f>
        <v>#REF!</v>
      </c>
      <c r="B87" s="327" t="e">
        <f>JANUARI!#REF!</f>
        <v>#REF!</v>
      </c>
      <c r="C87" s="114" t="e">
        <f>JANUARI!#REF!</f>
        <v>#REF!</v>
      </c>
      <c r="D87" s="114" t="e">
        <f>JANUARI!#REF!</f>
        <v>#REF!</v>
      </c>
      <c r="E87" s="114" t="e">
        <f>JANUARI!#REF!</f>
        <v>#REF!</v>
      </c>
      <c r="F87" s="115" t="e">
        <f>JANUARI!#REF!</f>
        <v>#REF!</v>
      </c>
      <c r="G87" s="328" t="e">
        <f>JANUARI!#REF!</f>
        <v>#REF!</v>
      </c>
      <c r="H87" s="329" t="e">
        <f>JANUARI!#REF!</f>
        <v>#REF!</v>
      </c>
      <c r="I87" s="159" t="e">
        <f>JANUARI!#REF!</f>
        <v>#REF!</v>
      </c>
      <c r="J87" s="117" t="e">
        <f>JANUARI!#REF!</f>
        <v>#REF!</v>
      </c>
      <c r="K87" s="175" t="e">
        <f>JANUARI!#REF!</f>
        <v>#REF!</v>
      </c>
      <c r="L87" s="113" t="e">
        <f>JANUARI!#REF!</f>
        <v>#REF!</v>
      </c>
      <c r="M87" s="116" t="e">
        <f>JANUARI!#REF!</f>
        <v>#REF!</v>
      </c>
      <c r="N87" s="116" t="e">
        <f>JANUARI!#REF!</f>
        <v>#REF!</v>
      </c>
      <c r="O87" s="118" t="e">
        <f>JANUARI!#REF!</f>
        <v>#REF!</v>
      </c>
      <c r="P87" s="119" t="e">
        <f>JANUARI!#REF!</f>
        <v>#REF!</v>
      </c>
      <c r="Q87" s="225" t="e">
        <f>IF(LEFT(JANUARI!#REF!,1)="V",JANUARI!#REF!+JANUARI!#REF!)</f>
        <v>#REF!</v>
      </c>
      <c r="R87" s="247" t="e">
        <f>JANUARI!#REF!</f>
        <v>#REF!</v>
      </c>
      <c r="S87" s="248" t="e">
        <f>JANUARI!#REF!</f>
        <v>#REF!</v>
      </c>
      <c r="T87" s="82" t="e">
        <f>JANUARI!#REF!</f>
        <v>#REF!</v>
      </c>
    </row>
    <row r="88" spans="1:20" ht="12.75" customHeight="1" x14ac:dyDescent="0.2">
      <c r="A88" s="717"/>
      <c r="B88" s="330" t="e">
        <f>JANUARI!#REF!</f>
        <v>#REF!</v>
      </c>
      <c r="C88" s="121" t="e">
        <f>JANUARI!#REF!</f>
        <v>#REF!</v>
      </c>
      <c r="D88" s="121" t="e">
        <f>JANUARI!#REF!</f>
        <v>#REF!</v>
      </c>
      <c r="E88" s="121" t="e">
        <f>JANUARI!#REF!</f>
        <v>#REF!</v>
      </c>
      <c r="F88" s="122" t="e">
        <f>JANUARI!#REF!</f>
        <v>#REF!</v>
      </c>
      <c r="G88" s="331" t="e">
        <f>JANUARI!#REF!</f>
        <v>#REF!</v>
      </c>
      <c r="H88" s="332" t="e">
        <f>JANUARI!#REF!</f>
        <v>#REF!</v>
      </c>
      <c r="I88" s="160" t="e">
        <f>JANUARI!#REF!</f>
        <v>#REF!</v>
      </c>
      <c r="J88" s="124" t="e">
        <f>JANUARI!#REF!</f>
        <v>#REF!</v>
      </c>
      <c r="K88" s="176" t="e">
        <f>JANUARI!#REF!</f>
        <v>#REF!</v>
      </c>
      <c r="L88" s="120" t="e">
        <f>JANUARI!#REF!</f>
        <v>#REF!</v>
      </c>
      <c r="M88" s="123" t="e">
        <f>JANUARI!#REF!</f>
        <v>#REF!</v>
      </c>
      <c r="N88" s="123" t="e">
        <f>JANUARI!#REF!</f>
        <v>#REF!</v>
      </c>
      <c r="O88" s="125" t="e">
        <f>JANUARI!#REF!</f>
        <v>#REF!</v>
      </c>
      <c r="P88" s="126" t="e">
        <f>JANUARI!#REF!</f>
        <v>#REF!</v>
      </c>
      <c r="Q88" s="222" t="e">
        <f>IF(LEFT(JANUARI!#REF!,1)="V",JANUARI!#REF!+JANUARI!#REF!)</f>
        <v>#REF!</v>
      </c>
      <c r="R88" s="241" t="e">
        <f>JANUARI!#REF!</f>
        <v>#REF!</v>
      </c>
      <c r="S88" s="242" t="e">
        <f>JANUARI!#REF!</f>
        <v>#REF!</v>
      </c>
      <c r="T88" s="82" t="e">
        <f>JANUARI!#REF!</f>
        <v>#REF!</v>
      </c>
    </row>
    <row r="89" spans="1:20" ht="12.75" customHeight="1" x14ac:dyDescent="0.2">
      <c r="A89" s="717"/>
      <c r="B89" s="330" t="e">
        <f>JANUARI!#REF!</f>
        <v>#REF!</v>
      </c>
      <c r="C89" s="121" t="e">
        <f>JANUARI!#REF!</f>
        <v>#REF!</v>
      </c>
      <c r="D89" s="121" t="e">
        <f>JANUARI!#REF!</f>
        <v>#REF!</v>
      </c>
      <c r="E89" s="121" t="e">
        <f>JANUARI!#REF!</f>
        <v>#REF!</v>
      </c>
      <c r="F89" s="122" t="e">
        <f>JANUARI!#REF!</f>
        <v>#REF!</v>
      </c>
      <c r="G89" s="331" t="e">
        <f>JANUARI!#REF!</f>
        <v>#REF!</v>
      </c>
      <c r="H89" s="332" t="e">
        <f>JANUARI!#REF!</f>
        <v>#REF!</v>
      </c>
      <c r="I89" s="160" t="e">
        <f>JANUARI!#REF!</f>
        <v>#REF!</v>
      </c>
      <c r="J89" s="124" t="e">
        <f>JANUARI!#REF!</f>
        <v>#REF!</v>
      </c>
      <c r="K89" s="176" t="e">
        <f>JANUARI!#REF!</f>
        <v>#REF!</v>
      </c>
      <c r="L89" s="120" t="e">
        <f>JANUARI!#REF!</f>
        <v>#REF!</v>
      </c>
      <c r="M89" s="123" t="e">
        <f>JANUARI!#REF!</f>
        <v>#REF!</v>
      </c>
      <c r="N89" s="123" t="e">
        <f>JANUARI!#REF!</f>
        <v>#REF!</v>
      </c>
      <c r="O89" s="125" t="e">
        <f>JANUARI!#REF!</f>
        <v>#REF!</v>
      </c>
      <c r="P89" s="126" t="e">
        <f>JANUARI!#REF!</f>
        <v>#REF!</v>
      </c>
      <c r="Q89" s="222" t="e">
        <f>IF(LEFT(JANUARI!#REF!,1)="V",JANUARI!#REF!+JANUARI!#REF!)</f>
        <v>#REF!</v>
      </c>
      <c r="R89" s="241" t="e">
        <f>JANUARI!#REF!</f>
        <v>#REF!</v>
      </c>
      <c r="S89" s="242" t="e">
        <f>JANUARI!#REF!</f>
        <v>#REF!</v>
      </c>
      <c r="T89" s="82" t="e">
        <f>JANUARI!#REF!</f>
        <v>#REF!</v>
      </c>
    </row>
    <row r="90" spans="1:20" ht="12.75" customHeight="1" x14ac:dyDescent="0.2">
      <c r="A90" s="717"/>
      <c r="B90" s="330" t="e">
        <f>JANUARI!#REF!</f>
        <v>#REF!</v>
      </c>
      <c r="C90" s="121" t="e">
        <f>JANUARI!#REF!</f>
        <v>#REF!</v>
      </c>
      <c r="D90" s="121" t="e">
        <f>JANUARI!#REF!</f>
        <v>#REF!</v>
      </c>
      <c r="E90" s="121" t="e">
        <f>JANUARI!#REF!</f>
        <v>#REF!</v>
      </c>
      <c r="F90" s="122" t="e">
        <f>JANUARI!#REF!</f>
        <v>#REF!</v>
      </c>
      <c r="G90" s="331" t="e">
        <f>JANUARI!#REF!</f>
        <v>#REF!</v>
      </c>
      <c r="H90" s="332" t="e">
        <f>JANUARI!#REF!</f>
        <v>#REF!</v>
      </c>
      <c r="I90" s="160" t="e">
        <f>JANUARI!#REF!</f>
        <v>#REF!</v>
      </c>
      <c r="J90" s="124" t="e">
        <f>JANUARI!#REF!</f>
        <v>#REF!</v>
      </c>
      <c r="K90" s="176" t="e">
        <f>JANUARI!#REF!</f>
        <v>#REF!</v>
      </c>
      <c r="L90" s="120" t="e">
        <f>JANUARI!#REF!</f>
        <v>#REF!</v>
      </c>
      <c r="M90" s="123" t="e">
        <f>JANUARI!#REF!</f>
        <v>#REF!</v>
      </c>
      <c r="N90" s="123" t="e">
        <f>JANUARI!#REF!</f>
        <v>#REF!</v>
      </c>
      <c r="O90" s="125" t="e">
        <f>JANUARI!#REF!</f>
        <v>#REF!</v>
      </c>
      <c r="P90" s="126" t="e">
        <f>JANUARI!#REF!</f>
        <v>#REF!</v>
      </c>
      <c r="Q90" s="222" t="e">
        <f>IF(LEFT(JANUARI!#REF!,1)="V",JANUARI!#REF!+JANUARI!#REF!)</f>
        <v>#REF!</v>
      </c>
      <c r="R90" s="241" t="e">
        <f>JANUARI!#REF!</f>
        <v>#REF!</v>
      </c>
      <c r="S90" s="242" t="e">
        <f>JANUARI!#REF!</f>
        <v>#REF!</v>
      </c>
      <c r="T90" s="82" t="e">
        <f>JANUARI!#REF!</f>
        <v>#REF!</v>
      </c>
    </row>
    <row r="91" spans="1:20" ht="13.5" customHeight="1" thickBot="1" x14ac:dyDescent="0.25">
      <c r="A91" s="718"/>
      <c r="B91" s="333" t="e">
        <f>JANUARI!#REF!</f>
        <v>#REF!</v>
      </c>
      <c r="C91" s="128" t="e">
        <f>JANUARI!#REF!</f>
        <v>#REF!</v>
      </c>
      <c r="D91" s="128" t="e">
        <f>JANUARI!#REF!</f>
        <v>#REF!</v>
      </c>
      <c r="E91" s="128" t="e">
        <f>JANUARI!#REF!</f>
        <v>#REF!</v>
      </c>
      <c r="F91" s="129" t="e">
        <f>JANUARI!#REF!</f>
        <v>#REF!</v>
      </c>
      <c r="G91" s="334" t="e">
        <f>JANUARI!#REF!</f>
        <v>#REF!</v>
      </c>
      <c r="H91" s="335" t="e">
        <f>JANUARI!#REF!</f>
        <v>#REF!</v>
      </c>
      <c r="I91" s="161" t="e">
        <f>JANUARI!#REF!</f>
        <v>#REF!</v>
      </c>
      <c r="J91" s="131" t="e">
        <f>JANUARI!#REF!</f>
        <v>#REF!</v>
      </c>
      <c r="K91" s="178" t="e">
        <f>JANUARI!#REF!</f>
        <v>#REF!</v>
      </c>
      <c r="L91" s="127" t="e">
        <f>JANUARI!#REF!</f>
        <v>#REF!</v>
      </c>
      <c r="M91" s="130" t="e">
        <f>JANUARI!#REF!</f>
        <v>#REF!</v>
      </c>
      <c r="N91" s="130" t="e">
        <f>JANUARI!#REF!</f>
        <v>#REF!</v>
      </c>
      <c r="O91" s="132" t="e">
        <f>JANUARI!#REF!</f>
        <v>#REF!</v>
      </c>
      <c r="P91" s="133" t="e">
        <f>JANUARI!#REF!</f>
        <v>#REF!</v>
      </c>
      <c r="Q91" s="223" t="e">
        <f>IF(LEFT(JANUARI!#REF!,1)="V",JANUARI!#REF!+JANUARI!#REF!)</f>
        <v>#REF!</v>
      </c>
      <c r="R91" s="245" t="e">
        <f>JANUARI!#REF!</f>
        <v>#REF!</v>
      </c>
      <c r="S91" s="246" t="e">
        <f>JANUARI!#REF!</f>
        <v>#REF!</v>
      </c>
      <c r="T91" s="82" t="e">
        <f>JANUARI!#REF!</f>
        <v>#REF!</v>
      </c>
    </row>
    <row r="92" spans="1:20" ht="12.75" customHeight="1" x14ac:dyDescent="0.2">
      <c r="A92" s="716" t="e">
        <f>JANUARI!#REF!</f>
        <v>#REF!</v>
      </c>
      <c r="B92" s="327" t="e">
        <f>JANUARI!#REF!</f>
        <v>#REF!</v>
      </c>
      <c r="C92" s="114" t="e">
        <f>JANUARI!#REF!</f>
        <v>#REF!</v>
      </c>
      <c r="D92" s="114" t="e">
        <f>JANUARI!#REF!</f>
        <v>#REF!</v>
      </c>
      <c r="E92" s="114" t="e">
        <f>JANUARI!#REF!</f>
        <v>#REF!</v>
      </c>
      <c r="F92" s="115" t="e">
        <f>JANUARI!#REF!</f>
        <v>#REF!</v>
      </c>
      <c r="G92" s="328" t="e">
        <f>JANUARI!#REF!</f>
        <v>#REF!</v>
      </c>
      <c r="H92" s="329" t="e">
        <f>JANUARI!#REF!</f>
        <v>#REF!</v>
      </c>
      <c r="I92" s="159" t="e">
        <f>JANUARI!#REF!</f>
        <v>#REF!</v>
      </c>
      <c r="J92" s="117" t="e">
        <f>JANUARI!#REF!</f>
        <v>#REF!</v>
      </c>
      <c r="K92" s="175" t="e">
        <f>JANUARI!#REF!</f>
        <v>#REF!</v>
      </c>
      <c r="L92" s="113" t="e">
        <f>JANUARI!#REF!</f>
        <v>#REF!</v>
      </c>
      <c r="M92" s="116" t="e">
        <f>JANUARI!#REF!</f>
        <v>#REF!</v>
      </c>
      <c r="N92" s="116" t="e">
        <f>JANUARI!#REF!</f>
        <v>#REF!</v>
      </c>
      <c r="O92" s="118" t="e">
        <f>JANUARI!#REF!</f>
        <v>#REF!</v>
      </c>
      <c r="P92" s="119" t="e">
        <f>JANUARI!#REF!</f>
        <v>#REF!</v>
      </c>
      <c r="Q92" s="221" t="e">
        <f>IF(LEFT(JANUARI!#REF!,1)="V",JANUARI!#REF!+JANUARI!#REF!)</f>
        <v>#REF!</v>
      </c>
      <c r="R92" s="239" t="e">
        <f>JANUARI!#REF!</f>
        <v>#REF!</v>
      </c>
      <c r="S92" s="240" t="e">
        <f>JANUARI!#REF!</f>
        <v>#REF!</v>
      </c>
      <c r="T92" s="82" t="e">
        <f>JANUARI!#REF!</f>
        <v>#REF!</v>
      </c>
    </row>
    <row r="93" spans="1:20" ht="12.75" customHeight="1" x14ac:dyDescent="0.2">
      <c r="A93" s="717"/>
      <c r="B93" s="330" t="e">
        <f>JANUARI!#REF!</f>
        <v>#REF!</v>
      </c>
      <c r="C93" s="121" t="e">
        <f>JANUARI!#REF!</f>
        <v>#REF!</v>
      </c>
      <c r="D93" s="121" t="e">
        <f>JANUARI!#REF!</f>
        <v>#REF!</v>
      </c>
      <c r="E93" s="121" t="e">
        <f>JANUARI!#REF!</f>
        <v>#REF!</v>
      </c>
      <c r="F93" s="122" t="e">
        <f>JANUARI!#REF!</f>
        <v>#REF!</v>
      </c>
      <c r="G93" s="331" t="e">
        <f>JANUARI!#REF!</f>
        <v>#REF!</v>
      </c>
      <c r="H93" s="332" t="e">
        <f>JANUARI!#REF!</f>
        <v>#REF!</v>
      </c>
      <c r="I93" s="160" t="e">
        <f>JANUARI!#REF!</f>
        <v>#REF!</v>
      </c>
      <c r="J93" s="124" t="e">
        <f>JANUARI!#REF!</f>
        <v>#REF!</v>
      </c>
      <c r="K93" s="176" t="e">
        <f>JANUARI!#REF!</f>
        <v>#REF!</v>
      </c>
      <c r="L93" s="120" t="e">
        <f>JANUARI!#REF!</f>
        <v>#REF!</v>
      </c>
      <c r="M93" s="123" t="e">
        <f>JANUARI!#REF!</f>
        <v>#REF!</v>
      </c>
      <c r="N93" s="123" t="e">
        <f>JANUARI!#REF!</f>
        <v>#REF!</v>
      </c>
      <c r="O93" s="125" t="e">
        <f>JANUARI!#REF!</f>
        <v>#REF!</v>
      </c>
      <c r="P93" s="126" t="e">
        <f>JANUARI!#REF!</f>
        <v>#REF!</v>
      </c>
      <c r="Q93" s="222" t="e">
        <f>IF(LEFT(JANUARI!#REF!,1)="V",JANUARI!#REF!+JANUARI!#REF!)</f>
        <v>#REF!</v>
      </c>
      <c r="R93" s="241" t="e">
        <f>JANUARI!#REF!</f>
        <v>#REF!</v>
      </c>
      <c r="S93" s="242" t="e">
        <f>JANUARI!#REF!</f>
        <v>#REF!</v>
      </c>
      <c r="T93" s="82" t="e">
        <f>JANUARI!#REF!</f>
        <v>#REF!</v>
      </c>
    </row>
    <row r="94" spans="1:20" ht="12.75" customHeight="1" x14ac:dyDescent="0.2">
      <c r="A94" s="717"/>
      <c r="B94" s="330" t="e">
        <f>JANUARI!#REF!</f>
        <v>#REF!</v>
      </c>
      <c r="C94" s="121" t="e">
        <f>JANUARI!#REF!</f>
        <v>#REF!</v>
      </c>
      <c r="D94" s="121" t="e">
        <f>JANUARI!#REF!</f>
        <v>#REF!</v>
      </c>
      <c r="E94" s="121" t="e">
        <f>JANUARI!#REF!</f>
        <v>#REF!</v>
      </c>
      <c r="F94" s="122" t="e">
        <f>JANUARI!#REF!</f>
        <v>#REF!</v>
      </c>
      <c r="G94" s="331" t="e">
        <f>JANUARI!#REF!</f>
        <v>#REF!</v>
      </c>
      <c r="H94" s="332" t="e">
        <f>JANUARI!#REF!</f>
        <v>#REF!</v>
      </c>
      <c r="I94" s="160" t="e">
        <f>JANUARI!#REF!</f>
        <v>#REF!</v>
      </c>
      <c r="J94" s="124" t="e">
        <f>JANUARI!#REF!</f>
        <v>#REF!</v>
      </c>
      <c r="K94" s="176" t="e">
        <f>JANUARI!#REF!</f>
        <v>#REF!</v>
      </c>
      <c r="L94" s="120" t="e">
        <f>JANUARI!#REF!</f>
        <v>#REF!</v>
      </c>
      <c r="M94" s="123" t="e">
        <f>JANUARI!#REF!</f>
        <v>#REF!</v>
      </c>
      <c r="N94" s="123" t="e">
        <f>JANUARI!#REF!</f>
        <v>#REF!</v>
      </c>
      <c r="O94" s="125" t="e">
        <f>JANUARI!#REF!</f>
        <v>#REF!</v>
      </c>
      <c r="P94" s="126" t="e">
        <f>JANUARI!#REF!</f>
        <v>#REF!</v>
      </c>
      <c r="Q94" s="222" t="e">
        <f>IF(LEFT(JANUARI!#REF!,1)="V",JANUARI!#REF!+JANUARI!#REF!)</f>
        <v>#REF!</v>
      </c>
      <c r="R94" s="241" t="e">
        <f>JANUARI!#REF!</f>
        <v>#REF!</v>
      </c>
      <c r="S94" s="242" t="e">
        <f>JANUARI!#REF!</f>
        <v>#REF!</v>
      </c>
      <c r="T94" s="82" t="e">
        <f>JANUARI!#REF!</f>
        <v>#REF!</v>
      </c>
    </row>
    <row r="95" spans="1:20" ht="12.75" customHeight="1" x14ac:dyDescent="0.2">
      <c r="A95" s="717"/>
      <c r="B95" s="330" t="e">
        <f>JANUARI!#REF!</f>
        <v>#REF!</v>
      </c>
      <c r="C95" s="121" t="e">
        <f>JANUARI!#REF!</f>
        <v>#REF!</v>
      </c>
      <c r="D95" s="121" t="e">
        <f>JANUARI!#REF!</f>
        <v>#REF!</v>
      </c>
      <c r="E95" s="121" t="e">
        <f>JANUARI!#REF!</f>
        <v>#REF!</v>
      </c>
      <c r="F95" s="122" t="e">
        <f>JANUARI!#REF!</f>
        <v>#REF!</v>
      </c>
      <c r="G95" s="331" t="e">
        <f>JANUARI!#REF!</f>
        <v>#REF!</v>
      </c>
      <c r="H95" s="332" t="e">
        <f>JANUARI!#REF!</f>
        <v>#REF!</v>
      </c>
      <c r="I95" s="160" t="e">
        <f>JANUARI!#REF!</f>
        <v>#REF!</v>
      </c>
      <c r="J95" s="124" t="e">
        <f>JANUARI!#REF!</f>
        <v>#REF!</v>
      </c>
      <c r="K95" s="176" t="e">
        <f>JANUARI!#REF!</f>
        <v>#REF!</v>
      </c>
      <c r="L95" s="120" t="e">
        <f>JANUARI!#REF!</f>
        <v>#REF!</v>
      </c>
      <c r="M95" s="123" t="e">
        <f>JANUARI!#REF!</f>
        <v>#REF!</v>
      </c>
      <c r="N95" s="123" t="e">
        <f>JANUARI!#REF!</f>
        <v>#REF!</v>
      </c>
      <c r="O95" s="125" t="e">
        <f>JANUARI!#REF!</f>
        <v>#REF!</v>
      </c>
      <c r="P95" s="126" t="e">
        <f>JANUARI!#REF!</f>
        <v>#REF!</v>
      </c>
      <c r="Q95" s="222" t="e">
        <f>IF(LEFT(JANUARI!#REF!,1)="V",JANUARI!#REF!+JANUARI!#REF!)</f>
        <v>#REF!</v>
      </c>
      <c r="R95" s="241" t="e">
        <f>JANUARI!#REF!</f>
        <v>#REF!</v>
      </c>
      <c r="S95" s="242" t="e">
        <f>JANUARI!#REF!</f>
        <v>#REF!</v>
      </c>
      <c r="T95" s="82" t="e">
        <f>JANUARI!#REF!</f>
        <v>#REF!</v>
      </c>
    </row>
    <row r="96" spans="1:20" ht="13.5" customHeight="1" thickBot="1" x14ac:dyDescent="0.25">
      <c r="A96" s="718"/>
      <c r="B96" s="333" t="e">
        <f>JANUARI!#REF!</f>
        <v>#REF!</v>
      </c>
      <c r="C96" s="128" t="e">
        <f>JANUARI!#REF!</f>
        <v>#REF!</v>
      </c>
      <c r="D96" s="128" t="e">
        <f>JANUARI!#REF!</f>
        <v>#REF!</v>
      </c>
      <c r="E96" s="128" t="e">
        <f>JANUARI!#REF!</f>
        <v>#REF!</v>
      </c>
      <c r="F96" s="129" t="e">
        <f>JANUARI!#REF!</f>
        <v>#REF!</v>
      </c>
      <c r="G96" s="334" t="e">
        <f>JANUARI!#REF!</f>
        <v>#REF!</v>
      </c>
      <c r="H96" s="335" t="e">
        <f>JANUARI!#REF!</f>
        <v>#REF!</v>
      </c>
      <c r="I96" s="161" t="e">
        <f>JANUARI!#REF!</f>
        <v>#REF!</v>
      </c>
      <c r="J96" s="131" t="e">
        <f>JANUARI!#REF!</f>
        <v>#REF!</v>
      </c>
      <c r="K96" s="178" t="e">
        <f>JANUARI!#REF!</f>
        <v>#REF!</v>
      </c>
      <c r="L96" s="127" t="e">
        <f>JANUARI!#REF!</f>
        <v>#REF!</v>
      </c>
      <c r="M96" s="130" t="e">
        <f>JANUARI!#REF!</f>
        <v>#REF!</v>
      </c>
      <c r="N96" s="130" t="e">
        <f>JANUARI!#REF!</f>
        <v>#REF!</v>
      </c>
      <c r="O96" s="132" t="e">
        <f>JANUARI!#REF!</f>
        <v>#REF!</v>
      </c>
      <c r="P96" s="133" t="e">
        <f>JANUARI!#REF!</f>
        <v>#REF!</v>
      </c>
      <c r="Q96" s="224" t="e">
        <f>IF(LEFT(JANUARI!#REF!,1)="V",JANUARI!#REF!+JANUARI!#REF!)</f>
        <v>#REF!</v>
      </c>
      <c r="R96" s="243" t="e">
        <f>JANUARI!#REF!</f>
        <v>#REF!</v>
      </c>
      <c r="S96" s="244" t="e">
        <f>JANUARI!#REF!</f>
        <v>#REF!</v>
      </c>
      <c r="T96" s="82" t="e">
        <f>JANUARI!#REF!</f>
        <v>#REF!</v>
      </c>
    </row>
    <row r="97" spans="1:20" ht="12.75" customHeight="1" x14ac:dyDescent="0.2">
      <c r="A97" s="716" t="e">
        <f>JANUARI!#REF!</f>
        <v>#REF!</v>
      </c>
      <c r="B97" s="327" t="e">
        <f>JANUARI!#REF!</f>
        <v>#REF!</v>
      </c>
      <c r="C97" s="114" t="e">
        <f>JANUARI!#REF!</f>
        <v>#REF!</v>
      </c>
      <c r="D97" s="114" t="e">
        <f>JANUARI!#REF!</f>
        <v>#REF!</v>
      </c>
      <c r="E97" s="114" t="e">
        <f>JANUARI!#REF!</f>
        <v>#REF!</v>
      </c>
      <c r="F97" s="115" t="e">
        <f>JANUARI!#REF!</f>
        <v>#REF!</v>
      </c>
      <c r="G97" s="328" t="e">
        <f>JANUARI!#REF!</f>
        <v>#REF!</v>
      </c>
      <c r="H97" s="329" t="e">
        <f>JANUARI!#REF!</f>
        <v>#REF!</v>
      </c>
      <c r="I97" s="159" t="e">
        <f>JANUARI!#REF!</f>
        <v>#REF!</v>
      </c>
      <c r="J97" s="117" t="e">
        <f>JANUARI!#REF!</f>
        <v>#REF!</v>
      </c>
      <c r="K97" s="175" t="e">
        <f>JANUARI!#REF!</f>
        <v>#REF!</v>
      </c>
      <c r="L97" s="113" t="e">
        <f>JANUARI!#REF!</f>
        <v>#REF!</v>
      </c>
      <c r="M97" s="116" t="e">
        <f>JANUARI!#REF!</f>
        <v>#REF!</v>
      </c>
      <c r="N97" s="116" t="e">
        <f>JANUARI!#REF!</f>
        <v>#REF!</v>
      </c>
      <c r="O97" s="118" t="e">
        <f>JANUARI!#REF!</f>
        <v>#REF!</v>
      </c>
      <c r="P97" s="119" t="e">
        <f>JANUARI!#REF!</f>
        <v>#REF!</v>
      </c>
      <c r="Q97" s="221" t="e">
        <f>IF(LEFT(JANUARI!#REF!,1)="V",JANUARI!#REF!+JANUARI!#REF!)</f>
        <v>#REF!</v>
      </c>
      <c r="R97" s="239" t="e">
        <f>JANUARI!#REF!</f>
        <v>#REF!</v>
      </c>
      <c r="S97" s="240" t="e">
        <f>JANUARI!#REF!</f>
        <v>#REF!</v>
      </c>
      <c r="T97" s="82" t="e">
        <f>JANUARI!#REF!</f>
        <v>#REF!</v>
      </c>
    </row>
    <row r="98" spans="1:20" ht="12.75" customHeight="1" x14ac:dyDescent="0.2">
      <c r="A98" s="717"/>
      <c r="B98" s="330" t="e">
        <f>JANUARI!#REF!</f>
        <v>#REF!</v>
      </c>
      <c r="C98" s="121" t="e">
        <f>JANUARI!#REF!</f>
        <v>#REF!</v>
      </c>
      <c r="D98" s="121" t="e">
        <f>JANUARI!#REF!</f>
        <v>#REF!</v>
      </c>
      <c r="E98" s="121" t="e">
        <f>JANUARI!#REF!</f>
        <v>#REF!</v>
      </c>
      <c r="F98" s="122" t="e">
        <f>JANUARI!#REF!</f>
        <v>#REF!</v>
      </c>
      <c r="G98" s="331" t="e">
        <f>JANUARI!#REF!</f>
        <v>#REF!</v>
      </c>
      <c r="H98" s="332" t="e">
        <f>JANUARI!#REF!</f>
        <v>#REF!</v>
      </c>
      <c r="I98" s="160" t="e">
        <f>JANUARI!#REF!</f>
        <v>#REF!</v>
      </c>
      <c r="J98" s="124" t="e">
        <f>JANUARI!#REF!</f>
        <v>#REF!</v>
      </c>
      <c r="K98" s="176" t="e">
        <f>JANUARI!#REF!</f>
        <v>#REF!</v>
      </c>
      <c r="L98" s="120" t="e">
        <f>JANUARI!#REF!</f>
        <v>#REF!</v>
      </c>
      <c r="M98" s="123" t="e">
        <f>JANUARI!#REF!</f>
        <v>#REF!</v>
      </c>
      <c r="N98" s="123" t="e">
        <f>JANUARI!#REF!</f>
        <v>#REF!</v>
      </c>
      <c r="O98" s="125" t="e">
        <f>JANUARI!#REF!</f>
        <v>#REF!</v>
      </c>
      <c r="P98" s="126" t="e">
        <f>JANUARI!#REF!</f>
        <v>#REF!</v>
      </c>
      <c r="Q98" s="222" t="e">
        <f>IF(LEFT(JANUARI!#REF!,1)="V",JANUARI!#REF!+JANUARI!#REF!)</f>
        <v>#REF!</v>
      </c>
      <c r="R98" s="241" t="e">
        <f>JANUARI!#REF!</f>
        <v>#REF!</v>
      </c>
      <c r="S98" s="242" t="e">
        <f>JANUARI!#REF!</f>
        <v>#REF!</v>
      </c>
      <c r="T98" s="82" t="e">
        <f>JANUARI!#REF!</f>
        <v>#REF!</v>
      </c>
    </row>
    <row r="99" spans="1:20" ht="12.75" customHeight="1" x14ac:dyDescent="0.2">
      <c r="A99" s="717"/>
      <c r="B99" s="330" t="e">
        <f>JANUARI!#REF!</f>
        <v>#REF!</v>
      </c>
      <c r="C99" s="121" t="e">
        <f>JANUARI!#REF!</f>
        <v>#REF!</v>
      </c>
      <c r="D99" s="121" t="e">
        <f>JANUARI!#REF!</f>
        <v>#REF!</v>
      </c>
      <c r="E99" s="121" t="e">
        <f>JANUARI!#REF!</f>
        <v>#REF!</v>
      </c>
      <c r="F99" s="122" t="e">
        <f>JANUARI!#REF!</f>
        <v>#REF!</v>
      </c>
      <c r="G99" s="331" t="e">
        <f>JANUARI!#REF!</f>
        <v>#REF!</v>
      </c>
      <c r="H99" s="332" t="e">
        <f>JANUARI!#REF!</f>
        <v>#REF!</v>
      </c>
      <c r="I99" s="160" t="e">
        <f>JANUARI!#REF!</f>
        <v>#REF!</v>
      </c>
      <c r="J99" s="124" t="e">
        <f>JANUARI!#REF!</f>
        <v>#REF!</v>
      </c>
      <c r="K99" s="176" t="e">
        <f>JANUARI!#REF!</f>
        <v>#REF!</v>
      </c>
      <c r="L99" s="120" t="e">
        <f>JANUARI!#REF!</f>
        <v>#REF!</v>
      </c>
      <c r="M99" s="123" t="e">
        <f>JANUARI!#REF!</f>
        <v>#REF!</v>
      </c>
      <c r="N99" s="123" t="e">
        <f>JANUARI!#REF!</f>
        <v>#REF!</v>
      </c>
      <c r="O99" s="125" t="e">
        <f>JANUARI!#REF!</f>
        <v>#REF!</v>
      </c>
      <c r="P99" s="126" t="e">
        <f>JANUARI!#REF!</f>
        <v>#REF!</v>
      </c>
      <c r="Q99" s="222" t="e">
        <f>IF(LEFT(JANUARI!#REF!,1)="V",JANUARI!#REF!+JANUARI!#REF!)</f>
        <v>#REF!</v>
      </c>
      <c r="R99" s="241" t="e">
        <f>JANUARI!#REF!</f>
        <v>#REF!</v>
      </c>
      <c r="S99" s="242" t="e">
        <f>JANUARI!#REF!</f>
        <v>#REF!</v>
      </c>
      <c r="T99" s="82" t="e">
        <f>JANUARI!#REF!</f>
        <v>#REF!</v>
      </c>
    </row>
    <row r="100" spans="1:20" ht="12.75" customHeight="1" x14ac:dyDescent="0.2">
      <c r="A100" s="717"/>
      <c r="B100" s="330" t="e">
        <f>JANUARI!#REF!</f>
        <v>#REF!</v>
      </c>
      <c r="C100" s="121" t="e">
        <f>JANUARI!#REF!</f>
        <v>#REF!</v>
      </c>
      <c r="D100" s="121" t="e">
        <f>JANUARI!#REF!</f>
        <v>#REF!</v>
      </c>
      <c r="E100" s="121" t="e">
        <f>JANUARI!#REF!</f>
        <v>#REF!</v>
      </c>
      <c r="F100" s="122" t="e">
        <f>JANUARI!#REF!</f>
        <v>#REF!</v>
      </c>
      <c r="G100" s="331" t="e">
        <f>JANUARI!#REF!</f>
        <v>#REF!</v>
      </c>
      <c r="H100" s="332" t="e">
        <f>JANUARI!#REF!</f>
        <v>#REF!</v>
      </c>
      <c r="I100" s="160" t="e">
        <f>JANUARI!#REF!</f>
        <v>#REF!</v>
      </c>
      <c r="J100" s="124" t="e">
        <f>JANUARI!#REF!</f>
        <v>#REF!</v>
      </c>
      <c r="K100" s="176" t="e">
        <f>JANUARI!#REF!</f>
        <v>#REF!</v>
      </c>
      <c r="L100" s="120" t="e">
        <f>JANUARI!#REF!</f>
        <v>#REF!</v>
      </c>
      <c r="M100" s="123" t="e">
        <f>JANUARI!#REF!</f>
        <v>#REF!</v>
      </c>
      <c r="N100" s="123" t="e">
        <f>JANUARI!#REF!</f>
        <v>#REF!</v>
      </c>
      <c r="O100" s="125" t="e">
        <f>JANUARI!#REF!</f>
        <v>#REF!</v>
      </c>
      <c r="P100" s="126" t="e">
        <f>JANUARI!#REF!</f>
        <v>#REF!</v>
      </c>
      <c r="Q100" s="222" t="e">
        <f>IF(LEFT(JANUARI!#REF!,1)="V",JANUARI!#REF!+JANUARI!#REF!)</f>
        <v>#REF!</v>
      </c>
      <c r="R100" s="241" t="e">
        <f>JANUARI!#REF!</f>
        <v>#REF!</v>
      </c>
      <c r="S100" s="242" t="e">
        <f>JANUARI!#REF!</f>
        <v>#REF!</v>
      </c>
      <c r="T100" s="82" t="e">
        <f>JANUARI!#REF!</f>
        <v>#REF!</v>
      </c>
    </row>
    <row r="101" spans="1:20" ht="13.5" customHeight="1" thickBot="1" x14ac:dyDescent="0.25">
      <c r="A101" s="718"/>
      <c r="B101" s="333" t="e">
        <f>JANUARI!#REF!</f>
        <v>#REF!</v>
      </c>
      <c r="C101" s="128" t="e">
        <f>JANUARI!#REF!</f>
        <v>#REF!</v>
      </c>
      <c r="D101" s="128" t="e">
        <f>JANUARI!#REF!</f>
        <v>#REF!</v>
      </c>
      <c r="E101" s="128" t="e">
        <f>JANUARI!#REF!</f>
        <v>#REF!</v>
      </c>
      <c r="F101" s="129" t="e">
        <f>JANUARI!#REF!</f>
        <v>#REF!</v>
      </c>
      <c r="G101" s="334" t="e">
        <f>JANUARI!#REF!</f>
        <v>#REF!</v>
      </c>
      <c r="H101" s="335" t="e">
        <f>JANUARI!#REF!</f>
        <v>#REF!</v>
      </c>
      <c r="I101" s="161" t="e">
        <f>JANUARI!#REF!</f>
        <v>#REF!</v>
      </c>
      <c r="J101" s="131" t="e">
        <f>JANUARI!#REF!</f>
        <v>#REF!</v>
      </c>
      <c r="K101" s="178" t="e">
        <f>JANUARI!#REF!</f>
        <v>#REF!</v>
      </c>
      <c r="L101" s="127" t="e">
        <f>JANUARI!#REF!</f>
        <v>#REF!</v>
      </c>
      <c r="M101" s="130" t="e">
        <f>JANUARI!#REF!</f>
        <v>#REF!</v>
      </c>
      <c r="N101" s="130" t="e">
        <f>JANUARI!#REF!</f>
        <v>#REF!</v>
      </c>
      <c r="O101" s="132" t="e">
        <f>JANUARI!#REF!</f>
        <v>#REF!</v>
      </c>
      <c r="P101" s="133" t="e">
        <f>JANUARI!#REF!</f>
        <v>#REF!</v>
      </c>
      <c r="Q101" s="224" t="e">
        <f>IF(LEFT(JANUARI!#REF!,1)="V",JANUARI!#REF!+JANUARI!#REF!)</f>
        <v>#REF!</v>
      </c>
      <c r="R101" s="243" t="e">
        <f>JANUARI!#REF!</f>
        <v>#REF!</v>
      </c>
      <c r="S101" s="244" t="e">
        <f>JANUARI!#REF!</f>
        <v>#REF!</v>
      </c>
      <c r="T101" s="82" t="e">
        <f>JANUARI!#REF!</f>
        <v>#REF!</v>
      </c>
    </row>
    <row r="102" spans="1:20" ht="12.75" customHeight="1" x14ac:dyDescent="0.2">
      <c r="A102" s="716" t="e">
        <f>JANUARI!#REF!</f>
        <v>#REF!</v>
      </c>
      <c r="B102" s="336" t="e">
        <f>JANUARI!#REF!</f>
        <v>#REF!</v>
      </c>
      <c r="C102" s="135" t="e">
        <f>JANUARI!#REF!</f>
        <v>#REF!</v>
      </c>
      <c r="D102" s="135" t="e">
        <f>JANUARI!#REF!</f>
        <v>#REF!</v>
      </c>
      <c r="E102" s="135" t="e">
        <f>JANUARI!#REF!</f>
        <v>#REF!</v>
      </c>
      <c r="F102" s="136" t="e">
        <f>JANUARI!#REF!</f>
        <v>#REF!</v>
      </c>
      <c r="G102" s="337" t="e">
        <f>JANUARI!#REF!</f>
        <v>#REF!</v>
      </c>
      <c r="H102" s="338" t="e">
        <f>JANUARI!#REF!</f>
        <v>#REF!</v>
      </c>
      <c r="I102" s="169" t="e">
        <f>JANUARI!#REF!</f>
        <v>#REF!</v>
      </c>
      <c r="J102" s="138" t="e">
        <f>JANUARI!#REF!</f>
        <v>#REF!</v>
      </c>
      <c r="K102" s="179" t="e">
        <f>JANUARI!#REF!</f>
        <v>#REF!</v>
      </c>
      <c r="L102" s="134" t="e">
        <f>JANUARI!#REF!</f>
        <v>#REF!</v>
      </c>
      <c r="M102" s="137" t="e">
        <f>JANUARI!#REF!</f>
        <v>#REF!</v>
      </c>
      <c r="N102" s="137" t="e">
        <f>JANUARI!#REF!</f>
        <v>#REF!</v>
      </c>
      <c r="O102" s="139" t="e">
        <f>JANUARI!#REF!</f>
        <v>#REF!</v>
      </c>
      <c r="P102" s="140" t="e">
        <f>JANUARI!#REF!</f>
        <v>#REF!</v>
      </c>
      <c r="Q102" s="221" t="e">
        <f>IF(LEFT(JANUARI!#REF!,1)="V",JANUARI!#REF!+JANUARI!#REF!)</f>
        <v>#REF!</v>
      </c>
      <c r="R102" s="239" t="e">
        <f>JANUARI!#REF!</f>
        <v>#REF!</v>
      </c>
      <c r="S102" s="240" t="e">
        <f>JANUARI!#REF!</f>
        <v>#REF!</v>
      </c>
      <c r="T102" s="82" t="e">
        <f>JANUARI!#REF!</f>
        <v>#REF!</v>
      </c>
    </row>
    <row r="103" spans="1:20" ht="12.75" customHeight="1" x14ac:dyDescent="0.2">
      <c r="A103" s="717"/>
      <c r="B103" s="330" t="e">
        <f>JANUARI!#REF!</f>
        <v>#REF!</v>
      </c>
      <c r="C103" s="121" t="e">
        <f>JANUARI!#REF!</f>
        <v>#REF!</v>
      </c>
      <c r="D103" s="121" t="e">
        <f>JANUARI!#REF!</f>
        <v>#REF!</v>
      </c>
      <c r="E103" s="121" t="e">
        <f>JANUARI!#REF!</f>
        <v>#REF!</v>
      </c>
      <c r="F103" s="122" t="e">
        <f>JANUARI!#REF!</f>
        <v>#REF!</v>
      </c>
      <c r="G103" s="331" t="e">
        <f>JANUARI!#REF!</f>
        <v>#REF!</v>
      </c>
      <c r="H103" s="332" t="e">
        <f>JANUARI!#REF!</f>
        <v>#REF!</v>
      </c>
      <c r="I103" s="160" t="e">
        <f>JANUARI!#REF!</f>
        <v>#REF!</v>
      </c>
      <c r="J103" s="124" t="e">
        <f>JANUARI!#REF!</f>
        <v>#REF!</v>
      </c>
      <c r="K103" s="176" t="e">
        <f>JANUARI!#REF!</f>
        <v>#REF!</v>
      </c>
      <c r="L103" s="120" t="e">
        <f>JANUARI!#REF!</f>
        <v>#REF!</v>
      </c>
      <c r="M103" s="123" t="e">
        <f>JANUARI!#REF!</f>
        <v>#REF!</v>
      </c>
      <c r="N103" s="123" t="e">
        <f>JANUARI!#REF!</f>
        <v>#REF!</v>
      </c>
      <c r="O103" s="125" t="e">
        <f>JANUARI!#REF!</f>
        <v>#REF!</v>
      </c>
      <c r="P103" s="126" t="e">
        <f>JANUARI!#REF!</f>
        <v>#REF!</v>
      </c>
      <c r="Q103" s="222" t="e">
        <f>IF(LEFT(JANUARI!#REF!,1)="V",JANUARI!#REF!+JANUARI!#REF!)</f>
        <v>#REF!</v>
      </c>
      <c r="R103" s="241" t="e">
        <f>JANUARI!#REF!</f>
        <v>#REF!</v>
      </c>
      <c r="S103" s="242" t="e">
        <f>JANUARI!#REF!</f>
        <v>#REF!</v>
      </c>
      <c r="T103" s="82" t="e">
        <f>JANUARI!#REF!</f>
        <v>#REF!</v>
      </c>
    </row>
    <row r="104" spans="1:20" ht="12.75" customHeight="1" x14ac:dyDescent="0.2">
      <c r="A104" s="717"/>
      <c r="B104" s="330" t="e">
        <f>JANUARI!#REF!</f>
        <v>#REF!</v>
      </c>
      <c r="C104" s="121" t="e">
        <f>JANUARI!#REF!</f>
        <v>#REF!</v>
      </c>
      <c r="D104" s="121" t="e">
        <f>JANUARI!#REF!</f>
        <v>#REF!</v>
      </c>
      <c r="E104" s="121" t="e">
        <f>JANUARI!#REF!</f>
        <v>#REF!</v>
      </c>
      <c r="F104" s="122" t="e">
        <f>JANUARI!#REF!</f>
        <v>#REF!</v>
      </c>
      <c r="G104" s="331" t="e">
        <f>JANUARI!#REF!</f>
        <v>#REF!</v>
      </c>
      <c r="H104" s="332" t="e">
        <f>JANUARI!#REF!</f>
        <v>#REF!</v>
      </c>
      <c r="I104" s="160" t="e">
        <f>JANUARI!#REF!</f>
        <v>#REF!</v>
      </c>
      <c r="J104" s="124" t="e">
        <f>JANUARI!#REF!</f>
        <v>#REF!</v>
      </c>
      <c r="K104" s="176" t="e">
        <f>JANUARI!#REF!</f>
        <v>#REF!</v>
      </c>
      <c r="L104" s="120" t="e">
        <f>JANUARI!#REF!</f>
        <v>#REF!</v>
      </c>
      <c r="M104" s="123" t="e">
        <f>JANUARI!#REF!</f>
        <v>#REF!</v>
      </c>
      <c r="N104" s="123" t="e">
        <f>JANUARI!#REF!</f>
        <v>#REF!</v>
      </c>
      <c r="O104" s="125" t="e">
        <f>JANUARI!#REF!</f>
        <v>#REF!</v>
      </c>
      <c r="P104" s="126" t="e">
        <f>JANUARI!#REF!</f>
        <v>#REF!</v>
      </c>
      <c r="Q104" s="222" t="e">
        <f>IF(LEFT(JANUARI!#REF!,1)="V",JANUARI!#REF!+JANUARI!#REF!)</f>
        <v>#REF!</v>
      </c>
      <c r="R104" s="241" t="e">
        <f>JANUARI!#REF!</f>
        <v>#REF!</v>
      </c>
      <c r="S104" s="242" t="e">
        <f>JANUARI!#REF!</f>
        <v>#REF!</v>
      </c>
      <c r="T104" s="82" t="e">
        <f>JANUARI!#REF!</f>
        <v>#REF!</v>
      </c>
    </row>
    <row r="105" spans="1:20" ht="12.75" customHeight="1" x14ac:dyDescent="0.2">
      <c r="A105" s="717"/>
      <c r="B105" s="330" t="e">
        <f>JANUARI!#REF!</f>
        <v>#REF!</v>
      </c>
      <c r="C105" s="121" t="e">
        <f>JANUARI!#REF!</f>
        <v>#REF!</v>
      </c>
      <c r="D105" s="121" t="e">
        <f>JANUARI!#REF!</f>
        <v>#REF!</v>
      </c>
      <c r="E105" s="121" t="e">
        <f>JANUARI!#REF!</f>
        <v>#REF!</v>
      </c>
      <c r="F105" s="122" t="e">
        <f>JANUARI!#REF!</f>
        <v>#REF!</v>
      </c>
      <c r="G105" s="331" t="e">
        <f>JANUARI!#REF!</f>
        <v>#REF!</v>
      </c>
      <c r="H105" s="332" t="e">
        <f>JANUARI!#REF!</f>
        <v>#REF!</v>
      </c>
      <c r="I105" s="160" t="e">
        <f>JANUARI!#REF!</f>
        <v>#REF!</v>
      </c>
      <c r="J105" s="124" t="e">
        <f>JANUARI!#REF!</f>
        <v>#REF!</v>
      </c>
      <c r="K105" s="176" t="e">
        <f>JANUARI!#REF!</f>
        <v>#REF!</v>
      </c>
      <c r="L105" s="120" t="e">
        <f>JANUARI!#REF!</f>
        <v>#REF!</v>
      </c>
      <c r="M105" s="123" t="e">
        <f>JANUARI!#REF!</f>
        <v>#REF!</v>
      </c>
      <c r="N105" s="123" t="e">
        <f>JANUARI!#REF!</f>
        <v>#REF!</v>
      </c>
      <c r="O105" s="125" t="e">
        <f>JANUARI!#REF!</f>
        <v>#REF!</v>
      </c>
      <c r="P105" s="126" t="e">
        <f>JANUARI!#REF!</f>
        <v>#REF!</v>
      </c>
      <c r="Q105" s="222" t="e">
        <f>IF(LEFT(JANUARI!#REF!,1)="V",JANUARI!#REF!+JANUARI!#REF!)</f>
        <v>#REF!</v>
      </c>
      <c r="R105" s="241" t="e">
        <f>JANUARI!#REF!</f>
        <v>#REF!</v>
      </c>
      <c r="S105" s="242" t="e">
        <f>JANUARI!#REF!</f>
        <v>#REF!</v>
      </c>
      <c r="T105" s="82" t="e">
        <f>JANUARI!#REF!</f>
        <v>#REF!</v>
      </c>
    </row>
    <row r="106" spans="1:20" ht="13.5" customHeight="1" thickBot="1" x14ac:dyDescent="0.25">
      <c r="A106" s="718"/>
      <c r="B106" s="339" t="e">
        <f>JANUARI!#REF!</f>
        <v>#REF!</v>
      </c>
      <c r="C106" s="142" t="e">
        <f>JANUARI!#REF!</f>
        <v>#REF!</v>
      </c>
      <c r="D106" s="142" t="e">
        <f>JANUARI!#REF!</f>
        <v>#REF!</v>
      </c>
      <c r="E106" s="142" t="e">
        <f>JANUARI!#REF!</f>
        <v>#REF!</v>
      </c>
      <c r="F106" s="143" t="e">
        <f>JANUARI!#REF!</f>
        <v>#REF!</v>
      </c>
      <c r="G106" s="340" t="e">
        <f>JANUARI!#REF!</f>
        <v>#REF!</v>
      </c>
      <c r="H106" s="341" t="e">
        <f>JANUARI!#REF!</f>
        <v>#REF!</v>
      </c>
      <c r="I106" s="168" t="e">
        <f>JANUARI!#REF!</f>
        <v>#REF!</v>
      </c>
      <c r="J106" s="145" t="e">
        <f>JANUARI!#REF!</f>
        <v>#REF!</v>
      </c>
      <c r="K106" s="177" t="e">
        <f>JANUARI!#REF!</f>
        <v>#REF!</v>
      </c>
      <c r="L106" s="141" t="e">
        <f>JANUARI!#REF!</f>
        <v>#REF!</v>
      </c>
      <c r="M106" s="144" t="e">
        <f>JANUARI!#REF!</f>
        <v>#REF!</v>
      </c>
      <c r="N106" s="144" t="e">
        <f>JANUARI!#REF!</f>
        <v>#REF!</v>
      </c>
      <c r="O106" s="146" t="e">
        <f>JANUARI!#REF!</f>
        <v>#REF!</v>
      </c>
      <c r="P106" s="147" t="e">
        <f>JANUARI!#REF!</f>
        <v>#REF!</v>
      </c>
      <c r="Q106" s="224" t="e">
        <f>IF(LEFT(JANUARI!#REF!,1)="V",JANUARI!#REF!+JANUARI!#REF!)</f>
        <v>#REF!</v>
      </c>
      <c r="R106" s="243" t="e">
        <f>JANUARI!#REF!</f>
        <v>#REF!</v>
      </c>
      <c r="S106" s="244" t="e">
        <f>JANUARI!#REF!</f>
        <v>#REF!</v>
      </c>
      <c r="T106" s="82" t="e">
        <f>JANUARI!#REF!</f>
        <v>#REF!</v>
      </c>
    </row>
    <row r="107" spans="1:20" ht="12.75" customHeight="1" x14ac:dyDescent="0.2">
      <c r="A107" s="716" t="e">
        <f>JANUARI!#REF!</f>
        <v>#REF!</v>
      </c>
      <c r="B107" s="327" t="e">
        <f>JANUARI!#REF!</f>
        <v>#REF!</v>
      </c>
      <c r="C107" s="114" t="e">
        <f>JANUARI!#REF!</f>
        <v>#REF!</v>
      </c>
      <c r="D107" s="114" t="e">
        <f>JANUARI!#REF!</f>
        <v>#REF!</v>
      </c>
      <c r="E107" s="114" t="e">
        <f>JANUARI!#REF!</f>
        <v>#REF!</v>
      </c>
      <c r="F107" s="115" t="e">
        <f>JANUARI!#REF!</f>
        <v>#REF!</v>
      </c>
      <c r="G107" s="328" t="e">
        <f>JANUARI!#REF!</f>
        <v>#REF!</v>
      </c>
      <c r="H107" s="329" t="e">
        <f>JANUARI!#REF!</f>
        <v>#REF!</v>
      </c>
      <c r="I107" s="159" t="e">
        <f>JANUARI!#REF!</f>
        <v>#REF!</v>
      </c>
      <c r="J107" s="117" t="e">
        <f>JANUARI!#REF!</f>
        <v>#REF!</v>
      </c>
      <c r="K107" s="175" t="e">
        <f>JANUARI!#REF!</f>
        <v>#REF!</v>
      </c>
      <c r="L107" s="113" t="e">
        <f>JANUARI!#REF!</f>
        <v>#REF!</v>
      </c>
      <c r="M107" s="116" t="e">
        <f>JANUARI!#REF!</f>
        <v>#REF!</v>
      </c>
      <c r="N107" s="116" t="e">
        <f>JANUARI!#REF!</f>
        <v>#REF!</v>
      </c>
      <c r="O107" s="118" t="e">
        <f>JANUARI!#REF!</f>
        <v>#REF!</v>
      </c>
      <c r="P107" s="119" t="e">
        <f>JANUARI!#REF!</f>
        <v>#REF!</v>
      </c>
      <c r="Q107" s="225" t="e">
        <f>IF(LEFT(JANUARI!#REF!,1)="V",JANUARI!#REF!+JANUARI!#REF!)</f>
        <v>#REF!</v>
      </c>
      <c r="R107" s="247" t="e">
        <f>JANUARI!#REF!</f>
        <v>#REF!</v>
      </c>
      <c r="S107" s="248" t="e">
        <f>JANUARI!#REF!</f>
        <v>#REF!</v>
      </c>
      <c r="T107" s="82" t="e">
        <f>JANUARI!#REF!</f>
        <v>#REF!</v>
      </c>
    </row>
    <row r="108" spans="1:20" ht="12.75" customHeight="1" x14ac:dyDescent="0.2">
      <c r="A108" s="717"/>
      <c r="B108" s="330" t="e">
        <f>JANUARI!#REF!</f>
        <v>#REF!</v>
      </c>
      <c r="C108" s="121" t="e">
        <f>JANUARI!#REF!</f>
        <v>#REF!</v>
      </c>
      <c r="D108" s="121" t="e">
        <f>JANUARI!#REF!</f>
        <v>#REF!</v>
      </c>
      <c r="E108" s="121" t="e">
        <f>JANUARI!#REF!</f>
        <v>#REF!</v>
      </c>
      <c r="F108" s="122" t="e">
        <f>JANUARI!#REF!</f>
        <v>#REF!</v>
      </c>
      <c r="G108" s="331" t="e">
        <f>JANUARI!#REF!</f>
        <v>#REF!</v>
      </c>
      <c r="H108" s="332" t="e">
        <f>JANUARI!#REF!</f>
        <v>#REF!</v>
      </c>
      <c r="I108" s="160" t="e">
        <f>JANUARI!#REF!</f>
        <v>#REF!</v>
      </c>
      <c r="J108" s="124" t="e">
        <f>JANUARI!#REF!</f>
        <v>#REF!</v>
      </c>
      <c r="K108" s="176" t="e">
        <f>JANUARI!#REF!</f>
        <v>#REF!</v>
      </c>
      <c r="L108" s="120" t="e">
        <f>JANUARI!#REF!</f>
        <v>#REF!</v>
      </c>
      <c r="M108" s="123" t="e">
        <f>JANUARI!#REF!</f>
        <v>#REF!</v>
      </c>
      <c r="N108" s="123" t="e">
        <f>JANUARI!#REF!</f>
        <v>#REF!</v>
      </c>
      <c r="O108" s="125" t="e">
        <f>JANUARI!#REF!</f>
        <v>#REF!</v>
      </c>
      <c r="P108" s="126" t="e">
        <f>JANUARI!#REF!</f>
        <v>#REF!</v>
      </c>
      <c r="Q108" s="222" t="e">
        <f>IF(LEFT(JANUARI!#REF!,1)="V",JANUARI!#REF!+JANUARI!#REF!)</f>
        <v>#REF!</v>
      </c>
      <c r="R108" s="241" t="e">
        <f>JANUARI!#REF!</f>
        <v>#REF!</v>
      </c>
      <c r="S108" s="242" t="e">
        <f>JANUARI!#REF!</f>
        <v>#REF!</v>
      </c>
      <c r="T108" s="82" t="e">
        <f>JANUARI!#REF!</f>
        <v>#REF!</v>
      </c>
    </row>
    <row r="109" spans="1:20" ht="12.75" customHeight="1" x14ac:dyDescent="0.2">
      <c r="A109" s="717"/>
      <c r="B109" s="330" t="e">
        <f>JANUARI!#REF!</f>
        <v>#REF!</v>
      </c>
      <c r="C109" s="121" t="e">
        <f>JANUARI!#REF!</f>
        <v>#REF!</v>
      </c>
      <c r="D109" s="121" t="e">
        <f>JANUARI!#REF!</f>
        <v>#REF!</v>
      </c>
      <c r="E109" s="121" t="e">
        <f>JANUARI!#REF!</f>
        <v>#REF!</v>
      </c>
      <c r="F109" s="122" t="e">
        <f>JANUARI!#REF!</f>
        <v>#REF!</v>
      </c>
      <c r="G109" s="331" t="e">
        <f>JANUARI!#REF!</f>
        <v>#REF!</v>
      </c>
      <c r="H109" s="332" t="e">
        <f>JANUARI!#REF!</f>
        <v>#REF!</v>
      </c>
      <c r="I109" s="160" t="e">
        <f>JANUARI!#REF!</f>
        <v>#REF!</v>
      </c>
      <c r="J109" s="124" t="e">
        <f>JANUARI!#REF!</f>
        <v>#REF!</v>
      </c>
      <c r="K109" s="176" t="e">
        <f>JANUARI!#REF!</f>
        <v>#REF!</v>
      </c>
      <c r="L109" s="120" t="e">
        <f>JANUARI!#REF!</f>
        <v>#REF!</v>
      </c>
      <c r="M109" s="123" t="e">
        <f>JANUARI!#REF!</f>
        <v>#REF!</v>
      </c>
      <c r="N109" s="123" t="e">
        <f>JANUARI!#REF!</f>
        <v>#REF!</v>
      </c>
      <c r="O109" s="125" t="e">
        <f>JANUARI!#REF!</f>
        <v>#REF!</v>
      </c>
      <c r="P109" s="126" t="e">
        <f>JANUARI!#REF!</f>
        <v>#REF!</v>
      </c>
      <c r="Q109" s="222" t="e">
        <f>IF(LEFT(JANUARI!#REF!,1)="V",JANUARI!#REF!+JANUARI!#REF!)</f>
        <v>#REF!</v>
      </c>
      <c r="R109" s="241" t="e">
        <f>JANUARI!#REF!</f>
        <v>#REF!</v>
      </c>
      <c r="S109" s="242" t="e">
        <f>JANUARI!#REF!</f>
        <v>#REF!</v>
      </c>
      <c r="T109" s="82" t="e">
        <f>JANUARI!#REF!</f>
        <v>#REF!</v>
      </c>
    </row>
    <row r="110" spans="1:20" ht="12.75" customHeight="1" x14ac:dyDescent="0.2">
      <c r="A110" s="717"/>
      <c r="B110" s="330" t="e">
        <f>JANUARI!#REF!</f>
        <v>#REF!</v>
      </c>
      <c r="C110" s="121" t="e">
        <f>JANUARI!#REF!</f>
        <v>#REF!</v>
      </c>
      <c r="D110" s="121" t="e">
        <f>JANUARI!#REF!</f>
        <v>#REF!</v>
      </c>
      <c r="E110" s="121" t="e">
        <f>JANUARI!#REF!</f>
        <v>#REF!</v>
      </c>
      <c r="F110" s="122" t="e">
        <f>JANUARI!#REF!</f>
        <v>#REF!</v>
      </c>
      <c r="G110" s="331" t="e">
        <f>JANUARI!#REF!</f>
        <v>#REF!</v>
      </c>
      <c r="H110" s="332" t="e">
        <f>JANUARI!#REF!</f>
        <v>#REF!</v>
      </c>
      <c r="I110" s="160" t="e">
        <f>JANUARI!#REF!</f>
        <v>#REF!</v>
      </c>
      <c r="J110" s="124" t="e">
        <f>JANUARI!#REF!</f>
        <v>#REF!</v>
      </c>
      <c r="K110" s="176" t="e">
        <f>JANUARI!#REF!</f>
        <v>#REF!</v>
      </c>
      <c r="L110" s="120" t="e">
        <f>JANUARI!#REF!</f>
        <v>#REF!</v>
      </c>
      <c r="M110" s="123" t="e">
        <f>JANUARI!#REF!</f>
        <v>#REF!</v>
      </c>
      <c r="N110" s="123" t="e">
        <f>JANUARI!#REF!</f>
        <v>#REF!</v>
      </c>
      <c r="O110" s="125" t="e">
        <f>JANUARI!#REF!</f>
        <v>#REF!</v>
      </c>
      <c r="P110" s="126" t="e">
        <f>JANUARI!#REF!</f>
        <v>#REF!</v>
      </c>
      <c r="Q110" s="222" t="e">
        <f>IF(LEFT(JANUARI!#REF!,1)="V",JANUARI!#REF!+JANUARI!#REF!)</f>
        <v>#REF!</v>
      </c>
      <c r="R110" s="241" t="e">
        <f>JANUARI!#REF!</f>
        <v>#REF!</v>
      </c>
      <c r="S110" s="242" t="e">
        <f>JANUARI!#REF!</f>
        <v>#REF!</v>
      </c>
      <c r="T110" s="82" t="e">
        <f>JANUARI!#REF!</f>
        <v>#REF!</v>
      </c>
    </row>
    <row r="111" spans="1:20" ht="13.5" customHeight="1" thickBot="1" x14ac:dyDescent="0.25">
      <c r="A111" s="718"/>
      <c r="B111" s="333" t="e">
        <f>JANUARI!#REF!</f>
        <v>#REF!</v>
      </c>
      <c r="C111" s="128" t="e">
        <f>JANUARI!#REF!</f>
        <v>#REF!</v>
      </c>
      <c r="D111" s="128" t="e">
        <f>JANUARI!#REF!</f>
        <v>#REF!</v>
      </c>
      <c r="E111" s="128" t="e">
        <f>JANUARI!#REF!</f>
        <v>#REF!</v>
      </c>
      <c r="F111" s="129" t="e">
        <f>JANUARI!#REF!</f>
        <v>#REF!</v>
      </c>
      <c r="G111" s="334" t="e">
        <f>JANUARI!#REF!</f>
        <v>#REF!</v>
      </c>
      <c r="H111" s="335" t="e">
        <f>JANUARI!#REF!</f>
        <v>#REF!</v>
      </c>
      <c r="I111" s="161" t="e">
        <f>JANUARI!#REF!</f>
        <v>#REF!</v>
      </c>
      <c r="J111" s="131" t="e">
        <f>JANUARI!#REF!</f>
        <v>#REF!</v>
      </c>
      <c r="K111" s="178" t="e">
        <f>JANUARI!#REF!</f>
        <v>#REF!</v>
      </c>
      <c r="L111" s="127" t="e">
        <f>JANUARI!#REF!</f>
        <v>#REF!</v>
      </c>
      <c r="M111" s="130" t="e">
        <f>JANUARI!#REF!</f>
        <v>#REF!</v>
      </c>
      <c r="N111" s="130" t="e">
        <f>JANUARI!#REF!</f>
        <v>#REF!</v>
      </c>
      <c r="O111" s="132" t="e">
        <f>JANUARI!#REF!</f>
        <v>#REF!</v>
      </c>
      <c r="P111" s="133" t="e">
        <f>JANUARI!#REF!</f>
        <v>#REF!</v>
      </c>
      <c r="Q111" s="223" t="e">
        <f>IF(LEFT(JANUARI!#REF!,1)="V",JANUARI!#REF!+JANUARI!#REF!)</f>
        <v>#REF!</v>
      </c>
      <c r="R111" s="245" t="e">
        <f>JANUARI!#REF!</f>
        <v>#REF!</v>
      </c>
      <c r="S111" s="246" t="e">
        <f>JANUARI!#REF!</f>
        <v>#REF!</v>
      </c>
      <c r="T111" s="82" t="e">
        <f>JANUARI!#REF!</f>
        <v>#REF!</v>
      </c>
    </row>
    <row r="112" spans="1:20" ht="12.75" customHeight="1" x14ac:dyDescent="0.2">
      <c r="A112" s="716" t="e">
        <f>JANUARI!#REF!</f>
        <v>#REF!</v>
      </c>
      <c r="B112" s="327" t="e">
        <f>JANUARI!#REF!</f>
        <v>#REF!</v>
      </c>
      <c r="C112" s="114" t="e">
        <f>JANUARI!#REF!</f>
        <v>#REF!</v>
      </c>
      <c r="D112" s="114" t="e">
        <f>JANUARI!#REF!</f>
        <v>#REF!</v>
      </c>
      <c r="E112" s="114" t="e">
        <f>JANUARI!#REF!</f>
        <v>#REF!</v>
      </c>
      <c r="F112" s="115" t="e">
        <f>JANUARI!#REF!</f>
        <v>#REF!</v>
      </c>
      <c r="G112" s="328" t="e">
        <f>JANUARI!#REF!</f>
        <v>#REF!</v>
      </c>
      <c r="H112" s="329" t="e">
        <f>JANUARI!#REF!</f>
        <v>#REF!</v>
      </c>
      <c r="I112" s="159" t="e">
        <f>JANUARI!#REF!</f>
        <v>#REF!</v>
      </c>
      <c r="J112" s="117" t="e">
        <f>JANUARI!#REF!</f>
        <v>#REF!</v>
      </c>
      <c r="K112" s="175" t="e">
        <f>JANUARI!#REF!</f>
        <v>#REF!</v>
      </c>
      <c r="L112" s="113" t="e">
        <f>JANUARI!#REF!</f>
        <v>#REF!</v>
      </c>
      <c r="M112" s="116" t="e">
        <f>JANUARI!#REF!</f>
        <v>#REF!</v>
      </c>
      <c r="N112" s="116" t="e">
        <f>JANUARI!#REF!</f>
        <v>#REF!</v>
      </c>
      <c r="O112" s="118" t="e">
        <f>JANUARI!#REF!</f>
        <v>#REF!</v>
      </c>
      <c r="P112" s="119" t="e">
        <f>JANUARI!#REF!</f>
        <v>#REF!</v>
      </c>
      <c r="Q112" s="221" t="e">
        <f>IF(LEFT(JANUARI!#REF!,1)="V",JANUARI!#REF!+JANUARI!#REF!)</f>
        <v>#REF!</v>
      </c>
      <c r="R112" s="239" t="e">
        <f>JANUARI!#REF!</f>
        <v>#REF!</v>
      </c>
      <c r="S112" s="240" t="e">
        <f>JANUARI!#REF!</f>
        <v>#REF!</v>
      </c>
      <c r="T112" s="82" t="e">
        <f>JANUARI!#REF!</f>
        <v>#REF!</v>
      </c>
    </row>
    <row r="113" spans="1:20" ht="12.75" customHeight="1" x14ac:dyDescent="0.2">
      <c r="A113" s="717"/>
      <c r="B113" s="330" t="e">
        <f>JANUARI!#REF!</f>
        <v>#REF!</v>
      </c>
      <c r="C113" s="121" t="e">
        <f>JANUARI!#REF!</f>
        <v>#REF!</v>
      </c>
      <c r="D113" s="121" t="e">
        <f>JANUARI!#REF!</f>
        <v>#REF!</v>
      </c>
      <c r="E113" s="121" t="e">
        <f>JANUARI!#REF!</f>
        <v>#REF!</v>
      </c>
      <c r="F113" s="122" t="e">
        <f>JANUARI!#REF!</f>
        <v>#REF!</v>
      </c>
      <c r="G113" s="331" t="e">
        <f>JANUARI!#REF!</f>
        <v>#REF!</v>
      </c>
      <c r="H113" s="332" t="e">
        <f>JANUARI!#REF!</f>
        <v>#REF!</v>
      </c>
      <c r="I113" s="160" t="e">
        <f>JANUARI!#REF!</f>
        <v>#REF!</v>
      </c>
      <c r="J113" s="124" t="e">
        <f>JANUARI!#REF!</f>
        <v>#REF!</v>
      </c>
      <c r="K113" s="176" t="e">
        <f>JANUARI!#REF!</f>
        <v>#REF!</v>
      </c>
      <c r="L113" s="120" t="e">
        <f>JANUARI!#REF!</f>
        <v>#REF!</v>
      </c>
      <c r="M113" s="123" t="e">
        <f>JANUARI!#REF!</f>
        <v>#REF!</v>
      </c>
      <c r="N113" s="123" t="e">
        <f>JANUARI!#REF!</f>
        <v>#REF!</v>
      </c>
      <c r="O113" s="125" t="e">
        <f>JANUARI!#REF!</f>
        <v>#REF!</v>
      </c>
      <c r="P113" s="126" t="e">
        <f>JANUARI!#REF!</f>
        <v>#REF!</v>
      </c>
      <c r="Q113" s="222" t="e">
        <f>IF(LEFT(JANUARI!#REF!,1)="V",JANUARI!#REF!+JANUARI!#REF!)</f>
        <v>#REF!</v>
      </c>
      <c r="R113" s="241" t="e">
        <f>JANUARI!#REF!</f>
        <v>#REF!</v>
      </c>
      <c r="S113" s="242" t="e">
        <f>JANUARI!#REF!</f>
        <v>#REF!</v>
      </c>
      <c r="T113" s="82" t="e">
        <f>JANUARI!#REF!</f>
        <v>#REF!</v>
      </c>
    </row>
    <row r="114" spans="1:20" ht="12.75" customHeight="1" x14ac:dyDescent="0.2">
      <c r="A114" s="717"/>
      <c r="B114" s="330" t="e">
        <f>JANUARI!#REF!</f>
        <v>#REF!</v>
      </c>
      <c r="C114" s="121" t="e">
        <f>JANUARI!#REF!</f>
        <v>#REF!</v>
      </c>
      <c r="D114" s="121" t="e">
        <f>JANUARI!#REF!</f>
        <v>#REF!</v>
      </c>
      <c r="E114" s="121" t="e">
        <f>JANUARI!#REF!</f>
        <v>#REF!</v>
      </c>
      <c r="F114" s="122" t="e">
        <f>JANUARI!#REF!</f>
        <v>#REF!</v>
      </c>
      <c r="G114" s="331" t="e">
        <f>JANUARI!#REF!</f>
        <v>#REF!</v>
      </c>
      <c r="H114" s="332" t="e">
        <f>JANUARI!#REF!</f>
        <v>#REF!</v>
      </c>
      <c r="I114" s="160" t="e">
        <f>JANUARI!#REF!</f>
        <v>#REF!</v>
      </c>
      <c r="J114" s="124" t="e">
        <f>JANUARI!#REF!</f>
        <v>#REF!</v>
      </c>
      <c r="K114" s="176" t="e">
        <f>JANUARI!#REF!</f>
        <v>#REF!</v>
      </c>
      <c r="L114" s="120" t="e">
        <f>JANUARI!#REF!</f>
        <v>#REF!</v>
      </c>
      <c r="M114" s="123" t="e">
        <f>JANUARI!#REF!</f>
        <v>#REF!</v>
      </c>
      <c r="N114" s="123" t="e">
        <f>JANUARI!#REF!</f>
        <v>#REF!</v>
      </c>
      <c r="O114" s="125" t="e">
        <f>JANUARI!#REF!</f>
        <v>#REF!</v>
      </c>
      <c r="P114" s="126" t="e">
        <f>JANUARI!#REF!</f>
        <v>#REF!</v>
      </c>
      <c r="Q114" s="222" t="e">
        <f>IF(LEFT(JANUARI!#REF!,1)="V",JANUARI!#REF!+JANUARI!#REF!)</f>
        <v>#REF!</v>
      </c>
      <c r="R114" s="241" t="e">
        <f>JANUARI!#REF!</f>
        <v>#REF!</v>
      </c>
      <c r="S114" s="242" t="e">
        <f>JANUARI!#REF!</f>
        <v>#REF!</v>
      </c>
      <c r="T114" s="82" t="e">
        <f>JANUARI!#REF!</f>
        <v>#REF!</v>
      </c>
    </row>
    <row r="115" spans="1:20" ht="12.75" customHeight="1" x14ac:dyDescent="0.2">
      <c r="A115" s="717"/>
      <c r="B115" s="330" t="e">
        <f>JANUARI!#REF!</f>
        <v>#REF!</v>
      </c>
      <c r="C115" s="121" t="e">
        <f>JANUARI!#REF!</f>
        <v>#REF!</v>
      </c>
      <c r="D115" s="121" t="e">
        <f>JANUARI!#REF!</f>
        <v>#REF!</v>
      </c>
      <c r="E115" s="121" t="e">
        <f>JANUARI!#REF!</f>
        <v>#REF!</v>
      </c>
      <c r="F115" s="122" t="e">
        <f>JANUARI!#REF!</f>
        <v>#REF!</v>
      </c>
      <c r="G115" s="331" t="e">
        <f>JANUARI!#REF!</f>
        <v>#REF!</v>
      </c>
      <c r="H115" s="332" t="e">
        <f>JANUARI!#REF!</f>
        <v>#REF!</v>
      </c>
      <c r="I115" s="160" t="e">
        <f>JANUARI!#REF!</f>
        <v>#REF!</v>
      </c>
      <c r="J115" s="124" t="e">
        <f>JANUARI!#REF!</f>
        <v>#REF!</v>
      </c>
      <c r="K115" s="176" t="e">
        <f>JANUARI!#REF!</f>
        <v>#REF!</v>
      </c>
      <c r="L115" s="120" t="e">
        <f>JANUARI!#REF!</f>
        <v>#REF!</v>
      </c>
      <c r="M115" s="123" t="e">
        <f>JANUARI!#REF!</f>
        <v>#REF!</v>
      </c>
      <c r="N115" s="123" t="e">
        <f>JANUARI!#REF!</f>
        <v>#REF!</v>
      </c>
      <c r="O115" s="125" t="e">
        <f>JANUARI!#REF!</f>
        <v>#REF!</v>
      </c>
      <c r="P115" s="126" t="e">
        <f>JANUARI!#REF!</f>
        <v>#REF!</v>
      </c>
      <c r="Q115" s="222" t="e">
        <f>IF(LEFT(JANUARI!#REF!,1)="V",JANUARI!#REF!+JANUARI!#REF!)</f>
        <v>#REF!</v>
      </c>
      <c r="R115" s="241" t="e">
        <f>JANUARI!#REF!</f>
        <v>#REF!</v>
      </c>
      <c r="S115" s="242" t="e">
        <f>JANUARI!#REF!</f>
        <v>#REF!</v>
      </c>
      <c r="T115" s="82" t="e">
        <f>JANUARI!#REF!</f>
        <v>#REF!</v>
      </c>
    </row>
    <row r="116" spans="1:20" ht="13.5" customHeight="1" thickBot="1" x14ac:dyDescent="0.25">
      <c r="A116" s="718"/>
      <c r="B116" s="333" t="e">
        <f>JANUARI!#REF!</f>
        <v>#REF!</v>
      </c>
      <c r="C116" s="128" t="e">
        <f>JANUARI!#REF!</f>
        <v>#REF!</v>
      </c>
      <c r="D116" s="128" t="e">
        <f>JANUARI!#REF!</f>
        <v>#REF!</v>
      </c>
      <c r="E116" s="128" t="e">
        <f>JANUARI!#REF!</f>
        <v>#REF!</v>
      </c>
      <c r="F116" s="129" t="e">
        <f>JANUARI!#REF!</f>
        <v>#REF!</v>
      </c>
      <c r="G116" s="334" t="e">
        <f>JANUARI!#REF!</f>
        <v>#REF!</v>
      </c>
      <c r="H116" s="335" t="e">
        <f>JANUARI!#REF!</f>
        <v>#REF!</v>
      </c>
      <c r="I116" s="161" t="e">
        <f>JANUARI!#REF!</f>
        <v>#REF!</v>
      </c>
      <c r="J116" s="131" t="e">
        <f>JANUARI!#REF!</f>
        <v>#REF!</v>
      </c>
      <c r="K116" s="178" t="e">
        <f>JANUARI!#REF!</f>
        <v>#REF!</v>
      </c>
      <c r="L116" s="127" t="e">
        <f>JANUARI!#REF!</f>
        <v>#REF!</v>
      </c>
      <c r="M116" s="130" t="e">
        <f>JANUARI!#REF!</f>
        <v>#REF!</v>
      </c>
      <c r="N116" s="130" t="e">
        <f>JANUARI!#REF!</f>
        <v>#REF!</v>
      </c>
      <c r="O116" s="132" t="e">
        <f>JANUARI!#REF!</f>
        <v>#REF!</v>
      </c>
      <c r="P116" s="133" t="e">
        <f>JANUARI!#REF!</f>
        <v>#REF!</v>
      </c>
      <c r="Q116" s="224" t="e">
        <f>IF(LEFT(JANUARI!#REF!,1)="V",JANUARI!#REF!+JANUARI!#REF!)</f>
        <v>#REF!</v>
      </c>
      <c r="R116" s="243" t="e">
        <f>JANUARI!#REF!</f>
        <v>#REF!</v>
      </c>
      <c r="S116" s="244" t="e">
        <f>JANUARI!#REF!</f>
        <v>#REF!</v>
      </c>
      <c r="T116" s="82" t="e">
        <f>JANUARI!#REF!</f>
        <v>#REF!</v>
      </c>
    </row>
    <row r="117" spans="1:20" ht="12.75" customHeight="1" x14ac:dyDescent="0.2">
      <c r="A117" s="716" t="e">
        <f>JANUARI!#REF!</f>
        <v>#REF!</v>
      </c>
      <c r="B117" s="327" t="e">
        <f>JANUARI!#REF!</f>
        <v>#REF!</v>
      </c>
      <c r="C117" s="114" t="e">
        <f>JANUARI!#REF!</f>
        <v>#REF!</v>
      </c>
      <c r="D117" s="114" t="e">
        <f>JANUARI!#REF!</f>
        <v>#REF!</v>
      </c>
      <c r="E117" s="114" t="e">
        <f>JANUARI!#REF!</f>
        <v>#REF!</v>
      </c>
      <c r="F117" s="115" t="e">
        <f>JANUARI!#REF!</f>
        <v>#REF!</v>
      </c>
      <c r="G117" s="328" t="e">
        <f>JANUARI!#REF!</f>
        <v>#REF!</v>
      </c>
      <c r="H117" s="329" t="e">
        <f>JANUARI!#REF!</f>
        <v>#REF!</v>
      </c>
      <c r="I117" s="159" t="e">
        <f>JANUARI!#REF!</f>
        <v>#REF!</v>
      </c>
      <c r="J117" s="117" t="e">
        <f>JANUARI!#REF!</f>
        <v>#REF!</v>
      </c>
      <c r="K117" s="175" t="e">
        <f>JANUARI!#REF!</f>
        <v>#REF!</v>
      </c>
      <c r="L117" s="113" t="e">
        <f>JANUARI!#REF!</f>
        <v>#REF!</v>
      </c>
      <c r="M117" s="116" t="e">
        <f>JANUARI!#REF!</f>
        <v>#REF!</v>
      </c>
      <c r="N117" s="116" t="e">
        <f>JANUARI!#REF!</f>
        <v>#REF!</v>
      </c>
      <c r="O117" s="118" t="e">
        <f>JANUARI!#REF!</f>
        <v>#REF!</v>
      </c>
      <c r="P117" s="119" t="e">
        <f>JANUARI!#REF!</f>
        <v>#REF!</v>
      </c>
      <c r="Q117" s="225" t="e">
        <f>IF(LEFT(JANUARI!#REF!,1)="V",JANUARI!#REF!+JANUARI!#REF!)</f>
        <v>#REF!</v>
      </c>
      <c r="R117" s="247" t="e">
        <f>JANUARI!#REF!</f>
        <v>#REF!</v>
      </c>
      <c r="S117" s="248" t="e">
        <f>JANUARI!#REF!</f>
        <v>#REF!</v>
      </c>
      <c r="T117" s="82" t="e">
        <f>JANUARI!#REF!</f>
        <v>#REF!</v>
      </c>
    </row>
    <row r="118" spans="1:20" ht="12.75" customHeight="1" x14ac:dyDescent="0.2">
      <c r="A118" s="717"/>
      <c r="B118" s="330" t="e">
        <f>JANUARI!#REF!</f>
        <v>#REF!</v>
      </c>
      <c r="C118" s="121" t="e">
        <f>JANUARI!#REF!</f>
        <v>#REF!</v>
      </c>
      <c r="D118" s="121" t="e">
        <f>JANUARI!#REF!</f>
        <v>#REF!</v>
      </c>
      <c r="E118" s="121" t="e">
        <f>JANUARI!#REF!</f>
        <v>#REF!</v>
      </c>
      <c r="F118" s="122" t="e">
        <f>JANUARI!#REF!</f>
        <v>#REF!</v>
      </c>
      <c r="G118" s="331" t="e">
        <f>JANUARI!#REF!</f>
        <v>#REF!</v>
      </c>
      <c r="H118" s="332" t="e">
        <f>JANUARI!#REF!</f>
        <v>#REF!</v>
      </c>
      <c r="I118" s="160" t="e">
        <f>JANUARI!#REF!</f>
        <v>#REF!</v>
      </c>
      <c r="J118" s="124" t="e">
        <f>JANUARI!#REF!</f>
        <v>#REF!</v>
      </c>
      <c r="K118" s="176" t="e">
        <f>JANUARI!#REF!</f>
        <v>#REF!</v>
      </c>
      <c r="L118" s="120" t="e">
        <f>JANUARI!#REF!</f>
        <v>#REF!</v>
      </c>
      <c r="M118" s="123" t="e">
        <f>JANUARI!#REF!</f>
        <v>#REF!</v>
      </c>
      <c r="N118" s="123" t="e">
        <f>JANUARI!#REF!</f>
        <v>#REF!</v>
      </c>
      <c r="O118" s="125" t="e">
        <f>JANUARI!#REF!</f>
        <v>#REF!</v>
      </c>
      <c r="P118" s="126" t="e">
        <f>JANUARI!#REF!</f>
        <v>#REF!</v>
      </c>
      <c r="Q118" s="222" t="e">
        <f>IF(LEFT(JANUARI!#REF!,1)="V",JANUARI!#REF!+JANUARI!#REF!)</f>
        <v>#REF!</v>
      </c>
      <c r="R118" s="241" t="e">
        <f>JANUARI!#REF!</f>
        <v>#REF!</v>
      </c>
      <c r="S118" s="242" t="e">
        <f>JANUARI!#REF!</f>
        <v>#REF!</v>
      </c>
      <c r="T118" s="82" t="e">
        <f>JANUARI!#REF!</f>
        <v>#REF!</v>
      </c>
    </row>
    <row r="119" spans="1:20" ht="12.75" customHeight="1" x14ac:dyDescent="0.2">
      <c r="A119" s="717"/>
      <c r="B119" s="330" t="e">
        <f>JANUARI!#REF!</f>
        <v>#REF!</v>
      </c>
      <c r="C119" s="121" t="e">
        <f>JANUARI!#REF!</f>
        <v>#REF!</v>
      </c>
      <c r="D119" s="121" t="e">
        <f>JANUARI!#REF!</f>
        <v>#REF!</v>
      </c>
      <c r="E119" s="121" t="e">
        <f>JANUARI!#REF!</f>
        <v>#REF!</v>
      </c>
      <c r="F119" s="122" t="e">
        <f>JANUARI!#REF!</f>
        <v>#REF!</v>
      </c>
      <c r="G119" s="331" t="e">
        <f>JANUARI!#REF!</f>
        <v>#REF!</v>
      </c>
      <c r="H119" s="332" t="e">
        <f>JANUARI!#REF!</f>
        <v>#REF!</v>
      </c>
      <c r="I119" s="160" t="e">
        <f>JANUARI!#REF!</f>
        <v>#REF!</v>
      </c>
      <c r="J119" s="124" t="e">
        <f>JANUARI!#REF!</f>
        <v>#REF!</v>
      </c>
      <c r="K119" s="176" t="e">
        <f>JANUARI!#REF!</f>
        <v>#REF!</v>
      </c>
      <c r="L119" s="120" t="e">
        <f>JANUARI!#REF!</f>
        <v>#REF!</v>
      </c>
      <c r="M119" s="123" t="e">
        <f>JANUARI!#REF!</f>
        <v>#REF!</v>
      </c>
      <c r="N119" s="123" t="e">
        <f>JANUARI!#REF!</f>
        <v>#REF!</v>
      </c>
      <c r="O119" s="125" t="e">
        <f>JANUARI!#REF!</f>
        <v>#REF!</v>
      </c>
      <c r="P119" s="126" t="e">
        <f>JANUARI!#REF!</f>
        <v>#REF!</v>
      </c>
      <c r="Q119" s="222" t="e">
        <f>IF(LEFT(JANUARI!#REF!,1)="V",JANUARI!#REF!+JANUARI!#REF!)</f>
        <v>#REF!</v>
      </c>
      <c r="R119" s="241" t="e">
        <f>JANUARI!#REF!</f>
        <v>#REF!</v>
      </c>
      <c r="S119" s="242" t="e">
        <f>JANUARI!#REF!</f>
        <v>#REF!</v>
      </c>
      <c r="T119" s="82" t="e">
        <f>JANUARI!#REF!</f>
        <v>#REF!</v>
      </c>
    </row>
    <row r="120" spans="1:20" ht="12.75" customHeight="1" x14ac:dyDescent="0.2">
      <c r="A120" s="717"/>
      <c r="B120" s="330" t="e">
        <f>JANUARI!#REF!</f>
        <v>#REF!</v>
      </c>
      <c r="C120" s="121" t="e">
        <f>JANUARI!#REF!</f>
        <v>#REF!</v>
      </c>
      <c r="D120" s="121" t="e">
        <f>JANUARI!#REF!</f>
        <v>#REF!</v>
      </c>
      <c r="E120" s="121" t="e">
        <f>JANUARI!#REF!</f>
        <v>#REF!</v>
      </c>
      <c r="F120" s="122" t="e">
        <f>JANUARI!#REF!</f>
        <v>#REF!</v>
      </c>
      <c r="G120" s="331" t="e">
        <f>JANUARI!#REF!</f>
        <v>#REF!</v>
      </c>
      <c r="H120" s="332" t="e">
        <f>JANUARI!#REF!</f>
        <v>#REF!</v>
      </c>
      <c r="I120" s="160" t="e">
        <f>JANUARI!#REF!</f>
        <v>#REF!</v>
      </c>
      <c r="J120" s="124" t="e">
        <f>JANUARI!#REF!</f>
        <v>#REF!</v>
      </c>
      <c r="K120" s="176" t="e">
        <f>JANUARI!#REF!</f>
        <v>#REF!</v>
      </c>
      <c r="L120" s="120" t="e">
        <f>JANUARI!#REF!</f>
        <v>#REF!</v>
      </c>
      <c r="M120" s="123" t="e">
        <f>JANUARI!#REF!</f>
        <v>#REF!</v>
      </c>
      <c r="N120" s="123" t="e">
        <f>JANUARI!#REF!</f>
        <v>#REF!</v>
      </c>
      <c r="O120" s="125" t="e">
        <f>JANUARI!#REF!</f>
        <v>#REF!</v>
      </c>
      <c r="P120" s="126" t="e">
        <f>JANUARI!#REF!</f>
        <v>#REF!</v>
      </c>
      <c r="Q120" s="222" t="e">
        <f>IF(LEFT(JANUARI!#REF!,1)="V",JANUARI!#REF!+JANUARI!#REF!)</f>
        <v>#REF!</v>
      </c>
      <c r="R120" s="241" t="e">
        <f>JANUARI!#REF!</f>
        <v>#REF!</v>
      </c>
      <c r="S120" s="242" t="e">
        <f>JANUARI!#REF!</f>
        <v>#REF!</v>
      </c>
      <c r="T120" s="82" t="e">
        <f>JANUARI!#REF!</f>
        <v>#REF!</v>
      </c>
    </row>
    <row r="121" spans="1:20" ht="13.5" customHeight="1" thickBot="1" x14ac:dyDescent="0.25">
      <c r="A121" s="718"/>
      <c r="B121" s="333" t="e">
        <f>JANUARI!#REF!</f>
        <v>#REF!</v>
      </c>
      <c r="C121" s="128" t="e">
        <f>JANUARI!#REF!</f>
        <v>#REF!</v>
      </c>
      <c r="D121" s="128" t="e">
        <f>JANUARI!#REF!</f>
        <v>#REF!</v>
      </c>
      <c r="E121" s="128" t="e">
        <f>JANUARI!#REF!</f>
        <v>#REF!</v>
      </c>
      <c r="F121" s="129" t="e">
        <f>JANUARI!#REF!</f>
        <v>#REF!</v>
      </c>
      <c r="G121" s="334" t="e">
        <f>JANUARI!#REF!</f>
        <v>#REF!</v>
      </c>
      <c r="H121" s="335" t="e">
        <f>JANUARI!#REF!</f>
        <v>#REF!</v>
      </c>
      <c r="I121" s="161" t="e">
        <f>JANUARI!#REF!</f>
        <v>#REF!</v>
      </c>
      <c r="J121" s="131" t="e">
        <f>JANUARI!#REF!</f>
        <v>#REF!</v>
      </c>
      <c r="K121" s="178" t="e">
        <f>JANUARI!#REF!</f>
        <v>#REF!</v>
      </c>
      <c r="L121" s="127" t="e">
        <f>JANUARI!#REF!</f>
        <v>#REF!</v>
      </c>
      <c r="M121" s="130" t="e">
        <f>JANUARI!#REF!</f>
        <v>#REF!</v>
      </c>
      <c r="N121" s="130" t="e">
        <f>JANUARI!#REF!</f>
        <v>#REF!</v>
      </c>
      <c r="O121" s="132" t="e">
        <f>JANUARI!#REF!</f>
        <v>#REF!</v>
      </c>
      <c r="P121" s="133" t="e">
        <f>JANUARI!#REF!</f>
        <v>#REF!</v>
      </c>
      <c r="Q121" s="223" t="e">
        <f>IF(LEFT(JANUARI!#REF!,1)="V",JANUARI!#REF!+JANUARI!#REF!)</f>
        <v>#REF!</v>
      </c>
      <c r="R121" s="245" t="e">
        <f>JANUARI!#REF!</f>
        <v>#REF!</v>
      </c>
      <c r="S121" s="246" t="e">
        <f>JANUARI!#REF!</f>
        <v>#REF!</v>
      </c>
      <c r="T121" s="82" t="e">
        <f>JANUARI!#REF!</f>
        <v>#REF!</v>
      </c>
    </row>
    <row r="122" spans="1:20" ht="12.75" customHeight="1" x14ac:dyDescent="0.2">
      <c r="A122" s="716" t="e">
        <f>JANUARI!#REF!</f>
        <v>#REF!</v>
      </c>
      <c r="B122" s="336" t="e">
        <f>JANUARI!#REF!</f>
        <v>#REF!</v>
      </c>
      <c r="C122" s="135" t="e">
        <f>JANUARI!#REF!</f>
        <v>#REF!</v>
      </c>
      <c r="D122" s="135" t="e">
        <f>JANUARI!#REF!</f>
        <v>#REF!</v>
      </c>
      <c r="E122" s="135" t="e">
        <f>JANUARI!#REF!</f>
        <v>#REF!</v>
      </c>
      <c r="F122" s="136" t="e">
        <f>JANUARI!#REF!</f>
        <v>#REF!</v>
      </c>
      <c r="G122" s="337" t="e">
        <f>JANUARI!#REF!</f>
        <v>#REF!</v>
      </c>
      <c r="H122" s="338" t="e">
        <f>JANUARI!#REF!</f>
        <v>#REF!</v>
      </c>
      <c r="I122" s="169" t="e">
        <f>JANUARI!#REF!</f>
        <v>#REF!</v>
      </c>
      <c r="J122" s="138" t="e">
        <f>JANUARI!#REF!</f>
        <v>#REF!</v>
      </c>
      <c r="K122" s="179" t="e">
        <f>JANUARI!#REF!</f>
        <v>#REF!</v>
      </c>
      <c r="L122" s="134" t="e">
        <f>JANUARI!#REF!</f>
        <v>#REF!</v>
      </c>
      <c r="M122" s="137" t="e">
        <f>JANUARI!#REF!</f>
        <v>#REF!</v>
      </c>
      <c r="N122" s="137" t="e">
        <f>JANUARI!#REF!</f>
        <v>#REF!</v>
      </c>
      <c r="O122" s="139" t="e">
        <f>JANUARI!#REF!</f>
        <v>#REF!</v>
      </c>
      <c r="P122" s="140" t="e">
        <f>JANUARI!#REF!</f>
        <v>#REF!</v>
      </c>
      <c r="Q122" s="221" t="e">
        <f>IF(LEFT(JANUARI!#REF!,1)="V",JANUARI!#REF!+JANUARI!#REF!)</f>
        <v>#REF!</v>
      </c>
      <c r="R122" s="239" t="e">
        <f>JANUARI!#REF!</f>
        <v>#REF!</v>
      </c>
      <c r="S122" s="240" t="e">
        <f>JANUARI!#REF!</f>
        <v>#REF!</v>
      </c>
      <c r="T122" s="82" t="e">
        <f>JANUARI!#REF!</f>
        <v>#REF!</v>
      </c>
    </row>
    <row r="123" spans="1:20" ht="12.75" customHeight="1" x14ac:dyDescent="0.2">
      <c r="A123" s="717"/>
      <c r="B123" s="330" t="e">
        <f>JANUARI!#REF!</f>
        <v>#REF!</v>
      </c>
      <c r="C123" s="121" t="e">
        <f>JANUARI!#REF!</f>
        <v>#REF!</v>
      </c>
      <c r="D123" s="121" t="e">
        <f>JANUARI!#REF!</f>
        <v>#REF!</v>
      </c>
      <c r="E123" s="121" t="e">
        <f>JANUARI!#REF!</f>
        <v>#REF!</v>
      </c>
      <c r="F123" s="122" t="e">
        <f>JANUARI!#REF!</f>
        <v>#REF!</v>
      </c>
      <c r="G123" s="331" t="e">
        <f>JANUARI!#REF!</f>
        <v>#REF!</v>
      </c>
      <c r="H123" s="332" t="e">
        <f>JANUARI!#REF!</f>
        <v>#REF!</v>
      </c>
      <c r="I123" s="160" t="e">
        <f>JANUARI!#REF!</f>
        <v>#REF!</v>
      </c>
      <c r="J123" s="124" t="e">
        <f>JANUARI!#REF!</f>
        <v>#REF!</v>
      </c>
      <c r="K123" s="176" t="e">
        <f>JANUARI!#REF!</f>
        <v>#REF!</v>
      </c>
      <c r="L123" s="120" t="e">
        <f>JANUARI!#REF!</f>
        <v>#REF!</v>
      </c>
      <c r="M123" s="123" t="e">
        <f>JANUARI!#REF!</f>
        <v>#REF!</v>
      </c>
      <c r="N123" s="123" t="e">
        <f>JANUARI!#REF!</f>
        <v>#REF!</v>
      </c>
      <c r="O123" s="125" t="e">
        <f>JANUARI!#REF!</f>
        <v>#REF!</v>
      </c>
      <c r="P123" s="126" t="e">
        <f>JANUARI!#REF!</f>
        <v>#REF!</v>
      </c>
      <c r="Q123" s="222" t="e">
        <f>IF(LEFT(JANUARI!#REF!,1)="V",JANUARI!#REF!+JANUARI!#REF!)</f>
        <v>#REF!</v>
      </c>
      <c r="R123" s="241" t="e">
        <f>JANUARI!#REF!</f>
        <v>#REF!</v>
      </c>
      <c r="S123" s="242" t="e">
        <f>JANUARI!#REF!</f>
        <v>#REF!</v>
      </c>
      <c r="T123" s="82" t="e">
        <f>JANUARI!#REF!</f>
        <v>#REF!</v>
      </c>
    </row>
    <row r="124" spans="1:20" ht="12.75" customHeight="1" x14ac:dyDescent="0.2">
      <c r="A124" s="717"/>
      <c r="B124" s="330" t="e">
        <f>JANUARI!#REF!</f>
        <v>#REF!</v>
      </c>
      <c r="C124" s="121" t="e">
        <f>JANUARI!#REF!</f>
        <v>#REF!</v>
      </c>
      <c r="D124" s="121" t="e">
        <f>JANUARI!#REF!</f>
        <v>#REF!</v>
      </c>
      <c r="E124" s="121" t="e">
        <f>JANUARI!#REF!</f>
        <v>#REF!</v>
      </c>
      <c r="F124" s="122" t="e">
        <f>JANUARI!#REF!</f>
        <v>#REF!</v>
      </c>
      <c r="G124" s="331" t="e">
        <f>JANUARI!#REF!</f>
        <v>#REF!</v>
      </c>
      <c r="H124" s="332" t="e">
        <f>JANUARI!#REF!</f>
        <v>#REF!</v>
      </c>
      <c r="I124" s="160" t="e">
        <f>JANUARI!#REF!</f>
        <v>#REF!</v>
      </c>
      <c r="J124" s="124" t="e">
        <f>JANUARI!#REF!</f>
        <v>#REF!</v>
      </c>
      <c r="K124" s="176" t="e">
        <f>JANUARI!#REF!</f>
        <v>#REF!</v>
      </c>
      <c r="L124" s="120" t="e">
        <f>JANUARI!#REF!</f>
        <v>#REF!</v>
      </c>
      <c r="M124" s="123" t="e">
        <f>JANUARI!#REF!</f>
        <v>#REF!</v>
      </c>
      <c r="N124" s="123" t="e">
        <f>JANUARI!#REF!</f>
        <v>#REF!</v>
      </c>
      <c r="O124" s="125" t="e">
        <f>JANUARI!#REF!</f>
        <v>#REF!</v>
      </c>
      <c r="P124" s="126" t="e">
        <f>JANUARI!#REF!</f>
        <v>#REF!</v>
      </c>
      <c r="Q124" s="222" t="e">
        <f>IF(LEFT(JANUARI!#REF!,1)="V",JANUARI!#REF!+JANUARI!#REF!)</f>
        <v>#REF!</v>
      </c>
      <c r="R124" s="241" t="e">
        <f>JANUARI!#REF!</f>
        <v>#REF!</v>
      </c>
      <c r="S124" s="242" t="e">
        <f>JANUARI!#REF!</f>
        <v>#REF!</v>
      </c>
      <c r="T124" s="82" t="e">
        <f>JANUARI!#REF!</f>
        <v>#REF!</v>
      </c>
    </row>
    <row r="125" spans="1:20" ht="12.75" customHeight="1" x14ac:dyDescent="0.2">
      <c r="A125" s="717"/>
      <c r="B125" s="330" t="e">
        <f>JANUARI!#REF!</f>
        <v>#REF!</v>
      </c>
      <c r="C125" s="121" t="e">
        <f>JANUARI!#REF!</f>
        <v>#REF!</v>
      </c>
      <c r="D125" s="121" t="e">
        <f>JANUARI!#REF!</f>
        <v>#REF!</v>
      </c>
      <c r="E125" s="121" t="e">
        <f>JANUARI!#REF!</f>
        <v>#REF!</v>
      </c>
      <c r="F125" s="122" t="e">
        <f>JANUARI!#REF!</f>
        <v>#REF!</v>
      </c>
      <c r="G125" s="331" t="e">
        <f>JANUARI!#REF!</f>
        <v>#REF!</v>
      </c>
      <c r="H125" s="332" t="e">
        <f>JANUARI!#REF!</f>
        <v>#REF!</v>
      </c>
      <c r="I125" s="160" t="e">
        <f>JANUARI!#REF!</f>
        <v>#REF!</v>
      </c>
      <c r="J125" s="124" t="e">
        <f>JANUARI!#REF!</f>
        <v>#REF!</v>
      </c>
      <c r="K125" s="176" t="e">
        <f>JANUARI!#REF!</f>
        <v>#REF!</v>
      </c>
      <c r="L125" s="120" t="e">
        <f>JANUARI!#REF!</f>
        <v>#REF!</v>
      </c>
      <c r="M125" s="123" t="e">
        <f>JANUARI!#REF!</f>
        <v>#REF!</v>
      </c>
      <c r="N125" s="123" t="e">
        <f>JANUARI!#REF!</f>
        <v>#REF!</v>
      </c>
      <c r="O125" s="125" t="e">
        <f>JANUARI!#REF!</f>
        <v>#REF!</v>
      </c>
      <c r="P125" s="126" t="e">
        <f>JANUARI!#REF!</f>
        <v>#REF!</v>
      </c>
      <c r="Q125" s="222" t="e">
        <f>IF(LEFT(JANUARI!#REF!,1)="V",JANUARI!#REF!+JANUARI!#REF!)</f>
        <v>#REF!</v>
      </c>
      <c r="R125" s="241" t="e">
        <f>JANUARI!#REF!</f>
        <v>#REF!</v>
      </c>
      <c r="S125" s="242" t="e">
        <f>JANUARI!#REF!</f>
        <v>#REF!</v>
      </c>
      <c r="T125" s="82" t="e">
        <f>JANUARI!#REF!</f>
        <v>#REF!</v>
      </c>
    </row>
    <row r="126" spans="1:20" ht="13.5" customHeight="1" thickBot="1" x14ac:dyDescent="0.25">
      <c r="A126" s="718"/>
      <c r="B126" s="339" t="e">
        <f>JANUARI!#REF!</f>
        <v>#REF!</v>
      </c>
      <c r="C126" s="142" t="e">
        <f>JANUARI!#REF!</f>
        <v>#REF!</v>
      </c>
      <c r="D126" s="142" t="e">
        <f>JANUARI!#REF!</f>
        <v>#REF!</v>
      </c>
      <c r="E126" s="142" t="e">
        <f>JANUARI!#REF!</f>
        <v>#REF!</v>
      </c>
      <c r="F126" s="143" t="e">
        <f>JANUARI!#REF!</f>
        <v>#REF!</v>
      </c>
      <c r="G126" s="340" t="e">
        <f>JANUARI!#REF!</f>
        <v>#REF!</v>
      </c>
      <c r="H126" s="341" t="e">
        <f>JANUARI!#REF!</f>
        <v>#REF!</v>
      </c>
      <c r="I126" s="168" t="e">
        <f>JANUARI!#REF!</f>
        <v>#REF!</v>
      </c>
      <c r="J126" s="145" t="e">
        <f>JANUARI!#REF!</f>
        <v>#REF!</v>
      </c>
      <c r="K126" s="177" t="e">
        <f>JANUARI!#REF!</f>
        <v>#REF!</v>
      </c>
      <c r="L126" s="141" t="e">
        <f>JANUARI!#REF!</f>
        <v>#REF!</v>
      </c>
      <c r="M126" s="144" t="e">
        <f>JANUARI!#REF!</f>
        <v>#REF!</v>
      </c>
      <c r="N126" s="144" t="e">
        <f>JANUARI!#REF!</f>
        <v>#REF!</v>
      </c>
      <c r="O126" s="146" t="e">
        <f>JANUARI!#REF!</f>
        <v>#REF!</v>
      </c>
      <c r="P126" s="147" t="e">
        <f>JANUARI!#REF!</f>
        <v>#REF!</v>
      </c>
      <c r="Q126" s="224" t="e">
        <f>IF(LEFT(JANUARI!#REF!,1)="V",JANUARI!#REF!+JANUARI!#REF!)</f>
        <v>#REF!</v>
      </c>
      <c r="R126" s="243" t="e">
        <f>JANUARI!#REF!</f>
        <v>#REF!</v>
      </c>
      <c r="S126" s="244" t="e">
        <f>JANUARI!#REF!</f>
        <v>#REF!</v>
      </c>
      <c r="T126" s="82" t="e">
        <f>JANUARI!#REF!</f>
        <v>#REF!</v>
      </c>
    </row>
    <row r="127" spans="1:20" ht="12.75" customHeight="1" x14ac:dyDescent="0.2">
      <c r="A127" s="716" t="e">
        <f>JANUARI!#REF!</f>
        <v>#REF!</v>
      </c>
      <c r="B127" s="327" t="e">
        <f>JANUARI!#REF!</f>
        <v>#REF!</v>
      </c>
      <c r="C127" s="114" t="e">
        <f>JANUARI!#REF!</f>
        <v>#REF!</v>
      </c>
      <c r="D127" s="114" t="e">
        <f>JANUARI!#REF!</f>
        <v>#REF!</v>
      </c>
      <c r="E127" s="114" t="e">
        <f>JANUARI!#REF!</f>
        <v>#REF!</v>
      </c>
      <c r="F127" s="115" t="e">
        <f>JANUARI!#REF!</f>
        <v>#REF!</v>
      </c>
      <c r="G127" s="328" t="e">
        <f>JANUARI!#REF!</f>
        <v>#REF!</v>
      </c>
      <c r="H127" s="329" t="e">
        <f>JANUARI!#REF!</f>
        <v>#REF!</v>
      </c>
      <c r="I127" s="159" t="e">
        <f>JANUARI!#REF!</f>
        <v>#REF!</v>
      </c>
      <c r="J127" s="117" t="e">
        <f>JANUARI!#REF!</f>
        <v>#REF!</v>
      </c>
      <c r="K127" s="175" t="e">
        <f>JANUARI!#REF!</f>
        <v>#REF!</v>
      </c>
      <c r="L127" s="113" t="e">
        <f>JANUARI!#REF!</f>
        <v>#REF!</v>
      </c>
      <c r="M127" s="116" t="e">
        <f>JANUARI!#REF!</f>
        <v>#REF!</v>
      </c>
      <c r="N127" s="116" t="e">
        <f>JANUARI!#REF!</f>
        <v>#REF!</v>
      </c>
      <c r="O127" s="118" t="e">
        <f>JANUARI!#REF!</f>
        <v>#REF!</v>
      </c>
      <c r="P127" s="119" t="e">
        <f>JANUARI!#REF!</f>
        <v>#REF!</v>
      </c>
      <c r="Q127" s="225" t="e">
        <f>IF(LEFT(JANUARI!#REF!,1)="V",JANUARI!#REF!+JANUARI!#REF!)</f>
        <v>#REF!</v>
      </c>
      <c r="R127" s="247" t="e">
        <f>JANUARI!#REF!</f>
        <v>#REF!</v>
      </c>
      <c r="S127" s="248" t="e">
        <f>JANUARI!#REF!</f>
        <v>#REF!</v>
      </c>
      <c r="T127" s="82" t="e">
        <f>JANUARI!#REF!</f>
        <v>#REF!</v>
      </c>
    </row>
    <row r="128" spans="1:20" ht="12.75" customHeight="1" x14ac:dyDescent="0.2">
      <c r="A128" s="717"/>
      <c r="B128" s="330" t="e">
        <f>JANUARI!#REF!</f>
        <v>#REF!</v>
      </c>
      <c r="C128" s="121" t="e">
        <f>JANUARI!#REF!</f>
        <v>#REF!</v>
      </c>
      <c r="D128" s="121" t="e">
        <f>JANUARI!#REF!</f>
        <v>#REF!</v>
      </c>
      <c r="E128" s="121" t="e">
        <f>JANUARI!#REF!</f>
        <v>#REF!</v>
      </c>
      <c r="F128" s="122" t="e">
        <f>JANUARI!#REF!</f>
        <v>#REF!</v>
      </c>
      <c r="G128" s="331" t="e">
        <f>JANUARI!#REF!</f>
        <v>#REF!</v>
      </c>
      <c r="H128" s="332" t="e">
        <f>JANUARI!#REF!</f>
        <v>#REF!</v>
      </c>
      <c r="I128" s="160" t="e">
        <f>JANUARI!#REF!</f>
        <v>#REF!</v>
      </c>
      <c r="J128" s="124" t="e">
        <f>JANUARI!#REF!</f>
        <v>#REF!</v>
      </c>
      <c r="K128" s="176" t="e">
        <f>JANUARI!#REF!</f>
        <v>#REF!</v>
      </c>
      <c r="L128" s="120" t="e">
        <f>JANUARI!#REF!</f>
        <v>#REF!</v>
      </c>
      <c r="M128" s="123" t="e">
        <f>JANUARI!#REF!</f>
        <v>#REF!</v>
      </c>
      <c r="N128" s="123" t="e">
        <f>JANUARI!#REF!</f>
        <v>#REF!</v>
      </c>
      <c r="O128" s="125" t="e">
        <f>JANUARI!#REF!</f>
        <v>#REF!</v>
      </c>
      <c r="P128" s="126" t="e">
        <f>JANUARI!#REF!</f>
        <v>#REF!</v>
      </c>
      <c r="Q128" s="222" t="e">
        <f>IF(LEFT(JANUARI!#REF!,1)="V",JANUARI!#REF!+JANUARI!#REF!)</f>
        <v>#REF!</v>
      </c>
      <c r="R128" s="241" t="e">
        <f>JANUARI!#REF!</f>
        <v>#REF!</v>
      </c>
      <c r="S128" s="242" t="e">
        <f>JANUARI!#REF!</f>
        <v>#REF!</v>
      </c>
      <c r="T128" s="82" t="e">
        <f>JANUARI!#REF!</f>
        <v>#REF!</v>
      </c>
    </row>
    <row r="129" spans="1:20" ht="12.75" customHeight="1" x14ac:dyDescent="0.2">
      <c r="A129" s="717"/>
      <c r="B129" s="330" t="e">
        <f>JANUARI!#REF!</f>
        <v>#REF!</v>
      </c>
      <c r="C129" s="121" t="e">
        <f>JANUARI!#REF!</f>
        <v>#REF!</v>
      </c>
      <c r="D129" s="121" t="e">
        <f>JANUARI!#REF!</f>
        <v>#REF!</v>
      </c>
      <c r="E129" s="121" t="e">
        <f>JANUARI!#REF!</f>
        <v>#REF!</v>
      </c>
      <c r="F129" s="122" t="e">
        <f>JANUARI!#REF!</f>
        <v>#REF!</v>
      </c>
      <c r="G129" s="331" t="e">
        <f>JANUARI!#REF!</f>
        <v>#REF!</v>
      </c>
      <c r="H129" s="332" t="e">
        <f>JANUARI!#REF!</f>
        <v>#REF!</v>
      </c>
      <c r="I129" s="160" t="e">
        <f>JANUARI!#REF!</f>
        <v>#REF!</v>
      </c>
      <c r="J129" s="124" t="e">
        <f>JANUARI!#REF!</f>
        <v>#REF!</v>
      </c>
      <c r="K129" s="176" t="e">
        <f>JANUARI!#REF!</f>
        <v>#REF!</v>
      </c>
      <c r="L129" s="120" t="e">
        <f>JANUARI!#REF!</f>
        <v>#REF!</v>
      </c>
      <c r="M129" s="123" t="e">
        <f>JANUARI!#REF!</f>
        <v>#REF!</v>
      </c>
      <c r="N129" s="123" t="e">
        <f>JANUARI!#REF!</f>
        <v>#REF!</v>
      </c>
      <c r="O129" s="125" t="e">
        <f>JANUARI!#REF!</f>
        <v>#REF!</v>
      </c>
      <c r="P129" s="126" t="e">
        <f>JANUARI!#REF!</f>
        <v>#REF!</v>
      </c>
      <c r="Q129" s="222" t="e">
        <f>IF(LEFT(JANUARI!#REF!,1)="V",JANUARI!#REF!+JANUARI!#REF!)</f>
        <v>#REF!</v>
      </c>
      <c r="R129" s="241" t="e">
        <f>JANUARI!#REF!</f>
        <v>#REF!</v>
      </c>
      <c r="S129" s="242" t="e">
        <f>JANUARI!#REF!</f>
        <v>#REF!</v>
      </c>
      <c r="T129" s="82" t="e">
        <f>JANUARI!#REF!</f>
        <v>#REF!</v>
      </c>
    </row>
    <row r="130" spans="1:20" ht="12.75" customHeight="1" x14ac:dyDescent="0.2">
      <c r="A130" s="717"/>
      <c r="B130" s="330" t="e">
        <f>JANUARI!#REF!</f>
        <v>#REF!</v>
      </c>
      <c r="C130" s="121" t="e">
        <f>JANUARI!#REF!</f>
        <v>#REF!</v>
      </c>
      <c r="D130" s="121" t="e">
        <f>JANUARI!#REF!</f>
        <v>#REF!</v>
      </c>
      <c r="E130" s="121" t="e">
        <f>JANUARI!#REF!</f>
        <v>#REF!</v>
      </c>
      <c r="F130" s="122" t="e">
        <f>JANUARI!#REF!</f>
        <v>#REF!</v>
      </c>
      <c r="G130" s="331" t="e">
        <f>JANUARI!#REF!</f>
        <v>#REF!</v>
      </c>
      <c r="H130" s="332" t="e">
        <f>JANUARI!#REF!</f>
        <v>#REF!</v>
      </c>
      <c r="I130" s="160" t="e">
        <f>JANUARI!#REF!</f>
        <v>#REF!</v>
      </c>
      <c r="J130" s="124" t="e">
        <f>JANUARI!#REF!</f>
        <v>#REF!</v>
      </c>
      <c r="K130" s="176" t="e">
        <f>JANUARI!#REF!</f>
        <v>#REF!</v>
      </c>
      <c r="L130" s="120" t="e">
        <f>JANUARI!#REF!</f>
        <v>#REF!</v>
      </c>
      <c r="M130" s="123" t="e">
        <f>JANUARI!#REF!</f>
        <v>#REF!</v>
      </c>
      <c r="N130" s="123" t="e">
        <f>JANUARI!#REF!</f>
        <v>#REF!</v>
      </c>
      <c r="O130" s="125" t="e">
        <f>JANUARI!#REF!</f>
        <v>#REF!</v>
      </c>
      <c r="P130" s="126" t="e">
        <f>JANUARI!#REF!</f>
        <v>#REF!</v>
      </c>
      <c r="Q130" s="222" t="e">
        <f>IF(LEFT(JANUARI!#REF!,1)="V",JANUARI!#REF!+JANUARI!#REF!)</f>
        <v>#REF!</v>
      </c>
      <c r="R130" s="241" t="e">
        <f>JANUARI!#REF!</f>
        <v>#REF!</v>
      </c>
      <c r="S130" s="242" t="e">
        <f>JANUARI!#REF!</f>
        <v>#REF!</v>
      </c>
      <c r="T130" s="82" t="e">
        <f>JANUARI!#REF!</f>
        <v>#REF!</v>
      </c>
    </row>
    <row r="131" spans="1:20" ht="13.5" customHeight="1" thickBot="1" x14ac:dyDescent="0.25">
      <c r="A131" s="718"/>
      <c r="B131" s="333" t="e">
        <f>JANUARI!#REF!</f>
        <v>#REF!</v>
      </c>
      <c r="C131" s="128" t="e">
        <f>JANUARI!#REF!</f>
        <v>#REF!</v>
      </c>
      <c r="D131" s="128" t="e">
        <f>JANUARI!#REF!</f>
        <v>#REF!</v>
      </c>
      <c r="E131" s="128" t="e">
        <f>JANUARI!#REF!</f>
        <v>#REF!</v>
      </c>
      <c r="F131" s="129" t="e">
        <f>JANUARI!#REF!</f>
        <v>#REF!</v>
      </c>
      <c r="G131" s="334" t="e">
        <f>JANUARI!#REF!</f>
        <v>#REF!</v>
      </c>
      <c r="H131" s="335" t="e">
        <f>JANUARI!#REF!</f>
        <v>#REF!</v>
      </c>
      <c r="I131" s="161" t="e">
        <f>JANUARI!#REF!</f>
        <v>#REF!</v>
      </c>
      <c r="J131" s="131" t="e">
        <f>JANUARI!#REF!</f>
        <v>#REF!</v>
      </c>
      <c r="K131" s="178" t="e">
        <f>JANUARI!#REF!</f>
        <v>#REF!</v>
      </c>
      <c r="L131" s="127" t="e">
        <f>JANUARI!#REF!</f>
        <v>#REF!</v>
      </c>
      <c r="M131" s="130" t="e">
        <f>JANUARI!#REF!</f>
        <v>#REF!</v>
      </c>
      <c r="N131" s="130" t="e">
        <f>JANUARI!#REF!</f>
        <v>#REF!</v>
      </c>
      <c r="O131" s="132" t="e">
        <f>JANUARI!#REF!</f>
        <v>#REF!</v>
      </c>
      <c r="P131" s="133" t="e">
        <f>JANUARI!#REF!</f>
        <v>#REF!</v>
      </c>
      <c r="Q131" s="223" t="e">
        <f>IF(LEFT(JANUARI!#REF!,1)="V",JANUARI!#REF!+JANUARI!#REF!)</f>
        <v>#REF!</v>
      </c>
      <c r="R131" s="245" t="e">
        <f>JANUARI!#REF!</f>
        <v>#REF!</v>
      </c>
      <c r="S131" s="246" t="e">
        <f>JANUARI!#REF!</f>
        <v>#REF!</v>
      </c>
      <c r="T131" s="82" t="e">
        <f>JANUARI!#REF!</f>
        <v>#REF!</v>
      </c>
    </row>
    <row r="132" spans="1:20" ht="12.75" customHeight="1" x14ac:dyDescent="0.2">
      <c r="A132" s="716" t="e">
        <f>JANUARI!#REF!</f>
        <v>#REF!</v>
      </c>
      <c r="B132" s="336" t="e">
        <f>JANUARI!#REF!</f>
        <v>#REF!</v>
      </c>
      <c r="C132" s="135" t="e">
        <f>JANUARI!#REF!</f>
        <v>#REF!</v>
      </c>
      <c r="D132" s="135" t="e">
        <f>JANUARI!#REF!</f>
        <v>#REF!</v>
      </c>
      <c r="E132" s="135" t="e">
        <f>JANUARI!#REF!</f>
        <v>#REF!</v>
      </c>
      <c r="F132" s="136" t="e">
        <f>JANUARI!#REF!</f>
        <v>#REF!</v>
      </c>
      <c r="G132" s="337" t="e">
        <f>JANUARI!#REF!</f>
        <v>#REF!</v>
      </c>
      <c r="H132" s="338" t="e">
        <f>JANUARI!#REF!</f>
        <v>#REF!</v>
      </c>
      <c r="I132" s="169" t="e">
        <f>JANUARI!#REF!</f>
        <v>#REF!</v>
      </c>
      <c r="J132" s="138" t="e">
        <f>JANUARI!#REF!</f>
        <v>#REF!</v>
      </c>
      <c r="K132" s="179" t="e">
        <f>JANUARI!#REF!</f>
        <v>#REF!</v>
      </c>
      <c r="L132" s="134" t="e">
        <f>JANUARI!#REF!</f>
        <v>#REF!</v>
      </c>
      <c r="M132" s="137" t="e">
        <f>JANUARI!#REF!</f>
        <v>#REF!</v>
      </c>
      <c r="N132" s="137" t="e">
        <f>JANUARI!#REF!</f>
        <v>#REF!</v>
      </c>
      <c r="O132" s="139" t="e">
        <f>JANUARI!#REF!</f>
        <v>#REF!</v>
      </c>
      <c r="P132" s="140" t="e">
        <f>JANUARI!#REF!</f>
        <v>#REF!</v>
      </c>
      <c r="Q132" s="221" t="e">
        <f>IF(LEFT(JANUARI!#REF!,1)="V",JANUARI!#REF!+JANUARI!#REF!)</f>
        <v>#REF!</v>
      </c>
      <c r="R132" s="239" t="e">
        <f>JANUARI!#REF!</f>
        <v>#REF!</v>
      </c>
      <c r="S132" s="240" t="e">
        <f>JANUARI!#REF!</f>
        <v>#REF!</v>
      </c>
      <c r="T132" s="82" t="e">
        <f>JANUARI!#REF!</f>
        <v>#REF!</v>
      </c>
    </row>
    <row r="133" spans="1:20" ht="12.75" customHeight="1" x14ac:dyDescent="0.2">
      <c r="A133" s="717"/>
      <c r="B133" s="330" t="e">
        <f>JANUARI!#REF!</f>
        <v>#REF!</v>
      </c>
      <c r="C133" s="121" t="e">
        <f>JANUARI!#REF!</f>
        <v>#REF!</v>
      </c>
      <c r="D133" s="121" t="e">
        <f>JANUARI!#REF!</f>
        <v>#REF!</v>
      </c>
      <c r="E133" s="121" t="e">
        <f>JANUARI!#REF!</f>
        <v>#REF!</v>
      </c>
      <c r="F133" s="122" t="e">
        <f>JANUARI!#REF!</f>
        <v>#REF!</v>
      </c>
      <c r="G133" s="331" t="e">
        <f>JANUARI!#REF!</f>
        <v>#REF!</v>
      </c>
      <c r="H133" s="332" t="e">
        <f>JANUARI!#REF!</f>
        <v>#REF!</v>
      </c>
      <c r="I133" s="160" t="e">
        <f>JANUARI!#REF!</f>
        <v>#REF!</v>
      </c>
      <c r="J133" s="124" t="e">
        <f>JANUARI!#REF!</f>
        <v>#REF!</v>
      </c>
      <c r="K133" s="176" t="e">
        <f>JANUARI!#REF!</f>
        <v>#REF!</v>
      </c>
      <c r="L133" s="120" t="e">
        <f>JANUARI!#REF!</f>
        <v>#REF!</v>
      </c>
      <c r="M133" s="123" t="e">
        <f>JANUARI!#REF!</f>
        <v>#REF!</v>
      </c>
      <c r="N133" s="123" t="e">
        <f>JANUARI!#REF!</f>
        <v>#REF!</v>
      </c>
      <c r="O133" s="125" t="e">
        <f>JANUARI!#REF!</f>
        <v>#REF!</v>
      </c>
      <c r="P133" s="126" t="e">
        <f>JANUARI!#REF!</f>
        <v>#REF!</v>
      </c>
      <c r="Q133" s="222" t="e">
        <f>IF(LEFT(JANUARI!#REF!,1)="V",JANUARI!#REF!+JANUARI!#REF!)</f>
        <v>#REF!</v>
      </c>
      <c r="R133" s="241" t="e">
        <f>JANUARI!#REF!</f>
        <v>#REF!</v>
      </c>
      <c r="S133" s="242" t="e">
        <f>JANUARI!#REF!</f>
        <v>#REF!</v>
      </c>
      <c r="T133" s="82" t="e">
        <f>JANUARI!#REF!</f>
        <v>#REF!</v>
      </c>
    </row>
    <row r="134" spans="1:20" ht="12.75" customHeight="1" x14ac:dyDescent="0.2">
      <c r="A134" s="717"/>
      <c r="B134" s="330" t="e">
        <f>JANUARI!#REF!</f>
        <v>#REF!</v>
      </c>
      <c r="C134" s="121" t="e">
        <f>JANUARI!#REF!</f>
        <v>#REF!</v>
      </c>
      <c r="D134" s="121" t="e">
        <f>JANUARI!#REF!</f>
        <v>#REF!</v>
      </c>
      <c r="E134" s="121" t="e">
        <f>JANUARI!#REF!</f>
        <v>#REF!</v>
      </c>
      <c r="F134" s="122" t="e">
        <f>JANUARI!#REF!</f>
        <v>#REF!</v>
      </c>
      <c r="G134" s="331" t="e">
        <f>JANUARI!#REF!</f>
        <v>#REF!</v>
      </c>
      <c r="H134" s="332" t="e">
        <f>JANUARI!#REF!</f>
        <v>#REF!</v>
      </c>
      <c r="I134" s="160" t="e">
        <f>JANUARI!#REF!</f>
        <v>#REF!</v>
      </c>
      <c r="J134" s="124" t="e">
        <f>JANUARI!#REF!</f>
        <v>#REF!</v>
      </c>
      <c r="K134" s="176" t="e">
        <f>JANUARI!#REF!</f>
        <v>#REF!</v>
      </c>
      <c r="L134" s="120" t="e">
        <f>JANUARI!#REF!</f>
        <v>#REF!</v>
      </c>
      <c r="M134" s="123" t="e">
        <f>JANUARI!#REF!</f>
        <v>#REF!</v>
      </c>
      <c r="N134" s="123" t="e">
        <f>JANUARI!#REF!</f>
        <v>#REF!</v>
      </c>
      <c r="O134" s="125" t="e">
        <f>JANUARI!#REF!</f>
        <v>#REF!</v>
      </c>
      <c r="P134" s="126" t="e">
        <f>JANUARI!#REF!</f>
        <v>#REF!</v>
      </c>
      <c r="Q134" s="222" t="e">
        <f>IF(LEFT(JANUARI!#REF!,1)="V",JANUARI!#REF!+JANUARI!#REF!)</f>
        <v>#REF!</v>
      </c>
      <c r="R134" s="241" t="e">
        <f>JANUARI!#REF!</f>
        <v>#REF!</v>
      </c>
      <c r="S134" s="242" t="e">
        <f>JANUARI!#REF!</f>
        <v>#REF!</v>
      </c>
      <c r="T134" s="82" t="e">
        <f>JANUARI!#REF!</f>
        <v>#REF!</v>
      </c>
    </row>
    <row r="135" spans="1:20" ht="12.75" customHeight="1" x14ac:dyDescent="0.2">
      <c r="A135" s="717"/>
      <c r="B135" s="330" t="e">
        <f>JANUARI!#REF!</f>
        <v>#REF!</v>
      </c>
      <c r="C135" s="121" t="e">
        <f>JANUARI!#REF!</f>
        <v>#REF!</v>
      </c>
      <c r="D135" s="121" t="e">
        <f>JANUARI!#REF!</f>
        <v>#REF!</v>
      </c>
      <c r="E135" s="121" t="e">
        <f>JANUARI!#REF!</f>
        <v>#REF!</v>
      </c>
      <c r="F135" s="122" t="e">
        <f>JANUARI!#REF!</f>
        <v>#REF!</v>
      </c>
      <c r="G135" s="331" t="e">
        <f>JANUARI!#REF!</f>
        <v>#REF!</v>
      </c>
      <c r="H135" s="332" t="e">
        <f>JANUARI!#REF!</f>
        <v>#REF!</v>
      </c>
      <c r="I135" s="160" t="e">
        <f>JANUARI!#REF!</f>
        <v>#REF!</v>
      </c>
      <c r="J135" s="124" t="e">
        <f>JANUARI!#REF!</f>
        <v>#REF!</v>
      </c>
      <c r="K135" s="176" t="e">
        <f>JANUARI!#REF!</f>
        <v>#REF!</v>
      </c>
      <c r="L135" s="120" t="e">
        <f>JANUARI!#REF!</f>
        <v>#REF!</v>
      </c>
      <c r="M135" s="123" t="e">
        <f>JANUARI!#REF!</f>
        <v>#REF!</v>
      </c>
      <c r="N135" s="123" t="e">
        <f>JANUARI!#REF!</f>
        <v>#REF!</v>
      </c>
      <c r="O135" s="125" t="e">
        <f>JANUARI!#REF!</f>
        <v>#REF!</v>
      </c>
      <c r="P135" s="126" t="e">
        <f>JANUARI!#REF!</f>
        <v>#REF!</v>
      </c>
      <c r="Q135" s="222" t="e">
        <f>IF(LEFT(JANUARI!#REF!,1)="V",JANUARI!#REF!+JANUARI!#REF!)</f>
        <v>#REF!</v>
      </c>
      <c r="R135" s="241" t="e">
        <f>JANUARI!#REF!</f>
        <v>#REF!</v>
      </c>
      <c r="S135" s="242" t="e">
        <f>JANUARI!#REF!</f>
        <v>#REF!</v>
      </c>
      <c r="T135" s="82" t="e">
        <f>JANUARI!#REF!</f>
        <v>#REF!</v>
      </c>
    </row>
    <row r="136" spans="1:20" ht="13.5" customHeight="1" thickBot="1" x14ac:dyDescent="0.25">
      <c r="A136" s="718"/>
      <c r="B136" s="339" t="e">
        <f>JANUARI!#REF!</f>
        <v>#REF!</v>
      </c>
      <c r="C136" s="142" t="e">
        <f>JANUARI!#REF!</f>
        <v>#REF!</v>
      </c>
      <c r="D136" s="142" t="e">
        <f>JANUARI!#REF!</f>
        <v>#REF!</v>
      </c>
      <c r="E136" s="142" t="e">
        <f>JANUARI!#REF!</f>
        <v>#REF!</v>
      </c>
      <c r="F136" s="143" t="e">
        <f>JANUARI!#REF!</f>
        <v>#REF!</v>
      </c>
      <c r="G136" s="340" t="e">
        <f>JANUARI!#REF!</f>
        <v>#REF!</v>
      </c>
      <c r="H136" s="341" t="e">
        <f>JANUARI!#REF!</f>
        <v>#REF!</v>
      </c>
      <c r="I136" s="168" t="e">
        <f>JANUARI!#REF!</f>
        <v>#REF!</v>
      </c>
      <c r="J136" s="145" t="e">
        <f>JANUARI!#REF!</f>
        <v>#REF!</v>
      </c>
      <c r="K136" s="177" t="e">
        <f>JANUARI!#REF!</f>
        <v>#REF!</v>
      </c>
      <c r="L136" s="141" t="e">
        <f>JANUARI!#REF!</f>
        <v>#REF!</v>
      </c>
      <c r="M136" s="144" t="e">
        <f>JANUARI!#REF!</f>
        <v>#REF!</v>
      </c>
      <c r="N136" s="144" t="e">
        <f>JANUARI!#REF!</f>
        <v>#REF!</v>
      </c>
      <c r="O136" s="146" t="e">
        <f>JANUARI!#REF!</f>
        <v>#REF!</v>
      </c>
      <c r="P136" s="147" t="e">
        <f>JANUARI!#REF!</f>
        <v>#REF!</v>
      </c>
      <c r="Q136" s="224" t="e">
        <f>IF(LEFT(JANUARI!#REF!,1)="V",JANUARI!#REF!+JANUARI!#REF!)</f>
        <v>#REF!</v>
      </c>
      <c r="R136" s="243" t="e">
        <f>JANUARI!#REF!</f>
        <v>#REF!</v>
      </c>
      <c r="S136" s="244" t="e">
        <f>JANUARI!#REF!</f>
        <v>#REF!</v>
      </c>
      <c r="T136" s="82" t="e">
        <f>JANUARI!#REF!</f>
        <v>#REF!</v>
      </c>
    </row>
    <row r="137" spans="1:20" ht="12.75" customHeight="1" x14ac:dyDescent="0.2">
      <c r="A137" s="716" t="e">
        <f>JANUARI!#REF!</f>
        <v>#REF!</v>
      </c>
      <c r="B137" s="327" t="e">
        <f>JANUARI!#REF!</f>
        <v>#REF!</v>
      </c>
      <c r="C137" s="114" t="e">
        <f>JANUARI!#REF!</f>
        <v>#REF!</v>
      </c>
      <c r="D137" s="114" t="e">
        <f>JANUARI!#REF!</f>
        <v>#REF!</v>
      </c>
      <c r="E137" s="114" t="e">
        <f>JANUARI!#REF!</f>
        <v>#REF!</v>
      </c>
      <c r="F137" s="115" t="e">
        <f>JANUARI!#REF!</f>
        <v>#REF!</v>
      </c>
      <c r="G137" s="328" t="e">
        <f>JANUARI!#REF!</f>
        <v>#REF!</v>
      </c>
      <c r="H137" s="329" t="e">
        <f>JANUARI!#REF!</f>
        <v>#REF!</v>
      </c>
      <c r="I137" s="159" t="e">
        <f>JANUARI!#REF!</f>
        <v>#REF!</v>
      </c>
      <c r="J137" s="117" t="e">
        <f>JANUARI!#REF!</f>
        <v>#REF!</v>
      </c>
      <c r="K137" s="175" t="e">
        <f>JANUARI!#REF!</f>
        <v>#REF!</v>
      </c>
      <c r="L137" s="113" t="e">
        <f>JANUARI!#REF!</f>
        <v>#REF!</v>
      </c>
      <c r="M137" s="116" t="e">
        <f>JANUARI!#REF!</f>
        <v>#REF!</v>
      </c>
      <c r="N137" s="116" t="e">
        <f>JANUARI!#REF!</f>
        <v>#REF!</v>
      </c>
      <c r="O137" s="118" t="e">
        <f>JANUARI!#REF!</f>
        <v>#REF!</v>
      </c>
      <c r="P137" s="119" t="e">
        <f>JANUARI!#REF!</f>
        <v>#REF!</v>
      </c>
      <c r="Q137" s="221" t="e">
        <f>IF(LEFT(JANUARI!#REF!,1)="V",JANUARI!#REF!+JANUARI!#REF!)</f>
        <v>#REF!</v>
      </c>
      <c r="R137" s="239" t="e">
        <f>JANUARI!#REF!</f>
        <v>#REF!</v>
      </c>
      <c r="S137" s="240" t="e">
        <f>JANUARI!#REF!</f>
        <v>#REF!</v>
      </c>
      <c r="T137" s="82" t="e">
        <f>JANUARI!#REF!</f>
        <v>#REF!</v>
      </c>
    </row>
    <row r="138" spans="1:20" ht="12.75" customHeight="1" x14ac:dyDescent="0.2">
      <c r="A138" s="717"/>
      <c r="B138" s="330" t="e">
        <f>JANUARI!#REF!</f>
        <v>#REF!</v>
      </c>
      <c r="C138" s="121" t="e">
        <f>JANUARI!#REF!</f>
        <v>#REF!</v>
      </c>
      <c r="D138" s="121" t="e">
        <f>JANUARI!#REF!</f>
        <v>#REF!</v>
      </c>
      <c r="E138" s="121" t="e">
        <f>JANUARI!#REF!</f>
        <v>#REF!</v>
      </c>
      <c r="F138" s="122" t="e">
        <f>JANUARI!#REF!</f>
        <v>#REF!</v>
      </c>
      <c r="G138" s="331" t="e">
        <f>JANUARI!#REF!</f>
        <v>#REF!</v>
      </c>
      <c r="H138" s="332" t="e">
        <f>JANUARI!#REF!</f>
        <v>#REF!</v>
      </c>
      <c r="I138" s="160" t="e">
        <f>JANUARI!#REF!</f>
        <v>#REF!</v>
      </c>
      <c r="J138" s="124" t="e">
        <f>JANUARI!#REF!</f>
        <v>#REF!</v>
      </c>
      <c r="K138" s="176" t="e">
        <f>JANUARI!#REF!</f>
        <v>#REF!</v>
      </c>
      <c r="L138" s="120" t="e">
        <f>JANUARI!#REF!</f>
        <v>#REF!</v>
      </c>
      <c r="M138" s="123" t="e">
        <f>JANUARI!#REF!</f>
        <v>#REF!</v>
      </c>
      <c r="N138" s="123" t="e">
        <f>JANUARI!#REF!</f>
        <v>#REF!</v>
      </c>
      <c r="O138" s="125" t="e">
        <f>JANUARI!#REF!</f>
        <v>#REF!</v>
      </c>
      <c r="P138" s="126" t="e">
        <f>JANUARI!#REF!</f>
        <v>#REF!</v>
      </c>
      <c r="Q138" s="222" t="e">
        <f>IF(LEFT(JANUARI!#REF!,1)="V",JANUARI!#REF!+JANUARI!#REF!)</f>
        <v>#REF!</v>
      </c>
      <c r="R138" s="241" t="e">
        <f>JANUARI!#REF!</f>
        <v>#REF!</v>
      </c>
      <c r="S138" s="242" t="e">
        <f>JANUARI!#REF!</f>
        <v>#REF!</v>
      </c>
      <c r="T138" s="82" t="e">
        <f>JANUARI!#REF!</f>
        <v>#REF!</v>
      </c>
    </row>
    <row r="139" spans="1:20" ht="12.75" customHeight="1" x14ac:dyDescent="0.2">
      <c r="A139" s="717"/>
      <c r="B139" s="330" t="e">
        <f>JANUARI!#REF!</f>
        <v>#REF!</v>
      </c>
      <c r="C139" s="121" t="e">
        <f>JANUARI!#REF!</f>
        <v>#REF!</v>
      </c>
      <c r="D139" s="121" t="e">
        <f>JANUARI!#REF!</f>
        <v>#REF!</v>
      </c>
      <c r="E139" s="121" t="e">
        <f>JANUARI!#REF!</f>
        <v>#REF!</v>
      </c>
      <c r="F139" s="122" t="e">
        <f>JANUARI!#REF!</f>
        <v>#REF!</v>
      </c>
      <c r="G139" s="331" t="e">
        <f>JANUARI!#REF!</f>
        <v>#REF!</v>
      </c>
      <c r="H139" s="332" t="e">
        <f>JANUARI!#REF!</f>
        <v>#REF!</v>
      </c>
      <c r="I139" s="160" t="e">
        <f>JANUARI!#REF!</f>
        <v>#REF!</v>
      </c>
      <c r="J139" s="124" t="e">
        <f>JANUARI!#REF!</f>
        <v>#REF!</v>
      </c>
      <c r="K139" s="176" t="e">
        <f>JANUARI!#REF!</f>
        <v>#REF!</v>
      </c>
      <c r="L139" s="120" t="e">
        <f>JANUARI!#REF!</f>
        <v>#REF!</v>
      </c>
      <c r="M139" s="123" t="e">
        <f>JANUARI!#REF!</f>
        <v>#REF!</v>
      </c>
      <c r="N139" s="123" t="e">
        <f>JANUARI!#REF!</f>
        <v>#REF!</v>
      </c>
      <c r="O139" s="125" t="e">
        <f>JANUARI!#REF!</f>
        <v>#REF!</v>
      </c>
      <c r="P139" s="126" t="e">
        <f>JANUARI!#REF!</f>
        <v>#REF!</v>
      </c>
      <c r="Q139" s="222" t="e">
        <f>IF(LEFT(JANUARI!#REF!,1)="V",JANUARI!#REF!+JANUARI!#REF!)</f>
        <v>#REF!</v>
      </c>
      <c r="R139" s="241" t="e">
        <f>JANUARI!#REF!</f>
        <v>#REF!</v>
      </c>
      <c r="S139" s="242" t="e">
        <f>JANUARI!#REF!</f>
        <v>#REF!</v>
      </c>
      <c r="T139" s="82" t="e">
        <f>JANUARI!#REF!</f>
        <v>#REF!</v>
      </c>
    </row>
    <row r="140" spans="1:20" ht="12.75" customHeight="1" x14ac:dyDescent="0.2">
      <c r="A140" s="717"/>
      <c r="B140" s="330" t="e">
        <f>JANUARI!#REF!</f>
        <v>#REF!</v>
      </c>
      <c r="C140" s="121" t="e">
        <f>JANUARI!#REF!</f>
        <v>#REF!</v>
      </c>
      <c r="D140" s="121" t="e">
        <f>JANUARI!#REF!</f>
        <v>#REF!</v>
      </c>
      <c r="E140" s="121" t="e">
        <f>JANUARI!#REF!</f>
        <v>#REF!</v>
      </c>
      <c r="F140" s="122" t="e">
        <f>JANUARI!#REF!</f>
        <v>#REF!</v>
      </c>
      <c r="G140" s="331" t="e">
        <f>JANUARI!#REF!</f>
        <v>#REF!</v>
      </c>
      <c r="H140" s="332" t="e">
        <f>JANUARI!#REF!</f>
        <v>#REF!</v>
      </c>
      <c r="I140" s="160" t="e">
        <f>JANUARI!#REF!</f>
        <v>#REF!</v>
      </c>
      <c r="J140" s="124" t="e">
        <f>JANUARI!#REF!</f>
        <v>#REF!</v>
      </c>
      <c r="K140" s="176" t="e">
        <f>JANUARI!#REF!</f>
        <v>#REF!</v>
      </c>
      <c r="L140" s="120" t="e">
        <f>JANUARI!#REF!</f>
        <v>#REF!</v>
      </c>
      <c r="M140" s="123" t="e">
        <f>JANUARI!#REF!</f>
        <v>#REF!</v>
      </c>
      <c r="N140" s="123" t="e">
        <f>JANUARI!#REF!</f>
        <v>#REF!</v>
      </c>
      <c r="O140" s="125" t="e">
        <f>JANUARI!#REF!</f>
        <v>#REF!</v>
      </c>
      <c r="P140" s="126" t="e">
        <f>JANUARI!#REF!</f>
        <v>#REF!</v>
      </c>
      <c r="Q140" s="222" t="e">
        <f>IF(LEFT(JANUARI!#REF!,1)="V",JANUARI!#REF!+JANUARI!#REF!)</f>
        <v>#REF!</v>
      </c>
      <c r="R140" s="241" t="e">
        <f>JANUARI!#REF!</f>
        <v>#REF!</v>
      </c>
      <c r="S140" s="242" t="e">
        <f>JANUARI!#REF!</f>
        <v>#REF!</v>
      </c>
      <c r="T140" s="82" t="e">
        <f>JANUARI!#REF!</f>
        <v>#REF!</v>
      </c>
    </row>
    <row r="141" spans="1:20" ht="13.5" customHeight="1" thickBot="1" x14ac:dyDescent="0.25">
      <c r="A141" s="718"/>
      <c r="B141" s="333" t="e">
        <f>JANUARI!#REF!</f>
        <v>#REF!</v>
      </c>
      <c r="C141" s="128" t="e">
        <f>JANUARI!#REF!</f>
        <v>#REF!</v>
      </c>
      <c r="D141" s="128" t="e">
        <f>JANUARI!#REF!</f>
        <v>#REF!</v>
      </c>
      <c r="E141" s="128" t="e">
        <f>JANUARI!#REF!</f>
        <v>#REF!</v>
      </c>
      <c r="F141" s="129" t="e">
        <f>JANUARI!#REF!</f>
        <v>#REF!</v>
      </c>
      <c r="G141" s="334" t="e">
        <f>JANUARI!#REF!</f>
        <v>#REF!</v>
      </c>
      <c r="H141" s="335" t="e">
        <f>JANUARI!#REF!</f>
        <v>#REF!</v>
      </c>
      <c r="I141" s="161" t="e">
        <f>JANUARI!#REF!</f>
        <v>#REF!</v>
      </c>
      <c r="J141" s="131" t="e">
        <f>JANUARI!#REF!</f>
        <v>#REF!</v>
      </c>
      <c r="K141" s="178" t="e">
        <f>JANUARI!#REF!</f>
        <v>#REF!</v>
      </c>
      <c r="L141" s="127" t="e">
        <f>JANUARI!#REF!</f>
        <v>#REF!</v>
      </c>
      <c r="M141" s="130" t="e">
        <f>JANUARI!#REF!</f>
        <v>#REF!</v>
      </c>
      <c r="N141" s="130" t="e">
        <f>JANUARI!#REF!</f>
        <v>#REF!</v>
      </c>
      <c r="O141" s="132" t="e">
        <f>JANUARI!#REF!</f>
        <v>#REF!</v>
      </c>
      <c r="P141" s="133" t="e">
        <f>JANUARI!#REF!</f>
        <v>#REF!</v>
      </c>
      <c r="Q141" s="224" t="e">
        <f>IF(LEFT(JANUARI!#REF!,1)="V",JANUARI!#REF!+JANUARI!#REF!)</f>
        <v>#REF!</v>
      </c>
      <c r="R141" s="243" t="e">
        <f>JANUARI!#REF!</f>
        <v>#REF!</v>
      </c>
      <c r="S141" s="244" t="e">
        <f>JANUARI!#REF!</f>
        <v>#REF!</v>
      </c>
      <c r="T141" s="82" t="e">
        <f>JANUARI!#REF!</f>
        <v>#REF!</v>
      </c>
    </row>
    <row r="142" spans="1:20" ht="12.75" customHeight="1" x14ac:dyDescent="0.2">
      <c r="A142" s="716" t="e">
        <f>JANUARI!#REF!</f>
        <v>#REF!</v>
      </c>
      <c r="B142" s="327" t="e">
        <f>JANUARI!#REF!</f>
        <v>#REF!</v>
      </c>
      <c r="C142" s="114" t="e">
        <f>JANUARI!#REF!</f>
        <v>#REF!</v>
      </c>
      <c r="D142" s="114" t="e">
        <f>JANUARI!#REF!</f>
        <v>#REF!</v>
      </c>
      <c r="E142" s="114" t="e">
        <f>JANUARI!#REF!</f>
        <v>#REF!</v>
      </c>
      <c r="F142" s="115" t="e">
        <f>JANUARI!#REF!</f>
        <v>#REF!</v>
      </c>
      <c r="G142" s="328" t="e">
        <f>JANUARI!#REF!</f>
        <v>#REF!</v>
      </c>
      <c r="H142" s="329" t="e">
        <f>JANUARI!#REF!</f>
        <v>#REF!</v>
      </c>
      <c r="I142" s="159" t="e">
        <f>JANUARI!#REF!</f>
        <v>#REF!</v>
      </c>
      <c r="J142" s="117" t="e">
        <f>JANUARI!#REF!</f>
        <v>#REF!</v>
      </c>
      <c r="K142" s="175" t="e">
        <f>JANUARI!#REF!</f>
        <v>#REF!</v>
      </c>
      <c r="L142" s="113" t="e">
        <f>JANUARI!#REF!</f>
        <v>#REF!</v>
      </c>
      <c r="M142" s="116" t="e">
        <f>JANUARI!#REF!</f>
        <v>#REF!</v>
      </c>
      <c r="N142" s="116" t="e">
        <f>JANUARI!#REF!</f>
        <v>#REF!</v>
      </c>
      <c r="O142" s="118" t="e">
        <f>JANUARI!#REF!</f>
        <v>#REF!</v>
      </c>
      <c r="P142" s="119" t="e">
        <f>JANUARI!#REF!</f>
        <v>#REF!</v>
      </c>
      <c r="Q142" s="221" t="e">
        <f>IF(LEFT(JANUARI!#REF!,1)="V",JANUARI!#REF!+JANUARI!#REF!)</f>
        <v>#REF!</v>
      </c>
      <c r="R142" s="239" t="e">
        <f>JANUARI!#REF!</f>
        <v>#REF!</v>
      </c>
      <c r="S142" s="240" t="e">
        <f>JANUARI!#REF!</f>
        <v>#REF!</v>
      </c>
      <c r="T142" s="82" t="e">
        <f>JANUARI!#REF!</f>
        <v>#REF!</v>
      </c>
    </row>
    <row r="143" spans="1:20" ht="12.75" customHeight="1" x14ac:dyDescent="0.2">
      <c r="A143" s="717"/>
      <c r="B143" s="330" t="e">
        <f>JANUARI!#REF!</f>
        <v>#REF!</v>
      </c>
      <c r="C143" s="121" t="e">
        <f>JANUARI!#REF!</f>
        <v>#REF!</v>
      </c>
      <c r="D143" s="121" t="e">
        <f>JANUARI!#REF!</f>
        <v>#REF!</v>
      </c>
      <c r="E143" s="121" t="e">
        <f>JANUARI!#REF!</f>
        <v>#REF!</v>
      </c>
      <c r="F143" s="122" t="e">
        <f>JANUARI!#REF!</f>
        <v>#REF!</v>
      </c>
      <c r="G143" s="331" t="e">
        <f>JANUARI!#REF!</f>
        <v>#REF!</v>
      </c>
      <c r="H143" s="332" t="e">
        <f>JANUARI!#REF!</f>
        <v>#REF!</v>
      </c>
      <c r="I143" s="160" t="e">
        <f>JANUARI!#REF!</f>
        <v>#REF!</v>
      </c>
      <c r="J143" s="124" t="e">
        <f>JANUARI!#REF!</f>
        <v>#REF!</v>
      </c>
      <c r="K143" s="176" t="e">
        <f>JANUARI!#REF!</f>
        <v>#REF!</v>
      </c>
      <c r="L143" s="120" t="e">
        <f>JANUARI!#REF!</f>
        <v>#REF!</v>
      </c>
      <c r="M143" s="123" t="e">
        <f>JANUARI!#REF!</f>
        <v>#REF!</v>
      </c>
      <c r="N143" s="123" t="e">
        <f>JANUARI!#REF!</f>
        <v>#REF!</v>
      </c>
      <c r="O143" s="125" t="e">
        <f>JANUARI!#REF!</f>
        <v>#REF!</v>
      </c>
      <c r="P143" s="126" t="e">
        <f>JANUARI!#REF!</f>
        <v>#REF!</v>
      </c>
      <c r="Q143" s="222" t="e">
        <f>IF(LEFT(JANUARI!#REF!,1)="V",JANUARI!#REF!+JANUARI!#REF!)</f>
        <v>#REF!</v>
      </c>
      <c r="R143" s="241" t="e">
        <f>JANUARI!#REF!</f>
        <v>#REF!</v>
      </c>
      <c r="S143" s="242" t="e">
        <f>JANUARI!#REF!</f>
        <v>#REF!</v>
      </c>
      <c r="T143" s="82" t="e">
        <f>JANUARI!#REF!</f>
        <v>#REF!</v>
      </c>
    </row>
    <row r="144" spans="1:20" ht="12.75" customHeight="1" x14ac:dyDescent="0.2">
      <c r="A144" s="717"/>
      <c r="B144" s="330" t="e">
        <f>JANUARI!#REF!</f>
        <v>#REF!</v>
      </c>
      <c r="C144" s="121" t="e">
        <f>JANUARI!#REF!</f>
        <v>#REF!</v>
      </c>
      <c r="D144" s="121" t="e">
        <f>JANUARI!#REF!</f>
        <v>#REF!</v>
      </c>
      <c r="E144" s="121" t="e">
        <f>JANUARI!#REF!</f>
        <v>#REF!</v>
      </c>
      <c r="F144" s="122" t="e">
        <f>JANUARI!#REF!</f>
        <v>#REF!</v>
      </c>
      <c r="G144" s="331" t="e">
        <f>JANUARI!#REF!</f>
        <v>#REF!</v>
      </c>
      <c r="H144" s="332" t="e">
        <f>JANUARI!#REF!</f>
        <v>#REF!</v>
      </c>
      <c r="I144" s="160" t="e">
        <f>JANUARI!#REF!</f>
        <v>#REF!</v>
      </c>
      <c r="J144" s="124" t="e">
        <f>JANUARI!#REF!</f>
        <v>#REF!</v>
      </c>
      <c r="K144" s="176" t="e">
        <f>JANUARI!#REF!</f>
        <v>#REF!</v>
      </c>
      <c r="L144" s="120" t="e">
        <f>JANUARI!#REF!</f>
        <v>#REF!</v>
      </c>
      <c r="M144" s="123" t="e">
        <f>JANUARI!#REF!</f>
        <v>#REF!</v>
      </c>
      <c r="N144" s="123" t="e">
        <f>JANUARI!#REF!</f>
        <v>#REF!</v>
      </c>
      <c r="O144" s="125" t="e">
        <f>JANUARI!#REF!</f>
        <v>#REF!</v>
      </c>
      <c r="P144" s="126" t="e">
        <f>JANUARI!#REF!</f>
        <v>#REF!</v>
      </c>
      <c r="Q144" s="222" t="e">
        <f>IF(LEFT(JANUARI!#REF!,1)="V",JANUARI!#REF!+JANUARI!#REF!)</f>
        <v>#REF!</v>
      </c>
      <c r="R144" s="241" t="e">
        <f>JANUARI!#REF!</f>
        <v>#REF!</v>
      </c>
      <c r="S144" s="242" t="e">
        <f>JANUARI!#REF!</f>
        <v>#REF!</v>
      </c>
      <c r="T144" s="82" t="e">
        <f>JANUARI!#REF!</f>
        <v>#REF!</v>
      </c>
    </row>
    <row r="145" spans="1:20" ht="12.75" customHeight="1" x14ac:dyDescent="0.2">
      <c r="A145" s="717"/>
      <c r="B145" s="330" t="e">
        <f>JANUARI!#REF!</f>
        <v>#REF!</v>
      </c>
      <c r="C145" s="121" t="e">
        <f>JANUARI!#REF!</f>
        <v>#REF!</v>
      </c>
      <c r="D145" s="121" t="e">
        <f>JANUARI!#REF!</f>
        <v>#REF!</v>
      </c>
      <c r="E145" s="121" t="e">
        <f>JANUARI!#REF!</f>
        <v>#REF!</v>
      </c>
      <c r="F145" s="122" t="e">
        <f>JANUARI!#REF!</f>
        <v>#REF!</v>
      </c>
      <c r="G145" s="331" t="e">
        <f>JANUARI!#REF!</f>
        <v>#REF!</v>
      </c>
      <c r="H145" s="332" t="e">
        <f>JANUARI!#REF!</f>
        <v>#REF!</v>
      </c>
      <c r="I145" s="160" t="e">
        <f>JANUARI!#REF!</f>
        <v>#REF!</v>
      </c>
      <c r="J145" s="124" t="e">
        <f>JANUARI!#REF!</f>
        <v>#REF!</v>
      </c>
      <c r="K145" s="176" t="e">
        <f>JANUARI!#REF!</f>
        <v>#REF!</v>
      </c>
      <c r="L145" s="120" t="e">
        <f>JANUARI!#REF!</f>
        <v>#REF!</v>
      </c>
      <c r="M145" s="123" t="e">
        <f>JANUARI!#REF!</f>
        <v>#REF!</v>
      </c>
      <c r="N145" s="123" t="e">
        <f>JANUARI!#REF!</f>
        <v>#REF!</v>
      </c>
      <c r="O145" s="125" t="e">
        <f>JANUARI!#REF!</f>
        <v>#REF!</v>
      </c>
      <c r="P145" s="126" t="e">
        <f>JANUARI!#REF!</f>
        <v>#REF!</v>
      </c>
      <c r="Q145" s="222" t="e">
        <f>IF(LEFT(JANUARI!#REF!,1)="V",JANUARI!#REF!+JANUARI!#REF!)</f>
        <v>#REF!</v>
      </c>
      <c r="R145" s="241" t="e">
        <f>JANUARI!#REF!</f>
        <v>#REF!</v>
      </c>
      <c r="S145" s="242" t="e">
        <f>JANUARI!#REF!</f>
        <v>#REF!</v>
      </c>
      <c r="T145" s="82" t="e">
        <f>JANUARI!#REF!</f>
        <v>#REF!</v>
      </c>
    </row>
    <row r="146" spans="1:20" ht="13.5" customHeight="1" thickBot="1" x14ac:dyDescent="0.25">
      <c r="A146" s="718"/>
      <c r="B146" s="333" t="e">
        <f>JANUARI!#REF!</f>
        <v>#REF!</v>
      </c>
      <c r="C146" s="128" t="e">
        <f>JANUARI!#REF!</f>
        <v>#REF!</v>
      </c>
      <c r="D146" s="128" t="e">
        <f>JANUARI!#REF!</f>
        <v>#REF!</v>
      </c>
      <c r="E146" s="128" t="e">
        <f>JANUARI!#REF!</f>
        <v>#REF!</v>
      </c>
      <c r="F146" s="129" t="e">
        <f>JANUARI!#REF!</f>
        <v>#REF!</v>
      </c>
      <c r="G146" s="334" t="e">
        <f>JANUARI!#REF!</f>
        <v>#REF!</v>
      </c>
      <c r="H146" s="335" t="e">
        <f>JANUARI!#REF!</f>
        <v>#REF!</v>
      </c>
      <c r="I146" s="161" t="e">
        <f>JANUARI!#REF!</f>
        <v>#REF!</v>
      </c>
      <c r="J146" s="131" t="e">
        <f>JANUARI!#REF!</f>
        <v>#REF!</v>
      </c>
      <c r="K146" s="178" t="e">
        <f>JANUARI!#REF!</f>
        <v>#REF!</v>
      </c>
      <c r="L146" s="127" t="e">
        <f>JANUARI!#REF!</f>
        <v>#REF!</v>
      </c>
      <c r="M146" s="130" t="e">
        <f>JANUARI!#REF!</f>
        <v>#REF!</v>
      </c>
      <c r="N146" s="130" t="e">
        <f>JANUARI!#REF!</f>
        <v>#REF!</v>
      </c>
      <c r="O146" s="132" t="e">
        <f>JANUARI!#REF!</f>
        <v>#REF!</v>
      </c>
      <c r="P146" s="133" t="e">
        <f>JANUARI!#REF!</f>
        <v>#REF!</v>
      </c>
      <c r="Q146" s="224" t="e">
        <f>IF(LEFT(JANUARI!#REF!,1)="V",JANUARI!#REF!+JANUARI!#REF!)</f>
        <v>#REF!</v>
      </c>
      <c r="R146" s="243" t="e">
        <f>JANUARI!#REF!</f>
        <v>#REF!</v>
      </c>
      <c r="S146" s="244" t="e">
        <f>JANUARI!#REF!</f>
        <v>#REF!</v>
      </c>
      <c r="T146" s="82" t="e">
        <f>JANUARI!#REF!</f>
        <v>#REF!</v>
      </c>
    </row>
    <row r="147" spans="1:20" ht="12.75" customHeight="1" x14ac:dyDescent="0.2">
      <c r="A147" s="716" t="e">
        <f>JANUARI!#REF!</f>
        <v>#REF!</v>
      </c>
      <c r="B147" s="327" t="e">
        <f>JANUARI!#REF!</f>
        <v>#REF!</v>
      </c>
      <c r="C147" s="114" t="e">
        <f>JANUARI!#REF!</f>
        <v>#REF!</v>
      </c>
      <c r="D147" s="114" t="e">
        <f>JANUARI!#REF!</f>
        <v>#REF!</v>
      </c>
      <c r="E147" s="114" t="e">
        <f>JANUARI!#REF!</f>
        <v>#REF!</v>
      </c>
      <c r="F147" s="115" t="e">
        <f>JANUARI!#REF!</f>
        <v>#REF!</v>
      </c>
      <c r="G147" s="328" t="e">
        <f>JANUARI!#REF!</f>
        <v>#REF!</v>
      </c>
      <c r="H147" s="329" t="e">
        <f>JANUARI!#REF!</f>
        <v>#REF!</v>
      </c>
      <c r="I147" s="159" t="e">
        <f>JANUARI!#REF!</f>
        <v>#REF!</v>
      </c>
      <c r="J147" s="117" t="e">
        <f>JANUARI!#REF!</f>
        <v>#REF!</v>
      </c>
      <c r="K147" s="175" t="e">
        <f>JANUARI!#REF!</f>
        <v>#REF!</v>
      </c>
      <c r="L147" s="113" t="e">
        <f>JANUARI!#REF!</f>
        <v>#REF!</v>
      </c>
      <c r="M147" s="116" t="e">
        <f>JANUARI!#REF!</f>
        <v>#REF!</v>
      </c>
      <c r="N147" s="116" t="e">
        <f>JANUARI!#REF!</f>
        <v>#REF!</v>
      </c>
      <c r="O147" s="118" t="e">
        <f>JANUARI!#REF!</f>
        <v>#REF!</v>
      </c>
      <c r="P147" s="119" t="e">
        <f>JANUARI!#REF!</f>
        <v>#REF!</v>
      </c>
      <c r="Q147" s="221" t="e">
        <f>IF(LEFT(JANUARI!#REF!,1)="V",JANUARI!#REF!+JANUARI!#REF!)</f>
        <v>#REF!</v>
      </c>
      <c r="R147" s="239" t="e">
        <f>JANUARI!#REF!</f>
        <v>#REF!</v>
      </c>
      <c r="S147" s="240" t="e">
        <f>JANUARI!#REF!</f>
        <v>#REF!</v>
      </c>
      <c r="T147" s="82" t="e">
        <f>JANUARI!#REF!</f>
        <v>#REF!</v>
      </c>
    </row>
    <row r="148" spans="1:20" ht="12.75" customHeight="1" x14ac:dyDescent="0.2">
      <c r="A148" s="717"/>
      <c r="B148" s="330" t="e">
        <f>JANUARI!#REF!</f>
        <v>#REF!</v>
      </c>
      <c r="C148" s="121" t="e">
        <f>JANUARI!#REF!</f>
        <v>#REF!</v>
      </c>
      <c r="D148" s="121" t="e">
        <f>JANUARI!#REF!</f>
        <v>#REF!</v>
      </c>
      <c r="E148" s="121" t="e">
        <f>JANUARI!#REF!</f>
        <v>#REF!</v>
      </c>
      <c r="F148" s="122" t="e">
        <f>JANUARI!#REF!</f>
        <v>#REF!</v>
      </c>
      <c r="G148" s="331" t="e">
        <f>JANUARI!#REF!</f>
        <v>#REF!</v>
      </c>
      <c r="H148" s="332" t="e">
        <f>JANUARI!#REF!</f>
        <v>#REF!</v>
      </c>
      <c r="I148" s="160" t="e">
        <f>JANUARI!#REF!</f>
        <v>#REF!</v>
      </c>
      <c r="J148" s="124" t="e">
        <f>JANUARI!#REF!</f>
        <v>#REF!</v>
      </c>
      <c r="K148" s="176" t="e">
        <f>JANUARI!#REF!</f>
        <v>#REF!</v>
      </c>
      <c r="L148" s="120" t="e">
        <f>JANUARI!#REF!</f>
        <v>#REF!</v>
      </c>
      <c r="M148" s="123" t="e">
        <f>JANUARI!#REF!</f>
        <v>#REF!</v>
      </c>
      <c r="N148" s="123" t="e">
        <f>JANUARI!#REF!</f>
        <v>#REF!</v>
      </c>
      <c r="O148" s="125" t="e">
        <f>JANUARI!#REF!</f>
        <v>#REF!</v>
      </c>
      <c r="P148" s="126" t="e">
        <f>JANUARI!#REF!</f>
        <v>#REF!</v>
      </c>
      <c r="Q148" s="222" t="e">
        <f>IF(LEFT(JANUARI!#REF!,1)="V",JANUARI!#REF!+JANUARI!#REF!)</f>
        <v>#REF!</v>
      </c>
      <c r="R148" s="241" t="e">
        <f>JANUARI!#REF!</f>
        <v>#REF!</v>
      </c>
      <c r="S148" s="242" t="e">
        <f>JANUARI!#REF!</f>
        <v>#REF!</v>
      </c>
      <c r="T148" s="82" t="e">
        <f>JANUARI!#REF!</f>
        <v>#REF!</v>
      </c>
    </row>
    <row r="149" spans="1:20" ht="12.75" customHeight="1" x14ac:dyDescent="0.2">
      <c r="A149" s="717"/>
      <c r="B149" s="330" t="e">
        <f>JANUARI!#REF!</f>
        <v>#REF!</v>
      </c>
      <c r="C149" s="121" t="e">
        <f>JANUARI!#REF!</f>
        <v>#REF!</v>
      </c>
      <c r="D149" s="121" t="e">
        <f>JANUARI!#REF!</f>
        <v>#REF!</v>
      </c>
      <c r="E149" s="121" t="e">
        <f>JANUARI!#REF!</f>
        <v>#REF!</v>
      </c>
      <c r="F149" s="122" t="e">
        <f>JANUARI!#REF!</f>
        <v>#REF!</v>
      </c>
      <c r="G149" s="331" t="e">
        <f>JANUARI!#REF!</f>
        <v>#REF!</v>
      </c>
      <c r="H149" s="332" t="e">
        <f>JANUARI!#REF!</f>
        <v>#REF!</v>
      </c>
      <c r="I149" s="160" t="e">
        <f>JANUARI!#REF!</f>
        <v>#REF!</v>
      </c>
      <c r="J149" s="124" t="e">
        <f>JANUARI!#REF!</f>
        <v>#REF!</v>
      </c>
      <c r="K149" s="176" t="e">
        <f>JANUARI!#REF!</f>
        <v>#REF!</v>
      </c>
      <c r="L149" s="120" t="e">
        <f>JANUARI!#REF!</f>
        <v>#REF!</v>
      </c>
      <c r="M149" s="123" t="e">
        <f>JANUARI!#REF!</f>
        <v>#REF!</v>
      </c>
      <c r="N149" s="123" t="e">
        <f>JANUARI!#REF!</f>
        <v>#REF!</v>
      </c>
      <c r="O149" s="125" t="e">
        <f>JANUARI!#REF!</f>
        <v>#REF!</v>
      </c>
      <c r="P149" s="126" t="e">
        <f>JANUARI!#REF!</f>
        <v>#REF!</v>
      </c>
      <c r="Q149" s="222" t="e">
        <f>IF(LEFT(JANUARI!#REF!,1)="V",JANUARI!#REF!+JANUARI!#REF!)</f>
        <v>#REF!</v>
      </c>
      <c r="R149" s="241" t="e">
        <f>JANUARI!#REF!</f>
        <v>#REF!</v>
      </c>
      <c r="S149" s="242" t="e">
        <f>JANUARI!#REF!</f>
        <v>#REF!</v>
      </c>
      <c r="T149" s="82" t="e">
        <f>JANUARI!#REF!</f>
        <v>#REF!</v>
      </c>
    </row>
    <row r="150" spans="1:20" ht="12.75" customHeight="1" x14ac:dyDescent="0.2">
      <c r="A150" s="717"/>
      <c r="B150" s="330" t="e">
        <f>JANUARI!#REF!</f>
        <v>#REF!</v>
      </c>
      <c r="C150" s="121" t="e">
        <f>JANUARI!#REF!</f>
        <v>#REF!</v>
      </c>
      <c r="D150" s="121" t="e">
        <f>JANUARI!#REF!</f>
        <v>#REF!</v>
      </c>
      <c r="E150" s="121" t="e">
        <f>JANUARI!#REF!</f>
        <v>#REF!</v>
      </c>
      <c r="F150" s="122" t="e">
        <f>JANUARI!#REF!</f>
        <v>#REF!</v>
      </c>
      <c r="G150" s="331" t="e">
        <f>JANUARI!#REF!</f>
        <v>#REF!</v>
      </c>
      <c r="H150" s="332" t="e">
        <f>JANUARI!#REF!</f>
        <v>#REF!</v>
      </c>
      <c r="I150" s="160" t="e">
        <f>JANUARI!#REF!</f>
        <v>#REF!</v>
      </c>
      <c r="J150" s="124" t="e">
        <f>JANUARI!#REF!</f>
        <v>#REF!</v>
      </c>
      <c r="K150" s="176" t="e">
        <f>JANUARI!#REF!</f>
        <v>#REF!</v>
      </c>
      <c r="L150" s="120" t="e">
        <f>JANUARI!#REF!</f>
        <v>#REF!</v>
      </c>
      <c r="M150" s="123" t="e">
        <f>JANUARI!#REF!</f>
        <v>#REF!</v>
      </c>
      <c r="N150" s="123" t="e">
        <f>JANUARI!#REF!</f>
        <v>#REF!</v>
      </c>
      <c r="O150" s="125" t="e">
        <f>JANUARI!#REF!</f>
        <v>#REF!</v>
      </c>
      <c r="P150" s="126" t="e">
        <f>JANUARI!#REF!</f>
        <v>#REF!</v>
      </c>
      <c r="Q150" s="222" t="e">
        <f>IF(LEFT(JANUARI!#REF!,1)="V",JANUARI!#REF!+JANUARI!#REF!)</f>
        <v>#REF!</v>
      </c>
      <c r="R150" s="241" t="e">
        <f>JANUARI!#REF!</f>
        <v>#REF!</v>
      </c>
      <c r="S150" s="242" t="e">
        <f>JANUARI!#REF!</f>
        <v>#REF!</v>
      </c>
      <c r="T150" s="82" t="e">
        <f>JANUARI!#REF!</f>
        <v>#REF!</v>
      </c>
    </row>
    <row r="151" spans="1:20" ht="13.5" customHeight="1" thickBot="1" x14ac:dyDescent="0.25">
      <c r="A151" s="718"/>
      <c r="B151" s="333" t="e">
        <f>JANUARI!#REF!</f>
        <v>#REF!</v>
      </c>
      <c r="C151" s="128" t="e">
        <f>JANUARI!#REF!</f>
        <v>#REF!</v>
      </c>
      <c r="D151" s="128" t="e">
        <f>JANUARI!#REF!</f>
        <v>#REF!</v>
      </c>
      <c r="E151" s="128" t="e">
        <f>JANUARI!#REF!</f>
        <v>#REF!</v>
      </c>
      <c r="F151" s="129" t="e">
        <f>JANUARI!#REF!</f>
        <v>#REF!</v>
      </c>
      <c r="G151" s="334" t="e">
        <f>JANUARI!#REF!</f>
        <v>#REF!</v>
      </c>
      <c r="H151" s="335" t="e">
        <f>JANUARI!#REF!</f>
        <v>#REF!</v>
      </c>
      <c r="I151" s="161" t="e">
        <f>JANUARI!#REF!</f>
        <v>#REF!</v>
      </c>
      <c r="J151" s="131" t="e">
        <f>JANUARI!#REF!</f>
        <v>#REF!</v>
      </c>
      <c r="K151" s="178" t="e">
        <f>JANUARI!#REF!</f>
        <v>#REF!</v>
      </c>
      <c r="L151" s="127" t="e">
        <f>JANUARI!#REF!</f>
        <v>#REF!</v>
      </c>
      <c r="M151" s="130" t="e">
        <f>JANUARI!#REF!</f>
        <v>#REF!</v>
      </c>
      <c r="N151" s="130" t="e">
        <f>JANUARI!#REF!</f>
        <v>#REF!</v>
      </c>
      <c r="O151" s="132" t="e">
        <f>JANUARI!#REF!</f>
        <v>#REF!</v>
      </c>
      <c r="P151" s="133" t="e">
        <f>JANUARI!#REF!</f>
        <v>#REF!</v>
      </c>
      <c r="Q151" s="224" t="e">
        <f>IF(LEFT(JANUARI!#REF!,1)="V",JANUARI!#REF!+JANUARI!#REF!)</f>
        <v>#REF!</v>
      </c>
      <c r="R151" s="243" t="e">
        <f>JANUARI!#REF!</f>
        <v>#REF!</v>
      </c>
      <c r="S151" s="244" t="e">
        <f>JANUARI!#REF!</f>
        <v>#REF!</v>
      </c>
      <c r="T151" s="82" t="e">
        <f>JANUARI!#REF!</f>
        <v>#REF!</v>
      </c>
    </row>
    <row r="152" spans="1:20" ht="12.75" customHeight="1" x14ac:dyDescent="0.2">
      <c r="A152" s="716" t="e">
        <f>JANUARI!#REF!</f>
        <v>#REF!</v>
      </c>
      <c r="B152" s="336" t="e">
        <f>JANUARI!#REF!</f>
        <v>#REF!</v>
      </c>
      <c r="C152" s="135" t="e">
        <f>JANUARI!#REF!</f>
        <v>#REF!</v>
      </c>
      <c r="D152" s="135" t="e">
        <f>JANUARI!#REF!</f>
        <v>#REF!</v>
      </c>
      <c r="E152" s="135" t="e">
        <f>JANUARI!#REF!</f>
        <v>#REF!</v>
      </c>
      <c r="F152" s="136" t="e">
        <f>JANUARI!#REF!</f>
        <v>#REF!</v>
      </c>
      <c r="G152" s="337" t="e">
        <f>JANUARI!#REF!</f>
        <v>#REF!</v>
      </c>
      <c r="H152" s="338" t="e">
        <f>JANUARI!#REF!</f>
        <v>#REF!</v>
      </c>
      <c r="I152" s="169" t="e">
        <f>JANUARI!#REF!</f>
        <v>#REF!</v>
      </c>
      <c r="J152" s="138" t="e">
        <f>JANUARI!#REF!</f>
        <v>#REF!</v>
      </c>
      <c r="K152" s="179" t="e">
        <f>JANUARI!#REF!</f>
        <v>#REF!</v>
      </c>
      <c r="L152" s="134" t="e">
        <f>JANUARI!#REF!</f>
        <v>#REF!</v>
      </c>
      <c r="M152" s="137" t="e">
        <f>JANUARI!#REF!</f>
        <v>#REF!</v>
      </c>
      <c r="N152" s="137" t="e">
        <f>JANUARI!#REF!</f>
        <v>#REF!</v>
      </c>
      <c r="O152" s="139" t="e">
        <f>JANUARI!#REF!</f>
        <v>#REF!</v>
      </c>
      <c r="P152" s="140" t="e">
        <f>JANUARI!#REF!</f>
        <v>#REF!</v>
      </c>
      <c r="Q152" s="221" t="e">
        <f>IF(LEFT(JANUARI!#REF!,1)="V",JANUARI!#REF!+JANUARI!#REF!)</f>
        <v>#REF!</v>
      </c>
      <c r="R152" s="239" t="e">
        <f>JANUARI!#REF!</f>
        <v>#REF!</v>
      </c>
      <c r="S152" s="240" t="e">
        <f>JANUARI!#REF!</f>
        <v>#REF!</v>
      </c>
      <c r="T152" s="82" t="e">
        <f>JANUARI!#REF!</f>
        <v>#REF!</v>
      </c>
    </row>
    <row r="153" spans="1:20" ht="12.75" customHeight="1" x14ac:dyDescent="0.2">
      <c r="A153" s="717"/>
      <c r="B153" s="330" t="e">
        <f>JANUARI!#REF!</f>
        <v>#REF!</v>
      </c>
      <c r="C153" s="121" t="e">
        <f>JANUARI!#REF!</f>
        <v>#REF!</v>
      </c>
      <c r="D153" s="121" t="e">
        <f>JANUARI!#REF!</f>
        <v>#REF!</v>
      </c>
      <c r="E153" s="121" t="e">
        <f>JANUARI!#REF!</f>
        <v>#REF!</v>
      </c>
      <c r="F153" s="122" t="e">
        <f>JANUARI!#REF!</f>
        <v>#REF!</v>
      </c>
      <c r="G153" s="331" t="e">
        <f>JANUARI!#REF!</f>
        <v>#REF!</v>
      </c>
      <c r="H153" s="332" t="e">
        <f>JANUARI!#REF!</f>
        <v>#REF!</v>
      </c>
      <c r="I153" s="160" t="e">
        <f>JANUARI!#REF!</f>
        <v>#REF!</v>
      </c>
      <c r="J153" s="124" t="e">
        <f>JANUARI!#REF!</f>
        <v>#REF!</v>
      </c>
      <c r="K153" s="176" t="e">
        <f>JANUARI!#REF!</f>
        <v>#REF!</v>
      </c>
      <c r="L153" s="120" t="e">
        <f>JANUARI!#REF!</f>
        <v>#REF!</v>
      </c>
      <c r="M153" s="123" t="e">
        <f>JANUARI!#REF!</f>
        <v>#REF!</v>
      </c>
      <c r="N153" s="123" t="e">
        <f>JANUARI!#REF!</f>
        <v>#REF!</v>
      </c>
      <c r="O153" s="125" t="e">
        <f>JANUARI!#REF!</f>
        <v>#REF!</v>
      </c>
      <c r="P153" s="126" t="e">
        <f>JANUARI!#REF!</f>
        <v>#REF!</v>
      </c>
      <c r="Q153" s="222" t="e">
        <f>IF(LEFT(JANUARI!#REF!,1)="V",JANUARI!#REF!+JANUARI!#REF!)</f>
        <v>#REF!</v>
      </c>
      <c r="R153" s="241" t="e">
        <f>JANUARI!#REF!</f>
        <v>#REF!</v>
      </c>
      <c r="S153" s="242" t="e">
        <f>JANUARI!#REF!</f>
        <v>#REF!</v>
      </c>
      <c r="T153" s="82" t="e">
        <f>JANUARI!#REF!</f>
        <v>#REF!</v>
      </c>
    </row>
    <row r="154" spans="1:20" ht="12.75" customHeight="1" x14ac:dyDescent="0.2">
      <c r="A154" s="717"/>
      <c r="B154" s="330" t="e">
        <f>JANUARI!#REF!</f>
        <v>#REF!</v>
      </c>
      <c r="C154" s="121" t="e">
        <f>JANUARI!#REF!</f>
        <v>#REF!</v>
      </c>
      <c r="D154" s="121" t="e">
        <f>JANUARI!#REF!</f>
        <v>#REF!</v>
      </c>
      <c r="E154" s="121" t="e">
        <f>JANUARI!#REF!</f>
        <v>#REF!</v>
      </c>
      <c r="F154" s="122" t="e">
        <f>JANUARI!#REF!</f>
        <v>#REF!</v>
      </c>
      <c r="G154" s="331" t="e">
        <f>JANUARI!#REF!</f>
        <v>#REF!</v>
      </c>
      <c r="H154" s="332" t="e">
        <f>JANUARI!#REF!</f>
        <v>#REF!</v>
      </c>
      <c r="I154" s="160" t="e">
        <f>JANUARI!#REF!</f>
        <v>#REF!</v>
      </c>
      <c r="J154" s="124" t="e">
        <f>JANUARI!#REF!</f>
        <v>#REF!</v>
      </c>
      <c r="K154" s="176" t="e">
        <f>JANUARI!#REF!</f>
        <v>#REF!</v>
      </c>
      <c r="L154" s="120" t="e">
        <f>JANUARI!#REF!</f>
        <v>#REF!</v>
      </c>
      <c r="M154" s="123" t="e">
        <f>JANUARI!#REF!</f>
        <v>#REF!</v>
      </c>
      <c r="N154" s="123" t="e">
        <f>JANUARI!#REF!</f>
        <v>#REF!</v>
      </c>
      <c r="O154" s="125" t="e">
        <f>JANUARI!#REF!</f>
        <v>#REF!</v>
      </c>
      <c r="P154" s="126" t="e">
        <f>JANUARI!#REF!</f>
        <v>#REF!</v>
      </c>
      <c r="Q154" s="222" t="e">
        <f>IF(LEFT(JANUARI!#REF!,1)="V",JANUARI!#REF!+JANUARI!#REF!)</f>
        <v>#REF!</v>
      </c>
      <c r="R154" s="241" t="e">
        <f>JANUARI!#REF!</f>
        <v>#REF!</v>
      </c>
      <c r="S154" s="242" t="e">
        <f>JANUARI!#REF!</f>
        <v>#REF!</v>
      </c>
      <c r="T154" s="82" t="e">
        <f>JANUARI!#REF!</f>
        <v>#REF!</v>
      </c>
    </row>
    <row r="155" spans="1:20" ht="12.75" customHeight="1" x14ac:dyDescent="0.2">
      <c r="A155" s="717"/>
      <c r="B155" s="330" t="e">
        <f>JANUARI!#REF!</f>
        <v>#REF!</v>
      </c>
      <c r="C155" s="121" t="e">
        <f>JANUARI!#REF!</f>
        <v>#REF!</v>
      </c>
      <c r="D155" s="121" t="e">
        <f>JANUARI!#REF!</f>
        <v>#REF!</v>
      </c>
      <c r="E155" s="121" t="e">
        <f>JANUARI!#REF!</f>
        <v>#REF!</v>
      </c>
      <c r="F155" s="122" t="e">
        <f>JANUARI!#REF!</f>
        <v>#REF!</v>
      </c>
      <c r="G155" s="331" t="e">
        <f>JANUARI!#REF!</f>
        <v>#REF!</v>
      </c>
      <c r="H155" s="332" t="e">
        <f>JANUARI!#REF!</f>
        <v>#REF!</v>
      </c>
      <c r="I155" s="160" t="e">
        <f>JANUARI!#REF!</f>
        <v>#REF!</v>
      </c>
      <c r="J155" s="124" t="e">
        <f>JANUARI!#REF!</f>
        <v>#REF!</v>
      </c>
      <c r="K155" s="176" t="e">
        <f>JANUARI!#REF!</f>
        <v>#REF!</v>
      </c>
      <c r="L155" s="120" t="e">
        <f>JANUARI!#REF!</f>
        <v>#REF!</v>
      </c>
      <c r="M155" s="123" t="e">
        <f>JANUARI!#REF!</f>
        <v>#REF!</v>
      </c>
      <c r="N155" s="123" t="e">
        <f>JANUARI!#REF!</f>
        <v>#REF!</v>
      </c>
      <c r="O155" s="125" t="e">
        <f>JANUARI!#REF!</f>
        <v>#REF!</v>
      </c>
      <c r="P155" s="126" t="e">
        <f>JANUARI!#REF!</f>
        <v>#REF!</v>
      </c>
      <c r="Q155" s="222" t="e">
        <f>IF(LEFT(JANUARI!#REF!,1)="V",JANUARI!#REF!+JANUARI!#REF!)</f>
        <v>#REF!</v>
      </c>
      <c r="R155" s="241" t="e">
        <f>JANUARI!#REF!</f>
        <v>#REF!</v>
      </c>
      <c r="S155" s="242" t="e">
        <f>JANUARI!#REF!</f>
        <v>#REF!</v>
      </c>
      <c r="T155" s="82" t="e">
        <f>JANUARI!#REF!</f>
        <v>#REF!</v>
      </c>
    </row>
    <row r="156" spans="1:20" ht="13.5" customHeight="1" thickBot="1" x14ac:dyDescent="0.25">
      <c r="A156" s="718"/>
      <c r="B156" s="339" t="e">
        <f>JANUARI!#REF!</f>
        <v>#REF!</v>
      </c>
      <c r="C156" s="142" t="e">
        <f>JANUARI!#REF!</f>
        <v>#REF!</v>
      </c>
      <c r="D156" s="142" t="e">
        <f>JANUARI!#REF!</f>
        <v>#REF!</v>
      </c>
      <c r="E156" s="142" t="e">
        <f>JANUARI!#REF!</f>
        <v>#REF!</v>
      </c>
      <c r="F156" s="143" t="e">
        <f>JANUARI!#REF!</f>
        <v>#REF!</v>
      </c>
      <c r="G156" s="340" t="e">
        <f>JANUARI!#REF!</f>
        <v>#REF!</v>
      </c>
      <c r="H156" s="341" t="e">
        <f>JANUARI!#REF!</f>
        <v>#REF!</v>
      </c>
      <c r="I156" s="168" t="e">
        <f>JANUARI!#REF!</f>
        <v>#REF!</v>
      </c>
      <c r="J156" s="145" t="e">
        <f>JANUARI!#REF!</f>
        <v>#REF!</v>
      </c>
      <c r="K156" s="177" t="e">
        <f>JANUARI!#REF!</f>
        <v>#REF!</v>
      </c>
      <c r="L156" s="141" t="e">
        <f>JANUARI!#REF!</f>
        <v>#REF!</v>
      </c>
      <c r="M156" s="144" t="e">
        <f>JANUARI!#REF!</f>
        <v>#REF!</v>
      </c>
      <c r="N156" s="144" t="e">
        <f>JANUARI!#REF!</f>
        <v>#REF!</v>
      </c>
      <c r="O156" s="146" t="e">
        <f>JANUARI!#REF!</f>
        <v>#REF!</v>
      </c>
      <c r="P156" s="147" t="e">
        <f>JANUARI!#REF!</f>
        <v>#REF!</v>
      </c>
      <c r="Q156" s="224" t="e">
        <f>IF(LEFT(JANUARI!#REF!,1)="V",JANUARI!#REF!+JANUARI!#REF!)</f>
        <v>#REF!</v>
      </c>
      <c r="R156" s="243" t="e">
        <f>JANUARI!#REF!</f>
        <v>#REF!</v>
      </c>
      <c r="S156" s="244" t="e">
        <f>JANUARI!#REF!</f>
        <v>#REF!</v>
      </c>
      <c r="T156" s="82" t="e">
        <f>JANUARI!#REF!</f>
        <v>#REF!</v>
      </c>
    </row>
    <row r="157" spans="1:20" ht="12.75" customHeight="1" x14ac:dyDescent="0.2">
      <c r="A157" s="716" t="e">
        <f>JANUARI!#REF!</f>
        <v>#REF!</v>
      </c>
      <c r="B157" s="327" t="e">
        <f>JANUARI!#REF!</f>
        <v>#REF!</v>
      </c>
      <c r="C157" s="114" t="e">
        <f>JANUARI!#REF!</f>
        <v>#REF!</v>
      </c>
      <c r="D157" s="114" t="e">
        <f>JANUARI!#REF!</f>
        <v>#REF!</v>
      </c>
      <c r="E157" s="114" t="e">
        <f>JANUARI!#REF!</f>
        <v>#REF!</v>
      </c>
      <c r="F157" s="115" t="e">
        <f>JANUARI!#REF!</f>
        <v>#REF!</v>
      </c>
      <c r="G157" s="328" t="e">
        <f>JANUARI!#REF!</f>
        <v>#REF!</v>
      </c>
      <c r="H157" s="329" t="e">
        <f>JANUARI!#REF!</f>
        <v>#REF!</v>
      </c>
      <c r="I157" s="159" t="e">
        <f>JANUARI!#REF!</f>
        <v>#REF!</v>
      </c>
      <c r="J157" s="117" t="e">
        <f>JANUARI!#REF!</f>
        <v>#REF!</v>
      </c>
      <c r="K157" s="175" t="e">
        <f>JANUARI!#REF!</f>
        <v>#REF!</v>
      </c>
      <c r="L157" s="113" t="e">
        <f>JANUARI!#REF!</f>
        <v>#REF!</v>
      </c>
      <c r="M157" s="116" t="e">
        <f>JANUARI!#REF!</f>
        <v>#REF!</v>
      </c>
      <c r="N157" s="116" t="e">
        <f>JANUARI!#REF!</f>
        <v>#REF!</v>
      </c>
      <c r="O157" s="118" t="e">
        <f>JANUARI!#REF!</f>
        <v>#REF!</v>
      </c>
      <c r="P157" s="119" t="e">
        <f>JANUARI!#REF!</f>
        <v>#REF!</v>
      </c>
      <c r="Q157" s="225" t="e">
        <f>IF(LEFT(JANUARI!#REF!,1)="V",JANUARI!#REF!+JANUARI!#REF!)</f>
        <v>#REF!</v>
      </c>
      <c r="R157" s="247" t="e">
        <f>JANUARI!#REF!</f>
        <v>#REF!</v>
      </c>
      <c r="S157" s="248" t="e">
        <f>JANUARI!#REF!</f>
        <v>#REF!</v>
      </c>
      <c r="T157" s="82" t="e">
        <f>JANUARI!#REF!</f>
        <v>#REF!</v>
      </c>
    </row>
    <row r="158" spans="1:20" ht="12.75" customHeight="1" x14ac:dyDescent="0.2">
      <c r="A158" s="717"/>
      <c r="B158" s="330" t="e">
        <f>JANUARI!#REF!</f>
        <v>#REF!</v>
      </c>
      <c r="C158" s="121" t="e">
        <f>JANUARI!#REF!</f>
        <v>#REF!</v>
      </c>
      <c r="D158" s="121" t="e">
        <f>JANUARI!#REF!</f>
        <v>#REF!</v>
      </c>
      <c r="E158" s="121" t="e">
        <f>JANUARI!#REF!</f>
        <v>#REF!</v>
      </c>
      <c r="F158" s="122" t="e">
        <f>JANUARI!#REF!</f>
        <v>#REF!</v>
      </c>
      <c r="G158" s="331" t="e">
        <f>JANUARI!#REF!</f>
        <v>#REF!</v>
      </c>
      <c r="H158" s="332" t="e">
        <f>JANUARI!#REF!</f>
        <v>#REF!</v>
      </c>
      <c r="I158" s="160" t="e">
        <f>JANUARI!#REF!</f>
        <v>#REF!</v>
      </c>
      <c r="J158" s="124" t="e">
        <f>JANUARI!#REF!</f>
        <v>#REF!</v>
      </c>
      <c r="K158" s="176" t="e">
        <f>JANUARI!#REF!</f>
        <v>#REF!</v>
      </c>
      <c r="L158" s="120" t="e">
        <f>JANUARI!#REF!</f>
        <v>#REF!</v>
      </c>
      <c r="M158" s="123" t="e">
        <f>JANUARI!#REF!</f>
        <v>#REF!</v>
      </c>
      <c r="N158" s="123" t="e">
        <f>JANUARI!#REF!</f>
        <v>#REF!</v>
      </c>
      <c r="O158" s="125" t="e">
        <f>JANUARI!#REF!</f>
        <v>#REF!</v>
      </c>
      <c r="P158" s="126" t="e">
        <f>JANUARI!#REF!</f>
        <v>#REF!</v>
      </c>
      <c r="Q158" s="222" t="e">
        <f>IF(LEFT(JANUARI!#REF!,1)="V",JANUARI!#REF!+JANUARI!#REF!)</f>
        <v>#REF!</v>
      </c>
      <c r="R158" s="241" t="e">
        <f>JANUARI!#REF!</f>
        <v>#REF!</v>
      </c>
      <c r="S158" s="242" t="e">
        <f>JANUARI!#REF!</f>
        <v>#REF!</v>
      </c>
      <c r="T158" s="82" t="e">
        <f>JANUARI!#REF!</f>
        <v>#REF!</v>
      </c>
    </row>
    <row r="159" spans="1:20" ht="12.75" customHeight="1" x14ac:dyDescent="0.2">
      <c r="A159" s="717"/>
      <c r="B159" s="330" t="e">
        <f>JANUARI!#REF!</f>
        <v>#REF!</v>
      </c>
      <c r="C159" s="121" t="e">
        <f>JANUARI!#REF!</f>
        <v>#REF!</v>
      </c>
      <c r="D159" s="121" t="e">
        <f>JANUARI!#REF!</f>
        <v>#REF!</v>
      </c>
      <c r="E159" s="121" t="e">
        <f>JANUARI!#REF!</f>
        <v>#REF!</v>
      </c>
      <c r="F159" s="122" t="e">
        <f>JANUARI!#REF!</f>
        <v>#REF!</v>
      </c>
      <c r="G159" s="331" t="e">
        <f>JANUARI!#REF!</f>
        <v>#REF!</v>
      </c>
      <c r="H159" s="332" t="e">
        <f>JANUARI!#REF!</f>
        <v>#REF!</v>
      </c>
      <c r="I159" s="160" t="e">
        <f>JANUARI!#REF!</f>
        <v>#REF!</v>
      </c>
      <c r="J159" s="124" t="e">
        <f>JANUARI!#REF!</f>
        <v>#REF!</v>
      </c>
      <c r="K159" s="176" t="e">
        <f>JANUARI!#REF!</f>
        <v>#REF!</v>
      </c>
      <c r="L159" s="120" t="e">
        <f>JANUARI!#REF!</f>
        <v>#REF!</v>
      </c>
      <c r="M159" s="123" t="e">
        <f>JANUARI!#REF!</f>
        <v>#REF!</v>
      </c>
      <c r="N159" s="123" t="e">
        <f>JANUARI!#REF!</f>
        <v>#REF!</v>
      </c>
      <c r="O159" s="125" t="e">
        <f>JANUARI!#REF!</f>
        <v>#REF!</v>
      </c>
      <c r="P159" s="126" t="e">
        <f>JANUARI!#REF!</f>
        <v>#REF!</v>
      </c>
      <c r="Q159" s="222" t="e">
        <f>IF(LEFT(JANUARI!#REF!,1)="V",JANUARI!#REF!+JANUARI!#REF!)</f>
        <v>#REF!</v>
      </c>
      <c r="R159" s="241" t="e">
        <f>JANUARI!#REF!</f>
        <v>#REF!</v>
      </c>
      <c r="S159" s="242" t="e">
        <f>JANUARI!#REF!</f>
        <v>#REF!</v>
      </c>
      <c r="T159" s="82" t="e">
        <f>JANUARI!#REF!</f>
        <v>#REF!</v>
      </c>
    </row>
    <row r="160" spans="1:20" ht="12.75" customHeight="1" x14ac:dyDescent="0.2">
      <c r="A160" s="717"/>
      <c r="B160" s="330" t="e">
        <f>JANUARI!#REF!</f>
        <v>#REF!</v>
      </c>
      <c r="C160" s="121" t="e">
        <f>JANUARI!#REF!</f>
        <v>#REF!</v>
      </c>
      <c r="D160" s="121" t="e">
        <f>JANUARI!#REF!</f>
        <v>#REF!</v>
      </c>
      <c r="E160" s="121" t="e">
        <f>JANUARI!#REF!</f>
        <v>#REF!</v>
      </c>
      <c r="F160" s="122" t="e">
        <f>JANUARI!#REF!</f>
        <v>#REF!</v>
      </c>
      <c r="G160" s="331" t="e">
        <f>JANUARI!#REF!</f>
        <v>#REF!</v>
      </c>
      <c r="H160" s="332" t="e">
        <f>JANUARI!#REF!</f>
        <v>#REF!</v>
      </c>
      <c r="I160" s="160" t="e">
        <f>JANUARI!#REF!</f>
        <v>#REF!</v>
      </c>
      <c r="J160" s="124" t="e">
        <f>JANUARI!#REF!</f>
        <v>#REF!</v>
      </c>
      <c r="K160" s="176" t="e">
        <f>JANUARI!#REF!</f>
        <v>#REF!</v>
      </c>
      <c r="L160" s="120" t="e">
        <f>JANUARI!#REF!</f>
        <v>#REF!</v>
      </c>
      <c r="M160" s="123" t="e">
        <f>JANUARI!#REF!</f>
        <v>#REF!</v>
      </c>
      <c r="N160" s="123" t="e">
        <f>JANUARI!#REF!</f>
        <v>#REF!</v>
      </c>
      <c r="O160" s="125" t="e">
        <f>JANUARI!#REF!</f>
        <v>#REF!</v>
      </c>
      <c r="P160" s="126" t="e">
        <f>JANUARI!#REF!</f>
        <v>#REF!</v>
      </c>
      <c r="Q160" s="222" t="e">
        <f>IF(LEFT(JANUARI!#REF!,1)="V",JANUARI!#REF!+JANUARI!#REF!)</f>
        <v>#REF!</v>
      </c>
      <c r="R160" s="241" t="e">
        <f>JANUARI!#REF!</f>
        <v>#REF!</v>
      </c>
      <c r="S160" s="242" t="e">
        <f>JANUARI!#REF!</f>
        <v>#REF!</v>
      </c>
      <c r="T160" s="82" t="e">
        <f>JANUARI!#REF!</f>
        <v>#REF!</v>
      </c>
    </row>
    <row r="161" spans="1:20" ht="13.5" customHeight="1" thickBot="1" x14ac:dyDescent="0.25">
      <c r="A161" s="718"/>
      <c r="B161" s="333" t="e">
        <f>JANUARI!#REF!</f>
        <v>#REF!</v>
      </c>
      <c r="C161" s="128" t="e">
        <f>JANUARI!#REF!</f>
        <v>#REF!</v>
      </c>
      <c r="D161" s="128" t="e">
        <f>JANUARI!#REF!</f>
        <v>#REF!</v>
      </c>
      <c r="E161" s="128" t="e">
        <f>JANUARI!#REF!</f>
        <v>#REF!</v>
      </c>
      <c r="F161" s="129" t="e">
        <f>JANUARI!#REF!</f>
        <v>#REF!</v>
      </c>
      <c r="G161" s="334" t="e">
        <f>JANUARI!#REF!</f>
        <v>#REF!</v>
      </c>
      <c r="H161" s="335" t="e">
        <f>JANUARI!#REF!</f>
        <v>#REF!</v>
      </c>
      <c r="I161" s="161" t="e">
        <f>JANUARI!#REF!</f>
        <v>#REF!</v>
      </c>
      <c r="J161" s="131" t="e">
        <f>JANUARI!#REF!</f>
        <v>#REF!</v>
      </c>
      <c r="K161" s="178" t="e">
        <f>JANUARI!#REF!</f>
        <v>#REF!</v>
      </c>
      <c r="L161" s="127" t="e">
        <f>JANUARI!#REF!</f>
        <v>#REF!</v>
      </c>
      <c r="M161" s="130" t="e">
        <f>JANUARI!#REF!</f>
        <v>#REF!</v>
      </c>
      <c r="N161" s="130" t="e">
        <f>JANUARI!#REF!</f>
        <v>#REF!</v>
      </c>
      <c r="O161" s="132" t="e">
        <f>JANUARI!#REF!</f>
        <v>#REF!</v>
      </c>
      <c r="P161" s="133" t="e">
        <f>JANUARI!#REF!</f>
        <v>#REF!</v>
      </c>
      <c r="Q161" s="224" t="e">
        <f>IF(LEFT(JANUARI!#REF!,1)="V",JANUARI!#REF!+JANUARI!#REF!)</f>
        <v>#REF!</v>
      </c>
      <c r="R161" s="243" t="e">
        <f>JANUARI!#REF!</f>
        <v>#REF!</v>
      </c>
      <c r="S161" s="244" t="e">
        <f>JANUARI!#REF!</f>
        <v>#REF!</v>
      </c>
      <c r="T161" s="82" t="e">
        <f>JANUARI!#REF!</f>
        <v>#REF!</v>
      </c>
    </row>
    <row r="162" spans="1:20" ht="13.5" thickBot="1" x14ac:dyDescent="0.25">
      <c r="A162" s="148"/>
      <c r="F162" s="319" t="e">
        <f>SUM($F$7:$F$161)</f>
        <v>#REF!</v>
      </c>
      <c r="I162" s="233" t="e">
        <f>SUM($I$7:$I$161)</f>
        <v>#REF!</v>
      </c>
      <c r="J162" s="365" t="e">
        <f>SUM($J$7:$J$161)</f>
        <v>#REF!</v>
      </c>
      <c r="K162" s="321" t="e">
        <f>SUM($K$7:$K$161)</f>
        <v>#REF!</v>
      </c>
      <c r="L162" s="233" t="e">
        <f>SUM($L$7:$L$161)</f>
        <v>#REF!</v>
      </c>
      <c r="M162" s="233" t="e">
        <f>SUM($M$7:$M$161)</f>
        <v>#REF!</v>
      </c>
      <c r="N162" s="322"/>
      <c r="O162" s="324" t="e">
        <f>SUM($O$7:$O$161)</f>
        <v>#REF!</v>
      </c>
      <c r="P162" s="325" t="e">
        <f>SUM($P$7:$P$161)</f>
        <v>#REF!</v>
      </c>
      <c r="Q162" s="233" t="e">
        <f>SUM($Q$7:$Q$161)</f>
        <v>#REF!</v>
      </c>
      <c r="R162" s="387" t="e">
        <f>SUM($R$7:$R$161)</f>
        <v>#REF!</v>
      </c>
      <c r="S162" s="387" t="e">
        <f>SUM($S$7:$S$161)</f>
        <v>#REF!</v>
      </c>
    </row>
    <row r="163" spans="1:20" x14ac:dyDescent="0.2">
      <c r="A163" s="148"/>
      <c r="F163" s="711" t="s">
        <v>38</v>
      </c>
      <c r="G163" s="712"/>
      <c r="H163" s="164"/>
      <c r="I163" s="320" t="s">
        <v>75</v>
      </c>
      <c r="J163" s="364" t="s">
        <v>92</v>
      </c>
      <c r="K163" s="362" t="s">
        <v>78</v>
      </c>
      <c r="L163" s="320" t="s">
        <v>75</v>
      </c>
      <c r="M163" s="364" t="s">
        <v>92</v>
      </c>
      <c r="O163" s="323" t="s">
        <v>72</v>
      </c>
      <c r="P163" s="323" t="s">
        <v>78</v>
      </c>
      <c r="Q163" s="318" t="s">
        <v>84</v>
      </c>
      <c r="R163" s="323" t="s">
        <v>85</v>
      </c>
      <c r="S163" s="326" t="s">
        <v>86</v>
      </c>
    </row>
    <row r="164" spans="1:20" ht="13.5" thickBot="1" x14ac:dyDescent="0.25">
      <c r="A164" s="148"/>
      <c r="F164" s="162"/>
      <c r="G164" s="163"/>
      <c r="H164" s="164"/>
      <c r="I164" s="154" t="s">
        <v>76</v>
      </c>
      <c r="J164" s="363" t="s">
        <v>93</v>
      </c>
      <c r="L164" s="154" t="s">
        <v>77</v>
      </c>
      <c r="M164" s="363" t="s">
        <v>93</v>
      </c>
    </row>
    <row r="165" spans="1:20" ht="13.5" thickBot="1" x14ac:dyDescent="0.25">
      <c r="A165" s="148"/>
      <c r="F165" s="162"/>
      <c r="G165" s="163"/>
      <c r="H165" s="164"/>
      <c r="R165" s="233" t="e">
        <f>R162+S162</f>
        <v>#REF!</v>
      </c>
      <c r="S165" s="202" t="s">
        <v>87</v>
      </c>
    </row>
  </sheetData>
  <mergeCells count="38">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L5:P5"/>
    <mergeCell ref="R5:S5"/>
    <mergeCell ref="F163:G163"/>
    <mergeCell ref="I2:K2"/>
    <mergeCell ref="I3:K3"/>
    <mergeCell ref="B5:H5"/>
    <mergeCell ref="I5:K5"/>
  </mergeCells>
  <phoneticPr fontId="11" type="noConversion"/>
  <pageMargins left="0.19685039370078741" right="0.19685039370078741" top="0.19685039370078741" bottom="0.19685039370078741" header="0.19685039370078741" footer="0.19685039370078741"/>
  <pageSetup paperSize="9" scale="85" orientation="landscape" verticalDpi="0" r:id="rId1"/>
  <rowBreaks count="3" manualBreakCount="3">
    <brk id="81" max="16383" man="1"/>
    <brk id="116" max="16383" man="1"/>
    <brk id="146"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1"/>
  <dimension ref="A1:X155"/>
  <sheetViews>
    <sheetView showZeros="0" workbookViewId="0">
      <pane ySplit="6" topLeftCell="A7" activePane="bottomLeft" state="frozen"/>
      <selection pane="bottomLeft" activeCell="A147" sqref="A7:A151"/>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 width="9.140625" style="82"/>
    <col min="17" max="17" width="9.42578125" style="82" bestFit="1" customWidth="1"/>
    <col min="18"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5"/>
      <c r="I5" s="704" t="s">
        <v>16</v>
      </c>
      <c r="J5" s="705"/>
      <c r="K5" s="706"/>
      <c r="L5" s="707"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FEBRUARI!B6</f>
        <v>42766</v>
      </c>
      <c r="B7" s="327">
        <f>FEBRUARI!C6</f>
        <v>0</v>
      </c>
      <c r="C7" s="114">
        <f>FEBRUARI!D6</f>
        <v>0</v>
      </c>
      <c r="D7" s="114">
        <f>FEBRUARI!E6</f>
        <v>0</v>
      </c>
      <c r="E7" s="114">
        <f>FEBRUARI!F6</f>
        <v>0</v>
      </c>
      <c r="F7" s="115">
        <f>FEBRUARI!G6</f>
        <v>0</v>
      </c>
      <c r="G7" s="328">
        <f>FEBRUARI!H6</f>
        <v>0</v>
      </c>
      <c r="H7" s="329">
        <f>FEBRUARI!I6</f>
        <v>0</v>
      </c>
      <c r="I7" s="159">
        <f>FEBRUARI!R6</f>
        <v>0</v>
      </c>
      <c r="J7" s="117">
        <f>FEBRUARI!S6</f>
        <v>0</v>
      </c>
      <c r="K7" s="175" t="e">
        <f>FEBRUARI!T6</f>
        <v>#REF!</v>
      </c>
      <c r="L7" s="113">
        <f>FEBRUARI!U6</f>
        <v>0</v>
      </c>
      <c r="M7" s="116">
        <f>FEBRUARI!V6</f>
        <v>0</v>
      </c>
      <c r="N7" s="116">
        <f>FEBRUARI!W6</f>
        <v>0</v>
      </c>
      <c r="O7" s="118">
        <f>FEBRUARI!X6</f>
        <v>0</v>
      </c>
      <c r="P7" s="119" t="e">
        <f>FEBRUARI!Y6</f>
        <v>#REF!</v>
      </c>
      <c r="Q7" s="221" t="b">
        <f>IF(LEFT(FEBRUARI!L6,1)="V",FEBRUARI!R6+FEBRUARI!U6)</f>
        <v>0</v>
      </c>
      <c r="R7" s="239">
        <f>FEBRUARI!Z6</f>
        <v>0</v>
      </c>
      <c r="S7" s="240">
        <f>FEBRUARI!AB6</f>
        <v>0</v>
      </c>
    </row>
    <row r="8" spans="1:24" ht="12.75" customHeight="1" x14ac:dyDescent="0.2">
      <c r="A8" s="717"/>
      <c r="B8" s="330">
        <f>FEBRUARI!C7</f>
        <v>0</v>
      </c>
      <c r="C8" s="121">
        <f>FEBRUARI!D7</f>
        <v>0</v>
      </c>
      <c r="D8" s="121">
        <f>FEBRUARI!E7</f>
        <v>0</v>
      </c>
      <c r="E8" s="121">
        <f>FEBRUARI!F7</f>
        <v>0</v>
      </c>
      <c r="F8" s="122">
        <f>FEBRUARI!G7</f>
        <v>0</v>
      </c>
      <c r="G8" s="331">
        <f>FEBRUARI!H7</f>
        <v>0</v>
      </c>
      <c r="H8" s="332">
        <f>FEBRUARI!I7</f>
        <v>0</v>
      </c>
      <c r="I8" s="160">
        <f>FEBRUARI!R7</f>
        <v>0</v>
      </c>
      <c r="J8" s="124">
        <f>FEBRUARI!S7</f>
        <v>0</v>
      </c>
      <c r="K8" s="176" t="e">
        <f>FEBRUARI!T7</f>
        <v>#REF!</v>
      </c>
      <c r="L8" s="120">
        <f>FEBRUARI!U7</f>
        <v>0</v>
      </c>
      <c r="M8" s="123">
        <f>FEBRUARI!V7</f>
        <v>0</v>
      </c>
      <c r="N8" s="123">
        <f>FEBRUARI!W7</f>
        <v>0</v>
      </c>
      <c r="O8" s="125">
        <f>FEBRUARI!X7</f>
        <v>0</v>
      </c>
      <c r="P8" s="126" t="e">
        <f>FEBRUARI!Y7</f>
        <v>#REF!</v>
      </c>
      <c r="Q8" s="222" t="b">
        <f>IF(LEFT(FEBRUARI!L7,1)="V",FEBRUARI!R7+FEBRUARI!U7)</f>
        <v>0</v>
      </c>
      <c r="R8" s="241">
        <f>FEBRUARI!Z7</f>
        <v>0</v>
      </c>
      <c r="S8" s="242">
        <f>FEBRUARI!AB7</f>
        <v>0</v>
      </c>
    </row>
    <row r="9" spans="1:24" ht="12.75" customHeight="1" x14ac:dyDescent="0.2">
      <c r="A9" s="717"/>
      <c r="B9" s="330">
        <f>FEBRUARI!C8</f>
        <v>0</v>
      </c>
      <c r="C9" s="121">
        <f>FEBRUARI!D8</f>
        <v>0</v>
      </c>
      <c r="D9" s="121">
        <f>FEBRUARI!E8</f>
        <v>0</v>
      </c>
      <c r="E9" s="121">
        <f>FEBRUARI!F8</f>
        <v>0</v>
      </c>
      <c r="F9" s="122">
        <f>FEBRUARI!G8</f>
        <v>0</v>
      </c>
      <c r="G9" s="331">
        <f>FEBRUARI!H8</f>
        <v>0</v>
      </c>
      <c r="H9" s="332">
        <f>FEBRUARI!I8</f>
        <v>0</v>
      </c>
      <c r="I9" s="160">
        <f>FEBRUARI!R8</f>
        <v>0</v>
      </c>
      <c r="J9" s="124">
        <f>FEBRUARI!S8</f>
        <v>0</v>
      </c>
      <c r="K9" s="176" t="e">
        <f>FEBRUARI!T8</f>
        <v>#REF!</v>
      </c>
      <c r="L9" s="120">
        <f>FEBRUARI!U8</f>
        <v>0</v>
      </c>
      <c r="M9" s="123">
        <f>FEBRUARI!V8</f>
        <v>0</v>
      </c>
      <c r="N9" s="123">
        <f>FEBRUARI!W8</f>
        <v>0</v>
      </c>
      <c r="O9" s="125">
        <f>FEBRUARI!X8</f>
        <v>0</v>
      </c>
      <c r="P9" s="126" t="e">
        <f>FEBRUARI!Y8</f>
        <v>#REF!</v>
      </c>
      <c r="Q9" s="222" t="b">
        <f>IF(LEFT(FEBRUARI!L8,1)="V",FEBRUARI!R8+FEBRUARI!U8)</f>
        <v>0</v>
      </c>
      <c r="R9" s="241">
        <f>FEBRUARI!Z8</f>
        <v>0</v>
      </c>
      <c r="S9" s="242">
        <f>FEBRUARI!AB8</f>
        <v>0</v>
      </c>
    </row>
    <row r="10" spans="1:24" ht="12.75" customHeight="1" x14ac:dyDescent="0.2">
      <c r="A10" s="717"/>
      <c r="B10" s="330">
        <f>FEBRUARI!C9</f>
        <v>0</v>
      </c>
      <c r="C10" s="121">
        <f>FEBRUARI!D9</f>
        <v>0</v>
      </c>
      <c r="D10" s="121">
        <f>FEBRUARI!E9</f>
        <v>0</v>
      </c>
      <c r="E10" s="121">
        <f>FEBRUARI!F9</f>
        <v>0</v>
      </c>
      <c r="F10" s="122">
        <f>FEBRUARI!G9</f>
        <v>0</v>
      </c>
      <c r="G10" s="331">
        <f>FEBRUARI!H9</f>
        <v>0</v>
      </c>
      <c r="H10" s="332">
        <f>FEBRUARI!I9</f>
        <v>0</v>
      </c>
      <c r="I10" s="160">
        <f>FEBRUARI!R9</f>
        <v>0</v>
      </c>
      <c r="J10" s="124">
        <f>FEBRUARI!S9</f>
        <v>0</v>
      </c>
      <c r="K10" s="176" t="e">
        <f>FEBRUARI!T9</f>
        <v>#REF!</v>
      </c>
      <c r="L10" s="120">
        <f>FEBRUARI!U9</f>
        <v>0</v>
      </c>
      <c r="M10" s="123">
        <f>FEBRUARI!V9</f>
        <v>0</v>
      </c>
      <c r="N10" s="123">
        <f>FEBRUARI!W9</f>
        <v>0</v>
      </c>
      <c r="O10" s="125">
        <f>FEBRUARI!X9</f>
        <v>0</v>
      </c>
      <c r="P10" s="126" t="e">
        <f>FEBRUARI!Y9</f>
        <v>#REF!</v>
      </c>
      <c r="Q10" s="222" t="b">
        <f>IF(LEFT(FEBRUARI!L9,1)="V",FEBRUARI!R9+FEBRUARI!U9)</f>
        <v>0</v>
      </c>
      <c r="R10" s="241">
        <f>FEBRUARI!Z9</f>
        <v>0</v>
      </c>
      <c r="S10" s="242">
        <f>FEBRUARI!AB9</f>
        <v>0</v>
      </c>
    </row>
    <row r="11" spans="1:24" ht="13.5" customHeight="1" thickBot="1" x14ac:dyDescent="0.25">
      <c r="A11" s="718"/>
      <c r="B11" s="339" t="e">
        <f>FEBRUARI!C10</f>
        <v>#REF!</v>
      </c>
      <c r="C11" s="142">
        <f>FEBRUARI!D10</f>
        <v>0</v>
      </c>
      <c r="D11" s="142">
        <f>FEBRUARI!E10</f>
        <v>0</v>
      </c>
      <c r="E11" s="142">
        <f>FEBRUARI!F10</f>
        <v>0</v>
      </c>
      <c r="F11" s="143">
        <f>FEBRUARI!G10</f>
        <v>0</v>
      </c>
      <c r="G11" s="340">
        <f>FEBRUARI!H10</f>
        <v>0</v>
      </c>
      <c r="H11" s="341">
        <f>FEBRUARI!I10</f>
        <v>0</v>
      </c>
      <c r="I11" s="168">
        <f>FEBRUARI!R10</f>
        <v>0</v>
      </c>
      <c r="J11" s="145">
        <f>FEBRUARI!S10</f>
        <v>0</v>
      </c>
      <c r="K11" s="177" t="e">
        <f>FEBRUARI!T10</f>
        <v>#REF!</v>
      </c>
      <c r="L11" s="141">
        <f>FEBRUARI!U10</f>
        <v>0</v>
      </c>
      <c r="M11" s="144">
        <f>FEBRUARI!V10</f>
        <v>0</v>
      </c>
      <c r="N11" s="144">
        <f>FEBRUARI!W10</f>
        <v>0</v>
      </c>
      <c r="O11" s="146">
        <f>FEBRUARI!X10</f>
        <v>0</v>
      </c>
      <c r="P11" s="147" t="e">
        <f>FEBRUARI!Y10</f>
        <v>#REF!</v>
      </c>
      <c r="Q11" s="223" t="b">
        <f>IF(LEFT(FEBRUARI!L10,1)="V",FEBRUARI!R10+FEBRUARI!U10)</f>
        <v>0</v>
      </c>
      <c r="R11" s="243">
        <f>FEBRUARI!Z10</f>
        <v>0</v>
      </c>
      <c r="S11" s="244">
        <f>FEBRUARI!AB10</f>
        <v>0</v>
      </c>
    </row>
    <row r="12" spans="1:24" ht="12.75" customHeight="1" x14ac:dyDescent="0.2">
      <c r="A12" s="716">
        <f>FEBRUARI!B11</f>
        <v>42767</v>
      </c>
      <c r="B12" s="327">
        <f>FEBRUARI!C11</f>
        <v>0</v>
      </c>
      <c r="C12" s="114">
        <f>FEBRUARI!D11</f>
        <v>0</v>
      </c>
      <c r="D12" s="114">
        <f>FEBRUARI!E11</f>
        <v>0</v>
      </c>
      <c r="E12" s="114">
        <f>FEBRUARI!F11</f>
        <v>0</v>
      </c>
      <c r="F12" s="115">
        <f>FEBRUARI!G11</f>
        <v>0</v>
      </c>
      <c r="G12" s="328">
        <f>FEBRUARI!H11</f>
        <v>0</v>
      </c>
      <c r="H12" s="329">
        <f>FEBRUARI!I11</f>
        <v>0</v>
      </c>
      <c r="I12" s="159">
        <f>FEBRUARI!R11</f>
        <v>0</v>
      </c>
      <c r="J12" s="117">
        <f>FEBRUARI!S11</f>
        <v>0</v>
      </c>
      <c r="K12" s="175" t="e">
        <f>FEBRUARI!T11</f>
        <v>#REF!</v>
      </c>
      <c r="L12" s="113">
        <f>FEBRUARI!U11</f>
        <v>0</v>
      </c>
      <c r="M12" s="116">
        <f>FEBRUARI!V11</f>
        <v>0</v>
      </c>
      <c r="N12" s="116">
        <f>FEBRUARI!W11</f>
        <v>0</v>
      </c>
      <c r="O12" s="118">
        <f>FEBRUARI!X11</f>
        <v>0</v>
      </c>
      <c r="P12" s="119" t="e">
        <f>FEBRUARI!Y11</f>
        <v>#REF!</v>
      </c>
      <c r="Q12" s="221" t="b">
        <f>IF(LEFT(FEBRUARI!L11,1)="V",FEBRUARI!R11+FEBRUARI!U11)</f>
        <v>0</v>
      </c>
      <c r="R12" s="247">
        <f>FEBRUARI!Z11</f>
        <v>0</v>
      </c>
      <c r="S12" s="248">
        <f>FEBRUARI!AB11</f>
        <v>0</v>
      </c>
    </row>
    <row r="13" spans="1:24" ht="12.75" customHeight="1" x14ac:dyDescent="0.2">
      <c r="A13" s="717"/>
      <c r="B13" s="330">
        <f>FEBRUARI!C12</f>
        <v>0</v>
      </c>
      <c r="C13" s="121">
        <f>FEBRUARI!D12</f>
        <v>0</v>
      </c>
      <c r="D13" s="121">
        <f>FEBRUARI!E12</f>
        <v>0</v>
      </c>
      <c r="E13" s="121">
        <f>FEBRUARI!F12</f>
        <v>0</v>
      </c>
      <c r="F13" s="122">
        <f>FEBRUARI!G12</f>
        <v>0</v>
      </c>
      <c r="G13" s="331">
        <f>FEBRUARI!H12</f>
        <v>0</v>
      </c>
      <c r="H13" s="332">
        <f>FEBRUARI!I12</f>
        <v>0</v>
      </c>
      <c r="I13" s="160">
        <f>FEBRUARI!R12</f>
        <v>0</v>
      </c>
      <c r="J13" s="124">
        <f>FEBRUARI!S12</f>
        <v>0</v>
      </c>
      <c r="K13" s="176" t="e">
        <f>FEBRUARI!T12</f>
        <v>#REF!</v>
      </c>
      <c r="L13" s="120">
        <f>FEBRUARI!U12</f>
        <v>0</v>
      </c>
      <c r="M13" s="123">
        <f>FEBRUARI!V12</f>
        <v>0</v>
      </c>
      <c r="N13" s="123">
        <f>FEBRUARI!W12</f>
        <v>0</v>
      </c>
      <c r="O13" s="125">
        <f>FEBRUARI!X12</f>
        <v>0</v>
      </c>
      <c r="P13" s="126" t="e">
        <f>FEBRUARI!Y12</f>
        <v>#REF!</v>
      </c>
      <c r="Q13" s="222" t="b">
        <f>IF(LEFT(FEBRUARI!L12,1)="V",FEBRUARI!R12+FEBRUARI!U12)</f>
        <v>0</v>
      </c>
      <c r="R13" s="241">
        <f>FEBRUARI!Z12</f>
        <v>0</v>
      </c>
      <c r="S13" s="242">
        <f>FEBRUARI!AB12</f>
        <v>0</v>
      </c>
    </row>
    <row r="14" spans="1:24" ht="12.75" customHeight="1" x14ac:dyDescent="0.2">
      <c r="A14" s="717"/>
      <c r="B14" s="330">
        <f>FEBRUARI!C13</f>
        <v>0</v>
      </c>
      <c r="C14" s="121">
        <f>FEBRUARI!D13</f>
        <v>0</v>
      </c>
      <c r="D14" s="121">
        <f>FEBRUARI!E13</f>
        <v>0</v>
      </c>
      <c r="E14" s="121">
        <f>FEBRUARI!F13</f>
        <v>0</v>
      </c>
      <c r="F14" s="122">
        <f>FEBRUARI!G13</f>
        <v>0</v>
      </c>
      <c r="G14" s="331">
        <f>FEBRUARI!H13</f>
        <v>0</v>
      </c>
      <c r="H14" s="332">
        <f>FEBRUARI!I13</f>
        <v>0</v>
      </c>
      <c r="I14" s="160">
        <f>FEBRUARI!R13</f>
        <v>0</v>
      </c>
      <c r="J14" s="124">
        <f>FEBRUARI!S13</f>
        <v>0</v>
      </c>
      <c r="K14" s="176" t="e">
        <f>FEBRUARI!T13</f>
        <v>#REF!</v>
      </c>
      <c r="L14" s="120">
        <f>FEBRUARI!U13</f>
        <v>0</v>
      </c>
      <c r="M14" s="123">
        <f>FEBRUARI!V13</f>
        <v>0</v>
      </c>
      <c r="N14" s="123">
        <f>FEBRUARI!W13</f>
        <v>0</v>
      </c>
      <c r="O14" s="125">
        <f>FEBRUARI!X13</f>
        <v>0</v>
      </c>
      <c r="P14" s="126" t="e">
        <f>FEBRUARI!Y13</f>
        <v>#REF!</v>
      </c>
      <c r="Q14" s="222" t="b">
        <f>IF(LEFT(FEBRUARI!L13,1)="V",FEBRUARI!R13+FEBRUARI!U13)</f>
        <v>0</v>
      </c>
      <c r="R14" s="241">
        <f>FEBRUARI!Z13</f>
        <v>0</v>
      </c>
      <c r="S14" s="242">
        <f>FEBRUARI!AB13</f>
        <v>0</v>
      </c>
    </row>
    <row r="15" spans="1:24" ht="12.75" customHeight="1" x14ac:dyDescent="0.2">
      <c r="A15" s="717"/>
      <c r="B15" s="330">
        <f>FEBRUARI!C14</f>
        <v>0</v>
      </c>
      <c r="C15" s="121">
        <f>FEBRUARI!D14</f>
        <v>0</v>
      </c>
      <c r="D15" s="121">
        <f>FEBRUARI!E14</f>
        <v>0</v>
      </c>
      <c r="E15" s="121">
        <f>FEBRUARI!F14</f>
        <v>0</v>
      </c>
      <c r="F15" s="122">
        <f>FEBRUARI!G14</f>
        <v>0</v>
      </c>
      <c r="G15" s="331">
        <f>FEBRUARI!H14</f>
        <v>0</v>
      </c>
      <c r="H15" s="332">
        <f>FEBRUARI!I14</f>
        <v>0</v>
      </c>
      <c r="I15" s="160">
        <f>FEBRUARI!R14</f>
        <v>0</v>
      </c>
      <c r="J15" s="124">
        <f>FEBRUARI!S14</f>
        <v>0</v>
      </c>
      <c r="K15" s="176" t="e">
        <f>FEBRUARI!T14</f>
        <v>#REF!</v>
      </c>
      <c r="L15" s="120">
        <f>FEBRUARI!U14</f>
        <v>0</v>
      </c>
      <c r="M15" s="123">
        <f>FEBRUARI!V14</f>
        <v>0</v>
      </c>
      <c r="N15" s="123">
        <f>FEBRUARI!W14</f>
        <v>0</v>
      </c>
      <c r="O15" s="125">
        <f>FEBRUARI!X14</f>
        <v>0</v>
      </c>
      <c r="P15" s="126" t="e">
        <f>FEBRUARI!Y14</f>
        <v>#REF!</v>
      </c>
      <c r="Q15" s="222" t="b">
        <f>IF(LEFT(FEBRUARI!L14,1)="V",FEBRUARI!R14+FEBRUARI!U14)</f>
        <v>0</v>
      </c>
      <c r="R15" s="241">
        <f>FEBRUARI!Z14</f>
        <v>0</v>
      </c>
      <c r="S15" s="242">
        <f>FEBRUARI!AB14</f>
        <v>0</v>
      </c>
    </row>
    <row r="16" spans="1:24" ht="13.5" customHeight="1" thickBot="1" x14ac:dyDescent="0.25">
      <c r="A16" s="718"/>
      <c r="B16" s="333" t="e">
        <f>FEBRUARI!C15</f>
        <v>#REF!</v>
      </c>
      <c r="C16" s="128">
        <f>FEBRUARI!D15</f>
        <v>0</v>
      </c>
      <c r="D16" s="128">
        <f>FEBRUARI!E15</f>
        <v>0</v>
      </c>
      <c r="E16" s="128">
        <f>FEBRUARI!F15</f>
        <v>0</v>
      </c>
      <c r="F16" s="129">
        <f>FEBRUARI!G15</f>
        <v>0</v>
      </c>
      <c r="G16" s="334">
        <f>FEBRUARI!H15</f>
        <v>0</v>
      </c>
      <c r="H16" s="335">
        <f>FEBRUARI!I15</f>
        <v>0</v>
      </c>
      <c r="I16" s="161">
        <f>FEBRUARI!R15</f>
        <v>0</v>
      </c>
      <c r="J16" s="131">
        <f>FEBRUARI!S15</f>
        <v>0</v>
      </c>
      <c r="K16" s="178" t="e">
        <f>FEBRUARI!T15</f>
        <v>#REF!</v>
      </c>
      <c r="L16" s="127">
        <f>FEBRUARI!U15</f>
        <v>0</v>
      </c>
      <c r="M16" s="130">
        <f>FEBRUARI!V15</f>
        <v>0</v>
      </c>
      <c r="N16" s="130">
        <f>FEBRUARI!W15</f>
        <v>0</v>
      </c>
      <c r="O16" s="132">
        <f>FEBRUARI!X15</f>
        <v>0</v>
      </c>
      <c r="P16" s="133" t="e">
        <f>FEBRUARI!Y15</f>
        <v>#REF!</v>
      </c>
      <c r="Q16" s="224" t="b">
        <f>IF(LEFT(FEBRUARI!L15,1)="V",FEBRUARI!R15+FEBRUARI!U15)</f>
        <v>0</v>
      </c>
      <c r="R16" s="245">
        <f>FEBRUARI!Z15</f>
        <v>0</v>
      </c>
      <c r="S16" s="246">
        <f>FEBRUARI!AB15</f>
        <v>0</v>
      </c>
    </row>
    <row r="17" spans="1:19" ht="12.75" customHeight="1" x14ac:dyDescent="0.2">
      <c r="A17" s="716">
        <f>FEBRUARI!B16</f>
        <v>42768</v>
      </c>
      <c r="B17" s="336">
        <f>FEBRUARI!C16</f>
        <v>0</v>
      </c>
      <c r="C17" s="135">
        <f>FEBRUARI!D16</f>
        <v>0</v>
      </c>
      <c r="D17" s="135">
        <f>FEBRUARI!E16</f>
        <v>0</v>
      </c>
      <c r="E17" s="135">
        <f>FEBRUARI!F16</f>
        <v>0</v>
      </c>
      <c r="F17" s="136">
        <f>FEBRUARI!G16</f>
        <v>0</v>
      </c>
      <c r="G17" s="337">
        <f>FEBRUARI!H16</f>
        <v>0</v>
      </c>
      <c r="H17" s="338">
        <f>FEBRUARI!I16</f>
        <v>0</v>
      </c>
      <c r="I17" s="169">
        <f>FEBRUARI!R16</f>
        <v>0</v>
      </c>
      <c r="J17" s="138">
        <f>FEBRUARI!S16</f>
        <v>0</v>
      </c>
      <c r="K17" s="179" t="e">
        <f>FEBRUARI!T16</f>
        <v>#REF!</v>
      </c>
      <c r="L17" s="134">
        <f>FEBRUARI!U16</f>
        <v>0</v>
      </c>
      <c r="M17" s="137">
        <f>FEBRUARI!V16</f>
        <v>0</v>
      </c>
      <c r="N17" s="137">
        <f>FEBRUARI!W16</f>
        <v>0</v>
      </c>
      <c r="O17" s="139">
        <f>FEBRUARI!X16</f>
        <v>0</v>
      </c>
      <c r="P17" s="140" t="e">
        <f>FEBRUARI!Y16</f>
        <v>#REF!</v>
      </c>
      <c r="Q17" s="225" t="b">
        <f>IF(LEFT(FEBRUARI!L16,1)="V",FEBRUARI!R16+FEBRUARI!U16)</f>
        <v>0</v>
      </c>
      <c r="R17" s="239">
        <f>FEBRUARI!Z16</f>
        <v>0</v>
      </c>
      <c r="S17" s="240">
        <f>FEBRUARI!AB16</f>
        <v>0</v>
      </c>
    </row>
    <row r="18" spans="1:19" ht="12.75" customHeight="1" x14ac:dyDescent="0.2">
      <c r="A18" s="717"/>
      <c r="B18" s="330">
        <f>FEBRUARI!C17</f>
        <v>0</v>
      </c>
      <c r="C18" s="121">
        <f>FEBRUARI!D17</f>
        <v>0</v>
      </c>
      <c r="D18" s="121">
        <f>FEBRUARI!E17</f>
        <v>0</v>
      </c>
      <c r="E18" s="121">
        <f>FEBRUARI!F17</f>
        <v>0</v>
      </c>
      <c r="F18" s="122">
        <f>FEBRUARI!G17</f>
        <v>0</v>
      </c>
      <c r="G18" s="331">
        <f>FEBRUARI!H17</f>
        <v>0</v>
      </c>
      <c r="H18" s="332">
        <f>FEBRUARI!I17</f>
        <v>0</v>
      </c>
      <c r="I18" s="160">
        <f>FEBRUARI!R17</f>
        <v>0</v>
      </c>
      <c r="J18" s="124">
        <f>FEBRUARI!S17</f>
        <v>0</v>
      </c>
      <c r="K18" s="176" t="e">
        <f>FEBRUARI!T17</f>
        <v>#REF!</v>
      </c>
      <c r="L18" s="120">
        <f>FEBRUARI!U17</f>
        <v>0</v>
      </c>
      <c r="M18" s="123">
        <f>FEBRUARI!V17</f>
        <v>0</v>
      </c>
      <c r="N18" s="123">
        <f>FEBRUARI!W17</f>
        <v>0</v>
      </c>
      <c r="O18" s="125">
        <f>FEBRUARI!X17</f>
        <v>0</v>
      </c>
      <c r="P18" s="126" t="e">
        <f>FEBRUARI!Y17</f>
        <v>#REF!</v>
      </c>
      <c r="Q18" s="222" t="b">
        <f>IF(LEFT(FEBRUARI!L17,1)="V",FEBRUARI!R17+FEBRUARI!U17)</f>
        <v>0</v>
      </c>
      <c r="R18" s="241">
        <f>FEBRUARI!Z17</f>
        <v>0</v>
      </c>
      <c r="S18" s="242">
        <f>FEBRUARI!AB17</f>
        <v>0</v>
      </c>
    </row>
    <row r="19" spans="1:19" ht="12.75" customHeight="1" x14ac:dyDescent="0.2">
      <c r="A19" s="717"/>
      <c r="B19" s="330">
        <f>FEBRUARI!C18</f>
        <v>0</v>
      </c>
      <c r="C19" s="121">
        <f>FEBRUARI!D18</f>
        <v>0</v>
      </c>
      <c r="D19" s="121">
        <f>FEBRUARI!E18</f>
        <v>0</v>
      </c>
      <c r="E19" s="121">
        <f>FEBRUARI!F18</f>
        <v>0</v>
      </c>
      <c r="F19" s="122">
        <f>FEBRUARI!G18</f>
        <v>0</v>
      </c>
      <c r="G19" s="331">
        <f>FEBRUARI!H18</f>
        <v>0</v>
      </c>
      <c r="H19" s="332">
        <f>FEBRUARI!I18</f>
        <v>0</v>
      </c>
      <c r="I19" s="160">
        <f>FEBRUARI!R18</f>
        <v>0</v>
      </c>
      <c r="J19" s="124">
        <f>FEBRUARI!S18</f>
        <v>0</v>
      </c>
      <c r="K19" s="176" t="e">
        <f>FEBRUARI!T18</f>
        <v>#REF!</v>
      </c>
      <c r="L19" s="120">
        <f>FEBRUARI!U18</f>
        <v>0</v>
      </c>
      <c r="M19" s="123">
        <f>FEBRUARI!V18</f>
        <v>0</v>
      </c>
      <c r="N19" s="123">
        <f>FEBRUARI!W18</f>
        <v>0</v>
      </c>
      <c r="O19" s="125">
        <f>FEBRUARI!X18</f>
        <v>0</v>
      </c>
      <c r="P19" s="126" t="e">
        <f>FEBRUARI!Y18</f>
        <v>#REF!</v>
      </c>
      <c r="Q19" s="222" t="b">
        <f>IF(LEFT(FEBRUARI!L18,1)="V",FEBRUARI!R18+FEBRUARI!U18)</f>
        <v>0</v>
      </c>
      <c r="R19" s="241">
        <f>FEBRUARI!Z18</f>
        <v>0</v>
      </c>
      <c r="S19" s="242">
        <f>FEBRUARI!AB18</f>
        <v>0</v>
      </c>
    </row>
    <row r="20" spans="1:19" ht="12.75" customHeight="1" x14ac:dyDescent="0.2">
      <c r="A20" s="717"/>
      <c r="B20" s="330">
        <f>FEBRUARI!C19</f>
        <v>0</v>
      </c>
      <c r="C20" s="121">
        <f>FEBRUARI!D19</f>
        <v>0</v>
      </c>
      <c r="D20" s="121">
        <f>FEBRUARI!E19</f>
        <v>0</v>
      </c>
      <c r="E20" s="121">
        <f>FEBRUARI!F19</f>
        <v>0</v>
      </c>
      <c r="F20" s="122">
        <f>FEBRUARI!G19</f>
        <v>0</v>
      </c>
      <c r="G20" s="331">
        <f>FEBRUARI!H19</f>
        <v>0</v>
      </c>
      <c r="H20" s="332">
        <f>FEBRUARI!I19</f>
        <v>0</v>
      </c>
      <c r="I20" s="160">
        <f>FEBRUARI!R19</f>
        <v>0</v>
      </c>
      <c r="J20" s="124">
        <f>FEBRUARI!S19</f>
        <v>0</v>
      </c>
      <c r="K20" s="176" t="e">
        <f>FEBRUARI!T19</f>
        <v>#REF!</v>
      </c>
      <c r="L20" s="120">
        <f>FEBRUARI!U19</f>
        <v>0</v>
      </c>
      <c r="M20" s="123">
        <f>FEBRUARI!V19</f>
        <v>0</v>
      </c>
      <c r="N20" s="123">
        <f>FEBRUARI!W19</f>
        <v>0</v>
      </c>
      <c r="O20" s="125">
        <f>FEBRUARI!X19</f>
        <v>0</v>
      </c>
      <c r="P20" s="126" t="e">
        <f>FEBRUARI!Y19</f>
        <v>#REF!</v>
      </c>
      <c r="Q20" s="222" t="b">
        <f>IF(LEFT(FEBRUARI!L19,1)="V",FEBRUARI!R19+FEBRUARI!U19)</f>
        <v>0</v>
      </c>
      <c r="R20" s="241">
        <f>FEBRUARI!Z19</f>
        <v>0</v>
      </c>
      <c r="S20" s="242">
        <f>FEBRUARI!AB19</f>
        <v>0</v>
      </c>
    </row>
    <row r="21" spans="1:19" ht="13.5" customHeight="1" thickBot="1" x14ac:dyDescent="0.25">
      <c r="A21" s="718"/>
      <c r="B21" s="339" t="e">
        <f>FEBRUARI!C20</f>
        <v>#REF!</v>
      </c>
      <c r="C21" s="142">
        <f>FEBRUARI!D20</f>
        <v>0</v>
      </c>
      <c r="D21" s="142">
        <f>FEBRUARI!E20</f>
        <v>0</v>
      </c>
      <c r="E21" s="142">
        <f>FEBRUARI!F20</f>
        <v>0</v>
      </c>
      <c r="F21" s="143">
        <f>FEBRUARI!G20</f>
        <v>0</v>
      </c>
      <c r="G21" s="340">
        <f>FEBRUARI!H20</f>
        <v>0</v>
      </c>
      <c r="H21" s="341">
        <f>FEBRUARI!I20</f>
        <v>0</v>
      </c>
      <c r="I21" s="168">
        <f>FEBRUARI!R20</f>
        <v>0</v>
      </c>
      <c r="J21" s="145">
        <f>FEBRUARI!S20</f>
        <v>0</v>
      </c>
      <c r="K21" s="177" t="e">
        <f>FEBRUARI!T20</f>
        <v>#REF!</v>
      </c>
      <c r="L21" s="141">
        <f>FEBRUARI!U20</f>
        <v>0</v>
      </c>
      <c r="M21" s="144">
        <f>FEBRUARI!V20</f>
        <v>0</v>
      </c>
      <c r="N21" s="144">
        <f>FEBRUARI!W20</f>
        <v>0</v>
      </c>
      <c r="O21" s="146">
        <f>FEBRUARI!X20</f>
        <v>0</v>
      </c>
      <c r="P21" s="147" t="e">
        <f>FEBRUARI!Y20</f>
        <v>#REF!</v>
      </c>
      <c r="Q21" s="223" t="b">
        <f>IF(LEFT(FEBRUARI!L20,1)="V",FEBRUARI!R20+FEBRUARI!U20)</f>
        <v>0</v>
      </c>
      <c r="R21" s="243">
        <f>FEBRUARI!Z20</f>
        <v>0</v>
      </c>
      <c r="S21" s="244">
        <f>FEBRUARI!AB20</f>
        <v>0</v>
      </c>
    </row>
    <row r="22" spans="1:19" ht="12.75" customHeight="1" x14ac:dyDescent="0.2">
      <c r="A22" s="716">
        <f>FEBRUARI!B21</f>
        <v>42769</v>
      </c>
      <c r="B22" s="327">
        <f>FEBRUARI!C21</f>
        <v>0</v>
      </c>
      <c r="C22" s="114">
        <f>FEBRUARI!D21</f>
        <v>0</v>
      </c>
      <c r="D22" s="114">
        <f>FEBRUARI!E21</f>
        <v>0</v>
      </c>
      <c r="E22" s="114">
        <f>FEBRUARI!F21</f>
        <v>0</v>
      </c>
      <c r="F22" s="115">
        <f>FEBRUARI!G21</f>
        <v>0</v>
      </c>
      <c r="G22" s="328">
        <f>FEBRUARI!H21</f>
        <v>0</v>
      </c>
      <c r="H22" s="329">
        <f>FEBRUARI!I21</f>
        <v>0</v>
      </c>
      <c r="I22" s="159">
        <f>FEBRUARI!R21</f>
        <v>0</v>
      </c>
      <c r="J22" s="117">
        <f>FEBRUARI!S21</f>
        <v>0</v>
      </c>
      <c r="K22" s="175" t="e">
        <f>FEBRUARI!T21</f>
        <v>#REF!</v>
      </c>
      <c r="L22" s="113">
        <f>FEBRUARI!U21</f>
        <v>0</v>
      </c>
      <c r="M22" s="116">
        <f>FEBRUARI!V21</f>
        <v>0</v>
      </c>
      <c r="N22" s="116">
        <f>FEBRUARI!W21</f>
        <v>0</v>
      </c>
      <c r="O22" s="118">
        <f>FEBRUARI!X21</f>
        <v>0</v>
      </c>
      <c r="P22" s="119" t="e">
        <f>FEBRUARI!Y21</f>
        <v>#REF!</v>
      </c>
      <c r="Q22" s="221" t="b">
        <f>IF(LEFT(FEBRUARI!L21,1)="V",FEBRUARI!R21+FEBRUARI!U21)</f>
        <v>0</v>
      </c>
      <c r="R22" s="247">
        <f>FEBRUARI!Z21</f>
        <v>0</v>
      </c>
      <c r="S22" s="248">
        <f>FEBRUARI!AB21</f>
        <v>0</v>
      </c>
    </row>
    <row r="23" spans="1:19" ht="12.75" customHeight="1" x14ac:dyDescent="0.2">
      <c r="A23" s="717"/>
      <c r="B23" s="330">
        <f>FEBRUARI!C22</f>
        <v>0</v>
      </c>
      <c r="C23" s="121">
        <f>FEBRUARI!D22</f>
        <v>0</v>
      </c>
      <c r="D23" s="121">
        <f>FEBRUARI!E22</f>
        <v>0</v>
      </c>
      <c r="E23" s="121">
        <f>FEBRUARI!F22</f>
        <v>0</v>
      </c>
      <c r="F23" s="122">
        <f>FEBRUARI!G22</f>
        <v>0</v>
      </c>
      <c r="G23" s="331">
        <f>FEBRUARI!H22</f>
        <v>0</v>
      </c>
      <c r="H23" s="332">
        <f>FEBRUARI!I22</f>
        <v>0</v>
      </c>
      <c r="I23" s="160">
        <f>FEBRUARI!R22</f>
        <v>0</v>
      </c>
      <c r="J23" s="124">
        <f>FEBRUARI!S22</f>
        <v>0</v>
      </c>
      <c r="K23" s="176" t="e">
        <f>FEBRUARI!T22</f>
        <v>#REF!</v>
      </c>
      <c r="L23" s="120">
        <f>FEBRUARI!U22</f>
        <v>0</v>
      </c>
      <c r="M23" s="123">
        <f>FEBRUARI!V22</f>
        <v>0</v>
      </c>
      <c r="N23" s="123">
        <f>FEBRUARI!W22</f>
        <v>0</v>
      </c>
      <c r="O23" s="125">
        <f>FEBRUARI!X22</f>
        <v>0</v>
      </c>
      <c r="P23" s="126" t="e">
        <f>FEBRUARI!Y22</f>
        <v>#REF!</v>
      </c>
      <c r="Q23" s="222" t="b">
        <f>IF(LEFT(FEBRUARI!L22,1)="V",FEBRUARI!R22+FEBRUARI!U22)</f>
        <v>0</v>
      </c>
      <c r="R23" s="241">
        <f>FEBRUARI!Z22</f>
        <v>0</v>
      </c>
      <c r="S23" s="242">
        <f>FEBRUARI!AB22</f>
        <v>0</v>
      </c>
    </row>
    <row r="24" spans="1:19" ht="12.75" customHeight="1" x14ac:dyDescent="0.2">
      <c r="A24" s="717"/>
      <c r="B24" s="330">
        <f>FEBRUARI!C23</f>
        <v>0</v>
      </c>
      <c r="C24" s="121">
        <f>FEBRUARI!D23</f>
        <v>0</v>
      </c>
      <c r="D24" s="121">
        <f>FEBRUARI!E23</f>
        <v>0</v>
      </c>
      <c r="E24" s="121">
        <f>FEBRUARI!F23</f>
        <v>0</v>
      </c>
      <c r="F24" s="122">
        <f>FEBRUARI!G23</f>
        <v>0</v>
      </c>
      <c r="G24" s="331">
        <f>FEBRUARI!H23</f>
        <v>0</v>
      </c>
      <c r="H24" s="332">
        <f>FEBRUARI!I23</f>
        <v>0</v>
      </c>
      <c r="I24" s="160">
        <f>FEBRUARI!R23</f>
        <v>0</v>
      </c>
      <c r="J24" s="124">
        <f>FEBRUARI!S23</f>
        <v>0</v>
      </c>
      <c r="K24" s="176" t="e">
        <f>FEBRUARI!T23</f>
        <v>#REF!</v>
      </c>
      <c r="L24" s="120">
        <f>FEBRUARI!U23</f>
        <v>0</v>
      </c>
      <c r="M24" s="123">
        <f>FEBRUARI!V23</f>
        <v>0</v>
      </c>
      <c r="N24" s="123">
        <f>FEBRUARI!W23</f>
        <v>0</v>
      </c>
      <c r="O24" s="125">
        <f>FEBRUARI!X23</f>
        <v>0</v>
      </c>
      <c r="P24" s="126" t="e">
        <f>FEBRUARI!Y23</f>
        <v>#REF!</v>
      </c>
      <c r="Q24" s="222" t="b">
        <f>IF(LEFT(FEBRUARI!L23,1)="V",FEBRUARI!R23+FEBRUARI!U23)</f>
        <v>0</v>
      </c>
      <c r="R24" s="241">
        <f>FEBRUARI!Z23</f>
        <v>0</v>
      </c>
      <c r="S24" s="242">
        <f>FEBRUARI!AB23</f>
        <v>0</v>
      </c>
    </row>
    <row r="25" spans="1:19" ht="12.75" customHeight="1" x14ac:dyDescent="0.2">
      <c r="A25" s="717"/>
      <c r="B25" s="330">
        <f>FEBRUARI!C24</f>
        <v>0</v>
      </c>
      <c r="C25" s="121">
        <f>FEBRUARI!D24</f>
        <v>0</v>
      </c>
      <c r="D25" s="121">
        <f>FEBRUARI!E24</f>
        <v>0</v>
      </c>
      <c r="E25" s="121">
        <f>FEBRUARI!F24</f>
        <v>0</v>
      </c>
      <c r="F25" s="122">
        <f>FEBRUARI!G24</f>
        <v>0</v>
      </c>
      <c r="G25" s="331">
        <f>FEBRUARI!H24</f>
        <v>0</v>
      </c>
      <c r="H25" s="332">
        <f>FEBRUARI!I24</f>
        <v>0</v>
      </c>
      <c r="I25" s="160">
        <f>FEBRUARI!R24</f>
        <v>0</v>
      </c>
      <c r="J25" s="124">
        <f>FEBRUARI!S24</f>
        <v>0</v>
      </c>
      <c r="K25" s="176" t="e">
        <f>FEBRUARI!T24</f>
        <v>#REF!</v>
      </c>
      <c r="L25" s="120">
        <f>FEBRUARI!U24</f>
        <v>0</v>
      </c>
      <c r="M25" s="123">
        <f>FEBRUARI!V24</f>
        <v>0</v>
      </c>
      <c r="N25" s="123">
        <f>FEBRUARI!W24</f>
        <v>0</v>
      </c>
      <c r="O25" s="125">
        <f>FEBRUARI!X24</f>
        <v>0</v>
      </c>
      <c r="P25" s="126" t="e">
        <f>FEBRUARI!Y24</f>
        <v>#REF!</v>
      </c>
      <c r="Q25" s="222" t="b">
        <f>IF(LEFT(FEBRUARI!L24,1)="V",FEBRUARI!R24+FEBRUARI!U24)</f>
        <v>0</v>
      </c>
      <c r="R25" s="241">
        <f>FEBRUARI!Z24</f>
        <v>0</v>
      </c>
      <c r="S25" s="242">
        <f>FEBRUARI!AB24</f>
        <v>0</v>
      </c>
    </row>
    <row r="26" spans="1:19" ht="13.5" customHeight="1" thickBot="1" x14ac:dyDescent="0.25">
      <c r="A26" s="718"/>
      <c r="B26" s="333" t="e">
        <f>FEBRUARI!C25</f>
        <v>#REF!</v>
      </c>
      <c r="C26" s="128">
        <f>FEBRUARI!D25</f>
        <v>0</v>
      </c>
      <c r="D26" s="128">
        <f>FEBRUARI!E25</f>
        <v>0</v>
      </c>
      <c r="E26" s="128">
        <f>FEBRUARI!F25</f>
        <v>0</v>
      </c>
      <c r="F26" s="129">
        <f>FEBRUARI!G25</f>
        <v>0</v>
      </c>
      <c r="G26" s="334">
        <f>FEBRUARI!H25</f>
        <v>0</v>
      </c>
      <c r="H26" s="335">
        <f>FEBRUARI!I25</f>
        <v>0</v>
      </c>
      <c r="I26" s="161">
        <f>FEBRUARI!R25</f>
        <v>0</v>
      </c>
      <c r="J26" s="131">
        <f>FEBRUARI!S25</f>
        <v>0</v>
      </c>
      <c r="K26" s="178" t="e">
        <f>FEBRUARI!T25</f>
        <v>#REF!</v>
      </c>
      <c r="L26" s="127">
        <f>FEBRUARI!U25</f>
        <v>0</v>
      </c>
      <c r="M26" s="130">
        <f>FEBRUARI!V25</f>
        <v>0</v>
      </c>
      <c r="N26" s="130">
        <f>FEBRUARI!W25</f>
        <v>0</v>
      </c>
      <c r="O26" s="132">
        <f>FEBRUARI!X25</f>
        <v>0</v>
      </c>
      <c r="P26" s="133" t="e">
        <f>FEBRUARI!Y25</f>
        <v>#REF!</v>
      </c>
      <c r="Q26" s="224" t="b">
        <f>IF(LEFT(FEBRUARI!L25,1)="V",FEBRUARI!R25+FEBRUARI!U25)</f>
        <v>0</v>
      </c>
      <c r="R26" s="245">
        <f>FEBRUARI!Z25</f>
        <v>0</v>
      </c>
      <c r="S26" s="246">
        <f>FEBRUARI!AB25</f>
        <v>0</v>
      </c>
    </row>
    <row r="27" spans="1:19" ht="12.75" customHeight="1" x14ac:dyDescent="0.2">
      <c r="A27" s="716">
        <f>FEBRUARI!B26</f>
        <v>42770</v>
      </c>
      <c r="B27" s="336">
        <f>FEBRUARI!C26</f>
        <v>0</v>
      </c>
      <c r="C27" s="135">
        <f>FEBRUARI!D26</f>
        <v>0</v>
      </c>
      <c r="D27" s="135">
        <f>FEBRUARI!E26</f>
        <v>0</v>
      </c>
      <c r="E27" s="135">
        <f>FEBRUARI!F26</f>
        <v>0</v>
      </c>
      <c r="F27" s="136">
        <f>FEBRUARI!G26</f>
        <v>0</v>
      </c>
      <c r="G27" s="337">
        <f>FEBRUARI!H26</f>
        <v>0</v>
      </c>
      <c r="H27" s="338">
        <f>FEBRUARI!I26</f>
        <v>0</v>
      </c>
      <c r="I27" s="169">
        <f>FEBRUARI!R26</f>
        <v>0</v>
      </c>
      <c r="J27" s="138">
        <f>FEBRUARI!S26</f>
        <v>0</v>
      </c>
      <c r="K27" s="179" t="e">
        <f>FEBRUARI!T26</f>
        <v>#REF!</v>
      </c>
      <c r="L27" s="134">
        <f>FEBRUARI!U26</f>
        <v>0</v>
      </c>
      <c r="M27" s="137">
        <f>FEBRUARI!V26</f>
        <v>0</v>
      </c>
      <c r="N27" s="137">
        <f>FEBRUARI!W26</f>
        <v>0</v>
      </c>
      <c r="O27" s="139">
        <f>FEBRUARI!X26</f>
        <v>0</v>
      </c>
      <c r="P27" s="140" t="e">
        <f>FEBRUARI!Y26</f>
        <v>#REF!</v>
      </c>
      <c r="Q27" s="225" t="b">
        <f>IF(LEFT(FEBRUARI!L26,1)="V",FEBRUARI!R26+FEBRUARI!U26)</f>
        <v>0</v>
      </c>
      <c r="R27" s="239">
        <f>FEBRUARI!Z26</f>
        <v>0</v>
      </c>
      <c r="S27" s="240">
        <f>FEBRUARI!AB26</f>
        <v>0</v>
      </c>
    </row>
    <row r="28" spans="1:19" ht="12.75" customHeight="1" x14ac:dyDescent="0.2">
      <c r="A28" s="717"/>
      <c r="B28" s="330">
        <f>FEBRUARI!C27</f>
        <v>0</v>
      </c>
      <c r="C28" s="121">
        <f>FEBRUARI!D27</f>
        <v>0</v>
      </c>
      <c r="D28" s="121">
        <f>FEBRUARI!E27</f>
        <v>0</v>
      </c>
      <c r="E28" s="121">
        <f>FEBRUARI!F27</f>
        <v>0</v>
      </c>
      <c r="F28" s="122">
        <f>FEBRUARI!G27</f>
        <v>0</v>
      </c>
      <c r="G28" s="331">
        <f>FEBRUARI!H27</f>
        <v>0</v>
      </c>
      <c r="H28" s="332">
        <f>FEBRUARI!I27</f>
        <v>0</v>
      </c>
      <c r="I28" s="160">
        <f>FEBRUARI!R27</f>
        <v>0</v>
      </c>
      <c r="J28" s="124">
        <f>FEBRUARI!S27</f>
        <v>0</v>
      </c>
      <c r="K28" s="176" t="e">
        <f>FEBRUARI!T27</f>
        <v>#REF!</v>
      </c>
      <c r="L28" s="120">
        <f>FEBRUARI!U27</f>
        <v>0</v>
      </c>
      <c r="M28" s="123">
        <f>FEBRUARI!V27</f>
        <v>0</v>
      </c>
      <c r="N28" s="123">
        <f>FEBRUARI!W27</f>
        <v>0</v>
      </c>
      <c r="O28" s="125">
        <f>FEBRUARI!X27</f>
        <v>0</v>
      </c>
      <c r="P28" s="126" t="e">
        <f>FEBRUARI!Y27</f>
        <v>#REF!</v>
      </c>
      <c r="Q28" s="222" t="b">
        <f>IF(LEFT(FEBRUARI!L27,1)="V",FEBRUARI!R27+FEBRUARI!U27)</f>
        <v>0</v>
      </c>
      <c r="R28" s="241">
        <f>FEBRUARI!Z27</f>
        <v>0</v>
      </c>
      <c r="S28" s="242">
        <f>FEBRUARI!AB27</f>
        <v>0</v>
      </c>
    </row>
    <row r="29" spans="1:19" ht="12.75" customHeight="1" x14ac:dyDescent="0.2">
      <c r="A29" s="717"/>
      <c r="B29" s="330">
        <f>FEBRUARI!C28</f>
        <v>0</v>
      </c>
      <c r="C29" s="121">
        <f>FEBRUARI!D28</f>
        <v>0</v>
      </c>
      <c r="D29" s="121">
        <f>FEBRUARI!E28</f>
        <v>0</v>
      </c>
      <c r="E29" s="121">
        <f>FEBRUARI!F28</f>
        <v>0</v>
      </c>
      <c r="F29" s="122">
        <f>FEBRUARI!G28</f>
        <v>0</v>
      </c>
      <c r="G29" s="331">
        <f>FEBRUARI!H28</f>
        <v>0</v>
      </c>
      <c r="H29" s="332">
        <f>FEBRUARI!I28</f>
        <v>0</v>
      </c>
      <c r="I29" s="160">
        <f>FEBRUARI!R28</f>
        <v>0</v>
      </c>
      <c r="J29" s="124">
        <f>FEBRUARI!S28</f>
        <v>0</v>
      </c>
      <c r="K29" s="176" t="e">
        <f>FEBRUARI!T28</f>
        <v>#REF!</v>
      </c>
      <c r="L29" s="120">
        <f>FEBRUARI!U28</f>
        <v>0</v>
      </c>
      <c r="M29" s="123">
        <f>FEBRUARI!V28</f>
        <v>0</v>
      </c>
      <c r="N29" s="123">
        <f>FEBRUARI!W28</f>
        <v>0</v>
      </c>
      <c r="O29" s="125">
        <f>FEBRUARI!X28</f>
        <v>0</v>
      </c>
      <c r="P29" s="126" t="e">
        <f>FEBRUARI!Y28</f>
        <v>#REF!</v>
      </c>
      <c r="Q29" s="222" t="b">
        <f>IF(LEFT(FEBRUARI!L28,1)="V",FEBRUARI!R28+FEBRUARI!U28)</f>
        <v>0</v>
      </c>
      <c r="R29" s="241">
        <f>FEBRUARI!Z28</f>
        <v>0</v>
      </c>
      <c r="S29" s="242">
        <f>FEBRUARI!AB28</f>
        <v>0</v>
      </c>
    </row>
    <row r="30" spans="1:19" ht="12.75" customHeight="1" x14ac:dyDescent="0.2">
      <c r="A30" s="717"/>
      <c r="B30" s="330">
        <f>FEBRUARI!C29</f>
        <v>0</v>
      </c>
      <c r="C30" s="121">
        <f>FEBRUARI!D29</f>
        <v>0</v>
      </c>
      <c r="D30" s="121">
        <f>FEBRUARI!E29</f>
        <v>0</v>
      </c>
      <c r="E30" s="121">
        <f>FEBRUARI!F29</f>
        <v>0</v>
      </c>
      <c r="F30" s="122">
        <f>FEBRUARI!G29</f>
        <v>0</v>
      </c>
      <c r="G30" s="331">
        <f>FEBRUARI!H29</f>
        <v>0</v>
      </c>
      <c r="H30" s="332">
        <f>FEBRUARI!I29</f>
        <v>0</v>
      </c>
      <c r="I30" s="160">
        <f>FEBRUARI!R29</f>
        <v>0</v>
      </c>
      <c r="J30" s="124">
        <f>FEBRUARI!S29</f>
        <v>0</v>
      </c>
      <c r="K30" s="176" t="e">
        <f>FEBRUARI!T29</f>
        <v>#REF!</v>
      </c>
      <c r="L30" s="120">
        <f>FEBRUARI!U29</f>
        <v>0</v>
      </c>
      <c r="M30" s="123">
        <f>FEBRUARI!V29</f>
        <v>0</v>
      </c>
      <c r="N30" s="123">
        <f>FEBRUARI!W29</f>
        <v>0</v>
      </c>
      <c r="O30" s="125">
        <f>FEBRUARI!X29</f>
        <v>0</v>
      </c>
      <c r="P30" s="126" t="e">
        <f>FEBRUARI!Y29</f>
        <v>#REF!</v>
      </c>
      <c r="Q30" s="222" t="b">
        <f>IF(LEFT(FEBRUARI!L29,1)="V",FEBRUARI!R29+FEBRUARI!U29)</f>
        <v>0</v>
      </c>
      <c r="R30" s="241">
        <f>FEBRUARI!Z29</f>
        <v>0</v>
      </c>
      <c r="S30" s="242">
        <f>FEBRUARI!AB29</f>
        <v>0</v>
      </c>
    </row>
    <row r="31" spans="1:19" ht="13.5" customHeight="1" thickBot="1" x14ac:dyDescent="0.25">
      <c r="A31" s="718"/>
      <c r="B31" s="339" t="e">
        <f>FEBRUARI!C30</f>
        <v>#REF!</v>
      </c>
      <c r="C31" s="142">
        <f>FEBRUARI!D30</f>
        <v>0</v>
      </c>
      <c r="D31" s="142">
        <f>FEBRUARI!E30</f>
        <v>0</v>
      </c>
      <c r="E31" s="142">
        <f>FEBRUARI!F30</f>
        <v>0</v>
      </c>
      <c r="F31" s="143">
        <f>FEBRUARI!G30</f>
        <v>0</v>
      </c>
      <c r="G31" s="340">
        <f>FEBRUARI!H30</f>
        <v>0</v>
      </c>
      <c r="H31" s="341">
        <f>FEBRUARI!I30</f>
        <v>0</v>
      </c>
      <c r="I31" s="168">
        <f>FEBRUARI!R30</f>
        <v>0</v>
      </c>
      <c r="J31" s="145">
        <f>FEBRUARI!S30</f>
        <v>0</v>
      </c>
      <c r="K31" s="177" t="e">
        <f>FEBRUARI!T30</f>
        <v>#REF!</v>
      </c>
      <c r="L31" s="141">
        <f>FEBRUARI!U30</f>
        <v>0</v>
      </c>
      <c r="M31" s="144">
        <f>FEBRUARI!V30</f>
        <v>0</v>
      </c>
      <c r="N31" s="144">
        <f>FEBRUARI!W30</f>
        <v>0</v>
      </c>
      <c r="O31" s="146">
        <f>FEBRUARI!X30</f>
        <v>0</v>
      </c>
      <c r="P31" s="147" t="e">
        <f>FEBRUARI!Y30</f>
        <v>#REF!</v>
      </c>
      <c r="Q31" s="223" t="b">
        <f>IF(LEFT(FEBRUARI!L30,1)="V",FEBRUARI!R30+FEBRUARI!U30)</f>
        <v>0</v>
      </c>
      <c r="R31" s="243">
        <f>FEBRUARI!Z30</f>
        <v>0</v>
      </c>
      <c r="S31" s="244">
        <f>FEBRUARI!AB30</f>
        <v>0</v>
      </c>
    </row>
    <row r="32" spans="1:19" ht="12.75" customHeight="1" x14ac:dyDescent="0.2">
      <c r="A32" s="716">
        <f>FEBRUARI!B31</f>
        <v>42771</v>
      </c>
      <c r="B32" s="327">
        <f>FEBRUARI!C31</f>
        <v>0</v>
      </c>
      <c r="C32" s="114">
        <f>FEBRUARI!D31</f>
        <v>0</v>
      </c>
      <c r="D32" s="114">
        <f>FEBRUARI!E31</f>
        <v>0</v>
      </c>
      <c r="E32" s="114">
        <f>FEBRUARI!F31</f>
        <v>0</v>
      </c>
      <c r="F32" s="115">
        <f>FEBRUARI!G31</f>
        <v>0</v>
      </c>
      <c r="G32" s="328">
        <f>FEBRUARI!H31</f>
        <v>0</v>
      </c>
      <c r="H32" s="329">
        <f>FEBRUARI!I31</f>
        <v>0</v>
      </c>
      <c r="I32" s="159">
        <f>FEBRUARI!R31</f>
        <v>0</v>
      </c>
      <c r="J32" s="117">
        <f>FEBRUARI!S31</f>
        <v>0</v>
      </c>
      <c r="K32" s="175" t="e">
        <f>FEBRUARI!T31</f>
        <v>#REF!</v>
      </c>
      <c r="L32" s="113">
        <f>FEBRUARI!U31</f>
        <v>0</v>
      </c>
      <c r="M32" s="116">
        <f>FEBRUARI!V31</f>
        <v>0</v>
      </c>
      <c r="N32" s="116">
        <f>FEBRUARI!W31</f>
        <v>0</v>
      </c>
      <c r="O32" s="118">
        <f>FEBRUARI!X31</f>
        <v>0</v>
      </c>
      <c r="P32" s="119" t="e">
        <f>FEBRUARI!Y31</f>
        <v>#REF!</v>
      </c>
      <c r="Q32" s="221" t="b">
        <f>IF(LEFT(FEBRUARI!L31,1)="V",FEBRUARI!R31+FEBRUARI!U31)</f>
        <v>0</v>
      </c>
      <c r="R32" s="247">
        <f>FEBRUARI!Z31</f>
        <v>0</v>
      </c>
      <c r="S32" s="248">
        <f>FEBRUARI!AB31</f>
        <v>0</v>
      </c>
    </row>
    <row r="33" spans="1:19" ht="12.75" customHeight="1" x14ac:dyDescent="0.2">
      <c r="A33" s="717"/>
      <c r="B33" s="330">
        <f>FEBRUARI!C32</f>
        <v>0</v>
      </c>
      <c r="C33" s="121">
        <f>FEBRUARI!D32</f>
        <v>0</v>
      </c>
      <c r="D33" s="121">
        <f>FEBRUARI!E32</f>
        <v>0</v>
      </c>
      <c r="E33" s="121">
        <f>FEBRUARI!F32</f>
        <v>0</v>
      </c>
      <c r="F33" s="122">
        <f>FEBRUARI!G32</f>
        <v>0</v>
      </c>
      <c r="G33" s="331">
        <f>FEBRUARI!H32</f>
        <v>0</v>
      </c>
      <c r="H33" s="332">
        <f>FEBRUARI!I32</f>
        <v>0</v>
      </c>
      <c r="I33" s="160">
        <f>FEBRUARI!R32</f>
        <v>0</v>
      </c>
      <c r="J33" s="124">
        <f>FEBRUARI!S32</f>
        <v>0</v>
      </c>
      <c r="K33" s="176" t="e">
        <f>FEBRUARI!T32</f>
        <v>#REF!</v>
      </c>
      <c r="L33" s="120">
        <f>FEBRUARI!U32</f>
        <v>0</v>
      </c>
      <c r="M33" s="123">
        <f>FEBRUARI!V32</f>
        <v>0</v>
      </c>
      <c r="N33" s="123">
        <f>FEBRUARI!W32</f>
        <v>0</v>
      </c>
      <c r="O33" s="125">
        <f>FEBRUARI!X32</f>
        <v>0</v>
      </c>
      <c r="P33" s="126" t="e">
        <f>FEBRUARI!Y32</f>
        <v>#REF!</v>
      </c>
      <c r="Q33" s="222" t="b">
        <f>IF(LEFT(FEBRUARI!L32,1)="V",FEBRUARI!R32+FEBRUARI!U32)</f>
        <v>0</v>
      </c>
      <c r="R33" s="241">
        <f>FEBRUARI!Z32</f>
        <v>0</v>
      </c>
      <c r="S33" s="242">
        <f>FEBRUARI!AB32</f>
        <v>0</v>
      </c>
    </row>
    <row r="34" spans="1:19" ht="12.75" customHeight="1" x14ac:dyDescent="0.2">
      <c r="A34" s="717"/>
      <c r="B34" s="330">
        <f>FEBRUARI!C33</f>
        <v>0</v>
      </c>
      <c r="C34" s="121">
        <f>FEBRUARI!D33</f>
        <v>0</v>
      </c>
      <c r="D34" s="121">
        <f>FEBRUARI!E33</f>
        <v>0</v>
      </c>
      <c r="E34" s="121">
        <f>FEBRUARI!F33</f>
        <v>0</v>
      </c>
      <c r="F34" s="122">
        <f>FEBRUARI!G33</f>
        <v>0</v>
      </c>
      <c r="G34" s="331">
        <f>FEBRUARI!H33</f>
        <v>0</v>
      </c>
      <c r="H34" s="332">
        <f>FEBRUARI!I33</f>
        <v>0</v>
      </c>
      <c r="I34" s="160">
        <f>FEBRUARI!R33</f>
        <v>0</v>
      </c>
      <c r="J34" s="124">
        <f>FEBRUARI!S33</f>
        <v>0</v>
      </c>
      <c r="K34" s="176" t="e">
        <f>FEBRUARI!T33</f>
        <v>#REF!</v>
      </c>
      <c r="L34" s="120">
        <f>FEBRUARI!U33</f>
        <v>0</v>
      </c>
      <c r="M34" s="123">
        <f>FEBRUARI!V33</f>
        <v>0</v>
      </c>
      <c r="N34" s="123">
        <f>FEBRUARI!W33</f>
        <v>0</v>
      </c>
      <c r="O34" s="125">
        <f>FEBRUARI!X33</f>
        <v>0</v>
      </c>
      <c r="P34" s="126" t="e">
        <f>FEBRUARI!Y33</f>
        <v>#REF!</v>
      </c>
      <c r="Q34" s="222" t="b">
        <f>IF(LEFT(FEBRUARI!L33,1)="V",FEBRUARI!R33+FEBRUARI!U33)</f>
        <v>0</v>
      </c>
      <c r="R34" s="241">
        <f>FEBRUARI!Z33</f>
        <v>0</v>
      </c>
      <c r="S34" s="242">
        <f>FEBRUARI!AB33</f>
        <v>0</v>
      </c>
    </row>
    <row r="35" spans="1:19" ht="12.75" customHeight="1" x14ac:dyDescent="0.2">
      <c r="A35" s="717"/>
      <c r="B35" s="330">
        <f>FEBRUARI!C34</f>
        <v>0</v>
      </c>
      <c r="C35" s="121">
        <f>FEBRUARI!D34</f>
        <v>0</v>
      </c>
      <c r="D35" s="121">
        <f>FEBRUARI!E34</f>
        <v>0</v>
      </c>
      <c r="E35" s="121">
        <f>FEBRUARI!F34</f>
        <v>0</v>
      </c>
      <c r="F35" s="122">
        <f>FEBRUARI!G34</f>
        <v>0</v>
      </c>
      <c r="G35" s="331">
        <f>FEBRUARI!H34</f>
        <v>0</v>
      </c>
      <c r="H35" s="332">
        <f>FEBRUARI!I34</f>
        <v>0</v>
      </c>
      <c r="I35" s="160">
        <f>FEBRUARI!R34</f>
        <v>0</v>
      </c>
      <c r="J35" s="124">
        <f>FEBRUARI!S34</f>
        <v>0</v>
      </c>
      <c r="K35" s="176" t="e">
        <f>FEBRUARI!T34</f>
        <v>#REF!</v>
      </c>
      <c r="L35" s="120">
        <f>FEBRUARI!U34</f>
        <v>0</v>
      </c>
      <c r="M35" s="123">
        <f>FEBRUARI!V34</f>
        <v>0</v>
      </c>
      <c r="N35" s="123">
        <f>FEBRUARI!W34</f>
        <v>0</v>
      </c>
      <c r="O35" s="125">
        <f>FEBRUARI!X34</f>
        <v>0</v>
      </c>
      <c r="P35" s="126" t="e">
        <f>FEBRUARI!Y34</f>
        <v>#REF!</v>
      </c>
      <c r="Q35" s="222" t="b">
        <f>IF(LEFT(FEBRUARI!L34,1)="V",FEBRUARI!R34+FEBRUARI!U34)</f>
        <v>0</v>
      </c>
      <c r="R35" s="241">
        <f>FEBRUARI!Z34</f>
        <v>0</v>
      </c>
      <c r="S35" s="242">
        <f>FEBRUARI!AB34</f>
        <v>0</v>
      </c>
    </row>
    <row r="36" spans="1:19" ht="13.5" customHeight="1" thickBot="1" x14ac:dyDescent="0.25">
      <c r="A36" s="718"/>
      <c r="B36" s="333" t="e">
        <f>FEBRUARI!C35</f>
        <v>#REF!</v>
      </c>
      <c r="C36" s="128">
        <f>FEBRUARI!D35</f>
        <v>0</v>
      </c>
      <c r="D36" s="128">
        <f>FEBRUARI!E35</f>
        <v>0</v>
      </c>
      <c r="E36" s="128">
        <f>FEBRUARI!F35</f>
        <v>0</v>
      </c>
      <c r="F36" s="129">
        <f>FEBRUARI!G35</f>
        <v>0</v>
      </c>
      <c r="G36" s="334">
        <f>FEBRUARI!H35</f>
        <v>0</v>
      </c>
      <c r="H36" s="335">
        <f>FEBRUARI!I35</f>
        <v>0</v>
      </c>
      <c r="I36" s="161">
        <f>FEBRUARI!R35</f>
        <v>0</v>
      </c>
      <c r="J36" s="131">
        <f>FEBRUARI!S35</f>
        <v>0</v>
      </c>
      <c r="K36" s="178" t="e">
        <f>FEBRUARI!T35</f>
        <v>#REF!</v>
      </c>
      <c r="L36" s="127">
        <f>FEBRUARI!U35</f>
        <v>0</v>
      </c>
      <c r="M36" s="130">
        <f>FEBRUARI!V35</f>
        <v>0</v>
      </c>
      <c r="N36" s="130">
        <f>FEBRUARI!W35</f>
        <v>0</v>
      </c>
      <c r="O36" s="132">
        <f>FEBRUARI!X35</f>
        <v>0</v>
      </c>
      <c r="P36" s="133" t="e">
        <f>FEBRUARI!Y35</f>
        <v>#REF!</v>
      </c>
      <c r="Q36" s="224" t="b">
        <f>IF(LEFT(FEBRUARI!L35,1)="V",FEBRUARI!R35+FEBRUARI!U35)</f>
        <v>0</v>
      </c>
      <c r="R36" s="245">
        <f>FEBRUARI!Z35</f>
        <v>0</v>
      </c>
      <c r="S36" s="246">
        <f>FEBRUARI!AB35</f>
        <v>0</v>
      </c>
    </row>
    <row r="37" spans="1:19" ht="12.75" customHeight="1" x14ac:dyDescent="0.2">
      <c r="A37" s="716">
        <f>FEBRUARI!B36</f>
        <v>42772</v>
      </c>
      <c r="B37" s="336">
        <f>FEBRUARI!C36</f>
        <v>0</v>
      </c>
      <c r="C37" s="135">
        <f>FEBRUARI!D36</f>
        <v>0</v>
      </c>
      <c r="D37" s="135">
        <f>FEBRUARI!E36</f>
        <v>0</v>
      </c>
      <c r="E37" s="135">
        <f>FEBRUARI!F36</f>
        <v>0</v>
      </c>
      <c r="F37" s="136">
        <f>FEBRUARI!G36</f>
        <v>0</v>
      </c>
      <c r="G37" s="337">
        <f>FEBRUARI!H36</f>
        <v>0</v>
      </c>
      <c r="H37" s="338">
        <f>FEBRUARI!I36</f>
        <v>0</v>
      </c>
      <c r="I37" s="169">
        <f>FEBRUARI!R36</f>
        <v>0</v>
      </c>
      <c r="J37" s="138">
        <f>FEBRUARI!S36</f>
        <v>0</v>
      </c>
      <c r="K37" s="179" t="e">
        <f>FEBRUARI!T36</f>
        <v>#REF!</v>
      </c>
      <c r="L37" s="134">
        <f>FEBRUARI!U36</f>
        <v>0</v>
      </c>
      <c r="M37" s="137">
        <f>FEBRUARI!V36</f>
        <v>0</v>
      </c>
      <c r="N37" s="137">
        <f>FEBRUARI!W36</f>
        <v>0</v>
      </c>
      <c r="O37" s="139">
        <f>FEBRUARI!X36</f>
        <v>0</v>
      </c>
      <c r="P37" s="140" t="e">
        <f>FEBRUARI!Y36</f>
        <v>#REF!</v>
      </c>
      <c r="Q37" s="225" t="b">
        <f>IF(LEFT(FEBRUARI!L36,1)="V",FEBRUARI!R36+FEBRUARI!U36)</f>
        <v>0</v>
      </c>
      <c r="R37" s="239">
        <f>FEBRUARI!Z36</f>
        <v>0</v>
      </c>
      <c r="S37" s="240">
        <f>FEBRUARI!AB36</f>
        <v>0</v>
      </c>
    </row>
    <row r="38" spans="1:19" ht="12.75" customHeight="1" x14ac:dyDescent="0.2">
      <c r="A38" s="717"/>
      <c r="B38" s="330">
        <f>FEBRUARI!C37</f>
        <v>0</v>
      </c>
      <c r="C38" s="121">
        <f>FEBRUARI!D37</f>
        <v>0</v>
      </c>
      <c r="D38" s="121">
        <f>FEBRUARI!E37</f>
        <v>0</v>
      </c>
      <c r="E38" s="121">
        <f>FEBRUARI!F37</f>
        <v>0</v>
      </c>
      <c r="F38" s="122">
        <f>FEBRUARI!G37</f>
        <v>0</v>
      </c>
      <c r="G38" s="331">
        <f>FEBRUARI!H37</f>
        <v>0</v>
      </c>
      <c r="H38" s="332">
        <f>FEBRUARI!I37</f>
        <v>0</v>
      </c>
      <c r="I38" s="160">
        <f>FEBRUARI!R37</f>
        <v>0</v>
      </c>
      <c r="J38" s="124">
        <f>FEBRUARI!S37</f>
        <v>0</v>
      </c>
      <c r="K38" s="176" t="e">
        <f>FEBRUARI!T37</f>
        <v>#REF!</v>
      </c>
      <c r="L38" s="120">
        <f>FEBRUARI!U37</f>
        <v>0</v>
      </c>
      <c r="M38" s="123">
        <f>FEBRUARI!V37</f>
        <v>0</v>
      </c>
      <c r="N38" s="123">
        <f>FEBRUARI!W37</f>
        <v>0</v>
      </c>
      <c r="O38" s="125">
        <f>FEBRUARI!X37</f>
        <v>0</v>
      </c>
      <c r="P38" s="126" t="e">
        <f>FEBRUARI!Y37</f>
        <v>#REF!</v>
      </c>
      <c r="Q38" s="222" t="b">
        <f>IF(LEFT(FEBRUARI!L37,1)="V",FEBRUARI!R37+FEBRUARI!U37)</f>
        <v>0</v>
      </c>
      <c r="R38" s="241">
        <f>FEBRUARI!Z37</f>
        <v>0</v>
      </c>
      <c r="S38" s="242">
        <f>FEBRUARI!AB37</f>
        <v>0</v>
      </c>
    </row>
    <row r="39" spans="1:19" ht="12.75" customHeight="1" x14ac:dyDescent="0.2">
      <c r="A39" s="717"/>
      <c r="B39" s="330">
        <f>FEBRUARI!C38</f>
        <v>0</v>
      </c>
      <c r="C39" s="121">
        <f>FEBRUARI!D38</f>
        <v>0</v>
      </c>
      <c r="D39" s="121">
        <f>FEBRUARI!E38</f>
        <v>0</v>
      </c>
      <c r="E39" s="121">
        <f>FEBRUARI!F38</f>
        <v>0</v>
      </c>
      <c r="F39" s="122">
        <f>FEBRUARI!G38</f>
        <v>0</v>
      </c>
      <c r="G39" s="331">
        <f>FEBRUARI!H38</f>
        <v>0</v>
      </c>
      <c r="H39" s="332">
        <f>FEBRUARI!I38</f>
        <v>0</v>
      </c>
      <c r="I39" s="160">
        <f>FEBRUARI!R38</f>
        <v>0</v>
      </c>
      <c r="J39" s="124">
        <f>FEBRUARI!S38</f>
        <v>0</v>
      </c>
      <c r="K39" s="176" t="e">
        <f>FEBRUARI!T38</f>
        <v>#REF!</v>
      </c>
      <c r="L39" s="120">
        <f>FEBRUARI!U38</f>
        <v>0</v>
      </c>
      <c r="M39" s="123">
        <f>FEBRUARI!V38</f>
        <v>0</v>
      </c>
      <c r="N39" s="123">
        <f>FEBRUARI!W38</f>
        <v>0</v>
      </c>
      <c r="O39" s="125">
        <f>FEBRUARI!X38</f>
        <v>0</v>
      </c>
      <c r="P39" s="126" t="e">
        <f>FEBRUARI!Y38</f>
        <v>#REF!</v>
      </c>
      <c r="Q39" s="222" t="b">
        <f>IF(LEFT(FEBRUARI!L38,1)="V",FEBRUARI!R38+FEBRUARI!U38)</f>
        <v>0</v>
      </c>
      <c r="R39" s="241">
        <f>FEBRUARI!Z38</f>
        <v>0</v>
      </c>
      <c r="S39" s="242">
        <f>FEBRUARI!AB38</f>
        <v>0</v>
      </c>
    </row>
    <row r="40" spans="1:19" ht="12.75" customHeight="1" x14ac:dyDescent="0.2">
      <c r="A40" s="717"/>
      <c r="B40" s="330">
        <f>FEBRUARI!C39</f>
        <v>0</v>
      </c>
      <c r="C40" s="121">
        <f>FEBRUARI!D39</f>
        <v>0</v>
      </c>
      <c r="D40" s="121">
        <f>FEBRUARI!E39</f>
        <v>0</v>
      </c>
      <c r="E40" s="121">
        <f>FEBRUARI!F39</f>
        <v>0</v>
      </c>
      <c r="F40" s="122">
        <f>FEBRUARI!G39</f>
        <v>0</v>
      </c>
      <c r="G40" s="331">
        <f>FEBRUARI!H39</f>
        <v>0</v>
      </c>
      <c r="H40" s="332">
        <f>FEBRUARI!I39</f>
        <v>0</v>
      </c>
      <c r="I40" s="160">
        <f>FEBRUARI!R39</f>
        <v>0</v>
      </c>
      <c r="J40" s="124">
        <f>FEBRUARI!S39</f>
        <v>0</v>
      </c>
      <c r="K40" s="176" t="e">
        <f>FEBRUARI!T39</f>
        <v>#REF!</v>
      </c>
      <c r="L40" s="120">
        <f>FEBRUARI!U39</f>
        <v>0</v>
      </c>
      <c r="M40" s="123">
        <f>FEBRUARI!V39</f>
        <v>0</v>
      </c>
      <c r="N40" s="123">
        <f>FEBRUARI!W39</f>
        <v>0</v>
      </c>
      <c r="O40" s="125">
        <f>FEBRUARI!X39</f>
        <v>0</v>
      </c>
      <c r="P40" s="126" t="e">
        <f>FEBRUARI!Y39</f>
        <v>#REF!</v>
      </c>
      <c r="Q40" s="222" t="b">
        <f>IF(LEFT(FEBRUARI!L39,1)="V",FEBRUARI!R39+FEBRUARI!U39)</f>
        <v>0</v>
      </c>
      <c r="R40" s="241">
        <f>FEBRUARI!Z39</f>
        <v>0</v>
      </c>
      <c r="S40" s="242">
        <f>FEBRUARI!AB39</f>
        <v>0</v>
      </c>
    </row>
    <row r="41" spans="1:19" ht="13.5" customHeight="1" thickBot="1" x14ac:dyDescent="0.25">
      <c r="A41" s="718"/>
      <c r="B41" s="339" t="e">
        <f>FEBRUARI!C40</f>
        <v>#REF!</v>
      </c>
      <c r="C41" s="142">
        <f>FEBRUARI!D40</f>
        <v>0</v>
      </c>
      <c r="D41" s="142">
        <f>FEBRUARI!E40</f>
        <v>0</v>
      </c>
      <c r="E41" s="142">
        <f>FEBRUARI!F40</f>
        <v>0</v>
      </c>
      <c r="F41" s="143">
        <f>FEBRUARI!G40</f>
        <v>0</v>
      </c>
      <c r="G41" s="340">
        <f>FEBRUARI!H40</f>
        <v>0</v>
      </c>
      <c r="H41" s="341">
        <f>FEBRUARI!I40</f>
        <v>0</v>
      </c>
      <c r="I41" s="168">
        <f>FEBRUARI!R40</f>
        <v>0</v>
      </c>
      <c r="J41" s="145">
        <f>FEBRUARI!S40</f>
        <v>0</v>
      </c>
      <c r="K41" s="177" t="e">
        <f>FEBRUARI!T40</f>
        <v>#REF!</v>
      </c>
      <c r="L41" s="141">
        <f>FEBRUARI!U40</f>
        <v>0</v>
      </c>
      <c r="M41" s="144">
        <f>FEBRUARI!V40</f>
        <v>0</v>
      </c>
      <c r="N41" s="144">
        <f>FEBRUARI!W40</f>
        <v>0</v>
      </c>
      <c r="O41" s="146">
        <f>FEBRUARI!X40</f>
        <v>0</v>
      </c>
      <c r="P41" s="147" t="e">
        <f>FEBRUARI!Y40</f>
        <v>#REF!</v>
      </c>
      <c r="Q41" s="223" t="b">
        <f>IF(LEFT(FEBRUARI!L40,1)="V",FEBRUARI!R40+FEBRUARI!U40)</f>
        <v>0</v>
      </c>
      <c r="R41" s="243">
        <f>FEBRUARI!Z40</f>
        <v>0</v>
      </c>
      <c r="S41" s="244">
        <f>FEBRUARI!AB40</f>
        <v>0</v>
      </c>
    </row>
    <row r="42" spans="1:19" ht="12.75" customHeight="1" x14ac:dyDescent="0.2">
      <c r="A42" s="716">
        <f>FEBRUARI!B41</f>
        <v>42773</v>
      </c>
      <c r="B42" s="327">
        <f>FEBRUARI!C41</f>
        <v>0</v>
      </c>
      <c r="C42" s="114">
        <f>FEBRUARI!D41</f>
        <v>0</v>
      </c>
      <c r="D42" s="114">
        <f>FEBRUARI!E41</f>
        <v>0</v>
      </c>
      <c r="E42" s="114">
        <f>FEBRUARI!F41</f>
        <v>0</v>
      </c>
      <c r="F42" s="115">
        <f>FEBRUARI!G41</f>
        <v>0</v>
      </c>
      <c r="G42" s="328">
        <f>FEBRUARI!H41</f>
        <v>0</v>
      </c>
      <c r="H42" s="329">
        <f>FEBRUARI!I41</f>
        <v>0</v>
      </c>
      <c r="I42" s="159">
        <f>FEBRUARI!R41</f>
        <v>0</v>
      </c>
      <c r="J42" s="117">
        <f>FEBRUARI!S41</f>
        <v>0</v>
      </c>
      <c r="K42" s="175" t="e">
        <f>FEBRUARI!T41</f>
        <v>#REF!</v>
      </c>
      <c r="L42" s="113">
        <f>FEBRUARI!U41</f>
        <v>0</v>
      </c>
      <c r="M42" s="116">
        <f>FEBRUARI!V41</f>
        <v>0</v>
      </c>
      <c r="N42" s="116">
        <f>FEBRUARI!W41</f>
        <v>0</v>
      </c>
      <c r="O42" s="118">
        <f>FEBRUARI!X41</f>
        <v>0</v>
      </c>
      <c r="P42" s="119" t="e">
        <f>FEBRUARI!Y41</f>
        <v>#REF!</v>
      </c>
      <c r="Q42" s="221" t="b">
        <f>IF(LEFT(FEBRUARI!L41,1)="V",FEBRUARI!R41+FEBRUARI!U41)</f>
        <v>0</v>
      </c>
      <c r="R42" s="239">
        <f>FEBRUARI!Z41</f>
        <v>0</v>
      </c>
      <c r="S42" s="240">
        <f>FEBRUARI!AB41</f>
        <v>0</v>
      </c>
    </row>
    <row r="43" spans="1:19" ht="12.75" customHeight="1" x14ac:dyDescent="0.2">
      <c r="A43" s="717"/>
      <c r="B43" s="330">
        <f>FEBRUARI!C42</f>
        <v>0</v>
      </c>
      <c r="C43" s="121">
        <f>FEBRUARI!D42</f>
        <v>0</v>
      </c>
      <c r="D43" s="121">
        <f>FEBRUARI!E42</f>
        <v>0</v>
      </c>
      <c r="E43" s="121">
        <f>FEBRUARI!F42</f>
        <v>0</v>
      </c>
      <c r="F43" s="122">
        <f>FEBRUARI!G42</f>
        <v>0</v>
      </c>
      <c r="G43" s="331">
        <f>FEBRUARI!H42</f>
        <v>0</v>
      </c>
      <c r="H43" s="332">
        <f>FEBRUARI!I42</f>
        <v>0</v>
      </c>
      <c r="I43" s="160">
        <f>FEBRUARI!R42</f>
        <v>0</v>
      </c>
      <c r="J43" s="124">
        <f>FEBRUARI!S42</f>
        <v>0</v>
      </c>
      <c r="K43" s="176" t="e">
        <f>FEBRUARI!T42</f>
        <v>#REF!</v>
      </c>
      <c r="L43" s="120">
        <f>FEBRUARI!U42</f>
        <v>0</v>
      </c>
      <c r="M43" s="123">
        <f>FEBRUARI!V42</f>
        <v>0</v>
      </c>
      <c r="N43" s="123">
        <f>FEBRUARI!W42</f>
        <v>0</v>
      </c>
      <c r="O43" s="125">
        <f>FEBRUARI!X42</f>
        <v>0</v>
      </c>
      <c r="P43" s="126" t="e">
        <f>FEBRUARI!Y42</f>
        <v>#REF!</v>
      </c>
      <c r="Q43" s="222" t="b">
        <f>IF(LEFT(FEBRUARI!L42,1)="V",FEBRUARI!R42+FEBRUARI!U42)</f>
        <v>0</v>
      </c>
      <c r="R43" s="241">
        <f>FEBRUARI!Z42</f>
        <v>0</v>
      </c>
      <c r="S43" s="242">
        <f>FEBRUARI!AB42</f>
        <v>0</v>
      </c>
    </row>
    <row r="44" spans="1:19" ht="12.75" customHeight="1" x14ac:dyDescent="0.2">
      <c r="A44" s="717"/>
      <c r="B44" s="330">
        <f>FEBRUARI!C43</f>
        <v>0</v>
      </c>
      <c r="C44" s="121">
        <f>FEBRUARI!D43</f>
        <v>0</v>
      </c>
      <c r="D44" s="121">
        <f>FEBRUARI!E43</f>
        <v>0</v>
      </c>
      <c r="E44" s="121">
        <f>FEBRUARI!F43</f>
        <v>0</v>
      </c>
      <c r="F44" s="122">
        <f>FEBRUARI!G43</f>
        <v>0</v>
      </c>
      <c r="G44" s="331">
        <f>FEBRUARI!H43</f>
        <v>0</v>
      </c>
      <c r="H44" s="332">
        <f>FEBRUARI!I43</f>
        <v>0</v>
      </c>
      <c r="I44" s="160">
        <f>FEBRUARI!R43</f>
        <v>0</v>
      </c>
      <c r="J44" s="124">
        <f>FEBRUARI!S43</f>
        <v>0</v>
      </c>
      <c r="K44" s="176" t="e">
        <f>FEBRUARI!T43</f>
        <v>#REF!</v>
      </c>
      <c r="L44" s="120">
        <f>FEBRUARI!U43</f>
        <v>0</v>
      </c>
      <c r="M44" s="123">
        <f>FEBRUARI!V43</f>
        <v>0</v>
      </c>
      <c r="N44" s="123">
        <f>FEBRUARI!W43</f>
        <v>0</v>
      </c>
      <c r="O44" s="125">
        <f>FEBRUARI!X43</f>
        <v>0</v>
      </c>
      <c r="P44" s="126" t="e">
        <f>FEBRUARI!Y43</f>
        <v>#REF!</v>
      </c>
      <c r="Q44" s="222" t="b">
        <f>IF(LEFT(FEBRUARI!L43,1)="V",FEBRUARI!R43+FEBRUARI!U43)</f>
        <v>0</v>
      </c>
      <c r="R44" s="241">
        <f>FEBRUARI!Z43</f>
        <v>0</v>
      </c>
      <c r="S44" s="242">
        <f>FEBRUARI!AB43</f>
        <v>0</v>
      </c>
    </row>
    <row r="45" spans="1:19" ht="12.75" customHeight="1" x14ac:dyDescent="0.2">
      <c r="A45" s="717"/>
      <c r="B45" s="330">
        <f>FEBRUARI!C44</f>
        <v>0</v>
      </c>
      <c r="C45" s="121">
        <f>FEBRUARI!D44</f>
        <v>0</v>
      </c>
      <c r="D45" s="121">
        <f>FEBRUARI!E44</f>
        <v>0</v>
      </c>
      <c r="E45" s="121">
        <f>FEBRUARI!F44</f>
        <v>0</v>
      </c>
      <c r="F45" s="122">
        <f>FEBRUARI!G44</f>
        <v>0</v>
      </c>
      <c r="G45" s="331">
        <f>FEBRUARI!H44</f>
        <v>0</v>
      </c>
      <c r="H45" s="332">
        <f>FEBRUARI!I44</f>
        <v>0</v>
      </c>
      <c r="I45" s="160">
        <f>FEBRUARI!R44</f>
        <v>0</v>
      </c>
      <c r="J45" s="124">
        <f>FEBRUARI!S44</f>
        <v>0</v>
      </c>
      <c r="K45" s="176" t="e">
        <f>FEBRUARI!T44</f>
        <v>#REF!</v>
      </c>
      <c r="L45" s="120">
        <f>FEBRUARI!U44</f>
        <v>0</v>
      </c>
      <c r="M45" s="123">
        <f>FEBRUARI!V44</f>
        <v>0</v>
      </c>
      <c r="N45" s="123">
        <f>FEBRUARI!W44</f>
        <v>0</v>
      </c>
      <c r="O45" s="125">
        <f>FEBRUARI!X44</f>
        <v>0</v>
      </c>
      <c r="P45" s="126" t="e">
        <f>FEBRUARI!Y44</f>
        <v>#REF!</v>
      </c>
      <c r="Q45" s="222" t="b">
        <f>IF(LEFT(FEBRUARI!L44,1)="V",FEBRUARI!R44+FEBRUARI!U44)</f>
        <v>0</v>
      </c>
      <c r="R45" s="241">
        <f>FEBRUARI!Z44</f>
        <v>0</v>
      </c>
      <c r="S45" s="242">
        <f>FEBRUARI!AB44</f>
        <v>0</v>
      </c>
    </row>
    <row r="46" spans="1:19" ht="13.5" customHeight="1" thickBot="1" x14ac:dyDescent="0.25">
      <c r="A46" s="718"/>
      <c r="B46" s="333" t="e">
        <f>FEBRUARI!C45</f>
        <v>#REF!</v>
      </c>
      <c r="C46" s="128">
        <f>FEBRUARI!D45</f>
        <v>0</v>
      </c>
      <c r="D46" s="128">
        <f>FEBRUARI!E45</f>
        <v>0</v>
      </c>
      <c r="E46" s="128">
        <f>FEBRUARI!F45</f>
        <v>0</v>
      </c>
      <c r="F46" s="129">
        <f>FEBRUARI!G45</f>
        <v>0</v>
      </c>
      <c r="G46" s="334">
        <f>FEBRUARI!H45</f>
        <v>0</v>
      </c>
      <c r="H46" s="335">
        <f>FEBRUARI!I45</f>
        <v>0</v>
      </c>
      <c r="I46" s="161">
        <f>FEBRUARI!R45</f>
        <v>0</v>
      </c>
      <c r="J46" s="131">
        <f>FEBRUARI!S45</f>
        <v>0</v>
      </c>
      <c r="K46" s="178" t="e">
        <f>FEBRUARI!T45</f>
        <v>#REF!</v>
      </c>
      <c r="L46" s="127">
        <f>FEBRUARI!U45</f>
        <v>0</v>
      </c>
      <c r="M46" s="130">
        <f>FEBRUARI!V45</f>
        <v>0</v>
      </c>
      <c r="N46" s="130">
        <f>FEBRUARI!W45</f>
        <v>0</v>
      </c>
      <c r="O46" s="132">
        <f>FEBRUARI!X45</f>
        <v>0</v>
      </c>
      <c r="P46" s="133" t="e">
        <f>FEBRUARI!Y45</f>
        <v>#REF!</v>
      </c>
      <c r="Q46" s="224" t="b">
        <f>IF(LEFT(FEBRUARI!L45,1)="V",FEBRUARI!R45+FEBRUARI!U45)</f>
        <v>0</v>
      </c>
      <c r="R46" s="243">
        <f>FEBRUARI!Z45</f>
        <v>0</v>
      </c>
      <c r="S46" s="244">
        <f>FEBRUARI!AB45</f>
        <v>0</v>
      </c>
    </row>
    <row r="47" spans="1:19" ht="12.75" customHeight="1" x14ac:dyDescent="0.2">
      <c r="A47" s="716">
        <f>FEBRUARI!B46</f>
        <v>42774</v>
      </c>
      <c r="B47" s="327">
        <f>FEBRUARI!C46</f>
        <v>0</v>
      </c>
      <c r="C47" s="114">
        <f>FEBRUARI!D46</f>
        <v>0</v>
      </c>
      <c r="D47" s="114">
        <f>FEBRUARI!E46</f>
        <v>0</v>
      </c>
      <c r="E47" s="114">
        <f>FEBRUARI!F46</f>
        <v>0</v>
      </c>
      <c r="F47" s="115">
        <f>FEBRUARI!G46</f>
        <v>0</v>
      </c>
      <c r="G47" s="328">
        <f>FEBRUARI!H46</f>
        <v>0</v>
      </c>
      <c r="H47" s="329">
        <f>FEBRUARI!I46</f>
        <v>0</v>
      </c>
      <c r="I47" s="159">
        <f>FEBRUARI!R46</f>
        <v>0</v>
      </c>
      <c r="J47" s="117">
        <f>FEBRUARI!S46</f>
        <v>0</v>
      </c>
      <c r="K47" s="175" t="e">
        <f>FEBRUARI!T46</f>
        <v>#REF!</v>
      </c>
      <c r="L47" s="113">
        <f>FEBRUARI!U46</f>
        <v>0</v>
      </c>
      <c r="M47" s="116">
        <f>FEBRUARI!V46</f>
        <v>0</v>
      </c>
      <c r="N47" s="116">
        <f>FEBRUARI!W46</f>
        <v>0</v>
      </c>
      <c r="O47" s="118">
        <f>FEBRUARI!X46</f>
        <v>0</v>
      </c>
      <c r="P47" s="119" t="e">
        <f>FEBRUARI!Y46</f>
        <v>#REF!</v>
      </c>
      <c r="Q47" s="221" t="b">
        <f>IF(LEFT(FEBRUARI!L46,1)="V",FEBRUARI!R46+FEBRUARI!U46)</f>
        <v>0</v>
      </c>
      <c r="R47" s="239">
        <f>FEBRUARI!Z46</f>
        <v>0</v>
      </c>
      <c r="S47" s="240">
        <f>FEBRUARI!AB46</f>
        <v>0</v>
      </c>
    </row>
    <row r="48" spans="1:19" ht="12.75" customHeight="1" x14ac:dyDescent="0.2">
      <c r="A48" s="717"/>
      <c r="B48" s="330">
        <f>FEBRUARI!C47</f>
        <v>0</v>
      </c>
      <c r="C48" s="121">
        <f>FEBRUARI!D47</f>
        <v>0</v>
      </c>
      <c r="D48" s="121">
        <f>FEBRUARI!E47</f>
        <v>0</v>
      </c>
      <c r="E48" s="121">
        <f>FEBRUARI!F47</f>
        <v>0</v>
      </c>
      <c r="F48" s="122">
        <f>FEBRUARI!G47</f>
        <v>0</v>
      </c>
      <c r="G48" s="331">
        <f>FEBRUARI!H47</f>
        <v>0</v>
      </c>
      <c r="H48" s="332">
        <f>FEBRUARI!I47</f>
        <v>0</v>
      </c>
      <c r="I48" s="160">
        <f>FEBRUARI!R47</f>
        <v>0</v>
      </c>
      <c r="J48" s="124">
        <f>FEBRUARI!S47</f>
        <v>0</v>
      </c>
      <c r="K48" s="176" t="e">
        <f>FEBRUARI!T47</f>
        <v>#REF!</v>
      </c>
      <c r="L48" s="120">
        <f>FEBRUARI!U47</f>
        <v>0</v>
      </c>
      <c r="M48" s="123">
        <f>FEBRUARI!V47</f>
        <v>0</v>
      </c>
      <c r="N48" s="123">
        <f>FEBRUARI!W47</f>
        <v>0</v>
      </c>
      <c r="O48" s="125">
        <f>FEBRUARI!X47</f>
        <v>0</v>
      </c>
      <c r="P48" s="126" t="e">
        <f>FEBRUARI!Y47</f>
        <v>#REF!</v>
      </c>
      <c r="Q48" s="222" t="b">
        <f>IF(LEFT(FEBRUARI!L47,1)="V",FEBRUARI!R47+FEBRUARI!U47)</f>
        <v>0</v>
      </c>
      <c r="R48" s="241">
        <f>FEBRUARI!Z47</f>
        <v>0</v>
      </c>
      <c r="S48" s="242">
        <f>FEBRUARI!AB47</f>
        <v>0</v>
      </c>
    </row>
    <row r="49" spans="1:19" ht="12.75" customHeight="1" x14ac:dyDescent="0.2">
      <c r="A49" s="717"/>
      <c r="B49" s="330">
        <f>FEBRUARI!C48</f>
        <v>0</v>
      </c>
      <c r="C49" s="121">
        <f>FEBRUARI!D48</f>
        <v>0</v>
      </c>
      <c r="D49" s="121">
        <f>FEBRUARI!E48</f>
        <v>0</v>
      </c>
      <c r="E49" s="121">
        <f>FEBRUARI!F48</f>
        <v>0</v>
      </c>
      <c r="F49" s="122">
        <f>FEBRUARI!G48</f>
        <v>0</v>
      </c>
      <c r="G49" s="331">
        <f>FEBRUARI!H48</f>
        <v>0</v>
      </c>
      <c r="H49" s="332">
        <f>FEBRUARI!I48</f>
        <v>0</v>
      </c>
      <c r="I49" s="160">
        <f>FEBRUARI!R48</f>
        <v>0</v>
      </c>
      <c r="J49" s="124">
        <f>FEBRUARI!S48</f>
        <v>0</v>
      </c>
      <c r="K49" s="176" t="e">
        <f>FEBRUARI!T48</f>
        <v>#REF!</v>
      </c>
      <c r="L49" s="120">
        <f>FEBRUARI!U48</f>
        <v>0</v>
      </c>
      <c r="M49" s="123">
        <f>FEBRUARI!V48</f>
        <v>0</v>
      </c>
      <c r="N49" s="123">
        <f>FEBRUARI!W48</f>
        <v>0</v>
      </c>
      <c r="O49" s="125">
        <f>FEBRUARI!X48</f>
        <v>0</v>
      </c>
      <c r="P49" s="126" t="e">
        <f>FEBRUARI!Y48</f>
        <v>#REF!</v>
      </c>
      <c r="Q49" s="222" t="b">
        <f>IF(LEFT(FEBRUARI!L48,1)="V",FEBRUARI!R48+FEBRUARI!U48)</f>
        <v>0</v>
      </c>
      <c r="R49" s="241">
        <f>FEBRUARI!Z48</f>
        <v>0</v>
      </c>
      <c r="S49" s="242">
        <f>FEBRUARI!AB48</f>
        <v>0</v>
      </c>
    </row>
    <row r="50" spans="1:19" ht="12.75" customHeight="1" x14ac:dyDescent="0.2">
      <c r="A50" s="717"/>
      <c r="B50" s="330">
        <f>FEBRUARI!C49</f>
        <v>0</v>
      </c>
      <c r="C50" s="121">
        <f>FEBRUARI!D49</f>
        <v>0</v>
      </c>
      <c r="D50" s="121">
        <f>FEBRUARI!E49</f>
        <v>0</v>
      </c>
      <c r="E50" s="121">
        <f>FEBRUARI!F49</f>
        <v>0</v>
      </c>
      <c r="F50" s="122">
        <f>FEBRUARI!G49</f>
        <v>0</v>
      </c>
      <c r="G50" s="331">
        <f>FEBRUARI!H49</f>
        <v>0</v>
      </c>
      <c r="H50" s="332">
        <f>FEBRUARI!I49</f>
        <v>0</v>
      </c>
      <c r="I50" s="160">
        <f>FEBRUARI!R49</f>
        <v>0</v>
      </c>
      <c r="J50" s="124">
        <f>FEBRUARI!S49</f>
        <v>0</v>
      </c>
      <c r="K50" s="176" t="e">
        <f>FEBRUARI!T49</f>
        <v>#REF!</v>
      </c>
      <c r="L50" s="120">
        <f>FEBRUARI!U49</f>
        <v>0</v>
      </c>
      <c r="M50" s="123">
        <f>FEBRUARI!V49</f>
        <v>0</v>
      </c>
      <c r="N50" s="123">
        <f>FEBRUARI!W49</f>
        <v>0</v>
      </c>
      <c r="O50" s="125">
        <f>FEBRUARI!X49</f>
        <v>0</v>
      </c>
      <c r="P50" s="126" t="e">
        <f>FEBRUARI!Y49</f>
        <v>#REF!</v>
      </c>
      <c r="Q50" s="222" t="b">
        <f>IF(LEFT(FEBRUARI!L49,1)="V",FEBRUARI!R49+FEBRUARI!U49)</f>
        <v>0</v>
      </c>
      <c r="R50" s="241">
        <f>FEBRUARI!Z49</f>
        <v>0</v>
      </c>
      <c r="S50" s="242">
        <f>FEBRUARI!AB49</f>
        <v>0</v>
      </c>
    </row>
    <row r="51" spans="1:19" ht="13.5" customHeight="1" thickBot="1" x14ac:dyDescent="0.25">
      <c r="A51" s="718"/>
      <c r="B51" s="333" t="e">
        <f>FEBRUARI!C50</f>
        <v>#REF!</v>
      </c>
      <c r="C51" s="128">
        <f>FEBRUARI!D50</f>
        <v>0</v>
      </c>
      <c r="D51" s="128">
        <f>FEBRUARI!E50</f>
        <v>0</v>
      </c>
      <c r="E51" s="128">
        <f>FEBRUARI!F50</f>
        <v>0</v>
      </c>
      <c r="F51" s="129">
        <f>FEBRUARI!G50</f>
        <v>0</v>
      </c>
      <c r="G51" s="334">
        <f>FEBRUARI!H50</f>
        <v>0</v>
      </c>
      <c r="H51" s="335">
        <f>FEBRUARI!I50</f>
        <v>0</v>
      </c>
      <c r="I51" s="161">
        <f>FEBRUARI!R50</f>
        <v>0</v>
      </c>
      <c r="J51" s="131">
        <f>FEBRUARI!S50</f>
        <v>0</v>
      </c>
      <c r="K51" s="178" t="e">
        <f>FEBRUARI!T50</f>
        <v>#REF!</v>
      </c>
      <c r="L51" s="127">
        <f>FEBRUARI!U50</f>
        <v>0</v>
      </c>
      <c r="M51" s="130">
        <f>FEBRUARI!V50</f>
        <v>0</v>
      </c>
      <c r="N51" s="130">
        <f>FEBRUARI!W50</f>
        <v>0</v>
      </c>
      <c r="O51" s="132">
        <f>FEBRUARI!X50</f>
        <v>0</v>
      </c>
      <c r="P51" s="133" t="e">
        <f>FEBRUARI!Y50</f>
        <v>#REF!</v>
      </c>
      <c r="Q51" s="224" t="b">
        <f>IF(LEFT(FEBRUARI!L50,1)="V",FEBRUARI!R50+FEBRUARI!U50)</f>
        <v>0</v>
      </c>
      <c r="R51" s="243">
        <f>FEBRUARI!Z50</f>
        <v>0</v>
      </c>
      <c r="S51" s="244">
        <f>FEBRUARI!AB50</f>
        <v>0</v>
      </c>
    </row>
    <row r="52" spans="1:19" ht="12.75" customHeight="1" x14ac:dyDescent="0.2">
      <c r="A52" s="716">
        <f>FEBRUARI!B51</f>
        <v>42775</v>
      </c>
      <c r="B52" s="327">
        <f>FEBRUARI!C51</f>
        <v>0</v>
      </c>
      <c r="C52" s="114">
        <f>FEBRUARI!D51</f>
        <v>0</v>
      </c>
      <c r="D52" s="114">
        <f>FEBRUARI!E51</f>
        <v>0</v>
      </c>
      <c r="E52" s="114">
        <f>FEBRUARI!F51</f>
        <v>0</v>
      </c>
      <c r="F52" s="115">
        <f>FEBRUARI!G51</f>
        <v>0</v>
      </c>
      <c r="G52" s="328">
        <f>FEBRUARI!H51</f>
        <v>0</v>
      </c>
      <c r="H52" s="329">
        <f>FEBRUARI!I51</f>
        <v>0</v>
      </c>
      <c r="I52" s="159">
        <f>FEBRUARI!R51</f>
        <v>0</v>
      </c>
      <c r="J52" s="117">
        <f>FEBRUARI!S51</f>
        <v>0</v>
      </c>
      <c r="K52" s="175" t="e">
        <f>FEBRUARI!T51</f>
        <v>#REF!</v>
      </c>
      <c r="L52" s="113">
        <f>FEBRUARI!U51</f>
        <v>0</v>
      </c>
      <c r="M52" s="116">
        <f>FEBRUARI!V51</f>
        <v>0</v>
      </c>
      <c r="N52" s="116">
        <f>FEBRUARI!W51</f>
        <v>0</v>
      </c>
      <c r="O52" s="118">
        <f>FEBRUARI!X51</f>
        <v>0</v>
      </c>
      <c r="P52" s="119" t="e">
        <f>FEBRUARI!Y51</f>
        <v>#REF!</v>
      </c>
      <c r="Q52" s="221" t="b">
        <f>IF(LEFT(FEBRUARI!L51,1)="V",FEBRUARI!R51+FEBRUARI!U51)</f>
        <v>0</v>
      </c>
      <c r="R52" s="247">
        <f>FEBRUARI!Z51</f>
        <v>0</v>
      </c>
      <c r="S52" s="248">
        <f>FEBRUARI!AB51</f>
        <v>0</v>
      </c>
    </row>
    <row r="53" spans="1:19" ht="12.75" customHeight="1" x14ac:dyDescent="0.2">
      <c r="A53" s="717"/>
      <c r="B53" s="330">
        <f>FEBRUARI!C52</f>
        <v>0</v>
      </c>
      <c r="C53" s="121">
        <f>FEBRUARI!D52</f>
        <v>0</v>
      </c>
      <c r="D53" s="121">
        <f>FEBRUARI!E52</f>
        <v>0</v>
      </c>
      <c r="E53" s="121">
        <f>FEBRUARI!F52</f>
        <v>0</v>
      </c>
      <c r="F53" s="122">
        <f>FEBRUARI!G52</f>
        <v>0</v>
      </c>
      <c r="G53" s="331">
        <f>FEBRUARI!H52</f>
        <v>0</v>
      </c>
      <c r="H53" s="332">
        <f>FEBRUARI!I52</f>
        <v>0</v>
      </c>
      <c r="I53" s="160">
        <f>FEBRUARI!R52</f>
        <v>0</v>
      </c>
      <c r="J53" s="124">
        <f>FEBRUARI!S52</f>
        <v>0</v>
      </c>
      <c r="K53" s="176" t="e">
        <f>FEBRUARI!T52</f>
        <v>#REF!</v>
      </c>
      <c r="L53" s="120">
        <f>FEBRUARI!U52</f>
        <v>0</v>
      </c>
      <c r="M53" s="123">
        <f>FEBRUARI!V52</f>
        <v>0</v>
      </c>
      <c r="N53" s="123">
        <f>FEBRUARI!W52</f>
        <v>0</v>
      </c>
      <c r="O53" s="125">
        <f>FEBRUARI!X52</f>
        <v>0</v>
      </c>
      <c r="P53" s="126" t="e">
        <f>FEBRUARI!Y52</f>
        <v>#REF!</v>
      </c>
      <c r="Q53" s="222" t="b">
        <f>IF(LEFT(FEBRUARI!L52,1)="V",FEBRUARI!R52+FEBRUARI!U52)</f>
        <v>0</v>
      </c>
      <c r="R53" s="241">
        <f>FEBRUARI!Z52</f>
        <v>0</v>
      </c>
      <c r="S53" s="242">
        <f>FEBRUARI!AB52</f>
        <v>0</v>
      </c>
    </row>
    <row r="54" spans="1:19" ht="12.75" customHeight="1" x14ac:dyDescent="0.2">
      <c r="A54" s="717"/>
      <c r="B54" s="330">
        <f>FEBRUARI!C53</f>
        <v>0</v>
      </c>
      <c r="C54" s="121">
        <f>FEBRUARI!D53</f>
        <v>0</v>
      </c>
      <c r="D54" s="121">
        <f>FEBRUARI!E53</f>
        <v>0</v>
      </c>
      <c r="E54" s="121">
        <f>FEBRUARI!F53</f>
        <v>0</v>
      </c>
      <c r="F54" s="122">
        <f>FEBRUARI!G53</f>
        <v>0</v>
      </c>
      <c r="G54" s="331">
        <f>FEBRUARI!H53</f>
        <v>0</v>
      </c>
      <c r="H54" s="332">
        <f>FEBRUARI!I53</f>
        <v>0</v>
      </c>
      <c r="I54" s="160">
        <f>FEBRUARI!R53</f>
        <v>0</v>
      </c>
      <c r="J54" s="124">
        <f>FEBRUARI!S53</f>
        <v>0</v>
      </c>
      <c r="K54" s="176" t="e">
        <f>FEBRUARI!T53</f>
        <v>#REF!</v>
      </c>
      <c r="L54" s="120">
        <f>FEBRUARI!U53</f>
        <v>0</v>
      </c>
      <c r="M54" s="123">
        <f>FEBRUARI!V53</f>
        <v>0</v>
      </c>
      <c r="N54" s="123">
        <f>FEBRUARI!W53</f>
        <v>0</v>
      </c>
      <c r="O54" s="125">
        <f>FEBRUARI!X53</f>
        <v>0</v>
      </c>
      <c r="P54" s="126" t="e">
        <f>FEBRUARI!Y53</f>
        <v>#REF!</v>
      </c>
      <c r="Q54" s="222" t="b">
        <f>IF(LEFT(FEBRUARI!L53,1)="V",FEBRUARI!R53+FEBRUARI!U53)</f>
        <v>0</v>
      </c>
      <c r="R54" s="241">
        <f>FEBRUARI!Z53</f>
        <v>0</v>
      </c>
      <c r="S54" s="242">
        <f>FEBRUARI!AB53</f>
        <v>0</v>
      </c>
    </row>
    <row r="55" spans="1:19" ht="12.75" customHeight="1" x14ac:dyDescent="0.2">
      <c r="A55" s="717"/>
      <c r="B55" s="330">
        <f>FEBRUARI!C54</f>
        <v>0</v>
      </c>
      <c r="C55" s="121">
        <f>FEBRUARI!D54</f>
        <v>0</v>
      </c>
      <c r="D55" s="121">
        <f>FEBRUARI!E54</f>
        <v>0</v>
      </c>
      <c r="E55" s="121">
        <f>FEBRUARI!F54</f>
        <v>0</v>
      </c>
      <c r="F55" s="122">
        <f>FEBRUARI!G54</f>
        <v>0</v>
      </c>
      <c r="G55" s="331">
        <f>FEBRUARI!H54</f>
        <v>0</v>
      </c>
      <c r="H55" s="332">
        <f>FEBRUARI!I54</f>
        <v>0</v>
      </c>
      <c r="I55" s="160">
        <f>FEBRUARI!R54</f>
        <v>0</v>
      </c>
      <c r="J55" s="124">
        <f>FEBRUARI!S54</f>
        <v>0</v>
      </c>
      <c r="K55" s="176" t="e">
        <f>FEBRUARI!T54</f>
        <v>#REF!</v>
      </c>
      <c r="L55" s="120">
        <f>FEBRUARI!U54</f>
        <v>0</v>
      </c>
      <c r="M55" s="123">
        <f>FEBRUARI!V54</f>
        <v>0</v>
      </c>
      <c r="N55" s="123">
        <f>FEBRUARI!W54</f>
        <v>0</v>
      </c>
      <c r="O55" s="125">
        <f>FEBRUARI!X54</f>
        <v>0</v>
      </c>
      <c r="P55" s="126" t="e">
        <f>FEBRUARI!Y54</f>
        <v>#REF!</v>
      </c>
      <c r="Q55" s="222" t="b">
        <f>IF(LEFT(FEBRUARI!L54,1)="V",FEBRUARI!R54+FEBRUARI!U54)</f>
        <v>0</v>
      </c>
      <c r="R55" s="241">
        <f>FEBRUARI!Z54</f>
        <v>0</v>
      </c>
      <c r="S55" s="242">
        <f>FEBRUARI!AB54</f>
        <v>0</v>
      </c>
    </row>
    <row r="56" spans="1:19" ht="13.5" customHeight="1" thickBot="1" x14ac:dyDescent="0.25">
      <c r="A56" s="718"/>
      <c r="B56" s="333" t="e">
        <f>FEBRUARI!C55</f>
        <v>#REF!</v>
      </c>
      <c r="C56" s="128">
        <f>FEBRUARI!D55</f>
        <v>0</v>
      </c>
      <c r="D56" s="128">
        <f>FEBRUARI!E55</f>
        <v>0</v>
      </c>
      <c r="E56" s="128">
        <f>FEBRUARI!F55</f>
        <v>0</v>
      </c>
      <c r="F56" s="129">
        <f>FEBRUARI!G55</f>
        <v>0</v>
      </c>
      <c r="G56" s="334">
        <f>FEBRUARI!H55</f>
        <v>0</v>
      </c>
      <c r="H56" s="335">
        <f>FEBRUARI!I55</f>
        <v>0</v>
      </c>
      <c r="I56" s="161">
        <f>FEBRUARI!R55</f>
        <v>0</v>
      </c>
      <c r="J56" s="131">
        <f>FEBRUARI!S55</f>
        <v>0</v>
      </c>
      <c r="K56" s="178" t="e">
        <f>FEBRUARI!T55</f>
        <v>#REF!</v>
      </c>
      <c r="L56" s="127">
        <f>FEBRUARI!U55</f>
        <v>0</v>
      </c>
      <c r="M56" s="130">
        <f>FEBRUARI!V55</f>
        <v>0</v>
      </c>
      <c r="N56" s="130">
        <f>FEBRUARI!W55</f>
        <v>0</v>
      </c>
      <c r="O56" s="132">
        <f>FEBRUARI!X55</f>
        <v>0</v>
      </c>
      <c r="P56" s="133" t="e">
        <f>FEBRUARI!Y55</f>
        <v>#REF!</v>
      </c>
      <c r="Q56" s="224" t="b">
        <f>IF(LEFT(FEBRUARI!L55,1)="V",FEBRUARI!R55+FEBRUARI!U55)</f>
        <v>0</v>
      </c>
      <c r="R56" s="245">
        <f>FEBRUARI!Z55</f>
        <v>0</v>
      </c>
      <c r="S56" s="246">
        <f>FEBRUARI!AB55</f>
        <v>0</v>
      </c>
    </row>
    <row r="57" spans="1:19" ht="12.75" customHeight="1" x14ac:dyDescent="0.2">
      <c r="A57" s="716">
        <f>FEBRUARI!B56</f>
        <v>42776</v>
      </c>
      <c r="B57" s="336">
        <f>FEBRUARI!C56</f>
        <v>0</v>
      </c>
      <c r="C57" s="135">
        <f>FEBRUARI!D56</f>
        <v>0</v>
      </c>
      <c r="D57" s="135">
        <f>FEBRUARI!E56</f>
        <v>0</v>
      </c>
      <c r="E57" s="135">
        <f>FEBRUARI!F56</f>
        <v>0</v>
      </c>
      <c r="F57" s="136">
        <f>FEBRUARI!G56</f>
        <v>0</v>
      </c>
      <c r="G57" s="337">
        <f>FEBRUARI!H56</f>
        <v>0</v>
      </c>
      <c r="H57" s="338">
        <f>FEBRUARI!I56</f>
        <v>0</v>
      </c>
      <c r="I57" s="169">
        <f>FEBRUARI!R56</f>
        <v>0</v>
      </c>
      <c r="J57" s="138">
        <f>FEBRUARI!S56</f>
        <v>0</v>
      </c>
      <c r="K57" s="179" t="e">
        <f>FEBRUARI!T56</f>
        <v>#REF!</v>
      </c>
      <c r="L57" s="134">
        <f>FEBRUARI!U56</f>
        <v>0</v>
      </c>
      <c r="M57" s="137">
        <f>FEBRUARI!V56</f>
        <v>0</v>
      </c>
      <c r="N57" s="137">
        <f>FEBRUARI!W56</f>
        <v>0</v>
      </c>
      <c r="O57" s="139">
        <f>FEBRUARI!X56</f>
        <v>0</v>
      </c>
      <c r="P57" s="140" t="e">
        <f>FEBRUARI!Y56</f>
        <v>#REF!</v>
      </c>
      <c r="Q57" s="225" t="b">
        <f>IF(LEFT(FEBRUARI!L56,1)="V",FEBRUARI!R56+FEBRUARI!U56)</f>
        <v>0</v>
      </c>
      <c r="R57" s="239">
        <f>FEBRUARI!Z56</f>
        <v>0</v>
      </c>
      <c r="S57" s="240">
        <f>FEBRUARI!AB56</f>
        <v>0</v>
      </c>
    </row>
    <row r="58" spans="1:19" ht="12.75" customHeight="1" x14ac:dyDescent="0.2">
      <c r="A58" s="717"/>
      <c r="B58" s="330">
        <f>FEBRUARI!C57</f>
        <v>0</v>
      </c>
      <c r="C58" s="121">
        <f>FEBRUARI!D57</f>
        <v>0</v>
      </c>
      <c r="D58" s="121">
        <f>FEBRUARI!E57</f>
        <v>0</v>
      </c>
      <c r="E58" s="121">
        <f>FEBRUARI!F57</f>
        <v>0</v>
      </c>
      <c r="F58" s="122">
        <f>FEBRUARI!G57</f>
        <v>0</v>
      </c>
      <c r="G58" s="331">
        <f>FEBRUARI!H57</f>
        <v>0</v>
      </c>
      <c r="H58" s="332">
        <f>FEBRUARI!I57</f>
        <v>0</v>
      </c>
      <c r="I58" s="160">
        <f>FEBRUARI!R57</f>
        <v>0</v>
      </c>
      <c r="J58" s="124">
        <f>FEBRUARI!S57</f>
        <v>0</v>
      </c>
      <c r="K58" s="176" t="e">
        <f>FEBRUARI!T57</f>
        <v>#REF!</v>
      </c>
      <c r="L58" s="120">
        <f>FEBRUARI!U57</f>
        <v>0</v>
      </c>
      <c r="M58" s="123">
        <f>FEBRUARI!V57</f>
        <v>0</v>
      </c>
      <c r="N58" s="123">
        <f>FEBRUARI!W57</f>
        <v>0</v>
      </c>
      <c r="O58" s="125">
        <f>FEBRUARI!X57</f>
        <v>0</v>
      </c>
      <c r="P58" s="126" t="e">
        <f>FEBRUARI!Y57</f>
        <v>#REF!</v>
      </c>
      <c r="Q58" s="222" t="b">
        <f>IF(LEFT(FEBRUARI!L57,1)="V",FEBRUARI!R57+FEBRUARI!U57)</f>
        <v>0</v>
      </c>
      <c r="R58" s="241">
        <f>FEBRUARI!Z57</f>
        <v>0</v>
      </c>
      <c r="S58" s="242">
        <f>FEBRUARI!AB57</f>
        <v>0</v>
      </c>
    </row>
    <row r="59" spans="1:19" ht="12.75" customHeight="1" x14ac:dyDescent="0.2">
      <c r="A59" s="717"/>
      <c r="B59" s="330">
        <f>FEBRUARI!C58</f>
        <v>0</v>
      </c>
      <c r="C59" s="121">
        <f>FEBRUARI!D58</f>
        <v>0</v>
      </c>
      <c r="D59" s="121">
        <f>FEBRUARI!E58</f>
        <v>0</v>
      </c>
      <c r="E59" s="121">
        <f>FEBRUARI!F58</f>
        <v>0</v>
      </c>
      <c r="F59" s="122">
        <f>FEBRUARI!G58</f>
        <v>0</v>
      </c>
      <c r="G59" s="331">
        <f>FEBRUARI!H58</f>
        <v>0</v>
      </c>
      <c r="H59" s="332">
        <f>FEBRUARI!I58</f>
        <v>0</v>
      </c>
      <c r="I59" s="160">
        <f>FEBRUARI!R58</f>
        <v>0</v>
      </c>
      <c r="J59" s="124">
        <f>FEBRUARI!S58</f>
        <v>0</v>
      </c>
      <c r="K59" s="176" t="e">
        <f>FEBRUARI!T58</f>
        <v>#REF!</v>
      </c>
      <c r="L59" s="120">
        <f>FEBRUARI!U58</f>
        <v>0</v>
      </c>
      <c r="M59" s="123">
        <f>FEBRUARI!V58</f>
        <v>0</v>
      </c>
      <c r="N59" s="123">
        <f>FEBRUARI!W58</f>
        <v>0</v>
      </c>
      <c r="O59" s="125">
        <f>FEBRUARI!X58</f>
        <v>0</v>
      </c>
      <c r="P59" s="126" t="e">
        <f>FEBRUARI!Y58</f>
        <v>#REF!</v>
      </c>
      <c r="Q59" s="222" t="b">
        <f>IF(LEFT(FEBRUARI!L58,1)="V",FEBRUARI!R58+FEBRUARI!U58)</f>
        <v>0</v>
      </c>
      <c r="R59" s="241">
        <f>FEBRUARI!Z58</f>
        <v>0</v>
      </c>
      <c r="S59" s="242">
        <f>FEBRUARI!AB58</f>
        <v>0</v>
      </c>
    </row>
    <row r="60" spans="1:19" ht="12.75" customHeight="1" x14ac:dyDescent="0.2">
      <c r="A60" s="717"/>
      <c r="B60" s="330">
        <f>FEBRUARI!C59</f>
        <v>0</v>
      </c>
      <c r="C60" s="121">
        <f>FEBRUARI!D59</f>
        <v>0</v>
      </c>
      <c r="D60" s="121">
        <f>FEBRUARI!E59</f>
        <v>0</v>
      </c>
      <c r="E60" s="121">
        <f>FEBRUARI!F59</f>
        <v>0</v>
      </c>
      <c r="F60" s="122">
        <f>FEBRUARI!G59</f>
        <v>0</v>
      </c>
      <c r="G60" s="331">
        <f>FEBRUARI!H59</f>
        <v>0</v>
      </c>
      <c r="H60" s="332">
        <f>FEBRUARI!I59</f>
        <v>0</v>
      </c>
      <c r="I60" s="160">
        <f>FEBRUARI!R59</f>
        <v>0</v>
      </c>
      <c r="J60" s="124">
        <f>FEBRUARI!S59</f>
        <v>0</v>
      </c>
      <c r="K60" s="176" t="e">
        <f>FEBRUARI!T59</f>
        <v>#REF!</v>
      </c>
      <c r="L60" s="120">
        <f>FEBRUARI!U59</f>
        <v>0</v>
      </c>
      <c r="M60" s="123">
        <f>FEBRUARI!V59</f>
        <v>0</v>
      </c>
      <c r="N60" s="123">
        <f>FEBRUARI!W59</f>
        <v>0</v>
      </c>
      <c r="O60" s="125">
        <f>FEBRUARI!X59</f>
        <v>0</v>
      </c>
      <c r="P60" s="126" t="e">
        <f>FEBRUARI!Y59</f>
        <v>#REF!</v>
      </c>
      <c r="Q60" s="222" t="b">
        <f>IF(LEFT(FEBRUARI!L59,1)="V",FEBRUARI!R59+FEBRUARI!U59)</f>
        <v>0</v>
      </c>
      <c r="R60" s="241">
        <f>FEBRUARI!Z59</f>
        <v>0</v>
      </c>
      <c r="S60" s="242">
        <f>FEBRUARI!AB59</f>
        <v>0</v>
      </c>
    </row>
    <row r="61" spans="1:19" ht="13.5" customHeight="1" thickBot="1" x14ac:dyDescent="0.25">
      <c r="A61" s="718"/>
      <c r="B61" s="339" t="e">
        <f>FEBRUARI!C60</f>
        <v>#REF!</v>
      </c>
      <c r="C61" s="142">
        <f>FEBRUARI!D60</f>
        <v>0</v>
      </c>
      <c r="D61" s="142">
        <f>FEBRUARI!E60</f>
        <v>0</v>
      </c>
      <c r="E61" s="142">
        <f>FEBRUARI!F60</f>
        <v>0</v>
      </c>
      <c r="F61" s="143">
        <f>FEBRUARI!G60</f>
        <v>0</v>
      </c>
      <c r="G61" s="340">
        <f>FEBRUARI!H60</f>
        <v>0</v>
      </c>
      <c r="H61" s="341">
        <f>FEBRUARI!I60</f>
        <v>0</v>
      </c>
      <c r="I61" s="168">
        <f>FEBRUARI!R60</f>
        <v>0</v>
      </c>
      <c r="J61" s="145">
        <f>FEBRUARI!S60</f>
        <v>0</v>
      </c>
      <c r="K61" s="177" t="e">
        <f>FEBRUARI!T60</f>
        <v>#REF!</v>
      </c>
      <c r="L61" s="141">
        <f>FEBRUARI!U60</f>
        <v>0</v>
      </c>
      <c r="M61" s="144">
        <f>FEBRUARI!V60</f>
        <v>0</v>
      </c>
      <c r="N61" s="144">
        <f>FEBRUARI!W60</f>
        <v>0</v>
      </c>
      <c r="O61" s="146">
        <f>FEBRUARI!X60</f>
        <v>0</v>
      </c>
      <c r="P61" s="147" t="e">
        <f>FEBRUARI!Y60</f>
        <v>#REF!</v>
      </c>
      <c r="Q61" s="223" t="b">
        <f>IF(LEFT(FEBRUARI!L60,1)="V",FEBRUARI!R60+FEBRUARI!U60)</f>
        <v>0</v>
      </c>
      <c r="R61" s="243">
        <f>FEBRUARI!Z60</f>
        <v>0</v>
      </c>
      <c r="S61" s="244">
        <f>FEBRUARI!AB60</f>
        <v>0</v>
      </c>
    </row>
    <row r="62" spans="1:19" ht="12.75" customHeight="1" x14ac:dyDescent="0.2">
      <c r="A62" s="716">
        <f>FEBRUARI!B61</f>
        <v>42777</v>
      </c>
      <c r="B62" s="327">
        <f>FEBRUARI!C61</f>
        <v>0</v>
      </c>
      <c r="C62" s="114">
        <f>FEBRUARI!D61</f>
        <v>0</v>
      </c>
      <c r="D62" s="114">
        <f>FEBRUARI!E61</f>
        <v>0</v>
      </c>
      <c r="E62" s="114">
        <f>FEBRUARI!F61</f>
        <v>0</v>
      </c>
      <c r="F62" s="115">
        <f>FEBRUARI!G61</f>
        <v>0</v>
      </c>
      <c r="G62" s="328">
        <f>FEBRUARI!H61</f>
        <v>0</v>
      </c>
      <c r="H62" s="329">
        <f>FEBRUARI!I61</f>
        <v>0</v>
      </c>
      <c r="I62" s="159">
        <f>FEBRUARI!R61</f>
        <v>0</v>
      </c>
      <c r="J62" s="117">
        <f>FEBRUARI!S61</f>
        <v>0</v>
      </c>
      <c r="K62" s="175" t="e">
        <f>FEBRUARI!T61</f>
        <v>#REF!</v>
      </c>
      <c r="L62" s="113">
        <f>FEBRUARI!U61</f>
        <v>0</v>
      </c>
      <c r="M62" s="116">
        <f>FEBRUARI!V61</f>
        <v>0</v>
      </c>
      <c r="N62" s="116">
        <f>FEBRUARI!W61</f>
        <v>0</v>
      </c>
      <c r="O62" s="118">
        <f>FEBRUARI!X61</f>
        <v>0</v>
      </c>
      <c r="P62" s="119" t="e">
        <f>FEBRUARI!Y61</f>
        <v>#REF!</v>
      </c>
      <c r="Q62" s="221" t="b">
        <f>IF(LEFT(FEBRUARI!L61,1)="V",FEBRUARI!R61+FEBRUARI!U61)</f>
        <v>0</v>
      </c>
      <c r="R62" s="247">
        <f>FEBRUARI!Z61</f>
        <v>0</v>
      </c>
      <c r="S62" s="248">
        <f>FEBRUARI!AB61</f>
        <v>0</v>
      </c>
    </row>
    <row r="63" spans="1:19" ht="12.75" customHeight="1" x14ac:dyDescent="0.2">
      <c r="A63" s="717"/>
      <c r="B63" s="330">
        <f>FEBRUARI!C62</f>
        <v>0</v>
      </c>
      <c r="C63" s="121">
        <f>FEBRUARI!D62</f>
        <v>0</v>
      </c>
      <c r="D63" s="121">
        <f>FEBRUARI!E62</f>
        <v>0</v>
      </c>
      <c r="E63" s="121">
        <f>FEBRUARI!F62</f>
        <v>0</v>
      </c>
      <c r="F63" s="122">
        <f>FEBRUARI!G62</f>
        <v>0</v>
      </c>
      <c r="G63" s="331">
        <f>FEBRUARI!H62</f>
        <v>0</v>
      </c>
      <c r="H63" s="332">
        <f>FEBRUARI!I62</f>
        <v>0</v>
      </c>
      <c r="I63" s="160">
        <f>FEBRUARI!R62</f>
        <v>0</v>
      </c>
      <c r="J63" s="124">
        <f>FEBRUARI!S62</f>
        <v>0</v>
      </c>
      <c r="K63" s="176" t="e">
        <f>FEBRUARI!T62</f>
        <v>#REF!</v>
      </c>
      <c r="L63" s="120">
        <f>FEBRUARI!U62</f>
        <v>0</v>
      </c>
      <c r="M63" s="123">
        <f>FEBRUARI!V62</f>
        <v>0</v>
      </c>
      <c r="N63" s="123">
        <f>FEBRUARI!W62</f>
        <v>0</v>
      </c>
      <c r="O63" s="125">
        <f>FEBRUARI!X62</f>
        <v>0</v>
      </c>
      <c r="P63" s="126" t="e">
        <f>FEBRUARI!Y62</f>
        <v>#REF!</v>
      </c>
      <c r="Q63" s="222" t="b">
        <f>IF(LEFT(FEBRUARI!L62,1)="V",FEBRUARI!R62+FEBRUARI!U62)</f>
        <v>0</v>
      </c>
      <c r="R63" s="241">
        <f>FEBRUARI!Z62</f>
        <v>0</v>
      </c>
      <c r="S63" s="242">
        <f>FEBRUARI!AB62</f>
        <v>0</v>
      </c>
    </row>
    <row r="64" spans="1:19" ht="12.75" customHeight="1" x14ac:dyDescent="0.2">
      <c r="A64" s="717"/>
      <c r="B64" s="330">
        <f>FEBRUARI!C63</f>
        <v>0</v>
      </c>
      <c r="C64" s="121">
        <f>FEBRUARI!D63</f>
        <v>0</v>
      </c>
      <c r="D64" s="121">
        <f>FEBRUARI!E63</f>
        <v>0</v>
      </c>
      <c r="E64" s="121">
        <f>FEBRUARI!F63</f>
        <v>0</v>
      </c>
      <c r="F64" s="122">
        <f>FEBRUARI!G63</f>
        <v>0</v>
      </c>
      <c r="G64" s="331">
        <f>FEBRUARI!H63</f>
        <v>0</v>
      </c>
      <c r="H64" s="332">
        <f>FEBRUARI!I63</f>
        <v>0</v>
      </c>
      <c r="I64" s="160">
        <f>FEBRUARI!R63</f>
        <v>0</v>
      </c>
      <c r="J64" s="124">
        <f>FEBRUARI!S63</f>
        <v>0</v>
      </c>
      <c r="K64" s="176" t="e">
        <f>FEBRUARI!T63</f>
        <v>#REF!</v>
      </c>
      <c r="L64" s="120">
        <f>FEBRUARI!U63</f>
        <v>0</v>
      </c>
      <c r="M64" s="123">
        <f>FEBRUARI!V63</f>
        <v>0</v>
      </c>
      <c r="N64" s="123">
        <f>FEBRUARI!W63</f>
        <v>0</v>
      </c>
      <c r="O64" s="125">
        <f>FEBRUARI!X63</f>
        <v>0</v>
      </c>
      <c r="P64" s="126" t="e">
        <f>FEBRUARI!Y63</f>
        <v>#REF!</v>
      </c>
      <c r="Q64" s="222" t="b">
        <f>IF(LEFT(FEBRUARI!L63,1)="V",FEBRUARI!R63+FEBRUARI!U63)</f>
        <v>0</v>
      </c>
      <c r="R64" s="241">
        <f>FEBRUARI!Z63</f>
        <v>0</v>
      </c>
      <c r="S64" s="242">
        <f>FEBRUARI!AB63</f>
        <v>0</v>
      </c>
    </row>
    <row r="65" spans="1:19" ht="12.75" customHeight="1" x14ac:dyDescent="0.2">
      <c r="A65" s="717"/>
      <c r="B65" s="330">
        <f>FEBRUARI!C64</f>
        <v>0</v>
      </c>
      <c r="C65" s="121">
        <f>FEBRUARI!D64</f>
        <v>0</v>
      </c>
      <c r="D65" s="121">
        <f>FEBRUARI!E64</f>
        <v>0</v>
      </c>
      <c r="E65" s="121">
        <f>FEBRUARI!F64</f>
        <v>0</v>
      </c>
      <c r="F65" s="122">
        <f>FEBRUARI!G64</f>
        <v>0</v>
      </c>
      <c r="G65" s="331">
        <f>FEBRUARI!H64</f>
        <v>0</v>
      </c>
      <c r="H65" s="332">
        <f>FEBRUARI!I64</f>
        <v>0</v>
      </c>
      <c r="I65" s="160">
        <f>FEBRUARI!R64</f>
        <v>0</v>
      </c>
      <c r="J65" s="124">
        <f>FEBRUARI!S64</f>
        <v>0</v>
      </c>
      <c r="K65" s="176" t="e">
        <f>FEBRUARI!T64</f>
        <v>#REF!</v>
      </c>
      <c r="L65" s="120">
        <f>FEBRUARI!U64</f>
        <v>0</v>
      </c>
      <c r="M65" s="123">
        <f>FEBRUARI!V64</f>
        <v>0</v>
      </c>
      <c r="N65" s="123">
        <f>FEBRUARI!W64</f>
        <v>0</v>
      </c>
      <c r="O65" s="125">
        <f>FEBRUARI!X64</f>
        <v>0</v>
      </c>
      <c r="P65" s="126" t="e">
        <f>FEBRUARI!Y64</f>
        <v>#REF!</v>
      </c>
      <c r="Q65" s="222" t="b">
        <f>IF(LEFT(FEBRUARI!L64,1)="V",FEBRUARI!R64+FEBRUARI!U64)</f>
        <v>0</v>
      </c>
      <c r="R65" s="241">
        <f>FEBRUARI!Z64</f>
        <v>0</v>
      </c>
      <c r="S65" s="242">
        <f>FEBRUARI!AB64</f>
        <v>0</v>
      </c>
    </row>
    <row r="66" spans="1:19" ht="13.5" customHeight="1" thickBot="1" x14ac:dyDescent="0.25">
      <c r="A66" s="718"/>
      <c r="B66" s="333" t="e">
        <f>FEBRUARI!C65</f>
        <v>#REF!</v>
      </c>
      <c r="C66" s="128">
        <f>FEBRUARI!D65</f>
        <v>0</v>
      </c>
      <c r="D66" s="128">
        <f>FEBRUARI!E65</f>
        <v>0</v>
      </c>
      <c r="E66" s="128">
        <f>FEBRUARI!F65</f>
        <v>0</v>
      </c>
      <c r="F66" s="129">
        <f>FEBRUARI!G65</f>
        <v>0</v>
      </c>
      <c r="G66" s="334">
        <f>FEBRUARI!H65</f>
        <v>0</v>
      </c>
      <c r="H66" s="335">
        <f>FEBRUARI!I65</f>
        <v>0</v>
      </c>
      <c r="I66" s="161">
        <f>FEBRUARI!R65</f>
        <v>0</v>
      </c>
      <c r="J66" s="131">
        <f>FEBRUARI!S65</f>
        <v>0</v>
      </c>
      <c r="K66" s="178" t="e">
        <f>FEBRUARI!T65</f>
        <v>#REF!</v>
      </c>
      <c r="L66" s="127">
        <f>FEBRUARI!U65</f>
        <v>0</v>
      </c>
      <c r="M66" s="130">
        <f>FEBRUARI!V65</f>
        <v>0</v>
      </c>
      <c r="N66" s="130">
        <f>FEBRUARI!W65</f>
        <v>0</v>
      </c>
      <c r="O66" s="132">
        <f>FEBRUARI!X65</f>
        <v>0</v>
      </c>
      <c r="P66" s="133" t="e">
        <f>FEBRUARI!Y65</f>
        <v>#REF!</v>
      </c>
      <c r="Q66" s="224" t="b">
        <f>IF(LEFT(FEBRUARI!L65,1)="V",FEBRUARI!R65+FEBRUARI!U65)</f>
        <v>0</v>
      </c>
      <c r="R66" s="245">
        <f>FEBRUARI!Z65</f>
        <v>0</v>
      </c>
      <c r="S66" s="246">
        <f>FEBRUARI!AB65</f>
        <v>0</v>
      </c>
    </row>
    <row r="67" spans="1:19" ht="12.75" customHeight="1" x14ac:dyDescent="0.2">
      <c r="A67" s="716">
        <f>FEBRUARI!B66</f>
        <v>42778</v>
      </c>
      <c r="B67" s="336">
        <f>FEBRUARI!C66</f>
        <v>0</v>
      </c>
      <c r="C67" s="135">
        <f>FEBRUARI!D66</f>
        <v>0</v>
      </c>
      <c r="D67" s="135">
        <f>FEBRUARI!E66</f>
        <v>0</v>
      </c>
      <c r="E67" s="135">
        <f>FEBRUARI!F66</f>
        <v>0</v>
      </c>
      <c r="F67" s="136">
        <f>FEBRUARI!G66</f>
        <v>0</v>
      </c>
      <c r="G67" s="337">
        <f>FEBRUARI!H66</f>
        <v>0</v>
      </c>
      <c r="H67" s="338">
        <f>FEBRUARI!I66</f>
        <v>0</v>
      </c>
      <c r="I67" s="169">
        <f>FEBRUARI!R66</f>
        <v>0</v>
      </c>
      <c r="J67" s="138">
        <f>FEBRUARI!S66</f>
        <v>0</v>
      </c>
      <c r="K67" s="179" t="e">
        <f>FEBRUARI!T66</f>
        <v>#REF!</v>
      </c>
      <c r="L67" s="134">
        <f>FEBRUARI!U66</f>
        <v>0</v>
      </c>
      <c r="M67" s="137">
        <f>FEBRUARI!V66</f>
        <v>0</v>
      </c>
      <c r="N67" s="137">
        <f>FEBRUARI!W66</f>
        <v>0</v>
      </c>
      <c r="O67" s="139">
        <f>FEBRUARI!X66</f>
        <v>0</v>
      </c>
      <c r="P67" s="140" t="e">
        <f>FEBRUARI!Y66</f>
        <v>#REF!</v>
      </c>
      <c r="Q67" s="225" t="b">
        <f>IF(LEFT(FEBRUARI!L66,1)="V",FEBRUARI!R66+FEBRUARI!U66)</f>
        <v>0</v>
      </c>
      <c r="R67" s="239">
        <f>FEBRUARI!Z66</f>
        <v>0</v>
      </c>
      <c r="S67" s="240">
        <f>FEBRUARI!AB66</f>
        <v>0</v>
      </c>
    </row>
    <row r="68" spans="1:19" ht="12.75" customHeight="1" x14ac:dyDescent="0.2">
      <c r="A68" s="717"/>
      <c r="B68" s="330">
        <f>FEBRUARI!C67</f>
        <v>0</v>
      </c>
      <c r="C68" s="121">
        <f>FEBRUARI!D67</f>
        <v>0</v>
      </c>
      <c r="D68" s="121">
        <f>FEBRUARI!E67</f>
        <v>0</v>
      </c>
      <c r="E68" s="121">
        <f>FEBRUARI!F67</f>
        <v>0</v>
      </c>
      <c r="F68" s="122">
        <f>FEBRUARI!G67</f>
        <v>0</v>
      </c>
      <c r="G68" s="331">
        <f>FEBRUARI!H67</f>
        <v>0</v>
      </c>
      <c r="H68" s="332">
        <f>FEBRUARI!I67</f>
        <v>0</v>
      </c>
      <c r="I68" s="160">
        <f>FEBRUARI!R67</f>
        <v>0</v>
      </c>
      <c r="J68" s="124">
        <f>FEBRUARI!S67</f>
        <v>0</v>
      </c>
      <c r="K68" s="176" t="e">
        <f>FEBRUARI!T67</f>
        <v>#REF!</v>
      </c>
      <c r="L68" s="120">
        <f>FEBRUARI!U67</f>
        <v>0</v>
      </c>
      <c r="M68" s="123">
        <f>FEBRUARI!V67</f>
        <v>0</v>
      </c>
      <c r="N68" s="123">
        <f>FEBRUARI!W67</f>
        <v>0</v>
      </c>
      <c r="O68" s="125">
        <f>FEBRUARI!X67</f>
        <v>0</v>
      </c>
      <c r="P68" s="126" t="e">
        <f>FEBRUARI!Y67</f>
        <v>#REF!</v>
      </c>
      <c r="Q68" s="222" t="b">
        <f>IF(LEFT(FEBRUARI!L67,1)="V",FEBRUARI!R67+FEBRUARI!U67)</f>
        <v>0</v>
      </c>
      <c r="R68" s="241">
        <f>FEBRUARI!Z67</f>
        <v>0</v>
      </c>
      <c r="S68" s="242">
        <f>FEBRUARI!AB67</f>
        <v>0</v>
      </c>
    </row>
    <row r="69" spans="1:19" ht="12.75" customHeight="1" x14ac:dyDescent="0.2">
      <c r="A69" s="717"/>
      <c r="B69" s="330">
        <f>FEBRUARI!C68</f>
        <v>0</v>
      </c>
      <c r="C69" s="121">
        <f>FEBRUARI!D68</f>
        <v>0</v>
      </c>
      <c r="D69" s="121">
        <f>FEBRUARI!E68</f>
        <v>0</v>
      </c>
      <c r="E69" s="121">
        <f>FEBRUARI!F68</f>
        <v>0</v>
      </c>
      <c r="F69" s="122">
        <f>FEBRUARI!G68</f>
        <v>0</v>
      </c>
      <c r="G69" s="331">
        <f>FEBRUARI!H68</f>
        <v>0</v>
      </c>
      <c r="H69" s="332">
        <f>FEBRUARI!I68</f>
        <v>0</v>
      </c>
      <c r="I69" s="160">
        <f>FEBRUARI!R68</f>
        <v>0</v>
      </c>
      <c r="J69" s="124">
        <f>FEBRUARI!S68</f>
        <v>0</v>
      </c>
      <c r="K69" s="176" t="e">
        <f>FEBRUARI!T68</f>
        <v>#REF!</v>
      </c>
      <c r="L69" s="120">
        <f>FEBRUARI!U68</f>
        <v>0</v>
      </c>
      <c r="M69" s="123">
        <f>FEBRUARI!V68</f>
        <v>0</v>
      </c>
      <c r="N69" s="123">
        <f>FEBRUARI!W68</f>
        <v>0</v>
      </c>
      <c r="O69" s="125">
        <f>FEBRUARI!X68</f>
        <v>0</v>
      </c>
      <c r="P69" s="126" t="e">
        <f>FEBRUARI!Y68</f>
        <v>#REF!</v>
      </c>
      <c r="Q69" s="222" t="b">
        <f>IF(LEFT(FEBRUARI!L68,1)="V",FEBRUARI!R68+FEBRUARI!U68)</f>
        <v>0</v>
      </c>
      <c r="R69" s="241">
        <f>FEBRUARI!Z68</f>
        <v>0</v>
      </c>
      <c r="S69" s="242">
        <f>FEBRUARI!AB68</f>
        <v>0</v>
      </c>
    </row>
    <row r="70" spans="1:19" ht="12.75" customHeight="1" x14ac:dyDescent="0.2">
      <c r="A70" s="717"/>
      <c r="B70" s="330">
        <f>FEBRUARI!C69</f>
        <v>0</v>
      </c>
      <c r="C70" s="121">
        <f>FEBRUARI!D69</f>
        <v>0</v>
      </c>
      <c r="D70" s="121">
        <f>FEBRUARI!E69</f>
        <v>0</v>
      </c>
      <c r="E70" s="121">
        <f>FEBRUARI!F69</f>
        <v>0</v>
      </c>
      <c r="F70" s="122">
        <f>FEBRUARI!G69</f>
        <v>0</v>
      </c>
      <c r="G70" s="331">
        <f>FEBRUARI!H69</f>
        <v>0</v>
      </c>
      <c r="H70" s="332">
        <f>FEBRUARI!I69</f>
        <v>0</v>
      </c>
      <c r="I70" s="160">
        <f>FEBRUARI!R69</f>
        <v>0</v>
      </c>
      <c r="J70" s="124">
        <f>FEBRUARI!S69</f>
        <v>0</v>
      </c>
      <c r="K70" s="176" t="e">
        <f>FEBRUARI!T69</f>
        <v>#REF!</v>
      </c>
      <c r="L70" s="120">
        <f>FEBRUARI!U69</f>
        <v>0</v>
      </c>
      <c r="M70" s="123">
        <f>FEBRUARI!V69</f>
        <v>0</v>
      </c>
      <c r="N70" s="123">
        <f>FEBRUARI!W69</f>
        <v>0</v>
      </c>
      <c r="O70" s="125">
        <f>FEBRUARI!X69</f>
        <v>0</v>
      </c>
      <c r="P70" s="126" t="e">
        <f>FEBRUARI!Y69</f>
        <v>#REF!</v>
      </c>
      <c r="Q70" s="222" t="b">
        <f>IF(LEFT(FEBRUARI!L69,1)="V",FEBRUARI!R69+FEBRUARI!U69)</f>
        <v>0</v>
      </c>
      <c r="R70" s="241">
        <f>FEBRUARI!Z69</f>
        <v>0</v>
      </c>
      <c r="S70" s="242">
        <f>FEBRUARI!AB69</f>
        <v>0</v>
      </c>
    </row>
    <row r="71" spans="1:19" ht="13.5" customHeight="1" thickBot="1" x14ac:dyDescent="0.25">
      <c r="A71" s="718"/>
      <c r="B71" s="339" t="e">
        <f>FEBRUARI!C70</f>
        <v>#REF!</v>
      </c>
      <c r="C71" s="142">
        <f>FEBRUARI!D70</f>
        <v>0</v>
      </c>
      <c r="D71" s="142">
        <f>FEBRUARI!E70</f>
        <v>0</v>
      </c>
      <c r="E71" s="142">
        <f>FEBRUARI!F70</f>
        <v>0</v>
      </c>
      <c r="F71" s="143">
        <f>FEBRUARI!G70</f>
        <v>0</v>
      </c>
      <c r="G71" s="340">
        <f>FEBRUARI!H70</f>
        <v>0</v>
      </c>
      <c r="H71" s="341">
        <f>FEBRUARI!I70</f>
        <v>0</v>
      </c>
      <c r="I71" s="168">
        <f>FEBRUARI!R70</f>
        <v>0</v>
      </c>
      <c r="J71" s="145">
        <f>FEBRUARI!S70</f>
        <v>0</v>
      </c>
      <c r="K71" s="177" t="e">
        <f>FEBRUARI!T70</f>
        <v>#REF!</v>
      </c>
      <c r="L71" s="141">
        <f>FEBRUARI!U70</f>
        <v>0</v>
      </c>
      <c r="M71" s="144">
        <f>FEBRUARI!V70</f>
        <v>0</v>
      </c>
      <c r="N71" s="144">
        <f>FEBRUARI!W70</f>
        <v>0</v>
      </c>
      <c r="O71" s="146">
        <f>FEBRUARI!X70</f>
        <v>0</v>
      </c>
      <c r="P71" s="147" t="e">
        <f>FEBRUARI!Y70</f>
        <v>#REF!</v>
      </c>
      <c r="Q71" s="223" t="b">
        <f>IF(LEFT(FEBRUARI!L70,1)="V",FEBRUARI!R70+FEBRUARI!U70)</f>
        <v>0</v>
      </c>
      <c r="R71" s="243">
        <f>FEBRUARI!Z70</f>
        <v>0</v>
      </c>
      <c r="S71" s="244">
        <f>FEBRUARI!AB70</f>
        <v>0</v>
      </c>
    </row>
    <row r="72" spans="1:19" ht="12.75" customHeight="1" x14ac:dyDescent="0.2">
      <c r="A72" s="716">
        <f>FEBRUARI!B71</f>
        <v>42779</v>
      </c>
      <c r="B72" s="327">
        <f>FEBRUARI!C71</f>
        <v>0</v>
      </c>
      <c r="C72" s="114">
        <f>FEBRUARI!D71</f>
        <v>0</v>
      </c>
      <c r="D72" s="114">
        <f>FEBRUARI!E71</f>
        <v>0</v>
      </c>
      <c r="E72" s="114">
        <f>FEBRUARI!F71</f>
        <v>0</v>
      </c>
      <c r="F72" s="115">
        <f>FEBRUARI!G71</f>
        <v>0</v>
      </c>
      <c r="G72" s="328">
        <f>FEBRUARI!H71</f>
        <v>0</v>
      </c>
      <c r="H72" s="329">
        <f>FEBRUARI!I71</f>
        <v>0</v>
      </c>
      <c r="I72" s="159">
        <f>FEBRUARI!R71</f>
        <v>0</v>
      </c>
      <c r="J72" s="117">
        <f>FEBRUARI!S71</f>
        <v>0</v>
      </c>
      <c r="K72" s="175" t="e">
        <f>FEBRUARI!T71</f>
        <v>#REF!</v>
      </c>
      <c r="L72" s="113">
        <f>FEBRUARI!U71</f>
        <v>0</v>
      </c>
      <c r="M72" s="116">
        <f>FEBRUARI!V71</f>
        <v>0</v>
      </c>
      <c r="N72" s="116">
        <f>FEBRUARI!W71</f>
        <v>0</v>
      </c>
      <c r="O72" s="118">
        <f>FEBRUARI!X71</f>
        <v>0</v>
      </c>
      <c r="P72" s="119" t="e">
        <f>FEBRUARI!Y71</f>
        <v>#REF!</v>
      </c>
      <c r="Q72" s="221" t="b">
        <f>IF(LEFT(FEBRUARI!L71,1)="V",FEBRUARI!R71+FEBRUARI!U71)</f>
        <v>0</v>
      </c>
      <c r="R72" s="239">
        <f>FEBRUARI!Z71</f>
        <v>0</v>
      </c>
      <c r="S72" s="240">
        <f>FEBRUARI!AB71</f>
        <v>0</v>
      </c>
    </row>
    <row r="73" spans="1:19" ht="12.75" customHeight="1" x14ac:dyDescent="0.2">
      <c r="A73" s="717"/>
      <c r="B73" s="330">
        <f>FEBRUARI!C72</f>
        <v>0</v>
      </c>
      <c r="C73" s="121">
        <f>FEBRUARI!D72</f>
        <v>0</v>
      </c>
      <c r="D73" s="121">
        <f>FEBRUARI!E72</f>
        <v>0</v>
      </c>
      <c r="E73" s="121">
        <f>FEBRUARI!F72</f>
        <v>0</v>
      </c>
      <c r="F73" s="122">
        <f>FEBRUARI!G72</f>
        <v>0</v>
      </c>
      <c r="G73" s="331">
        <f>FEBRUARI!H72</f>
        <v>0</v>
      </c>
      <c r="H73" s="332">
        <f>FEBRUARI!I72</f>
        <v>0</v>
      </c>
      <c r="I73" s="160">
        <f>FEBRUARI!R72</f>
        <v>0</v>
      </c>
      <c r="J73" s="124">
        <f>FEBRUARI!S72</f>
        <v>0</v>
      </c>
      <c r="K73" s="176" t="e">
        <f>FEBRUARI!T72</f>
        <v>#REF!</v>
      </c>
      <c r="L73" s="120">
        <f>FEBRUARI!U72</f>
        <v>0</v>
      </c>
      <c r="M73" s="123">
        <f>FEBRUARI!V72</f>
        <v>0</v>
      </c>
      <c r="N73" s="123">
        <f>FEBRUARI!W72</f>
        <v>0</v>
      </c>
      <c r="O73" s="125">
        <f>FEBRUARI!X72</f>
        <v>0</v>
      </c>
      <c r="P73" s="126" t="e">
        <f>FEBRUARI!Y72</f>
        <v>#REF!</v>
      </c>
      <c r="Q73" s="222" t="b">
        <f>IF(LEFT(FEBRUARI!L72,1)="V",FEBRUARI!R72+FEBRUARI!U72)</f>
        <v>0</v>
      </c>
      <c r="R73" s="241">
        <f>FEBRUARI!Z72</f>
        <v>0</v>
      </c>
      <c r="S73" s="242">
        <f>FEBRUARI!AB72</f>
        <v>0</v>
      </c>
    </row>
    <row r="74" spans="1:19" ht="12.75" customHeight="1" x14ac:dyDescent="0.2">
      <c r="A74" s="717"/>
      <c r="B74" s="330">
        <f>FEBRUARI!C73</f>
        <v>0</v>
      </c>
      <c r="C74" s="121">
        <f>FEBRUARI!D73</f>
        <v>0</v>
      </c>
      <c r="D74" s="121">
        <f>FEBRUARI!E73</f>
        <v>0</v>
      </c>
      <c r="E74" s="121">
        <f>FEBRUARI!F73</f>
        <v>0</v>
      </c>
      <c r="F74" s="122">
        <f>FEBRUARI!G73</f>
        <v>0</v>
      </c>
      <c r="G74" s="331">
        <f>FEBRUARI!H73</f>
        <v>0</v>
      </c>
      <c r="H74" s="332">
        <f>FEBRUARI!I73</f>
        <v>0</v>
      </c>
      <c r="I74" s="160">
        <f>FEBRUARI!R73</f>
        <v>0</v>
      </c>
      <c r="J74" s="124">
        <f>FEBRUARI!S73</f>
        <v>0</v>
      </c>
      <c r="K74" s="176" t="e">
        <f>FEBRUARI!T73</f>
        <v>#REF!</v>
      </c>
      <c r="L74" s="120">
        <f>FEBRUARI!U73</f>
        <v>0</v>
      </c>
      <c r="M74" s="123">
        <f>FEBRUARI!V73</f>
        <v>0</v>
      </c>
      <c r="N74" s="123">
        <f>FEBRUARI!W73</f>
        <v>0</v>
      </c>
      <c r="O74" s="125">
        <f>FEBRUARI!X73</f>
        <v>0</v>
      </c>
      <c r="P74" s="126" t="e">
        <f>FEBRUARI!Y73</f>
        <v>#REF!</v>
      </c>
      <c r="Q74" s="222" t="b">
        <f>IF(LEFT(FEBRUARI!L73,1)="V",FEBRUARI!R73+FEBRUARI!U73)</f>
        <v>0</v>
      </c>
      <c r="R74" s="241">
        <f>FEBRUARI!Z73</f>
        <v>0</v>
      </c>
      <c r="S74" s="242">
        <f>FEBRUARI!AB73</f>
        <v>0</v>
      </c>
    </row>
    <row r="75" spans="1:19" ht="12.75" customHeight="1" x14ac:dyDescent="0.2">
      <c r="A75" s="717"/>
      <c r="B75" s="330">
        <f>FEBRUARI!C74</f>
        <v>0</v>
      </c>
      <c r="C75" s="121">
        <f>FEBRUARI!D74</f>
        <v>0</v>
      </c>
      <c r="D75" s="121">
        <f>FEBRUARI!E74</f>
        <v>0</v>
      </c>
      <c r="E75" s="121">
        <f>FEBRUARI!F74</f>
        <v>0</v>
      </c>
      <c r="F75" s="122">
        <f>FEBRUARI!G74</f>
        <v>0</v>
      </c>
      <c r="G75" s="331">
        <f>FEBRUARI!H74</f>
        <v>0</v>
      </c>
      <c r="H75" s="332">
        <f>FEBRUARI!I74</f>
        <v>0</v>
      </c>
      <c r="I75" s="160">
        <f>FEBRUARI!R74</f>
        <v>0</v>
      </c>
      <c r="J75" s="124">
        <f>FEBRUARI!S74</f>
        <v>0</v>
      </c>
      <c r="K75" s="176" t="e">
        <f>FEBRUARI!T74</f>
        <v>#REF!</v>
      </c>
      <c r="L75" s="120">
        <f>FEBRUARI!U74</f>
        <v>0</v>
      </c>
      <c r="M75" s="123">
        <f>FEBRUARI!V74</f>
        <v>0</v>
      </c>
      <c r="N75" s="123">
        <f>FEBRUARI!W74</f>
        <v>0</v>
      </c>
      <c r="O75" s="125">
        <f>FEBRUARI!X74</f>
        <v>0</v>
      </c>
      <c r="P75" s="126" t="e">
        <f>FEBRUARI!Y74</f>
        <v>#REF!</v>
      </c>
      <c r="Q75" s="222" t="b">
        <f>IF(LEFT(FEBRUARI!L74,1)="V",FEBRUARI!R74+FEBRUARI!U74)</f>
        <v>0</v>
      </c>
      <c r="R75" s="241">
        <f>FEBRUARI!Z74</f>
        <v>0</v>
      </c>
      <c r="S75" s="242">
        <f>FEBRUARI!AB74</f>
        <v>0</v>
      </c>
    </row>
    <row r="76" spans="1:19" ht="13.5" customHeight="1" thickBot="1" x14ac:dyDescent="0.25">
      <c r="A76" s="718"/>
      <c r="B76" s="333" t="e">
        <f>FEBRUARI!C75</f>
        <v>#REF!</v>
      </c>
      <c r="C76" s="128">
        <f>FEBRUARI!D75</f>
        <v>0</v>
      </c>
      <c r="D76" s="128">
        <f>FEBRUARI!E75</f>
        <v>0</v>
      </c>
      <c r="E76" s="128">
        <f>FEBRUARI!F75</f>
        <v>0</v>
      </c>
      <c r="F76" s="129">
        <f>FEBRUARI!G75</f>
        <v>0</v>
      </c>
      <c r="G76" s="334">
        <f>FEBRUARI!H75</f>
        <v>0</v>
      </c>
      <c r="H76" s="335">
        <f>FEBRUARI!I75</f>
        <v>0</v>
      </c>
      <c r="I76" s="161">
        <f>FEBRUARI!R75</f>
        <v>0</v>
      </c>
      <c r="J76" s="131">
        <f>FEBRUARI!S75</f>
        <v>0</v>
      </c>
      <c r="K76" s="178" t="e">
        <f>FEBRUARI!T75</f>
        <v>#REF!</v>
      </c>
      <c r="L76" s="127">
        <f>FEBRUARI!U75</f>
        <v>0</v>
      </c>
      <c r="M76" s="130">
        <f>FEBRUARI!V75</f>
        <v>0</v>
      </c>
      <c r="N76" s="130">
        <f>FEBRUARI!W75</f>
        <v>0</v>
      </c>
      <c r="O76" s="132">
        <f>FEBRUARI!X75</f>
        <v>0</v>
      </c>
      <c r="P76" s="133" t="e">
        <f>FEBRUARI!Y75</f>
        <v>#REF!</v>
      </c>
      <c r="Q76" s="224" t="b">
        <f>IF(LEFT(FEBRUARI!L75,1)="V",FEBRUARI!R75+FEBRUARI!U75)</f>
        <v>0</v>
      </c>
      <c r="R76" s="243">
        <f>FEBRUARI!Z75</f>
        <v>0</v>
      </c>
      <c r="S76" s="244">
        <f>FEBRUARI!AB75</f>
        <v>0</v>
      </c>
    </row>
    <row r="77" spans="1:19" ht="12.75" customHeight="1" x14ac:dyDescent="0.2">
      <c r="A77" s="716">
        <f>FEBRUARI!B76</f>
        <v>42780</v>
      </c>
      <c r="B77" s="327">
        <f>FEBRUARI!C76</f>
        <v>0</v>
      </c>
      <c r="C77" s="114">
        <f>FEBRUARI!D76</f>
        <v>0</v>
      </c>
      <c r="D77" s="114">
        <f>FEBRUARI!E76</f>
        <v>0</v>
      </c>
      <c r="E77" s="114">
        <f>FEBRUARI!F76</f>
        <v>0</v>
      </c>
      <c r="F77" s="115">
        <f>FEBRUARI!G76</f>
        <v>0</v>
      </c>
      <c r="G77" s="328">
        <f>FEBRUARI!H76</f>
        <v>0</v>
      </c>
      <c r="H77" s="329">
        <f>FEBRUARI!I76</f>
        <v>0</v>
      </c>
      <c r="I77" s="159">
        <f>FEBRUARI!R76</f>
        <v>0</v>
      </c>
      <c r="J77" s="117">
        <f>FEBRUARI!S76</f>
        <v>0</v>
      </c>
      <c r="K77" s="175" t="e">
        <f>FEBRUARI!T76</f>
        <v>#REF!</v>
      </c>
      <c r="L77" s="113">
        <f>FEBRUARI!U76</f>
        <v>0</v>
      </c>
      <c r="M77" s="116">
        <f>FEBRUARI!V76</f>
        <v>0</v>
      </c>
      <c r="N77" s="116">
        <f>FEBRUARI!W76</f>
        <v>0</v>
      </c>
      <c r="O77" s="118">
        <f>FEBRUARI!X76</f>
        <v>0</v>
      </c>
      <c r="P77" s="119" t="e">
        <f>FEBRUARI!Y76</f>
        <v>#REF!</v>
      </c>
      <c r="Q77" s="221" t="b">
        <f>IF(LEFT(FEBRUARI!L76,1)="V",FEBRUARI!R76+FEBRUARI!U76)</f>
        <v>0</v>
      </c>
      <c r="R77" s="239">
        <f>FEBRUARI!Z76</f>
        <v>0</v>
      </c>
      <c r="S77" s="240">
        <f>FEBRUARI!AB76</f>
        <v>0</v>
      </c>
    </row>
    <row r="78" spans="1:19" ht="12.75" customHeight="1" x14ac:dyDescent="0.2">
      <c r="A78" s="717"/>
      <c r="B78" s="330">
        <f>FEBRUARI!C77</f>
        <v>0</v>
      </c>
      <c r="C78" s="121">
        <f>FEBRUARI!D77</f>
        <v>0</v>
      </c>
      <c r="D78" s="121">
        <f>FEBRUARI!E77</f>
        <v>0</v>
      </c>
      <c r="E78" s="121">
        <f>FEBRUARI!F77</f>
        <v>0</v>
      </c>
      <c r="F78" s="122">
        <f>FEBRUARI!G77</f>
        <v>0</v>
      </c>
      <c r="G78" s="331">
        <f>FEBRUARI!H77</f>
        <v>0</v>
      </c>
      <c r="H78" s="332">
        <f>FEBRUARI!I77</f>
        <v>0</v>
      </c>
      <c r="I78" s="160">
        <f>FEBRUARI!R77</f>
        <v>0</v>
      </c>
      <c r="J78" s="124">
        <f>FEBRUARI!S77</f>
        <v>0</v>
      </c>
      <c r="K78" s="176" t="e">
        <f>FEBRUARI!T77</f>
        <v>#REF!</v>
      </c>
      <c r="L78" s="120">
        <f>FEBRUARI!U77</f>
        <v>0</v>
      </c>
      <c r="M78" s="123">
        <f>FEBRUARI!V77</f>
        <v>0</v>
      </c>
      <c r="N78" s="123">
        <f>FEBRUARI!W77</f>
        <v>0</v>
      </c>
      <c r="O78" s="125">
        <f>FEBRUARI!X77</f>
        <v>0</v>
      </c>
      <c r="P78" s="126" t="e">
        <f>FEBRUARI!Y77</f>
        <v>#REF!</v>
      </c>
      <c r="Q78" s="222" t="b">
        <f>IF(LEFT(FEBRUARI!L77,1)="V",FEBRUARI!R77+FEBRUARI!U77)</f>
        <v>0</v>
      </c>
      <c r="R78" s="241">
        <f>FEBRUARI!Z77</f>
        <v>0</v>
      </c>
      <c r="S78" s="242">
        <f>FEBRUARI!AB77</f>
        <v>0</v>
      </c>
    </row>
    <row r="79" spans="1:19" ht="12.75" customHeight="1" x14ac:dyDescent="0.2">
      <c r="A79" s="717"/>
      <c r="B79" s="330">
        <f>FEBRUARI!C78</f>
        <v>0</v>
      </c>
      <c r="C79" s="121">
        <f>FEBRUARI!D78</f>
        <v>0</v>
      </c>
      <c r="D79" s="121">
        <f>FEBRUARI!E78</f>
        <v>0</v>
      </c>
      <c r="E79" s="121">
        <f>FEBRUARI!F78</f>
        <v>0</v>
      </c>
      <c r="F79" s="122">
        <f>FEBRUARI!G78</f>
        <v>0</v>
      </c>
      <c r="G79" s="331">
        <f>FEBRUARI!H78</f>
        <v>0</v>
      </c>
      <c r="H79" s="332">
        <f>FEBRUARI!I78</f>
        <v>0</v>
      </c>
      <c r="I79" s="160">
        <f>FEBRUARI!R78</f>
        <v>0</v>
      </c>
      <c r="J79" s="124">
        <f>FEBRUARI!S78</f>
        <v>0</v>
      </c>
      <c r="K79" s="176" t="e">
        <f>FEBRUARI!T78</f>
        <v>#REF!</v>
      </c>
      <c r="L79" s="120">
        <f>FEBRUARI!U78</f>
        <v>0</v>
      </c>
      <c r="M79" s="123">
        <f>FEBRUARI!V78</f>
        <v>0</v>
      </c>
      <c r="N79" s="123">
        <f>FEBRUARI!W78</f>
        <v>0</v>
      </c>
      <c r="O79" s="125">
        <f>FEBRUARI!X78</f>
        <v>0</v>
      </c>
      <c r="P79" s="126" t="e">
        <f>FEBRUARI!Y78</f>
        <v>#REF!</v>
      </c>
      <c r="Q79" s="222" t="b">
        <f>IF(LEFT(FEBRUARI!L78,1)="V",FEBRUARI!R78+FEBRUARI!U78)</f>
        <v>0</v>
      </c>
      <c r="R79" s="241">
        <f>FEBRUARI!Z78</f>
        <v>0</v>
      </c>
      <c r="S79" s="242">
        <f>FEBRUARI!AB78</f>
        <v>0</v>
      </c>
    </row>
    <row r="80" spans="1:19" ht="12.75" customHeight="1" x14ac:dyDescent="0.2">
      <c r="A80" s="717"/>
      <c r="B80" s="330">
        <f>FEBRUARI!C79</f>
        <v>0</v>
      </c>
      <c r="C80" s="121">
        <f>FEBRUARI!D79</f>
        <v>0</v>
      </c>
      <c r="D80" s="121">
        <f>FEBRUARI!E79</f>
        <v>0</v>
      </c>
      <c r="E80" s="121">
        <f>FEBRUARI!F79</f>
        <v>0</v>
      </c>
      <c r="F80" s="122">
        <f>FEBRUARI!G79</f>
        <v>0</v>
      </c>
      <c r="G80" s="331">
        <f>FEBRUARI!H79</f>
        <v>0</v>
      </c>
      <c r="H80" s="332">
        <f>FEBRUARI!I79</f>
        <v>0</v>
      </c>
      <c r="I80" s="160">
        <f>FEBRUARI!R79</f>
        <v>0</v>
      </c>
      <c r="J80" s="124">
        <f>FEBRUARI!S79</f>
        <v>0</v>
      </c>
      <c r="K80" s="176" t="e">
        <f>FEBRUARI!T79</f>
        <v>#REF!</v>
      </c>
      <c r="L80" s="120">
        <f>FEBRUARI!U79</f>
        <v>0</v>
      </c>
      <c r="M80" s="123">
        <f>FEBRUARI!V79</f>
        <v>0</v>
      </c>
      <c r="N80" s="123">
        <f>FEBRUARI!W79</f>
        <v>0</v>
      </c>
      <c r="O80" s="125">
        <f>FEBRUARI!X79</f>
        <v>0</v>
      </c>
      <c r="P80" s="126" t="e">
        <f>FEBRUARI!Y79</f>
        <v>#REF!</v>
      </c>
      <c r="Q80" s="222" t="b">
        <f>IF(LEFT(FEBRUARI!L79,1)="V",FEBRUARI!R79+FEBRUARI!U79)</f>
        <v>0</v>
      </c>
      <c r="R80" s="241">
        <f>FEBRUARI!Z79</f>
        <v>0</v>
      </c>
      <c r="S80" s="242">
        <f>FEBRUARI!AB79</f>
        <v>0</v>
      </c>
    </row>
    <row r="81" spans="1:19" ht="13.5" customHeight="1" thickBot="1" x14ac:dyDescent="0.25">
      <c r="A81" s="718"/>
      <c r="B81" s="333" t="e">
        <f>FEBRUARI!C80</f>
        <v>#REF!</v>
      </c>
      <c r="C81" s="128">
        <f>FEBRUARI!D80</f>
        <v>0</v>
      </c>
      <c r="D81" s="128">
        <f>FEBRUARI!E80</f>
        <v>0</v>
      </c>
      <c r="E81" s="128">
        <f>FEBRUARI!F80</f>
        <v>0</v>
      </c>
      <c r="F81" s="129">
        <f>FEBRUARI!G80</f>
        <v>0</v>
      </c>
      <c r="G81" s="334">
        <f>FEBRUARI!H80</f>
        <v>0</v>
      </c>
      <c r="H81" s="335">
        <f>FEBRUARI!I80</f>
        <v>0</v>
      </c>
      <c r="I81" s="161">
        <f>FEBRUARI!R80</f>
        <v>0</v>
      </c>
      <c r="J81" s="131">
        <f>FEBRUARI!S80</f>
        <v>0</v>
      </c>
      <c r="K81" s="178" t="e">
        <f>FEBRUARI!T80</f>
        <v>#REF!</v>
      </c>
      <c r="L81" s="127">
        <f>FEBRUARI!U80</f>
        <v>0</v>
      </c>
      <c r="M81" s="130">
        <f>FEBRUARI!V80</f>
        <v>0</v>
      </c>
      <c r="N81" s="130">
        <f>FEBRUARI!W80</f>
        <v>0</v>
      </c>
      <c r="O81" s="132">
        <f>FEBRUARI!X80</f>
        <v>0</v>
      </c>
      <c r="P81" s="133" t="e">
        <f>FEBRUARI!Y80</f>
        <v>#REF!</v>
      </c>
      <c r="Q81" s="224" t="b">
        <f>IF(LEFT(FEBRUARI!L80,1)="V",FEBRUARI!R80+FEBRUARI!U80)</f>
        <v>0</v>
      </c>
      <c r="R81" s="243">
        <f>FEBRUARI!Z80</f>
        <v>0</v>
      </c>
      <c r="S81" s="244">
        <f>FEBRUARI!AB80</f>
        <v>0</v>
      </c>
    </row>
    <row r="82" spans="1:19" ht="12.75" customHeight="1" x14ac:dyDescent="0.2">
      <c r="A82" s="716">
        <f>FEBRUARI!B81</f>
        <v>42781</v>
      </c>
      <c r="B82" s="327">
        <f>FEBRUARI!C81</f>
        <v>0</v>
      </c>
      <c r="C82" s="114">
        <f>FEBRUARI!D81</f>
        <v>0</v>
      </c>
      <c r="D82" s="114">
        <f>FEBRUARI!E81</f>
        <v>0</v>
      </c>
      <c r="E82" s="114">
        <f>FEBRUARI!F81</f>
        <v>0</v>
      </c>
      <c r="F82" s="115">
        <f>FEBRUARI!G81</f>
        <v>0</v>
      </c>
      <c r="G82" s="328">
        <f>FEBRUARI!H81</f>
        <v>0</v>
      </c>
      <c r="H82" s="329">
        <f>FEBRUARI!I81</f>
        <v>0</v>
      </c>
      <c r="I82" s="159">
        <f>FEBRUARI!R81</f>
        <v>0</v>
      </c>
      <c r="J82" s="117">
        <f>FEBRUARI!S81</f>
        <v>0</v>
      </c>
      <c r="K82" s="175" t="e">
        <f>FEBRUARI!T81</f>
        <v>#REF!</v>
      </c>
      <c r="L82" s="113">
        <f>FEBRUARI!U81</f>
        <v>0</v>
      </c>
      <c r="M82" s="116">
        <f>FEBRUARI!V81</f>
        <v>0</v>
      </c>
      <c r="N82" s="116">
        <f>FEBRUARI!W81</f>
        <v>0</v>
      </c>
      <c r="O82" s="118">
        <f>FEBRUARI!X81</f>
        <v>0</v>
      </c>
      <c r="P82" s="119" t="e">
        <f>FEBRUARI!Y81</f>
        <v>#REF!</v>
      </c>
      <c r="Q82" s="221" t="b">
        <f>IF(LEFT(FEBRUARI!L81,1)="V",FEBRUARI!R81+FEBRUARI!U81)</f>
        <v>0</v>
      </c>
      <c r="R82" s="239">
        <f>FEBRUARI!Z81</f>
        <v>0</v>
      </c>
      <c r="S82" s="240">
        <f>FEBRUARI!AB81</f>
        <v>0</v>
      </c>
    </row>
    <row r="83" spans="1:19" ht="12.75" customHeight="1" x14ac:dyDescent="0.2">
      <c r="A83" s="717"/>
      <c r="B83" s="330">
        <f>FEBRUARI!C82</f>
        <v>0</v>
      </c>
      <c r="C83" s="121">
        <f>FEBRUARI!D82</f>
        <v>0</v>
      </c>
      <c r="D83" s="121">
        <f>FEBRUARI!E82</f>
        <v>0</v>
      </c>
      <c r="E83" s="121">
        <f>FEBRUARI!F82</f>
        <v>0</v>
      </c>
      <c r="F83" s="122">
        <f>FEBRUARI!G82</f>
        <v>0</v>
      </c>
      <c r="G83" s="331">
        <f>FEBRUARI!H82</f>
        <v>0</v>
      </c>
      <c r="H83" s="332">
        <f>FEBRUARI!I82</f>
        <v>0</v>
      </c>
      <c r="I83" s="160">
        <f>FEBRUARI!R82</f>
        <v>0</v>
      </c>
      <c r="J83" s="124">
        <f>FEBRUARI!S82</f>
        <v>0</v>
      </c>
      <c r="K83" s="176" t="e">
        <f>FEBRUARI!T82</f>
        <v>#REF!</v>
      </c>
      <c r="L83" s="120">
        <f>FEBRUARI!U82</f>
        <v>0</v>
      </c>
      <c r="M83" s="123">
        <f>FEBRUARI!V82</f>
        <v>0</v>
      </c>
      <c r="N83" s="123">
        <f>FEBRUARI!W82</f>
        <v>0</v>
      </c>
      <c r="O83" s="125">
        <f>FEBRUARI!X82</f>
        <v>0</v>
      </c>
      <c r="P83" s="126" t="e">
        <f>FEBRUARI!Y82</f>
        <v>#REF!</v>
      </c>
      <c r="Q83" s="222" t="b">
        <f>IF(LEFT(FEBRUARI!L82,1)="V",FEBRUARI!R82+FEBRUARI!U82)</f>
        <v>0</v>
      </c>
      <c r="R83" s="241">
        <f>FEBRUARI!Z82</f>
        <v>0</v>
      </c>
      <c r="S83" s="242">
        <f>FEBRUARI!AB82</f>
        <v>0</v>
      </c>
    </row>
    <row r="84" spans="1:19" ht="12.75" customHeight="1" x14ac:dyDescent="0.2">
      <c r="A84" s="717"/>
      <c r="B84" s="330">
        <f>FEBRUARI!C83</f>
        <v>0</v>
      </c>
      <c r="C84" s="121">
        <f>FEBRUARI!D83</f>
        <v>0</v>
      </c>
      <c r="D84" s="121">
        <f>FEBRUARI!E83</f>
        <v>0</v>
      </c>
      <c r="E84" s="121">
        <f>FEBRUARI!F83</f>
        <v>0</v>
      </c>
      <c r="F84" s="122">
        <f>FEBRUARI!G83</f>
        <v>0</v>
      </c>
      <c r="G84" s="331">
        <f>FEBRUARI!H83</f>
        <v>0</v>
      </c>
      <c r="H84" s="332">
        <f>FEBRUARI!I83</f>
        <v>0</v>
      </c>
      <c r="I84" s="160">
        <f>FEBRUARI!R83</f>
        <v>0</v>
      </c>
      <c r="J84" s="124">
        <f>FEBRUARI!S83</f>
        <v>0</v>
      </c>
      <c r="K84" s="176" t="e">
        <f>FEBRUARI!T83</f>
        <v>#REF!</v>
      </c>
      <c r="L84" s="120">
        <f>FEBRUARI!U83</f>
        <v>0</v>
      </c>
      <c r="M84" s="123">
        <f>FEBRUARI!V83</f>
        <v>0</v>
      </c>
      <c r="N84" s="123">
        <f>FEBRUARI!W83</f>
        <v>0</v>
      </c>
      <c r="O84" s="125">
        <f>FEBRUARI!X83</f>
        <v>0</v>
      </c>
      <c r="P84" s="126" t="e">
        <f>FEBRUARI!Y83</f>
        <v>#REF!</v>
      </c>
      <c r="Q84" s="222" t="b">
        <f>IF(LEFT(FEBRUARI!L83,1)="V",FEBRUARI!R83+FEBRUARI!U83)</f>
        <v>0</v>
      </c>
      <c r="R84" s="241">
        <f>FEBRUARI!Z83</f>
        <v>0</v>
      </c>
      <c r="S84" s="242">
        <f>FEBRUARI!AB83</f>
        <v>0</v>
      </c>
    </row>
    <row r="85" spans="1:19" ht="12.75" customHeight="1" x14ac:dyDescent="0.2">
      <c r="A85" s="717"/>
      <c r="B85" s="330">
        <f>FEBRUARI!C84</f>
        <v>0</v>
      </c>
      <c r="C85" s="121">
        <f>FEBRUARI!D84</f>
        <v>0</v>
      </c>
      <c r="D85" s="121">
        <f>FEBRUARI!E84</f>
        <v>0</v>
      </c>
      <c r="E85" s="121">
        <f>FEBRUARI!F84</f>
        <v>0</v>
      </c>
      <c r="F85" s="122">
        <f>FEBRUARI!G84</f>
        <v>0</v>
      </c>
      <c r="G85" s="331">
        <f>FEBRUARI!H84</f>
        <v>0</v>
      </c>
      <c r="H85" s="332">
        <f>FEBRUARI!I84</f>
        <v>0</v>
      </c>
      <c r="I85" s="160">
        <f>FEBRUARI!R84</f>
        <v>0</v>
      </c>
      <c r="J85" s="124">
        <f>FEBRUARI!S84</f>
        <v>0</v>
      </c>
      <c r="K85" s="176" t="e">
        <f>FEBRUARI!T84</f>
        <v>#REF!</v>
      </c>
      <c r="L85" s="120">
        <f>FEBRUARI!U84</f>
        <v>0</v>
      </c>
      <c r="M85" s="123">
        <f>FEBRUARI!V84</f>
        <v>0</v>
      </c>
      <c r="N85" s="123">
        <f>FEBRUARI!W84</f>
        <v>0</v>
      </c>
      <c r="O85" s="125">
        <f>FEBRUARI!X84</f>
        <v>0</v>
      </c>
      <c r="P85" s="126" t="e">
        <f>FEBRUARI!Y84</f>
        <v>#REF!</v>
      </c>
      <c r="Q85" s="222" t="b">
        <f>IF(LEFT(FEBRUARI!L84,1)="V",FEBRUARI!R84+FEBRUARI!U84)</f>
        <v>0</v>
      </c>
      <c r="R85" s="241">
        <f>FEBRUARI!Z84</f>
        <v>0</v>
      </c>
      <c r="S85" s="242">
        <f>FEBRUARI!AB84</f>
        <v>0</v>
      </c>
    </row>
    <row r="86" spans="1:19" ht="13.5" customHeight="1" thickBot="1" x14ac:dyDescent="0.25">
      <c r="A86" s="718"/>
      <c r="B86" s="333" t="e">
        <f>FEBRUARI!C85</f>
        <v>#REF!</v>
      </c>
      <c r="C86" s="128">
        <f>FEBRUARI!D85</f>
        <v>0</v>
      </c>
      <c r="D86" s="128">
        <f>FEBRUARI!E85</f>
        <v>0</v>
      </c>
      <c r="E86" s="128">
        <f>FEBRUARI!F85</f>
        <v>0</v>
      </c>
      <c r="F86" s="129">
        <f>FEBRUARI!G85</f>
        <v>0</v>
      </c>
      <c r="G86" s="334">
        <f>FEBRUARI!H85</f>
        <v>0</v>
      </c>
      <c r="H86" s="335">
        <f>FEBRUARI!I85</f>
        <v>0</v>
      </c>
      <c r="I86" s="161">
        <f>FEBRUARI!R85</f>
        <v>0</v>
      </c>
      <c r="J86" s="131">
        <f>FEBRUARI!S85</f>
        <v>0</v>
      </c>
      <c r="K86" s="178" t="e">
        <f>FEBRUARI!T85</f>
        <v>#REF!</v>
      </c>
      <c r="L86" s="127">
        <f>FEBRUARI!U85</f>
        <v>0</v>
      </c>
      <c r="M86" s="130">
        <f>FEBRUARI!V85</f>
        <v>0</v>
      </c>
      <c r="N86" s="130">
        <f>FEBRUARI!W85</f>
        <v>0</v>
      </c>
      <c r="O86" s="132">
        <f>FEBRUARI!X85</f>
        <v>0</v>
      </c>
      <c r="P86" s="133" t="e">
        <f>FEBRUARI!Y85</f>
        <v>#REF!</v>
      </c>
      <c r="Q86" s="224" t="b">
        <f>IF(LEFT(FEBRUARI!L85,1)="V",FEBRUARI!R85+FEBRUARI!U85)</f>
        <v>0</v>
      </c>
      <c r="R86" s="243">
        <f>FEBRUARI!Z85</f>
        <v>0</v>
      </c>
      <c r="S86" s="244">
        <f>FEBRUARI!AB85</f>
        <v>0</v>
      </c>
    </row>
    <row r="87" spans="1:19" ht="12.75" customHeight="1" x14ac:dyDescent="0.2">
      <c r="A87" s="716">
        <f>FEBRUARI!B86</f>
        <v>42782</v>
      </c>
      <c r="B87" s="336">
        <f>FEBRUARI!C86</f>
        <v>0</v>
      </c>
      <c r="C87" s="135">
        <f>FEBRUARI!D86</f>
        <v>0</v>
      </c>
      <c r="D87" s="135">
        <f>FEBRUARI!E86</f>
        <v>0</v>
      </c>
      <c r="E87" s="135">
        <f>FEBRUARI!F86</f>
        <v>0</v>
      </c>
      <c r="F87" s="136">
        <f>FEBRUARI!G86</f>
        <v>0</v>
      </c>
      <c r="G87" s="337">
        <f>FEBRUARI!H86</f>
        <v>0</v>
      </c>
      <c r="H87" s="338">
        <f>FEBRUARI!I86</f>
        <v>0</v>
      </c>
      <c r="I87" s="169">
        <f>FEBRUARI!R86</f>
        <v>0</v>
      </c>
      <c r="J87" s="138">
        <f>FEBRUARI!S86</f>
        <v>0</v>
      </c>
      <c r="K87" s="179" t="e">
        <f>FEBRUARI!T86</f>
        <v>#REF!</v>
      </c>
      <c r="L87" s="134">
        <f>FEBRUARI!U86</f>
        <v>0</v>
      </c>
      <c r="M87" s="137">
        <f>FEBRUARI!V86</f>
        <v>0</v>
      </c>
      <c r="N87" s="137">
        <f>FEBRUARI!W86</f>
        <v>0</v>
      </c>
      <c r="O87" s="139">
        <f>FEBRUARI!X86</f>
        <v>0</v>
      </c>
      <c r="P87" s="140" t="e">
        <f>FEBRUARI!Y86</f>
        <v>#REF!</v>
      </c>
      <c r="Q87" s="225" t="b">
        <f>IF(LEFT(FEBRUARI!L86,1)="V",FEBRUARI!R86+FEBRUARI!U86)</f>
        <v>0</v>
      </c>
      <c r="R87" s="247">
        <f>FEBRUARI!Z86</f>
        <v>0</v>
      </c>
      <c r="S87" s="248">
        <f>FEBRUARI!AB86</f>
        <v>0</v>
      </c>
    </row>
    <row r="88" spans="1:19" ht="12.75" customHeight="1" x14ac:dyDescent="0.2">
      <c r="A88" s="717"/>
      <c r="B88" s="330">
        <f>FEBRUARI!C87</f>
        <v>0</v>
      </c>
      <c r="C88" s="121">
        <f>FEBRUARI!D87</f>
        <v>0</v>
      </c>
      <c r="D88" s="121">
        <f>FEBRUARI!E87</f>
        <v>0</v>
      </c>
      <c r="E88" s="121">
        <f>FEBRUARI!F87</f>
        <v>0</v>
      </c>
      <c r="F88" s="122">
        <f>FEBRUARI!G87</f>
        <v>0</v>
      </c>
      <c r="G88" s="331">
        <f>FEBRUARI!H87</f>
        <v>0</v>
      </c>
      <c r="H88" s="332">
        <f>FEBRUARI!I87</f>
        <v>0</v>
      </c>
      <c r="I88" s="160">
        <f>FEBRUARI!R87</f>
        <v>0</v>
      </c>
      <c r="J88" s="124">
        <f>FEBRUARI!S87</f>
        <v>0</v>
      </c>
      <c r="K88" s="176" t="e">
        <f>FEBRUARI!T87</f>
        <v>#REF!</v>
      </c>
      <c r="L88" s="120">
        <f>FEBRUARI!U87</f>
        <v>0</v>
      </c>
      <c r="M88" s="123">
        <f>FEBRUARI!V87</f>
        <v>0</v>
      </c>
      <c r="N88" s="123">
        <f>FEBRUARI!W87</f>
        <v>0</v>
      </c>
      <c r="O88" s="125">
        <f>FEBRUARI!X87</f>
        <v>0</v>
      </c>
      <c r="P88" s="126" t="e">
        <f>FEBRUARI!Y87</f>
        <v>#REF!</v>
      </c>
      <c r="Q88" s="222" t="b">
        <f>IF(LEFT(FEBRUARI!L87,1)="V",FEBRUARI!R87+FEBRUARI!U87)</f>
        <v>0</v>
      </c>
      <c r="R88" s="241">
        <f>FEBRUARI!Z87</f>
        <v>0</v>
      </c>
      <c r="S88" s="242">
        <f>FEBRUARI!AB87</f>
        <v>0</v>
      </c>
    </row>
    <row r="89" spans="1:19" ht="12.75" customHeight="1" x14ac:dyDescent="0.2">
      <c r="A89" s="717"/>
      <c r="B89" s="330">
        <f>FEBRUARI!C88</f>
        <v>0</v>
      </c>
      <c r="C89" s="121">
        <f>FEBRUARI!D88</f>
        <v>0</v>
      </c>
      <c r="D89" s="121">
        <f>FEBRUARI!E88</f>
        <v>0</v>
      </c>
      <c r="E89" s="121">
        <f>FEBRUARI!F88</f>
        <v>0</v>
      </c>
      <c r="F89" s="122">
        <f>FEBRUARI!G88</f>
        <v>0</v>
      </c>
      <c r="G89" s="331">
        <f>FEBRUARI!H88</f>
        <v>0</v>
      </c>
      <c r="H89" s="332">
        <f>FEBRUARI!I88</f>
        <v>0</v>
      </c>
      <c r="I89" s="160">
        <f>FEBRUARI!R88</f>
        <v>0</v>
      </c>
      <c r="J89" s="124">
        <f>FEBRUARI!S88</f>
        <v>0</v>
      </c>
      <c r="K89" s="176" t="e">
        <f>FEBRUARI!T88</f>
        <v>#REF!</v>
      </c>
      <c r="L89" s="120">
        <f>FEBRUARI!U88</f>
        <v>0</v>
      </c>
      <c r="M89" s="123">
        <f>FEBRUARI!V88</f>
        <v>0</v>
      </c>
      <c r="N89" s="123">
        <f>FEBRUARI!W88</f>
        <v>0</v>
      </c>
      <c r="O89" s="125">
        <f>FEBRUARI!X88</f>
        <v>0</v>
      </c>
      <c r="P89" s="126" t="e">
        <f>FEBRUARI!Y88</f>
        <v>#REF!</v>
      </c>
      <c r="Q89" s="222" t="b">
        <f>IF(LEFT(FEBRUARI!L88,1)="V",FEBRUARI!R88+FEBRUARI!U88)</f>
        <v>0</v>
      </c>
      <c r="R89" s="241">
        <f>FEBRUARI!Z88</f>
        <v>0</v>
      </c>
      <c r="S89" s="242">
        <f>FEBRUARI!AB88</f>
        <v>0</v>
      </c>
    </row>
    <row r="90" spans="1:19" ht="12.75" customHeight="1" x14ac:dyDescent="0.2">
      <c r="A90" s="717"/>
      <c r="B90" s="330">
        <f>FEBRUARI!C89</f>
        <v>0</v>
      </c>
      <c r="C90" s="121">
        <f>FEBRUARI!D89</f>
        <v>0</v>
      </c>
      <c r="D90" s="121">
        <f>FEBRUARI!E89</f>
        <v>0</v>
      </c>
      <c r="E90" s="121">
        <f>FEBRUARI!F89</f>
        <v>0</v>
      </c>
      <c r="F90" s="122">
        <f>FEBRUARI!G89</f>
        <v>0</v>
      </c>
      <c r="G90" s="331">
        <f>FEBRUARI!H89</f>
        <v>0</v>
      </c>
      <c r="H90" s="332">
        <f>FEBRUARI!I89</f>
        <v>0</v>
      </c>
      <c r="I90" s="160">
        <f>FEBRUARI!R89</f>
        <v>0</v>
      </c>
      <c r="J90" s="124">
        <f>FEBRUARI!S89</f>
        <v>0</v>
      </c>
      <c r="K90" s="176" t="e">
        <f>FEBRUARI!T89</f>
        <v>#REF!</v>
      </c>
      <c r="L90" s="120">
        <f>FEBRUARI!U89</f>
        <v>0</v>
      </c>
      <c r="M90" s="123">
        <f>FEBRUARI!V89</f>
        <v>0</v>
      </c>
      <c r="N90" s="123">
        <f>FEBRUARI!W89</f>
        <v>0</v>
      </c>
      <c r="O90" s="125">
        <f>FEBRUARI!X89</f>
        <v>0</v>
      </c>
      <c r="P90" s="126" t="e">
        <f>FEBRUARI!Y89</f>
        <v>#REF!</v>
      </c>
      <c r="Q90" s="222" t="b">
        <f>IF(LEFT(FEBRUARI!L89,1)="V",FEBRUARI!R89+FEBRUARI!U89)</f>
        <v>0</v>
      </c>
      <c r="R90" s="241">
        <f>FEBRUARI!Z89</f>
        <v>0</v>
      </c>
      <c r="S90" s="242">
        <f>FEBRUARI!AB89</f>
        <v>0</v>
      </c>
    </row>
    <row r="91" spans="1:19" ht="13.5" customHeight="1" thickBot="1" x14ac:dyDescent="0.25">
      <c r="A91" s="718"/>
      <c r="B91" s="339" t="e">
        <f>FEBRUARI!C90</f>
        <v>#REF!</v>
      </c>
      <c r="C91" s="142">
        <f>FEBRUARI!D90</f>
        <v>0</v>
      </c>
      <c r="D91" s="142">
        <f>FEBRUARI!E90</f>
        <v>0</v>
      </c>
      <c r="E91" s="142">
        <f>FEBRUARI!F90</f>
        <v>0</v>
      </c>
      <c r="F91" s="143">
        <f>FEBRUARI!G90</f>
        <v>0</v>
      </c>
      <c r="G91" s="340">
        <f>FEBRUARI!H90</f>
        <v>0</v>
      </c>
      <c r="H91" s="341">
        <f>FEBRUARI!I90</f>
        <v>0</v>
      </c>
      <c r="I91" s="168">
        <f>FEBRUARI!R90</f>
        <v>0</v>
      </c>
      <c r="J91" s="145">
        <f>FEBRUARI!S90</f>
        <v>0</v>
      </c>
      <c r="K91" s="177" t="e">
        <f>FEBRUARI!T90</f>
        <v>#REF!</v>
      </c>
      <c r="L91" s="141">
        <f>FEBRUARI!U90</f>
        <v>0</v>
      </c>
      <c r="M91" s="144">
        <f>FEBRUARI!V90</f>
        <v>0</v>
      </c>
      <c r="N91" s="144">
        <f>FEBRUARI!W90</f>
        <v>0</v>
      </c>
      <c r="O91" s="146">
        <f>FEBRUARI!X90</f>
        <v>0</v>
      </c>
      <c r="P91" s="147" t="e">
        <f>FEBRUARI!Y90</f>
        <v>#REF!</v>
      </c>
      <c r="Q91" s="223" t="b">
        <f>IF(LEFT(FEBRUARI!L90,1)="V",FEBRUARI!R90+FEBRUARI!U90)</f>
        <v>0</v>
      </c>
      <c r="R91" s="245">
        <f>FEBRUARI!Z90</f>
        <v>0</v>
      </c>
      <c r="S91" s="246">
        <f>FEBRUARI!AB90</f>
        <v>0</v>
      </c>
    </row>
    <row r="92" spans="1:19" ht="12.75" customHeight="1" x14ac:dyDescent="0.2">
      <c r="A92" s="716">
        <f>FEBRUARI!B91</f>
        <v>42783</v>
      </c>
      <c r="B92" s="327">
        <f>FEBRUARI!C91</f>
        <v>0</v>
      </c>
      <c r="C92" s="114">
        <f>FEBRUARI!D91</f>
        <v>0</v>
      </c>
      <c r="D92" s="114">
        <f>FEBRUARI!E91</f>
        <v>0</v>
      </c>
      <c r="E92" s="114">
        <f>FEBRUARI!F91</f>
        <v>0</v>
      </c>
      <c r="F92" s="115">
        <f>FEBRUARI!G91</f>
        <v>0</v>
      </c>
      <c r="G92" s="328">
        <f>FEBRUARI!H91</f>
        <v>0</v>
      </c>
      <c r="H92" s="329">
        <f>FEBRUARI!I91</f>
        <v>0</v>
      </c>
      <c r="I92" s="159">
        <f>FEBRUARI!R91</f>
        <v>0</v>
      </c>
      <c r="J92" s="117">
        <f>FEBRUARI!S91</f>
        <v>0</v>
      </c>
      <c r="K92" s="175" t="e">
        <f>FEBRUARI!T91</f>
        <v>#REF!</v>
      </c>
      <c r="L92" s="113">
        <f>FEBRUARI!U91</f>
        <v>0</v>
      </c>
      <c r="M92" s="116">
        <f>FEBRUARI!V91</f>
        <v>0</v>
      </c>
      <c r="N92" s="116">
        <f>FEBRUARI!W91</f>
        <v>0</v>
      </c>
      <c r="O92" s="118">
        <f>FEBRUARI!X91</f>
        <v>0</v>
      </c>
      <c r="P92" s="119" t="e">
        <f>FEBRUARI!Y91</f>
        <v>#REF!</v>
      </c>
      <c r="Q92" s="221" t="b">
        <f>IF(LEFT(FEBRUARI!L91,1)="V",FEBRUARI!R91+FEBRUARI!U91)</f>
        <v>0</v>
      </c>
      <c r="R92" s="239">
        <f>FEBRUARI!Z91</f>
        <v>0</v>
      </c>
      <c r="S92" s="240">
        <f>FEBRUARI!AB91</f>
        <v>0</v>
      </c>
    </row>
    <row r="93" spans="1:19" ht="12.75" customHeight="1" x14ac:dyDescent="0.2">
      <c r="A93" s="717"/>
      <c r="B93" s="330">
        <f>FEBRUARI!C92</f>
        <v>0</v>
      </c>
      <c r="C93" s="121">
        <f>FEBRUARI!D92</f>
        <v>0</v>
      </c>
      <c r="D93" s="121">
        <f>FEBRUARI!E92</f>
        <v>0</v>
      </c>
      <c r="E93" s="121">
        <f>FEBRUARI!F92</f>
        <v>0</v>
      </c>
      <c r="F93" s="122">
        <f>FEBRUARI!G92</f>
        <v>0</v>
      </c>
      <c r="G93" s="331">
        <f>FEBRUARI!H92</f>
        <v>0</v>
      </c>
      <c r="H93" s="332">
        <f>FEBRUARI!I92</f>
        <v>0</v>
      </c>
      <c r="I93" s="160">
        <f>FEBRUARI!R92</f>
        <v>0</v>
      </c>
      <c r="J93" s="124">
        <f>FEBRUARI!S92</f>
        <v>0</v>
      </c>
      <c r="K93" s="176" t="e">
        <f>FEBRUARI!T92</f>
        <v>#REF!</v>
      </c>
      <c r="L93" s="120">
        <f>FEBRUARI!U92</f>
        <v>0</v>
      </c>
      <c r="M93" s="123">
        <f>FEBRUARI!V92</f>
        <v>0</v>
      </c>
      <c r="N93" s="123">
        <f>FEBRUARI!W92</f>
        <v>0</v>
      </c>
      <c r="O93" s="125">
        <f>FEBRUARI!X92</f>
        <v>0</v>
      </c>
      <c r="P93" s="126" t="e">
        <f>FEBRUARI!Y92</f>
        <v>#REF!</v>
      </c>
      <c r="Q93" s="222" t="b">
        <f>IF(LEFT(FEBRUARI!L92,1)="V",FEBRUARI!R92+FEBRUARI!U92)</f>
        <v>0</v>
      </c>
      <c r="R93" s="241">
        <f>FEBRUARI!Z92</f>
        <v>0</v>
      </c>
      <c r="S93" s="242">
        <f>FEBRUARI!AB92</f>
        <v>0</v>
      </c>
    </row>
    <row r="94" spans="1:19" ht="12.75" customHeight="1" x14ac:dyDescent="0.2">
      <c r="A94" s="717"/>
      <c r="B94" s="330">
        <f>FEBRUARI!C93</f>
        <v>0</v>
      </c>
      <c r="C94" s="121">
        <f>FEBRUARI!D93</f>
        <v>0</v>
      </c>
      <c r="D94" s="121">
        <f>FEBRUARI!E93</f>
        <v>0</v>
      </c>
      <c r="E94" s="121">
        <f>FEBRUARI!F93</f>
        <v>0</v>
      </c>
      <c r="F94" s="122">
        <f>FEBRUARI!G93</f>
        <v>0</v>
      </c>
      <c r="G94" s="331">
        <f>FEBRUARI!H93</f>
        <v>0</v>
      </c>
      <c r="H94" s="332">
        <f>FEBRUARI!I93</f>
        <v>0</v>
      </c>
      <c r="I94" s="160">
        <f>FEBRUARI!R93</f>
        <v>0</v>
      </c>
      <c r="J94" s="124">
        <f>FEBRUARI!S93</f>
        <v>0</v>
      </c>
      <c r="K94" s="176" t="e">
        <f>FEBRUARI!T93</f>
        <v>#REF!</v>
      </c>
      <c r="L94" s="120">
        <f>FEBRUARI!U93</f>
        <v>0</v>
      </c>
      <c r="M94" s="123">
        <f>FEBRUARI!V93</f>
        <v>0</v>
      </c>
      <c r="N94" s="123">
        <f>FEBRUARI!W93</f>
        <v>0</v>
      </c>
      <c r="O94" s="125">
        <f>FEBRUARI!X93</f>
        <v>0</v>
      </c>
      <c r="P94" s="126" t="e">
        <f>FEBRUARI!Y93</f>
        <v>#REF!</v>
      </c>
      <c r="Q94" s="222" t="b">
        <f>IF(LEFT(FEBRUARI!L93,1)="V",FEBRUARI!R93+FEBRUARI!U93)</f>
        <v>0</v>
      </c>
      <c r="R94" s="241">
        <f>FEBRUARI!Z93</f>
        <v>0</v>
      </c>
      <c r="S94" s="242">
        <f>FEBRUARI!AB93</f>
        <v>0</v>
      </c>
    </row>
    <row r="95" spans="1:19" ht="12.75" customHeight="1" x14ac:dyDescent="0.2">
      <c r="A95" s="717"/>
      <c r="B95" s="330">
        <f>FEBRUARI!C94</f>
        <v>0</v>
      </c>
      <c r="C95" s="121">
        <f>FEBRUARI!D94</f>
        <v>0</v>
      </c>
      <c r="D95" s="121">
        <f>FEBRUARI!E94</f>
        <v>0</v>
      </c>
      <c r="E95" s="121">
        <f>FEBRUARI!F94</f>
        <v>0</v>
      </c>
      <c r="F95" s="122">
        <f>FEBRUARI!G94</f>
        <v>0</v>
      </c>
      <c r="G95" s="331">
        <f>FEBRUARI!H94</f>
        <v>0</v>
      </c>
      <c r="H95" s="332">
        <f>FEBRUARI!I94</f>
        <v>0</v>
      </c>
      <c r="I95" s="160">
        <f>FEBRUARI!R94</f>
        <v>0</v>
      </c>
      <c r="J95" s="124">
        <f>FEBRUARI!S94</f>
        <v>0</v>
      </c>
      <c r="K95" s="176" t="e">
        <f>FEBRUARI!T94</f>
        <v>#REF!</v>
      </c>
      <c r="L95" s="120">
        <f>FEBRUARI!U94</f>
        <v>0</v>
      </c>
      <c r="M95" s="123">
        <f>FEBRUARI!V94</f>
        <v>0</v>
      </c>
      <c r="N95" s="123">
        <f>FEBRUARI!W94</f>
        <v>0</v>
      </c>
      <c r="O95" s="125">
        <f>FEBRUARI!X94</f>
        <v>0</v>
      </c>
      <c r="P95" s="126" t="e">
        <f>FEBRUARI!Y94</f>
        <v>#REF!</v>
      </c>
      <c r="Q95" s="222" t="b">
        <f>IF(LEFT(FEBRUARI!L94,1)="V",FEBRUARI!R94+FEBRUARI!U94)</f>
        <v>0</v>
      </c>
      <c r="R95" s="241">
        <f>FEBRUARI!Z94</f>
        <v>0</v>
      </c>
      <c r="S95" s="242">
        <f>FEBRUARI!AB94</f>
        <v>0</v>
      </c>
    </row>
    <row r="96" spans="1:19" ht="13.5" customHeight="1" thickBot="1" x14ac:dyDescent="0.25">
      <c r="A96" s="718"/>
      <c r="B96" s="333" t="e">
        <f>FEBRUARI!C95</f>
        <v>#REF!</v>
      </c>
      <c r="C96" s="128">
        <f>FEBRUARI!D95</f>
        <v>0</v>
      </c>
      <c r="D96" s="128">
        <f>FEBRUARI!E95</f>
        <v>0</v>
      </c>
      <c r="E96" s="128">
        <f>FEBRUARI!F95</f>
        <v>0</v>
      </c>
      <c r="F96" s="129">
        <f>FEBRUARI!G95</f>
        <v>0</v>
      </c>
      <c r="G96" s="334">
        <f>FEBRUARI!H95</f>
        <v>0</v>
      </c>
      <c r="H96" s="335">
        <f>FEBRUARI!I95</f>
        <v>0</v>
      </c>
      <c r="I96" s="161">
        <f>FEBRUARI!R95</f>
        <v>0</v>
      </c>
      <c r="J96" s="131">
        <f>FEBRUARI!S95</f>
        <v>0</v>
      </c>
      <c r="K96" s="178" t="e">
        <f>FEBRUARI!T95</f>
        <v>#REF!</v>
      </c>
      <c r="L96" s="127">
        <f>FEBRUARI!U95</f>
        <v>0</v>
      </c>
      <c r="M96" s="130">
        <f>FEBRUARI!V95</f>
        <v>0</v>
      </c>
      <c r="N96" s="130">
        <f>FEBRUARI!W95</f>
        <v>0</v>
      </c>
      <c r="O96" s="132">
        <f>FEBRUARI!X95</f>
        <v>0</v>
      </c>
      <c r="P96" s="133" t="e">
        <f>FEBRUARI!Y95</f>
        <v>#REF!</v>
      </c>
      <c r="Q96" s="224" t="b">
        <f>IF(LEFT(FEBRUARI!L95,1)="V",FEBRUARI!R95+FEBRUARI!U95)</f>
        <v>0</v>
      </c>
      <c r="R96" s="243">
        <f>FEBRUARI!Z95</f>
        <v>0</v>
      </c>
      <c r="S96" s="244">
        <f>FEBRUARI!AB95</f>
        <v>0</v>
      </c>
    </row>
    <row r="97" spans="1:19" ht="12.75" customHeight="1" x14ac:dyDescent="0.2">
      <c r="A97" s="716">
        <f>FEBRUARI!B96</f>
        <v>42784</v>
      </c>
      <c r="B97" s="327">
        <f>FEBRUARI!C96</f>
        <v>0</v>
      </c>
      <c r="C97" s="114">
        <f>FEBRUARI!D96</f>
        <v>0</v>
      </c>
      <c r="D97" s="114">
        <f>FEBRUARI!E96</f>
        <v>0</v>
      </c>
      <c r="E97" s="114">
        <f>FEBRUARI!F96</f>
        <v>0</v>
      </c>
      <c r="F97" s="115">
        <f>FEBRUARI!G96</f>
        <v>0</v>
      </c>
      <c r="G97" s="328">
        <f>FEBRUARI!H96</f>
        <v>0</v>
      </c>
      <c r="H97" s="329">
        <f>FEBRUARI!I96</f>
        <v>0</v>
      </c>
      <c r="I97" s="159">
        <f>FEBRUARI!R96</f>
        <v>0</v>
      </c>
      <c r="J97" s="117">
        <f>FEBRUARI!S96</f>
        <v>0</v>
      </c>
      <c r="K97" s="175" t="e">
        <f>FEBRUARI!T96</f>
        <v>#REF!</v>
      </c>
      <c r="L97" s="113">
        <f>FEBRUARI!U96</f>
        <v>0</v>
      </c>
      <c r="M97" s="116">
        <f>FEBRUARI!V96</f>
        <v>0</v>
      </c>
      <c r="N97" s="116">
        <f>FEBRUARI!W96</f>
        <v>0</v>
      </c>
      <c r="O97" s="118">
        <f>FEBRUARI!X96</f>
        <v>0</v>
      </c>
      <c r="P97" s="119" t="e">
        <f>FEBRUARI!Y96</f>
        <v>#REF!</v>
      </c>
      <c r="Q97" s="221" t="b">
        <f>IF(LEFT(FEBRUARI!L96,1)="V",FEBRUARI!R96+FEBRUARI!U96)</f>
        <v>0</v>
      </c>
      <c r="R97" s="239">
        <f>FEBRUARI!Z96</f>
        <v>0</v>
      </c>
      <c r="S97" s="240">
        <f>FEBRUARI!AB96</f>
        <v>0</v>
      </c>
    </row>
    <row r="98" spans="1:19" ht="12.75" customHeight="1" x14ac:dyDescent="0.2">
      <c r="A98" s="717"/>
      <c r="B98" s="330">
        <f>FEBRUARI!C97</f>
        <v>0</v>
      </c>
      <c r="C98" s="121">
        <f>FEBRUARI!D97</f>
        <v>0</v>
      </c>
      <c r="D98" s="121">
        <f>FEBRUARI!E97</f>
        <v>0</v>
      </c>
      <c r="E98" s="121">
        <f>FEBRUARI!F97</f>
        <v>0</v>
      </c>
      <c r="F98" s="122">
        <f>FEBRUARI!G97</f>
        <v>0</v>
      </c>
      <c r="G98" s="331">
        <f>FEBRUARI!H97</f>
        <v>0</v>
      </c>
      <c r="H98" s="332">
        <f>FEBRUARI!I97</f>
        <v>0</v>
      </c>
      <c r="I98" s="160">
        <f>FEBRUARI!R97</f>
        <v>0</v>
      </c>
      <c r="J98" s="124">
        <f>FEBRUARI!S97</f>
        <v>0</v>
      </c>
      <c r="K98" s="176" t="e">
        <f>FEBRUARI!T97</f>
        <v>#REF!</v>
      </c>
      <c r="L98" s="120">
        <f>FEBRUARI!U97</f>
        <v>0</v>
      </c>
      <c r="M98" s="123">
        <f>FEBRUARI!V97</f>
        <v>0</v>
      </c>
      <c r="N98" s="123">
        <f>FEBRUARI!W97</f>
        <v>0</v>
      </c>
      <c r="O98" s="125">
        <f>FEBRUARI!X97</f>
        <v>0</v>
      </c>
      <c r="P98" s="126" t="e">
        <f>FEBRUARI!Y97</f>
        <v>#REF!</v>
      </c>
      <c r="Q98" s="222" t="b">
        <f>IF(LEFT(FEBRUARI!L97,1)="V",FEBRUARI!R97+FEBRUARI!U97)</f>
        <v>0</v>
      </c>
      <c r="R98" s="241">
        <f>FEBRUARI!Z97</f>
        <v>0</v>
      </c>
      <c r="S98" s="242">
        <f>FEBRUARI!AB97</f>
        <v>0</v>
      </c>
    </row>
    <row r="99" spans="1:19" ht="12.75" customHeight="1" x14ac:dyDescent="0.2">
      <c r="A99" s="717"/>
      <c r="B99" s="330">
        <f>FEBRUARI!C98</f>
        <v>0</v>
      </c>
      <c r="C99" s="121">
        <f>FEBRUARI!D98</f>
        <v>0</v>
      </c>
      <c r="D99" s="121">
        <f>FEBRUARI!E98</f>
        <v>0</v>
      </c>
      <c r="E99" s="121">
        <f>FEBRUARI!F98</f>
        <v>0</v>
      </c>
      <c r="F99" s="122">
        <f>FEBRUARI!G98</f>
        <v>0</v>
      </c>
      <c r="G99" s="331">
        <f>FEBRUARI!H98</f>
        <v>0</v>
      </c>
      <c r="H99" s="332">
        <f>FEBRUARI!I98</f>
        <v>0</v>
      </c>
      <c r="I99" s="160">
        <f>FEBRUARI!R98</f>
        <v>0</v>
      </c>
      <c r="J99" s="124">
        <f>FEBRUARI!S98</f>
        <v>0</v>
      </c>
      <c r="K99" s="176" t="e">
        <f>FEBRUARI!T98</f>
        <v>#REF!</v>
      </c>
      <c r="L99" s="120">
        <f>FEBRUARI!U98</f>
        <v>0</v>
      </c>
      <c r="M99" s="123">
        <f>FEBRUARI!V98</f>
        <v>0</v>
      </c>
      <c r="N99" s="123">
        <f>FEBRUARI!W98</f>
        <v>0</v>
      </c>
      <c r="O99" s="125">
        <f>FEBRUARI!X98</f>
        <v>0</v>
      </c>
      <c r="P99" s="126" t="e">
        <f>FEBRUARI!Y98</f>
        <v>#REF!</v>
      </c>
      <c r="Q99" s="222" t="b">
        <f>IF(LEFT(FEBRUARI!L98,1)="V",FEBRUARI!R98+FEBRUARI!U98)</f>
        <v>0</v>
      </c>
      <c r="R99" s="241">
        <f>FEBRUARI!Z98</f>
        <v>0</v>
      </c>
      <c r="S99" s="242">
        <f>FEBRUARI!AB98</f>
        <v>0</v>
      </c>
    </row>
    <row r="100" spans="1:19" ht="12.75" customHeight="1" x14ac:dyDescent="0.2">
      <c r="A100" s="717"/>
      <c r="B100" s="330">
        <f>FEBRUARI!C99</f>
        <v>0</v>
      </c>
      <c r="C100" s="121">
        <f>FEBRUARI!D99</f>
        <v>0</v>
      </c>
      <c r="D100" s="121">
        <f>FEBRUARI!E99</f>
        <v>0</v>
      </c>
      <c r="E100" s="121">
        <f>FEBRUARI!F99</f>
        <v>0</v>
      </c>
      <c r="F100" s="122">
        <f>FEBRUARI!G99</f>
        <v>0</v>
      </c>
      <c r="G100" s="331">
        <f>FEBRUARI!H99</f>
        <v>0</v>
      </c>
      <c r="H100" s="332">
        <f>FEBRUARI!I99</f>
        <v>0</v>
      </c>
      <c r="I100" s="160">
        <f>FEBRUARI!R99</f>
        <v>0</v>
      </c>
      <c r="J100" s="124">
        <f>FEBRUARI!S99</f>
        <v>0</v>
      </c>
      <c r="K100" s="176" t="e">
        <f>FEBRUARI!T99</f>
        <v>#REF!</v>
      </c>
      <c r="L100" s="120">
        <f>FEBRUARI!U99</f>
        <v>0</v>
      </c>
      <c r="M100" s="123">
        <f>FEBRUARI!V99</f>
        <v>0</v>
      </c>
      <c r="N100" s="123">
        <f>FEBRUARI!W99</f>
        <v>0</v>
      </c>
      <c r="O100" s="125">
        <f>FEBRUARI!X99</f>
        <v>0</v>
      </c>
      <c r="P100" s="126" t="e">
        <f>FEBRUARI!Y99</f>
        <v>#REF!</v>
      </c>
      <c r="Q100" s="222" t="b">
        <f>IF(LEFT(FEBRUARI!L99,1)="V",FEBRUARI!R99+FEBRUARI!U99)</f>
        <v>0</v>
      </c>
      <c r="R100" s="241">
        <f>FEBRUARI!Z99</f>
        <v>0</v>
      </c>
      <c r="S100" s="242">
        <f>FEBRUARI!AB99</f>
        <v>0</v>
      </c>
    </row>
    <row r="101" spans="1:19" ht="13.5" customHeight="1" thickBot="1" x14ac:dyDescent="0.25">
      <c r="A101" s="718"/>
      <c r="B101" s="333" t="e">
        <f>FEBRUARI!C100</f>
        <v>#REF!</v>
      </c>
      <c r="C101" s="128">
        <f>FEBRUARI!D100</f>
        <v>0</v>
      </c>
      <c r="D101" s="128">
        <f>FEBRUARI!E100</f>
        <v>0</v>
      </c>
      <c r="E101" s="128">
        <f>FEBRUARI!F100</f>
        <v>0</v>
      </c>
      <c r="F101" s="129">
        <f>FEBRUARI!G100</f>
        <v>0</v>
      </c>
      <c r="G101" s="334">
        <f>FEBRUARI!H100</f>
        <v>0</v>
      </c>
      <c r="H101" s="335">
        <f>FEBRUARI!I100</f>
        <v>0</v>
      </c>
      <c r="I101" s="161">
        <f>FEBRUARI!R100</f>
        <v>0</v>
      </c>
      <c r="J101" s="131">
        <f>FEBRUARI!S100</f>
        <v>0</v>
      </c>
      <c r="K101" s="178" t="e">
        <f>FEBRUARI!T100</f>
        <v>#REF!</v>
      </c>
      <c r="L101" s="127">
        <f>FEBRUARI!U100</f>
        <v>0</v>
      </c>
      <c r="M101" s="130">
        <f>FEBRUARI!V100</f>
        <v>0</v>
      </c>
      <c r="N101" s="130">
        <f>FEBRUARI!W100</f>
        <v>0</v>
      </c>
      <c r="O101" s="132">
        <f>FEBRUARI!X100</f>
        <v>0</v>
      </c>
      <c r="P101" s="133" t="e">
        <f>FEBRUARI!Y100</f>
        <v>#REF!</v>
      </c>
      <c r="Q101" s="224" t="b">
        <f>IF(LEFT(FEBRUARI!L100,1)="V",FEBRUARI!R100+FEBRUARI!U100)</f>
        <v>0</v>
      </c>
      <c r="R101" s="243">
        <f>FEBRUARI!Z100</f>
        <v>0</v>
      </c>
      <c r="S101" s="244">
        <f>FEBRUARI!AB100</f>
        <v>0</v>
      </c>
    </row>
    <row r="102" spans="1:19" ht="12.75" customHeight="1" x14ac:dyDescent="0.2">
      <c r="A102" s="716">
        <f>FEBRUARI!B101</f>
        <v>42785</v>
      </c>
      <c r="B102" s="327">
        <f>FEBRUARI!C101</f>
        <v>0</v>
      </c>
      <c r="C102" s="114">
        <f>FEBRUARI!D101</f>
        <v>0</v>
      </c>
      <c r="D102" s="114">
        <f>FEBRUARI!E101</f>
        <v>0</v>
      </c>
      <c r="E102" s="114">
        <f>FEBRUARI!F101</f>
        <v>0</v>
      </c>
      <c r="F102" s="115">
        <f>FEBRUARI!G101</f>
        <v>0</v>
      </c>
      <c r="G102" s="328">
        <f>FEBRUARI!H101</f>
        <v>0</v>
      </c>
      <c r="H102" s="329">
        <f>FEBRUARI!I101</f>
        <v>0</v>
      </c>
      <c r="I102" s="159">
        <f>FEBRUARI!R101</f>
        <v>0</v>
      </c>
      <c r="J102" s="117">
        <f>FEBRUARI!S101</f>
        <v>0</v>
      </c>
      <c r="K102" s="175" t="e">
        <f>FEBRUARI!T101</f>
        <v>#REF!</v>
      </c>
      <c r="L102" s="113">
        <f>FEBRUARI!U101</f>
        <v>0</v>
      </c>
      <c r="M102" s="116">
        <f>FEBRUARI!V101</f>
        <v>0</v>
      </c>
      <c r="N102" s="116">
        <f>FEBRUARI!W101</f>
        <v>0</v>
      </c>
      <c r="O102" s="118">
        <f>FEBRUARI!X101</f>
        <v>0</v>
      </c>
      <c r="P102" s="119" t="e">
        <f>FEBRUARI!Y101</f>
        <v>#REF!</v>
      </c>
      <c r="Q102" s="221" t="b">
        <f>IF(LEFT(FEBRUARI!L101,1)="V",FEBRUARI!R101+FEBRUARI!U101)</f>
        <v>0</v>
      </c>
      <c r="R102" s="239">
        <f>FEBRUARI!Z101</f>
        <v>0</v>
      </c>
      <c r="S102" s="240">
        <f>FEBRUARI!AB101</f>
        <v>0</v>
      </c>
    </row>
    <row r="103" spans="1:19" ht="12.75" customHeight="1" x14ac:dyDescent="0.2">
      <c r="A103" s="717"/>
      <c r="B103" s="330">
        <f>FEBRUARI!C102</f>
        <v>0</v>
      </c>
      <c r="C103" s="121">
        <f>FEBRUARI!D102</f>
        <v>0</v>
      </c>
      <c r="D103" s="121">
        <f>FEBRUARI!E102</f>
        <v>0</v>
      </c>
      <c r="E103" s="121">
        <f>FEBRUARI!F102</f>
        <v>0</v>
      </c>
      <c r="F103" s="122">
        <f>FEBRUARI!G102</f>
        <v>0</v>
      </c>
      <c r="G103" s="331">
        <f>FEBRUARI!H102</f>
        <v>0</v>
      </c>
      <c r="H103" s="332">
        <f>FEBRUARI!I102</f>
        <v>0</v>
      </c>
      <c r="I103" s="160">
        <f>FEBRUARI!R102</f>
        <v>0</v>
      </c>
      <c r="J103" s="124">
        <f>FEBRUARI!S102</f>
        <v>0</v>
      </c>
      <c r="K103" s="176" t="e">
        <f>FEBRUARI!T102</f>
        <v>#REF!</v>
      </c>
      <c r="L103" s="120">
        <f>FEBRUARI!U102</f>
        <v>0</v>
      </c>
      <c r="M103" s="123">
        <f>FEBRUARI!V102</f>
        <v>0</v>
      </c>
      <c r="N103" s="123">
        <f>FEBRUARI!W102</f>
        <v>0</v>
      </c>
      <c r="O103" s="125">
        <f>FEBRUARI!X102</f>
        <v>0</v>
      </c>
      <c r="P103" s="126" t="e">
        <f>FEBRUARI!Y102</f>
        <v>#REF!</v>
      </c>
      <c r="Q103" s="222" t="b">
        <f>IF(LEFT(FEBRUARI!L102,1)="V",FEBRUARI!R102+FEBRUARI!U102)</f>
        <v>0</v>
      </c>
      <c r="R103" s="241">
        <f>FEBRUARI!Z102</f>
        <v>0</v>
      </c>
      <c r="S103" s="242">
        <f>FEBRUARI!AB102</f>
        <v>0</v>
      </c>
    </row>
    <row r="104" spans="1:19" ht="12.75" customHeight="1" x14ac:dyDescent="0.2">
      <c r="A104" s="717"/>
      <c r="B104" s="330">
        <f>FEBRUARI!C103</f>
        <v>0</v>
      </c>
      <c r="C104" s="121">
        <f>FEBRUARI!D103</f>
        <v>0</v>
      </c>
      <c r="D104" s="121">
        <f>FEBRUARI!E103</f>
        <v>0</v>
      </c>
      <c r="E104" s="121">
        <f>FEBRUARI!F103</f>
        <v>0</v>
      </c>
      <c r="F104" s="122">
        <f>FEBRUARI!G103</f>
        <v>0</v>
      </c>
      <c r="G104" s="331">
        <f>FEBRUARI!H103</f>
        <v>0</v>
      </c>
      <c r="H104" s="332">
        <f>FEBRUARI!I103</f>
        <v>0</v>
      </c>
      <c r="I104" s="160">
        <f>FEBRUARI!R103</f>
        <v>0</v>
      </c>
      <c r="J104" s="124">
        <f>FEBRUARI!S103</f>
        <v>0</v>
      </c>
      <c r="K104" s="176" t="e">
        <f>FEBRUARI!T103</f>
        <v>#REF!</v>
      </c>
      <c r="L104" s="120">
        <f>FEBRUARI!U103</f>
        <v>0</v>
      </c>
      <c r="M104" s="123">
        <f>FEBRUARI!V103</f>
        <v>0</v>
      </c>
      <c r="N104" s="123">
        <f>FEBRUARI!W103</f>
        <v>0</v>
      </c>
      <c r="O104" s="125">
        <f>FEBRUARI!X103</f>
        <v>0</v>
      </c>
      <c r="P104" s="126" t="e">
        <f>FEBRUARI!Y103</f>
        <v>#REF!</v>
      </c>
      <c r="Q104" s="222" t="b">
        <f>IF(LEFT(FEBRUARI!L103,1)="V",FEBRUARI!R103+FEBRUARI!U103)</f>
        <v>0</v>
      </c>
      <c r="R104" s="241">
        <f>FEBRUARI!Z103</f>
        <v>0</v>
      </c>
      <c r="S104" s="242">
        <f>FEBRUARI!AB103</f>
        <v>0</v>
      </c>
    </row>
    <row r="105" spans="1:19" ht="12.75" customHeight="1" x14ac:dyDescent="0.2">
      <c r="A105" s="717"/>
      <c r="B105" s="330">
        <f>FEBRUARI!C104</f>
        <v>0</v>
      </c>
      <c r="C105" s="121">
        <f>FEBRUARI!D104</f>
        <v>0</v>
      </c>
      <c r="D105" s="121">
        <f>FEBRUARI!E104</f>
        <v>0</v>
      </c>
      <c r="E105" s="121">
        <f>FEBRUARI!F104</f>
        <v>0</v>
      </c>
      <c r="F105" s="122">
        <f>FEBRUARI!G104</f>
        <v>0</v>
      </c>
      <c r="G105" s="331">
        <f>FEBRUARI!H104</f>
        <v>0</v>
      </c>
      <c r="H105" s="332">
        <f>FEBRUARI!I104</f>
        <v>0</v>
      </c>
      <c r="I105" s="160">
        <f>FEBRUARI!R104</f>
        <v>0</v>
      </c>
      <c r="J105" s="124">
        <f>FEBRUARI!S104</f>
        <v>0</v>
      </c>
      <c r="K105" s="176" t="e">
        <f>FEBRUARI!T104</f>
        <v>#REF!</v>
      </c>
      <c r="L105" s="120">
        <f>FEBRUARI!U104</f>
        <v>0</v>
      </c>
      <c r="M105" s="123">
        <f>FEBRUARI!V104</f>
        <v>0</v>
      </c>
      <c r="N105" s="123">
        <f>FEBRUARI!W104</f>
        <v>0</v>
      </c>
      <c r="O105" s="125">
        <f>FEBRUARI!X104</f>
        <v>0</v>
      </c>
      <c r="P105" s="126" t="e">
        <f>FEBRUARI!Y104</f>
        <v>#REF!</v>
      </c>
      <c r="Q105" s="222" t="b">
        <f>IF(LEFT(FEBRUARI!L104,1)="V",FEBRUARI!R104+FEBRUARI!U104)</f>
        <v>0</v>
      </c>
      <c r="R105" s="241">
        <f>FEBRUARI!Z104</f>
        <v>0</v>
      </c>
      <c r="S105" s="242">
        <f>FEBRUARI!AB104</f>
        <v>0</v>
      </c>
    </row>
    <row r="106" spans="1:19" ht="13.5" customHeight="1" thickBot="1" x14ac:dyDescent="0.25">
      <c r="A106" s="718"/>
      <c r="B106" s="333" t="e">
        <f>FEBRUARI!C105</f>
        <v>#REF!</v>
      </c>
      <c r="C106" s="128">
        <f>FEBRUARI!D105</f>
        <v>0</v>
      </c>
      <c r="D106" s="128">
        <f>FEBRUARI!E105</f>
        <v>0</v>
      </c>
      <c r="E106" s="128">
        <f>FEBRUARI!F105</f>
        <v>0</v>
      </c>
      <c r="F106" s="129">
        <f>FEBRUARI!G105</f>
        <v>0</v>
      </c>
      <c r="G106" s="334">
        <f>FEBRUARI!H105</f>
        <v>0</v>
      </c>
      <c r="H106" s="335">
        <f>FEBRUARI!I105</f>
        <v>0</v>
      </c>
      <c r="I106" s="161">
        <f>FEBRUARI!R105</f>
        <v>0</v>
      </c>
      <c r="J106" s="131">
        <f>FEBRUARI!S105</f>
        <v>0</v>
      </c>
      <c r="K106" s="178" t="e">
        <f>FEBRUARI!T105</f>
        <v>#REF!</v>
      </c>
      <c r="L106" s="127">
        <f>FEBRUARI!U105</f>
        <v>0</v>
      </c>
      <c r="M106" s="130">
        <f>FEBRUARI!V105</f>
        <v>0</v>
      </c>
      <c r="N106" s="130">
        <f>FEBRUARI!W105</f>
        <v>0</v>
      </c>
      <c r="O106" s="132">
        <f>FEBRUARI!X105</f>
        <v>0</v>
      </c>
      <c r="P106" s="133" t="e">
        <f>FEBRUARI!Y105</f>
        <v>#REF!</v>
      </c>
      <c r="Q106" s="224" t="b">
        <f>IF(LEFT(FEBRUARI!L105,1)="V",FEBRUARI!R105+FEBRUARI!U105)</f>
        <v>0</v>
      </c>
      <c r="R106" s="243">
        <f>FEBRUARI!Z105</f>
        <v>0</v>
      </c>
      <c r="S106" s="244">
        <f>FEBRUARI!AB105</f>
        <v>0</v>
      </c>
    </row>
    <row r="107" spans="1:19" ht="12.75" customHeight="1" x14ac:dyDescent="0.2">
      <c r="A107" s="716">
        <f>FEBRUARI!B106</f>
        <v>42786</v>
      </c>
      <c r="B107" s="336">
        <f>FEBRUARI!C106</f>
        <v>0</v>
      </c>
      <c r="C107" s="135">
        <f>FEBRUARI!D106</f>
        <v>0</v>
      </c>
      <c r="D107" s="135">
        <f>FEBRUARI!E106</f>
        <v>0</v>
      </c>
      <c r="E107" s="135">
        <f>FEBRUARI!F106</f>
        <v>0</v>
      </c>
      <c r="F107" s="136">
        <f>FEBRUARI!G106</f>
        <v>0</v>
      </c>
      <c r="G107" s="337">
        <f>FEBRUARI!H106</f>
        <v>0</v>
      </c>
      <c r="H107" s="338">
        <f>FEBRUARI!I106</f>
        <v>0</v>
      </c>
      <c r="I107" s="169">
        <f>FEBRUARI!R106</f>
        <v>0</v>
      </c>
      <c r="J107" s="138">
        <f>FEBRUARI!S106</f>
        <v>0</v>
      </c>
      <c r="K107" s="179" t="e">
        <f>FEBRUARI!T106</f>
        <v>#REF!</v>
      </c>
      <c r="L107" s="134">
        <f>FEBRUARI!U106</f>
        <v>0</v>
      </c>
      <c r="M107" s="137">
        <f>FEBRUARI!V106</f>
        <v>0</v>
      </c>
      <c r="N107" s="137">
        <f>FEBRUARI!W106</f>
        <v>0</v>
      </c>
      <c r="O107" s="139">
        <f>FEBRUARI!X106</f>
        <v>0</v>
      </c>
      <c r="P107" s="140" t="e">
        <f>FEBRUARI!Y106</f>
        <v>#REF!</v>
      </c>
      <c r="Q107" s="225" t="b">
        <f>IF(LEFT(FEBRUARI!L106,1)="V",FEBRUARI!R106+FEBRUARI!U106)</f>
        <v>0</v>
      </c>
      <c r="R107" s="247">
        <f>FEBRUARI!Z106</f>
        <v>0</v>
      </c>
      <c r="S107" s="248">
        <f>FEBRUARI!AB106</f>
        <v>0</v>
      </c>
    </row>
    <row r="108" spans="1:19" ht="12.75" customHeight="1" x14ac:dyDescent="0.2">
      <c r="A108" s="717"/>
      <c r="B108" s="330">
        <f>FEBRUARI!C107</f>
        <v>0</v>
      </c>
      <c r="C108" s="121">
        <f>FEBRUARI!D107</f>
        <v>0</v>
      </c>
      <c r="D108" s="121">
        <f>FEBRUARI!E107</f>
        <v>0</v>
      </c>
      <c r="E108" s="121">
        <f>FEBRUARI!F107</f>
        <v>0</v>
      </c>
      <c r="F108" s="122">
        <f>FEBRUARI!G107</f>
        <v>0</v>
      </c>
      <c r="G108" s="331">
        <f>FEBRUARI!H107</f>
        <v>0</v>
      </c>
      <c r="H108" s="332">
        <f>FEBRUARI!I107</f>
        <v>0</v>
      </c>
      <c r="I108" s="160">
        <f>FEBRUARI!R107</f>
        <v>0</v>
      </c>
      <c r="J108" s="124">
        <f>FEBRUARI!S107</f>
        <v>0</v>
      </c>
      <c r="K108" s="176" t="e">
        <f>FEBRUARI!T107</f>
        <v>#REF!</v>
      </c>
      <c r="L108" s="120">
        <f>FEBRUARI!U107</f>
        <v>0</v>
      </c>
      <c r="M108" s="123">
        <f>FEBRUARI!V107</f>
        <v>0</v>
      </c>
      <c r="N108" s="123">
        <f>FEBRUARI!W107</f>
        <v>0</v>
      </c>
      <c r="O108" s="125">
        <f>FEBRUARI!X107</f>
        <v>0</v>
      </c>
      <c r="P108" s="126" t="e">
        <f>FEBRUARI!Y107</f>
        <v>#REF!</v>
      </c>
      <c r="Q108" s="222" t="b">
        <f>IF(LEFT(FEBRUARI!L107,1)="V",FEBRUARI!R107+FEBRUARI!U107)</f>
        <v>0</v>
      </c>
      <c r="R108" s="241">
        <f>FEBRUARI!Z107</f>
        <v>0</v>
      </c>
      <c r="S108" s="242">
        <f>FEBRUARI!AB107</f>
        <v>0</v>
      </c>
    </row>
    <row r="109" spans="1:19" ht="12.75" customHeight="1" x14ac:dyDescent="0.2">
      <c r="A109" s="717"/>
      <c r="B109" s="330">
        <f>FEBRUARI!C108</f>
        <v>0</v>
      </c>
      <c r="C109" s="121">
        <f>FEBRUARI!D108</f>
        <v>0</v>
      </c>
      <c r="D109" s="121">
        <f>FEBRUARI!E108</f>
        <v>0</v>
      </c>
      <c r="E109" s="121">
        <f>FEBRUARI!F108</f>
        <v>0</v>
      </c>
      <c r="F109" s="122">
        <f>FEBRUARI!G108</f>
        <v>0</v>
      </c>
      <c r="G109" s="331">
        <f>FEBRUARI!H108</f>
        <v>0</v>
      </c>
      <c r="H109" s="332">
        <f>FEBRUARI!I108</f>
        <v>0</v>
      </c>
      <c r="I109" s="160">
        <f>FEBRUARI!R108</f>
        <v>0</v>
      </c>
      <c r="J109" s="124">
        <f>FEBRUARI!S108</f>
        <v>0</v>
      </c>
      <c r="K109" s="176" t="e">
        <f>FEBRUARI!T108</f>
        <v>#REF!</v>
      </c>
      <c r="L109" s="120">
        <f>FEBRUARI!U108</f>
        <v>0</v>
      </c>
      <c r="M109" s="123">
        <f>FEBRUARI!V108</f>
        <v>0</v>
      </c>
      <c r="N109" s="123">
        <f>FEBRUARI!W108</f>
        <v>0</v>
      </c>
      <c r="O109" s="125">
        <f>FEBRUARI!X108</f>
        <v>0</v>
      </c>
      <c r="P109" s="126" t="e">
        <f>FEBRUARI!Y108</f>
        <v>#REF!</v>
      </c>
      <c r="Q109" s="222" t="b">
        <f>IF(LEFT(FEBRUARI!L108,1)="V",FEBRUARI!R108+FEBRUARI!U108)</f>
        <v>0</v>
      </c>
      <c r="R109" s="241">
        <f>FEBRUARI!Z108</f>
        <v>0</v>
      </c>
      <c r="S109" s="242">
        <f>FEBRUARI!AB108</f>
        <v>0</v>
      </c>
    </row>
    <row r="110" spans="1:19" ht="12.75" customHeight="1" x14ac:dyDescent="0.2">
      <c r="A110" s="717"/>
      <c r="B110" s="330">
        <f>FEBRUARI!C109</f>
        <v>0</v>
      </c>
      <c r="C110" s="121">
        <f>FEBRUARI!D109</f>
        <v>0</v>
      </c>
      <c r="D110" s="121">
        <f>FEBRUARI!E109</f>
        <v>0</v>
      </c>
      <c r="E110" s="121">
        <f>FEBRUARI!F109</f>
        <v>0</v>
      </c>
      <c r="F110" s="122">
        <f>FEBRUARI!G109</f>
        <v>0</v>
      </c>
      <c r="G110" s="331">
        <f>FEBRUARI!H109</f>
        <v>0</v>
      </c>
      <c r="H110" s="332">
        <f>FEBRUARI!I109</f>
        <v>0</v>
      </c>
      <c r="I110" s="160">
        <f>FEBRUARI!R109</f>
        <v>0</v>
      </c>
      <c r="J110" s="124">
        <f>FEBRUARI!S109</f>
        <v>0</v>
      </c>
      <c r="K110" s="176" t="e">
        <f>FEBRUARI!T109</f>
        <v>#REF!</v>
      </c>
      <c r="L110" s="120">
        <f>FEBRUARI!U109</f>
        <v>0</v>
      </c>
      <c r="M110" s="123">
        <f>FEBRUARI!V109</f>
        <v>0</v>
      </c>
      <c r="N110" s="123">
        <f>FEBRUARI!W109</f>
        <v>0</v>
      </c>
      <c r="O110" s="125">
        <f>FEBRUARI!X109</f>
        <v>0</v>
      </c>
      <c r="P110" s="126" t="e">
        <f>FEBRUARI!Y109</f>
        <v>#REF!</v>
      </c>
      <c r="Q110" s="222" t="b">
        <f>IF(LEFT(FEBRUARI!L109,1)="V",FEBRUARI!R109+FEBRUARI!U109)</f>
        <v>0</v>
      </c>
      <c r="R110" s="241">
        <f>FEBRUARI!Z109</f>
        <v>0</v>
      </c>
      <c r="S110" s="242">
        <f>FEBRUARI!AB109</f>
        <v>0</v>
      </c>
    </row>
    <row r="111" spans="1:19" ht="13.5" customHeight="1" thickBot="1" x14ac:dyDescent="0.25">
      <c r="A111" s="718"/>
      <c r="B111" s="339" t="e">
        <f>FEBRUARI!C110</f>
        <v>#REF!</v>
      </c>
      <c r="C111" s="142">
        <f>FEBRUARI!D110</f>
        <v>0</v>
      </c>
      <c r="D111" s="142">
        <f>FEBRUARI!E110</f>
        <v>0</v>
      </c>
      <c r="E111" s="142">
        <f>FEBRUARI!F110</f>
        <v>0</v>
      </c>
      <c r="F111" s="143">
        <f>FEBRUARI!G110</f>
        <v>0</v>
      </c>
      <c r="G111" s="340">
        <f>FEBRUARI!H110</f>
        <v>0</v>
      </c>
      <c r="H111" s="341">
        <f>FEBRUARI!I110</f>
        <v>0</v>
      </c>
      <c r="I111" s="168">
        <f>FEBRUARI!R110</f>
        <v>0</v>
      </c>
      <c r="J111" s="145">
        <f>FEBRUARI!S110</f>
        <v>0</v>
      </c>
      <c r="K111" s="177" t="e">
        <f>FEBRUARI!T110</f>
        <v>#REF!</v>
      </c>
      <c r="L111" s="141">
        <f>FEBRUARI!U110</f>
        <v>0</v>
      </c>
      <c r="M111" s="144">
        <f>FEBRUARI!V110</f>
        <v>0</v>
      </c>
      <c r="N111" s="144">
        <f>FEBRUARI!W110</f>
        <v>0</v>
      </c>
      <c r="O111" s="146">
        <f>FEBRUARI!X110</f>
        <v>0</v>
      </c>
      <c r="P111" s="147" t="e">
        <f>FEBRUARI!Y110</f>
        <v>#REF!</v>
      </c>
      <c r="Q111" s="223" t="b">
        <f>IF(LEFT(FEBRUARI!L110,1)="V",FEBRUARI!R110+FEBRUARI!U110)</f>
        <v>0</v>
      </c>
      <c r="R111" s="245">
        <f>FEBRUARI!Z110</f>
        <v>0</v>
      </c>
      <c r="S111" s="246">
        <f>FEBRUARI!AB110</f>
        <v>0</v>
      </c>
    </row>
    <row r="112" spans="1:19" ht="12.75" customHeight="1" x14ac:dyDescent="0.2">
      <c r="A112" s="716">
        <f>FEBRUARI!B111</f>
        <v>42787</v>
      </c>
      <c r="B112" s="327">
        <f>FEBRUARI!C111</f>
        <v>0</v>
      </c>
      <c r="C112" s="114">
        <f>FEBRUARI!D111</f>
        <v>0</v>
      </c>
      <c r="D112" s="114">
        <f>FEBRUARI!E111</f>
        <v>0</v>
      </c>
      <c r="E112" s="114">
        <f>FEBRUARI!F111</f>
        <v>0</v>
      </c>
      <c r="F112" s="115">
        <f>FEBRUARI!G111</f>
        <v>0</v>
      </c>
      <c r="G112" s="328">
        <f>FEBRUARI!H111</f>
        <v>0</v>
      </c>
      <c r="H112" s="329">
        <f>FEBRUARI!I111</f>
        <v>0</v>
      </c>
      <c r="I112" s="159">
        <f>FEBRUARI!R111</f>
        <v>0</v>
      </c>
      <c r="J112" s="117">
        <f>FEBRUARI!S111</f>
        <v>0</v>
      </c>
      <c r="K112" s="175" t="e">
        <f>FEBRUARI!T111</f>
        <v>#REF!</v>
      </c>
      <c r="L112" s="113">
        <f>FEBRUARI!U111</f>
        <v>0</v>
      </c>
      <c r="M112" s="116">
        <f>FEBRUARI!V111</f>
        <v>0</v>
      </c>
      <c r="N112" s="116">
        <f>FEBRUARI!W111</f>
        <v>0</v>
      </c>
      <c r="O112" s="118">
        <f>FEBRUARI!X111</f>
        <v>0</v>
      </c>
      <c r="P112" s="119" t="e">
        <f>FEBRUARI!Y111</f>
        <v>#REF!</v>
      </c>
      <c r="Q112" s="221" t="b">
        <f>IF(LEFT(FEBRUARI!L111,1)="V",FEBRUARI!R111+FEBRUARI!U111)</f>
        <v>0</v>
      </c>
      <c r="R112" s="239">
        <f>FEBRUARI!Z111</f>
        <v>0</v>
      </c>
      <c r="S112" s="240">
        <f>FEBRUARI!AB111</f>
        <v>0</v>
      </c>
    </row>
    <row r="113" spans="1:19" ht="12.75" customHeight="1" x14ac:dyDescent="0.2">
      <c r="A113" s="717"/>
      <c r="B113" s="330">
        <f>FEBRUARI!C112</f>
        <v>0</v>
      </c>
      <c r="C113" s="121">
        <f>FEBRUARI!D112</f>
        <v>0</v>
      </c>
      <c r="D113" s="121">
        <f>FEBRUARI!E112</f>
        <v>0</v>
      </c>
      <c r="E113" s="121">
        <f>FEBRUARI!F112</f>
        <v>0</v>
      </c>
      <c r="F113" s="122">
        <f>FEBRUARI!G112</f>
        <v>0</v>
      </c>
      <c r="G113" s="331">
        <f>FEBRUARI!H112</f>
        <v>0</v>
      </c>
      <c r="H113" s="332">
        <f>FEBRUARI!I112</f>
        <v>0</v>
      </c>
      <c r="I113" s="160">
        <f>FEBRUARI!R112</f>
        <v>0</v>
      </c>
      <c r="J113" s="124">
        <f>FEBRUARI!S112</f>
        <v>0</v>
      </c>
      <c r="K113" s="176" t="e">
        <f>FEBRUARI!T112</f>
        <v>#REF!</v>
      </c>
      <c r="L113" s="120">
        <f>FEBRUARI!U112</f>
        <v>0</v>
      </c>
      <c r="M113" s="123">
        <f>FEBRUARI!V112</f>
        <v>0</v>
      </c>
      <c r="N113" s="123">
        <f>FEBRUARI!W112</f>
        <v>0</v>
      </c>
      <c r="O113" s="125">
        <f>FEBRUARI!X112</f>
        <v>0</v>
      </c>
      <c r="P113" s="126" t="e">
        <f>FEBRUARI!Y112</f>
        <v>#REF!</v>
      </c>
      <c r="Q113" s="222" t="b">
        <f>IF(LEFT(FEBRUARI!L112,1)="V",FEBRUARI!R112+FEBRUARI!U112)</f>
        <v>0</v>
      </c>
      <c r="R113" s="241">
        <f>FEBRUARI!Z112</f>
        <v>0</v>
      </c>
      <c r="S113" s="242">
        <f>FEBRUARI!AB112</f>
        <v>0</v>
      </c>
    </row>
    <row r="114" spans="1:19" ht="12.75" customHeight="1" x14ac:dyDescent="0.2">
      <c r="A114" s="717"/>
      <c r="B114" s="330">
        <f>FEBRUARI!C113</f>
        <v>0</v>
      </c>
      <c r="C114" s="121">
        <f>FEBRUARI!D113</f>
        <v>0</v>
      </c>
      <c r="D114" s="121">
        <f>FEBRUARI!E113</f>
        <v>0</v>
      </c>
      <c r="E114" s="121">
        <f>FEBRUARI!F113</f>
        <v>0</v>
      </c>
      <c r="F114" s="122">
        <f>FEBRUARI!G113</f>
        <v>0</v>
      </c>
      <c r="G114" s="331">
        <f>FEBRUARI!H113</f>
        <v>0</v>
      </c>
      <c r="H114" s="332">
        <f>FEBRUARI!I113</f>
        <v>0</v>
      </c>
      <c r="I114" s="160">
        <f>FEBRUARI!R113</f>
        <v>0</v>
      </c>
      <c r="J114" s="124">
        <f>FEBRUARI!S113</f>
        <v>0</v>
      </c>
      <c r="K114" s="176" t="e">
        <f>FEBRUARI!T113</f>
        <v>#REF!</v>
      </c>
      <c r="L114" s="120">
        <f>FEBRUARI!U113</f>
        <v>0</v>
      </c>
      <c r="M114" s="123">
        <f>FEBRUARI!V113</f>
        <v>0</v>
      </c>
      <c r="N114" s="123">
        <f>FEBRUARI!W113</f>
        <v>0</v>
      </c>
      <c r="O114" s="125">
        <f>FEBRUARI!X113</f>
        <v>0</v>
      </c>
      <c r="P114" s="126" t="e">
        <f>FEBRUARI!Y113</f>
        <v>#REF!</v>
      </c>
      <c r="Q114" s="222" t="b">
        <f>IF(LEFT(FEBRUARI!L113,1)="V",FEBRUARI!R113+FEBRUARI!U113)</f>
        <v>0</v>
      </c>
      <c r="R114" s="241">
        <f>FEBRUARI!Z113</f>
        <v>0</v>
      </c>
      <c r="S114" s="242">
        <f>FEBRUARI!AB113</f>
        <v>0</v>
      </c>
    </row>
    <row r="115" spans="1:19" ht="12.75" customHeight="1" x14ac:dyDescent="0.2">
      <c r="A115" s="717"/>
      <c r="B115" s="330">
        <f>FEBRUARI!C114</f>
        <v>0</v>
      </c>
      <c r="C115" s="121">
        <f>FEBRUARI!D114</f>
        <v>0</v>
      </c>
      <c r="D115" s="121">
        <f>FEBRUARI!E114</f>
        <v>0</v>
      </c>
      <c r="E115" s="121">
        <f>FEBRUARI!F114</f>
        <v>0</v>
      </c>
      <c r="F115" s="122">
        <f>FEBRUARI!G114</f>
        <v>0</v>
      </c>
      <c r="G115" s="331">
        <f>FEBRUARI!H114</f>
        <v>0</v>
      </c>
      <c r="H115" s="332">
        <f>FEBRUARI!I114</f>
        <v>0</v>
      </c>
      <c r="I115" s="160">
        <f>FEBRUARI!R114</f>
        <v>0</v>
      </c>
      <c r="J115" s="124">
        <f>FEBRUARI!S114</f>
        <v>0</v>
      </c>
      <c r="K115" s="176" t="e">
        <f>FEBRUARI!T114</f>
        <v>#REF!</v>
      </c>
      <c r="L115" s="120">
        <f>FEBRUARI!U114</f>
        <v>0</v>
      </c>
      <c r="M115" s="123">
        <f>FEBRUARI!V114</f>
        <v>0</v>
      </c>
      <c r="N115" s="123">
        <f>FEBRUARI!W114</f>
        <v>0</v>
      </c>
      <c r="O115" s="125">
        <f>FEBRUARI!X114</f>
        <v>0</v>
      </c>
      <c r="P115" s="126" t="e">
        <f>FEBRUARI!Y114</f>
        <v>#REF!</v>
      </c>
      <c r="Q115" s="222" t="b">
        <f>IF(LEFT(FEBRUARI!L114,1)="V",FEBRUARI!R114+FEBRUARI!U114)</f>
        <v>0</v>
      </c>
      <c r="R115" s="241">
        <f>FEBRUARI!Z114</f>
        <v>0</v>
      </c>
      <c r="S115" s="242">
        <f>FEBRUARI!AB114</f>
        <v>0</v>
      </c>
    </row>
    <row r="116" spans="1:19" ht="13.5" customHeight="1" thickBot="1" x14ac:dyDescent="0.25">
      <c r="A116" s="718"/>
      <c r="B116" s="333" t="e">
        <f>FEBRUARI!C115</f>
        <v>#REF!</v>
      </c>
      <c r="C116" s="128">
        <f>FEBRUARI!D115</f>
        <v>0</v>
      </c>
      <c r="D116" s="128">
        <f>FEBRUARI!E115</f>
        <v>0</v>
      </c>
      <c r="E116" s="128">
        <f>FEBRUARI!F115</f>
        <v>0</v>
      </c>
      <c r="F116" s="129">
        <f>FEBRUARI!G115</f>
        <v>0</v>
      </c>
      <c r="G116" s="334">
        <f>FEBRUARI!H115</f>
        <v>0</v>
      </c>
      <c r="H116" s="335">
        <f>FEBRUARI!I115</f>
        <v>0</v>
      </c>
      <c r="I116" s="161">
        <f>FEBRUARI!R115</f>
        <v>0</v>
      </c>
      <c r="J116" s="131">
        <f>FEBRUARI!S115</f>
        <v>0</v>
      </c>
      <c r="K116" s="178" t="e">
        <f>FEBRUARI!T115</f>
        <v>#REF!</v>
      </c>
      <c r="L116" s="127">
        <f>FEBRUARI!U115</f>
        <v>0</v>
      </c>
      <c r="M116" s="130">
        <f>FEBRUARI!V115</f>
        <v>0</v>
      </c>
      <c r="N116" s="130">
        <f>FEBRUARI!W115</f>
        <v>0</v>
      </c>
      <c r="O116" s="132">
        <f>FEBRUARI!X115</f>
        <v>0</v>
      </c>
      <c r="P116" s="133" t="e">
        <f>FEBRUARI!Y115</f>
        <v>#REF!</v>
      </c>
      <c r="Q116" s="224" t="b">
        <f>IF(LEFT(FEBRUARI!L115,1)="V",FEBRUARI!R115+FEBRUARI!U115)</f>
        <v>0</v>
      </c>
      <c r="R116" s="243">
        <f>FEBRUARI!Z115</f>
        <v>0</v>
      </c>
      <c r="S116" s="244">
        <f>FEBRUARI!AB115</f>
        <v>0</v>
      </c>
    </row>
    <row r="117" spans="1:19" ht="12.75" customHeight="1" x14ac:dyDescent="0.2">
      <c r="A117" s="716">
        <f>FEBRUARI!B116</f>
        <v>42788</v>
      </c>
      <c r="B117" s="336">
        <f>FEBRUARI!C116</f>
        <v>0</v>
      </c>
      <c r="C117" s="135">
        <f>FEBRUARI!D116</f>
        <v>0</v>
      </c>
      <c r="D117" s="135">
        <f>FEBRUARI!E116</f>
        <v>0</v>
      </c>
      <c r="E117" s="135">
        <f>FEBRUARI!F116</f>
        <v>0</v>
      </c>
      <c r="F117" s="136">
        <f>FEBRUARI!G116</f>
        <v>0</v>
      </c>
      <c r="G117" s="337">
        <f>FEBRUARI!H116</f>
        <v>0</v>
      </c>
      <c r="H117" s="338">
        <f>FEBRUARI!I116</f>
        <v>0</v>
      </c>
      <c r="I117" s="169">
        <f>FEBRUARI!R116</f>
        <v>0</v>
      </c>
      <c r="J117" s="138">
        <f>FEBRUARI!S116</f>
        <v>0</v>
      </c>
      <c r="K117" s="179" t="e">
        <f>FEBRUARI!T116</f>
        <v>#REF!</v>
      </c>
      <c r="L117" s="134">
        <f>FEBRUARI!U116</f>
        <v>0</v>
      </c>
      <c r="M117" s="137">
        <f>FEBRUARI!V116</f>
        <v>0</v>
      </c>
      <c r="N117" s="137">
        <f>FEBRUARI!W116</f>
        <v>0</v>
      </c>
      <c r="O117" s="139">
        <f>FEBRUARI!X116</f>
        <v>0</v>
      </c>
      <c r="P117" s="140" t="e">
        <f>FEBRUARI!Y116</f>
        <v>#REF!</v>
      </c>
      <c r="Q117" s="225" t="b">
        <f>IF(LEFT(FEBRUARI!L116,1)="V",FEBRUARI!R116+FEBRUARI!U116)</f>
        <v>0</v>
      </c>
      <c r="R117" s="247">
        <f>FEBRUARI!Z116</f>
        <v>0</v>
      </c>
      <c r="S117" s="248">
        <f>FEBRUARI!AB116</f>
        <v>0</v>
      </c>
    </row>
    <row r="118" spans="1:19" ht="12.75" customHeight="1" x14ac:dyDescent="0.2">
      <c r="A118" s="717"/>
      <c r="B118" s="330">
        <f>FEBRUARI!C117</f>
        <v>0</v>
      </c>
      <c r="C118" s="121">
        <f>FEBRUARI!D117</f>
        <v>0</v>
      </c>
      <c r="D118" s="121">
        <f>FEBRUARI!E117</f>
        <v>0</v>
      </c>
      <c r="E118" s="121">
        <f>FEBRUARI!F117</f>
        <v>0</v>
      </c>
      <c r="F118" s="122">
        <f>FEBRUARI!G117</f>
        <v>0</v>
      </c>
      <c r="G118" s="331">
        <f>FEBRUARI!H117</f>
        <v>0</v>
      </c>
      <c r="H118" s="332">
        <f>FEBRUARI!I117</f>
        <v>0</v>
      </c>
      <c r="I118" s="160">
        <f>FEBRUARI!R117</f>
        <v>0</v>
      </c>
      <c r="J118" s="124">
        <f>FEBRUARI!S117</f>
        <v>0</v>
      </c>
      <c r="K118" s="176" t="e">
        <f>FEBRUARI!T117</f>
        <v>#REF!</v>
      </c>
      <c r="L118" s="120">
        <f>FEBRUARI!U117</f>
        <v>0</v>
      </c>
      <c r="M118" s="123">
        <f>FEBRUARI!V117</f>
        <v>0</v>
      </c>
      <c r="N118" s="123">
        <f>FEBRUARI!W117</f>
        <v>0</v>
      </c>
      <c r="O118" s="125">
        <f>FEBRUARI!X117</f>
        <v>0</v>
      </c>
      <c r="P118" s="126" t="e">
        <f>FEBRUARI!Y117</f>
        <v>#REF!</v>
      </c>
      <c r="Q118" s="222" t="b">
        <f>IF(LEFT(FEBRUARI!L117,1)="V",FEBRUARI!R117+FEBRUARI!U117)</f>
        <v>0</v>
      </c>
      <c r="R118" s="241">
        <f>FEBRUARI!Z117</f>
        <v>0</v>
      </c>
      <c r="S118" s="242">
        <f>FEBRUARI!AB117</f>
        <v>0</v>
      </c>
    </row>
    <row r="119" spans="1:19" ht="12.75" customHeight="1" x14ac:dyDescent="0.2">
      <c r="A119" s="717"/>
      <c r="B119" s="330">
        <f>FEBRUARI!C118</f>
        <v>0</v>
      </c>
      <c r="C119" s="121">
        <f>FEBRUARI!D118</f>
        <v>0</v>
      </c>
      <c r="D119" s="121">
        <f>FEBRUARI!E118</f>
        <v>0</v>
      </c>
      <c r="E119" s="121">
        <f>FEBRUARI!F118</f>
        <v>0</v>
      </c>
      <c r="F119" s="122">
        <f>FEBRUARI!G118</f>
        <v>0</v>
      </c>
      <c r="G119" s="331">
        <f>FEBRUARI!H118</f>
        <v>0</v>
      </c>
      <c r="H119" s="332">
        <f>FEBRUARI!I118</f>
        <v>0</v>
      </c>
      <c r="I119" s="160">
        <f>FEBRUARI!R118</f>
        <v>0</v>
      </c>
      <c r="J119" s="124">
        <f>FEBRUARI!S118</f>
        <v>0</v>
      </c>
      <c r="K119" s="176" t="e">
        <f>FEBRUARI!T118</f>
        <v>#REF!</v>
      </c>
      <c r="L119" s="120">
        <f>FEBRUARI!U118</f>
        <v>0</v>
      </c>
      <c r="M119" s="123">
        <f>FEBRUARI!V118</f>
        <v>0</v>
      </c>
      <c r="N119" s="123">
        <f>FEBRUARI!W118</f>
        <v>0</v>
      </c>
      <c r="O119" s="125">
        <f>FEBRUARI!X118</f>
        <v>0</v>
      </c>
      <c r="P119" s="126" t="e">
        <f>FEBRUARI!Y118</f>
        <v>#REF!</v>
      </c>
      <c r="Q119" s="222" t="b">
        <f>IF(LEFT(FEBRUARI!L118,1)="V",FEBRUARI!R118+FEBRUARI!U118)</f>
        <v>0</v>
      </c>
      <c r="R119" s="241">
        <f>FEBRUARI!Z118</f>
        <v>0</v>
      </c>
      <c r="S119" s="242">
        <f>FEBRUARI!AB118</f>
        <v>0</v>
      </c>
    </row>
    <row r="120" spans="1:19" ht="12.75" customHeight="1" x14ac:dyDescent="0.2">
      <c r="A120" s="717"/>
      <c r="B120" s="330">
        <f>FEBRUARI!C119</f>
        <v>0</v>
      </c>
      <c r="C120" s="121">
        <f>FEBRUARI!D119</f>
        <v>0</v>
      </c>
      <c r="D120" s="121">
        <f>FEBRUARI!E119</f>
        <v>0</v>
      </c>
      <c r="E120" s="121">
        <f>FEBRUARI!F119</f>
        <v>0</v>
      </c>
      <c r="F120" s="122">
        <f>FEBRUARI!G119</f>
        <v>0</v>
      </c>
      <c r="G120" s="331">
        <f>FEBRUARI!H119</f>
        <v>0</v>
      </c>
      <c r="H120" s="332">
        <f>FEBRUARI!I119</f>
        <v>0</v>
      </c>
      <c r="I120" s="160">
        <f>FEBRUARI!R119</f>
        <v>0</v>
      </c>
      <c r="J120" s="124">
        <f>FEBRUARI!S119</f>
        <v>0</v>
      </c>
      <c r="K120" s="176" t="e">
        <f>FEBRUARI!T119</f>
        <v>#REF!</v>
      </c>
      <c r="L120" s="120">
        <f>FEBRUARI!U119</f>
        <v>0</v>
      </c>
      <c r="M120" s="123">
        <f>FEBRUARI!V119</f>
        <v>0</v>
      </c>
      <c r="N120" s="123">
        <f>FEBRUARI!W119</f>
        <v>0</v>
      </c>
      <c r="O120" s="125">
        <f>FEBRUARI!X119</f>
        <v>0</v>
      </c>
      <c r="P120" s="126" t="e">
        <f>FEBRUARI!Y119</f>
        <v>#REF!</v>
      </c>
      <c r="Q120" s="222" t="b">
        <f>IF(LEFT(FEBRUARI!L119,1)="V",FEBRUARI!R119+FEBRUARI!U119)</f>
        <v>0</v>
      </c>
      <c r="R120" s="241">
        <f>FEBRUARI!Z119</f>
        <v>0</v>
      </c>
      <c r="S120" s="242">
        <f>FEBRUARI!AB119</f>
        <v>0</v>
      </c>
    </row>
    <row r="121" spans="1:19" ht="13.5" customHeight="1" thickBot="1" x14ac:dyDescent="0.25">
      <c r="A121" s="718"/>
      <c r="B121" s="339" t="e">
        <f>FEBRUARI!C120</f>
        <v>#REF!</v>
      </c>
      <c r="C121" s="142">
        <f>FEBRUARI!D120</f>
        <v>0</v>
      </c>
      <c r="D121" s="142">
        <f>FEBRUARI!E120</f>
        <v>0</v>
      </c>
      <c r="E121" s="142">
        <f>FEBRUARI!F120</f>
        <v>0</v>
      </c>
      <c r="F121" s="143">
        <f>FEBRUARI!G120</f>
        <v>0</v>
      </c>
      <c r="G121" s="340">
        <f>FEBRUARI!H120</f>
        <v>0</v>
      </c>
      <c r="H121" s="341">
        <f>FEBRUARI!I120</f>
        <v>0</v>
      </c>
      <c r="I121" s="168">
        <f>FEBRUARI!R120</f>
        <v>0</v>
      </c>
      <c r="J121" s="145">
        <f>FEBRUARI!S120</f>
        <v>0</v>
      </c>
      <c r="K121" s="177" t="e">
        <f>FEBRUARI!T120</f>
        <v>#REF!</v>
      </c>
      <c r="L121" s="141">
        <f>FEBRUARI!U120</f>
        <v>0</v>
      </c>
      <c r="M121" s="144">
        <f>FEBRUARI!V120</f>
        <v>0</v>
      </c>
      <c r="N121" s="144">
        <f>FEBRUARI!W120</f>
        <v>0</v>
      </c>
      <c r="O121" s="146">
        <f>FEBRUARI!X120</f>
        <v>0</v>
      </c>
      <c r="P121" s="147" t="e">
        <f>FEBRUARI!Y120</f>
        <v>#REF!</v>
      </c>
      <c r="Q121" s="223" t="b">
        <f>IF(LEFT(FEBRUARI!L120,1)="V",FEBRUARI!R120+FEBRUARI!U120)</f>
        <v>0</v>
      </c>
      <c r="R121" s="245">
        <f>FEBRUARI!Z120</f>
        <v>0</v>
      </c>
      <c r="S121" s="246">
        <f>FEBRUARI!AB120</f>
        <v>0</v>
      </c>
    </row>
    <row r="122" spans="1:19" ht="12.75" customHeight="1" x14ac:dyDescent="0.2">
      <c r="A122" s="716">
        <f>FEBRUARI!B121</f>
        <v>42789</v>
      </c>
      <c r="B122" s="327">
        <f>FEBRUARI!C121</f>
        <v>0</v>
      </c>
      <c r="C122" s="114">
        <f>FEBRUARI!D121</f>
        <v>0</v>
      </c>
      <c r="D122" s="114">
        <f>FEBRUARI!E121</f>
        <v>0</v>
      </c>
      <c r="E122" s="114">
        <f>FEBRUARI!F121</f>
        <v>0</v>
      </c>
      <c r="F122" s="115">
        <f>FEBRUARI!G121</f>
        <v>0</v>
      </c>
      <c r="G122" s="328">
        <f>FEBRUARI!H121</f>
        <v>0</v>
      </c>
      <c r="H122" s="329">
        <f>FEBRUARI!I121</f>
        <v>0</v>
      </c>
      <c r="I122" s="159">
        <f>FEBRUARI!R121</f>
        <v>0</v>
      </c>
      <c r="J122" s="117">
        <f>FEBRUARI!S121</f>
        <v>0</v>
      </c>
      <c r="K122" s="175" t="e">
        <f>FEBRUARI!T121</f>
        <v>#REF!</v>
      </c>
      <c r="L122" s="113">
        <f>FEBRUARI!U121</f>
        <v>0</v>
      </c>
      <c r="M122" s="116">
        <f>FEBRUARI!V121</f>
        <v>0</v>
      </c>
      <c r="N122" s="116">
        <f>FEBRUARI!W121</f>
        <v>0</v>
      </c>
      <c r="O122" s="118">
        <f>FEBRUARI!X121</f>
        <v>0</v>
      </c>
      <c r="P122" s="119" t="e">
        <f>FEBRUARI!Y121</f>
        <v>#REF!</v>
      </c>
      <c r="Q122" s="221" t="b">
        <f>IF(LEFT(FEBRUARI!L121,1)="V",FEBRUARI!R121+FEBRUARI!U121)</f>
        <v>0</v>
      </c>
      <c r="R122" s="239">
        <f>FEBRUARI!Z121</f>
        <v>0</v>
      </c>
      <c r="S122" s="240">
        <f>FEBRUARI!AB121</f>
        <v>0</v>
      </c>
    </row>
    <row r="123" spans="1:19" ht="12.75" customHeight="1" x14ac:dyDescent="0.2">
      <c r="A123" s="717"/>
      <c r="B123" s="330">
        <f>FEBRUARI!C122</f>
        <v>0</v>
      </c>
      <c r="C123" s="121">
        <f>FEBRUARI!D122</f>
        <v>0</v>
      </c>
      <c r="D123" s="121">
        <f>FEBRUARI!E122</f>
        <v>0</v>
      </c>
      <c r="E123" s="121">
        <f>FEBRUARI!F122</f>
        <v>0</v>
      </c>
      <c r="F123" s="122">
        <f>FEBRUARI!G122</f>
        <v>0</v>
      </c>
      <c r="G123" s="331">
        <f>FEBRUARI!H122</f>
        <v>0</v>
      </c>
      <c r="H123" s="332">
        <f>FEBRUARI!I122</f>
        <v>0</v>
      </c>
      <c r="I123" s="160">
        <f>FEBRUARI!R122</f>
        <v>0</v>
      </c>
      <c r="J123" s="124">
        <f>FEBRUARI!S122</f>
        <v>0</v>
      </c>
      <c r="K123" s="176" t="e">
        <f>FEBRUARI!T122</f>
        <v>#REF!</v>
      </c>
      <c r="L123" s="120">
        <f>FEBRUARI!U122</f>
        <v>0</v>
      </c>
      <c r="M123" s="123">
        <f>FEBRUARI!V122</f>
        <v>0</v>
      </c>
      <c r="N123" s="123">
        <f>FEBRUARI!W122</f>
        <v>0</v>
      </c>
      <c r="O123" s="125">
        <f>FEBRUARI!X122</f>
        <v>0</v>
      </c>
      <c r="P123" s="126" t="e">
        <f>FEBRUARI!Y122</f>
        <v>#REF!</v>
      </c>
      <c r="Q123" s="222" t="b">
        <f>IF(LEFT(FEBRUARI!L122,1)="V",FEBRUARI!R122+FEBRUARI!U122)</f>
        <v>0</v>
      </c>
      <c r="R123" s="241">
        <f>FEBRUARI!Z122</f>
        <v>0</v>
      </c>
      <c r="S123" s="242">
        <f>FEBRUARI!AB122</f>
        <v>0</v>
      </c>
    </row>
    <row r="124" spans="1:19" ht="12.75" customHeight="1" x14ac:dyDescent="0.2">
      <c r="A124" s="717"/>
      <c r="B124" s="330">
        <f>FEBRUARI!C123</f>
        <v>0</v>
      </c>
      <c r="C124" s="121">
        <f>FEBRUARI!D123</f>
        <v>0</v>
      </c>
      <c r="D124" s="121">
        <f>FEBRUARI!E123</f>
        <v>0</v>
      </c>
      <c r="E124" s="121">
        <f>FEBRUARI!F123</f>
        <v>0</v>
      </c>
      <c r="F124" s="122">
        <f>FEBRUARI!G123</f>
        <v>0</v>
      </c>
      <c r="G124" s="331">
        <f>FEBRUARI!H123</f>
        <v>0</v>
      </c>
      <c r="H124" s="332">
        <f>FEBRUARI!I123</f>
        <v>0</v>
      </c>
      <c r="I124" s="160">
        <f>FEBRUARI!R123</f>
        <v>0</v>
      </c>
      <c r="J124" s="124">
        <f>FEBRUARI!S123</f>
        <v>0</v>
      </c>
      <c r="K124" s="176" t="e">
        <f>FEBRUARI!T123</f>
        <v>#REF!</v>
      </c>
      <c r="L124" s="120">
        <f>FEBRUARI!U123</f>
        <v>0</v>
      </c>
      <c r="M124" s="123">
        <f>FEBRUARI!V123</f>
        <v>0</v>
      </c>
      <c r="N124" s="123">
        <f>FEBRUARI!W123</f>
        <v>0</v>
      </c>
      <c r="O124" s="125">
        <f>FEBRUARI!X123</f>
        <v>0</v>
      </c>
      <c r="P124" s="126" t="e">
        <f>FEBRUARI!Y123</f>
        <v>#REF!</v>
      </c>
      <c r="Q124" s="222" t="b">
        <f>IF(LEFT(FEBRUARI!L123,1)="V",FEBRUARI!R123+FEBRUARI!U123)</f>
        <v>0</v>
      </c>
      <c r="R124" s="241">
        <f>FEBRUARI!Z123</f>
        <v>0</v>
      </c>
      <c r="S124" s="242">
        <f>FEBRUARI!AB123</f>
        <v>0</v>
      </c>
    </row>
    <row r="125" spans="1:19" ht="12.75" customHeight="1" x14ac:dyDescent="0.2">
      <c r="A125" s="717"/>
      <c r="B125" s="330">
        <f>FEBRUARI!C124</f>
        <v>0</v>
      </c>
      <c r="C125" s="121">
        <f>FEBRUARI!D124</f>
        <v>0</v>
      </c>
      <c r="D125" s="121">
        <f>FEBRUARI!E124</f>
        <v>0</v>
      </c>
      <c r="E125" s="121">
        <f>FEBRUARI!F124</f>
        <v>0</v>
      </c>
      <c r="F125" s="122">
        <f>FEBRUARI!G124</f>
        <v>0</v>
      </c>
      <c r="G125" s="331">
        <f>FEBRUARI!H124</f>
        <v>0</v>
      </c>
      <c r="H125" s="332">
        <f>FEBRUARI!I124</f>
        <v>0</v>
      </c>
      <c r="I125" s="160">
        <f>FEBRUARI!R124</f>
        <v>0</v>
      </c>
      <c r="J125" s="124">
        <f>FEBRUARI!S124</f>
        <v>0</v>
      </c>
      <c r="K125" s="176" t="e">
        <f>FEBRUARI!T124</f>
        <v>#REF!</v>
      </c>
      <c r="L125" s="120">
        <f>FEBRUARI!U124</f>
        <v>0</v>
      </c>
      <c r="M125" s="123">
        <f>FEBRUARI!V124</f>
        <v>0</v>
      </c>
      <c r="N125" s="123">
        <f>FEBRUARI!W124</f>
        <v>0</v>
      </c>
      <c r="O125" s="125">
        <f>FEBRUARI!X124</f>
        <v>0</v>
      </c>
      <c r="P125" s="126" t="e">
        <f>FEBRUARI!Y124</f>
        <v>#REF!</v>
      </c>
      <c r="Q125" s="222" t="b">
        <f>IF(LEFT(FEBRUARI!L124,1)="V",FEBRUARI!R124+FEBRUARI!U124)</f>
        <v>0</v>
      </c>
      <c r="R125" s="241">
        <f>FEBRUARI!Z124</f>
        <v>0</v>
      </c>
      <c r="S125" s="242">
        <f>FEBRUARI!AB124</f>
        <v>0</v>
      </c>
    </row>
    <row r="126" spans="1:19" ht="13.5" customHeight="1" thickBot="1" x14ac:dyDescent="0.25">
      <c r="A126" s="718"/>
      <c r="B126" s="333" t="e">
        <f>FEBRUARI!C125</f>
        <v>#REF!</v>
      </c>
      <c r="C126" s="128">
        <f>FEBRUARI!D125</f>
        <v>0</v>
      </c>
      <c r="D126" s="128">
        <f>FEBRUARI!E125</f>
        <v>0</v>
      </c>
      <c r="E126" s="128">
        <f>FEBRUARI!F125</f>
        <v>0</v>
      </c>
      <c r="F126" s="129">
        <f>FEBRUARI!G125</f>
        <v>0</v>
      </c>
      <c r="G126" s="334">
        <f>FEBRUARI!H125</f>
        <v>0</v>
      </c>
      <c r="H126" s="335">
        <f>FEBRUARI!I125</f>
        <v>0</v>
      </c>
      <c r="I126" s="161">
        <f>FEBRUARI!R125</f>
        <v>0</v>
      </c>
      <c r="J126" s="131">
        <f>FEBRUARI!S125</f>
        <v>0</v>
      </c>
      <c r="K126" s="178" t="e">
        <f>FEBRUARI!T125</f>
        <v>#REF!</v>
      </c>
      <c r="L126" s="127">
        <f>FEBRUARI!U125</f>
        <v>0</v>
      </c>
      <c r="M126" s="130">
        <f>FEBRUARI!V125</f>
        <v>0</v>
      </c>
      <c r="N126" s="130">
        <f>FEBRUARI!W125</f>
        <v>0</v>
      </c>
      <c r="O126" s="132">
        <f>FEBRUARI!X125</f>
        <v>0</v>
      </c>
      <c r="P126" s="133" t="e">
        <f>FEBRUARI!Y125</f>
        <v>#REF!</v>
      </c>
      <c r="Q126" s="224" t="b">
        <f>IF(LEFT(FEBRUARI!L125,1)="V",FEBRUARI!R125+FEBRUARI!U125)</f>
        <v>0</v>
      </c>
      <c r="R126" s="243">
        <f>FEBRUARI!Z125</f>
        <v>0</v>
      </c>
      <c r="S126" s="244">
        <f>FEBRUARI!AB125</f>
        <v>0</v>
      </c>
    </row>
    <row r="127" spans="1:19" ht="12.75" customHeight="1" x14ac:dyDescent="0.2">
      <c r="A127" s="716">
        <f>FEBRUARI!B126</f>
        <v>42790</v>
      </c>
      <c r="B127" s="336">
        <f>FEBRUARI!C126</f>
        <v>0</v>
      </c>
      <c r="C127" s="135">
        <f>FEBRUARI!D126</f>
        <v>0</v>
      </c>
      <c r="D127" s="135">
        <f>FEBRUARI!E126</f>
        <v>0</v>
      </c>
      <c r="E127" s="135">
        <f>FEBRUARI!F126</f>
        <v>0</v>
      </c>
      <c r="F127" s="136">
        <f>FEBRUARI!G126</f>
        <v>0</v>
      </c>
      <c r="G127" s="337">
        <f>FEBRUARI!H126</f>
        <v>0</v>
      </c>
      <c r="H127" s="338">
        <f>FEBRUARI!I126</f>
        <v>0</v>
      </c>
      <c r="I127" s="169">
        <f>FEBRUARI!R126</f>
        <v>0</v>
      </c>
      <c r="J127" s="138">
        <f>FEBRUARI!S126</f>
        <v>0</v>
      </c>
      <c r="K127" s="179" t="e">
        <f>FEBRUARI!T126</f>
        <v>#REF!</v>
      </c>
      <c r="L127" s="134">
        <f>FEBRUARI!U126</f>
        <v>0</v>
      </c>
      <c r="M127" s="137">
        <f>FEBRUARI!V126</f>
        <v>0</v>
      </c>
      <c r="N127" s="137">
        <f>FEBRUARI!W126</f>
        <v>0</v>
      </c>
      <c r="O127" s="139">
        <f>FEBRUARI!X126</f>
        <v>0</v>
      </c>
      <c r="P127" s="140" t="e">
        <f>FEBRUARI!Y126</f>
        <v>#REF!</v>
      </c>
      <c r="Q127" s="225" t="b">
        <f>IF(LEFT(FEBRUARI!L126,1)="V",FEBRUARI!R126+FEBRUARI!U126)</f>
        <v>0</v>
      </c>
      <c r="R127" s="247">
        <f>FEBRUARI!Z126</f>
        <v>0</v>
      </c>
      <c r="S127" s="248">
        <f>FEBRUARI!AB126</f>
        <v>0</v>
      </c>
    </row>
    <row r="128" spans="1:19" ht="12.75" customHeight="1" x14ac:dyDescent="0.2">
      <c r="A128" s="717"/>
      <c r="B128" s="330">
        <f>FEBRUARI!C127</f>
        <v>0</v>
      </c>
      <c r="C128" s="121">
        <f>FEBRUARI!D127</f>
        <v>0</v>
      </c>
      <c r="D128" s="121">
        <f>FEBRUARI!E127</f>
        <v>0</v>
      </c>
      <c r="E128" s="121">
        <f>FEBRUARI!F127</f>
        <v>0</v>
      </c>
      <c r="F128" s="122">
        <f>FEBRUARI!G127</f>
        <v>0</v>
      </c>
      <c r="G128" s="331">
        <f>FEBRUARI!H127</f>
        <v>0</v>
      </c>
      <c r="H128" s="332">
        <f>FEBRUARI!I127</f>
        <v>0</v>
      </c>
      <c r="I128" s="160">
        <f>FEBRUARI!R127</f>
        <v>0</v>
      </c>
      <c r="J128" s="124">
        <f>FEBRUARI!S127</f>
        <v>0</v>
      </c>
      <c r="K128" s="176" t="e">
        <f>FEBRUARI!T127</f>
        <v>#REF!</v>
      </c>
      <c r="L128" s="120">
        <f>FEBRUARI!U127</f>
        <v>0</v>
      </c>
      <c r="M128" s="123">
        <f>FEBRUARI!V127</f>
        <v>0</v>
      </c>
      <c r="N128" s="123">
        <f>FEBRUARI!W127</f>
        <v>0</v>
      </c>
      <c r="O128" s="125">
        <f>FEBRUARI!X127</f>
        <v>0</v>
      </c>
      <c r="P128" s="126" t="e">
        <f>FEBRUARI!Y127</f>
        <v>#REF!</v>
      </c>
      <c r="Q128" s="222" t="b">
        <f>IF(LEFT(FEBRUARI!L127,1)="V",FEBRUARI!R127+FEBRUARI!U127)</f>
        <v>0</v>
      </c>
      <c r="R128" s="241">
        <f>FEBRUARI!Z127</f>
        <v>0</v>
      </c>
      <c r="S128" s="242">
        <f>FEBRUARI!AB127</f>
        <v>0</v>
      </c>
    </row>
    <row r="129" spans="1:19" ht="12.75" customHeight="1" x14ac:dyDescent="0.2">
      <c r="A129" s="717"/>
      <c r="B129" s="330">
        <f>FEBRUARI!C128</f>
        <v>0</v>
      </c>
      <c r="C129" s="121">
        <f>FEBRUARI!D128</f>
        <v>0</v>
      </c>
      <c r="D129" s="121">
        <f>FEBRUARI!E128</f>
        <v>0</v>
      </c>
      <c r="E129" s="121">
        <f>FEBRUARI!F128</f>
        <v>0</v>
      </c>
      <c r="F129" s="122">
        <f>FEBRUARI!G128</f>
        <v>0</v>
      </c>
      <c r="G129" s="331">
        <f>FEBRUARI!H128</f>
        <v>0</v>
      </c>
      <c r="H129" s="332">
        <f>FEBRUARI!I128</f>
        <v>0</v>
      </c>
      <c r="I129" s="160">
        <f>FEBRUARI!R128</f>
        <v>0</v>
      </c>
      <c r="J129" s="124">
        <f>FEBRUARI!S128</f>
        <v>0</v>
      </c>
      <c r="K129" s="176" t="e">
        <f>FEBRUARI!T128</f>
        <v>#REF!</v>
      </c>
      <c r="L129" s="120">
        <f>FEBRUARI!U128</f>
        <v>0</v>
      </c>
      <c r="M129" s="123">
        <f>FEBRUARI!V128</f>
        <v>0</v>
      </c>
      <c r="N129" s="123">
        <f>FEBRUARI!W128</f>
        <v>0</v>
      </c>
      <c r="O129" s="125">
        <f>FEBRUARI!X128</f>
        <v>0</v>
      </c>
      <c r="P129" s="126" t="e">
        <f>FEBRUARI!Y128</f>
        <v>#REF!</v>
      </c>
      <c r="Q129" s="222" t="b">
        <f>IF(LEFT(FEBRUARI!L128,1)="V",FEBRUARI!R128+FEBRUARI!U128)</f>
        <v>0</v>
      </c>
      <c r="R129" s="241">
        <f>FEBRUARI!Z128</f>
        <v>0</v>
      </c>
      <c r="S129" s="242">
        <f>FEBRUARI!AB128</f>
        <v>0</v>
      </c>
    </row>
    <row r="130" spans="1:19" ht="12.75" customHeight="1" x14ac:dyDescent="0.2">
      <c r="A130" s="717"/>
      <c r="B130" s="330">
        <f>FEBRUARI!C129</f>
        <v>0</v>
      </c>
      <c r="C130" s="121">
        <f>FEBRUARI!D129</f>
        <v>0</v>
      </c>
      <c r="D130" s="121">
        <f>FEBRUARI!E129</f>
        <v>0</v>
      </c>
      <c r="E130" s="121">
        <f>FEBRUARI!F129</f>
        <v>0</v>
      </c>
      <c r="F130" s="122">
        <f>FEBRUARI!G129</f>
        <v>0</v>
      </c>
      <c r="G130" s="331">
        <f>FEBRUARI!H129</f>
        <v>0</v>
      </c>
      <c r="H130" s="332">
        <f>FEBRUARI!I129</f>
        <v>0</v>
      </c>
      <c r="I130" s="160">
        <f>FEBRUARI!R129</f>
        <v>0</v>
      </c>
      <c r="J130" s="124">
        <f>FEBRUARI!S129</f>
        <v>0</v>
      </c>
      <c r="K130" s="176" t="e">
        <f>FEBRUARI!T129</f>
        <v>#REF!</v>
      </c>
      <c r="L130" s="120">
        <f>FEBRUARI!U129</f>
        <v>0</v>
      </c>
      <c r="M130" s="123">
        <f>FEBRUARI!V129</f>
        <v>0</v>
      </c>
      <c r="N130" s="123">
        <f>FEBRUARI!W129</f>
        <v>0</v>
      </c>
      <c r="O130" s="125">
        <f>FEBRUARI!X129</f>
        <v>0</v>
      </c>
      <c r="P130" s="126" t="e">
        <f>FEBRUARI!Y129</f>
        <v>#REF!</v>
      </c>
      <c r="Q130" s="222" t="b">
        <f>IF(LEFT(FEBRUARI!L129,1)="V",FEBRUARI!R129+FEBRUARI!U129)</f>
        <v>0</v>
      </c>
      <c r="R130" s="241">
        <f>FEBRUARI!Z129</f>
        <v>0</v>
      </c>
      <c r="S130" s="242">
        <f>FEBRUARI!AB129</f>
        <v>0</v>
      </c>
    </row>
    <row r="131" spans="1:19" ht="13.5" customHeight="1" thickBot="1" x14ac:dyDescent="0.25">
      <c r="A131" s="718"/>
      <c r="B131" s="339" t="e">
        <f>FEBRUARI!C130</f>
        <v>#REF!</v>
      </c>
      <c r="C131" s="142">
        <f>FEBRUARI!D130</f>
        <v>0</v>
      </c>
      <c r="D131" s="142">
        <f>FEBRUARI!E130</f>
        <v>0</v>
      </c>
      <c r="E131" s="142">
        <f>FEBRUARI!F130</f>
        <v>0</v>
      </c>
      <c r="F131" s="143">
        <f>FEBRUARI!G130</f>
        <v>0</v>
      </c>
      <c r="G131" s="340">
        <f>FEBRUARI!H130</f>
        <v>0</v>
      </c>
      <c r="H131" s="341">
        <f>FEBRUARI!I130</f>
        <v>0</v>
      </c>
      <c r="I131" s="168">
        <f>FEBRUARI!R130</f>
        <v>0</v>
      </c>
      <c r="J131" s="145">
        <f>FEBRUARI!S130</f>
        <v>0</v>
      </c>
      <c r="K131" s="177" t="e">
        <f>FEBRUARI!T130</f>
        <v>#REF!</v>
      </c>
      <c r="L131" s="141">
        <f>FEBRUARI!U130</f>
        <v>0</v>
      </c>
      <c r="M131" s="144">
        <f>FEBRUARI!V130</f>
        <v>0</v>
      </c>
      <c r="N131" s="144">
        <f>FEBRUARI!W130</f>
        <v>0</v>
      </c>
      <c r="O131" s="146">
        <f>FEBRUARI!X130</f>
        <v>0</v>
      </c>
      <c r="P131" s="147" t="e">
        <f>FEBRUARI!Y130</f>
        <v>#REF!</v>
      </c>
      <c r="Q131" s="223" t="b">
        <f>IF(LEFT(FEBRUARI!L130,1)="V",FEBRUARI!R130+FEBRUARI!U130)</f>
        <v>0</v>
      </c>
      <c r="R131" s="245">
        <f>FEBRUARI!Z130</f>
        <v>0</v>
      </c>
      <c r="S131" s="246">
        <f>FEBRUARI!AB130</f>
        <v>0</v>
      </c>
    </row>
    <row r="132" spans="1:19" ht="12.75" customHeight="1" x14ac:dyDescent="0.2">
      <c r="A132" s="716">
        <f>FEBRUARI!B131</f>
        <v>42791</v>
      </c>
      <c r="B132" s="327">
        <f>FEBRUARI!C131</f>
        <v>0</v>
      </c>
      <c r="C132" s="114">
        <f>FEBRUARI!D131</f>
        <v>0</v>
      </c>
      <c r="D132" s="114">
        <f>FEBRUARI!E131</f>
        <v>0</v>
      </c>
      <c r="E132" s="114">
        <f>FEBRUARI!F131</f>
        <v>0</v>
      </c>
      <c r="F132" s="115">
        <f>FEBRUARI!G131</f>
        <v>0</v>
      </c>
      <c r="G132" s="328">
        <f>FEBRUARI!H131</f>
        <v>0</v>
      </c>
      <c r="H132" s="329">
        <f>FEBRUARI!I131</f>
        <v>0</v>
      </c>
      <c r="I132" s="159">
        <f>FEBRUARI!R131</f>
        <v>0</v>
      </c>
      <c r="J132" s="117">
        <f>FEBRUARI!S131</f>
        <v>0</v>
      </c>
      <c r="K132" s="175" t="e">
        <f>FEBRUARI!T131</f>
        <v>#REF!</v>
      </c>
      <c r="L132" s="113">
        <f>FEBRUARI!U131</f>
        <v>0</v>
      </c>
      <c r="M132" s="116">
        <f>FEBRUARI!V131</f>
        <v>0</v>
      </c>
      <c r="N132" s="116">
        <f>FEBRUARI!W131</f>
        <v>0</v>
      </c>
      <c r="O132" s="118">
        <f>FEBRUARI!X131</f>
        <v>0</v>
      </c>
      <c r="P132" s="119" t="e">
        <f>FEBRUARI!Y131</f>
        <v>#REF!</v>
      </c>
      <c r="Q132" s="221" t="b">
        <f>IF(LEFT(FEBRUARI!L131,1)="V",FEBRUARI!R131+FEBRUARI!U131)</f>
        <v>0</v>
      </c>
      <c r="R132" s="239">
        <f>FEBRUARI!Z131</f>
        <v>0</v>
      </c>
      <c r="S132" s="240">
        <f>FEBRUARI!AB131</f>
        <v>0</v>
      </c>
    </row>
    <row r="133" spans="1:19" ht="12.75" customHeight="1" x14ac:dyDescent="0.2">
      <c r="A133" s="717"/>
      <c r="B133" s="330">
        <f>FEBRUARI!C132</f>
        <v>0</v>
      </c>
      <c r="C133" s="121">
        <f>FEBRUARI!D132</f>
        <v>0</v>
      </c>
      <c r="D133" s="121">
        <f>FEBRUARI!E132</f>
        <v>0</v>
      </c>
      <c r="E133" s="121">
        <f>FEBRUARI!F132</f>
        <v>0</v>
      </c>
      <c r="F133" s="122">
        <f>FEBRUARI!G132</f>
        <v>0</v>
      </c>
      <c r="G133" s="331">
        <f>FEBRUARI!H132</f>
        <v>0</v>
      </c>
      <c r="H133" s="332">
        <f>FEBRUARI!I132</f>
        <v>0</v>
      </c>
      <c r="I133" s="160">
        <f>FEBRUARI!R132</f>
        <v>0</v>
      </c>
      <c r="J133" s="124">
        <f>FEBRUARI!S132</f>
        <v>0</v>
      </c>
      <c r="K133" s="176" t="e">
        <f>FEBRUARI!T132</f>
        <v>#REF!</v>
      </c>
      <c r="L133" s="120">
        <f>FEBRUARI!U132</f>
        <v>0</v>
      </c>
      <c r="M133" s="123">
        <f>FEBRUARI!V132</f>
        <v>0</v>
      </c>
      <c r="N133" s="123">
        <f>FEBRUARI!W132</f>
        <v>0</v>
      </c>
      <c r="O133" s="125">
        <f>FEBRUARI!X132</f>
        <v>0</v>
      </c>
      <c r="P133" s="126" t="e">
        <f>FEBRUARI!Y132</f>
        <v>#REF!</v>
      </c>
      <c r="Q133" s="222" t="b">
        <f>IF(LEFT(FEBRUARI!L132,1)="V",FEBRUARI!R132+FEBRUARI!U132)</f>
        <v>0</v>
      </c>
      <c r="R133" s="241">
        <f>FEBRUARI!Z132</f>
        <v>0</v>
      </c>
      <c r="S133" s="242">
        <f>FEBRUARI!AB132</f>
        <v>0</v>
      </c>
    </row>
    <row r="134" spans="1:19" ht="12.75" customHeight="1" x14ac:dyDescent="0.2">
      <c r="A134" s="717"/>
      <c r="B134" s="330">
        <f>FEBRUARI!C133</f>
        <v>0</v>
      </c>
      <c r="C134" s="121">
        <f>FEBRUARI!D133</f>
        <v>0</v>
      </c>
      <c r="D134" s="121">
        <f>FEBRUARI!E133</f>
        <v>0</v>
      </c>
      <c r="E134" s="121">
        <f>FEBRUARI!F133</f>
        <v>0</v>
      </c>
      <c r="F134" s="122">
        <f>FEBRUARI!G133</f>
        <v>0</v>
      </c>
      <c r="G134" s="331">
        <f>FEBRUARI!H133</f>
        <v>0</v>
      </c>
      <c r="H134" s="332">
        <f>FEBRUARI!I133</f>
        <v>0</v>
      </c>
      <c r="I134" s="160">
        <f>FEBRUARI!R133</f>
        <v>0</v>
      </c>
      <c r="J134" s="124">
        <f>FEBRUARI!S133</f>
        <v>0</v>
      </c>
      <c r="K134" s="176" t="e">
        <f>FEBRUARI!T133</f>
        <v>#REF!</v>
      </c>
      <c r="L134" s="120">
        <f>FEBRUARI!U133</f>
        <v>0</v>
      </c>
      <c r="M134" s="123">
        <f>FEBRUARI!V133</f>
        <v>0</v>
      </c>
      <c r="N134" s="123">
        <f>FEBRUARI!W133</f>
        <v>0</v>
      </c>
      <c r="O134" s="125">
        <f>FEBRUARI!X133</f>
        <v>0</v>
      </c>
      <c r="P134" s="126" t="e">
        <f>FEBRUARI!Y133</f>
        <v>#REF!</v>
      </c>
      <c r="Q134" s="222" t="b">
        <f>IF(LEFT(FEBRUARI!L133,1)="V",FEBRUARI!R133+FEBRUARI!U133)</f>
        <v>0</v>
      </c>
      <c r="R134" s="241">
        <f>FEBRUARI!Z133</f>
        <v>0</v>
      </c>
      <c r="S134" s="242">
        <f>FEBRUARI!AB133</f>
        <v>0</v>
      </c>
    </row>
    <row r="135" spans="1:19" ht="12.75" customHeight="1" x14ac:dyDescent="0.2">
      <c r="A135" s="717"/>
      <c r="B135" s="330">
        <f>FEBRUARI!C134</f>
        <v>0</v>
      </c>
      <c r="C135" s="121">
        <f>FEBRUARI!D134</f>
        <v>0</v>
      </c>
      <c r="D135" s="121">
        <f>FEBRUARI!E134</f>
        <v>0</v>
      </c>
      <c r="E135" s="121">
        <f>FEBRUARI!F134</f>
        <v>0</v>
      </c>
      <c r="F135" s="122">
        <f>FEBRUARI!G134</f>
        <v>0</v>
      </c>
      <c r="G135" s="331">
        <f>FEBRUARI!H134</f>
        <v>0</v>
      </c>
      <c r="H135" s="332">
        <f>FEBRUARI!I134</f>
        <v>0</v>
      </c>
      <c r="I135" s="160">
        <f>FEBRUARI!R134</f>
        <v>0</v>
      </c>
      <c r="J135" s="124">
        <f>FEBRUARI!S134</f>
        <v>0</v>
      </c>
      <c r="K135" s="176" t="e">
        <f>FEBRUARI!T134</f>
        <v>#REF!</v>
      </c>
      <c r="L135" s="120">
        <f>FEBRUARI!U134</f>
        <v>0</v>
      </c>
      <c r="M135" s="123">
        <f>FEBRUARI!V134</f>
        <v>0</v>
      </c>
      <c r="N135" s="123">
        <f>FEBRUARI!W134</f>
        <v>0</v>
      </c>
      <c r="O135" s="125">
        <f>FEBRUARI!X134</f>
        <v>0</v>
      </c>
      <c r="P135" s="126" t="e">
        <f>FEBRUARI!Y134</f>
        <v>#REF!</v>
      </c>
      <c r="Q135" s="222" t="b">
        <f>IF(LEFT(FEBRUARI!L134,1)="V",FEBRUARI!R134+FEBRUARI!U134)</f>
        <v>0</v>
      </c>
      <c r="R135" s="241">
        <f>FEBRUARI!Z134</f>
        <v>0</v>
      </c>
      <c r="S135" s="242">
        <f>FEBRUARI!AB134</f>
        <v>0</v>
      </c>
    </row>
    <row r="136" spans="1:19" ht="13.5" customHeight="1" thickBot="1" x14ac:dyDescent="0.25">
      <c r="A136" s="718"/>
      <c r="B136" s="333" t="e">
        <f>FEBRUARI!C135</f>
        <v>#REF!</v>
      </c>
      <c r="C136" s="128">
        <f>FEBRUARI!D135</f>
        <v>0</v>
      </c>
      <c r="D136" s="128">
        <f>FEBRUARI!E135</f>
        <v>0</v>
      </c>
      <c r="E136" s="128">
        <f>FEBRUARI!F135</f>
        <v>0</v>
      </c>
      <c r="F136" s="129">
        <f>FEBRUARI!G135</f>
        <v>0</v>
      </c>
      <c r="G136" s="334">
        <f>FEBRUARI!H135</f>
        <v>0</v>
      </c>
      <c r="H136" s="335">
        <f>FEBRUARI!I135</f>
        <v>0</v>
      </c>
      <c r="I136" s="161">
        <f>FEBRUARI!R135</f>
        <v>0</v>
      </c>
      <c r="J136" s="131">
        <f>FEBRUARI!S135</f>
        <v>0</v>
      </c>
      <c r="K136" s="178" t="e">
        <f>FEBRUARI!T135</f>
        <v>#REF!</v>
      </c>
      <c r="L136" s="127">
        <f>FEBRUARI!U135</f>
        <v>0</v>
      </c>
      <c r="M136" s="130">
        <f>FEBRUARI!V135</f>
        <v>0</v>
      </c>
      <c r="N136" s="130">
        <f>FEBRUARI!W135</f>
        <v>0</v>
      </c>
      <c r="O136" s="132">
        <f>FEBRUARI!X135</f>
        <v>0</v>
      </c>
      <c r="P136" s="133" t="e">
        <f>FEBRUARI!Y135</f>
        <v>#REF!</v>
      </c>
      <c r="Q136" s="224" t="b">
        <f>IF(LEFT(FEBRUARI!L135,1)="V",FEBRUARI!R135+FEBRUARI!U135)</f>
        <v>0</v>
      </c>
      <c r="R136" s="243">
        <f>FEBRUARI!Z135</f>
        <v>0</v>
      </c>
      <c r="S136" s="244">
        <f>FEBRUARI!AB135</f>
        <v>0</v>
      </c>
    </row>
    <row r="137" spans="1:19" ht="12.75" customHeight="1" x14ac:dyDescent="0.2">
      <c r="A137" s="716">
        <f>FEBRUARI!B136</f>
        <v>42792</v>
      </c>
      <c r="B137" s="336">
        <f>FEBRUARI!C136</f>
        <v>0</v>
      </c>
      <c r="C137" s="135">
        <f>FEBRUARI!D136</f>
        <v>0</v>
      </c>
      <c r="D137" s="135">
        <f>FEBRUARI!E136</f>
        <v>0</v>
      </c>
      <c r="E137" s="135">
        <f>FEBRUARI!F136</f>
        <v>0</v>
      </c>
      <c r="F137" s="136">
        <f>FEBRUARI!G136</f>
        <v>0</v>
      </c>
      <c r="G137" s="337">
        <f>FEBRUARI!H136</f>
        <v>0</v>
      </c>
      <c r="H137" s="338">
        <f>FEBRUARI!I136</f>
        <v>0</v>
      </c>
      <c r="I137" s="169">
        <f>FEBRUARI!R136</f>
        <v>0</v>
      </c>
      <c r="J137" s="138">
        <f>FEBRUARI!S136</f>
        <v>0</v>
      </c>
      <c r="K137" s="179" t="e">
        <f>FEBRUARI!T136</f>
        <v>#REF!</v>
      </c>
      <c r="L137" s="134">
        <f>FEBRUARI!U136</f>
        <v>0</v>
      </c>
      <c r="M137" s="137">
        <f>FEBRUARI!V136</f>
        <v>0</v>
      </c>
      <c r="N137" s="137">
        <f>FEBRUARI!W136</f>
        <v>0</v>
      </c>
      <c r="O137" s="139">
        <f>FEBRUARI!X136</f>
        <v>0</v>
      </c>
      <c r="P137" s="140" t="e">
        <f>FEBRUARI!Y136</f>
        <v>#REF!</v>
      </c>
      <c r="Q137" s="221" t="b">
        <f>IF(LEFT(FEBRUARI!L136,1)="V",FEBRUARI!R136+FEBRUARI!U136)</f>
        <v>0</v>
      </c>
      <c r="R137" s="239">
        <f>FEBRUARI!Z136</f>
        <v>0</v>
      </c>
      <c r="S137" s="240">
        <f>FEBRUARI!AB136</f>
        <v>0</v>
      </c>
    </row>
    <row r="138" spans="1:19" ht="12.75" customHeight="1" x14ac:dyDescent="0.2">
      <c r="A138" s="717"/>
      <c r="B138" s="330">
        <f>FEBRUARI!C137</f>
        <v>0</v>
      </c>
      <c r="C138" s="121">
        <f>FEBRUARI!D137</f>
        <v>0</v>
      </c>
      <c r="D138" s="121">
        <f>FEBRUARI!E137</f>
        <v>0</v>
      </c>
      <c r="E138" s="121">
        <f>FEBRUARI!F137</f>
        <v>0</v>
      </c>
      <c r="F138" s="122">
        <f>FEBRUARI!G137</f>
        <v>0</v>
      </c>
      <c r="G138" s="331">
        <f>FEBRUARI!H137</f>
        <v>0</v>
      </c>
      <c r="H138" s="332">
        <f>FEBRUARI!I137</f>
        <v>0</v>
      </c>
      <c r="I138" s="160">
        <f>FEBRUARI!R137</f>
        <v>0</v>
      </c>
      <c r="J138" s="124">
        <f>FEBRUARI!S137</f>
        <v>0</v>
      </c>
      <c r="K138" s="176" t="e">
        <f>FEBRUARI!T137</f>
        <v>#REF!</v>
      </c>
      <c r="L138" s="120">
        <f>FEBRUARI!U137</f>
        <v>0</v>
      </c>
      <c r="M138" s="123">
        <f>FEBRUARI!V137</f>
        <v>0</v>
      </c>
      <c r="N138" s="123">
        <f>FEBRUARI!W137</f>
        <v>0</v>
      </c>
      <c r="O138" s="125">
        <f>FEBRUARI!X137</f>
        <v>0</v>
      </c>
      <c r="P138" s="126" t="e">
        <f>FEBRUARI!Y137</f>
        <v>#REF!</v>
      </c>
      <c r="Q138" s="222" t="b">
        <f>IF(LEFT(FEBRUARI!L137,1)="V",FEBRUARI!R137+FEBRUARI!U137)</f>
        <v>0</v>
      </c>
      <c r="R138" s="241">
        <f>FEBRUARI!Z137</f>
        <v>0</v>
      </c>
      <c r="S138" s="242">
        <f>FEBRUARI!AB137</f>
        <v>0</v>
      </c>
    </row>
    <row r="139" spans="1:19" ht="12.75" customHeight="1" x14ac:dyDescent="0.2">
      <c r="A139" s="717"/>
      <c r="B139" s="330">
        <f>FEBRUARI!C138</f>
        <v>0</v>
      </c>
      <c r="C139" s="121">
        <f>FEBRUARI!D138</f>
        <v>0</v>
      </c>
      <c r="D139" s="121">
        <f>FEBRUARI!E138</f>
        <v>0</v>
      </c>
      <c r="E139" s="121">
        <f>FEBRUARI!F138</f>
        <v>0</v>
      </c>
      <c r="F139" s="122">
        <f>FEBRUARI!G138</f>
        <v>0</v>
      </c>
      <c r="G139" s="331">
        <f>FEBRUARI!H138</f>
        <v>0</v>
      </c>
      <c r="H139" s="332">
        <f>FEBRUARI!I138</f>
        <v>0</v>
      </c>
      <c r="I139" s="160">
        <f>FEBRUARI!R138</f>
        <v>0</v>
      </c>
      <c r="J139" s="124">
        <f>FEBRUARI!S138</f>
        <v>0</v>
      </c>
      <c r="K139" s="176" t="e">
        <f>FEBRUARI!T138</f>
        <v>#REF!</v>
      </c>
      <c r="L139" s="120">
        <f>FEBRUARI!U138</f>
        <v>0</v>
      </c>
      <c r="M139" s="123">
        <f>FEBRUARI!V138</f>
        <v>0</v>
      </c>
      <c r="N139" s="123">
        <f>FEBRUARI!W138</f>
        <v>0</v>
      </c>
      <c r="O139" s="125">
        <f>FEBRUARI!X138</f>
        <v>0</v>
      </c>
      <c r="P139" s="126" t="e">
        <f>FEBRUARI!Y138</f>
        <v>#REF!</v>
      </c>
      <c r="Q139" s="222" t="b">
        <f>IF(LEFT(FEBRUARI!L138,1)="V",FEBRUARI!R138+FEBRUARI!U138)</f>
        <v>0</v>
      </c>
      <c r="R139" s="241">
        <f>FEBRUARI!Z138</f>
        <v>0</v>
      </c>
      <c r="S139" s="242">
        <f>FEBRUARI!AB138</f>
        <v>0</v>
      </c>
    </row>
    <row r="140" spans="1:19" ht="12.75" customHeight="1" x14ac:dyDescent="0.2">
      <c r="A140" s="717"/>
      <c r="B140" s="330">
        <f>FEBRUARI!C139</f>
        <v>0</v>
      </c>
      <c r="C140" s="121">
        <f>FEBRUARI!D139</f>
        <v>0</v>
      </c>
      <c r="D140" s="121">
        <f>FEBRUARI!E139</f>
        <v>0</v>
      </c>
      <c r="E140" s="121">
        <f>FEBRUARI!F139</f>
        <v>0</v>
      </c>
      <c r="F140" s="122">
        <f>FEBRUARI!G139</f>
        <v>0</v>
      </c>
      <c r="G140" s="331">
        <f>FEBRUARI!H139</f>
        <v>0</v>
      </c>
      <c r="H140" s="332">
        <f>FEBRUARI!I139</f>
        <v>0</v>
      </c>
      <c r="I140" s="160">
        <f>FEBRUARI!R139</f>
        <v>0</v>
      </c>
      <c r="J140" s="124">
        <f>FEBRUARI!S139</f>
        <v>0</v>
      </c>
      <c r="K140" s="176" t="e">
        <f>FEBRUARI!T139</f>
        <v>#REF!</v>
      </c>
      <c r="L140" s="120">
        <f>FEBRUARI!U139</f>
        <v>0</v>
      </c>
      <c r="M140" s="123">
        <f>FEBRUARI!V139</f>
        <v>0</v>
      </c>
      <c r="N140" s="123">
        <f>FEBRUARI!W139</f>
        <v>0</v>
      </c>
      <c r="O140" s="125">
        <f>FEBRUARI!X139</f>
        <v>0</v>
      </c>
      <c r="P140" s="126" t="e">
        <f>FEBRUARI!Y139</f>
        <v>#REF!</v>
      </c>
      <c r="Q140" s="222" t="b">
        <f>IF(LEFT(FEBRUARI!L139,1)="V",FEBRUARI!R139+FEBRUARI!U139)</f>
        <v>0</v>
      </c>
      <c r="R140" s="241">
        <f>FEBRUARI!Z139</f>
        <v>0</v>
      </c>
      <c r="S140" s="242">
        <f>FEBRUARI!AB139</f>
        <v>0</v>
      </c>
    </row>
    <row r="141" spans="1:19" ht="13.5" customHeight="1" thickBot="1" x14ac:dyDescent="0.25">
      <c r="A141" s="718"/>
      <c r="B141" s="339" t="e">
        <f>FEBRUARI!C140</f>
        <v>#REF!</v>
      </c>
      <c r="C141" s="142">
        <f>FEBRUARI!D140</f>
        <v>0</v>
      </c>
      <c r="D141" s="142">
        <f>FEBRUARI!E140</f>
        <v>0</v>
      </c>
      <c r="E141" s="142">
        <f>FEBRUARI!F140</f>
        <v>0</v>
      </c>
      <c r="F141" s="143">
        <f>FEBRUARI!G140</f>
        <v>0</v>
      </c>
      <c r="G141" s="340">
        <f>FEBRUARI!H140</f>
        <v>0</v>
      </c>
      <c r="H141" s="341">
        <f>FEBRUARI!I140</f>
        <v>0</v>
      </c>
      <c r="I141" s="168">
        <f>FEBRUARI!R140</f>
        <v>0</v>
      </c>
      <c r="J141" s="145">
        <f>FEBRUARI!S140</f>
        <v>0</v>
      </c>
      <c r="K141" s="177" t="e">
        <f>FEBRUARI!T140</f>
        <v>#REF!</v>
      </c>
      <c r="L141" s="141">
        <f>FEBRUARI!U140</f>
        <v>0</v>
      </c>
      <c r="M141" s="144">
        <f>FEBRUARI!V140</f>
        <v>0</v>
      </c>
      <c r="N141" s="144">
        <f>FEBRUARI!W140</f>
        <v>0</v>
      </c>
      <c r="O141" s="146">
        <f>FEBRUARI!X140</f>
        <v>0</v>
      </c>
      <c r="P141" s="147" t="e">
        <f>FEBRUARI!Y140</f>
        <v>#REF!</v>
      </c>
      <c r="Q141" s="224" t="b">
        <f>IF(LEFT(FEBRUARI!L140,1)="V",FEBRUARI!R140+FEBRUARI!U140)</f>
        <v>0</v>
      </c>
      <c r="R141" s="243">
        <f>FEBRUARI!Z140</f>
        <v>0</v>
      </c>
      <c r="S141" s="244">
        <f>FEBRUARI!AB140</f>
        <v>0</v>
      </c>
    </row>
    <row r="142" spans="1:19" ht="12.75" customHeight="1" x14ac:dyDescent="0.2">
      <c r="A142" s="716">
        <f>FEBRUARI!B141</f>
        <v>42793</v>
      </c>
      <c r="B142" s="327">
        <f>FEBRUARI!C141</f>
        <v>0</v>
      </c>
      <c r="C142" s="114">
        <f>FEBRUARI!D141</f>
        <v>0</v>
      </c>
      <c r="D142" s="114">
        <f>FEBRUARI!E141</f>
        <v>0</v>
      </c>
      <c r="E142" s="114">
        <f>FEBRUARI!F141</f>
        <v>0</v>
      </c>
      <c r="F142" s="115">
        <f>FEBRUARI!G141</f>
        <v>0</v>
      </c>
      <c r="G142" s="328">
        <f>FEBRUARI!H141</f>
        <v>0</v>
      </c>
      <c r="H142" s="329">
        <f>FEBRUARI!I141</f>
        <v>0</v>
      </c>
      <c r="I142" s="159">
        <f>FEBRUARI!R141</f>
        <v>0</v>
      </c>
      <c r="J142" s="117">
        <f>FEBRUARI!S141</f>
        <v>0</v>
      </c>
      <c r="K142" s="175" t="e">
        <f>FEBRUARI!T141</f>
        <v>#REF!</v>
      </c>
      <c r="L142" s="113">
        <f>FEBRUARI!U141</f>
        <v>0</v>
      </c>
      <c r="M142" s="116">
        <f>FEBRUARI!V141</f>
        <v>0</v>
      </c>
      <c r="N142" s="116">
        <f>FEBRUARI!W141</f>
        <v>0</v>
      </c>
      <c r="O142" s="118">
        <f>FEBRUARI!X141</f>
        <v>0</v>
      </c>
      <c r="P142" s="119" t="e">
        <f>FEBRUARI!Y141</f>
        <v>#REF!</v>
      </c>
      <c r="Q142" s="221" t="b">
        <f>IF(LEFT(FEBRUARI!L141,1)="V",FEBRUARI!R141+FEBRUARI!U141)</f>
        <v>0</v>
      </c>
      <c r="R142" s="239">
        <f>FEBRUARI!Z141</f>
        <v>0</v>
      </c>
      <c r="S142" s="240">
        <f>FEBRUARI!AB141</f>
        <v>0</v>
      </c>
    </row>
    <row r="143" spans="1:19" ht="12.75" customHeight="1" x14ac:dyDescent="0.2">
      <c r="A143" s="717"/>
      <c r="B143" s="330">
        <f>FEBRUARI!C142</f>
        <v>0</v>
      </c>
      <c r="C143" s="121">
        <f>FEBRUARI!D142</f>
        <v>0</v>
      </c>
      <c r="D143" s="121">
        <f>FEBRUARI!E142</f>
        <v>0</v>
      </c>
      <c r="E143" s="121">
        <f>FEBRUARI!F142</f>
        <v>0</v>
      </c>
      <c r="F143" s="122">
        <f>FEBRUARI!G142</f>
        <v>0</v>
      </c>
      <c r="G143" s="331">
        <f>FEBRUARI!H142</f>
        <v>0</v>
      </c>
      <c r="H143" s="332">
        <f>FEBRUARI!I142</f>
        <v>0</v>
      </c>
      <c r="I143" s="160">
        <f>FEBRUARI!R142</f>
        <v>0</v>
      </c>
      <c r="J143" s="124">
        <f>FEBRUARI!S142</f>
        <v>0</v>
      </c>
      <c r="K143" s="176" t="e">
        <f>FEBRUARI!T142</f>
        <v>#REF!</v>
      </c>
      <c r="L143" s="120">
        <f>FEBRUARI!U142</f>
        <v>0</v>
      </c>
      <c r="M143" s="123">
        <f>FEBRUARI!V142</f>
        <v>0</v>
      </c>
      <c r="N143" s="123">
        <f>FEBRUARI!W142</f>
        <v>0</v>
      </c>
      <c r="O143" s="125">
        <f>FEBRUARI!X142</f>
        <v>0</v>
      </c>
      <c r="P143" s="126" t="e">
        <f>FEBRUARI!Y142</f>
        <v>#REF!</v>
      </c>
      <c r="Q143" s="222" t="b">
        <f>IF(LEFT(FEBRUARI!L142,1)="V",FEBRUARI!R142+FEBRUARI!U142)</f>
        <v>0</v>
      </c>
      <c r="R143" s="241">
        <f>FEBRUARI!Z142</f>
        <v>0</v>
      </c>
      <c r="S143" s="242">
        <f>FEBRUARI!AB142</f>
        <v>0</v>
      </c>
    </row>
    <row r="144" spans="1:19" ht="12.75" customHeight="1" x14ac:dyDescent="0.2">
      <c r="A144" s="717"/>
      <c r="B144" s="330">
        <f>FEBRUARI!C143</f>
        <v>0</v>
      </c>
      <c r="C144" s="121">
        <f>FEBRUARI!D143</f>
        <v>0</v>
      </c>
      <c r="D144" s="121">
        <f>FEBRUARI!E143</f>
        <v>0</v>
      </c>
      <c r="E144" s="121">
        <f>FEBRUARI!F143</f>
        <v>0</v>
      </c>
      <c r="F144" s="122">
        <f>FEBRUARI!G143</f>
        <v>0</v>
      </c>
      <c r="G144" s="331">
        <f>FEBRUARI!H143</f>
        <v>0</v>
      </c>
      <c r="H144" s="332">
        <f>FEBRUARI!I143</f>
        <v>0</v>
      </c>
      <c r="I144" s="160">
        <f>FEBRUARI!R143</f>
        <v>0</v>
      </c>
      <c r="J144" s="124">
        <f>FEBRUARI!S143</f>
        <v>0</v>
      </c>
      <c r="K144" s="176" t="e">
        <f>FEBRUARI!T143</f>
        <v>#REF!</v>
      </c>
      <c r="L144" s="120">
        <f>FEBRUARI!U143</f>
        <v>0</v>
      </c>
      <c r="M144" s="123">
        <f>FEBRUARI!V143</f>
        <v>0</v>
      </c>
      <c r="N144" s="123">
        <f>FEBRUARI!W143</f>
        <v>0</v>
      </c>
      <c r="O144" s="125">
        <f>FEBRUARI!X143</f>
        <v>0</v>
      </c>
      <c r="P144" s="126" t="e">
        <f>FEBRUARI!Y143</f>
        <v>#REF!</v>
      </c>
      <c r="Q144" s="222" t="b">
        <f>IF(LEFT(FEBRUARI!L143,1)="V",FEBRUARI!R143+FEBRUARI!U143)</f>
        <v>0</v>
      </c>
      <c r="R144" s="241">
        <f>FEBRUARI!Z143</f>
        <v>0</v>
      </c>
      <c r="S144" s="242">
        <f>FEBRUARI!AB143</f>
        <v>0</v>
      </c>
    </row>
    <row r="145" spans="1:19" ht="12.75" customHeight="1" x14ac:dyDescent="0.2">
      <c r="A145" s="717"/>
      <c r="B145" s="330">
        <f>FEBRUARI!C144</f>
        <v>0</v>
      </c>
      <c r="C145" s="121">
        <f>FEBRUARI!D144</f>
        <v>0</v>
      </c>
      <c r="D145" s="121">
        <f>FEBRUARI!E144</f>
        <v>0</v>
      </c>
      <c r="E145" s="121">
        <f>FEBRUARI!F144</f>
        <v>0</v>
      </c>
      <c r="F145" s="122">
        <f>FEBRUARI!G144</f>
        <v>0</v>
      </c>
      <c r="G145" s="331">
        <f>FEBRUARI!H144</f>
        <v>0</v>
      </c>
      <c r="H145" s="332">
        <f>FEBRUARI!I144</f>
        <v>0</v>
      </c>
      <c r="I145" s="160">
        <f>FEBRUARI!R144</f>
        <v>0</v>
      </c>
      <c r="J145" s="124">
        <f>FEBRUARI!S144</f>
        <v>0</v>
      </c>
      <c r="K145" s="176" t="e">
        <f>FEBRUARI!T144</f>
        <v>#REF!</v>
      </c>
      <c r="L145" s="120">
        <f>FEBRUARI!U144</f>
        <v>0</v>
      </c>
      <c r="M145" s="123">
        <f>FEBRUARI!V144</f>
        <v>0</v>
      </c>
      <c r="N145" s="123">
        <f>FEBRUARI!W144</f>
        <v>0</v>
      </c>
      <c r="O145" s="125">
        <f>FEBRUARI!X144</f>
        <v>0</v>
      </c>
      <c r="P145" s="126" t="e">
        <f>FEBRUARI!Y144</f>
        <v>#REF!</v>
      </c>
      <c r="Q145" s="222" t="b">
        <f>IF(LEFT(FEBRUARI!L144,1)="V",FEBRUARI!R144+FEBRUARI!U144)</f>
        <v>0</v>
      </c>
      <c r="R145" s="241">
        <f>FEBRUARI!Z144</f>
        <v>0</v>
      </c>
      <c r="S145" s="242">
        <f>FEBRUARI!AB144</f>
        <v>0</v>
      </c>
    </row>
    <row r="146" spans="1:19" ht="13.5" customHeight="1" thickBot="1" x14ac:dyDescent="0.25">
      <c r="A146" s="718"/>
      <c r="B146" s="333" t="e">
        <f>FEBRUARI!C145</f>
        <v>#REF!</v>
      </c>
      <c r="C146" s="128">
        <f>FEBRUARI!D145</f>
        <v>0</v>
      </c>
      <c r="D146" s="128">
        <f>FEBRUARI!E145</f>
        <v>0</v>
      </c>
      <c r="E146" s="128">
        <f>FEBRUARI!F145</f>
        <v>0</v>
      </c>
      <c r="F146" s="129">
        <f>FEBRUARI!G145</f>
        <v>0</v>
      </c>
      <c r="G146" s="334">
        <f>FEBRUARI!H145</f>
        <v>0</v>
      </c>
      <c r="H146" s="335">
        <f>FEBRUARI!I145</f>
        <v>0</v>
      </c>
      <c r="I146" s="161">
        <f>FEBRUARI!R145</f>
        <v>0</v>
      </c>
      <c r="J146" s="131">
        <f>FEBRUARI!S145</f>
        <v>0</v>
      </c>
      <c r="K146" s="178" t="e">
        <f>FEBRUARI!T145</f>
        <v>#REF!</v>
      </c>
      <c r="L146" s="127">
        <f>FEBRUARI!U145</f>
        <v>0</v>
      </c>
      <c r="M146" s="130">
        <f>FEBRUARI!V145</f>
        <v>0</v>
      </c>
      <c r="N146" s="130">
        <f>FEBRUARI!W145</f>
        <v>0</v>
      </c>
      <c r="O146" s="132">
        <f>FEBRUARI!X145</f>
        <v>0</v>
      </c>
      <c r="P146" s="133" t="e">
        <f>FEBRUARI!Y145</f>
        <v>#REF!</v>
      </c>
      <c r="Q146" s="224" t="b">
        <f>IF(LEFT(FEBRUARI!L145,1)="V",FEBRUARI!R145+FEBRUARI!U145)</f>
        <v>0</v>
      </c>
      <c r="R146" s="243">
        <f>FEBRUARI!Z145</f>
        <v>0</v>
      </c>
      <c r="S146" s="244">
        <f>FEBRUARI!AB145</f>
        <v>0</v>
      </c>
    </row>
    <row r="147" spans="1:19" ht="12.75" customHeight="1" x14ac:dyDescent="0.2">
      <c r="A147" s="716">
        <f>FEBRUARI!B146</f>
        <v>0</v>
      </c>
      <c r="B147" s="327">
        <f>FEBRUARI!C146</f>
        <v>0</v>
      </c>
      <c r="C147" s="114">
        <f>FEBRUARI!D146</f>
        <v>0</v>
      </c>
      <c r="D147" s="114">
        <f>FEBRUARI!E146</f>
        <v>0</v>
      </c>
      <c r="E147" s="114">
        <f>FEBRUARI!F146</f>
        <v>0</v>
      </c>
      <c r="F147" s="115">
        <f>FEBRUARI!G146</f>
        <v>0</v>
      </c>
      <c r="G147" s="328">
        <f>FEBRUARI!H146</f>
        <v>0</v>
      </c>
      <c r="H147" s="329">
        <f>FEBRUARI!I146</f>
        <v>0</v>
      </c>
      <c r="I147" s="159">
        <f>FEBRUARI!R146</f>
        <v>0</v>
      </c>
      <c r="J147" s="117">
        <f>FEBRUARI!S146</f>
        <v>0</v>
      </c>
      <c r="K147" s="175" t="e">
        <f>FEBRUARI!T146</f>
        <v>#REF!</v>
      </c>
      <c r="L147" s="113">
        <f>FEBRUARI!U146</f>
        <v>0</v>
      </c>
      <c r="M147" s="116">
        <f>FEBRUARI!V146</f>
        <v>0</v>
      </c>
      <c r="N147" s="116">
        <f>FEBRUARI!W146</f>
        <v>0</v>
      </c>
      <c r="O147" s="118">
        <f>FEBRUARI!X146</f>
        <v>0</v>
      </c>
      <c r="P147" s="119" t="e">
        <f>FEBRUARI!Y146</f>
        <v>#REF!</v>
      </c>
      <c r="Q147" s="221" t="b">
        <f>IF(LEFT(FEBRUARI!L146,1)="V",FEBRUARI!R146+FEBRUARI!U146)</f>
        <v>0</v>
      </c>
      <c r="R147" s="239">
        <f>FEBRUARI!Z146</f>
        <v>0</v>
      </c>
      <c r="S147" s="240">
        <f>FEBRUARI!AB146</f>
        <v>0</v>
      </c>
    </row>
    <row r="148" spans="1:19" ht="12.75" customHeight="1" x14ac:dyDescent="0.2">
      <c r="A148" s="717"/>
      <c r="B148" s="330">
        <f>FEBRUARI!C147</f>
        <v>0</v>
      </c>
      <c r="C148" s="121">
        <f>FEBRUARI!D147</f>
        <v>0</v>
      </c>
      <c r="D148" s="121">
        <f>FEBRUARI!E147</f>
        <v>0</v>
      </c>
      <c r="E148" s="121">
        <f>FEBRUARI!F147</f>
        <v>0</v>
      </c>
      <c r="F148" s="122">
        <f>FEBRUARI!G147</f>
        <v>0</v>
      </c>
      <c r="G148" s="331">
        <f>FEBRUARI!H147</f>
        <v>0</v>
      </c>
      <c r="H148" s="332">
        <f>FEBRUARI!I147</f>
        <v>0</v>
      </c>
      <c r="I148" s="160">
        <f>FEBRUARI!R147</f>
        <v>0</v>
      </c>
      <c r="J148" s="124">
        <f>FEBRUARI!S147</f>
        <v>0</v>
      </c>
      <c r="K148" s="176" t="e">
        <f>FEBRUARI!T147</f>
        <v>#REF!</v>
      </c>
      <c r="L148" s="120">
        <f>FEBRUARI!U147</f>
        <v>0</v>
      </c>
      <c r="M148" s="123">
        <f>FEBRUARI!V147</f>
        <v>0</v>
      </c>
      <c r="N148" s="123">
        <f>FEBRUARI!W147</f>
        <v>0</v>
      </c>
      <c r="O148" s="125">
        <f>FEBRUARI!X147</f>
        <v>0</v>
      </c>
      <c r="P148" s="126" t="e">
        <f>FEBRUARI!Y147</f>
        <v>#REF!</v>
      </c>
      <c r="Q148" s="222" t="b">
        <f>IF(LEFT(FEBRUARI!L147,1)="V",FEBRUARI!R147+FEBRUARI!U147)</f>
        <v>0</v>
      </c>
      <c r="R148" s="241">
        <f>FEBRUARI!Z147</f>
        <v>0</v>
      </c>
      <c r="S148" s="242">
        <f>FEBRUARI!AB147</f>
        <v>0</v>
      </c>
    </row>
    <row r="149" spans="1:19" ht="12.75" customHeight="1" x14ac:dyDescent="0.2">
      <c r="A149" s="717"/>
      <c r="B149" s="330">
        <f>FEBRUARI!C148</f>
        <v>0</v>
      </c>
      <c r="C149" s="121">
        <f>FEBRUARI!D148</f>
        <v>0</v>
      </c>
      <c r="D149" s="121">
        <f>FEBRUARI!E148</f>
        <v>0</v>
      </c>
      <c r="E149" s="121">
        <f>FEBRUARI!F148</f>
        <v>0</v>
      </c>
      <c r="F149" s="122">
        <f>FEBRUARI!G148</f>
        <v>0</v>
      </c>
      <c r="G149" s="331">
        <f>FEBRUARI!H148</f>
        <v>0</v>
      </c>
      <c r="H149" s="332">
        <f>FEBRUARI!I148</f>
        <v>0</v>
      </c>
      <c r="I149" s="160">
        <f>FEBRUARI!R148</f>
        <v>0</v>
      </c>
      <c r="J149" s="124">
        <f>FEBRUARI!S148</f>
        <v>0</v>
      </c>
      <c r="K149" s="176" t="e">
        <f>FEBRUARI!T148</f>
        <v>#REF!</v>
      </c>
      <c r="L149" s="120">
        <f>FEBRUARI!U148</f>
        <v>0</v>
      </c>
      <c r="M149" s="123">
        <f>FEBRUARI!V148</f>
        <v>0</v>
      </c>
      <c r="N149" s="123">
        <f>FEBRUARI!W148</f>
        <v>0</v>
      </c>
      <c r="O149" s="125">
        <f>FEBRUARI!X148</f>
        <v>0</v>
      </c>
      <c r="P149" s="126" t="e">
        <f>FEBRUARI!Y148</f>
        <v>#REF!</v>
      </c>
      <c r="Q149" s="222" t="b">
        <f>IF(LEFT(FEBRUARI!L148,1)="V",FEBRUARI!R148+FEBRUARI!U148)</f>
        <v>0</v>
      </c>
      <c r="R149" s="241">
        <f>FEBRUARI!Z148</f>
        <v>0</v>
      </c>
      <c r="S149" s="242">
        <f>FEBRUARI!AB148</f>
        <v>0</v>
      </c>
    </row>
    <row r="150" spans="1:19" ht="12.75" customHeight="1" x14ac:dyDescent="0.2">
      <c r="A150" s="717"/>
      <c r="B150" s="330">
        <f>FEBRUARI!C149</f>
        <v>0</v>
      </c>
      <c r="C150" s="121">
        <f>FEBRUARI!D149</f>
        <v>0</v>
      </c>
      <c r="D150" s="121">
        <f>FEBRUARI!E149</f>
        <v>0</v>
      </c>
      <c r="E150" s="121">
        <f>FEBRUARI!F149</f>
        <v>0</v>
      </c>
      <c r="F150" s="122">
        <f>FEBRUARI!G149</f>
        <v>0</v>
      </c>
      <c r="G150" s="331">
        <f>FEBRUARI!H149</f>
        <v>0</v>
      </c>
      <c r="H150" s="332">
        <f>FEBRUARI!I149</f>
        <v>0</v>
      </c>
      <c r="I150" s="160">
        <f>FEBRUARI!R149</f>
        <v>0</v>
      </c>
      <c r="J150" s="124">
        <f>FEBRUARI!S149</f>
        <v>0</v>
      </c>
      <c r="K150" s="176" t="e">
        <f>FEBRUARI!T149</f>
        <v>#REF!</v>
      </c>
      <c r="L150" s="120">
        <f>FEBRUARI!U149</f>
        <v>0</v>
      </c>
      <c r="M150" s="123">
        <f>FEBRUARI!V149</f>
        <v>0</v>
      </c>
      <c r="N150" s="123">
        <f>FEBRUARI!W149</f>
        <v>0</v>
      </c>
      <c r="O150" s="125">
        <f>FEBRUARI!X149</f>
        <v>0</v>
      </c>
      <c r="P150" s="126" t="e">
        <f>FEBRUARI!Y149</f>
        <v>#REF!</v>
      </c>
      <c r="Q150" s="222" t="b">
        <f>IF(LEFT(FEBRUARI!L149,1)="V",FEBRUARI!R149+FEBRUARI!U149)</f>
        <v>0</v>
      </c>
      <c r="R150" s="241">
        <f>FEBRUARI!Z149</f>
        <v>0</v>
      </c>
      <c r="S150" s="242">
        <f>FEBRUARI!AB149</f>
        <v>0</v>
      </c>
    </row>
    <row r="151" spans="1:19" ht="13.5" customHeight="1" thickBot="1" x14ac:dyDescent="0.25">
      <c r="A151" s="718"/>
      <c r="B151" s="333" t="e">
        <f>FEBRUARI!C150</f>
        <v>#REF!</v>
      </c>
      <c r="C151" s="128">
        <f>FEBRUARI!D150</f>
        <v>0</v>
      </c>
      <c r="D151" s="128">
        <f>FEBRUARI!E150</f>
        <v>0</v>
      </c>
      <c r="E151" s="128">
        <f>FEBRUARI!F150</f>
        <v>0</v>
      </c>
      <c r="F151" s="129">
        <f>FEBRUARI!G150</f>
        <v>0</v>
      </c>
      <c r="G151" s="334">
        <f>FEBRUARI!H150</f>
        <v>0</v>
      </c>
      <c r="H151" s="335">
        <f>FEBRUARI!I150</f>
        <v>0</v>
      </c>
      <c r="I151" s="161">
        <f>FEBRUARI!R150</f>
        <v>0</v>
      </c>
      <c r="J151" s="131">
        <f>FEBRUARI!S150</f>
        <v>0</v>
      </c>
      <c r="K151" s="178" t="e">
        <f>FEBRUARI!T150</f>
        <v>#REF!</v>
      </c>
      <c r="L151" s="127">
        <f>FEBRUARI!U150</f>
        <v>0</v>
      </c>
      <c r="M151" s="130">
        <f>FEBRUARI!V150</f>
        <v>0</v>
      </c>
      <c r="N151" s="130">
        <f>FEBRUARI!W150</f>
        <v>0</v>
      </c>
      <c r="O151" s="132">
        <f>FEBRUARI!X150</f>
        <v>0</v>
      </c>
      <c r="P151" s="133" t="e">
        <f>FEBRUARI!Y150</f>
        <v>#REF!</v>
      </c>
      <c r="Q151" s="224" t="b">
        <f>IF(LEFT(FEBRUARI!L150,1)="V",FEBRUARI!R150+FEBRUARI!U150)</f>
        <v>0</v>
      </c>
      <c r="R151" s="243">
        <f>FEBRUARI!Z150</f>
        <v>0</v>
      </c>
      <c r="S151" s="244">
        <f>FEBRUARI!AB150</f>
        <v>0</v>
      </c>
    </row>
    <row r="152" spans="1:19" ht="13.5" thickBot="1" x14ac:dyDescent="0.25">
      <c r="A152" s="148"/>
      <c r="F152" s="319">
        <f>SUM($F$7:$F$151)</f>
        <v>0</v>
      </c>
      <c r="I152" s="233">
        <f>SUM($I$7:$I$151)</f>
        <v>0</v>
      </c>
      <c r="J152" s="365">
        <f>SUM($J$7:$J$151)</f>
        <v>0</v>
      </c>
      <c r="K152" s="321" t="e">
        <f>SUM($K$7:$K$151)</f>
        <v>#REF!</v>
      </c>
      <c r="L152" s="233">
        <f>SUM($L$7:$L$151)</f>
        <v>0</v>
      </c>
      <c r="M152" s="233">
        <f>SUM($M$7:$M$151)</f>
        <v>0</v>
      </c>
      <c r="N152" s="322"/>
      <c r="O152" s="324">
        <f>SUM($O$7:$O$151)</f>
        <v>0</v>
      </c>
      <c r="P152" s="325" t="e">
        <f>SUM($P$7:$P$151)</f>
        <v>#REF!</v>
      </c>
      <c r="Q152" s="233">
        <f>SUM($Q$7:$Q$151)</f>
        <v>0</v>
      </c>
      <c r="R152" s="387">
        <f>SUM($R$7:$R$151)</f>
        <v>0</v>
      </c>
      <c r="S152" s="387">
        <f>SUM($S$7:$S$151)</f>
        <v>0</v>
      </c>
    </row>
    <row r="153" spans="1:19" x14ac:dyDescent="0.2">
      <c r="A153" s="148"/>
      <c r="F153" s="711" t="s">
        <v>38</v>
      </c>
      <c r="G153" s="719"/>
      <c r="H153" s="164"/>
      <c r="I153" s="320" t="s">
        <v>75</v>
      </c>
      <c r="J153" s="364" t="s">
        <v>92</v>
      </c>
      <c r="K153" s="362" t="s">
        <v>78</v>
      </c>
      <c r="L153" s="320" t="s">
        <v>75</v>
      </c>
      <c r="M153" s="364" t="s">
        <v>92</v>
      </c>
      <c r="O153" s="323" t="s">
        <v>72</v>
      </c>
      <c r="P153" s="323" t="s">
        <v>78</v>
      </c>
      <c r="Q153" s="318" t="s">
        <v>84</v>
      </c>
      <c r="R153" s="323" t="s">
        <v>85</v>
      </c>
      <c r="S153" s="326" t="s">
        <v>86</v>
      </c>
    </row>
    <row r="154" spans="1:19" ht="13.5" thickBot="1" x14ac:dyDescent="0.25">
      <c r="A154" s="148"/>
      <c r="F154" s="162"/>
      <c r="G154" s="163"/>
      <c r="H154" s="164"/>
      <c r="I154" s="154" t="s">
        <v>76</v>
      </c>
      <c r="J154" s="363" t="s">
        <v>93</v>
      </c>
      <c r="L154" s="154" t="s">
        <v>77</v>
      </c>
      <c r="M154" s="363" t="s">
        <v>93</v>
      </c>
    </row>
    <row r="155" spans="1:19" ht="13.5" thickBot="1" x14ac:dyDescent="0.25">
      <c r="A155" s="148"/>
      <c r="F155" s="162"/>
      <c r="G155" s="163"/>
      <c r="H155" s="164"/>
      <c r="R155" s="233">
        <f>R152+S152</f>
        <v>0</v>
      </c>
      <c r="S155" s="202" t="s">
        <v>87</v>
      </c>
    </row>
  </sheetData>
  <mergeCells count="36">
    <mergeCell ref="A142:A146"/>
    <mergeCell ref="A147:A151"/>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L5:P5"/>
    <mergeCell ref="R5:S5"/>
    <mergeCell ref="F153:G153"/>
    <mergeCell ref="I2:K2"/>
    <mergeCell ref="I3:K3"/>
    <mergeCell ref="B5:H5"/>
    <mergeCell ref="I5:K5"/>
  </mergeCells>
  <phoneticPr fontId="11" type="noConversion"/>
  <pageMargins left="0.19685039370078741" right="0.19685039370078741" top="0.19685039370078741" bottom="0.19685039370078741" header="0.19685039370078741" footer="0.19685039370078741"/>
  <pageSetup paperSize="9" scale="85" orientation="landscape" verticalDpi="0" r:id="rId1"/>
  <rowBreaks count="2" manualBreakCount="2">
    <brk id="81" max="16383" man="1"/>
    <brk id="1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8:H72"/>
  <sheetViews>
    <sheetView topLeftCell="A13" workbookViewId="0">
      <selection activeCell="E14" sqref="E14:G14"/>
    </sheetView>
  </sheetViews>
  <sheetFormatPr defaultRowHeight="12.75" x14ac:dyDescent="0.2"/>
  <cols>
    <col min="1" max="1" width="25" customWidth="1"/>
    <col min="2" max="2" width="22.28515625" bestFit="1" customWidth="1"/>
    <col min="3" max="3" width="14.140625" customWidth="1"/>
    <col min="4" max="4" width="16.42578125" customWidth="1"/>
    <col min="5" max="5" width="16.42578125" bestFit="1" customWidth="1"/>
    <col min="6" max="6" width="22.28515625" bestFit="1" customWidth="1"/>
    <col min="7" max="7" width="16.7109375" customWidth="1"/>
    <col min="8" max="8" width="16.28515625" bestFit="1" customWidth="1"/>
  </cols>
  <sheetData>
    <row r="8" spans="1:8" x14ac:dyDescent="0.2">
      <c r="A8" s="455" t="s">
        <v>14</v>
      </c>
      <c r="B8" t="s">
        <v>135</v>
      </c>
    </row>
    <row r="10" spans="1:8" x14ac:dyDescent="0.2">
      <c r="F10" s="455" t="s">
        <v>139</v>
      </c>
    </row>
    <row r="11" spans="1:8" x14ac:dyDescent="0.2">
      <c r="A11" s="455" t="s">
        <v>21</v>
      </c>
      <c r="B11" s="455" t="s">
        <v>126</v>
      </c>
      <c r="C11" s="455" t="s">
        <v>125</v>
      </c>
      <c r="D11" s="455" t="s">
        <v>9</v>
      </c>
      <c r="E11" s="455" t="s">
        <v>138</v>
      </c>
      <c r="F11" t="s">
        <v>128</v>
      </c>
      <c r="G11" t="s">
        <v>140</v>
      </c>
      <c r="H11" t="s">
        <v>141</v>
      </c>
    </row>
    <row r="12" spans="1:8" x14ac:dyDescent="0.2">
      <c r="A12" s="459">
        <v>41729</v>
      </c>
      <c r="B12" t="s">
        <v>129</v>
      </c>
      <c r="C12" t="s">
        <v>129</v>
      </c>
      <c r="D12" t="s">
        <v>129</v>
      </c>
      <c r="E12" t="s">
        <v>129</v>
      </c>
      <c r="F12" s="456">
        <v>0</v>
      </c>
      <c r="G12" s="456">
        <v>0</v>
      </c>
      <c r="H12" s="456">
        <v>0</v>
      </c>
    </row>
    <row r="13" spans="1:8" x14ac:dyDescent="0.2">
      <c r="D13" t="s">
        <v>147</v>
      </c>
      <c r="F13" s="456">
        <v>0</v>
      </c>
      <c r="G13" s="456">
        <v>0</v>
      </c>
      <c r="H13" s="456">
        <v>0</v>
      </c>
    </row>
    <row r="14" spans="1:8" x14ac:dyDescent="0.2">
      <c r="A14" s="459">
        <v>41730</v>
      </c>
      <c r="B14" t="s">
        <v>129</v>
      </c>
      <c r="C14" t="s">
        <v>129</v>
      </c>
      <c r="D14" t="s">
        <v>129</v>
      </c>
      <c r="E14" t="s">
        <v>129</v>
      </c>
      <c r="F14" s="456">
        <v>0</v>
      </c>
      <c r="G14" s="456">
        <v>0</v>
      </c>
      <c r="H14" s="456">
        <v>0</v>
      </c>
    </row>
    <row r="15" spans="1:8" x14ac:dyDescent="0.2">
      <c r="D15" t="s">
        <v>147</v>
      </c>
      <c r="F15" s="456">
        <v>0</v>
      </c>
      <c r="G15" s="456">
        <v>0</v>
      </c>
      <c r="H15" s="456">
        <v>0</v>
      </c>
    </row>
    <row r="16" spans="1:8" x14ac:dyDescent="0.2">
      <c r="A16" s="459">
        <v>41731</v>
      </c>
      <c r="B16" t="s">
        <v>129</v>
      </c>
      <c r="C16" t="s">
        <v>129</v>
      </c>
      <c r="D16" t="s">
        <v>129</v>
      </c>
      <c r="E16" t="s">
        <v>129</v>
      </c>
      <c r="F16" s="456">
        <v>0</v>
      </c>
      <c r="G16" s="456">
        <v>0</v>
      </c>
      <c r="H16" s="456">
        <v>0</v>
      </c>
    </row>
    <row r="17" spans="1:8" x14ac:dyDescent="0.2">
      <c r="D17" t="s">
        <v>147</v>
      </c>
      <c r="F17" s="456">
        <v>0</v>
      </c>
      <c r="G17" s="456">
        <v>0</v>
      </c>
      <c r="H17" s="456">
        <v>0</v>
      </c>
    </row>
    <row r="18" spans="1:8" x14ac:dyDescent="0.2">
      <c r="A18" s="459">
        <v>41732</v>
      </c>
      <c r="B18" t="s">
        <v>129</v>
      </c>
      <c r="C18" t="s">
        <v>129</v>
      </c>
      <c r="D18" t="s">
        <v>129</v>
      </c>
      <c r="E18" t="s">
        <v>129</v>
      </c>
      <c r="F18" s="456">
        <v>0</v>
      </c>
      <c r="G18" s="456">
        <v>0</v>
      </c>
      <c r="H18" s="456">
        <v>0</v>
      </c>
    </row>
    <row r="19" spans="1:8" x14ac:dyDescent="0.2">
      <c r="D19" t="s">
        <v>147</v>
      </c>
      <c r="F19" s="456">
        <v>0</v>
      </c>
      <c r="G19" s="456">
        <v>0</v>
      </c>
      <c r="H19" s="456">
        <v>0</v>
      </c>
    </row>
    <row r="20" spans="1:8" x14ac:dyDescent="0.2">
      <c r="A20" s="459">
        <v>41733</v>
      </c>
      <c r="B20" t="s">
        <v>129</v>
      </c>
      <c r="C20" t="s">
        <v>129</v>
      </c>
      <c r="D20" t="s">
        <v>129</v>
      </c>
      <c r="E20" t="s">
        <v>129</v>
      </c>
      <c r="F20" s="456">
        <v>0</v>
      </c>
      <c r="G20" s="456">
        <v>0</v>
      </c>
      <c r="H20" s="456">
        <v>0</v>
      </c>
    </row>
    <row r="21" spans="1:8" x14ac:dyDescent="0.2">
      <c r="D21" t="s">
        <v>147</v>
      </c>
      <c r="F21" s="456">
        <v>0</v>
      </c>
      <c r="G21" s="456">
        <v>0</v>
      </c>
      <c r="H21" s="456">
        <v>0</v>
      </c>
    </row>
    <row r="22" spans="1:8" x14ac:dyDescent="0.2">
      <c r="A22" s="459">
        <v>41734</v>
      </c>
      <c r="B22" t="s">
        <v>129</v>
      </c>
      <c r="C22" t="s">
        <v>129</v>
      </c>
      <c r="D22" t="s">
        <v>129</v>
      </c>
      <c r="E22" t="s">
        <v>129</v>
      </c>
      <c r="F22" s="456">
        <v>0</v>
      </c>
      <c r="G22" s="456">
        <v>0</v>
      </c>
      <c r="H22" s="456">
        <v>0</v>
      </c>
    </row>
    <row r="23" spans="1:8" x14ac:dyDescent="0.2">
      <c r="D23" t="s">
        <v>147</v>
      </c>
      <c r="F23" s="456">
        <v>0</v>
      </c>
      <c r="G23" s="456">
        <v>0</v>
      </c>
      <c r="H23" s="456">
        <v>0</v>
      </c>
    </row>
    <row r="24" spans="1:8" x14ac:dyDescent="0.2">
      <c r="A24" s="459">
        <v>41735</v>
      </c>
      <c r="B24" t="s">
        <v>129</v>
      </c>
      <c r="C24" t="s">
        <v>129</v>
      </c>
      <c r="D24" t="s">
        <v>129</v>
      </c>
      <c r="E24" t="s">
        <v>129</v>
      </c>
      <c r="F24" s="456">
        <v>0</v>
      </c>
      <c r="G24" s="456">
        <v>0</v>
      </c>
      <c r="H24" s="456">
        <v>0</v>
      </c>
    </row>
    <row r="25" spans="1:8" x14ac:dyDescent="0.2">
      <c r="D25" t="s">
        <v>147</v>
      </c>
      <c r="F25" s="456">
        <v>0</v>
      </c>
      <c r="G25" s="456">
        <v>0</v>
      </c>
      <c r="H25" s="456">
        <v>0</v>
      </c>
    </row>
    <row r="26" spans="1:8" x14ac:dyDescent="0.2">
      <c r="A26" s="459">
        <v>41736</v>
      </c>
      <c r="B26" t="s">
        <v>129</v>
      </c>
      <c r="C26" t="s">
        <v>129</v>
      </c>
      <c r="D26" t="s">
        <v>129</v>
      </c>
      <c r="E26" t="s">
        <v>129</v>
      </c>
      <c r="F26" s="456">
        <v>0</v>
      </c>
      <c r="G26" s="456">
        <v>0</v>
      </c>
      <c r="H26" s="456">
        <v>0</v>
      </c>
    </row>
    <row r="27" spans="1:8" x14ac:dyDescent="0.2">
      <c r="D27" t="s">
        <v>147</v>
      </c>
      <c r="F27" s="456">
        <v>0</v>
      </c>
      <c r="G27" s="456">
        <v>0</v>
      </c>
      <c r="H27" s="456">
        <v>0</v>
      </c>
    </row>
    <row r="28" spans="1:8" x14ac:dyDescent="0.2">
      <c r="A28" s="459">
        <v>41737</v>
      </c>
      <c r="B28" t="s">
        <v>129</v>
      </c>
      <c r="C28" t="s">
        <v>129</v>
      </c>
      <c r="D28" t="s">
        <v>129</v>
      </c>
      <c r="E28" t="s">
        <v>129</v>
      </c>
      <c r="F28" s="456">
        <v>0</v>
      </c>
      <c r="G28" s="456">
        <v>0</v>
      </c>
      <c r="H28" s="456">
        <v>0</v>
      </c>
    </row>
    <row r="29" spans="1:8" x14ac:dyDescent="0.2">
      <c r="D29" t="s">
        <v>147</v>
      </c>
      <c r="F29" s="456">
        <v>0</v>
      </c>
      <c r="G29" s="456">
        <v>0</v>
      </c>
      <c r="H29" s="456">
        <v>0</v>
      </c>
    </row>
    <row r="30" spans="1:8" x14ac:dyDescent="0.2">
      <c r="A30" s="459">
        <v>41738</v>
      </c>
      <c r="B30" t="s">
        <v>129</v>
      </c>
      <c r="C30" t="s">
        <v>129</v>
      </c>
      <c r="D30" t="s">
        <v>129</v>
      </c>
      <c r="E30" t="s">
        <v>129</v>
      </c>
      <c r="F30" s="456">
        <v>0</v>
      </c>
      <c r="G30" s="456">
        <v>0</v>
      </c>
      <c r="H30" s="456">
        <v>0</v>
      </c>
    </row>
    <row r="31" spans="1:8" x14ac:dyDescent="0.2">
      <c r="D31" t="s">
        <v>147</v>
      </c>
      <c r="F31" s="456">
        <v>0</v>
      </c>
      <c r="G31" s="456">
        <v>0</v>
      </c>
      <c r="H31" s="456">
        <v>0</v>
      </c>
    </row>
    <row r="32" spans="1:8" x14ac:dyDescent="0.2">
      <c r="A32" s="459">
        <v>41739</v>
      </c>
      <c r="B32" t="s">
        <v>129</v>
      </c>
      <c r="C32" t="s">
        <v>129</v>
      </c>
      <c r="D32" t="s">
        <v>129</v>
      </c>
      <c r="E32" t="s">
        <v>129</v>
      </c>
      <c r="F32" s="456">
        <v>0</v>
      </c>
      <c r="G32" s="456">
        <v>0</v>
      </c>
      <c r="H32" s="456">
        <v>0</v>
      </c>
    </row>
    <row r="33" spans="1:8" x14ac:dyDescent="0.2">
      <c r="D33" t="s">
        <v>147</v>
      </c>
      <c r="F33" s="456">
        <v>0</v>
      </c>
      <c r="G33" s="456">
        <v>0</v>
      </c>
      <c r="H33" s="456">
        <v>0</v>
      </c>
    </row>
    <row r="34" spans="1:8" x14ac:dyDescent="0.2">
      <c r="A34" s="459">
        <v>41740</v>
      </c>
      <c r="B34" t="s">
        <v>129</v>
      </c>
      <c r="C34" t="s">
        <v>129</v>
      </c>
      <c r="D34" t="s">
        <v>129</v>
      </c>
      <c r="E34" t="s">
        <v>129</v>
      </c>
      <c r="F34" s="456">
        <v>0</v>
      </c>
      <c r="G34" s="456">
        <v>0</v>
      </c>
      <c r="H34" s="456">
        <v>0</v>
      </c>
    </row>
    <row r="35" spans="1:8" x14ac:dyDescent="0.2">
      <c r="D35" t="s">
        <v>147</v>
      </c>
      <c r="F35" s="456">
        <v>0</v>
      </c>
      <c r="G35" s="456">
        <v>0</v>
      </c>
      <c r="H35" s="456">
        <v>0</v>
      </c>
    </row>
    <row r="36" spans="1:8" x14ac:dyDescent="0.2">
      <c r="A36" s="459">
        <v>41741</v>
      </c>
      <c r="B36" t="s">
        <v>129</v>
      </c>
      <c r="C36" t="s">
        <v>129</v>
      </c>
      <c r="D36" t="s">
        <v>129</v>
      </c>
      <c r="E36" t="s">
        <v>129</v>
      </c>
      <c r="F36" s="456">
        <v>0</v>
      </c>
      <c r="G36" s="456">
        <v>0</v>
      </c>
      <c r="H36" s="456">
        <v>0</v>
      </c>
    </row>
    <row r="37" spans="1:8" x14ac:dyDescent="0.2">
      <c r="D37" t="s">
        <v>147</v>
      </c>
      <c r="F37" s="456">
        <v>0</v>
      </c>
      <c r="G37" s="456">
        <v>0</v>
      </c>
      <c r="H37" s="456">
        <v>0</v>
      </c>
    </row>
    <row r="38" spans="1:8" x14ac:dyDescent="0.2">
      <c r="A38" s="459">
        <v>41742</v>
      </c>
      <c r="B38" t="s">
        <v>129</v>
      </c>
      <c r="C38" t="s">
        <v>129</v>
      </c>
      <c r="D38" t="s">
        <v>129</v>
      </c>
      <c r="E38" t="s">
        <v>129</v>
      </c>
      <c r="F38" s="456">
        <v>0</v>
      </c>
      <c r="G38" s="456">
        <v>0</v>
      </c>
      <c r="H38" s="456">
        <v>0</v>
      </c>
    </row>
    <row r="39" spans="1:8" x14ac:dyDescent="0.2">
      <c r="D39" t="s">
        <v>147</v>
      </c>
      <c r="F39" s="456">
        <v>0</v>
      </c>
      <c r="G39" s="456">
        <v>0</v>
      </c>
      <c r="H39" s="456">
        <v>0</v>
      </c>
    </row>
    <row r="40" spans="1:8" x14ac:dyDescent="0.2">
      <c r="A40" s="459">
        <v>41743</v>
      </c>
      <c r="B40" t="s">
        <v>129</v>
      </c>
      <c r="C40" t="s">
        <v>129</v>
      </c>
      <c r="D40" t="s">
        <v>129</v>
      </c>
      <c r="E40" t="s">
        <v>129</v>
      </c>
      <c r="F40" s="456">
        <v>0</v>
      </c>
      <c r="G40" s="456">
        <v>0</v>
      </c>
      <c r="H40" s="456">
        <v>0</v>
      </c>
    </row>
    <row r="41" spans="1:8" x14ac:dyDescent="0.2">
      <c r="D41" t="s">
        <v>147</v>
      </c>
      <c r="F41" s="456">
        <v>0</v>
      </c>
      <c r="G41" s="456">
        <v>0</v>
      </c>
      <c r="H41" s="456">
        <v>0</v>
      </c>
    </row>
    <row r="42" spans="1:8" x14ac:dyDescent="0.2">
      <c r="A42" s="459">
        <v>41744</v>
      </c>
      <c r="B42" t="s">
        <v>129</v>
      </c>
      <c r="C42" t="s">
        <v>129</v>
      </c>
      <c r="D42" t="s">
        <v>129</v>
      </c>
      <c r="E42" t="s">
        <v>129</v>
      </c>
      <c r="F42" s="456">
        <v>0</v>
      </c>
      <c r="G42" s="456">
        <v>0</v>
      </c>
      <c r="H42" s="456">
        <v>0</v>
      </c>
    </row>
    <row r="43" spans="1:8" x14ac:dyDescent="0.2">
      <c r="D43" t="s">
        <v>147</v>
      </c>
      <c r="F43" s="456">
        <v>0</v>
      </c>
      <c r="G43" s="456">
        <v>0</v>
      </c>
      <c r="H43" s="456">
        <v>0</v>
      </c>
    </row>
    <row r="44" spans="1:8" x14ac:dyDescent="0.2">
      <c r="A44" s="459">
        <v>41745</v>
      </c>
      <c r="B44" t="s">
        <v>129</v>
      </c>
      <c r="C44" t="s">
        <v>129</v>
      </c>
      <c r="D44" t="s">
        <v>129</v>
      </c>
      <c r="E44" t="s">
        <v>129</v>
      </c>
      <c r="F44" s="456">
        <v>0</v>
      </c>
      <c r="G44" s="456">
        <v>0</v>
      </c>
      <c r="H44" s="456">
        <v>0</v>
      </c>
    </row>
    <row r="45" spans="1:8" x14ac:dyDescent="0.2">
      <c r="D45" t="s">
        <v>147</v>
      </c>
      <c r="F45" s="456">
        <v>0</v>
      </c>
      <c r="G45" s="456">
        <v>0</v>
      </c>
      <c r="H45" s="456">
        <v>0</v>
      </c>
    </row>
    <row r="46" spans="1:8" x14ac:dyDescent="0.2">
      <c r="A46" s="459">
        <v>41746</v>
      </c>
      <c r="B46" t="s">
        <v>129</v>
      </c>
      <c r="C46" t="s">
        <v>129</v>
      </c>
      <c r="D46" t="s">
        <v>129</v>
      </c>
      <c r="E46" t="s">
        <v>129</v>
      </c>
      <c r="F46" s="456">
        <v>0</v>
      </c>
      <c r="G46" s="456">
        <v>0</v>
      </c>
      <c r="H46" s="456">
        <v>0</v>
      </c>
    </row>
    <row r="47" spans="1:8" x14ac:dyDescent="0.2">
      <c r="D47" t="s">
        <v>147</v>
      </c>
      <c r="F47" s="456">
        <v>0</v>
      </c>
      <c r="G47" s="456">
        <v>0</v>
      </c>
      <c r="H47" s="456">
        <v>0</v>
      </c>
    </row>
    <row r="48" spans="1:8" x14ac:dyDescent="0.2">
      <c r="A48" s="459">
        <v>41747</v>
      </c>
      <c r="B48" t="s">
        <v>129</v>
      </c>
      <c r="C48" t="s">
        <v>129</v>
      </c>
      <c r="D48" t="s">
        <v>129</v>
      </c>
      <c r="E48" t="s">
        <v>129</v>
      </c>
      <c r="F48" s="456">
        <v>0</v>
      </c>
      <c r="G48" s="456">
        <v>0</v>
      </c>
      <c r="H48" s="456">
        <v>0</v>
      </c>
    </row>
    <row r="49" spans="1:8" x14ac:dyDescent="0.2">
      <c r="D49" t="s">
        <v>147</v>
      </c>
      <c r="F49" s="456">
        <v>0</v>
      </c>
      <c r="G49" s="456">
        <v>0</v>
      </c>
      <c r="H49" s="456">
        <v>0</v>
      </c>
    </row>
    <row r="50" spans="1:8" x14ac:dyDescent="0.2">
      <c r="A50" s="459">
        <v>41748</v>
      </c>
      <c r="B50" t="s">
        <v>129</v>
      </c>
      <c r="C50" t="s">
        <v>129</v>
      </c>
      <c r="D50" t="s">
        <v>129</v>
      </c>
      <c r="E50" t="s">
        <v>129</v>
      </c>
      <c r="F50" s="456">
        <v>0</v>
      </c>
      <c r="G50" s="456">
        <v>0</v>
      </c>
      <c r="H50" s="456">
        <v>0</v>
      </c>
    </row>
    <row r="51" spans="1:8" x14ac:dyDescent="0.2">
      <c r="D51" t="s">
        <v>147</v>
      </c>
      <c r="F51" s="456">
        <v>0</v>
      </c>
      <c r="G51" s="456">
        <v>0</v>
      </c>
      <c r="H51" s="456">
        <v>0</v>
      </c>
    </row>
    <row r="52" spans="1:8" x14ac:dyDescent="0.2">
      <c r="A52" s="459">
        <v>41749</v>
      </c>
      <c r="B52" t="s">
        <v>129</v>
      </c>
      <c r="C52" t="s">
        <v>129</v>
      </c>
      <c r="D52" t="s">
        <v>129</v>
      </c>
      <c r="E52" t="s">
        <v>129</v>
      </c>
      <c r="F52" s="456">
        <v>0</v>
      </c>
      <c r="G52" s="456">
        <v>0</v>
      </c>
      <c r="H52" s="456">
        <v>0</v>
      </c>
    </row>
    <row r="53" spans="1:8" x14ac:dyDescent="0.2">
      <c r="D53" t="s">
        <v>147</v>
      </c>
      <c r="F53" s="456">
        <v>0</v>
      </c>
      <c r="G53" s="456">
        <v>0</v>
      </c>
      <c r="H53" s="456">
        <v>0</v>
      </c>
    </row>
    <row r="54" spans="1:8" x14ac:dyDescent="0.2">
      <c r="A54" s="459">
        <v>41750</v>
      </c>
      <c r="B54" t="s">
        <v>129</v>
      </c>
      <c r="C54" t="s">
        <v>129</v>
      </c>
      <c r="D54" t="s">
        <v>129</v>
      </c>
      <c r="E54" t="s">
        <v>129</v>
      </c>
      <c r="F54" s="456">
        <v>0</v>
      </c>
      <c r="G54" s="456">
        <v>0</v>
      </c>
      <c r="H54" s="456">
        <v>0</v>
      </c>
    </row>
    <row r="55" spans="1:8" x14ac:dyDescent="0.2">
      <c r="D55" t="s">
        <v>147</v>
      </c>
      <c r="F55" s="456">
        <v>0</v>
      </c>
      <c r="G55" s="456">
        <v>0</v>
      </c>
      <c r="H55" s="456">
        <v>0</v>
      </c>
    </row>
    <row r="56" spans="1:8" x14ac:dyDescent="0.2">
      <c r="A56" s="459">
        <v>41751</v>
      </c>
      <c r="B56" t="s">
        <v>129</v>
      </c>
      <c r="C56" t="s">
        <v>129</v>
      </c>
      <c r="D56" t="s">
        <v>129</v>
      </c>
      <c r="E56" t="s">
        <v>129</v>
      </c>
      <c r="F56" s="456">
        <v>0</v>
      </c>
      <c r="G56" s="456">
        <v>0</v>
      </c>
      <c r="H56" s="456">
        <v>0</v>
      </c>
    </row>
    <row r="57" spans="1:8" x14ac:dyDescent="0.2">
      <c r="D57" t="s">
        <v>147</v>
      </c>
      <c r="F57" s="456">
        <v>0</v>
      </c>
      <c r="G57" s="456">
        <v>0</v>
      </c>
      <c r="H57" s="456">
        <v>0</v>
      </c>
    </row>
    <row r="58" spans="1:8" x14ac:dyDescent="0.2">
      <c r="A58" s="459">
        <v>41752</v>
      </c>
      <c r="B58" t="s">
        <v>129</v>
      </c>
      <c r="C58" t="s">
        <v>129</v>
      </c>
      <c r="D58" t="s">
        <v>129</v>
      </c>
      <c r="E58" t="s">
        <v>129</v>
      </c>
      <c r="F58" s="456">
        <v>0</v>
      </c>
      <c r="G58" s="456">
        <v>0</v>
      </c>
      <c r="H58" s="456">
        <v>0</v>
      </c>
    </row>
    <row r="59" spans="1:8" x14ac:dyDescent="0.2">
      <c r="D59" t="s">
        <v>147</v>
      </c>
      <c r="F59" s="456">
        <v>0</v>
      </c>
      <c r="G59" s="456">
        <v>0</v>
      </c>
      <c r="H59" s="456">
        <v>0</v>
      </c>
    </row>
    <row r="60" spans="1:8" x14ac:dyDescent="0.2">
      <c r="A60" s="459">
        <v>41753</v>
      </c>
      <c r="B60" t="s">
        <v>129</v>
      </c>
      <c r="C60" t="s">
        <v>129</v>
      </c>
      <c r="D60" t="s">
        <v>129</v>
      </c>
      <c r="E60" t="s">
        <v>129</v>
      </c>
      <c r="F60" s="456">
        <v>0</v>
      </c>
      <c r="G60" s="456">
        <v>0</v>
      </c>
      <c r="H60" s="456">
        <v>0</v>
      </c>
    </row>
    <row r="61" spans="1:8" x14ac:dyDescent="0.2">
      <c r="D61" t="s">
        <v>147</v>
      </c>
      <c r="F61" s="456">
        <v>0</v>
      </c>
      <c r="G61" s="456">
        <v>0</v>
      </c>
      <c r="H61" s="456">
        <v>0</v>
      </c>
    </row>
    <row r="62" spans="1:8" x14ac:dyDescent="0.2">
      <c r="A62" s="459">
        <v>41754</v>
      </c>
      <c r="B62" t="s">
        <v>129</v>
      </c>
      <c r="C62" t="s">
        <v>129</v>
      </c>
      <c r="D62" t="s">
        <v>129</v>
      </c>
      <c r="E62" t="s">
        <v>129</v>
      </c>
      <c r="F62" s="456">
        <v>0</v>
      </c>
      <c r="G62" s="456">
        <v>0</v>
      </c>
      <c r="H62" s="456">
        <v>0</v>
      </c>
    </row>
    <row r="63" spans="1:8" x14ac:dyDescent="0.2">
      <c r="D63" t="s">
        <v>147</v>
      </c>
      <c r="F63" s="456">
        <v>0</v>
      </c>
      <c r="G63" s="456">
        <v>0</v>
      </c>
      <c r="H63" s="456">
        <v>0</v>
      </c>
    </row>
    <row r="64" spans="1:8" x14ac:dyDescent="0.2">
      <c r="A64" s="459">
        <v>41755</v>
      </c>
      <c r="B64" t="s">
        <v>129</v>
      </c>
      <c r="C64" t="s">
        <v>129</v>
      </c>
      <c r="D64" t="s">
        <v>129</v>
      </c>
      <c r="E64" t="s">
        <v>129</v>
      </c>
      <c r="F64" s="456">
        <v>0</v>
      </c>
      <c r="G64" s="456">
        <v>0</v>
      </c>
      <c r="H64" s="456">
        <v>0</v>
      </c>
    </row>
    <row r="65" spans="1:8" x14ac:dyDescent="0.2">
      <c r="D65" t="s">
        <v>147</v>
      </c>
      <c r="F65" s="456">
        <v>0</v>
      </c>
      <c r="G65" s="456">
        <v>0</v>
      </c>
      <c r="H65" s="456">
        <v>0</v>
      </c>
    </row>
    <row r="66" spans="1:8" x14ac:dyDescent="0.2">
      <c r="A66" s="459">
        <v>41756</v>
      </c>
      <c r="B66" t="s">
        <v>129</v>
      </c>
      <c r="C66" t="s">
        <v>129</v>
      </c>
      <c r="D66" t="s">
        <v>129</v>
      </c>
      <c r="E66" t="s">
        <v>129</v>
      </c>
      <c r="F66" s="456">
        <v>0</v>
      </c>
      <c r="G66" s="456">
        <v>0</v>
      </c>
      <c r="H66" s="456">
        <v>0</v>
      </c>
    </row>
    <row r="67" spans="1:8" x14ac:dyDescent="0.2">
      <c r="D67" t="s">
        <v>147</v>
      </c>
      <c r="F67" s="456">
        <v>0</v>
      </c>
      <c r="G67" s="456">
        <v>0</v>
      </c>
      <c r="H67" s="456">
        <v>0</v>
      </c>
    </row>
    <row r="68" spans="1:8" x14ac:dyDescent="0.2">
      <c r="A68" s="459">
        <v>41757</v>
      </c>
      <c r="B68" t="s">
        <v>129</v>
      </c>
      <c r="C68" t="s">
        <v>129</v>
      </c>
      <c r="D68" t="s">
        <v>129</v>
      </c>
      <c r="E68" t="s">
        <v>129</v>
      </c>
      <c r="F68" s="456">
        <v>0</v>
      </c>
      <c r="G68" s="456">
        <v>0</v>
      </c>
      <c r="H68" s="456">
        <v>0</v>
      </c>
    </row>
    <row r="69" spans="1:8" x14ac:dyDescent="0.2">
      <c r="D69" t="s">
        <v>147</v>
      </c>
      <c r="F69" s="456">
        <v>0</v>
      </c>
      <c r="G69" s="456">
        <v>0</v>
      </c>
      <c r="H69" s="456">
        <v>0</v>
      </c>
    </row>
    <row r="70" spans="1:8" x14ac:dyDescent="0.2">
      <c r="A70" s="459">
        <v>41758</v>
      </c>
      <c r="B70" t="s">
        <v>129</v>
      </c>
      <c r="C70" t="s">
        <v>129</v>
      </c>
      <c r="D70" t="s">
        <v>129</v>
      </c>
      <c r="E70" t="s">
        <v>129</v>
      </c>
      <c r="F70" s="456">
        <v>0</v>
      </c>
      <c r="G70" s="456">
        <v>0</v>
      </c>
      <c r="H70" s="456">
        <v>0</v>
      </c>
    </row>
    <row r="71" spans="1:8" x14ac:dyDescent="0.2">
      <c r="D71" t="s">
        <v>147</v>
      </c>
      <c r="F71" s="456">
        <v>0</v>
      </c>
      <c r="G71" s="456">
        <v>0</v>
      </c>
      <c r="H71" s="456">
        <v>0</v>
      </c>
    </row>
    <row r="72" spans="1:8" x14ac:dyDescent="0.2">
      <c r="A72" t="s">
        <v>127</v>
      </c>
      <c r="F72" s="520">
        <v>0</v>
      </c>
      <c r="G72" s="520">
        <v>0</v>
      </c>
      <c r="H72" s="520">
        <v>0</v>
      </c>
    </row>
  </sheetData>
  <pageMargins left="0.25" right="0.25" top="0.75" bottom="0.75" header="0.3" footer="0.3"/>
  <pageSetup paperSize="9" orientation="landscape" r:id="rId2"/>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32"/>
  <dimension ref="A1:X165"/>
  <sheetViews>
    <sheetView showZeros="0" workbookViewId="0">
      <pane ySplit="6" topLeftCell="A7" activePane="bottomLeft" state="frozen"/>
      <selection pane="bottomLeft" activeCell="A157" sqref="A7:A161"/>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 width="9.140625" style="82"/>
    <col min="17" max="17" width="9.42578125" style="82" bestFit="1" customWidth="1"/>
    <col min="18"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5"/>
      <c r="I5" s="704" t="s">
        <v>16</v>
      </c>
      <c r="J5" s="705"/>
      <c r="K5" s="706"/>
      <c r="L5" s="707"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MAART!B6</f>
        <v>42794</v>
      </c>
      <c r="B7" s="327">
        <f>MAART!C6</f>
        <v>0</v>
      </c>
      <c r="C7" s="114">
        <f>MAART!D6</f>
        <v>0</v>
      </c>
      <c r="D7" s="114">
        <f>MAART!E6</f>
        <v>0</v>
      </c>
      <c r="E7" s="114">
        <f>MAART!F6</f>
        <v>0</v>
      </c>
      <c r="F7" s="115">
        <f>MAART!G6</f>
        <v>0</v>
      </c>
      <c r="G7" s="328">
        <f>MAART!H6</f>
        <v>0</v>
      </c>
      <c r="H7" s="329">
        <f>MAART!I6</f>
        <v>0</v>
      </c>
      <c r="I7" s="159">
        <f>MAART!R6</f>
        <v>0</v>
      </c>
      <c r="J7" s="117">
        <f>MAART!S6</f>
        <v>0</v>
      </c>
      <c r="K7" s="175" t="e">
        <f>MAART!T6</f>
        <v>#REF!</v>
      </c>
      <c r="L7" s="113">
        <f>MAART!U6</f>
        <v>0</v>
      </c>
      <c r="M7" s="116">
        <f>MAART!V6</f>
        <v>0</v>
      </c>
      <c r="N7" s="116">
        <f>MAART!W6</f>
        <v>0</v>
      </c>
      <c r="O7" s="118">
        <f>MAART!X6</f>
        <v>0</v>
      </c>
      <c r="P7" s="119" t="e">
        <f>MAART!Y6</f>
        <v>#REF!</v>
      </c>
      <c r="Q7" s="221" t="b">
        <f>IF(LEFT(MAART!L6,1)="V",MAART!R6+MAART!U6)</f>
        <v>0</v>
      </c>
      <c r="R7" s="239">
        <f>MAART!Z6</f>
        <v>0</v>
      </c>
      <c r="S7" s="240">
        <f>MAART!AB6</f>
        <v>0</v>
      </c>
    </row>
    <row r="8" spans="1:24" ht="12.75" customHeight="1" x14ac:dyDescent="0.2">
      <c r="A8" s="717"/>
      <c r="B8" s="330">
        <f>MAART!C7</f>
        <v>0</v>
      </c>
      <c r="C8" s="121">
        <f>MAART!D7</f>
        <v>0</v>
      </c>
      <c r="D8" s="121">
        <f>MAART!E7</f>
        <v>0</v>
      </c>
      <c r="E8" s="121">
        <f>MAART!F7</f>
        <v>0</v>
      </c>
      <c r="F8" s="122">
        <f>MAART!G7</f>
        <v>0</v>
      </c>
      <c r="G8" s="331">
        <f>MAART!H7</f>
        <v>0</v>
      </c>
      <c r="H8" s="332">
        <f>MAART!I7</f>
        <v>0</v>
      </c>
      <c r="I8" s="160">
        <f>MAART!R7</f>
        <v>0</v>
      </c>
      <c r="J8" s="124">
        <f>MAART!S7</f>
        <v>0</v>
      </c>
      <c r="K8" s="176" t="e">
        <f>MAART!T7</f>
        <v>#REF!</v>
      </c>
      <c r="L8" s="120">
        <f>MAART!U7</f>
        <v>0</v>
      </c>
      <c r="M8" s="123">
        <f>MAART!V7</f>
        <v>0</v>
      </c>
      <c r="N8" s="123">
        <f>MAART!W7</f>
        <v>0</v>
      </c>
      <c r="O8" s="125">
        <f>MAART!X7</f>
        <v>0</v>
      </c>
      <c r="P8" s="126" t="e">
        <f>MAART!Y7</f>
        <v>#REF!</v>
      </c>
      <c r="Q8" s="222" t="b">
        <f>IF(LEFT(MAART!L7,1)="V",MAART!R7+MAART!U7)</f>
        <v>0</v>
      </c>
      <c r="R8" s="241">
        <f>MAART!Z7</f>
        <v>0</v>
      </c>
      <c r="S8" s="242">
        <f>MAART!AB7</f>
        <v>0</v>
      </c>
    </row>
    <row r="9" spans="1:24" ht="12.75" customHeight="1" x14ac:dyDescent="0.2">
      <c r="A9" s="717"/>
      <c r="B9" s="330">
        <f>MAART!C8</f>
        <v>0</v>
      </c>
      <c r="C9" s="121">
        <f>MAART!D8</f>
        <v>0</v>
      </c>
      <c r="D9" s="121">
        <f>MAART!E8</f>
        <v>0</v>
      </c>
      <c r="E9" s="121">
        <f>MAART!F8</f>
        <v>0</v>
      </c>
      <c r="F9" s="122">
        <f>MAART!G8</f>
        <v>0</v>
      </c>
      <c r="G9" s="331">
        <f>MAART!H8</f>
        <v>0</v>
      </c>
      <c r="H9" s="332">
        <f>MAART!I8</f>
        <v>0</v>
      </c>
      <c r="I9" s="160">
        <f>MAART!R8</f>
        <v>0</v>
      </c>
      <c r="J9" s="124">
        <f>MAART!S8</f>
        <v>0</v>
      </c>
      <c r="K9" s="176" t="e">
        <f>MAART!T8</f>
        <v>#REF!</v>
      </c>
      <c r="L9" s="120">
        <f>MAART!U8</f>
        <v>0</v>
      </c>
      <c r="M9" s="123">
        <f>MAART!V8</f>
        <v>0</v>
      </c>
      <c r="N9" s="123">
        <f>MAART!W8</f>
        <v>0</v>
      </c>
      <c r="O9" s="125">
        <f>MAART!X8</f>
        <v>0</v>
      </c>
      <c r="P9" s="126" t="e">
        <f>MAART!Y8</f>
        <v>#REF!</v>
      </c>
      <c r="Q9" s="222" t="b">
        <f>IF(LEFT(MAART!L8,1)="V",MAART!R8+MAART!U8)</f>
        <v>0</v>
      </c>
      <c r="R9" s="241">
        <f>MAART!Z8</f>
        <v>0</v>
      </c>
      <c r="S9" s="242">
        <f>MAART!AB8</f>
        <v>0</v>
      </c>
    </row>
    <row r="10" spans="1:24" ht="12.75" customHeight="1" x14ac:dyDescent="0.2">
      <c r="A10" s="717"/>
      <c r="B10" s="330">
        <f>MAART!C9</f>
        <v>0</v>
      </c>
      <c r="C10" s="121">
        <f>MAART!D9</f>
        <v>0</v>
      </c>
      <c r="D10" s="121">
        <f>MAART!E9</f>
        <v>0</v>
      </c>
      <c r="E10" s="121">
        <f>MAART!F9</f>
        <v>0</v>
      </c>
      <c r="F10" s="122">
        <f>MAART!G9</f>
        <v>0</v>
      </c>
      <c r="G10" s="331">
        <f>MAART!H9</f>
        <v>0</v>
      </c>
      <c r="H10" s="332">
        <f>MAART!I9</f>
        <v>0</v>
      </c>
      <c r="I10" s="160">
        <f>MAART!R9</f>
        <v>0</v>
      </c>
      <c r="J10" s="124">
        <f>MAART!S9</f>
        <v>0</v>
      </c>
      <c r="K10" s="176" t="e">
        <f>MAART!T9</f>
        <v>#REF!</v>
      </c>
      <c r="L10" s="120">
        <f>MAART!U9</f>
        <v>0</v>
      </c>
      <c r="M10" s="123">
        <f>MAART!V9</f>
        <v>0</v>
      </c>
      <c r="N10" s="123">
        <f>MAART!W9</f>
        <v>0</v>
      </c>
      <c r="O10" s="125">
        <f>MAART!X9</f>
        <v>0</v>
      </c>
      <c r="P10" s="126" t="e">
        <f>MAART!Y9</f>
        <v>#REF!</v>
      </c>
      <c r="Q10" s="222" t="b">
        <f>IF(LEFT(MAART!L9,1)="V",MAART!R9+MAART!U9)</f>
        <v>0</v>
      </c>
      <c r="R10" s="241">
        <f>MAART!Z9</f>
        <v>0</v>
      </c>
      <c r="S10" s="242">
        <f>MAART!AB9</f>
        <v>0</v>
      </c>
    </row>
    <row r="11" spans="1:24" ht="13.5" customHeight="1" thickBot="1" x14ac:dyDescent="0.25">
      <c r="A11" s="718"/>
      <c r="B11" s="333" t="e">
        <f>MAART!C10</f>
        <v>#REF!</v>
      </c>
      <c r="C11" s="128">
        <f>MAART!D10</f>
        <v>0</v>
      </c>
      <c r="D11" s="128">
        <f>MAART!E10</f>
        <v>0</v>
      </c>
      <c r="E11" s="128">
        <f>MAART!F10</f>
        <v>0</v>
      </c>
      <c r="F11" s="129">
        <f>MAART!G10</f>
        <v>0</v>
      </c>
      <c r="G11" s="334">
        <f>MAART!H10</f>
        <v>0</v>
      </c>
      <c r="H11" s="335">
        <f>MAART!I10</f>
        <v>0</v>
      </c>
      <c r="I11" s="161">
        <f>MAART!R10</f>
        <v>0</v>
      </c>
      <c r="J11" s="131">
        <f>MAART!S10</f>
        <v>0</v>
      </c>
      <c r="K11" s="178" t="e">
        <f>MAART!T10</f>
        <v>#REF!</v>
      </c>
      <c r="L11" s="127">
        <f>MAART!U10</f>
        <v>0</v>
      </c>
      <c r="M11" s="130">
        <f>MAART!V10</f>
        <v>0</v>
      </c>
      <c r="N11" s="130">
        <f>MAART!W10</f>
        <v>0</v>
      </c>
      <c r="O11" s="132">
        <f>MAART!X10</f>
        <v>0</v>
      </c>
      <c r="P11" s="133" t="e">
        <f>MAART!Y10</f>
        <v>#REF!</v>
      </c>
      <c r="Q11" s="223" t="b">
        <f>IF(LEFT(MAART!L10,1)="V",MAART!R10+MAART!U10)</f>
        <v>0</v>
      </c>
      <c r="R11" s="243">
        <f>MAART!Z10</f>
        <v>0</v>
      </c>
      <c r="S11" s="244">
        <f>MAART!AB10</f>
        <v>0</v>
      </c>
    </row>
    <row r="12" spans="1:24" ht="12.75" customHeight="1" x14ac:dyDescent="0.2">
      <c r="A12" s="716">
        <f>MAART!B11</f>
        <v>42795</v>
      </c>
      <c r="B12" s="336">
        <f>MAART!C11</f>
        <v>0</v>
      </c>
      <c r="C12" s="135">
        <f>MAART!D11</f>
        <v>0</v>
      </c>
      <c r="D12" s="135">
        <f>MAART!E11</f>
        <v>0</v>
      </c>
      <c r="E12" s="135">
        <f>MAART!F11</f>
        <v>0</v>
      </c>
      <c r="F12" s="136">
        <f>MAART!G11</f>
        <v>0</v>
      </c>
      <c r="G12" s="337">
        <f>MAART!H11</f>
        <v>0</v>
      </c>
      <c r="H12" s="338">
        <f>MAART!I11</f>
        <v>0</v>
      </c>
      <c r="I12" s="169">
        <f>MAART!R11</f>
        <v>0</v>
      </c>
      <c r="J12" s="138">
        <f>MAART!S11</f>
        <v>0</v>
      </c>
      <c r="K12" s="179" t="e">
        <f>MAART!T11</f>
        <v>#REF!</v>
      </c>
      <c r="L12" s="134">
        <f>MAART!U11</f>
        <v>0</v>
      </c>
      <c r="M12" s="137">
        <f>MAART!V11</f>
        <v>0</v>
      </c>
      <c r="N12" s="137">
        <f>MAART!W11</f>
        <v>0</v>
      </c>
      <c r="O12" s="139">
        <f>MAART!X11</f>
        <v>0</v>
      </c>
      <c r="P12" s="140" t="e">
        <f>MAART!Y11</f>
        <v>#REF!</v>
      </c>
      <c r="Q12" s="221" t="b">
        <f>IF(LEFT(MAART!L11,1)="V",MAART!R11+MAART!U11)</f>
        <v>0</v>
      </c>
      <c r="R12" s="247">
        <f>MAART!Z11</f>
        <v>0</v>
      </c>
      <c r="S12" s="248">
        <f>MAART!AB11</f>
        <v>0</v>
      </c>
    </row>
    <row r="13" spans="1:24" ht="12.75" customHeight="1" x14ac:dyDescent="0.2">
      <c r="A13" s="717"/>
      <c r="B13" s="330">
        <f>MAART!C12</f>
        <v>0</v>
      </c>
      <c r="C13" s="121">
        <f>MAART!D12</f>
        <v>0</v>
      </c>
      <c r="D13" s="121">
        <f>MAART!E12</f>
        <v>0</v>
      </c>
      <c r="E13" s="121">
        <f>MAART!F12</f>
        <v>0</v>
      </c>
      <c r="F13" s="122">
        <f>MAART!G12</f>
        <v>0</v>
      </c>
      <c r="G13" s="331">
        <f>MAART!H12</f>
        <v>0</v>
      </c>
      <c r="H13" s="332">
        <f>MAART!I12</f>
        <v>0</v>
      </c>
      <c r="I13" s="160">
        <f>MAART!R12</f>
        <v>0</v>
      </c>
      <c r="J13" s="124">
        <f>MAART!S12</f>
        <v>0</v>
      </c>
      <c r="K13" s="176" t="e">
        <f>MAART!T12</f>
        <v>#REF!</v>
      </c>
      <c r="L13" s="120">
        <f>MAART!U12</f>
        <v>0</v>
      </c>
      <c r="M13" s="123">
        <f>MAART!V12</f>
        <v>0</v>
      </c>
      <c r="N13" s="123">
        <f>MAART!W12</f>
        <v>0</v>
      </c>
      <c r="O13" s="125">
        <f>MAART!X12</f>
        <v>0</v>
      </c>
      <c r="P13" s="126" t="e">
        <f>MAART!Y12</f>
        <v>#REF!</v>
      </c>
      <c r="Q13" s="222" t="b">
        <f>IF(LEFT(MAART!L12,1)="V",MAART!R12+MAART!U12)</f>
        <v>0</v>
      </c>
      <c r="R13" s="241">
        <f>MAART!Z12</f>
        <v>0</v>
      </c>
      <c r="S13" s="242">
        <f>MAART!AB12</f>
        <v>0</v>
      </c>
    </row>
    <row r="14" spans="1:24" ht="12.75" customHeight="1" x14ac:dyDescent="0.2">
      <c r="A14" s="717"/>
      <c r="B14" s="330">
        <f>MAART!C13</f>
        <v>0</v>
      </c>
      <c r="C14" s="121">
        <f>MAART!D13</f>
        <v>0</v>
      </c>
      <c r="D14" s="121">
        <f>MAART!E13</f>
        <v>0</v>
      </c>
      <c r="E14" s="121">
        <f>MAART!F13</f>
        <v>0</v>
      </c>
      <c r="F14" s="122">
        <f>MAART!G13</f>
        <v>0</v>
      </c>
      <c r="G14" s="331">
        <f>MAART!H13</f>
        <v>0</v>
      </c>
      <c r="H14" s="332">
        <f>MAART!I13</f>
        <v>0</v>
      </c>
      <c r="I14" s="160">
        <f>MAART!R13</f>
        <v>0</v>
      </c>
      <c r="J14" s="124">
        <f>MAART!S13</f>
        <v>0</v>
      </c>
      <c r="K14" s="176" t="e">
        <f>MAART!T13</f>
        <v>#REF!</v>
      </c>
      <c r="L14" s="120">
        <f>MAART!U13</f>
        <v>0</v>
      </c>
      <c r="M14" s="123">
        <f>MAART!V13</f>
        <v>0</v>
      </c>
      <c r="N14" s="123">
        <f>MAART!W13</f>
        <v>0</v>
      </c>
      <c r="O14" s="125">
        <f>MAART!X13</f>
        <v>0</v>
      </c>
      <c r="P14" s="126" t="e">
        <f>MAART!Y13</f>
        <v>#REF!</v>
      </c>
      <c r="Q14" s="222" t="b">
        <f>IF(LEFT(MAART!L13,1)="V",MAART!R13+MAART!U13)</f>
        <v>0</v>
      </c>
      <c r="R14" s="241">
        <f>MAART!Z13</f>
        <v>0</v>
      </c>
      <c r="S14" s="242">
        <f>MAART!AB13</f>
        <v>0</v>
      </c>
    </row>
    <row r="15" spans="1:24" ht="12.75" customHeight="1" x14ac:dyDescent="0.2">
      <c r="A15" s="717"/>
      <c r="B15" s="330">
        <f>MAART!C14</f>
        <v>0</v>
      </c>
      <c r="C15" s="121">
        <f>MAART!D14</f>
        <v>0</v>
      </c>
      <c r="D15" s="121">
        <f>MAART!E14</f>
        <v>0</v>
      </c>
      <c r="E15" s="121">
        <f>MAART!F14</f>
        <v>0</v>
      </c>
      <c r="F15" s="122">
        <f>MAART!G14</f>
        <v>0</v>
      </c>
      <c r="G15" s="331">
        <f>MAART!H14</f>
        <v>0</v>
      </c>
      <c r="H15" s="332">
        <f>MAART!I14</f>
        <v>0</v>
      </c>
      <c r="I15" s="160">
        <f>MAART!R14</f>
        <v>0</v>
      </c>
      <c r="J15" s="124">
        <f>MAART!S14</f>
        <v>0</v>
      </c>
      <c r="K15" s="176" t="e">
        <f>MAART!T14</f>
        <v>#REF!</v>
      </c>
      <c r="L15" s="120">
        <f>MAART!U14</f>
        <v>0</v>
      </c>
      <c r="M15" s="123">
        <f>MAART!V14</f>
        <v>0</v>
      </c>
      <c r="N15" s="123">
        <f>MAART!W14</f>
        <v>0</v>
      </c>
      <c r="O15" s="125">
        <f>MAART!X14</f>
        <v>0</v>
      </c>
      <c r="P15" s="126" t="e">
        <f>MAART!Y14</f>
        <v>#REF!</v>
      </c>
      <c r="Q15" s="222" t="b">
        <f>IF(LEFT(MAART!L14,1)="V",MAART!R14+MAART!U14)</f>
        <v>0</v>
      </c>
      <c r="R15" s="241">
        <f>MAART!Z14</f>
        <v>0</v>
      </c>
      <c r="S15" s="242">
        <f>MAART!AB14</f>
        <v>0</v>
      </c>
    </row>
    <row r="16" spans="1:24" ht="13.5" customHeight="1" thickBot="1" x14ac:dyDescent="0.25">
      <c r="A16" s="718"/>
      <c r="B16" s="339" t="e">
        <f>MAART!C15</f>
        <v>#REF!</v>
      </c>
      <c r="C16" s="142">
        <f>MAART!D15</f>
        <v>0</v>
      </c>
      <c r="D16" s="142">
        <f>MAART!E15</f>
        <v>0</v>
      </c>
      <c r="E16" s="142">
        <f>MAART!F15</f>
        <v>0</v>
      </c>
      <c r="F16" s="143">
        <f>MAART!G15</f>
        <v>0</v>
      </c>
      <c r="G16" s="340">
        <f>MAART!H15</f>
        <v>0</v>
      </c>
      <c r="H16" s="341">
        <f>MAART!I15</f>
        <v>0</v>
      </c>
      <c r="I16" s="168">
        <f>MAART!R15</f>
        <v>0</v>
      </c>
      <c r="J16" s="145">
        <f>MAART!S15</f>
        <v>0</v>
      </c>
      <c r="K16" s="177" t="e">
        <f>MAART!T15</f>
        <v>#REF!</v>
      </c>
      <c r="L16" s="141">
        <f>MAART!U15</f>
        <v>0</v>
      </c>
      <c r="M16" s="144">
        <f>MAART!V15</f>
        <v>0</v>
      </c>
      <c r="N16" s="144">
        <f>MAART!W15</f>
        <v>0</v>
      </c>
      <c r="O16" s="146">
        <f>MAART!X15</f>
        <v>0</v>
      </c>
      <c r="P16" s="147" t="e">
        <f>MAART!Y15</f>
        <v>#REF!</v>
      </c>
      <c r="Q16" s="224" t="b">
        <f>IF(LEFT(MAART!L15,1)="V",MAART!R15+MAART!U15)</f>
        <v>0</v>
      </c>
      <c r="R16" s="245">
        <f>MAART!Z15</f>
        <v>0</v>
      </c>
      <c r="S16" s="246">
        <f>MAART!AB15</f>
        <v>0</v>
      </c>
    </row>
    <row r="17" spans="1:19" ht="12.75" customHeight="1" x14ac:dyDescent="0.2">
      <c r="A17" s="716">
        <f>MAART!B16</f>
        <v>42796</v>
      </c>
      <c r="B17" s="327">
        <f>MAART!C16</f>
        <v>0</v>
      </c>
      <c r="C17" s="114">
        <f>MAART!D16</f>
        <v>0</v>
      </c>
      <c r="D17" s="114">
        <f>MAART!E16</f>
        <v>0</v>
      </c>
      <c r="E17" s="114">
        <f>MAART!F16</f>
        <v>0</v>
      </c>
      <c r="F17" s="115">
        <f>MAART!G16</f>
        <v>0</v>
      </c>
      <c r="G17" s="328">
        <f>MAART!H16</f>
        <v>0</v>
      </c>
      <c r="H17" s="329">
        <f>MAART!I16</f>
        <v>0</v>
      </c>
      <c r="I17" s="159">
        <f>MAART!R16</f>
        <v>0</v>
      </c>
      <c r="J17" s="117">
        <f>MAART!S16</f>
        <v>0</v>
      </c>
      <c r="K17" s="175" t="e">
        <f>MAART!T16</f>
        <v>#REF!</v>
      </c>
      <c r="L17" s="113">
        <f>MAART!U16</f>
        <v>0</v>
      </c>
      <c r="M17" s="116">
        <f>MAART!V16</f>
        <v>0</v>
      </c>
      <c r="N17" s="116">
        <f>MAART!W16</f>
        <v>0</v>
      </c>
      <c r="O17" s="118">
        <f>MAART!X16</f>
        <v>0</v>
      </c>
      <c r="P17" s="119" t="e">
        <f>MAART!Y16</f>
        <v>#REF!</v>
      </c>
      <c r="Q17" s="225" t="b">
        <f>IF(LEFT(MAART!L16,1)="V",MAART!R16+MAART!U16)</f>
        <v>0</v>
      </c>
      <c r="R17" s="239">
        <f>MAART!Z16</f>
        <v>0</v>
      </c>
      <c r="S17" s="240">
        <f>MAART!AB16</f>
        <v>0</v>
      </c>
    </row>
    <row r="18" spans="1:19" ht="12.75" customHeight="1" x14ac:dyDescent="0.2">
      <c r="A18" s="717"/>
      <c r="B18" s="330">
        <f>MAART!C17</f>
        <v>0</v>
      </c>
      <c r="C18" s="121">
        <f>MAART!D17</f>
        <v>0</v>
      </c>
      <c r="D18" s="121">
        <f>MAART!E17</f>
        <v>0</v>
      </c>
      <c r="E18" s="121">
        <f>MAART!F17</f>
        <v>0</v>
      </c>
      <c r="F18" s="122">
        <f>MAART!G17</f>
        <v>0</v>
      </c>
      <c r="G18" s="331">
        <f>MAART!H17</f>
        <v>0</v>
      </c>
      <c r="H18" s="332">
        <f>MAART!I17</f>
        <v>0</v>
      </c>
      <c r="I18" s="160">
        <f>MAART!R17</f>
        <v>0</v>
      </c>
      <c r="J18" s="124">
        <f>MAART!S17</f>
        <v>0</v>
      </c>
      <c r="K18" s="176" t="e">
        <f>MAART!T17</f>
        <v>#REF!</v>
      </c>
      <c r="L18" s="120">
        <f>MAART!U17</f>
        <v>0</v>
      </c>
      <c r="M18" s="123">
        <f>MAART!V17</f>
        <v>0</v>
      </c>
      <c r="N18" s="123">
        <f>MAART!W17</f>
        <v>0</v>
      </c>
      <c r="O18" s="125">
        <f>MAART!X17</f>
        <v>0</v>
      </c>
      <c r="P18" s="126" t="e">
        <f>MAART!Y17</f>
        <v>#REF!</v>
      </c>
      <c r="Q18" s="222" t="b">
        <f>IF(LEFT(MAART!L17,1)="V",MAART!R17+MAART!U17)</f>
        <v>0</v>
      </c>
      <c r="R18" s="241">
        <f>MAART!Z17</f>
        <v>0</v>
      </c>
      <c r="S18" s="242">
        <f>MAART!AB17</f>
        <v>0</v>
      </c>
    </row>
    <row r="19" spans="1:19" ht="12.75" customHeight="1" x14ac:dyDescent="0.2">
      <c r="A19" s="717"/>
      <c r="B19" s="330">
        <f>MAART!C18</f>
        <v>0</v>
      </c>
      <c r="C19" s="121">
        <f>MAART!D18</f>
        <v>0</v>
      </c>
      <c r="D19" s="121">
        <f>MAART!E18</f>
        <v>0</v>
      </c>
      <c r="E19" s="121">
        <f>MAART!F18</f>
        <v>0</v>
      </c>
      <c r="F19" s="122">
        <f>MAART!G18</f>
        <v>0</v>
      </c>
      <c r="G19" s="331">
        <f>MAART!H18</f>
        <v>0</v>
      </c>
      <c r="H19" s="332">
        <f>MAART!I18</f>
        <v>0</v>
      </c>
      <c r="I19" s="160">
        <f>MAART!R18</f>
        <v>0</v>
      </c>
      <c r="J19" s="124">
        <f>MAART!S18</f>
        <v>0</v>
      </c>
      <c r="K19" s="176" t="e">
        <f>MAART!T18</f>
        <v>#REF!</v>
      </c>
      <c r="L19" s="120">
        <f>MAART!U18</f>
        <v>0</v>
      </c>
      <c r="M19" s="123">
        <f>MAART!V18</f>
        <v>0</v>
      </c>
      <c r="N19" s="123">
        <f>MAART!W18</f>
        <v>0</v>
      </c>
      <c r="O19" s="125">
        <f>MAART!X18</f>
        <v>0</v>
      </c>
      <c r="P19" s="126" t="e">
        <f>MAART!Y18</f>
        <v>#REF!</v>
      </c>
      <c r="Q19" s="222" t="b">
        <f>IF(LEFT(MAART!L18,1)="V",MAART!R18+MAART!U18)</f>
        <v>0</v>
      </c>
      <c r="R19" s="241">
        <f>MAART!Z18</f>
        <v>0</v>
      </c>
      <c r="S19" s="242">
        <f>MAART!AB18</f>
        <v>0</v>
      </c>
    </row>
    <row r="20" spans="1:19" ht="12.75" customHeight="1" x14ac:dyDescent="0.2">
      <c r="A20" s="717"/>
      <c r="B20" s="330">
        <f>MAART!C19</f>
        <v>0</v>
      </c>
      <c r="C20" s="121">
        <f>MAART!D19</f>
        <v>0</v>
      </c>
      <c r="D20" s="121">
        <f>MAART!E19</f>
        <v>0</v>
      </c>
      <c r="E20" s="121">
        <f>MAART!F19</f>
        <v>0</v>
      </c>
      <c r="F20" s="122">
        <f>MAART!G19</f>
        <v>0</v>
      </c>
      <c r="G20" s="331">
        <f>MAART!H19</f>
        <v>0</v>
      </c>
      <c r="H20" s="332">
        <f>MAART!I19</f>
        <v>0</v>
      </c>
      <c r="I20" s="160">
        <f>MAART!R19</f>
        <v>0</v>
      </c>
      <c r="J20" s="124">
        <f>MAART!S19</f>
        <v>0</v>
      </c>
      <c r="K20" s="176" t="e">
        <f>MAART!T19</f>
        <v>#REF!</v>
      </c>
      <c r="L20" s="120">
        <f>MAART!U19</f>
        <v>0</v>
      </c>
      <c r="M20" s="123">
        <f>MAART!V19</f>
        <v>0</v>
      </c>
      <c r="N20" s="123">
        <f>MAART!W19</f>
        <v>0</v>
      </c>
      <c r="O20" s="125">
        <f>MAART!X19</f>
        <v>0</v>
      </c>
      <c r="P20" s="126" t="e">
        <f>MAART!Y19</f>
        <v>#REF!</v>
      </c>
      <c r="Q20" s="222" t="b">
        <f>IF(LEFT(MAART!L19,1)="V",MAART!R19+MAART!U19)</f>
        <v>0</v>
      </c>
      <c r="R20" s="241">
        <f>MAART!Z19</f>
        <v>0</v>
      </c>
      <c r="S20" s="242">
        <f>MAART!AB19</f>
        <v>0</v>
      </c>
    </row>
    <row r="21" spans="1:19" ht="13.5" customHeight="1" thickBot="1" x14ac:dyDescent="0.25">
      <c r="A21" s="718"/>
      <c r="B21" s="333" t="e">
        <f>MAART!C20</f>
        <v>#REF!</v>
      </c>
      <c r="C21" s="128">
        <f>MAART!D20</f>
        <v>0</v>
      </c>
      <c r="D21" s="128">
        <f>MAART!E20</f>
        <v>0</v>
      </c>
      <c r="E21" s="128">
        <f>MAART!F20</f>
        <v>0</v>
      </c>
      <c r="F21" s="129">
        <f>MAART!G20</f>
        <v>0</v>
      </c>
      <c r="G21" s="334">
        <f>MAART!H20</f>
        <v>0</v>
      </c>
      <c r="H21" s="335">
        <f>MAART!I20</f>
        <v>0</v>
      </c>
      <c r="I21" s="161">
        <f>MAART!R20</f>
        <v>0</v>
      </c>
      <c r="J21" s="131">
        <f>MAART!S20</f>
        <v>0</v>
      </c>
      <c r="K21" s="178" t="e">
        <f>MAART!T20</f>
        <v>#REF!</v>
      </c>
      <c r="L21" s="127">
        <f>MAART!U20</f>
        <v>0</v>
      </c>
      <c r="M21" s="130">
        <f>MAART!V20</f>
        <v>0</v>
      </c>
      <c r="N21" s="130">
        <f>MAART!W20</f>
        <v>0</v>
      </c>
      <c r="O21" s="132">
        <f>MAART!X20</f>
        <v>0</v>
      </c>
      <c r="P21" s="133" t="e">
        <f>MAART!Y20</f>
        <v>#REF!</v>
      </c>
      <c r="Q21" s="223" t="b">
        <f>IF(LEFT(MAART!L20,1)="V",MAART!R20+MAART!U20)</f>
        <v>0</v>
      </c>
      <c r="R21" s="243">
        <f>MAART!Z20</f>
        <v>0</v>
      </c>
      <c r="S21" s="244">
        <f>MAART!AB20</f>
        <v>0</v>
      </c>
    </row>
    <row r="22" spans="1:19" ht="12.75" customHeight="1" x14ac:dyDescent="0.2">
      <c r="A22" s="716">
        <f>MAART!B21</f>
        <v>42797</v>
      </c>
      <c r="B22" s="336">
        <f>MAART!C21</f>
        <v>0</v>
      </c>
      <c r="C22" s="135">
        <f>MAART!D21</f>
        <v>0</v>
      </c>
      <c r="D22" s="135">
        <f>MAART!E21</f>
        <v>0</v>
      </c>
      <c r="E22" s="135">
        <f>MAART!F21</f>
        <v>0</v>
      </c>
      <c r="F22" s="136">
        <f>MAART!G21</f>
        <v>0</v>
      </c>
      <c r="G22" s="337">
        <f>MAART!H21</f>
        <v>0</v>
      </c>
      <c r="H22" s="338">
        <f>MAART!I21</f>
        <v>0</v>
      </c>
      <c r="I22" s="169">
        <f>MAART!R21</f>
        <v>0</v>
      </c>
      <c r="J22" s="138">
        <f>MAART!S21</f>
        <v>0</v>
      </c>
      <c r="K22" s="179" t="e">
        <f>MAART!T21</f>
        <v>#REF!</v>
      </c>
      <c r="L22" s="134">
        <f>MAART!U21</f>
        <v>0</v>
      </c>
      <c r="M22" s="137">
        <f>MAART!V21</f>
        <v>0</v>
      </c>
      <c r="N22" s="137">
        <f>MAART!W21</f>
        <v>0</v>
      </c>
      <c r="O22" s="139">
        <f>MAART!X21</f>
        <v>0</v>
      </c>
      <c r="P22" s="140" t="e">
        <f>MAART!Y21</f>
        <v>#REF!</v>
      </c>
      <c r="Q22" s="221" t="b">
        <f>IF(LEFT(MAART!L21,1)="V",MAART!R21+MAART!U21)</f>
        <v>0</v>
      </c>
      <c r="R22" s="247">
        <f>MAART!Z21</f>
        <v>0</v>
      </c>
      <c r="S22" s="248">
        <f>MAART!AB21</f>
        <v>0</v>
      </c>
    </row>
    <row r="23" spans="1:19" ht="12.75" customHeight="1" x14ac:dyDescent="0.2">
      <c r="A23" s="717"/>
      <c r="B23" s="330">
        <f>MAART!C22</f>
        <v>0</v>
      </c>
      <c r="C23" s="121">
        <f>MAART!D22</f>
        <v>0</v>
      </c>
      <c r="D23" s="121">
        <f>MAART!E22</f>
        <v>0</v>
      </c>
      <c r="E23" s="121">
        <f>MAART!F22</f>
        <v>0</v>
      </c>
      <c r="F23" s="122">
        <f>MAART!G22</f>
        <v>0</v>
      </c>
      <c r="G23" s="331">
        <f>MAART!H22</f>
        <v>0</v>
      </c>
      <c r="H23" s="332">
        <f>MAART!I22</f>
        <v>0</v>
      </c>
      <c r="I23" s="160">
        <f>MAART!R22</f>
        <v>0</v>
      </c>
      <c r="J23" s="124">
        <f>MAART!S22</f>
        <v>0</v>
      </c>
      <c r="K23" s="176" t="e">
        <f>MAART!T22</f>
        <v>#REF!</v>
      </c>
      <c r="L23" s="120">
        <f>MAART!U22</f>
        <v>0</v>
      </c>
      <c r="M23" s="123">
        <f>MAART!V22</f>
        <v>0</v>
      </c>
      <c r="N23" s="123">
        <f>MAART!W22</f>
        <v>0</v>
      </c>
      <c r="O23" s="125">
        <f>MAART!X22</f>
        <v>0</v>
      </c>
      <c r="P23" s="126" t="e">
        <f>MAART!Y22</f>
        <v>#REF!</v>
      </c>
      <c r="Q23" s="222" t="b">
        <f>IF(LEFT(MAART!L22,1)="V",MAART!R22+MAART!U22)</f>
        <v>0</v>
      </c>
      <c r="R23" s="241">
        <f>MAART!Z22</f>
        <v>0</v>
      </c>
      <c r="S23" s="242">
        <f>MAART!AB22</f>
        <v>0</v>
      </c>
    </row>
    <row r="24" spans="1:19" ht="12.75" customHeight="1" x14ac:dyDescent="0.2">
      <c r="A24" s="717"/>
      <c r="B24" s="330">
        <f>MAART!C23</f>
        <v>0</v>
      </c>
      <c r="C24" s="121">
        <f>MAART!D23</f>
        <v>0</v>
      </c>
      <c r="D24" s="121">
        <f>MAART!E23</f>
        <v>0</v>
      </c>
      <c r="E24" s="121">
        <f>MAART!F23</f>
        <v>0</v>
      </c>
      <c r="F24" s="122">
        <f>MAART!G23</f>
        <v>0</v>
      </c>
      <c r="G24" s="331">
        <f>MAART!H23</f>
        <v>0</v>
      </c>
      <c r="H24" s="332">
        <f>MAART!I23</f>
        <v>0</v>
      </c>
      <c r="I24" s="160">
        <f>MAART!R23</f>
        <v>0</v>
      </c>
      <c r="J24" s="124">
        <f>MAART!S23</f>
        <v>0</v>
      </c>
      <c r="K24" s="176" t="e">
        <f>MAART!T23</f>
        <v>#REF!</v>
      </c>
      <c r="L24" s="120">
        <f>MAART!U23</f>
        <v>0</v>
      </c>
      <c r="M24" s="123">
        <f>MAART!V23</f>
        <v>0</v>
      </c>
      <c r="N24" s="123">
        <f>MAART!W23</f>
        <v>0</v>
      </c>
      <c r="O24" s="125">
        <f>MAART!X23</f>
        <v>0</v>
      </c>
      <c r="P24" s="126" t="e">
        <f>MAART!Y23</f>
        <v>#REF!</v>
      </c>
      <c r="Q24" s="222" t="b">
        <f>IF(LEFT(MAART!L23,1)="V",MAART!R23+MAART!U23)</f>
        <v>0</v>
      </c>
      <c r="R24" s="241">
        <f>MAART!Z23</f>
        <v>0</v>
      </c>
      <c r="S24" s="242">
        <f>MAART!AB23</f>
        <v>0</v>
      </c>
    </row>
    <row r="25" spans="1:19" ht="12.75" customHeight="1" x14ac:dyDescent="0.2">
      <c r="A25" s="717"/>
      <c r="B25" s="330">
        <f>MAART!C24</f>
        <v>0</v>
      </c>
      <c r="C25" s="121">
        <f>MAART!D24</f>
        <v>0</v>
      </c>
      <c r="D25" s="121">
        <f>MAART!E24</f>
        <v>0</v>
      </c>
      <c r="E25" s="121">
        <f>MAART!F24</f>
        <v>0</v>
      </c>
      <c r="F25" s="122">
        <f>MAART!G24</f>
        <v>0</v>
      </c>
      <c r="G25" s="331">
        <f>MAART!H24</f>
        <v>0</v>
      </c>
      <c r="H25" s="332">
        <f>MAART!I24</f>
        <v>0</v>
      </c>
      <c r="I25" s="160">
        <f>MAART!R24</f>
        <v>0</v>
      </c>
      <c r="J25" s="124">
        <f>MAART!S24</f>
        <v>0</v>
      </c>
      <c r="K25" s="176" t="e">
        <f>MAART!T24</f>
        <v>#REF!</v>
      </c>
      <c r="L25" s="120">
        <f>MAART!U24</f>
        <v>0</v>
      </c>
      <c r="M25" s="123">
        <f>MAART!V24</f>
        <v>0</v>
      </c>
      <c r="N25" s="123">
        <f>MAART!W24</f>
        <v>0</v>
      </c>
      <c r="O25" s="125">
        <f>MAART!X24</f>
        <v>0</v>
      </c>
      <c r="P25" s="126" t="e">
        <f>MAART!Y24</f>
        <v>#REF!</v>
      </c>
      <c r="Q25" s="222" t="b">
        <f>IF(LEFT(MAART!L24,1)="V",MAART!R24+MAART!U24)</f>
        <v>0</v>
      </c>
      <c r="R25" s="241">
        <f>MAART!Z24</f>
        <v>0</v>
      </c>
      <c r="S25" s="242">
        <f>MAART!AB24</f>
        <v>0</v>
      </c>
    </row>
    <row r="26" spans="1:19" ht="13.5" customHeight="1" thickBot="1" x14ac:dyDescent="0.25">
      <c r="A26" s="718"/>
      <c r="B26" s="339" t="e">
        <f>MAART!C25</f>
        <v>#REF!</v>
      </c>
      <c r="C26" s="142">
        <f>MAART!D25</f>
        <v>0</v>
      </c>
      <c r="D26" s="142">
        <f>MAART!E25</f>
        <v>0</v>
      </c>
      <c r="E26" s="142">
        <f>MAART!F25</f>
        <v>0</v>
      </c>
      <c r="F26" s="143">
        <f>MAART!G25</f>
        <v>0</v>
      </c>
      <c r="G26" s="340">
        <f>MAART!H25</f>
        <v>0</v>
      </c>
      <c r="H26" s="341">
        <f>MAART!I25</f>
        <v>0</v>
      </c>
      <c r="I26" s="168">
        <f>MAART!R25</f>
        <v>0</v>
      </c>
      <c r="J26" s="145">
        <f>MAART!S25</f>
        <v>0</v>
      </c>
      <c r="K26" s="177" t="e">
        <f>MAART!T25</f>
        <v>#REF!</v>
      </c>
      <c r="L26" s="141">
        <f>MAART!U25</f>
        <v>0</v>
      </c>
      <c r="M26" s="144">
        <f>MAART!V25</f>
        <v>0</v>
      </c>
      <c r="N26" s="144">
        <f>MAART!W25</f>
        <v>0</v>
      </c>
      <c r="O26" s="146">
        <f>MAART!X25</f>
        <v>0</v>
      </c>
      <c r="P26" s="147" t="e">
        <f>MAART!Y25</f>
        <v>#REF!</v>
      </c>
      <c r="Q26" s="224" t="b">
        <f>IF(LEFT(MAART!L25,1)="V",MAART!R25+MAART!U25)</f>
        <v>0</v>
      </c>
      <c r="R26" s="245">
        <f>MAART!Z25</f>
        <v>0</v>
      </c>
      <c r="S26" s="246">
        <f>MAART!AB25</f>
        <v>0</v>
      </c>
    </row>
    <row r="27" spans="1:19" ht="12.75" customHeight="1" x14ac:dyDescent="0.2">
      <c r="A27" s="716">
        <f>MAART!B26</f>
        <v>42798</v>
      </c>
      <c r="B27" s="327">
        <f>MAART!C26</f>
        <v>0</v>
      </c>
      <c r="C27" s="114">
        <f>MAART!D26</f>
        <v>0</v>
      </c>
      <c r="D27" s="114">
        <f>MAART!E26</f>
        <v>0</v>
      </c>
      <c r="E27" s="114">
        <f>MAART!F26</f>
        <v>0</v>
      </c>
      <c r="F27" s="115">
        <f>MAART!G26</f>
        <v>0</v>
      </c>
      <c r="G27" s="328">
        <f>MAART!H26</f>
        <v>0</v>
      </c>
      <c r="H27" s="329">
        <f>MAART!I26</f>
        <v>0</v>
      </c>
      <c r="I27" s="159">
        <f>MAART!R26</f>
        <v>0</v>
      </c>
      <c r="J27" s="117">
        <f>MAART!S26</f>
        <v>0</v>
      </c>
      <c r="K27" s="175" t="e">
        <f>MAART!T26</f>
        <v>#REF!</v>
      </c>
      <c r="L27" s="113">
        <f>MAART!U26</f>
        <v>0</v>
      </c>
      <c r="M27" s="116">
        <f>MAART!V26</f>
        <v>0</v>
      </c>
      <c r="N27" s="116">
        <f>MAART!W26</f>
        <v>0</v>
      </c>
      <c r="O27" s="118">
        <f>MAART!X26</f>
        <v>0</v>
      </c>
      <c r="P27" s="119" t="e">
        <f>MAART!Y26</f>
        <v>#REF!</v>
      </c>
      <c r="Q27" s="225" t="b">
        <f>IF(LEFT(MAART!L26,1)="V",MAART!R26+MAART!U26)</f>
        <v>0</v>
      </c>
      <c r="R27" s="239">
        <f>MAART!Z26</f>
        <v>0</v>
      </c>
      <c r="S27" s="240">
        <f>MAART!AB26</f>
        <v>0</v>
      </c>
    </row>
    <row r="28" spans="1:19" ht="12.75" customHeight="1" x14ac:dyDescent="0.2">
      <c r="A28" s="717"/>
      <c r="B28" s="330">
        <f>MAART!C27</f>
        <v>0</v>
      </c>
      <c r="C28" s="121">
        <f>MAART!D27</f>
        <v>0</v>
      </c>
      <c r="D28" s="121">
        <f>MAART!E27</f>
        <v>0</v>
      </c>
      <c r="E28" s="121">
        <f>MAART!F27</f>
        <v>0</v>
      </c>
      <c r="F28" s="122">
        <f>MAART!G27</f>
        <v>0</v>
      </c>
      <c r="G28" s="331">
        <f>MAART!H27</f>
        <v>0</v>
      </c>
      <c r="H28" s="332">
        <f>MAART!I27</f>
        <v>0</v>
      </c>
      <c r="I28" s="160">
        <f>MAART!R27</f>
        <v>0</v>
      </c>
      <c r="J28" s="124">
        <f>MAART!S27</f>
        <v>0</v>
      </c>
      <c r="K28" s="176" t="e">
        <f>MAART!T27</f>
        <v>#REF!</v>
      </c>
      <c r="L28" s="120">
        <f>MAART!U27</f>
        <v>0</v>
      </c>
      <c r="M28" s="123">
        <f>MAART!V27</f>
        <v>0</v>
      </c>
      <c r="N28" s="123">
        <f>MAART!W27</f>
        <v>0</v>
      </c>
      <c r="O28" s="125">
        <f>MAART!X27</f>
        <v>0</v>
      </c>
      <c r="P28" s="126" t="e">
        <f>MAART!Y27</f>
        <v>#REF!</v>
      </c>
      <c r="Q28" s="222" t="b">
        <f>IF(LEFT(MAART!L27,1)="V",MAART!R27+MAART!U27)</f>
        <v>0</v>
      </c>
      <c r="R28" s="241">
        <f>MAART!Z27</f>
        <v>0</v>
      </c>
      <c r="S28" s="242">
        <f>MAART!AB27</f>
        <v>0</v>
      </c>
    </row>
    <row r="29" spans="1:19" ht="12.75" customHeight="1" x14ac:dyDescent="0.2">
      <c r="A29" s="717"/>
      <c r="B29" s="330">
        <f>MAART!C28</f>
        <v>0</v>
      </c>
      <c r="C29" s="121">
        <f>MAART!D28</f>
        <v>0</v>
      </c>
      <c r="D29" s="121">
        <f>MAART!E28</f>
        <v>0</v>
      </c>
      <c r="E29" s="121">
        <f>MAART!F28</f>
        <v>0</v>
      </c>
      <c r="F29" s="122">
        <f>MAART!G28</f>
        <v>0</v>
      </c>
      <c r="G29" s="331">
        <f>MAART!H28</f>
        <v>0</v>
      </c>
      <c r="H29" s="332">
        <f>MAART!I28</f>
        <v>0</v>
      </c>
      <c r="I29" s="160">
        <f>MAART!R28</f>
        <v>0</v>
      </c>
      <c r="J29" s="124">
        <f>MAART!S28</f>
        <v>0</v>
      </c>
      <c r="K29" s="176" t="e">
        <f>MAART!T28</f>
        <v>#REF!</v>
      </c>
      <c r="L29" s="120">
        <f>MAART!U28</f>
        <v>0</v>
      </c>
      <c r="M29" s="123">
        <f>MAART!V28</f>
        <v>0</v>
      </c>
      <c r="N29" s="123">
        <f>MAART!W28</f>
        <v>0</v>
      </c>
      <c r="O29" s="125">
        <f>MAART!X28</f>
        <v>0</v>
      </c>
      <c r="P29" s="126" t="e">
        <f>MAART!Y28</f>
        <v>#REF!</v>
      </c>
      <c r="Q29" s="222" t="b">
        <f>IF(LEFT(MAART!L28,1)="V",MAART!R28+MAART!U28)</f>
        <v>0</v>
      </c>
      <c r="R29" s="241">
        <f>MAART!Z28</f>
        <v>0</v>
      </c>
      <c r="S29" s="242">
        <f>MAART!AB28</f>
        <v>0</v>
      </c>
    </row>
    <row r="30" spans="1:19" ht="12.75" customHeight="1" x14ac:dyDescent="0.2">
      <c r="A30" s="717"/>
      <c r="B30" s="330">
        <f>MAART!C29</f>
        <v>0</v>
      </c>
      <c r="C30" s="121">
        <f>MAART!D29</f>
        <v>0</v>
      </c>
      <c r="D30" s="121">
        <f>MAART!E29</f>
        <v>0</v>
      </c>
      <c r="E30" s="121">
        <f>MAART!F29</f>
        <v>0</v>
      </c>
      <c r="F30" s="122">
        <f>MAART!G29</f>
        <v>0</v>
      </c>
      <c r="G30" s="331">
        <f>MAART!H29</f>
        <v>0</v>
      </c>
      <c r="H30" s="332">
        <f>MAART!I29</f>
        <v>0</v>
      </c>
      <c r="I30" s="160">
        <f>MAART!R29</f>
        <v>0</v>
      </c>
      <c r="J30" s="124">
        <f>MAART!S29</f>
        <v>0</v>
      </c>
      <c r="K30" s="176" t="e">
        <f>MAART!T29</f>
        <v>#REF!</v>
      </c>
      <c r="L30" s="120">
        <f>MAART!U29</f>
        <v>0</v>
      </c>
      <c r="M30" s="123">
        <f>MAART!V29</f>
        <v>0</v>
      </c>
      <c r="N30" s="123">
        <f>MAART!W29</f>
        <v>0</v>
      </c>
      <c r="O30" s="125">
        <f>MAART!X29</f>
        <v>0</v>
      </c>
      <c r="P30" s="126" t="e">
        <f>MAART!Y29</f>
        <v>#REF!</v>
      </c>
      <c r="Q30" s="222" t="b">
        <f>IF(LEFT(MAART!L29,1)="V",MAART!R29+MAART!U29)</f>
        <v>0</v>
      </c>
      <c r="R30" s="241">
        <f>MAART!Z29</f>
        <v>0</v>
      </c>
      <c r="S30" s="242">
        <f>MAART!AB29</f>
        <v>0</v>
      </c>
    </row>
    <row r="31" spans="1:19" ht="13.5" customHeight="1" thickBot="1" x14ac:dyDescent="0.25">
      <c r="A31" s="718"/>
      <c r="B31" s="333" t="e">
        <f>MAART!C30</f>
        <v>#REF!</v>
      </c>
      <c r="C31" s="128">
        <f>MAART!D30</f>
        <v>0</v>
      </c>
      <c r="D31" s="128">
        <f>MAART!E30</f>
        <v>0</v>
      </c>
      <c r="E31" s="128">
        <f>MAART!F30</f>
        <v>0</v>
      </c>
      <c r="F31" s="129">
        <f>MAART!G30</f>
        <v>0</v>
      </c>
      <c r="G31" s="334">
        <f>MAART!H30</f>
        <v>0</v>
      </c>
      <c r="H31" s="335">
        <f>MAART!I30</f>
        <v>0</v>
      </c>
      <c r="I31" s="161">
        <f>MAART!R30</f>
        <v>0</v>
      </c>
      <c r="J31" s="131">
        <f>MAART!S30</f>
        <v>0</v>
      </c>
      <c r="K31" s="178" t="e">
        <f>MAART!T30</f>
        <v>#REF!</v>
      </c>
      <c r="L31" s="127">
        <f>MAART!U30</f>
        <v>0</v>
      </c>
      <c r="M31" s="130">
        <f>MAART!V30</f>
        <v>0</v>
      </c>
      <c r="N31" s="130">
        <f>MAART!W30</f>
        <v>0</v>
      </c>
      <c r="O31" s="132">
        <f>MAART!X30</f>
        <v>0</v>
      </c>
      <c r="P31" s="133" t="e">
        <f>MAART!Y30</f>
        <v>#REF!</v>
      </c>
      <c r="Q31" s="223" t="b">
        <f>IF(LEFT(MAART!L30,1)="V",MAART!R30+MAART!U30)</f>
        <v>0</v>
      </c>
      <c r="R31" s="243">
        <f>MAART!Z30</f>
        <v>0</v>
      </c>
      <c r="S31" s="244">
        <f>MAART!AB30</f>
        <v>0</v>
      </c>
    </row>
    <row r="32" spans="1:19" ht="12.75" customHeight="1" x14ac:dyDescent="0.2">
      <c r="A32" s="716">
        <f>MAART!B31</f>
        <v>42799</v>
      </c>
      <c r="B32" s="336">
        <f>MAART!C31</f>
        <v>0</v>
      </c>
      <c r="C32" s="135">
        <f>MAART!D31</f>
        <v>0</v>
      </c>
      <c r="D32" s="135">
        <f>MAART!E31</f>
        <v>0</v>
      </c>
      <c r="E32" s="135">
        <f>MAART!F31</f>
        <v>0</v>
      </c>
      <c r="F32" s="136">
        <f>MAART!G31</f>
        <v>0</v>
      </c>
      <c r="G32" s="337">
        <f>MAART!H31</f>
        <v>0</v>
      </c>
      <c r="H32" s="338">
        <f>MAART!I31</f>
        <v>0</v>
      </c>
      <c r="I32" s="169">
        <f>MAART!R31</f>
        <v>0</v>
      </c>
      <c r="J32" s="138">
        <f>MAART!S31</f>
        <v>0</v>
      </c>
      <c r="K32" s="179" t="e">
        <f>MAART!T31</f>
        <v>#REF!</v>
      </c>
      <c r="L32" s="134">
        <f>MAART!U31</f>
        <v>0</v>
      </c>
      <c r="M32" s="137">
        <f>MAART!V31</f>
        <v>0</v>
      </c>
      <c r="N32" s="137">
        <f>MAART!W31</f>
        <v>0</v>
      </c>
      <c r="O32" s="139">
        <f>MAART!X31</f>
        <v>0</v>
      </c>
      <c r="P32" s="140" t="e">
        <f>MAART!Y31</f>
        <v>#REF!</v>
      </c>
      <c r="Q32" s="221" t="b">
        <f>IF(LEFT(MAART!L31,1)="V",MAART!R31+MAART!U31)</f>
        <v>0</v>
      </c>
      <c r="R32" s="247">
        <f>MAART!Z31</f>
        <v>0</v>
      </c>
      <c r="S32" s="248">
        <f>MAART!AB31</f>
        <v>0</v>
      </c>
    </row>
    <row r="33" spans="1:19" ht="12.75" customHeight="1" x14ac:dyDescent="0.2">
      <c r="A33" s="717"/>
      <c r="B33" s="330">
        <f>MAART!C32</f>
        <v>0</v>
      </c>
      <c r="C33" s="121">
        <f>MAART!D32</f>
        <v>0</v>
      </c>
      <c r="D33" s="121">
        <f>MAART!E32</f>
        <v>0</v>
      </c>
      <c r="E33" s="121">
        <f>MAART!F32</f>
        <v>0</v>
      </c>
      <c r="F33" s="122">
        <f>MAART!G32</f>
        <v>0</v>
      </c>
      <c r="G33" s="331">
        <f>MAART!H32</f>
        <v>0</v>
      </c>
      <c r="H33" s="332">
        <f>MAART!I32</f>
        <v>0</v>
      </c>
      <c r="I33" s="160">
        <f>MAART!R32</f>
        <v>0</v>
      </c>
      <c r="J33" s="124">
        <f>MAART!S32</f>
        <v>0</v>
      </c>
      <c r="K33" s="176" t="e">
        <f>MAART!T32</f>
        <v>#REF!</v>
      </c>
      <c r="L33" s="120">
        <f>MAART!U32</f>
        <v>0</v>
      </c>
      <c r="M33" s="123">
        <f>MAART!V32</f>
        <v>0</v>
      </c>
      <c r="N33" s="123">
        <f>MAART!W32</f>
        <v>0</v>
      </c>
      <c r="O33" s="125">
        <f>MAART!X32</f>
        <v>0</v>
      </c>
      <c r="P33" s="126" t="e">
        <f>MAART!Y32</f>
        <v>#REF!</v>
      </c>
      <c r="Q33" s="222" t="b">
        <f>IF(LEFT(MAART!L32,1)="V",MAART!R32+MAART!U32)</f>
        <v>0</v>
      </c>
      <c r="R33" s="241">
        <f>MAART!Z32</f>
        <v>0</v>
      </c>
      <c r="S33" s="242">
        <f>MAART!AB32</f>
        <v>0</v>
      </c>
    </row>
    <row r="34" spans="1:19" ht="12.75" customHeight="1" x14ac:dyDescent="0.2">
      <c r="A34" s="717"/>
      <c r="B34" s="330">
        <f>MAART!C33</f>
        <v>0</v>
      </c>
      <c r="C34" s="121">
        <f>MAART!D33</f>
        <v>0</v>
      </c>
      <c r="D34" s="121">
        <f>MAART!E33</f>
        <v>0</v>
      </c>
      <c r="E34" s="121">
        <f>MAART!F33</f>
        <v>0</v>
      </c>
      <c r="F34" s="122">
        <f>MAART!G33</f>
        <v>0</v>
      </c>
      <c r="G34" s="331">
        <f>MAART!H33</f>
        <v>0</v>
      </c>
      <c r="H34" s="332">
        <f>MAART!I33</f>
        <v>0</v>
      </c>
      <c r="I34" s="160">
        <f>MAART!R33</f>
        <v>0</v>
      </c>
      <c r="J34" s="124">
        <f>MAART!S33</f>
        <v>0</v>
      </c>
      <c r="K34" s="176" t="e">
        <f>MAART!T33</f>
        <v>#REF!</v>
      </c>
      <c r="L34" s="120">
        <f>MAART!U33</f>
        <v>0</v>
      </c>
      <c r="M34" s="123">
        <f>MAART!V33</f>
        <v>0</v>
      </c>
      <c r="N34" s="123">
        <f>MAART!W33</f>
        <v>0</v>
      </c>
      <c r="O34" s="125">
        <f>MAART!X33</f>
        <v>0</v>
      </c>
      <c r="P34" s="126" t="e">
        <f>MAART!Y33</f>
        <v>#REF!</v>
      </c>
      <c r="Q34" s="222" t="b">
        <f>IF(LEFT(MAART!L33,1)="V",MAART!R33+MAART!U33)</f>
        <v>0</v>
      </c>
      <c r="R34" s="241">
        <f>MAART!Z33</f>
        <v>0</v>
      </c>
      <c r="S34" s="242">
        <f>MAART!AB33</f>
        <v>0</v>
      </c>
    </row>
    <row r="35" spans="1:19" ht="12.75" customHeight="1" x14ac:dyDescent="0.2">
      <c r="A35" s="717"/>
      <c r="B35" s="330">
        <f>MAART!C34</f>
        <v>0</v>
      </c>
      <c r="C35" s="121">
        <f>MAART!D34</f>
        <v>0</v>
      </c>
      <c r="D35" s="121">
        <f>MAART!E34</f>
        <v>0</v>
      </c>
      <c r="E35" s="121">
        <f>MAART!F34</f>
        <v>0</v>
      </c>
      <c r="F35" s="122">
        <f>MAART!G34</f>
        <v>0</v>
      </c>
      <c r="G35" s="331">
        <f>MAART!H34</f>
        <v>0</v>
      </c>
      <c r="H35" s="332">
        <f>MAART!I34</f>
        <v>0</v>
      </c>
      <c r="I35" s="160">
        <f>MAART!R34</f>
        <v>0</v>
      </c>
      <c r="J35" s="124">
        <f>MAART!S34</f>
        <v>0</v>
      </c>
      <c r="K35" s="176" t="e">
        <f>MAART!T34</f>
        <v>#REF!</v>
      </c>
      <c r="L35" s="120">
        <f>MAART!U34</f>
        <v>0</v>
      </c>
      <c r="M35" s="123">
        <f>MAART!V34</f>
        <v>0</v>
      </c>
      <c r="N35" s="123">
        <f>MAART!W34</f>
        <v>0</v>
      </c>
      <c r="O35" s="125">
        <f>MAART!X34</f>
        <v>0</v>
      </c>
      <c r="P35" s="126" t="e">
        <f>MAART!Y34</f>
        <v>#REF!</v>
      </c>
      <c r="Q35" s="222" t="b">
        <f>IF(LEFT(MAART!L34,1)="V",MAART!R34+MAART!U34)</f>
        <v>0</v>
      </c>
      <c r="R35" s="241">
        <f>MAART!Z34</f>
        <v>0</v>
      </c>
      <c r="S35" s="242">
        <f>MAART!AB34</f>
        <v>0</v>
      </c>
    </row>
    <row r="36" spans="1:19" ht="13.5" customHeight="1" thickBot="1" x14ac:dyDescent="0.25">
      <c r="A36" s="718"/>
      <c r="B36" s="339" t="e">
        <f>MAART!C35</f>
        <v>#REF!</v>
      </c>
      <c r="C36" s="142">
        <f>MAART!D35</f>
        <v>0</v>
      </c>
      <c r="D36" s="142">
        <f>MAART!E35</f>
        <v>0</v>
      </c>
      <c r="E36" s="142">
        <f>MAART!F35</f>
        <v>0</v>
      </c>
      <c r="F36" s="143">
        <f>MAART!G35</f>
        <v>0</v>
      </c>
      <c r="G36" s="340">
        <f>MAART!H35</f>
        <v>0</v>
      </c>
      <c r="H36" s="341">
        <f>MAART!I35</f>
        <v>0</v>
      </c>
      <c r="I36" s="168">
        <f>MAART!R35</f>
        <v>0</v>
      </c>
      <c r="J36" s="145">
        <f>MAART!S35</f>
        <v>0</v>
      </c>
      <c r="K36" s="177" t="e">
        <f>MAART!T35</f>
        <v>#REF!</v>
      </c>
      <c r="L36" s="141">
        <f>MAART!U35</f>
        <v>0</v>
      </c>
      <c r="M36" s="144">
        <f>MAART!V35</f>
        <v>0</v>
      </c>
      <c r="N36" s="144">
        <f>MAART!W35</f>
        <v>0</v>
      </c>
      <c r="O36" s="146">
        <f>MAART!X35</f>
        <v>0</v>
      </c>
      <c r="P36" s="147" t="e">
        <f>MAART!Y35</f>
        <v>#REF!</v>
      </c>
      <c r="Q36" s="224" t="b">
        <f>IF(LEFT(MAART!L35,1)="V",MAART!R35+MAART!U35)</f>
        <v>0</v>
      </c>
      <c r="R36" s="245">
        <f>MAART!Z35</f>
        <v>0</v>
      </c>
      <c r="S36" s="246">
        <f>MAART!AB35</f>
        <v>0</v>
      </c>
    </row>
    <row r="37" spans="1:19" ht="12.75" customHeight="1" x14ac:dyDescent="0.2">
      <c r="A37" s="716">
        <f>MAART!B36</f>
        <v>42800</v>
      </c>
      <c r="B37" s="327">
        <f>MAART!C36</f>
        <v>0</v>
      </c>
      <c r="C37" s="114">
        <f>MAART!D36</f>
        <v>0</v>
      </c>
      <c r="D37" s="114">
        <f>MAART!E36</f>
        <v>0</v>
      </c>
      <c r="E37" s="114">
        <f>MAART!F36</f>
        <v>0</v>
      </c>
      <c r="F37" s="115">
        <f>MAART!G36</f>
        <v>0</v>
      </c>
      <c r="G37" s="328">
        <f>MAART!H36</f>
        <v>0</v>
      </c>
      <c r="H37" s="329">
        <f>MAART!I36</f>
        <v>0</v>
      </c>
      <c r="I37" s="159">
        <f>MAART!R36</f>
        <v>0</v>
      </c>
      <c r="J37" s="117">
        <f>MAART!S36</f>
        <v>0</v>
      </c>
      <c r="K37" s="175" t="e">
        <f>MAART!T36</f>
        <v>#REF!</v>
      </c>
      <c r="L37" s="113">
        <f>MAART!U36</f>
        <v>0</v>
      </c>
      <c r="M37" s="116">
        <f>MAART!V36</f>
        <v>0</v>
      </c>
      <c r="N37" s="116">
        <f>MAART!W36</f>
        <v>0</v>
      </c>
      <c r="O37" s="118">
        <f>MAART!X36</f>
        <v>0</v>
      </c>
      <c r="P37" s="119" t="e">
        <f>MAART!Y36</f>
        <v>#REF!</v>
      </c>
      <c r="Q37" s="225" t="b">
        <f>IF(LEFT(MAART!L36,1)="V",MAART!R36+MAART!U36)</f>
        <v>0</v>
      </c>
      <c r="R37" s="239">
        <f>MAART!Z36</f>
        <v>0</v>
      </c>
      <c r="S37" s="240">
        <f>MAART!AB36</f>
        <v>0</v>
      </c>
    </row>
    <row r="38" spans="1:19" ht="12.75" customHeight="1" x14ac:dyDescent="0.2">
      <c r="A38" s="717"/>
      <c r="B38" s="330">
        <f>MAART!C37</f>
        <v>0</v>
      </c>
      <c r="C38" s="121">
        <f>MAART!D37</f>
        <v>0</v>
      </c>
      <c r="D38" s="121">
        <f>MAART!E37</f>
        <v>0</v>
      </c>
      <c r="E38" s="121">
        <f>MAART!F37</f>
        <v>0</v>
      </c>
      <c r="F38" s="122">
        <f>MAART!G37</f>
        <v>0</v>
      </c>
      <c r="G38" s="331">
        <f>MAART!H37</f>
        <v>0</v>
      </c>
      <c r="H38" s="332">
        <f>MAART!I37</f>
        <v>0</v>
      </c>
      <c r="I38" s="160">
        <f>MAART!R37</f>
        <v>0</v>
      </c>
      <c r="J38" s="124">
        <f>MAART!S37</f>
        <v>0</v>
      </c>
      <c r="K38" s="176" t="e">
        <f>MAART!T37</f>
        <v>#REF!</v>
      </c>
      <c r="L38" s="120">
        <f>MAART!U37</f>
        <v>0</v>
      </c>
      <c r="M38" s="123">
        <f>MAART!V37</f>
        <v>0</v>
      </c>
      <c r="N38" s="123">
        <f>MAART!W37</f>
        <v>0</v>
      </c>
      <c r="O38" s="125">
        <f>MAART!X37</f>
        <v>0</v>
      </c>
      <c r="P38" s="126" t="e">
        <f>MAART!Y37</f>
        <v>#REF!</v>
      </c>
      <c r="Q38" s="222" t="b">
        <f>IF(LEFT(MAART!L37,1)="V",MAART!R37+MAART!U37)</f>
        <v>0</v>
      </c>
      <c r="R38" s="241">
        <f>MAART!Z37</f>
        <v>0</v>
      </c>
      <c r="S38" s="242">
        <f>MAART!AB37</f>
        <v>0</v>
      </c>
    </row>
    <row r="39" spans="1:19" ht="12.75" customHeight="1" x14ac:dyDescent="0.2">
      <c r="A39" s="717"/>
      <c r="B39" s="330">
        <f>MAART!C38</f>
        <v>0</v>
      </c>
      <c r="C39" s="121">
        <f>MAART!D38</f>
        <v>0</v>
      </c>
      <c r="D39" s="121">
        <f>MAART!E38</f>
        <v>0</v>
      </c>
      <c r="E39" s="121">
        <f>MAART!F38</f>
        <v>0</v>
      </c>
      <c r="F39" s="122">
        <f>MAART!G38</f>
        <v>0</v>
      </c>
      <c r="G39" s="331">
        <f>MAART!H38</f>
        <v>0</v>
      </c>
      <c r="H39" s="332">
        <f>MAART!I38</f>
        <v>0</v>
      </c>
      <c r="I39" s="160">
        <f>MAART!R38</f>
        <v>0</v>
      </c>
      <c r="J39" s="124">
        <f>MAART!S38</f>
        <v>0</v>
      </c>
      <c r="K39" s="176" t="e">
        <f>MAART!T38</f>
        <v>#REF!</v>
      </c>
      <c r="L39" s="120">
        <f>MAART!U38</f>
        <v>0</v>
      </c>
      <c r="M39" s="123">
        <f>MAART!V38</f>
        <v>0</v>
      </c>
      <c r="N39" s="123">
        <f>MAART!W38</f>
        <v>0</v>
      </c>
      <c r="O39" s="125">
        <f>MAART!X38</f>
        <v>0</v>
      </c>
      <c r="P39" s="126" t="e">
        <f>MAART!Y38</f>
        <v>#REF!</v>
      </c>
      <c r="Q39" s="222" t="b">
        <f>IF(LEFT(MAART!L38,1)="V",MAART!R38+MAART!U38)</f>
        <v>0</v>
      </c>
      <c r="R39" s="241">
        <f>MAART!Z38</f>
        <v>0</v>
      </c>
      <c r="S39" s="242">
        <f>MAART!AB38</f>
        <v>0</v>
      </c>
    </row>
    <row r="40" spans="1:19" ht="12.75" customHeight="1" x14ac:dyDescent="0.2">
      <c r="A40" s="717"/>
      <c r="B40" s="330">
        <f>MAART!C39</f>
        <v>0</v>
      </c>
      <c r="C40" s="121">
        <f>MAART!D39</f>
        <v>0</v>
      </c>
      <c r="D40" s="121">
        <f>MAART!E39</f>
        <v>0</v>
      </c>
      <c r="E40" s="121">
        <f>MAART!F39</f>
        <v>0</v>
      </c>
      <c r="F40" s="122">
        <f>MAART!G39</f>
        <v>0</v>
      </c>
      <c r="G40" s="331">
        <f>MAART!H39</f>
        <v>0</v>
      </c>
      <c r="H40" s="332">
        <f>MAART!I39</f>
        <v>0</v>
      </c>
      <c r="I40" s="160">
        <f>MAART!R39</f>
        <v>0</v>
      </c>
      <c r="J40" s="124">
        <f>MAART!S39</f>
        <v>0</v>
      </c>
      <c r="K40" s="176" t="e">
        <f>MAART!T39</f>
        <v>#REF!</v>
      </c>
      <c r="L40" s="120">
        <f>MAART!U39</f>
        <v>0</v>
      </c>
      <c r="M40" s="123">
        <f>MAART!V39</f>
        <v>0</v>
      </c>
      <c r="N40" s="123">
        <f>MAART!W39</f>
        <v>0</v>
      </c>
      <c r="O40" s="125">
        <f>MAART!X39</f>
        <v>0</v>
      </c>
      <c r="P40" s="126" t="e">
        <f>MAART!Y39</f>
        <v>#REF!</v>
      </c>
      <c r="Q40" s="222" t="b">
        <f>IF(LEFT(MAART!L39,1)="V",MAART!R39+MAART!U39)</f>
        <v>0</v>
      </c>
      <c r="R40" s="241">
        <f>MAART!Z39</f>
        <v>0</v>
      </c>
      <c r="S40" s="242">
        <f>MAART!AB39</f>
        <v>0</v>
      </c>
    </row>
    <row r="41" spans="1:19" ht="13.5" customHeight="1" thickBot="1" x14ac:dyDescent="0.25">
      <c r="A41" s="718"/>
      <c r="B41" s="333" t="e">
        <f>MAART!C40</f>
        <v>#REF!</v>
      </c>
      <c r="C41" s="128">
        <f>MAART!D40</f>
        <v>0</v>
      </c>
      <c r="D41" s="128">
        <f>MAART!E40</f>
        <v>0</v>
      </c>
      <c r="E41" s="128">
        <f>MAART!F40</f>
        <v>0</v>
      </c>
      <c r="F41" s="129">
        <f>MAART!G40</f>
        <v>0</v>
      </c>
      <c r="G41" s="334">
        <f>MAART!H40</f>
        <v>0</v>
      </c>
      <c r="H41" s="335">
        <f>MAART!I40</f>
        <v>0</v>
      </c>
      <c r="I41" s="161">
        <f>MAART!R40</f>
        <v>0</v>
      </c>
      <c r="J41" s="131">
        <f>MAART!S40</f>
        <v>0</v>
      </c>
      <c r="K41" s="178" t="e">
        <f>MAART!T40</f>
        <v>#REF!</v>
      </c>
      <c r="L41" s="127">
        <f>MAART!U40</f>
        <v>0</v>
      </c>
      <c r="M41" s="130">
        <f>MAART!V40</f>
        <v>0</v>
      </c>
      <c r="N41" s="130">
        <f>MAART!W40</f>
        <v>0</v>
      </c>
      <c r="O41" s="132">
        <f>MAART!X40</f>
        <v>0</v>
      </c>
      <c r="P41" s="133" t="e">
        <f>MAART!Y40</f>
        <v>#REF!</v>
      </c>
      <c r="Q41" s="223" t="b">
        <f>IF(LEFT(MAART!L40,1)="V",MAART!R40+MAART!U40)</f>
        <v>0</v>
      </c>
      <c r="R41" s="243">
        <f>MAART!Z40</f>
        <v>0</v>
      </c>
      <c r="S41" s="244">
        <f>MAART!AB40</f>
        <v>0</v>
      </c>
    </row>
    <row r="42" spans="1:19" ht="12.75" customHeight="1" x14ac:dyDescent="0.2">
      <c r="A42" s="716">
        <f>MAART!B41</f>
        <v>42801</v>
      </c>
      <c r="B42" s="327">
        <f>MAART!C41</f>
        <v>0</v>
      </c>
      <c r="C42" s="114">
        <f>MAART!D41</f>
        <v>0</v>
      </c>
      <c r="D42" s="114">
        <f>MAART!E41</f>
        <v>0</v>
      </c>
      <c r="E42" s="114">
        <f>MAART!F41</f>
        <v>0</v>
      </c>
      <c r="F42" s="115">
        <f>MAART!G41</f>
        <v>0</v>
      </c>
      <c r="G42" s="328">
        <f>MAART!H41</f>
        <v>0</v>
      </c>
      <c r="H42" s="329">
        <f>MAART!I41</f>
        <v>0</v>
      </c>
      <c r="I42" s="159">
        <f>MAART!R41</f>
        <v>0</v>
      </c>
      <c r="J42" s="117">
        <f>MAART!S41</f>
        <v>0</v>
      </c>
      <c r="K42" s="175" t="e">
        <f>MAART!T41</f>
        <v>#REF!</v>
      </c>
      <c r="L42" s="113">
        <f>MAART!U41</f>
        <v>0</v>
      </c>
      <c r="M42" s="116">
        <f>MAART!V41</f>
        <v>0</v>
      </c>
      <c r="N42" s="116">
        <f>MAART!W41</f>
        <v>0</v>
      </c>
      <c r="O42" s="118">
        <f>MAART!X41</f>
        <v>0</v>
      </c>
      <c r="P42" s="119" t="e">
        <f>MAART!Y41</f>
        <v>#REF!</v>
      </c>
      <c r="Q42" s="221" t="b">
        <f>IF(LEFT(MAART!L41,1)="V",MAART!R41+MAART!U41)</f>
        <v>0</v>
      </c>
      <c r="R42" s="239">
        <f>MAART!Z41</f>
        <v>0</v>
      </c>
      <c r="S42" s="240">
        <f>MAART!AB41</f>
        <v>0</v>
      </c>
    </row>
    <row r="43" spans="1:19" ht="12.75" customHeight="1" x14ac:dyDescent="0.2">
      <c r="A43" s="717"/>
      <c r="B43" s="330">
        <f>MAART!C42</f>
        <v>0</v>
      </c>
      <c r="C43" s="121">
        <f>MAART!D42</f>
        <v>0</v>
      </c>
      <c r="D43" s="121">
        <f>MAART!E42</f>
        <v>0</v>
      </c>
      <c r="E43" s="121">
        <f>MAART!F42</f>
        <v>0</v>
      </c>
      <c r="F43" s="122">
        <f>MAART!G42</f>
        <v>0</v>
      </c>
      <c r="G43" s="331">
        <f>MAART!H42</f>
        <v>0</v>
      </c>
      <c r="H43" s="332">
        <f>MAART!I42</f>
        <v>0</v>
      </c>
      <c r="I43" s="160">
        <f>MAART!R42</f>
        <v>0</v>
      </c>
      <c r="J43" s="124">
        <f>MAART!S42</f>
        <v>0</v>
      </c>
      <c r="K43" s="176" t="e">
        <f>MAART!T42</f>
        <v>#REF!</v>
      </c>
      <c r="L43" s="120">
        <f>MAART!U42</f>
        <v>0</v>
      </c>
      <c r="M43" s="123">
        <f>MAART!V42</f>
        <v>0</v>
      </c>
      <c r="N43" s="123">
        <f>MAART!W42</f>
        <v>0</v>
      </c>
      <c r="O43" s="125">
        <f>MAART!X42</f>
        <v>0</v>
      </c>
      <c r="P43" s="126" t="e">
        <f>MAART!Y42</f>
        <v>#REF!</v>
      </c>
      <c r="Q43" s="222" t="b">
        <f>IF(LEFT(MAART!L42,1)="V",MAART!R42+MAART!U42)</f>
        <v>0</v>
      </c>
      <c r="R43" s="241">
        <f>MAART!Z42</f>
        <v>0</v>
      </c>
      <c r="S43" s="242">
        <f>MAART!AB42</f>
        <v>0</v>
      </c>
    </row>
    <row r="44" spans="1:19" ht="12.75" customHeight="1" x14ac:dyDescent="0.2">
      <c r="A44" s="717"/>
      <c r="B44" s="330">
        <f>MAART!C43</f>
        <v>0</v>
      </c>
      <c r="C44" s="121">
        <f>MAART!D43</f>
        <v>0</v>
      </c>
      <c r="D44" s="121">
        <f>MAART!E43</f>
        <v>0</v>
      </c>
      <c r="E44" s="121">
        <f>MAART!F43</f>
        <v>0</v>
      </c>
      <c r="F44" s="122">
        <f>MAART!G43</f>
        <v>0</v>
      </c>
      <c r="G44" s="331">
        <f>MAART!H43</f>
        <v>0</v>
      </c>
      <c r="H44" s="332">
        <f>MAART!I43</f>
        <v>0</v>
      </c>
      <c r="I44" s="160">
        <f>MAART!R43</f>
        <v>0</v>
      </c>
      <c r="J44" s="124">
        <f>MAART!S43</f>
        <v>0</v>
      </c>
      <c r="K44" s="176" t="e">
        <f>MAART!T43</f>
        <v>#REF!</v>
      </c>
      <c r="L44" s="120">
        <f>MAART!U43</f>
        <v>0</v>
      </c>
      <c r="M44" s="123">
        <f>MAART!V43</f>
        <v>0</v>
      </c>
      <c r="N44" s="123">
        <f>MAART!W43</f>
        <v>0</v>
      </c>
      <c r="O44" s="125">
        <f>MAART!X43</f>
        <v>0</v>
      </c>
      <c r="P44" s="126" t="e">
        <f>MAART!Y43</f>
        <v>#REF!</v>
      </c>
      <c r="Q44" s="222" t="b">
        <f>IF(LEFT(MAART!L43,1)="V",MAART!R43+MAART!U43)</f>
        <v>0</v>
      </c>
      <c r="R44" s="241">
        <f>MAART!Z43</f>
        <v>0</v>
      </c>
      <c r="S44" s="242">
        <f>MAART!AB43</f>
        <v>0</v>
      </c>
    </row>
    <row r="45" spans="1:19" ht="12.75" customHeight="1" x14ac:dyDescent="0.2">
      <c r="A45" s="717"/>
      <c r="B45" s="330">
        <f>MAART!C44</f>
        <v>0</v>
      </c>
      <c r="C45" s="121">
        <f>MAART!D44</f>
        <v>0</v>
      </c>
      <c r="D45" s="121">
        <f>MAART!E44</f>
        <v>0</v>
      </c>
      <c r="E45" s="121">
        <f>MAART!F44</f>
        <v>0</v>
      </c>
      <c r="F45" s="122">
        <f>MAART!G44</f>
        <v>0</v>
      </c>
      <c r="G45" s="331">
        <f>MAART!H44</f>
        <v>0</v>
      </c>
      <c r="H45" s="332">
        <f>MAART!I44</f>
        <v>0</v>
      </c>
      <c r="I45" s="160">
        <f>MAART!R44</f>
        <v>0</v>
      </c>
      <c r="J45" s="124">
        <f>MAART!S44</f>
        <v>0</v>
      </c>
      <c r="K45" s="176" t="e">
        <f>MAART!T44</f>
        <v>#REF!</v>
      </c>
      <c r="L45" s="120">
        <f>MAART!U44</f>
        <v>0</v>
      </c>
      <c r="M45" s="123">
        <f>MAART!V44</f>
        <v>0</v>
      </c>
      <c r="N45" s="123">
        <f>MAART!W44</f>
        <v>0</v>
      </c>
      <c r="O45" s="125">
        <f>MAART!X44</f>
        <v>0</v>
      </c>
      <c r="P45" s="126" t="e">
        <f>MAART!Y44</f>
        <v>#REF!</v>
      </c>
      <c r="Q45" s="222" t="b">
        <f>IF(LEFT(MAART!L44,1)="V",MAART!R44+MAART!U44)</f>
        <v>0</v>
      </c>
      <c r="R45" s="241">
        <f>MAART!Z44</f>
        <v>0</v>
      </c>
      <c r="S45" s="242">
        <f>MAART!AB44</f>
        <v>0</v>
      </c>
    </row>
    <row r="46" spans="1:19" ht="13.5" customHeight="1" thickBot="1" x14ac:dyDescent="0.25">
      <c r="A46" s="718"/>
      <c r="B46" s="333" t="e">
        <f>MAART!C45</f>
        <v>#REF!</v>
      </c>
      <c r="C46" s="128">
        <f>MAART!D45</f>
        <v>0</v>
      </c>
      <c r="D46" s="128">
        <f>MAART!E45</f>
        <v>0</v>
      </c>
      <c r="E46" s="128">
        <f>MAART!F45</f>
        <v>0</v>
      </c>
      <c r="F46" s="129">
        <f>MAART!G45</f>
        <v>0</v>
      </c>
      <c r="G46" s="334">
        <f>MAART!H45</f>
        <v>0</v>
      </c>
      <c r="H46" s="335">
        <f>MAART!I45</f>
        <v>0</v>
      </c>
      <c r="I46" s="161">
        <f>MAART!R45</f>
        <v>0</v>
      </c>
      <c r="J46" s="131">
        <f>MAART!S45</f>
        <v>0</v>
      </c>
      <c r="K46" s="178" t="e">
        <f>MAART!T45</f>
        <v>#REF!</v>
      </c>
      <c r="L46" s="127">
        <f>MAART!U45</f>
        <v>0</v>
      </c>
      <c r="M46" s="130">
        <f>MAART!V45</f>
        <v>0</v>
      </c>
      <c r="N46" s="130">
        <f>MAART!W45</f>
        <v>0</v>
      </c>
      <c r="O46" s="132">
        <f>MAART!X45</f>
        <v>0</v>
      </c>
      <c r="P46" s="133" t="e">
        <f>MAART!Y45</f>
        <v>#REF!</v>
      </c>
      <c r="Q46" s="224" t="b">
        <f>IF(LEFT(MAART!L45,1)="V",MAART!R45+MAART!U45)</f>
        <v>0</v>
      </c>
      <c r="R46" s="243">
        <f>MAART!Z45</f>
        <v>0</v>
      </c>
      <c r="S46" s="244">
        <f>MAART!AB45</f>
        <v>0</v>
      </c>
    </row>
    <row r="47" spans="1:19" ht="12.75" customHeight="1" x14ac:dyDescent="0.2">
      <c r="A47" s="716">
        <f>MAART!B46</f>
        <v>42802</v>
      </c>
      <c r="B47" s="327">
        <f>MAART!C46</f>
        <v>0</v>
      </c>
      <c r="C47" s="114">
        <f>MAART!D46</f>
        <v>0</v>
      </c>
      <c r="D47" s="114">
        <f>MAART!E46</f>
        <v>0</v>
      </c>
      <c r="E47" s="114">
        <f>MAART!F46</f>
        <v>0</v>
      </c>
      <c r="F47" s="115">
        <f>MAART!G46</f>
        <v>0</v>
      </c>
      <c r="G47" s="328">
        <f>MAART!H46</f>
        <v>0</v>
      </c>
      <c r="H47" s="329">
        <f>MAART!I46</f>
        <v>0</v>
      </c>
      <c r="I47" s="159">
        <f>MAART!R46</f>
        <v>0</v>
      </c>
      <c r="J47" s="117">
        <f>MAART!S46</f>
        <v>0</v>
      </c>
      <c r="K47" s="175" t="e">
        <f>MAART!T46</f>
        <v>#REF!</v>
      </c>
      <c r="L47" s="113">
        <f>MAART!U46</f>
        <v>0</v>
      </c>
      <c r="M47" s="116">
        <f>MAART!V46</f>
        <v>0</v>
      </c>
      <c r="N47" s="116">
        <f>MAART!W46</f>
        <v>0</v>
      </c>
      <c r="O47" s="118">
        <f>MAART!X46</f>
        <v>0</v>
      </c>
      <c r="P47" s="119" t="e">
        <f>MAART!Y46</f>
        <v>#REF!</v>
      </c>
      <c r="Q47" s="221" t="b">
        <f>IF(LEFT(MAART!L46,1)="V",MAART!R46+MAART!U46)</f>
        <v>0</v>
      </c>
      <c r="R47" s="239">
        <f>MAART!Z46</f>
        <v>0</v>
      </c>
      <c r="S47" s="240">
        <f>MAART!AB46</f>
        <v>0</v>
      </c>
    </row>
    <row r="48" spans="1:19" ht="12.75" customHeight="1" x14ac:dyDescent="0.2">
      <c r="A48" s="717"/>
      <c r="B48" s="330">
        <f>MAART!C47</f>
        <v>0</v>
      </c>
      <c r="C48" s="121">
        <f>MAART!D47</f>
        <v>0</v>
      </c>
      <c r="D48" s="121">
        <f>MAART!E47</f>
        <v>0</v>
      </c>
      <c r="E48" s="121">
        <f>MAART!F47</f>
        <v>0</v>
      </c>
      <c r="F48" s="122">
        <f>MAART!G47</f>
        <v>0</v>
      </c>
      <c r="G48" s="331">
        <f>MAART!H47</f>
        <v>0</v>
      </c>
      <c r="H48" s="332">
        <f>MAART!I47</f>
        <v>0</v>
      </c>
      <c r="I48" s="160">
        <f>MAART!R47</f>
        <v>0</v>
      </c>
      <c r="J48" s="124">
        <f>MAART!S47</f>
        <v>0</v>
      </c>
      <c r="K48" s="176" t="e">
        <f>MAART!T47</f>
        <v>#REF!</v>
      </c>
      <c r="L48" s="120">
        <f>MAART!U47</f>
        <v>0</v>
      </c>
      <c r="M48" s="123">
        <f>MAART!V47</f>
        <v>0</v>
      </c>
      <c r="N48" s="123">
        <f>MAART!W47</f>
        <v>0</v>
      </c>
      <c r="O48" s="125">
        <f>MAART!X47</f>
        <v>0</v>
      </c>
      <c r="P48" s="126" t="e">
        <f>MAART!Y47</f>
        <v>#REF!</v>
      </c>
      <c r="Q48" s="222" t="b">
        <f>IF(LEFT(MAART!L47,1)="V",MAART!R47+MAART!U47)</f>
        <v>0</v>
      </c>
      <c r="R48" s="241">
        <f>MAART!Z47</f>
        <v>0</v>
      </c>
      <c r="S48" s="242">
        <f>MAART!AB47</f>
        <v>0</v>
      </c>
    </row>
    <row r="49" spans="1:19" ht="12.75" customHeight="1" x14ac:dyDescent="0.2">
      <c r="A49" s="717"/>
      <c r="B49" s="330">
        <f>MAART!C48</f>
        <v>0</v>
      </c>
      <c r="C49" s="121">
        <f>MAART!D48</f>
        <v>0</v>
      </c>
      <c r="D49" s="121">
        <f>MAART!E48</f>
        <v>0</v>
      </c>
      <c r="E49" s="121">
        <f>MAART!F48</f>
        <v>0</v>
      </c>
      <c r="F49" s="122">
        <f>MAART!G48</f>
        <v>0</v>
      </c>
      <c r="G49" s="331">
        <f>MAART!H48</f>
        <v>0</v>
      </c>
      <c r="H49" s="332">
        <f>MAART!I48</f>
        <v>0</v>
      </c>
      <c r="I49" s="160">
        <f>MAART!R48</f>
        <v>0</v>
      </c>
      <c r="J49" s="124">
        <f>MAART!S48</f>
        <v>0</v>
      </c>
      <c r="K49" s="176" t="e">
        <f>MAART!T48</f>
        <v>#REF!</v>
      </c>
      <c r="L49" s="120">
        <f>MAART!U48</f>
        <v>0</v>
      </c>
      <c r="M49" s="123">
        <f>MAART!V48</f>
        <v>0</v>
      </c>
      <c r="N49" s="123">
        <f>MAART!W48</f>
        <v>0</v>
      </c>
      <c r="O49" s="125">
        <f>MAART!X48</f>
        <v>0</v>
      </c>
      <c r="P49" s="126" t="e">
        <f>MAART!Y48</f>
        <v>#REF!</v>
      </c>
      <c r="Q49" s="222" t="b">
        <f>IF(LEFT(MAART!L48,1)="V",MAART!R48+MAART!U48)</f>
        <v>0</v>
      </c>
      <c r="R49" s="241">
        <f>MAART!Z48</f>
        <v>0</v>
      </c>
      <c r="S49" s="242">
        <f>MAART!AB48</f>
        <v>0</v>
      </c>
    </row>
    <row r="50" spans="1:19" ht="12.75" customHeight="1" x14ac:dyDescent="0.2">
      <c r="A50" s="717"/>
      <c r="B50" s="330">
        <f>MAART!C49</f>
        <v>0</v>
      </c>
      <c r="C50" s="121">
        <f>MAART!D49</f>
        <v>0</v>
      </c>
      <c r="D50" s="121">
        <f>MAART!E49</f>
        <v>0</v>
      </c>
      <c r="E50" s="121">
        <f>MAART!F49</f>
        <v>0</v>
      </c>
      <c r="F50" s="122">
        <f>MAART!G49</f>
        <v>0</v>
      </c>
      <c r="G50" s="331">
        <f>MAART!H49</f>
        <v>0</v>
      </c>
      <c r="H50" s="332">
        <f>MAART!I49</f>
        <v>0</v>
      </c>
      <c r="I50" s="160">
        <f>MAART!R49</f>
        <v>0</v>
      </c>
      <c r="J50" s="124">
        <f>MAART!S49</f>
        <v>0</v>
      </c>
      <c r="K50" s="176" t="e">
        <f>MAART!T49</f>
        <v>#REF!</v>
      </c>
      <c r="L50" s="120">
        <f>MAART!U49</f>
        <v>0</v>
      </c>
      <c r="M50" s="123">
        <f>MAART!V49</f>
        <v>0</v>
      </c>
      <c r="N50" s="123">
        <f>MAART!W49</f>
        <v>0</v>
      </c>
      <c r="O50" s="125">
        <f>MAART!X49</f>
        <v>0</v>
      </c>
      <c r="P50" s="126" t="e">
        <f>MAART!Y49</f>
        <v>#REF!</v>
      </c>
      <c r="Q50" s="222" t="b">
        <f>IF(LEFT(MAART!L49,1)="V",MAART!R49+MAART!U49)</f>
        <v>0</v>
      </c>
      <c r="R50" s="241">
        <f>MAART!Z49</f>
        <v>0</v>
      </c>
      <c r="S50" s="242">
        <f>MAART!AB49</f>
        <v>0</v>
      </c>
    </row>
    <row r="51" spans="1:19" ht="13.5" customHeight="1" thickBot="1" x14ac:dyDescent="0.25">
      <c r="A51" s="718"/>
      <c r="B51" s="333" t="e">
        <f>MAART!C50</f>
        <v>#REF!</v>
      </c>
      <c r="C51" s="128">
        <f>MAART!D50</f>
        <v>0</v>
      </c>
      <c r="D51" s="128">
        <f>MAART!E50</f>
        <v>0</v>
      </c>
      <c r="E51" s="128">
        <f>MAART!F50</f>
        <v>0</v>
      </c>
      <c r="F51" s="129">
        <f>MAART!G50</f>
        <v>0</v>
      </c>
      <c r="G51" s="334">
        <f>MAART!H50</f>
        <v>0</v>
      </c>
      <c r="H51" s="335">
        <f>MAART!I50</f>
        <v>0</v>
      </c>
      <c r="I51" s="161">
        <f>MAART!R50</f>
        <v>0</v>
      </c>
      <c r="J51" s="131">
        <f>MAART!S50</f>
        <v>0</v>
      </c>
      <c r="K51" s="178" t="e">
        <f>MAART!T50</f>
        <v>#REF!</v>
      </c>
      <c r="L51" s="127">
        <f>MAART!U50</f>
        <v>0</v>
      </c>
      <c r="M51" s="130">
        <f>MAART!V50</f>
        <v>0</v>
      </c>
      <c r="N51" s="130">
        <f>MAART!W50</f>
        <v>0</v>
      </c>
      <c r="O51" s="132">
        <f>MAART!X50</f>
        <v>0</v>
      </c>
      <c r="P51" s="133" t="e">
        <f>MAART!Y50</f>
        <v>#REF!</v>
      </c>
      <c r="Q51" s="224" t="b">
        <f>IF(LEFT(MAART!L50,1)="V",MAART!R50+MAART!U50)</f>
        <v>0</v>
      </c>
      <c r="R51" s="243">
        <f>MAART!Z50</f>
        <v>0</v>
      </c>
      <c r="S51" s="244">
        <f>MAART!AB50</f>
        <v>0</v>
      </c>
    </row>
    <row r="52" spans="1:19" ht="12.75" customHeight="1" x14ac:dyDescent="0.2">
      <c r="A52" s="716">
        <f>MAART!B51</f>
        <v>42803</v>
      </c>
      <c r="B52" s="336">
        <f>MAART!C51</f>
        <v>0</v>
      </c>
      <c r="C52" s="135">
        <f>MAART!D51</f>
        <v>0</v>
      </c>
      <c r="D52" s="135">
        <f>MAART!E51</f>
        <v>0</v>
      </c>
      <c r="E52" s="135">
        <f>MAART!F51</f>
        <v>0</v>
      </c>
      <c r="F52" s="136">
        <f>MAART!G51</f>
        <v>0</v>
      </c>
      <c r="G52" s="337">
        <f>MAART!H51</f>
        <v>0</v>
      </c>
      <c r="H52" s="338">
        <f>MAART!I51</f>
        <v>0</v>
      </c>
      <c r="I52" s="169">
        <f>MAART!R51</f>
        <v>0</v>
      </c>
      <c r="J52" s="138">
        <f>MAART!S51</f>
        <v>0</v>
      </c>
      <c r="K52" s="179" t="e">
        <f>MAART!T51</f>
        <v>#REF!</v>
      </c>
      <c r="L52" s="134">
        <f>MAART!U51</f>
        <v>0</v>
      </c>
      <c r="M52" s="137">
        <f>MAART!V51</f>
        <v>0</v>
      </c>
      <c r="N52" s="137">
        <f>MAART!W51</f>
        <v>0</v>
      </c>
      <c r="O52" s="139">
        <f>MAART!X51</f>
        <v>0</v>
      </c>
      <c r="P52" s="140" t="e">
        <f>MAART!Y51</f>
        <v>#REF!</v>
      </c>
      <c r="Q52" s="221" t="b">
        <f>IF(LEFT(MAART!L51,1)="V",MAART!R51+MAART!U51)</f>
        <v>0</v>
      </c>
      <c r="R52" s="247">
        <f>MAART!Z51</f>
        <v>0</v>
      </c>
      <c r="S52" s="248">
        <f>MAART!AB51</f>
        <v>0</v>
      </c>
    </row>
    <row r="53" spans="1:19" ht="12.75" customHeight="1" x14ac:dyDescent="0.2">
      <c r="A53" s="717"/>
      <c r="B53" s="330">
        <f>MAART!C52</f>
        <v>0</v>
      </c>
      <c r="C53" s="121">
        <f>MAART!D52</f>
        <v>0</v>
      </c>
      <c r="D53" s="121">
        <f>MAART!E52</f>
        <v>0</v>
      </c>
      <c r="E53" s="121">
        <f>MAART!F52</f>
        <v>0</v>
      </c>
      <c r="F53" s="122">
        <f>MAART!G52</f>
        <v>0</v>
      </c>
      <c r="G53" s="331">
        <f>MAART!H52</f>
        <v>0</v>
      </c>
      <c r="H53" s="332">
        <f>MAART!I52</f>
        <v>0</v>
      </c>
      <c r="I53" s="160">
        <f>MAART!R52</f>
        <v>0</v>
      </c>
      <c r="J53" s="124">
        <f>MAART!S52</f>
        <v>0</v>
      </c>
      <c r="K53" s="176" t="e">
        <f>MAART!T52</f>
        <v>#REF!</v>
      </c>
      <c r="L53" s="120">
        <f>MAART!U52</f>
        <v>0</v>
      </c>
      <c r="M53" s="123">
        <f>MAART!V52</f>
        <v>0</v>
      </c>
      <c r="N53" s="123">
        <f>MAART!W52</f>
        <v>0</v>
      </c>
      <c r="O53" s="125">
        <f>MAART!X52</f>
        <v>0</v>
      </c>
      <c r="P53" s="126" t="e">
        <f>MAART!Y52</f>
        <v>#REF!</v>
      </c>
      <c r="Q53" s="222" t="b">
        <f>IF(LEFT(MAART!L52,1)="V",MAART!R52+MAART!U52)</f>
        <v>0</v>
      </c>
      <c r="R53" s="241">
        <f>MAART!Z52</f>
        <v>0</v>
      </c>
      <c r="S53" s="242">
        <f>MAART!AB52</f>
        <v>0</v>
      </c>
    </row>
    <row r="54" spans="1:19" ht="12.75" customHeight="1" x14ac:dyDescent="0.2">
      <c r="A54" s="717"/>
      <c r="B54" s="330">
        <f>MAART!C53</f>
        <v>0</v>
      </c>
      <c r="C54" s="121">
        <f>MAART!D53</f>
        <v>0</v>
      </c>
      <c r="D54" s="121">
        <f>MAART!E53</f>
        <v>0</v>
      </c>
      <c r="E54" s="121">
        <f>MAART!F53</f>
        <v>0</v>
      </c>
      <c r="F54" s="122">
        <f>MAART!G53</f>
        <v>0</v>
      </c>
      <c r="G54" s="331">
        <f>MAART!H53</f>
        <v>0</v>
      </c>
      <c r="H54" s="332">
        <f>MAART!I53</f>
        <v>0</v>
      </c>
      <c r="I54" s="160">
        <f>MAART!R53</f>
        <v>0</v>
      </c>
      <c r="J54" s="124">
        <f>MAART!S53</f>
        <v>0</v>
      </c>
      <c r="K54" s="176" t="e">
        <f>MAART!T53</f>
        <v>#REF!</v>
      </c>
      <c r="L54" s="120">
        <f>MAART!U53</f>
        <v>0</v>
      </c>
      <c r="M54" s="123">
        <f>MAART!V53</f>
        <v>0</v>
      </c>
      <c r="N54" s="123">
        <f>MAART!W53</f>
        <v>0</v>
      </c>
      <c r="O54" s="125">
        <f>MAART!X53</f>
        <v>0</v>
      </c>
      <c r="P54" s="126" t="e">
        <f>MAART!Y53</f>
        <v>#REF!</v>
      </c>
      <c r="Q54" s="222" t="b">
        <f>IF(LEFT(MAART!L53,1)="V",MAART!R53+MAART!U53)</f>
        <v>0</v>
      </c>
      <c r="R54" s="241">
        <f>MAART!Z53</f>
        <v>0</v>
      </c>
      <c r="S54" s="242">
        <f>MAART!AB53</f>
        <v>0</v>
      </c>
    </row>
    <row r="55" spans="1:19" ht="12.75" customHeight="1" x14ac:dyDescent="0.2">
      <c r="A55" s="717"/>
      <c r="B55" s="330">
        <f>MAART!C54</f>
        <v>0</v>
      </c>
      <c r="C55" s="121">
        <f>MAART!D54</f>
        <v>0</v>
      </c>
      <c r="D55" s="121">
        <f>MAART!E54</f>
        <v>0</v>
      </c>
      <c r="E55" s="121">
        <f>MAART!F54</f>
        <v>0</v>
      </c>
      <c r="F55" s="122">
        <f>MAART!G54</f>
        <v>0</v>
      </c>
      <c r="G55" s="331">
        <f>MAART!H54</f>
        <v>0</v>
      </c>
      <c r="H55" s="332">
        <f>MAART!I54</f>
        <v>0</v>
      </c>
      <c r="I55" s="160">
        <f>MAART!R54</f>
        <v>0</v>
      </c>
      <c r="J55" s="124">
        <f>MAART!S54</f>
        <v>0</v>
      </c>
      <c r="K55" s="176" t="e">
        <f>MAART!T54</f>
        <v>#REF!</v>
      </c>
      <c r="L55" s="120">
        <f>MAART!U54</f>
        <v>0</v>
      </c>
      <c r="M55" s="123">
        <f>MAART!V54</f>
        <v>0</v>
      </c>
      <c r="N55" s="123">
        <f>MAART!W54</f>
        <v>0</v>
      </c>
      <c r="O55" s="125">
        <f>MAART!X54</f>
        <v>0</v>
      </c>
      <c r="P55" s="126" t="e">
        <f>MAART!Y54</f>
        <v>#REF!</v>
      </c>
      <c r="Q55" s="222" t="b">
        <f>IF(LEFT(MAART!L54,1)="V",MAART!R54+MAART!U54)</f>
        <v>0</v>
      </c>
      <c r="R55" s="241">
        <f>MAART!Z54</f>
        <v>0</v>
      </c>
      <c r="S55" s="242">
        <f>MAART!AB54</f>
        <v>0</v>
      </c>
    </row>
    <row r="56" spans="1:19" ht="13.5" customHeight="1" thickBot="1" x14ac:dyDescent="0.25">
      <c r="A56" s="718"/>
      <c r="B56" s="339" t="e">
        <f>MAART!C55</f>
        <v>#REF!</v>
      </c>
      <c r="C56" s="142">
        <f>MAART!D55</f>
        <v>0</v>
      </c>
      <c r="D56" s="142">
        <f>MAART!E55</f>
        <v>0</v>
      </c>
      <c r="E56" s="142">
        <f>MAART!F55</f>
        <v>0</v>
      </c>
      <c r="F56" s="143">
        <f>MAART!G55</f>
        <v>0</v>
      </c>
      <c r="G56" s="340">
        <f>MAART!H55</f>
        <v>0</v>
      </c>
      <c r="H56" s="341">
        <f>MAART!I55</f>
        <v>0</v>
      </c>
      <c r="I56" s="168">
        <f>MAART!R55</f>
        <v>0</v>
      </c>
      <c r="J56" s="145">
        <f>MAART!S55</f>
        <v>0</v>
      </c>
      <c r="K56" s="177" t="e">
        <f>MAART!T55</f>
        <v>#REF!</v>
      </c>
      <c r="L56" s="141">
        <f>MAART!U55</f>
        <v>0</v>
      </c>
      <c r="M56" s="144">
        <f>MAART!V55</f>
        <v>0</v>
      </c>
      <c r="N56" s="144">
        <f>MAART!W55</f>
        <v>0</v>
      </c>
      <c r="O56" s="146">
        <f>MAART!X55</f>
        <v>0</v>
      </c>
      <c r="P56" s="147" t="e">
        <f>MAART!Y55</f>
        <v>#REF!</v>
      </c>
      <c r="Q56" s="224" t="b">
        <f>IF(LEFT(MAART!L55,1)="V",MAART!R55+MAART!U55)</f>
        <v>0</v>
      </c>
      <c r="R56" s="245">
        <f>MAART!Z55</f>
        <v>0</v>
      </c>
      <c r="S56" s="246">
        <f>MAART!AB55</f>
        <v>0</v>
      </c>
    </row>
    <row r="57" spans="1:19" ht="12.75" customHeight="1" x14ac:dyDescent="0.2">
      <c r="A57" s="716">
        <f>MAART!B56</f>
        <v>42804</v>
      </c>
      <c r="B57" s="327">
        <f>MAART!C56</f>
        <v>0</v>
      </c>
      <c r="C57" s="114">
        <f>MAART!D56</f>
        <v>0</v>
      </c>
      <c r="D57" s="114">
        <f>MAART!E56</f>
        <v>0</v>
      </c>
      <c r="E57" s="114">
        <f>MAART!F56</f>
        <v>0</v>
      </c>
      <c r="F57" s="115">
        <f>MAART!G56</f>
        <v>0</v>
      </c>
      <c r="G57" s="328">
        <f>MAART!H56</f>
        <v>0</v>
      </c>
      <c r="H57" s="329">
        <f>MAART!I56</f>
        <v>0</v>
      </c>
      <c r="I57" s="159">
        <f>MAART!R56</f>
        <v>0</v>
      </c>
      <c r="J57" s="117">
        <f>MAART!S56</f>
        <v>0</v>
      </c>
      <c r="K57" s="175" t="e">
        <f>MAART!T56</f>
        <v>#REF!</v>
      </c>
      <c r="L57" s="113">
        <f>MAART!U56</f>
        <v>0</v>
      </c>
      <c r="M57" s="116">
        <f>MAART!V56</f>
        <v>0</v>
      </c>
      <c r="N57" s="116">
        <f>MAART!W56</f>
        <v>0</v>
      </c>
      <c r="O57" s="118">
        <f>MAART!X56</f>
        <v>0</v>
      </c>
      <c r="P57" s="119" t="e">
        <f>MAART!Y56</f>
        <v>#REF!</v>
      </c>
      <c r="Q57" s="225" t="b">
        <f>IF(LEFT(MAART!L56,1)="V",MAART!R56+MAART!U56)</f>
        <v>0</v>
      </c>
      <c r="R57" s="239">
        <f>MAART!Z56</f>
        <v>0</v>
      </c>
      <c r="S57" s="240">
        <f>MAART!AB56</f>
        <v>0</v>
      </c>
    </row>
    <row r="58" spans="1:19" ht="12.75" customHeight="1" x14ac:dyDescent="0.2">
      <c r="A58" s="717"/>
      <c r="B58" s="330">
        <f>MAART!C57</f>
        <v>0</v>
      </c>
      <c r="C58" s="121">
        <f>MAART!D57</f>
        <v>0</v>
      </c>
      <c r="D58" s="121">
        <f>MAART!E57</f>
        <v>0</v>
      </c>
      <c r="E58" s="121">
        <f>MAART!F57</f>
        <v>0</v>
      </c>
      <c r="F58" s="122">
        <f>MAART!G57</f>
        <v>0</v>
      </c>
      <c r="G58" s="331">
        <f>MAART!H57</f>
        <v>0</v>
      </c>
      <c r="H58" s="332">
        <f>MAART!I57</f>
        <v>0</v>
      </c>
      <c r="I58" s="160">
        <f>MAART!R57</f>
        <v>0</v>
      </c>
      <c r="J58" s="124">
        <f>MAART!S57</f>
        <v>0</v>
      </c>
      <c r="K58" s="176" t="e">
        <f>MAART!T57</f>
        <v>#REF!</v>
      </c>
      <c r="L58" s="120">
        <f>MAART!U57</f>
        <v>0</v>
      </c>
      <c r="M58" s="123">
        <f>MAART!V57</f>
        <v>0</v>
      </c>
      <c r="N58" s="123">
        <f>MAART!W57</f>
        <v>0</v>
      </c>
      <c r="O58" s="125">
        <f>MAART!X57</f>
        <v>0</v>
      </c>
      <c r="P58" s="126" t="e">
        <f>MAART!Y57</f>
        <v>#REF!</v>
      </c>
      <c r="Q58" s="222" t="b">
        <f>IF(LEFT(MAART!L57,1)="V",MAART!R57+MAART!U57)</f>
        <v>0</v>
      </c>
      <c r="R58" s="241">
        <f>MAART!Z57</f>
        <v>0</v>
      </c>
      <c r="S58" s="242">
        <f>MAART!AB57</f>
        <v>0</v>
      </c>
    </row>
    <row r="59" spans="1:19" ht="12.75" customHeight="1" x14ac:dyDescent="0.2">
      <c r="A59" s="717"/>
      <c r="B59" s="330">
        <f>MAART!C58</f>
        <v>0</v>
      </c>
      <c r="C59" s="121">
        <f>MAART!D58</f>
        <v>0</v>
      </c>
      <c r="D59" s="121">
        <f>MAART!E58</f>
        <v>0</v>
      </c>
      <c r="E59" s="121">
        <f>MAART!F58</f>
        <v>0</v>
      </c>
      <c r="F59" s="122">
        <f>MAART!G58</f>
        <v>0</v>
      </c>
      <c r="G59" s="331">
        <f>MAART!H58</f>
        <v>0</v>
      </c>
      <c r="H59" s="332">
        <f>MAART!I58</f>
        <v>0</v>
      </c>
      <c r="I59" s="160">
        <f>MAART!R58</f>
        <v>0</v>
      </c>
      <c r="J59" s="124">
        <f>MAART!S58</f>
        <v>0</v>
      </c>
      <c r="K59" s="176" t="e">
        <f>MAART!T58</f>
        <v>#REF!</v>
      </c>
      <c r="L59" s="120">
        <f>MAART!U58</f>
        <v>0</v>
      </c>
      <c r="M59" s="123">
        <f>MAART!V58</f>
        <v>0</v>
      </c>
      <c r="N59" s="123">
        <f>MAART!W58</f>
        <v>0</v>
      </c>
      <c r="O59" s="125">
        <f>MAART!X58</f>
        <v>0</v>
      </c>
      <c r="P59" s="126" t="e">
        <f>MAART!Y58</f>
        <v>#REF!</v>
      </c>
      <c r="Q59" s="222" t="b">
        <f>IF(LEFT(MAART!L58,1)="V",MAART!R58+MAART!U58)</f>
        <v>0</v>
      </c>
      <c r="R59" s="241">
        <f>MAART!Z58</f>
        <v>0</v>
      </c>
      <c r="S59" s="242">
        <f>MAART!AB58</f>
        <v>0</v>
      </c>
    </row>
    <row r="60" spans="1:19" ht="12.75" customHeight="1" x14ac:dyDescent="0.2">
      <c r="A60" s="717"/>
      <c r="B60" s="330">
        <f>MAART!C59</f>
        <v>0</v>
      </c>
      <c r="C60" s="121">
        <f>MAART!D59</f>
        <v>0</v>
      </c>
      <c r="D60" s="121">
        <f>MAART!E59</f>
        <v>0</v>
      </c>
      <c r="E60" s="121">
        <f>MAART!F59</f>
        <v>0</v>
      </c>
      <c r="F60" s="122">
        <f>MAART!G59</f>
        <v>0</v>
      </c>
      <c r="G60" s="331">
        <f>MAART!H59</f>
        <v>0</v>
      </c>
      <c r="H60" s="332">
        <f>MAART!I59</f>
        <v>0</v>
      </c>
      <c r="I60" s="160">
        <f>MAART!R59</f>
        <v>0</v>
      </c>
      <c r="J60" s="124">
        <f>MAART!S59</f>
        <v>0</v>
      </c>
      <c r="K60" s="176" t="e">
        <f>MAART!T59</f>
        <v>#REF!</v>
      </c>
      <c r="L60" s="120">
        <f>MAART!U59</f>
        <v>0</v>
      </c>
      <c r="M60" s="123">
        <f>MAART!V59</f>
        <v>0</v>
      </c>
      <c r="N60" s="123">
        <f>MAART!W59</f>
        <v>0</v>
      </c>
      <c r="O60" s="125">
        <f>MAART!X59</f>
        <v>0</v>
      </c>
      <c r="P60" s="126" t="e">
        <f>MAART!Y59</f>
        <v>#REF!</v>
      </c>
      <c r="Q60" s="222" t="b">
        <f>IF(LEFT(MAART!L59,1)="V",MAART!R59+MAART!U59)</f>
        <v>0</v>
      </c>
      <c r="R60" s="241">
        <f>MAART!Z59</f>
        <v>0</v>
      </c>
      <c r="S60" s="242">
        <f>MAART!AB59</f>
        <v>0</v>
      </c>
    </row>
    <row r="61" spans="1:19" ht="13.5" customHeight="1" thickBot="1" x14ac:dyDescent="0.25">
      <c r="A61" s="718"/>
      <c r="B61" s="333" t="e">
        <f>MAART!C60</f>
        <v>#REF!</v>
      </c>
      <c r="C61" s="128">
        <f>MAART!D60</f>
        <v>0</v>
      </c>
      <c r="D61" s="128">
        <f>MAART!E60</f>
        <v>0</v>
      </c>
      <c r="E61" s="128">
        <f>MAART!F60</f>
        <v>0</v>
      </c>
      <c r="F61" s="129">
        <f>MAART!G60</f>
        <v>0</v>
      </c>
      <c r="G61" s="334">
        <f>MAART!H60</f>
        <v>0</v>
      </c>
      <c r="H61" s="335">
        <f>MAART!I60</f>
        <v>0</v>
      </c>
      <c r="I61" s="161">
        <f>MAART!R60</f>
        <v>0</v>
      </c>
      <c r="J61" s="131">
        <f>MAART!S60</f>
        <v>0</v>
      </c>
      <c r="K61" s="178" t="e">
        <f>MAART!T60</f>
        <v>#REF!</v>
      </c>
      <c r="L61" s="127">
        <f>MAART!U60</f>
        <v>0</v>
      </c>
      <c r="M61" s="130">
        <f>MAART!V60</f>
        <v>0</v>
      </c>
      <c r="N61" s="130">
        <f>MAART!W60</f>
        <v>0</v>
      </c>
      <c r="O61" s="132">
        <f>MAART!X60</f>
        <v>0</v>
      </c>
      <c r="P61" s="133" t="e">
        <f>MAART!Y60</f>
        <v>#REF!</v>
      </c>
      <c r="Q61" s="223" t="b">
        <f>IF(LEFT(MAART!L60,1)="V",MAART!R60+MAART!U60)</f>
        <v>0</v>
      </c>
      <c r="R61" s="243">
        <f>MAART!Z60</f>
        <v>0</v>
      </c>
      <c r="S61" s="244">
        <f>MAART!AB60</f>
        <v>0</v>
      </c>
    </row>
    <row r="62" spans="1:19" ht="12.75" customHeight="1" x14ac:dyDescent="0.2">
      <c r="A62" s="716">
        <f>MAART!B61</f>
        <v>42805</v>
      </c>
      <c r="B62" s="336">
        <f>MAART!C61</f>
        <v>0</v>
      </c>
      <c r="C62" s="135">
        <f>MAART!D61</f>
        <v>0</v>
      </c>
      <c r="D62" s="135">
        <f>MAART!E61</f>
        <v>0</v>
      </c>
      <c r="E62" s="135">
        <f>MAART!F61</f>
        <v>0</v>
      </c>
      <c r="F62" s="136">
        <f>MAART!G61</f>
        <v>0</v>
      </c>
      <c r="G62" s="337">
        <f>MAART!H61</f>
        <v>0</v>
      </c>
      <c r="H62" s="338">
        <f>MAART!I61</f>
        <v>0</v>
      </c>
      <c r="I62" s="169">
        <f>MAART!R61</f>
        <v>0</v>
      </c>
      <c r="J62" s="138">
        <f>MAART!S61</f>
        <v>0</v>
      </c>
      <c r="K62" s="179" t="e">
        <f>MAART!T61</f>
        <v>#REF!</v>
      </c>
      <c r="L62" s="134">
        <f>MAART!U61</f>
        <v>0</v>
      </c>
      <c r="M62" s="137">
        <f>MAART!V61</f>
        <v>0</v>
      </c>
      <c r="N62" s="137">
        <f>MAART!W61</f>
        <v>0</v>
      </c>
      <c r="O62" s="139">
        <f>MAART!X61</f>
        <v>0</v>
      </c>
      <c r="P62" s="140" t="e">
        <f>MAART!Y61</f>
        <v>#REF!</v>
      </c>
      <c r="Q62" s="221" t="b">
        <f>IF(LEFT(MAART!L61,1)="V",MAART!R61+MAART!U61)</f>
        <v>0</v>
      </c>
      <c r="R62" s="247">
        <f>MAART!Z61</f>
        <v>0</v>
      </c>
      <c r="S62" s="248">
        <f>MAART!AB61</f>
        <v>0</v>
      </c>
    </row>
    <row r="63" spans="1:19" ht="12.75" customHeight="1" x14ac:dyDescent="0.2">
      <c r="A63" s="717"/>
      <c r="B63" s="330">
        <f>MAART!C62</f>
        <v>0</v>
      </c>
      <c r="C63" s="121">
        <f>MAART!D62</f>
        <v>0</v>
      </c>
      <c r="D63" s="121">
        <f>MAART!E62</f>
        <v>0</v>
      </c>
      <c r="E63" s="121">
        <f>MAART!F62</f>
        <v>0</v>
      </c>
      <c r="F63" s="122">
        <f>MAART!G62</f>
        <v>0</v>
      </c>
      <c r="G63" s="331">
        <f>MAART!H62</f>
        <v>0</v>
      </c>
      <c r="H63" s="332">
        <f>MAART!I62</f>
        <v>0</v>
      </c>
      <c r="I63" s="160">
        <f>MAART!R62</f>
        <v>0</v>
      </c>
      <c r="J63" s="124">
        <f>MAART!S62</f>
        <v>0</v>
      </c>
      <c r="K63" s="176" t="e">
        <f>MAART!T62</f>
        <v>#REF!</v>
      </c>
      <c r="L63" s="120">
        <f>MAART!U62</f>
        <v>0</v>
      </c>
      <c r="M63" s="123">
        <f>MAART!V62</f>
        <v>0</v>
      </c>
      <c r="N63" s="123">
        <f>MAART!W62</f>
        <v>0</v>
      </c>
      <c r="O63" s="125">
        <f>MAART!X62</f>
        <v>0</v>
      </c>
      <c r="P63" s="126" t="e">
        <f>MAART!Y62</f>
        <v>#REF!</v>
      </c>
      <c r="Q63" s="222" t="b">
        <f>IF(LEFT(MAART!L62,1)="V",MAART!R62+MAART!U62)</f>
        <v>0</v>
      </c>
      <c r="R63" s="241">
        <f>MAART!Z62</f>
        <v>0</v>
      </c>
      <c r="S63" s="242">
        <f>MAART!AB62</f>
        <v>0</v>
      </c>
    </row>
    <row r="64" spans="1:19" ht="12.75" customHeight="1" x14ac:dyDescent="0.2">
      <c r="A64" s="717"/>
      <c r="B64" s="330">
        <f>MAART!C63</f>
        <v>0</v>
      </c>
      <c r="C64" s="121">
        <f>MAART!D63</f>
        <v>0</v>
      </c>
      <c r="D64" s="121">
        <f>MAART!E63</f>
        <v>0</v>
      </c>
      <c r="E64" s="121">
        <f>MAART!F63</f>
        <v>0</v>
      </c>
      <c r="F64" s="122">
        <f>MAART!G63</f>
        <v>0</v>
      </c>
      <c r="G64" s="331">
        <f>MAART!H63</f>
        <v>0</v>
      </c>
      <c r="H64" s="332">
        <f>MAART!I63</f>
        <v>0</v>
      </c>
      <c r="I64" s="160">
        <f>MAART!R63</f>
        <v>0</v>
      </c>
      <c r="J64" s="124">
        <f>MAART!S63</f>
        <v>0</v>
      </c>
      <c r="K64" s="176" t="e">
        <f>MAART!T63</f>
        <v>#REF!</v>
      </c>
      <c r="L64" s="120">
        <f>MAART!U63</f>
        <v>0</v>
      </c>
      <c r="M64" s="123">
        <f>MAART!V63</f>
        <v>0</v>
      </c>
      <c r="N64" s="123">
        <f>MAART!W63</f>
        <v>0</v>
      </c>
      <c r="O64" s="125">
        <f>MAART!X63</f>
        <v>0</v>
      </c>
      <c r="P64" s="126" t="e">
        <f>MAART!Y63</f>
        <v>#REF!</v>
      </c>
      <c r="Q64" s="222" t="b">
        <f>IF(LEFT(MAART!L63,1)="V",MAART!R63+MAART!U63)</f>
        <v>0</v>
      </c>
      <c r="R64" s="241">
        <f>MAART!Z63</f>
        <v>0</v>
      </c>
      <c r="S64" s="242">
        <f>MAART!AB63</f>
        <v>0</v>
      </c>
    </row>
    <row r="65" spans="1:19" ht="12.75" customHeight="1" x14ac:dyDescent="0.2">
      <c r="A65" s="717"/>
      <c r="B65" s="330">
        <f>MAART!C64</f>
        <v>0</v>
      </c>
      <c r="C65" s="121">
        <f>MAART!D64</f>
        <v>0</v>
      </c>
      <c r="D65" s="121">
        <f>MAART!E64</f>
        <v>0</v>
      </c>
      <c r="E65" s="121">
        <f>MAART!F64</f>
        <v>0</v>
      </c>
      <c r="F65" s="122">
        <f>MAART!G64</f>
        <v>0</v>
      </c>
      <c r="G65" s="331">
        <f>MAART!H64</f>
        <v>0</v>
      </c>
      <c r="H65" s="332">
        <f>MAART!I64</f>
        <v>0</v>
      </c>
      <c r="I65" s="160">
        <f>MAART!R64</f>
        <v>0</v>
      </c>
      <c r="J65" s="124">
        <f>MAART!S64</f>
        <v>0</v>
      </c>
      <c r="K65" s="176" t="e">
        <f>MAART!T64</f>
        <v>#REF!</v>
      </c>
      <c r="L65" s="120">
        <f>MAART!U64</f>
        <v>0</v>
      </c>
      <c r="M65" s="123">
        <f>MAART!V64</f>
        <v>0</v>
      </c>
      <c r="N65" s="123">
        <f>MAART!W64</f>
        <v>0</v>
      </c>
      <c r="O65" s="125">
        <f>MAART!X64</f>
        <v>0</v>
      </c>
      <c r="P65" s="126" t="e">
        <f>MAART!Y64</f>
        <v>#REF!</v>
      </c>
      <c r="Q65" s="222" t="b">
        <f>IF(LEFT(MAART!L64,1)="V",MAART!R64+MAART!U64)</f>
        <v>0</v>
      </c>
      <c r="R65" s="241">
        <f>MAART!Z64</f>
        <v>0</v>
      </c>
      <c r="S65" s="242">
        <f>MAART!AB64</f>
        <v>0</v>
      </c>
    </row>
    <row r="66" spans="1:19" ht="13.5" customHeight="1" thickBot="1" x14ac:dyDescent="0.25">
      <c r="A66" s="718"/>
      <c r="B66" s="339" t="e">
        <f>MAART!C65</f>
        <v>#REF!</v>
      </c>
      <c r="C66" s="142">
        <f>MAART!D65</f>
        <v>0</v>
      </c>
      <c r="D66" s="142">
        <f>MAART!E65</f>
        <v>0</v>
      </c>
      <c r="E66" s="142">
        <f>MAART!F65</f>
        <v>0</v>
      </c>
      <c r="F66" s="143">
        <f>MAART!G65</f>
        <v>0</v>
      </c>
      <c r="G66" s="340">
        <f>MAART!H65</f>
        <v>0</v>
      </c>
      <c r="H66" s="341">
        <f>MAART!I65</f>
        <v>0</v>
      </c>
      <c r="I66" s="168">
        <f>MAART!R65</f>
        <v>0</v>
      </c>
      <c r="J66" s="145">
        <f>MAART!S65</f>
        <v>0</v>
      </c>
      <c r="K66" s="177" t="e">
        <f>MAART!T65</f>
        <v>#REF!</v>
      </c>
      <c r="L66" s="141">
        <f>MAART!U65</f>
        <v>0</v>
      </c>
      <c r="M66" s="144">
        <f>MAART!V65</f>
        <v>0</v>
      </c>
      <c r="N66" s="144">
        <f>MAART!W65</f>
        <v>0</v>
      </c>
      <c r="O66" s="146">
        <f>MAART!X65</f>
        <v>0</v>
      </c>
      <c r="P66" s="147" t="e">
        <f>MAART!Y65</f>
        <v>#REF!</v>
      </c>
      <c r="Q66" s="224" t="b">
        <f>IF(LEFT(MAART!L65,1)="V",MAART!R65+MAART!U65)</f>
        <v>0</v>
      </c>
      <c r="R66" s="245">
        <f>MAART!Z65</f>
        <v>0</v>
      </c>
      <c r="S66" s="246">
        <f>MAART!AB65</f>
        <v>0</v>
      </c>
    </row>
    <row r="67" spans="1:19" ht="12.75" customHeight="1" x14ac:dyDescent="0.2">
      <c r="A67" s="716">
        <f>MAART!B66</f>
        <v>42806</v>
      </c>
      <c r="B67" s="327">
        <f>MAART!C66</f>
        <v>0</v>
      </c>
      <c r="C67" s="114">
        <f>MAART!D66</f>
        <v>0</v>
      </c>
      <c r="D67" s="114">
        <f>MAART!E66</f>
        <v>0</v>
      </c>
      <c r="E67" s="114">
        <f>MAART!F66</f>
        <v>0</v>
      </c>
      <c r="F67" s="115">
        <f>MAART!G66</f>
        <v>0</v>
      </c>
      <c r="G67" s="328">
        <f>MAART!H66</f>
        <v>0</v>
      </c>
      <c r="H67" s="329">
        <f>MAART!I66</f>
        <v>0</v>
      </c>
      <c r="I67" s="159">
        <f>MAART!R66</f>
        <v>0</v>
      </c>
      <c r="J67" s="117">
        <f>MAART!S66</f>
        <v>0</v>
      </c>
      <c r="K67" s="175" t="e">
        <f>MAART!T66</f>
        <v>#REF!</v>
      </c>
      <c r="L67" s="113">
        <f>MAART!U66</f>
        <v>0</v>
      </c>
      <c r="M67" s="116">
        <f>MAART!V66</f>
        <v>0</v>
      </c>
      <c r="N67" s="116">
        <f>MAART!W66</f>
        <v>0</v>
      </c>
      <c r="O67" s="118">
        <f>MAART!X66</f>
        <v>0</v>
      </c>
      <c r="P67" s="119" t="e">
        <f>MAART!Y66</f>
        <v>#REF!</v>
      </c>
      <c r="Q67" s="225" t="b">
        <f>IF(LEFT(MAART!L66,1)="V",MAART!R66+MAART!U66)</f>
        <v>0</v>
      </c>
      <c r="R67" s="239">
        <f>MAART!Z66</f>
        <v>0</v>
      </c>
      <c r="S67" s="240">
        <f>MAART!AB66</f>
        <v>0</v>
      </c>
    </row>
    <row r="68" spans="1:19" ht="12.75" customHeight="1" x14ac:dyDescent="0.2">
      <c r="A68" s="717"/>
      <c r="B68" s="330">
        <f>MAART!C67</f>
        <v>0</v>
      </c>
      <c r="C68" s="121">
        <f>MAART!D67</f>
        <v>0</v>
      </c>
      <c r="D68" s="121">
        <f>MAART!E67</f>
        <v>0</v>
      </c>
      <c r="E68" s="121">
        <f>MAART!F67</f>
        <v>0</v>
      </c>
      <c r="F68" s="122">
        <f>MAART!G67</f>
        <v>0</v>
      </c>
      <c r="G68" s="331">
        <f>MAART!H67</f>
        <v>0</v>
      </c>
      <c r="H68" s="332">
        <f>MAART!I67</f>
        <v>0</v>
      </c>
      <c r="I68" s="160">
        <f>MAART!R67</f>
        <v>0</v>
      </c>
      <c r="J68" s="124">
        <f>MAART!S67</f>
        <v>0</v>
      </c>
      <c r="K68" s="176" t="e">
        <f>MAART!T67</f>
        <v>#REF!</v>
      </c>
      <c r="L68" s="120">
        <f>MAART!U67</f>
        <v>0</v>
      </c>
      <c r="M68" s="123">
        <f>MAART!V67</f>
        <v>0</v>
      </c>
      <c r="N68" s="123">
        <f>MAART!W67</f>
        <v>0</v>
      </c>
      <c r="O68" s="125">
        <f>MAART!X67</f>
        <v>0</v>
      </c>
      <c r="P68" s="126" t="e">
        <f>MAART!Y67</f>
        <v>#REF!</v>
      </c>
      <c r="Q68" s="222" t="b">
        <f>IF(LEFT(MAART!L67,1)="V",MAART!R67+MAART!U67)</f>
        <v>0</v>
      </c>
      <c r="R68" s="241">
        <f>MAART!Z67</f>
        <v>0</v>
      </c>
      <c r="S68" s="242">
        <f>MAART!AB67</f>
        <v>0</v>
      </c>
    </row>
    <row r="69" spans="1:19" ht="12.75" customHeight="1" x14ac:dyDescent="0.2">
      <c r="A69" s="717"/>
      <c r="B69" s="330">
        <f>MAART!C68</f>
        <v>0</v>
      </c>
      <c r="C69" s="121">
        <f>MAART!D68</f>
        <v>0</v>
      </c>
      <c r="D69" s="121">
        <f>MAART!E68</f>
        <v>0</v>
      </c>
      <c r="E69" s="121">
        <f>MAART!F68</f>
        <v>0</v>
      </c>
      <c r="F69" s="122">
        <f>MAART!G68</f>
        <v>0</v>
      </c>
      <c r="G69" s="331">
        <f>MAART!H68</f>
        <v>0</v>
      </c>
      <c r="H69" s="332">
        <f>MAART!I68</f>
        <v>0</v>
      </c>
      <c r="I69" s="160">
        <f>MAART!R68</f>
        <v>0</v>
      </c>
      <c r="J69" s="124">
        <f>MAART!S68</f>
        <v>0</v>
      </c>
      <c r="K69" s="176" t="e">
        <f>MAART!T68</f>
        <v>#REF!</v>
      </c>
      <c r="L69" s="120">
        <f>MAART!U68</f>
        <v>0</v>
      </c>
      <c r="M69" s="123">
        <f>MAART!V68</f>
        <v>0</v>
      </c>
      <c r="N69" s="123">
        <f>MAART!W68</f>
        <v>0</v>
      </c>
      <c r="O69" s="125">
        <f>MAART!X68</f>
        <v>0</v>
      </c>
      <c r="P69" s="126" t="e">
        <f>MAART!Y68</f>
        <v>#REF!</v>
      </c>
      <c r="Q69" s="222" t="b">
        <f>IF(LEFT(MAART!L68,1)="V",MAART!R68+MAART!U68)</f>
        <v>0</v>
      </c>
      <c r="R69" s="241">
        <f>MAART!Z68</f>
        <v>0</v>
      </c>
      <c r="S69" s="242">
        <f>MAART!AB68</f>
        <v>0</v>
      </c>
    </row>
    <row r="70" spans="1:19" ht="12.75" customHeight="1" x14ac:dyDescent="0.2">
      <c r="A70" s="717"/>
      <c r="B70" s="330">
        <f>MAART!C69</f>
        <v>0</v>
      </c>
      <c r="C70" s="121">
        <f>MAART!D69</f>
        <v>0</v>
      </c>
      <c r="D70" s="121">
        <f>MAART!E69</f>
        <v>0</v>
      </c>
      <c r="E70" s="121">
        <f>MAART!F69</f>
        <v>0</v>
      </c>
      <c r="F70" s="122">
        <f>MAART!G69</f>
        <v>0</v>
      </c>
      <c r="G70" s="331">
        <f>MAART!H69</f>
        <v>0</v>
      </c>
      <c r="H70" s="332">
        <f>MAART!I69</f>
        <v>0</v>
      </c>
      <c r="I70" s="160">
        <f>MAART!R69</f>
        <v>0</v>
      </c>
      <c r="J70" s="124">
        <f>MAART!S69</f>
        <v>0</v>
      </c>
      <c r="K70" s="176" t="e">
        <f>MAART!T69</f>
        <v>#REF!</v>
      </c>
      <c r="L70" s="120">
        <f>MAART!U69</f>
        <v>0</v>
      </c>
      <c r="M70" s="123">
        <f>MAART!V69</f>
        <v>0</v>
      </c>
      <c r="N70" s="123">
        <f>MAART!W69</f>
        <v>0</v>
      </c>
      <c r="O70" s="125">
        <f>MAART!X69</f>
        <v>0</v>
      </c>
      <c r="P70" s="126" t="e">
        <f>MAART!Y69</f>
        <v>#REF!</v>
      </c>
      <c r="Q70" s="222" t="b">
        <f>IF(LEFT(MAART!L69,1)="V",MAART!R69+MAART!U69)</f>
        <v>0</v>
      </c>
      <c r="R70" s="241">
        <f>MAART!Z69</f>
        <v>0</v>
      </c>
      <c r="S70" s="242">
        <f>MAART!AB69</f>
        <v>0</v>
      </c>
    </row>
    <row r="71" spans="1:19" ht="13.5" customHeight="1" thickBot="1" x14ac:dyDescent="0.25">
      <c r="A71" s="718"/>
      <c r="B71" s="333" t="e">
        <f>MAART!C70</f>
        <v>#REF!</v>
      </c>
      <c r="C71" s="128">
        <f>MAART!D70</f>
        <v>0</v>
      </c>
      <c r="D71" s="128">
        <f>MAART!E70</f>
        <v>0</v>
      </c>
      <c r="E71" s="128">
        <f>MAART!F70</f>
        <v>0</v>
      </c>
      <c r="F71" s="129">
        <f>MAART!G70</f>
        <v>0</v>
      </c>
      <c r="G71" s="334">
        <f>MAART!H70</f>
        <v>0</v>
      </c>
      <c r="H71" s="335">
        <f>MAART!I70</f>
        <v>0</v>
      </c>
      <c r="I71" s="161">
        <f>MAART!R70</f>
        <v>0</v>
      </c>
      <c r="J71" s="131">
        <f>MAART!S70</f>
        <v>0</v>
      </c>
      <c r="K71" s="178" t="e">
        <f>MAART!T70</f>
        <v>#REF!</v>
      </c>
      <c r="L71" s="127">
        <f>MAART!U70</f>
        <v>0</v>
      </c>
      <c r="M71" s="130">
        <f>MAART!V70</f>
        <v>0</v>
      </c>
      <c r="N71" s="130">
        <f>MAART!W70</f>
        <v>0</v>
      </c>
      <c r="O71" s="132">
        <f>MAART!X70</f>
        <v>0</v>
      </c>
      <c r="P71" s="133" t="e">
        <f>MAART!Y70</f>
        <v>#REF!</v>
      </c>
      <c r="Q71" s="223" t="b">
        <f>IF(LEFT(MAART!L70,1)="V",MAART!R70+MAART!U70)</f>
        <v>0</v>
      </c>
      <c r="R71" s="243">
        <f>MAART!Z70</f>
        <v>0</v>
      </c>
      <c r="S71" s="244">
        <f>MAART!AB70</f>
        <v>0</v>
      </c>
    </row>
    <row r="72" spans="1:19" ht="12.75" customHeight="1" x14ac:dyDescent="0.2">
      <c r="A72" s="716">
        <f>MAART!B71</f>
        <v>42807</v>
      </c>
      <c r="B72" s="336">
        <f>MAART!C71</f>
        <v>0</v>
      </c>
      <c r="C72" s="135">
        <f>MAART!D71</f>
        <v>0</v>
      </c>
      <c r="D72" s="135">
        <f>MAART!E71</f>
        <v>0</v>
      </c>
      <c r="E72" s="135">
        <f>MAART!F71</f>
        <v>0</v>
      </c>
      <c r="F72" s="136">
        <f>MAART!G71</f>
        <v>0</v>
      </c>
      <c r="G72" s="337">
        <f>MAART!H71</f>
        <v>0</v>
      </c>
      <c r="H72" s="338">
        <f>MAART!I71</f>
        <v>0</v>
      </c>
      <c r="I72" s="169">
        <f>MAART!R71</f>
        <v>0</v>
      </c>
      <c r="J72" s="138">
        <f>MAART!S71</f>
        <v>0</v>
      </c>
      <c r="K72" s="179" t="e">
        <f>MAART!T71</f>
        <v>#REF!</v>
      </c>
      <c r="L72" s="134">
        <f>MAART!U71</f>
        <v>0</v>
      </c>
      <c r="M72" s="137">
        <f>MAART!V71</f>
        <v>0</v>
      </c>
      <c r="N72" s="137">
        <f>MAART!W71</f>
        <v>0</v>
      </c>
      <c r="O72" s="139">
        <f>MAART!X71</f>
        <v>0</v>
      </c>
      <c r="P72" s="140" t="e">
        <f>MAART!Y71</f>
        <v>#REF!</v>
      </c>
      <c r="Q72" s="221" t="b">
        <f>IF(LEFT(MAART!L71,1)="V",MAART!R71+MAART!U71)</f>
        <v>0</v>
      </c>
      <c r="R72" s="239">
        <f>MAART!Z71</f>
        <v>0</v>
      </c>
      <c r="S72" s="240">
        <f>MAART!AB71</f>
        <v>0</v>
      </c>
    </row>
    <row r="73" spans="1:19" ht="12.75" customHeight="1" x14ac:dyDescent="0.2">
      <c r="A73" s="717"/>
      <c r="B73" s="330">
        <f>MAART!C72</f>
        <v>0</v>
      </c>
      <c r="C73" s="121">
        <f>MAART!D72</f>
        <v>0</v>
      </c>
      <c r="D73" s="121">
        <f>MAART!E72</f>
        <v>0</v>
      </c>
      <c r="E73" s="121">
        <f>MAART!F72</f>
        <v>0</v>
      </c>
      <c r="F73" s="122">
        <f>MAART!G72</f>
        <v>0</v>
      </c>
      <c r="G73" s="331">
        <f>MAART!H72</f>
        <v>0</v>
      </c>
      <c r="H73" s="332">
        <f>MAART!I72</f>
        <v>0</v>
      </c>
      <c r="I73" s="160">
        <f>MAART!R72</f>
        <v>0</v>
      </c>
      <c r="J73" s="124">
        <f>MAART!S72</f>
        <v>0</v>
      </c>
      <c r="K73" s="176" t="e">
        <f>MAART!T72</f>
        <v>#REF!</v>
      </c>
      <c r="L73" s="120">
        <f>MAART!U72</f>
        <v>0</v>
      </c>
      <c r="M73" s="123">
        <f>MAART!V72</f>
        <v>0</v>
      </c>
      <c r="N73" s="123">
        <f>MAART!W72</f>
        <v>0</v>
      </c>
      <c r="O73" s="125">
        <f>MAART!X72</f>
        <v>0</v>
      </c>
      <c r="P73" s="126" t="e">
        <f>MAART!Y72</f>
        <v>#REF!</v>
      </c>
      <c r="Q73" s="222" t="b">
        <f>IF(LEFT(MAART!L72,1)="V",MAART!R72+MAART!U72)</f>
        <v>0</v>
      </c>
      <c r="R73" s="241">
        <f>MAART!Z72</f>
        <v>0</v>
      </c>
      <c r="S73" s="242">
        <f>MAART!AB72</f>
        <v>0</v>
      </c>
    </row>
    <row r="74" spans="1:19" ht="12.75" customHeight="1" x14ac:dyDescent="0.2">
      <c r="A74" s="717"/>
      <c r="B74" s="330">
        <f>MAART!C73</f>
        <v>0</v>
      </c>
      <c r="C74" s="121">
        <f>MAART!D73</f>
        <v>0</v>
      </c>
      <c r="D74" s="121">
        <f>MAART!E73</f>
        <v>0</v>
      </c>
      <c r="E74" s="121">
        <f>MAART!F73</f>
        <v>0</v>
      </c>
      <c r="F74" s="122">
        <f>MAART!G73</f>
        <v>0</v>
      </c>
      <c r="G74" s="331">
        <f>MAART!H73</f>
        <v>0</v>
      </c>
      <c r="H74" s="332">
        <f>MAART!I73</f>
        <v>0</v>
      </c>
      <c r="I74" s="160">
        <f>MAART!R73</f>
        <v>0</v>
      </c>
      <c r="J74" s="124">
        <f>MAART!S73</f>
        <v>0</v>
      </c>
      <c r="K74" s="176" t="e">
        <f>MAART!T73</f>
        <v>#REF!</v>
      </c>
      <c r="L74" s="120">
        <f>MAART!U73</f>
        <v>0</v>
      </c>
      <c r="M74" s="123">
        <f>MAART!V73</f>
        <v>0</v>
      </c>
      <c r="N74" s="123">
        <f>MAART!W73</f>
        <v>0</v>
      </c>
      <c r="O74" s="125">
        <f>MAART!X73</f>
        <v>0</v>
      </c>
      <c r="P74" s="126" t="e">
        <f>MAART!Y73</f>
        <v>#REF!</v>
      </c>
      <c r="Q74" s="222" t="b">
        <f>IF(LEFT(MAART!L73,1)="V",MAART!R73+MAART!U73)</f>
        <v>0</v>
      </c>
      <c r="R74" s="241">
        <f>MAART!Z73</f>
        <v>0</v>
      </c>
      <c r="S74" s="242">
        <f>MAART!AB73</f>
        <v>0</v>
      </c>
    </row>
    <row r="75" spans="1:19" ht="12.75" customHeight="1" x14ac:dyDescent="0.2">
      <c r="A75" s="717"/>
      <c r="B75" s="330">
        <f>MAART!C74</f>
        <v>0</v>
      </c>
      <c r="C75" s="121">
        <f>MAART!D74</f>
        <v>0</v>
      </c>
      <c r="D75" s="121">
        <f>MAART!E74</f>
        <v>0</v>
      </c>
      <c r="E75" s="121">
        <f>MAART!F74</f>
        <v>0</v>
      </c>
      <c r="F75" s="122">
        <f>MAART!G74</f>
        <v>0</v>
      </c>
      <c r="G75" s="331">
        <f>MAART!H74</f>
        <v>0</v>
      </c>
      <c r="H75" s="332">
        <f>MAART!I74</f>
        <v>0</v>
      </c>
      <c r="I75" s="160">
        <f>MAART!R74</f>
        <v>0</v>
      </c>
      <c r="J75" s="124">
        <f>MAART!S74</f>
        <v>0</v>
      </c>
      <c r="K75" s="176" t="e">
        <f>MAART!T74</f>
        <v>#REF!</v>
      </c>
      <c r="L75" s="120">
        <f>MAART!U74</f>
        <v>0</v>
      </c>
      <c r="M75" s="123">
        <f>MAART!V74</f>
        <v>0</v>
      </c>
      <c r="N75" s="123">
        <f>MAART!W74</f>
        <v>0</v>
      </c>
      <c r="O75" s="125">
        <f>MAART!X74</f>
        <v>0</v>
      </c>
      <c r="P75" s="126" t="e">
        <f>MAART!Y74</f>
        <v>#REF!</v>
      </c>
      <c r="Q75" s="222" t="b">
        <f>IF(LEFT(MAART!L74,1)="V",MAART!R74+MAART!U74)</f>
        <v>0</v>
      </c>
      <c r="R75" s="241">
        <f>MAART!Z74</f>
        <v>0</v>
      </c>
      <c r="S75" s="242">
        <f>MAART!AB74</f>
        <v>0</v>
      </c>
    </row>
    <row r="76" spans="1:19" ht="13.5" customHeight="1" thickBot="1" x14ac:dyDescent="0.25">
      <c r="A76" s="718"/>
      <c r="B76" s="339" t="e">
        <f>MAART!C75</f>
        <v>#REF!</v>
      </c>
      <c r="C76" s="142">
        <f>MAART!D75</f>
        <v>0</v>
      </c>
      <c r="D76" s="142">
        <f>MAART!E75</f>
        <v>0</v>
      </c>
      <c r="E76" s="142">
        <f>MAART!F75</f>
        <v>0</v>
      </c>
      <c r="F76" s="143">
        <f>MAART!G75</f>
        <v>0</v>
      </c>
      <c r="G76" s="340">
        <f>MAART!H75</f>
        <v>0</v>
      </c>
      <c r="H76" s="341">
        <f>MAART!I75</f>
        <v>0</v>
      </c>
      <c r="I76" s="168">
        <f>MAART!R75</f>
        <v>0</v>
      </c>
      <c r="J76" s="145">
        <f>MAART!S75</f>
        <v>0</v>
      </c>
      <c r="K76" s="177" t="e">
        <f>MAART!T75</f>
        <v>#REF!</v>
      </c>
      <c r="L76" s="141">
        <f>MAART!U75</f>
        <v>0</v>
      </c>
      <c r="M76" s="144">
        <f>MAART!V75</f>
        <v>0</v>
      </c>
      <c r="N76" s="144">
        <f>MAART!W75</f>
        <v>0</v>
      </c>
      <c r="O76" s="146">
        <f>MAART!X75</f>
        <v>0</v>
      </c>
      <c r="P76" s="147" t="e">
        <f>MAART!Y75</f>
        <v>#REF!</v>
      </c>
      <c r="Q76" s="224" t="b">
        <f>IF(LEFT(MAART!L75,1)="V",MAART!R75+MAART!U75)</f>
        <v>0</v>
      </c>
      <c r="R76" s="243">
        <f>MAART!Z75</f>
        <v>0</v>
      </c>
      <c r="S76" s="244">
        <f>MAART!AB75</f>
        <v>0</v>
      </c>
    </row>
    <row r="77" spans="1:19" ht="12.75" customHeight="1" x14ac:dyDescent="0.2">
      <c r="A77" s="716">
        <f>MAART!B76</f>
        <v>42808</v>
      </c>
      <c r="B77" s="327">
        <f>MAART!C76</f>
        <v>0</v>
      </c>
      <c r="C77" s="114">
        <f>MAART!D76</f>
        <v>0</v>
      </c>
      <c r="D77" s="114">
        <f>MAART!E76</f>
        <v>0</v>
      </c>
      <c r="E77" s="114">
        <f>MAART!F76</f>
        <v>0</v>
      </c>
      <c r="F77" s="115">
        <f>MAART!G76</f>
        <v>0</v>
      </c>
      <c r="G77" s="328">
        <f>MAART!H76</f>
        <v>0</v>
      </c>
      <c r="H77" s="329">
        <f>MAART!I76</f>
        <v>0</v>
      </c>
      <c r="I77" s="159">
        <f>MAART!R76</f>
        <v>0</v>
      </c>
      <c r="J77" s="117">
        <f>MAART!S76</f>
        <v>0</v>
      </c>
      <c r="K77" s="175" t="e">
        <f>MAART!T76</f>
        <v>#REF!</v>
      </c>
      <c r="L77" s="113">
        <f>MAART!U76</f>
        <v>0</v>
      </c>
      <c r="M77" s="116">
        <f>MAART!V76</f>
        <v>0</v>
      </c>
      <c r="N77" s="116">
        <f>MAART!W76</f>
        <v>0</v>
      </c>
      <c r="O77" s="118">
        <f>MAART!X76</f>
        <v>0</v>
      </c>
      <c r="P77" s="119" t="e">
        <f>MAART!Y76</f>
        <v>#REF!</v>
      </c>
      <c r="Q77" s="221" t="b">
        <f>IF(LEFT(MAART!L76,1)="V",MAART!R76+MAART!U76)</f>
        <v>0</v>
      </c>
      <c r="R77" s="239">
        <f>MAART!Z76</f>
        <v>0</v>
      </c>
      <c r="S77" s="240">
        <f>MAART!AB76</f>
        <v>0</v>
      </c>
    </row>
    <row r="78" spans="1:19" ht="12.75" customHeight="1" x14ac:dyDescent="0.2">
      <c r="A78" s="717"/>
      <c r="B78" s="330">
        <f>MAART!C77</f>
        <v>0</v>
      </c>
      <c r="C78" s="121">
        <f>MAART!D77</f>
        <v>0</v>
      </c>
      <c r="D78" s="121">
        <f>MAART!E77</f>
        <v>0</v>
      </c>
      <c r="E78" s="121">
        <f>MAART!F77</f>
        <v>0</v>
      </c>
      <c r="F78" s="122">
        <f>MAART!G77</f>
        <v>0</v>
      </c>
      <c r="G78" s="331">
        <f>MAART!H77</f>
        <v>0</v>
      </c>
      <c r="H78" s="332">
        <f>MAART!I77</f>
        <v>0</v>
      </c>
      <c r="I78" s="160">
        <f>MAART!R77</f>
        <v>0</v>
      </c>
      <c r="J78" s="124">
        <f>MAART!S77</f>
        <v>0</v>
      </c>
      <c r="K78" s="176" t="e">
        <f>MAART!T77</f>
        <v>#REF!</v>
      </c>
      <c r="L78" s="120">
        <f>MAART!U77</f>
        <v>0</v>
      </c>
      <c r="M78" s="123">
        <f>MAART!V77</f>
        <v>0</v>
      </c>
      <c r="N78" s="123">
        <f>MAART!W77</f>
        <v>0</v>
      </c>
      <c r="O78" s="125">
        <f>MAART!X77</f>
        <v>0</v>
      </c>
      <c r="P78" s="126" t="e">
        <f>MAART!Y77</f>
        <v>#REF!</v>
      </c>
      <c r="Q78" s="222" t="b">
        <f>IF(LEFT(MAART!L77,1)="V",MAART!R77+MAART!U77)</f>
        <v>0</v>
      </c>
      <c r="R78" s="241">
        <f>MAART!Z77</f>
        <v>0</v>
      </c>
      <c r="S78" s="242">
        <f>MAART!AB77</f>
        <v>0</v>
      </c>
    </row>
    <row r="79" spans="1:19" ht="12.75" customHeight="1" x14ac:dyDescent="0.2">
      <c r="A79" s="717"/>
      <c r="B79" s="330">
        <f>MAART!C78</f>
        <v>0</v>
      </c>
      <c r="C79" s="121">
        <f>MAART!D78</f>
        <v>0</v>
      </c>
      <c r="D79" s="121">
        <f>MAART!E78</f>
        <v>0</v>
      </c>
      <c r="E79" s="121">
        <f>MAART!F78</f>
        <v>0</v>
      </c>
      <c r="F79" s="122">
        <f>MAART!G78</f>
        <v>0</v>
      </c>
      <c r="G79" s="331">
        <f>MAART!H78</f>
        <v>0</v>
      </c>
      <c r="H79" s="332">
        <f>MAART!I78</f>
        <v>0</v>
      </c>
      <c r="I79" s="160">
        <f>MAART!R78</f>
        <v>0</v>
      </c>
      <c r="J79" s="124">
        <f>MAART!S78</f>
        <v>0</v>
      </c>
      <c r="K79" s="176" t="e">
        <f>MAART!T78</f>
        <v>#REF!</v>
      </c>
      <c r="L79" s="120">
        <f>MAART!U78</f>
        <v>0</v>
      </c>
      <c r="M79" s="123">
        <f>MAART!V78</f>
        <v>0</v>
      </c>
      <c r="N79" s="123">
        <f>MAART!W78</f>
        <v>0</v>
      </c>
      <c r="O79" s="125">
        <f>MAART!X78</f>
        <v>0</v>
      </c>
      <c r="P79" s="126" t="e">
        <f>MAART!Y78</f>
        <v>#REF!</v>
      </c>
      <c r="Q79" s="222" t="b">
        <f>IF(LEFT(MAART!L78,1)="V",MAART!R78+MAART!U78)</f>
        <v>0</v>
      </c>
      <c r="R79" s="241">
        <f>MAART!Z78</f>
        <v>0</v>
      </c>
      <c r="S79" s="242">
        <f>MAART!AB78</f>
        <v>0</v>
      </c>
    </row>
    <row r="80" spans="1:19" ht="12.75" customHeight="1" x14ac:dyDescent="0.2">
      <c r="A80" s="717"/>
      <c r="B80" s="330">
        <f>MAART!C79</f>
        <v>0</v>
      </c>
      <c r="C80" s="121">
        <f>MAART!D79</f>
        <v>0</v>
      </c>
      <c r="D80" s="121">
        <f>MAART!E79</f>
        <v>0</v>
      </c>
      <c r="E80" s="121">
        <f>MAART!F79</f>
        <v>0</v>
      </c>
      <c r="F80" s="122">
        <f>MAART!G79</f>
        <v>0</v>
      </c>
      <c r="G80" s="331">
        <f>MAART!H79</f>
        <v>0</v>
      </c>
      <c r="H80" s="332">
        <f>MAART!I79</f>
        <v>0</v>
      </c>
      <c r="I80" s="160">
        <f>MAART!R79</f>
        <v>0</v>
      </c>
      <c r="J80" s="124">
        <f>MAART!S79</f>
        <v>0</v>
      </c>
      <c r="K80" s="176" t="e">
        <f>MAART!T79</f>
        <v>#REF!</v>
      </c>
      <c r="L80" s="120">
        <f>MAART!U79</f>
        <v>0</v>
      </c>
      <c r="M80" s="123">
        <f>MAART!V79</f>
        <v>0</v>
      </c>
      <c r="N80" s="123">
        <f>MAART!W79</f>
        <v>0</v>
      </c>
      <c r="O80" s="125">
        <f>MAART!X79</f>
        <v>0</v>
      </c>
      <c r="P80" s="126" t="e">
        <f>MAART!Y79</f>
        <v>#REF!</v>
      </c>
      <c r="Q80" s="222" t="b">
        <f>IF(LEFT(MAART!L79,1)="V",MAART!R79+MAART!U79)</f>
        <v>0</v>
      </c>
      <c r="R80" s="241">
        <f>MAART!Z79</f>
        <v>0</v>
      </c>
      <c r="S80" s="242">
        <f>MAART!AB79</f>
        <v>0</v>
      </c>
    </row>
    <row r="81" spans="1:19" ht="13.5" customHeight="1" thickBot="1" x14ac:dyDescent="0.25">
      <c r="A81" s="718"/>
      <c r="B81" s="333" t="e">
        <f>MAART!C80</f>
        <v>#REF!</v>
      </c>
      <c r="C81" s="128">
        <f>MAART!D80</f>
        <v>0</v>
      </c>
      <c r="D81" s="128">
        <f>MAART!E80</f>
        <v>0</v>
      </c>
      <c r="E81" s="128">
        <f>MAART!F80</f>
        <v>0</v>
      </c>
      <c r="F81" s="129">
        <f>MAART!G80</f>
        <v>0</v>
      </c>
      <c r="G81" s="334">
        <f>MAART!H80</f>
        <v>0</v>
      </c>
      <c r="H81" s="335">
        <f>MAART!I80</f>
        <v>0</v>
      </c>
      <c r="I81" s="161">
        <f>MAART!R80</f>
        <v>0</v>
      </c>
      <c r="J81" s="131">
        <f>MAART!S80</f>
        <v>0</v>
      </c>
      <c r="K81" s="178" t="e">
        <f>MAART!T80</f>
        <v>#REF!</v>
      </c>
      <c r="L81" s="127">
        <f>MAART!U80</f>
        <v>0</v>
      </c>
      <c r="M81" s="130">
        <f>MAART!V80</f>
        <v>0</v>
      </c>
      <c r="N81" s="130">
        <f>MAART!W80</f>
        <v>0</v>
      </c>
      <c r="O81" s="132">
        <f>MAART!X80</f>
        <v>0</v>
      </c>
      <c r="P81" s="133" t="e">
        <f>MAART!Y80</f>
        <v>#REF!</v>
      </c>
      <c r="Q81" s="224" t="b">
        <f>IF(LEFT(MAART!L80,1)="V",MAART!R80+MAART!U80)</f>
        <v>0</v>
      </c>
      <c r="R81" s="243">
        <f>MAART!Z80</f>
        <v>0</v>
      </c>
      <c r="S81" s="244">
        <f>MAART!AB80</f>
        <v>0</v>
      </c>
    </row>
    <row r="82" spans="1:19" ht="12.75" customHeight="1" x14ac:dyDescent="0.2">
      <c r="A82" s="716">
        <f>MAART!B81</f>
        <v>42809</v>
      </c>
      <c r="B82" s="336">
        <f>MAART!C81</f>
        <v>0</v>
      </c>
      <c r="C82" s="135">
        <f>MAART!D81</f>
        <v>0</v>
      </c>
      <c r="D82" s="135">
        <f>MAART!E81</f>
        <v>0</v>
      </c>
      <c r="E82" s="135">
        <f>MAART!F81</f>
        <v>0</v>
      </c>
      <c r="F82" s="136">
        <f>MAART!G81</f>
        <v>0</v>
      </c>
      <c r="G82" s="337">
        <f>MAART!H81</f>
        <v>0</v>
      </c>
      <c r="H82" s="338">
        <f>MAART!I81</f>
        <v>0</v>
      </c>
      <c r="I82" s="169">
        <f>MAART!R81</f>
        <v>0</v>
      </c>
      <c r="J82" s="138">
        <f>MAART!S81</f>
        <v>0</v>
      </c>
      <c r="K82" s="179" t="e">
        <f>MAART!T81</f>
        <v>#REF!</v>
      </c>
      <c r="L82" s="134">
        <f>MAART!U81</f>
        <v>0</v>
      </c>
      <c r="M82" s="137">
        <f>MAART!V81</f>
        <v>0</v>
      </c>
      <c r="N82" s="137">
        <f>MAART!W81</f>
        <v>0</v>
      </c>
      <c r="O82" s="139">
        <f>MAART!X81</f>
        <v>0</v>
      </c>
      <c r="P82" s="140" t="e">
        <f>MAART!Y81</f>
        <v>#REF!</v>
      </c>
      <c r="Q82" s="221" t="b">
        <f>IF(LEFT(MAART!L81,1)="V",MAART!R81+MAART!U81)</f>
        <v>0</v>
      </c>
      <c r="R82" s="239">
        <f>MAART!Z81</f>
        <v>0</v>
      </c>
      <c r="S82" s="240">
        <f>MAART!AB81</f>
        <v>0</v>
      </c>
    </row>
    <row r="83" spans="1:19" ht="12.75" customHeight="1" x14ac:dyDescent="0.2">
      <c r="A83" s="717"/>
      <c r="B83" s="330">
        <f>MAART!C82</f>
        <v>0</v>
      </c>
      <c r="C83" s="121">
        <f>MAART!D82</f>
        <v>0</v>
      </c>
      <c r="D83" s="121">
        <f>MAART!E82</f>
        <v>0</v>
      </c>
      <c r="E83" s="121">
        <f>MAART!F82</f>
        <v>0</v>
      </c>
      <c r="F83" s="122">
        <f>MAART!G82</f>
        <v>0</v>
      </c>
      <c r="G83" s="331">
        <f>MAART!H82</f>
        <v>0</v>
      </c>
      <c r="H83" s="332">
        <f>MAART!I82</f>
        <v>0</v>
      </c>
      <c r="I83" s="160">
        <f>MAART!R82</f>
        <v>0</v>
      </c>
      <c r="J83" s="124">
        <f>MAART!S82</f>
        <v>0</v>
      </c>
      <c r="K83" s="176" t="e">
        <f>MAART!T82</f>
        <v>#REF!</v>
      </c>
      <c r="L83" s="120">
        <f>MAART!U82</f>
        <v>0</v>
      </c>
      <c r="M83" s="123">
        <f>MAART!V82</f>
        <v>0</v>
      </c>
      <c r="N83" s="123">
        <f>MAART!W82</f>
        <v>0</v>
      </c>
      <c r="O83" s="125">
        <f>MAART!X82</f>
        <v>0</v>
      </c>
      <c r="P83" s="126" t="e">
        <f>MAART!Y82</f>
        <v>#REF!</v>
      </c>
      <c r="Q83" s="222" t="b">
        <f>IF(LEFT(MAART!L82,1)="V",MAART!R82+MAART!U82)</f>
        <v>0</v>
      </c>
      <c r="R83" s="241">
        <f>MAART!Z82</f>
        <v>0</v>
      </c>
      <c r="S83" s="242">
        <f>MAART!AB82</f>
        <v>0</v>
      </c>
    </row>
    <row r="84" spans="1:19" ht="12.75" customHeight="1" x14ac:dyDescent="0.2">
      <c r="A84" s="717"/>
      <c r="B84" s="330">
        <f>MAART!C83</f>
        <v>0</v>
      </c>
      <c r="C84" s="121">
        <f>MAART!D83</f>
        <v>0</v>
      </c>
      <c r="D84" s="121">
        <f>MAART!E83</f>
        <v>0</v>
      </c>
      <c r="E84" s="121">
        <f>MAART!F83</f>
        <v>0</v>
      </c>
      <c r="F84" s="122">
        <f>MAART!G83</f>
        <v>0</v>
      </c>
      <c r="G84" s="331">
        <f>MAART!H83</f>
        <v>0</v>
      </c>
      <c r="H84" s="332">
        <f>MAART!I83</f>
        <v>0</v>
      </c>
      <c r="I84" s="160">
        <f>MAART!R83</f>
        <v>0</v>
      </c>
      <c r="J84" s="124">
        <f>MAART!S83</f>
        <v>0</v>
      </c>
      <c r="K84" s="176" t="e">
        <f>MAART!T83</f>
        <v>#REF!</v>
      </c>
      <c r="L84" s="120">
        <f>MAART!U83</f>
        <v>0</v>
      </c>
      <c r="M84" s="123">
        <f>MAART!V83</f>
        <v>0</v>
      </c>
      <c r="N84" s="123">
        <f>MAART!W83</f>
        <v>0</v>
      </c>
      <c r="O84" s="125">
        <f>MAART!X83</f>
        <v>0</v>
      </c>
      <c r="P84" s="126" t="e">
        <f>MAART!Y83</f>
        <v>#REF!</v>
      </c>
      <c r="Q84" s="222" t="b">
        <f>IF(LEFT(MAART!L83,1)="V",MAART!R83+MAART!U83)</f>
        <v>0</v>
      </c>
      <c r="R84" s="241">
        <f>MAART!Z83</f>
        <v>0</v>
      </c>
      <c r="S84" s="242">
        <f>MAART!AB83</f>
        <v>0</v>
      </c>
    </row>
    <row r="85" spans="1:19" ht="12.75" customHeight="1" x14ac:dyDescent="0.2">
      <c r="A85" s="717"/>
      <c r="B85" s="330">
        <f>MAART!C84</f>
        <v>0</v>
      </c>
      <c r="C85" s="121">
        <f>MAART!D84</f>
        <v>0</v>
      </c>
      <c r="D85" s="121">
        <f>MAART!E84</f>
        <v>0</v>
      </c>
      <c r="E85" s="121">
        <f>MAART!F84</f>
        <v>0</v>
      </c>
      <c r="F85" s="122">
        <f>MAART!G84</f>
        <v>0</v>
      </c>
      <c r="G85" s="331">
        <f>MAART!H84</f>
        <v>0</v>
      </c>
      <c r="H85" s="332">
        <f>MAART!I84</f>
        <v>0</v>
      </c>
      <c r="I85" s="160">
        <f>MAART!R84</f>
        <v>0</v>
      </c>
      <c r="J85" s="124">
        <f>MAART!S84</f>
        <v>0</v>
      </c>
      <c r="K85" s="176" t="e">
        <f>MAART!T84</f>
        <v>#REF!</v>
      </c>
      <c r="L85" s="120">
        <f>MAART!U84</f>
        <v>0</v>
      </c>
      <c r="M85" s="123">
        <f>MAART!V84</f>
        <v>0</v>
      </c>
      <c r="N85" s="123">
        <f>MAART!W84</f>
        <v>0</v>
      </c>
      <c r="O85" s="125">
        <f>MAART!X84</f>
        <v>0</v>
      </c>
      <c r="P85" s="126" t="e">
        <f>MAART!Y84</f>
        <v>#REF!</v>
      </c>
      <c r="Q85" s="222" t="b">
        <f>IF(LEFT(MAART!L84,1)="V",MAART!R84+MAART!U84)</f>
        <v>0</v>
      </c>
      <c r="R85" s="241">
        <f>MAART!Z84</f>
        <v>0</v>
      </c>
      <c r="S85" s="242">
        <f>MAART!AB84</f>
        <v>0</v>
      </c>
    </row>
    <row r="86" spans="1:19" ht="13.5" customHeight="1" thickBot="1" x14ac:dyDescent="0.25">
      <c r="A86" s="718"/>
      <c r="B86" s="339" t="e">
        <f>MAART!C85</f>
        <v>#REF!</v>
      </c>
      <c r="C86" s="142">
        <f>MAART!D85</f>
        <v>0</v>
      </c>
      <c r="D86" s="142">
        <f>MAART!E85</f>
        <v>0</v>
      </c>
      <c r="E86" s="142">
        <f>MAART!F85</f>
        <v>0</v>
      </c>
      <c r="F86" s="143">
        <f>MAART!G85</f>
        <v>0</v>
      </c>
      <c r="G86" s="340">
        <f>MAART!H85</f>
        <v>0</v>
      </c>
      <c r="H86" s="341">
        <f>MAART!I85</f>
        <v>0</v>
      </c>
      <c r="I86" s="168">
        <f>MAART!R85</f>
        <v>0</v>
      </c>
      <c r="J86" s="145">
        <f>MAART!S85</f>
        <v>0</v>
      </c>
      <c r="K86" s="177" t="e">
        <f>MAART!T85</f>
        <v>#REF!</v>
      </c>
      <c r="L86" s="141">
        <f>MAART!U85</f>
        <v>0</v>
      </c>
      <c r="M86" s="144">
        <f>MAART!V85</f>
        <v>0</v>
      </c>
      <c r="N86" s="144">
        <f>MAART!W85</f>
        <v>0</v>
      </c>
      <c r="O86" s="146">
        <f>MAART!X85</f>
        <v>0</v>
      </c>
      <c r="P86" s="147" t="e">
        <f>MAART!Y85</f>
        <v>#REF!</v>
      </c>
      <c r="Q86" s="224" t="b">
        <f>IF(LEFT(MAART!L85,1)="V",MAART!R85+MAART!U85)</f>
        <v>0</v>
      </c>
      <c r="R86" s="243">
        <f>MAART!Z85</f>
        <v>0</v>
      </c>
      <c r="S86" s="244">
        <f>MAART!AB85</f>
        <v>0</v>
      </c>
    </row>
    <row r="87" spans="1:19" ht="12.75" customHeight="1" x14ac:dyDescent="0.2">
      <c r="A87" s="716">
        <f>MAART!B86</f>
        <v>42810</v>
      </c>
      <c r="B87" s="327">
        <f>MAART!C86</f>
        <v>0</v>
      </c>
      <c r="C87" s="114">
        <f>MAART!D86</f>
        <v>0</v>
      </c>
      <c r="D87" s="114">
        <f>MAART!E86</f>
        <v>0</v>
      </c>
      <c r="E87" s="114">
        <f>MAART!F86</f>
        <v>0</v>
      </c>
      <c r="F87" s="115">
        <f>MAART!G86</f>
        <v>0</v>
      </c>
      <c r="G87" s="328">
        <f>MAART!H86</f>
        <v>0</v>
      </c>
      <c r="H87" s="329">
        <f>MAART!I86</f>
        <v>0</v>
      </c>
      <c r="I87" s="159">
        <f>MAART!R86</f>
        <v>0</v>
      </c>
      <c r="J87" s="117">
        <f>MAART!S86</f>
        <v>0</v>
      </c>
      <c r="K87" s="175" t="e">
        <f>MAART!T86</f>
        <v>#REF!</v>
      </c>
      <c r="L87" s="113">
        <f>MAART!U86</f>
        <v>0</v>
      </c>
      <c r="M87" s="116">
        <f>MAART!V86</f>
        <v>0</v>
      </c>
      <c r="N87" s="116">
        <f>MAART!W86</f>
        <v>0</v>
      </c>
      <c r="O87" s="118">
        <f>MAART!X86</f>
        <v>0</v>
      </c>
      <c r="P87" s="119" t="e">
        <f>MAART!Y86</f>
        <v>#REF!</v>
      </c>
      <c r="Q87" s="225" t="b">
        <f>IF(LEFT(MAART!L86,1)="V",MAART!R86+MAART!U86)</f>
        <v>0</v>
      </c>
      <c r="R87" s="247">
        <f>MAART!Z86</f>
        <v>0</v>
      </c>
      <c r="S87" s="248">
        <f>MAART!AB86</f>
        <v>0</v>
      </c>
    </row>
    <row r="88" spans="1:19" ht="12.75" customHeight="1" x14ac:dyDescent="0.2">
      <c r="A88" s="717"/>
      <c r="B88" s="330">
        <f>MAART!C87</f>
        <v>0</v>
      </c>
      <c r="C88" s="121">
        <f>MAART!D87</f>
        <v>0</v>
      </c>
      <c r="D88" s="121">
        <f>MAART!E87</f>
        <v>0</v>
      </c>
      <c r="E88" s="121">
        <f>MAART!F87</f>
        <v>0</v>
      </c>
      <c r="F88" s="122">
        <f>MAART!G87</f>
        <v>0</v>
      </c>
      <c r="G88" s="331">
        <f>MAART!H87</f>
        <v>0</v>
      </c>
      <c r="H88" s="332">
        <f>MAART!I87</f>
        <v>0</v>
      </c>
      <c r="I88" s="160">
        <f>MAART!R87</f>
        <v>0</v>
      </c>
      <c r="J88" s="124">
        <f>MAART!S87</f>
        <v>0</v>
      </c>
      <c r="K88" s="176" t="e">
        <f>MAART!T87</f>
        <v>#REF!</v>
      </c>
      <c r="L88" s="120">
        <f>MAART!U87</f>
        <v>0</v>
      </c>
      <c r="M88" s="123">
        <f>MAART!V87</f>
        <v>0</v>
      </c>
      <c r="N88" s="123">
        <f>MAART!W87</f>
        <v>0</v>
      </c>
      <c r="O88" s="125">
        <f>MAART!X87</f>
        <v>0</v>
      </c>
      <c r="P88" s="126" t="e">
        <f>MAART!Y87</f>
        <v>#REF!</v>
      </c>
      <c r="Q88" s="222" t="b">
        <f>IF(LEFT(MAART!L87,1)="V",MAART!R87+MAART!U87)</f>
        <v>0</v>
      </c>
      <c r="R88" s="241">
        <f>MAART!Z87</f>
        <v>0</v>
      </c>
      <c r="S88" s="242">
        <f>MAART!AB87</f>
        <v>0</v>
      </c>
    </row>
    <row r="89" spans="1:19" ht="12.75" customHeight="1" x14ac:dyDescent="0.2">
      <c r="A89" s="717"/>
      <c r="B89" s="330">
        <f>MAART!C88</f>
        <v>0</v>
      </c>
      <c r="C89" s="121">
        <f>MAART!D88</f>
        <v>0</v>
      </c>
      <c r="D89" s="121">
        <f>MAART!E88</f>
        <v>0</v>
      </c>
      <c r="E89" s="121">
        <f>MAART!F88</f>
        <v>0</v>
      </c>
      <c r="F89" s="122">
        <f>MAART!G88</f>
        <v>0</v>
      </c>
      <c r="G89" s="331">
        <f>MAART!H88</f>
        <v>0</v>
      </c>
      <c r="H89" s="332">
        <f>MAART!I88</f>
        <v>0</v>
      </c>
      <c r="I89" s="160">
        <f>MAART!R88</f>
        <v>0</v>
      </c>
      <c r="J89" s="124">
        <f>MAART!S88</f>
        <v>0</v>
      </c>
      <c r="K89" s="176" t="e">
        <f>MAART!T88</f>
        <v>#REF!</v>
      </c>
      <c r="L89" s="120">
        <f>MAART!U88</f>
        <v>0</v>
      </c>
      <c r="M89" s="123">
        <f>MAART!V88</f>
        <v>0</v>
      </c>
      <c r="N89" s="123">
        <f>MAART!W88</f>
        <v>0</v>
      </c>
      <c r="O89" s="125">
        <f>MAART!X88</f>
        <v>0</v>
      </c>
      <c r="P89" s="126" t="e">
        <f>MAART!Y88</f>
        <v>#REF!</v>
      </c>
      <c r="Q89" s="222" t="b">
        <f>IF(LEFT(MAART!L88,1)="V",MAART!R88+MAART!U88)</f>
        <v>0</v>
      </c>
      <c r="R89" s="241">
        <f>MAART!Z88</f>
        <v>0</v>
      </c>
      <c r="S89" s="242">
        <f>MAART!AB88</f>
        <v>0</v>
      </c>
    </row>
    <row r="90" spans="1:19" ht="12.75" customHeight="1" x14ac:dyDescent="0.2">
      <c r="A90" s="717"/>
      <c r="B90" s="330">
        <f>MAART!C89</f>
        <v>0</v>
      </c>
      <c r="C90" s="121">
        <f>MAART!D89</f>
        <v>0</v>
      </c>
      <c r="D90" s="121">
        <f>MAART!E89</f>
        <v>0</v>
      </c>
      <c r="E90" s="121">
        <f>MAART!F89</f>
        <v>0</v>
      </c>
      <c r="F90" s="122">
        <f>MAART!G89</f>
        <v>0</v>
      </c>
      <c r="G90" s="331">
        <f>MAART!H89</f>
        <v>0</v>
      </c>
      <c r="H90" s="332">
        <f>MAART!I89</f>
        <v>0</v>
      </c>
      <c r="I90" s="160">
        <f>MAART!R89</f>
        <v>0</v>
      </c>
      <c r="J90" s="124">
        <f>MAART!S89</f>
        <v>0</v>
      </c>
      <c r="K90" s="176" t="e">
        <f>MAART!T89</f>
        <v>#REF!</v>
      </c>
      <c r="L90" s="120">
        <f>MAART!U89</f>
        <v>0</v>
      </c>
      <c r="M90" s="123">
        <f>MAART!V89</f>
        <v>0</v>
      </c>
      <c r="N90" s="123">
        <f>MAART!W89</f>
        <v>0</v>
      </c>
      <c r="O90" s="125">
        <f>MAART!X89</f>
        <v>0</v>
      </c>
      <c r="P90" s="126" t="e">
        <f>MAART!Y89</f>
        <v>#REF!</v>
      </c>
      <c r="Q90" s="222" t="b">
        <f>IF(LEFT(MAART!L89,1)="V",MAART!R89+MAART!U89)</f>
        <v>0</v>
      </c>
      <c r="R90" s="241">
        <f>MAART!Z89</f>
        <v>0</v>
      </c>
      <c r="S90" s="242">
        <f>MAART!AB89</f>
        <v>0</v>
      </c>
    </row>
    <row r="91" spans="1:19" ht="13.5" customHeight="1" thickBot="1" x14ac:dyDescent="0.25">
      <c r="A91" s="718"/>
      <c r="B91" s="333" t="e">
        <f>MAART!C90</f>
        <v>#REF!</v>
      </c>
      <c r="C91" s="128">
        <f>MAART!D90</f>
        <v>0</v>
      </c>
      <c r="D91" s="128">
        <f>MAART!E90</f>
        <v>0</v>
      </c>
      <c r="E91" s="128">
        <f>MAART!F90</f>
        <v>0</v>
      </c>
      <c r="F91" s="129">
        <f>MAART!G90</f>
        <v>0</v>
      </c>
      <c r="G91" s="334">
        <f>MAART!H90</f>
        <v>0</v>
      </c>
      <c r="H91" s="335">
        <f>MAART!I90</f>
        <v>0</v>
      </c>
      <c r="I91" s="161">
        <f>MAART!R90</f>
        <v>0</v>
      </c>
      <c r="J91" s="131">
        <f>MAART!S90</f>
        <v>0</v>
      </c>
      <c r="K91" s="178" t="e">
        <f>MAART!T90</f>
        <v>#REF!</v>
      </c>
      <c r="L91" s="127">
        <f>MAART!U90</f>
        <v>0</v>
      </c>
      <c r="M91" s="130">
        <f>MAART!V90</f>
        <v>0</v>
      </c>
      <c r="N91" s="130">
        <f>MAART!W90</f>
        <v>0</v>
      </c>
      <c r="O91" s="132">
        <f>MAART!X90</f>
        <v>0</v>
      </c>
      <c r="P91" s="133" t="e">
        <f>MAART!Y90</f>
        <v>#REF!</v>
      </c>
      <c r="Q91" s="223" t="b">
        <f>IF(LEFT(MAART!L90,1)="V",MAART!R90+MAART!U90)</f>
        <v>0</v>
      </c>
      <c r="R91" s="245">
        <f>MAART!Z90</f>
        <v>0</v>
      </c>
      <c r="S91" s="246">
        <f>MAART!AB90</f>
        <v>0</v>
      </c>
    </row>
    <row r="92" spans="1:19" ht="12.75" customHeight="1" x14ac:dyDescent="0.2">
      <c r="A92" s="716">
        <f>MAART!B91</f>
        <v>42811</v>
      </c>
      <c r="B92" s="327">
        <f>MAART!C91</f>
        <v>0</v>
      </c>
      <c r="C92" s="114">
        <f>MAART!D91</f>
        <v>0</v>
      </c>
      <c r="D92" s="114">
        <f>MAART!E91</f>
        <v>0</v>
      </c>
      <c r="E92" s="114">
        <f>MAART!F91</f>
        <v>0</v>
      </c>
      <c r="F92" s="115">
        <f>MAART!G91</f>
        <v>0</v>
      </c>
      <c r="G92" s="328">
        <f>MAART!H91</f>
        <v>0</v>
      </c>
      <c r="H92" s="329">
        <f>MAART!I91</f>
        <v>0</v>
      </c>
      <c r="I92" s="159">
        <f>MAART!R91</f>
        <v>0</v>
      </c>
      <c r="J92" s="117">
        <f>MAART!S91</f>
        <v>0</v>
      </c>
      <c r="K92" s="175" t="e">
        <f>MAART!T91</f>
        <v>#REF!</v>
      </c>
      <c r="L92" s="113">
        <f>MAART!U91</f>
        <v>0</v>
      </c>
      <c r="M92" s="116">
        <f>MAART!V91</f>
        <v>0</v>
      </c>
      <c r="N92" s="116">
        <f>MAART!W91</f>
        <v>0</v>
      </c>
      <c r="O92" s="118">
        <f>MAART!X91</f>
        <v>0</v>
      </c>
      <c r="P92" s="119" t="e">
        <f>MAART!Y91</f>
        <v>#REF!</v>
      </c>
      <c r="Q92" s="221" t="b">
        <f>IF(LEFT(MAART!L91,1)="V",MAART!R91+MAART!U91)</f>
        <v>0</v>
      </c>
      <c r="R92" s="239">
        <f>MAART!Z91</f>
        <v>0</v>
      </c>
      <c r="S92" s="240">
        <f>MAART!AB91</f>
        <v>0</v>
      </c>
    </row>
    <row r="93" spans="1:19" ht="12.75" customHeight="1" x14ac:dyDescent="0.2">
      <c r="A93" s="717"/>
      <c r="B93" s="330">
        <f>MAART!C92</f>
        <v>0</v>
      </c>
      <c r="C93" s="121">
        <f>MAART!D92</f>
        <v>0</v>
      </c>
      <c r="D93" s="121">
        <f>MAART!E92</f>
        <v>0</v>
      </c>
      <c r="E93" s="121">
        <f>MAART!F92</f>
        <v>0</v>
      </c>
      <c r="F93" s="122">
        <f>MAART!G92</f>
        <v>0</v>
      </c>
      <c r="G93" s="331">
        <f>MAART!H92</f>
        <v>0</v>
      </c>
      <c r="H93" s="332">
        <f>MAART!I92</f>
        <v>0</v>
      </c>
      <c r="I93" s="160">
        <f>MAART!R92</f>
        <v>0</v>
      </c>
      <c r="J93" s="124">
        <f>MAART!S92</f>
        <v>0</v>
      </c>
      <c r="K93" s="176" t="e">
        <f>MAART!T92</f>
        <v>#REF!</v>
      </c>
      <c r="L93" s="120">
        <f>MAART!U92</f>
        <v>0</v>
      </c>
      <c r="M93" s="123">
        <f>MAART!V92</f>
        <v>0</v>
      </c>
      <c r="N93" s="123">
        <f>MAART!W92</f>
        <v>0</v>
      </c>
      <c r="O93" s="125">
        <f>MAART!X92</f>
        <v>0</v>
      </c>
      <c r="P93" s="126" t="e">
        <f>MAART!Y92</f>
        <v>#REF!</v>
      </c>
      <c r="Q93" s="222" t="b">
        <f>IF(LEFT(MAART!L92,1)="V",MAART!R92+MAART!U92)</f>
        <v>0</v>
      </c>
      <c r="R93" s="241">
        <f>MAART!Z92</f>
        <v>0</v>
      </c>
      <c r="S93" s="242">
        <f>MAART!AB92</f>
        <v>0</v>
      </c>
    </row>
    <row r="94" spans="1:19" ht="12.75" customHeight="1" x14ac:dyDescent="0.2">
      <c r="A94" s="717"/>
      <c r="B94" s="330">
        <f>MAART!C93</f>
        <v>0</v>
      </c>
      <c r="C94" s="121">
        <f>MAART!D93</f>
        <v>0</v>
      </c>
      <c r="D94" s="121">
        <f>MAART!E93</f>
        <v>0</v>
      </c>
      <c r="E94" s="121">
        <f>MAART!F93</f>
        <v>0</v>
      </c>
      <c r="F94" s="122">
        <f>MAART!G93</f>
        <v>0</v>
      </c>
      <c r="G94" s="331">
        <f>MAART!H93</f>
        <v>0</v>
      </c>
      <c r="H94" s="332">
        <f>MAART!I93</f>
        <v>0</v>
      </c>
      <c r="I94" s="160">
        <f>MAART!R93</f>
        <v>0</v>
      </c>
      <c r="J94" s="124">
        <f>MAART!S93</f>
        <v>0</v>
      </c>
      <c r="K94" s="176" t="e">
        <f>MAART!T93</f>
        <v>#REF!</v>
      </c>
      <c r="L94" s="120">
        <f>MAART!U93</f>
        <v>0</v>
      </c>
      <c r="M94" s="123">
        <f>MAART!V93</f>
        <v>0</v>
      </c>
      <c r="N94" s="123">
        <f>MAART!W93</f>
        <v>0</v>
      </c>
      <c r="O94" s="125">
        <f>MAART!X93</f>
        <v>0</v>
      </c>
      <c r="P94" s="126" t="e">
        <f>MAART!Y93</f>
        <v>#REF!</v>
      </c>
      <c r="Q94" s="222" t="b">
        <f>IF(LEFT(MAART!L93,1)="V",MAART!R93+MAART!U93)</f>
        <v>0</v>
      </c>
      <c r="R94" s="241">
        <f>MAART!Z93</f>
        <v>0</v>
      </c>
      <c r="S94" s="242">
        <f>MAART!AB93</f>
        <v>0</v>
      </c>
    </row>
    <row r="95" spans="1:19" ht="12.75" customHeight="1" x14ac:dyDescent="0.2">
      <c r="A95" s="717"/>
      <c r="B95" s="330">
        <f>MAART!C94</f>
        <v>0</v>
      </c>
      <c r="C95" s="121">
        <f>MAART!D94</f>
        <v>0</v>
      </c>
      <c r="D95" s="121">
        <f>MAART!E94</f>
        <v>0</v>
      </c>
      <c r="E95" s="121">
        <f>MAART!F94</f>
        <v>0</v>
      </c>
      <c r="F95" s="122">
        <f>MAART!G94</f>
        <v>0</v>
      </c>
      <c r="G95" s="331">
        <f>MAART!H94</f>
        <v>0</v>
      </c>
      <c r="H95" s="332">
        <f>MAART!I94</f>
        <v>0</v>
      </c>
      <c r="I95" s="160">
        <f>MAART!R94</f>
        <v>0</v>
      </c>
      <c r="J95" s="124">
        <f>MAART!S94</f>
        <v>0</v>
      </c>
      <c r="K95" s="176" t="e">
        <f>MAART!T94</f>
        <v>#REF!</v>
      </c>
      <c r="L95" s="120">
        <f>MAART!U94</f>
        <v>0</v>
      </c>
      <c r="M95" s="123">
        <f>MAART!V94</f>
        <v>0</v>
      </c>
      <c r="N95" s="123">
        <f>MAART!W94</f>
        <v>0</v>
      </c>
      <c r="O95" s="125">
        <f>MAART!X94</f>
        <v>0</v>
      </c>
      <c r="P95" s="126" t="e">
        <f>MAART!Y94</f>
        <v>#REF!</v>
      </c>
      <c r="Q95" s="222" t="b">
        <f>IF(LEFT(MAART!L94,1)="V",MAART!R94+MAART!U94)</f>
        <v>0</v>
      </c>
      <c r="R95" s="241">
        <f>MAART!Z94</f>
        <v>0</v>
      </c>
      <c r="S95" s="242">
        <f>MAART!AB94</f>
        <v>0</v>
      </c>
    </row>
    <row r="96" spans="1:19" ht="13.5" customHeight="1" thickBot="1" x14ac:dyDescent="0.25">
      <c r="A96" s="718"/>
      <c r="B96" s="333" t="e">
        <f>MAART!C95</f>
        <v>#REF!</v>
      </c>
      <c r="C96" s="128">
        <f>MAART!D95</f>
        <v>0</v>
      </c>
      <c r="D96" s="128">
        <f>MAART!E95</f>
        <v>0</v>
      </c>
      <c r="E96" s="128">
        <f>MAART!F95</f>
        <v>0</v>
      </c>
      <c r="F96" s="129">
        <f>MAART!G95</f>
        <v>0</v>
      </c>
      <c r="G96" s="334">
        <f>MAART!H95</f>
        <v>0</v>
      </c>
      <c r="H96" s="335">
        <f>MAART!I95</f>
        <v>0</v>
      </c>
      <c r="I96" s="161">
        <f>MAART!R95</f>
        <v>0</v>
      </c>
      <c r="J96" s="131">
        <f>MAART!S95</f>
        <v>0</v>
      </c>
      <c r="K96" s="178" t="e">
        <f>MAART!T95</f>
        <v>#REF!</v>
      </c>
      <c r="L96" s="127">
        <f>MAART!U95</f>
        <v>0</v>
      </c>
      <c r="M96" s="130">
        <f>MAART!V95</f>
        <v>0</v>
      </c>
      <c r="N96" s="130">
        <f>MAART!W95</f>
        <v>0</v>
      </c>
      <c r="O96" s="132">
        <f>MAART!X95</f>
        <v>0</v>
      </c>
      <c r="P96" s="133" t="e">
        <f>MAART!Y95</f>
        <v>#REF!</v>
      </c>
      <c r="Q96" s="224" t="b">
        <f>IF(LEFT(MAART!L95,1)="V",MAART!R95+MAART!U95)</f>
        <v>0</v>
      </c>
      <c r="R96" s="243">
        <f>MAART!Z95</f>
        <v>0</v>
      </c>
      <c r="S96" s="244">
        <f>MAART!AB95</f>
        <v>0</v>
      </c>
    </row>
    <row r="97" spans="1:19" ht="12.75" customHeight="1" x14ac:dyDescent="0.2">
      <c r="A97" s="716">
        <f>MAART!B96</f>
        <v>42812</v>
      </c>
      <c r="B97" s="327">
        <f>MAART!C96</f>
        <v>0</v>
      </c>
      <c r="C97" s="114">
        <f>MAART!D96</f>
        <v>0</v>
      </c>
      <c r="D97" s="114">
        <f>MAART!E96</f>
        <v>0</v>
      </c>
      <c r="E97" s="114">
        <f>MAART!F96</f>
        <v>0</v>
      </c>
      <c r="F97" s="115">
        <f>MAART!G96</f>
        <v>0</v>
      </c>
      <c r="G97" s="328">
        <f>MAART!H96</f>
        <v>0</v>
      </c>
      <c r="H97" s="329">
        <f>MAART!I96</f>
        <v>0</v>
      </c>
      <c r="I97" s="159">
        <f>MAART!R96</f>
        <v>0</v>
      </c>
      <c r="J97" s="117">
        <f>MAART!S96</f>
        <v>0</v>
      </c>
      <c r="K97" s="175" t="e">
        <f>MAART!T96</f>
        <v>#REF!</v>
      </c>
      <c r="L97" s="113">
        <f>MAART!U96</f>
        <v>0</v>
      </c>
      <c r="M97" s="116">
        <f>MAART!V96</f>
        <v>0</v>
      </c>
      <c r="N97" s="116">
        <f>MAART!W96</f>
        <v>0</v>
      </c>
      <c r="O97" s="118">
        <f>MAART!X96</f>
        <v>0</v>
      </c>
      <c r="P97" s="119" t="e">
        <f>MAART!Y96</f>
        <v>#REF!</v>
      </c>
      <c r="Q97" s="221" t="b">
        <f>IF(LEFT(MAART!L96,1)="V",MAART!R96+MAART!U96)</f>
        <v>0</v>
      </c>
      <c r="R97" s="239">
        <f>MAART!Z96</f>
        <v>0</v>
      </c>
      <c r="S97" s="240">
        <f>MAART!AB96</f>
        <v>0</v>
      </c>
    </row>
    <row r="98" spans="1:19" ht="12.75" customHeight="1" x14ac:dyDescent="0.2">
      <c r="A98" s="717"/>
      <c r="B98" s="330">
        <f>MAART!C97</f>
        <v>0</v>
      </c>
      <c r="C98" s="121">
        <f>MAART!D97</f>
        <v>0</v>
      </c>
      <c r="D98" s="121">
        <f>MAART!E97</f>
        <v>0</v>
      </c>
      <c r="E98" s="121">
        <f>MAART!F97</f>
        <v>0</v>
      </c>
      <c r="F98" s="122">
        <f>MAART!G97</f>
        <v>0</v>
      </c>
      <c r="G98" s="331">
        <f>MAART!H97</f>
        <v>0</v>
      </c>
      <c r="H98" s="332">
        <f>MAART!I97</f>
        <v>0</v>
      </c>
      <c r="I98" s="160">
        <f>MAART!R97</f>
        <v>0</v>
      </c>
      <c r="J98" s="124">
        <f>MAART!S97</f>
        <v>0</v>
      </c>
      <c r="K98" s="176" t="e">
        <f>MAART!T97</f>
        <v>#REF!</v>
      </c>
      <c r="L98" s="120">
        <f>MAART!U97</f>
        <v>0</v>
      </c>
      <c r="M98" s="123">
        <f>MAART!V97</f>
        <v>0</v>
      </c>
      <c r="N98" s="123">
        <f>MAART!W97</f>
        <v>0</v>
      </c>
      <c r="O98" s="125">
        <f>MAART!X97</f>
        <v>0</v>
      </c>
      <c r="P98" s="126" t="e">
        <f>MAART!Y97</f>
        <v>#REF!</v>
      </c>
      <c r="Q98" s="222" t="b">
        <f>IF(LEFT(MAART!L97,1)="V",MAART!R97+MAART!U97)</f>
        <v>0</v>
      </c>
      <c r="R98" s="241">
        <f>MAART!Z97</f>
        <v>0</v>
      </c>
      <c r="S98" s="242">
        <f>MAART!AB97</f>
        <v>0</v>
      </c>
    </row>
    <row r="99" spans="1:19" ht="12.75" customHeight="1" x14ac:dyDescent="0.2">
      <c r="A99" s="717"/>
      <c r="B99" s="330">
        <f>MAART!C98</f>
        <v>0</v>
      </c>
      <c r="C99" s="121">
        <f>MAART!D98</f>
        <v>0</v>
      </c>
      <c r="D99" s="121">
        <f>MAART!E98</f>
        <v>0</v>
      </c>
      <c r="E99" s="121">
        <f>MAART!F98</f>
        <v>0</v>
      </c>
      <c r="F99" s="122">
        <f>MAART!G98</f>
        <v>0</v>
      </c>
      <c r="G99" s="331">
        <f>MAART!H98</f>
        <v>0</v>
      </c>
      <c r="H99" s="332">
        <f>MAART!I98</f>
        <v>0</v>
      </c>
      <c r="I99" s="160">
        <f>MAART!R98</f>
        <v>0</v>
      </c>
      <c r="J99" s="124">
        <f>MAART!S98</f>
        <v>0</v>
      </c>
      <c r="K99" s="176" t="e">
        <f>MAART!T98</f>
        <v>#REF!</v>
      </c>
      <c r="L99" s="120">
        <f>MAART!U98</f>
        <v>0</v>
      </c>
      <c r="M99" s="123">
        <f>MAART!V98</f>
        <v>0</v>
      </c>
      <c r="N99" s="123">
        <f>MAART!W98</f>
        <v>0</v>
      </c>
      <c r="O99" s="125">
        <f>MAART!X98</f>
        <v>0</v>
      </c>
      <c r="P99" s="126" t="e">
        <f>MAART!Y98</f>
        <v>#REF!</v>
      </c>
      <c r="Q99" s="222" t="b">
        <f>IF(LEFT(MAART!L98,1)="V",MAART!R98+MAART!U98)</f>
        <v>0</v>
      </c>
      <c r="R99" s="241">
        <f>MAART!Z98</f>
        <v>0</v>
      </c>
      <c r="S99" s="242">
        <f>MAART!AB98</f>
        <v>0</v>
      </c>
    </row>
    <row r="100" spans="1:19" ht="12.75" customHeight="1" x14ac:dyDescent="0.2">
      <c r="A100" s="717"/>
      <c r="B100" s="330">
        <f>MAART!C99</f>
        <v>0</v>
      </c>
      <c r="C100" s="121">
        <f>MAART!D99</f>
        <v>0</v>
      </c>
      <c r="D100" s="121">
        <f>MAART!E99</f>
        <v>0</v>
      </c>
      <c r="E100" s="121">
        <f>MAART!F99</f>
        <v>0</v>
      </c>
      <c r="F100" s="122">
        <f>MAART!G99</f>
        <v>0</v>
      </c>
      <c r="G100" s="331">
        <f>MAART!H99</f>
        <v>0</v>
      </c>
      <c r="H100" s="332">
        <f>MAART!I99</f>
        <v>0</v>
      </c>
      <c r="I100" s="160">
        <f>MAART!R99</f>
        <v>0</v>
      </c>
      <c r="J100" s="124">
        <f>MAART!S99</f>
        <v>0</v>
      </c>
      <c r="K100" s="176" t="e">
        <f>MAART!T99</f>
        <v>#REF!</v>
      </c>
      <c r="L100" s="120">
        <f>MAART!U99</f>
        <v>0</v>
      </c>
      <c r="M100" s="123">
        <f>MAART!V99</f>
        <v>0</v>
      </c>
      <c r="N100" s="123">
        <f>MAART!W99</f>
        <v>0</v>
      </c>
      <c r="O100" s="125">
        <f>MAART!X99</f>
        <v>0</v>
      </c>
      <c r="P100" s="126" t="e">
        <f>MAART!Y99</f>
        <v>#REF!</v>
      </c>
      <c r="Q100" s="222" t="b">
        <f>IF(LEFT(MAART!L99,1)="V",MAART!R99+MAART!U99)</f>
        <v>0</v>
      </c>
      <c r="R100" s="241">
        <f>MAART!Z99</f>
        <v>0</v>
      </c>
      <c r="S100" s="242">
        <f>MAART!AB99</f>
        <v>0</v>
      </c>
    </row>
    <row r="101" spans="1:19" ht="13.5" customHeight="1" thickBot="1" x14ac:dyDescent="0.25">
      <c r="A101" s="718"/>
      <c r="B101" s="333" t="e">
        <f>MAART!C100</f>
        <v>#REF!</v>
      </c>
      <c r="C101" s="128">
        <f>MAART!D100</f>
        <v>0</v>
      </c>
      <c r="D101" s="128">
        <f>MAART!E100</f>
        <v>0</v>
      </c>
      <c r="E101" s="128">
        <f>MAART!F100</f>
        <v>0</v>
      </c>
      <c r="F101" s="129">
        <f>MAART!G100</f>
        <v>0</v>
      </c>
      <c r="G101" s="334">
        <f>MAART!H100</f>
        <v>0</v>
      </c>
      <c r="H101" s="335">
        <f>MAART!I100</f>
        <v>0</v>
      </c>
      <c r="I101" s="161">
        <f>MAART!R100</f>
        <v>0</v>
      </c>
      <c r="J101" s="131">
        <f>MAART!S100</f>
        <v>0</v>
      </c>
      <c r="K101" s="178" t="e">
        <f>MAART!T100</f>
        <v>#REF!</v>
      </c>
      <c r="L101" s="127">
        <f>MAART!U100</f>
        <v>0</v>
      </c>
      <c r="M101" s="130">
        <f>MAART!V100</f>
        <v>0</v>
      </c>
      <c r="N101" s="130">
        <f>MAART!W100</f>
        <v>0</v>
      </c>
      <c r="O101" s="132">
        <f>MAART!X100</f>
        <v>0</v>
      </c>
      <c r="P101" s="133" t="e">
        <f>MAART!Y100</f>
        <v>#REF!</v>
      </c>
      <c r="Q101" s="224" t="b">
        <f>IF(LEFT(MAART!L100,1)="V",MAART!R100+MAART!U100)</f>
        <v>0</v>
      </c>
      <c r="R101" s="243">
        <f>MAART!Z100</f>
        <v>0</v>
      </c>
      <c r="S101" s="244">
        <f>MAART!AB100</f>
        <v>0</v>
      </c>
    </row>
    <row r="102" spans="1:19" ht="12.75" customHeight="1" x14ac:dyDescent="0.2">
      <c r="A102" s="716">
        <f>MAART!B101</f>
        <v>42813</v>
      </c>
      <c r="B102" s="336">
        <f>MAART!C101</f>
        <v>0</v>
      </c>
      <c r="C102" s="135">
        <f>MAART!D101</f>
        <v>0</v>
      </c>
      <c r="D102" s="135">
        <f>MAART!E101</f>
        <v>0</v>
      </c>
      <c r="E102" s="135">
        <f>MAART!F101</f>
        <v>0</v>
      </c>
      <c r="F102" s="136">
        <f>MAART!G101</f>
        <v>0</v>
      </c>
      <c r="G102" s="337">
        <f>MAART!H101</f>
        <v>0</v>
      </c>
      <c r="H102" s="338">
        <f>MAART!I101</f>
        <v>0</v>
      </c>
      <c r="I102" s="169">
        <f>MAART!R101</f>
        <v>0</v>
      </c>
      <c r="J102" s="138">
        <f>MAART!S101</f>
        <v>0</v>
      </c>
      <c r="K102" s="179" t="e">
        <f>MAART!T101</f>
        <v>#REF!</v>
      </c>
      <c r="L102" s="134">
        <f>MAART!U101</f>
        <v>0</v>
      </c>
      <c r="M102" s="137">
        <f>MAART!V101</f>
        <v>0</v>
      </c>
      <c r="N102" s="137">
        <f>MAART!W101</f>
        <v>0</v>
      </c>
      <c r="O102" s="139">
        <f>MAART!X101</f>
        <v>0</v>
      </c>
      <c r="P102" s="140" t="e">
        <f>MAART!Y101</f>
        <v>#REF!</v>
      </c>
      <c r="Q102" s="221" t="b">
        <f>IF(LEFT(MAART!L101,1)="V",MAART!R101+MAART!U101)</f>
        <v>0</v>
      </c>
      <c r="R102" s="239">
        <f>MAART!Z101</f>
        <v>0</v>
      </c>
      <c r="S102" s="240">
        <f>MAART!AB101</f>
        <v>0</v>
      </c>
    </row>
    <row r="103" spans="1:19" ht="12.75" customHeight="1" x14ac:dyDescent="0.2">
      <c r="A103" s="717"/>
      <c r="B103" s="330">
        <f>MAART!C102</f>
        <v>0</v>
      </c>
      <c r="C103" s="121">
        <f>MAART!D102</f>
        <v>0</v>
      </c>
      <c r="D103" s="121">
        <f>MAART!E102</f>
        <v>0</v>
      </c>
      <c r="E103" s="121">
        <f>MAART!F102</f>
        <v>0</v>
      </c>
      <c r="F103" s="122">
        <f>MAART!G102</f>
        <v>0</v>
      </c>
      <c r="G103" s="331">
        <f>MAART!H102</f>
        <v>0</v>
      </c>
      <c r="H103" s="332">
        <f>MAART!I102</f>
        <v>0</v>
      </c>
      <c r="I103" s="160">
        <f>MAART!R102</f>
        <v>0</v>
      </c>
      <c r="J103" s="124">
        <f>MAART!S102</f>
        <v>0</v>
      </c>
      <c r="K103" s="176" t="e">
        <f>MAART!T102</f>
        <v>#REF!</v>
      </c>
      <c r="L103" s="120">
        <f>MAART!U102</f>
        <v>0</v>
      </c>
      <c r="M103" s="123">
        <f>MAART!V102</f>
        <v>0</v>
      </c>
      <c r="N103" s="123">
        <f>MAART!W102</f>
        <v>0</v>
      </c>
      <c r="O103" s="125">
        <f>MAART!X102</f>
        <v>0</v>
      </c>
      <c r="P103" s="126" t="e">
        <f>MAART!Y102</f>
        <v>#REF!</v>
      </c>
      <c r="Q103" s="222" t="b">
        <f>IF(LEFT(MAART!L102,1)="V",MAART!R102+MAART!U102)</f>
        <v>0</v>
      </c>
      <c r="R103" s="241">
        <f>MAART!Z102</f>
        <v>0</v>
      </c>
      <c r="S103" s="242">
        <f>MAART!AB102</f>
        <v>0</v>
      </c>
    </row>
    <row r="104" spans="1:19" ht="12.75" customHeight="1" x14ac:dyDescent="0.2">
      <c r="A104" s="717"/>
      <c r="B104" s="330">
        <f>MAART!C103</f>
        <v>0</v>
      </c>
      <c r="C104" s="121">
        <f>MAART!D103</f>
        <v>0</v>
      </c>
      <c r="D104" s="121">
        <f>MAART!E103</f>
        <v>0</v>
      </c>
      <c r="E104" s="121">
        <f>MAART!F103</f>
        <v>0</v>
      </c>
      <c r="F104" s="122">
        <f>MAART!G103</f>
        <v>0</v>
      </c>
      <c r="G104" s="331">
        <f>MAART!H103</f>
        <v>0</v>
      </c>
      <c r="H104" s="332">
        <f>MAART!I103</f>
        <v>0</v>
      </c>
      <c r="I104" s="160">
        <f>MAART!R103</f>
        <v>0</v>
      </c>
      <c r="J104" s="124">
        <f>MAART!S103</f>
        <v>0</v>
      </c>
      <c r="K104" s="176" t="e">
        <f>MAART!T103</f>
        <v>#REF!</v>
      </c>
      <c r="L104" s="120">
        <f>MAART!U103</f>
        <v>0</v>
      </c>
      <c r="M104" s="123">
        <f>MAART!V103</f>
        <v>0</v>
      </c>
      <c r="N104" s="123">
        <f>MAART!W103</f>
        <v>0</v>
      </c>
      <c r="O104" s="125">
        <f>MAART!X103</f>
        <v>0</v>
      </c>
      <c r="P104" s="126" t="e">
        <f>MAART!Y103</f>
        <v>#REF!</v>
      </c>
      <c r="Q104" s="222" t="b">
        <f>IF(LEFT(MAART!L103,1)="V",MAART!R103+MAART!U103)</f>
        <v>0</v>
      </c>
      <c r="R104" s="241">
        <f>MAART!Z103</f>
        <v>0</v>
      </c>
      <c r="S104" s="242">
        <f>MAART!AB103</f>
        <v>0</v>
      </c>
    </row>
    <row r="105" spans="1:19" ht="12.75" customHeight="1" x14ac:dyDescent="0.2">
      <c r="A105" s="717"/>
      <c r="B105" s="330">
        <f>MAART!C104</f>
        <v>0</v>
      </c>
      <c r="C105" s="121">
        <f>MAART!D104</f>
        <v>0</v>
      </c>
      <c r="D105" s="121">
        <f>MAART!E104</f>
        <v>0</v>
      </c>
      <c r="E105" s="121">
        <f>MAART!F104</f>
        <v>0</v>
      </c>
      <c r="F105" s="122">
        <f>MAART!G104</f>
        <v>0</v>
      </c>
      <c r="G105" s="331">
        <f>MAART!H104</f>
        <v>0</v>
      </c>
      <c r="H105" s="332">
        <f>MAART!I104</f>
        <v>0</v>
      </c>
      <c r="I105" s="160">
        <f>MAART!R104</f>
        <v>0</v>
      </c>
      <c r="J105" s="124">
        <f>MAART!S104</f>
        <v>0</v>
      </c>
      <c r="K105" s="176" t="e">
        <f>MAART!T104</f>
        <v>#REF!</v>
      </c>
      <c r="L105" s="120">
        <f>MAART!U104</f>
        <v>0</v>
      </c>
      <c r="M105" s="123">
        <f>MAART!V104</f>
        <v>0</v>
      </c>
      <c r="N105" s="123">
        <f>MAART!W104</f>
        <v>0</v>
      </c>
      <c r="O105" s="125">
        <f>MAART!X104</f>
        <v>0</v>
      </c>
      <c r="P105" s="126" t="e">
        <f>MAART!Y104</f>
        <v>#REF!</v>
      </c>
      <c r="Q105" s="222" t="b">
        <f>IF(LEFT(MAART!L104,1)="V",MAART!R104+MAART!U104)</f>
        <v>0</v>
      </c>
      <c r="R105" s="241">
        <f>MAART!Z104</f>
        <v>0</v>
      </c>
      <c r="S105" s="242">
        <f>MAART!AB104</f>
        <v>0</v>
      </c>
    </row>
    <row r="106" spans="1:19" ht="13.5" customHeight="1" thickBot="1" x14ac:dyDescent="0.25">
      <c r="A106" s="718"/>
      <c r="B106" s="339" t="e">
        <f>MAART!C105</f>
        <v>#REF!</v>
      </c>
      <c r="C106" s="142">
        <f>MAART!D105</f>
        <v>0</v>
      </c>
      <c r="D106" s="142">
        <f>MAART!E105</f>
        <v>0</v>
      </c>
      <c r="E106" s="142">
        <f>MAART!F105</f>
        <v>0</v>
      </c>
      <c r="F106" s="143">
        <f>MAART!G105</f>
        <v>0</v>
      </c>
      <c r="G106" s="340">
        <f>MAART!H105</f>
        <v>0</v>
      </c>
      <c r="H106" s="341">
        <f>MAART!I105</f>
        <v>0</v>
      </c>
      <c r="I106" s="168">
        <f>MAART!R105</f>
        <v>0</v>
      </c>
      <c r="J106" s="145">
        <f>MAART!S105</f>
        <v>0</v>
      </c>
      <c r="K106" s="177" t="e">
        <f>MAART!T105</f>
        <v>#REF!</v>
      </c>
      <c r="L106" s="141">
        <f>MAART!U105</f>
        <v>0</v>
      </c>
      <c r="M106" s="144">
        <f>MAART!V105</f>
        <v>0</v>
      </c>
      <c r="N106" s="144">
        <f>MAART!W105</f>
        <v>0</v>
      </c>
      <c r="O106" s="146">
        <f>MAART!X105</f>
        <v>0</v>
      </c>
      <c r="P106" s="147" t="e">
        <f>MAART!Y105</f>
        <v>#REF!</v>
      </c>
      <c r="Q106" s="224" t="b">
        <f>IF(LEFT(MAART!L105,1)="V",MAART!R105+MAART!U105)</f>
        <v>0</v>
      </c>
      <c r="R106" s="243">
        <f>MAART!Z105</f>
        <v>0</v>
      </c>
      <c r="S106" s="244">
        <f>MAART!AB105</f>
        <v>0</v>
      </c>
    </row>
    <row r="107" spans="1:19" ht="12.75" customHeight="1" x14ac:dyDescent="0.2">
      <c r="A107" s="716">
        <f>MAART!B106</f>
        <v>42814</v>
      </c>
      <c r="B107" s="327">
        <f>MAART!C106</f>
        <v>0</v>
      </c>
      <c r="C107" s="114">
        <f>MAART!D106</f>
        <v>0</v>
      </c>
      <c r="D107" s="114">
        <f>MAART!E106</f>
        <v>0</v>
      </c>
      <c r="E107" s="114">
        <f>MAART!F106</f>
        <v>0</v>
      </c>
      <c r="F107" s="115">
        <f>MAART!G106</f>
        <v>0</v>
      </c>
      <c r="G107" s="328">
        <f>MAART!H106</f>
        <v>0</v>
      </c>
      <c r="H107" s="329">
        <f>MAART!I106</f>
        <v>0</v>
      </c>
      <c r="I107" s="159">
        <f>MAART!R106</f>
        <v>0</v>
      </c>
      <c r="J107" s="117">
        <f>MAART!S106</f>
        <v>0</v>
      </c>
      <c r="K107" s="175" t="e">
        <f>MAART!T106</f>
        <v>#REF!</v>
      </c>
      <c r="L107" s="113">
        <f>MAART!U106</f>
        <v>0</v>
      </c>
      <c r="M107" s="116">
        <f>MAART!V106</f>
        <v>0</v>
      </c>
      <c r="N107" s="116">
        <f>MAART!W106</f>
        <v>0</v>
      </c>
      <c r="O107" s="118">
        <f>MAART!X106</f>
        <v>0</v>
      </c>
      <c r="P107" s="119" t="e">
        <f>MAART!Y106</f>
        <v>#REF!</v>
      </c>
      <c r="Q107" s="225" t="b">
        <f>IF(LEFT(MAART!L106,1)="V",MAART!R106+MAART!U106)</f>
        <v>0</v>
      </c>
      <c r="R107" s="247">
        <f>MAART!Z106</f>
        <v>0</v>
      </c>
      <c r="S107" s="248">
        <f>MAART!AB106</f>
        <v>0</v>
      </c>
    </row>
    <row r="108" spans="1:19" ht="12.75" customHeight="1" x14ac:dyDescent="0.2">
      <c r="A108" s="717"/>
      <c r="B108" s="330">
        <f>MAART!C107</f>
        <v>0</v>
      </c>
      <c r="C108" s="121">
        <f>MAART!D107</f>
        <v>0</v>
      </c>
      <c r="D108" s="121">
        <f>MAART!E107</f>
        <v>0</v>
      </c>
      <c r="E108" s="121">
        <f>MAART!F107</f>
        <v>0</v>
      </c>
      <c r="F108" s="122">
        <f>MAART!G107</f>
        <v>0</v>
      </c>
      <c r="G108" s="331">
        <f>MAART!H107</f>
        <v>0</v>
      </c>
      <c r="H108" s="332">
        <f>MAART!I107</f>
        <v>0</v>
      </c>
      <c r="I108" s="160">
        <f>MAART!R107</f>
        <v>0</v>
      </c>
      <c r="J108" s="124">
        <f>MAART!S107</f>
        <v>0</v>
      </c>
      <c r="K108" s="176" t="e">
        <f>MAART!T107</f>
        <v>#REF!</v>
      </c>
      <c r="L108" s="120">
        <f>MAART!U107</f>
        <v>0</v>
      </c>
      <c r="M108" s="123">
        <f>MAART!V107</f>
        <v>0</v>
      </c>
      <c r="N108" s="123">
        <f>MAART!W107</f>
        <v>0</v>
      </c>
      <c r="O108" s="125">
        <f>MAART!X107</f>
        <v>0</v>
      </c>
      <c r="P108" s="126" t="e">
        <f>MAART!Y107</f>
        <v>#REF!</v>
      </c>
      <c r="Q108" s="222" t="b">
        <f>IF(LEFT(MAART!L107,1)="V",MAART!R107+MAART!U107)</f>
        <v>0</v>
      </c>
      <c r="R108" s="241">
        <f>MAART!Z107</f>
        <v>0</v>
      </c>
      <c r="S108" s="242">
        <f>MAART!AB107</f>
        <v>0</v>
      </c>
    </row>
    <row r="109" spans="1:19" ht="12.75" customHeight="1" x14ac:dyDescent="0.2">
      <c r="A109" s="717"/>
      <c r="B109" s="330">
        <f>MAART!C108</f>
        <v>0</v>
      </c>
      <c r="C109" s="121">
        <f>MAART!D108</f>
        <v>0</v>
      </c>
      <c r="D109" s="121">
        <f>MAART!E108</f>
        <v>0</v>
      </c>
      <c r="E109" s="121">
        <f>MAART!F108</f>
        <v>0</v>
      </c>
      <c r="F109" s="122">
        <f>MAART!G108</f>
        <v>0</v>
      </c>
      <c r="G109" s="331">
        <f>MAART!H108</f>
        <v>0</v>
      </c>
      <c r="H109" s="332">
        <f>MAART!I108</f>
        <v>0</v>
      </c>
      <c r="I109" s="160">
        <f>MAART!R108</f>
        <v>0</v>
      </c>
      <c r="J109" s="124">
        <f>MAART!S108</f>
        <v>0</v>
      </c>
      <c r="K109" s="176" t="e">
        <f>MAART!T108</f>
        <v>#REF!</v>
      </c>
      <c r="L109" s="120">
        <f>MAART!U108</f>
        <v>0</v>
      </c>
      <c r="M109" s="123">
        <f>MAART!V108</f>
        <v>0</v>
      </c>
      <c r="N109" s="123">
        <f>MAART!W108</f>
        <v>0</v>
      </c>
      <c r="O109" s="125">
        <f>MAART!X108</f>
        <v>0</v>
      </c>
      <c r="P109" s="126" t="e">
        <f>MAART!Y108</f>
        <v>#REF!</v>
      </c>
      <c r="Q109" s="222" t="b">
        <f>IF(LEFT(MAART!L108,1)="V",MAART!R108+MAART!U108)</f>
        <v>0</v>
      </c>
      <c r="R109" s="241">
        <f>MAART!Z108</f>
        <v>0</v>
      </c>
      <c r="S109" s="242">
        <f>MAART!AB108</f>
        <v>0</v>
      </c>
    </row>
    <row r="110" spans="1:19" ht="12.75" customHeight="1" x14ac:dyDescent="0.2">
      <c r="A110" s="717"/>
      <c r="B110" s="330">
        <f>MAART!C109</f>
        <v>0</v>
      </c>
      <c r="C110" s="121">
        <f>MAART!D109</f>
        <v>0</v>
      </c>
      <c r="D110" s="121">
        <f>MAART!E109</f>
        <v>0</v>
      </c>
      <c r="E110" s="121">
        <f>MAART!F109</f>
        <v>0</v>
      </c>
      <c r="F110" s="122">
        <f>MAART!G109</f>
        <v>0</v>
      </c>
      <c r="G110" s="331">
        <f>MAART!H109</f>
        <v>0</v>
      </c>
      <c r="H110" s="332">
        <f>MAART!I109</f>
        <v>0</v>
      </c>
      <c r="I110" s="160">
        <f>MAART!R109</f>
        <v>0</v>
      </c>
      <c r="J110" s="124">
        <f>MAART!S109</f>
        <v>0</v>
      </c>
      <c r="K110" s="176" t="e">
        <f>MAART!T109</f>
        <v>#REF!</v>
      </c>
      <c r="L110" s="120">
        <f>MAART!U109</f>
        <v>0</v>
      </c>
      <c r="M110" s="123">
        <f>MAART!V109</f>
        <v>0</v>
      </c>
      <c r="N110" s="123">
        <f>MAART!W109</f>
        <v>0</v>
      </c>
      <c r="O110" s="125">
        <f>MAART!X109</f>
        <v>0</v>
      </c>
      <c r="P110" s="126" t="e">
        <f>MAART!Y109</f>
        <v>#REF!</v>
      </c>
      <c r="Q110" s="222" t="b">
        <f>IF(LEFT(MAART!L109,1)="V",MAART!R109+MAART!U109)</f>
        <v>0</v>
      </c>
      <c r="R110" s="241">
        <f>MAART!Z109</f>
        <v>0</v>
      </c>
      <c r="S110" s="242">
        <f>MAART!AB109</f>
        <v>0</v>
      </c>
    </row>
    <row r="111" spans="1:19" ht="13.5" customHeight="1" thickBot="1" x14ac:dyDescent="0.25">
      <c r="A111" s="718"/>
      <c r="B111" s="333" t="e">
        <f>MAART!C110</f>
        <v>#REF!</v>
      </c>
      <c r="C111" s="128">
        <f>MAART!D110</f>
        <v>0</v>
      </c>
      <c r="D111" s="128">
        <f>MAART!E110</f>
        <v>0</v>
      </c>
      <c r="E111" s="128">
        <f>MAART!F110</f>
        <v>0</v>
      </c>
      <c r="F111" s="129">
        <f>MAART!G110</f>
        <v>0</v>
      </c>
      <c r="G111" s="334">
        <f>MAART!H110</f>
        <v>0</v>
      </c>
      <c r="H111" s="335">
        <f>MAART!I110</f>
        <v>0</v>
      </c>
      <c r="I111" s="161">
        <f>MAART!R110</f>
        <v>0</v>
      </c>
      <c r="J111" s="131">
        <f>MAART!S110</f>
        <v>0</v>
      </c>
      <c r="K111" s="178" t="e">
        <f>MAART!T110</f>
        <v>#REF!</v>
      </c>
      <c r="L111" s="127">
        <f>MAART!U110</f>
        <v>0</v>
      </c>
      <c r="M111" s="130">
        <f>MAART!V110</f>
        <v>0</v>
      </c>
      <c r="N111" s="130">
        <f>MAART!W110</f>
        <v>0</v>
      </c>
      <c r="O111" s="132">
        <f>MAART!X110</f>
        <v>0</v>
      </c>
      <c r="P111" s="133" t="e">
        <f>MAART!Y110</f>
        <v>#REF!</v>
      </c>
      <c r="Q111" s="223" t="b">
        <f>IF(LEFT(MAART!L110,1)="V",MAART!R110+MAART!U110)</f>
        <v>0</v>
      </c>
      <c r="R111" s="245">
        <f>MAART!Z110</f>
        <v>0</v>
      </c>
      <c r="S111" s="246">
        <f>MAART!AB110</f>
        <v>0</v>
      </c>
    </row>
    <row r="112" spans="1:19" ht="12.75" customHeight="1" x14ac:dyDescent="0.2">
      <c r="A112" s="716">
        <f>MAART!B111</f>
        <v>42815</v>
      </c>
      <c r="B112" s="327">
        <f>MAART!C111</f>
        <v>0</v>
      </c>
      <c r="C112" s="114">
        <f>MAART!D111</f>
        <v>0</v>
      </c>
      <c r="D112" s="114">
        <f>MAART!E111</f>
        <v>0</v>
      </c>
      <c r="E112" s="114">
        <f>MAART!F111</f>
        <v>0</v>
      </c>
      <c r="F112" s="115">
        <f>MAART!G111</f>
        <v>0</v>
      </c>
      <c r="G112" s="328">
        <f>MAART!H111</f>
        <v>0</v>
      </c>
      <c r="H112" s="329">
        <f>MAART!I111</f>
        <v>0</v>
      </c>
      <c r="I112" s="159">
        <f>MAART!R111</f>
        <v>0</v>
      </c>
      <c r="J112" s="117">
        <f>MAART!S111</f>
        <v>0</v>
      </c>
      <c r="K112" s="175" t="e">
        <f>MAART!T111</f>
        <v>#REF!</v>
      </c>
      <c r="L112" s="113">
        <f>MAART!U111</f>
        <v>0</v>
      </c>
      <c r="M112" s="116">
        <f>MAART!V111</f>
        <v>0</v>
      </c>
      <c r="N112" s="116">
        <f>MAART!W111</f>
        <v>0</v>
      </c>
      <c r="O112" s="118">
        <f>MAART!X111</f>
        <v>0</v>
      </c>
      <c r="P112" s="119" t="e">
        <f>MAART!Y111</f>
        <v>#REF!</v>
      </c>
      <c r="Q112" s="221" t="b">
        <f>IF(LEFT(MAART!L111,1)="V",MAART!R111+MAART!U111)</f>
        <v>0</v>
      </c>
      <c r="R112" s="239">
        <f>MAART!Z111</f>
        <v>0</v>
      </c>
      <c r="S112" s="240">
        <f>MAART!AB111</f>
        <v>0</v>
      </c>
    </row>
    <row r="113" spans="1:19" ht="12.75" customHeight="1" x14ac:dyDescent="0.2">
      <c r="A113" s="717"/>
      <c r="B113" s="330">
        <f>MAART!C112</f>
        <v>0</v>
      </c>
      <c r="C113" s="121">
        <f>MAART!D112</f>
        <v>0</v>
      </c>
      <c r="D113" s="121">
        <f>MAART!E112</f>
        <v>0</v>
      </c>
      <c r="E113" s="121">
        <f>MAART!F112</f>
        <v>0</v>
      </c>
      <c r="F113" s="122">
        <f>MAART!G112</f>
        <v>0</v>
      </c>
      <c r="G113" s="331">
        <f>MAART!H112</f>
        <v>0</v>
      </c>
      <c r="H113" s="332">
        <f>MAART!I112</f>
        <v>0</v>
      </c>
      <c r="I113" s="160">
        <f>MAART!R112</f>
        <v>0</v>
      </c>
      <c r="J113" s="124">
        <f>MAART!S112</f>
        <v>0</v>
      </c>
      <c r="K113" s="176" t="e">
        <f>MAART!T112</f>
        <v>#REF!</v>
      </c>
      <c r="L113" s="120">
        <f>MAART!U112</f>
        <v>0</v>
      </c>
      <c r="M113" s="123">
        <f>MAART!V112</f>
        <v>0</v>
      </c>
      <c r="N113" s="123">
        <f>MAART!W112</f>
        <v>0</v>
      </c>
      <c r="O113" s="125">
        <f>MAART!X112</f>
        <v>0</v>
      </c>
      <c r="P113" s="126" t="e">
        <f>MAART!Y112</f>
        <v>#REF!</v>
      </c>
      <c r="Q113" s="222" t="b">
        <f>IF(LEFT(MAART!L112,1)="V",MAART!R112+MAART!U112)</f>
        <v>0</v>
      </c>
      <c r="R113" s="241">
        <f>MAART!Z112</f>
        <v>0</v>
      </c>
      <c r="S113" s="242">
        <f>MAART!AB112</f>
        <v>0</v>
      </c>
    </row>
    <row r="114" spans="1:19" ht="12.75" customHeight="1" x14ac:dyDescent="0.2">
      <c r="A114" s="717"/>
      <c r="B114" s="330">
        <f>MAART!C113</f>
        <v>0</v>
      </c>
      <c r="C114" s="121">
        <f>MAART!D113</f>
        <v>0</v>
      </c>
      <c r="D114" s="121">
        <f>MAART!E113</f>
        <v>0</v>
      </c>
      <c r="E114" s="121">
        <f>MAART!F113</f>
        <v>0</v>
      </c>
      <c r="F114" s="122">
        <f>MAART!G113</f>
        <v>0</v>
      </c>
      <c r="G114" s="331">
        <f>MAART!H113</f>
        <v>0</v>
      </c>
      <c r="H114" s="332">
        <f>MAART!I113</f>
        <v>0</v>
      </c>
      <c r="I114" s="160">
        <f>MAART!R113</f>
        <v>0</v>
      </c>
      <c r="J114" s="124">
        <f>MAART!S113</f>
        <v>0</v>
      </c>
      <c r="K114" s="176" t="e">
        <f>MAART!T113</f>
        <v>#REF!</v>
      </c>
      <c r="L114" s="120">
        <f>MAART!U113</f>
        <v>0</v>
      </c>
      <c r="M114" s="123">
        <f>MAART!V113</f>
        <v>0</v>
      </c>
      <c r="N114" s="123">
        <f>MAART!W113</f>
        <v>0</v>
      </c>
      <c r="O114" s="125">
        <f>MAART!X113</f>
        <v>0</v>
      </c>
      <c r="P114" s="126" t="e">
        <f>MAART!Y113</f>
        <v>#REF!</v>
      </c>
      <c r="Q114" s="222" t="b">
        <f>IF(LEFT(MAART!L113,1)="V",MAART!R113+MAART!U113)</f>
        <v>0</v>
      </c>
      <c r="R114" s="241">
        <f>MAART!Z113</f>
        <v>0</v>
      </c>
      <c r="S114" s="242">
        <f>MAART!AB113</f>
        <v>0</v>
      </c>
    </row>
    <row r="115" spans="1:19" ht="12.75" customHeight="1" x14ac:dyDescent="0.2">
      <c r="A115" s="717"/>
      <c r="B115" s="330">
        <f>MAART!C114</f>
        <v>0</v>
      </c>
      <c r="C115" s="121">
        <f>MAART!D114</f>
        <v>0</v>
      </c>
      <c r="D115" s="121">
        <f>MAART!E114</f>
        <v>0</v>
      </c>
      <c r="E115" s="121">
        <f>MAART!F114</f>
        <v>0</v>
      </c>
      <c r="F115" s="122">
        <f>MAART!G114</f>
        <v>0</v>
      </c>
      <c r="G115" s="331">
        <f>MAART!H114</f>
        <v>0</v>
      </c>
      <c r="H115" s="332">
        <f>MAART!I114</f>
        <v>0</v>
      </c>
      <c r="I115" s="160">
        <f>MAART!R114</f>
        <v>0</v>
      </c>
      <c r="J115" s="124">
        <f>MAART!S114</f>
        <v>0</v>
      </c>
      <c r="K115" s="176" t="e">
        <f>MAART!T114</f>
        <v>#REF!</v>
      </c>
      <c r="L115" s="120">
        <f>MAART!U114</f>
        <v>0</v>
      </c>
      <c r="M115" s="123">
        <f>MAART!V114</f>
        <v>0</v>
      </c>
      <c r="N115" s="123">
        <f>MAART!W114</f>
        <v>0</v>
      </c>
      <c r="O115" s="125">
        <f>MAART!X114</f>
        <v>0</v>
      </c>
      <c r="P115" s="126" t="e">
        <f>MAART!Y114</f>
        <v>#REF!</v>
      </c>
      <c r="Q115" s="222" t="b">
        <f>IF(LEFT(MAART!L114,1)="V",MAART!R114+MAART!U114)</f>
        <v>0</v>
      </c>
      <c r="R115" s="241">
        <f>MAART!Z114</f>
        <v>0</v>
      </c>
      <c r="S115" s="242">
        <f>MAART!AB114</f>
        <v>0</v>
      </c>
    </row>
    <row r="116" spans="1:19" ht="13.5" customHeight="1" thickBot="1" x14ac:dyDescent="0.25">
      <c r="A116" s="718"/>
      <c r="B116" s="333" t="e">
        <f>MAART!C115</f>
        <v>#REF!</v>
      </c>
      <c r="C116" s="128">
        <f>MAART!D115</f>
        <v>0</v>
      </c>
      <c r="D116" s="128">
        <f>MAART!E115</f>
        <v>0</v>
      </c>
      <c r="E116" s="128">
        <f>MAART!F115</f>
        <v>0</v>
      </c>
      <c r="F116" s="129">
        <f>MAART!G115</f>
        <v>0</v>
      </c>
      <c r="G116" s="334">
        <f>MAART!H115</f>
        <v>0</v>
      </c>
      <c r="H116" s="335">
        <f>MAART!I115</f>
        <v>0</v>
      </c>
      <c r="I116" s="161">
        <f>MAART!R115</f>
        <v>0</v>
      </c>
      <c r="J116" s="131">
        <f>MAART!S115</f>
        <v>0</v>
      </c>
      <c r="K116" s="178" t="e">
        <f>MAART!T115</f>
        <v>#REF!</v>
      </c>
      <c r="L116" s="127">
        <f>MAART!U115</f>
        <v>0</v>
      </c>
      <c r="M116" s="130">
        <f>MAART!V115</f>
        <v>0</v>
      </c>
      <c r="N116" s="130">
        <f>MAART!W115</f>
        <v>0</v>
      </c>
      <c r="O116" s="132">
        <f>MAART!X115</f>
        <v>0</v>
      </c>
      <c r="P116" s="133" t="e">
        <f>MAART!Y115</f>
        <v>#REF!</v>
      </c>
      <c r="Q116" s="224" t="b">
        <f>IF(LEFT(MAART!L115,1)="V",MAART!R115+MAART!U115)</f>
        <v>0</v>
      </c>
      <c r="R116" s="243">
        <f>MAART!Z115</f>
        <v>0</v>
      </c>
      <c r="S116" s="244">
        <f>MAART!AB115</f>
        <v>0</v>
      </c>
    </row>
    <row r="117" spans="1:19" ht="12.75" customHeight="1" x14ac:dyDescent="0.2">
      <c r="A117" s="716">
        <f>MAART!B116</f>
        <v>42816</v>
      </c>
      <c r="B117" s="327">
        <f>MAART!C116</f>
        <v>0</v>
      </c>
      <c r="C117" s="114">
        <f>MAART!D116</f>
        <v>0</v>
      </c>
      <c r="D117" s="114">
        <f>MAART!E116</f>
        <v>0</v>
      </c>
      <c r="E117" s="114">
        <f>MAART!F116</f>
        <v>0</v>
      </c>
      <c r="F117" s="115">
        <f>MAART!G116</f>
        <v>0</v>
      </c>
      <c r="G117" s="328">
        <f>MAART!H116</f>
        <v>0</v>
      </c>
      <c r="H117" s="329">
        <f>MAART!I116</f>
        <v>0</v>
      </c>
      <c r="I117" s="159">
        <f>MAART!R116</f>
        <v>0</v>
      </c>
      <c r="J117" s="117">
        <f>MAART!S116</f>
        <v>0</v>
      </c>
      <c r="K117" s="175" t="e">
        <f>MAART!T116</f>
        <v>#REF!</v>
      </c>
      <c r="L117" s="113">
        <f>MAART!U116</f>
        <v>0</v>
      </c>
      <c r="M117" s="116">
        <f>MAART!V116</f>
        <v>0</v>
      </c>
      <c r="N117" s="116">
        <f>MAART!W116</f>
        <v>0</v>
      </c>
      <c r="O117" s="118">
        <f>MAART!X116</f>
        <v>0</v>
      </c>
      <c r="P117" s="119" t="e">
        <f>MAART!Y116</f>
        <v>#REF!</v>
      </c>
      <c r="Q117" s="225" t="b">
        <f>IF(LEFT(MAART!L116,1)="V",MAART!R116+MAART!U116)</f>
        <v>0</v>
      </c>
      <c r="R117" s="247">
        <f>MAART!Z116</f>
        <v>0</v>
      </c>
      <c r="S117" s="248">
        <f>MAART!AB116</f>
        <v>0</v>
      </c>
    </row>
    <row r="118" spans="1:19" ht="12.75" customHeight="1" x14ac:dyDescent="0.2">
      <c r="A118" s="717"/>
      <c r="B118" s="330">
        <f>MAART!C117</f>
        <v>0</v>
      </c>
      <c r="C118" s="121">
        <f>MAART!D117</f>
        <v>0</v>
      </c>
      <c r="D118" s="121">
        <f>MAART!E117</f>
        <v>0</v>
      </c>
      <c r="E118" s="121">
        <f>MAART!F117</f>
        <v>0</v>
      </c>
      <c r="F118" s="122">
        <f>MAART!G117</f>
        <v>0</v>
      </c>
      <c r="G118" s="331">
        <f>MAART!H117</f>
        <v>0</v>
      </c>
      <c r="H118" s="332">
        <f>MAART!I117</f>
        <v>0</v>
      </c>
      <c r="I118" s="160">
        <f>MAART!R117</f>
        <v>0</v>
      </c>
      <c r="J118" s="124">
        <f>MAART!S117</f>
        <v>0</v>
      </c>
      <c r="K118" s="176" t="e">
        <f>MAART!T117</f>
        <v>#REF!</v>
      </c>
      <c r="L118" s="120">
        <f>MAART!U117</f>
        <v>0</v>
      </c>
      <c r="M118" s="123">
        <f>MAART!V117</f>
        <v>0</v>
      </c>
      <c r="N118" s="123">
        <f>MAART!W117</f>
        <v>0</v>
      </c>
      <c r="O118" s="125">
        <f>MAART!X117</f>
        <v>0</v>
      </c>
      <c r="P118" s="126" t="e">
        <f>MAART!Y117</f>
        <v>#REF!</v>
      </c>
      <c r="Q118" s="222" t="b">
        <f>IF(LEFT(MAART!L117,1)="V",MAART!R117+MAART!U117)</f>
        <v>0</v>
      </c>
      <c r="R118" s="241">
        <f>MAART!Z117</f>
        <v>0</v>
      </c>
      <c r="S118" s="242">
        <f>MAART!AB117</f>
        <v>0</v>
      </c>
    </row>
    <row r="119" spans="1:19" ht="12.75" customHeight="1" x14ac:dyDescent="0.2">
      <c r="A119" s="717"/>
      <c r="B119" s="330">
        <f>MAART!C118</f>
        <v>0</v>
      </c>
      <c r="C119" s="121">
        <f>MAART!D118</f>
        <v>0</v>
      </c>
      <c r="D119" s="121">
        <f>MAART!E118</f>
        <v>0</v>
      </c>
      <c r="E119" s="121">
        <f>MAART!F118</f>
        <v>0</v>
      </c>
      <c r="F119" s="122">
        <f>MAART!G118</f>
        <v>0</v>
      </c>
      <c r="G119" s="331">
        <f>MAART!H118</f>
        <v>0</v>
      </c>
      <c r="H119" s="332">
        <f>MAART!I118</f>
        <v>0</v>
      </c>
      <c r="I119" s="160">
        <f>MAART!R118</f>
        <v>0</v>
      </c>
      <c r="J119" s="124">
        <f>MAART!S118</f>
        <v>0</v>
      </c>
      <c r="K119" s="176" t="e">
        <f>MAART!T118</f>
        <v>#REF!</v>
      </c>
      <c r="L119" s="120">
        <f>MAART!U118</f>
        <v>0</v>
      </c>
      <c r="M119" s="123">
        <f>MAART!V118</f>
        <v>0</v>
      </c>
      <c r="N119" s="123">
        <f>MAART!W118</f>
        <v>0</v>
      </c>
      <c r="O119" s="125">
        <f>MAART!X118</f>
        <v>0</v>
      </c>
      <c r="P119" s="126" t="e">
        <f>MAART!Y118</f>
        <v>#REF!</v>
      </c>
      <c r="Q119" s="222" t="b">
        <f>IF(LEFT(MAART!L118,1)="V",MAART!R118+MAART!U118)</f>
        <v>0</v>
      </c>
      <c r="R119" s="241">
        <f>MAART!Z118</f>
        <v>0</v>
      </c>
      <c r="S119" s="242">
        <f>MAART!AB118</f>
        <v>0</v>
      </c>
    </row>
    <row r="120" spans="1:19" ht="12.75" customHeight="1" x14ac:dyDescent="0.2">
      <c r="A120" s="717"/>
      <c r="B120" s="330">
        <f>MAART!C119</f>
        <v>0</v>
      </c>
      <c r="C120" s="121">
        <f>MAART!D119</f>
        <v>0</v>
      </c>
      <c r="D120" s="121">
        <f>MAART!E119</f>
        <v>0</v>
      </c>
      <c r="E120" s="121">
        <f>MAART!F119</f>
        <v>0</v>
      </c>
      <c r="F120" s="122">
        <f>MAART!G119</f>
        <v>0</v>
      </c>
      <c r="G120" s="331">
        <f>MAART!H119</f>
        <v>0</v>
      </c>
      <c r="H120" s="332">
        <f>MAART!I119</f>
        <v>0</v>
      </c>
      <c r="I120" s="160">
        <f>MAART!R119</f>
        <v>0</v>
      </c>
      <c r="J120" s="124">
        <f>MAART!S119</f>
        <v>0</v>
      </c>
      <c r="K120" s="176" t="e">
        <f>MAART!T119</f>
        <v>#REF!</v>
      </c>
      <c r="L120" s="120">
        <f>MAART!U119</f>
        <v>0</v>
      </c>
      <c r="M120" s="123">
        <f>MAART!V119</f>
        <v>0</v>
      </c>
      <c r="N120" s="123">
        <f>MAART!W119</f>
        <v>0</v>
      </c>
      <c r="O120" s="125">
        <f>MAART!X119</f>
        <v>0</v>
      </c>
      <c r="P120" s="126" t="e">
        <f>MAART!Y119</f>
        <v>#REF!</v>
      </c>
      <c r="Q120" s="222" t="b">
        <f>IF(LEFT(MAART!L119,1)="V",MAART!R119+MAART!U119)</f>
        <v>0</v>
      </c>
      <c r="R120" s="241">
        <f>MAART!Z119</f>
        <v>0</v>
      </c>
      <c r="S120" s="242">
        <f>MAART!AB119</f>
        <v>0</v>
      </c>
    </row>
    <row r="121" spans="1:19" ht="13.5" customHeight="1" thickBot="1" x14ac:dyDescent="0.25">
      <c r="A121" s="718"/>
      <c r="B121" s="333" t="e">
        <f>MAART!C120</f>
        <v>#REF!</v>
      </c>
      <c r="C121" s="128">
        <f>MAART!D120</f>
        <v>0</v>
      </c>
      <c r="D121" s="128">
        <f>MAART!E120</f>
        <v>0</v>
      </c>
      <c r="E121" s="128">
        <f>MAART!F120</f>
        <v>0</v>
      </c>
      <c r="F121" s="129">
        <f>MAART!G120</f>
        <v>0</v>
      </c>
      <c r="G121" s="334">
        <f>MAART!H120</f>
        <v>0</v>
      </c>
      <c r="H121" s="335">
        <f>MAART!I120</f>
        <v>0</v>
      </c>
      <c r="I121" s="161">
        <f>MAART!R120</f>
        <v>0</v>
      </c>
      <c r="J121" s="131">
        <f>MAART!S120</f>
        <v>0</v>
      </c>
      <c r="K121" s="178" t="e">
        <f>MAART!T120</f>
        <v>#REF!</v>
      </c>
      <c r="L121" s="127">
        <f>MAART!U120</f>
        <v>0</v>
      </c>
      <c r="M121" s="130">
        <f>MAART!V120</f>
        <v>0</v>
      </c>
      <c r="N121" s="130">
        <f>MAART!W120</f>
        <v>0</v>
      </c>
      <c r="O121" s="132">
        <f>MAART!X120</f>
        <v>0</v>
      </c>
      <c r="P121" s="133" t="e">
        <f>MAART!Y120</f>
        <v>#REF!</v>
      </c>
      <c r="Q121" s="223" t="b">
        <f>IF(LEFT(MAART!L120,1)="V",MAART!R120+MAART!U120)</f>
        <v>0</v>
      </c>
      <c r="R121" s="245">
        <f>MAART!Z120</f>
        <v>0</v>
      </c>
      <c r="S121" s="246">
        <f>MAART!AB120</f>
        <v>0</v>
      </c>
    </row>
    <row r="122" spans="1:19" ht="12.75" customHeight="1" x14ac:dyDescent="0.2">
      <c r="A122" s="716">
        <f>MAART!B121</f>
        <v>42817</v>
      </c>
      <c r="B122" s="336">
        <f>MAART!C121</f>
        <v>0</v>
      </c>
      <c r="C122" s="135">
        <f>MAART!D121</f>
        <v>0</v>
      </c>
      <c r="D122" s="135">
        <f>MAART!E121</f>
        <v>0</v>
      </c>
      <c r="E122" s="135">
        <f>MAART!F121</f>
        <v>0</v>
      </c>
      <c r="F122" s="136">
        <f>MAART!G121</f>
        <v>0</v>
      </c>
      <c r="G122" s="337">
        <f>MAART!H121</f>
        <v>0</v>
      </c>
      <c r="H122" s="338">
        <f>MAART!I121</f>
        <v>0</v>
      </c>
      <c r="I122" s="169">
        <f>MAART!R121</f>
        <v>0</v>
      </c>
      <c r="J122" s="138">
        <f>MAART!S121</f>
        <v>0</v>
      </c>
      <c r="K122" s="179" t="e">
        <f>MAART!T121</f>
        <v>#REF!</v>
      </c>
      <c r="L122" s="134">
        <f>MAART!U121</f>
        <v>0</v>
      </c>
      <c r="M122" s="137">
        <f>MAART!V121</f>
        <v>0</v>
      </c>
      <c r="N122" s="137">
        <f>MAART!W121</f>
        <v>0</v>
      </c>
      <c r="O122" s="139">
        <f>MAART!X121</f>
        <v>0</v>
      </c>
      <c r="P122" s="140" t="e">
        <f>MAART!Y121</f>
        <v>#REF!</v>
      </c>
      <c r="Q122" s="221" t="b">
        <f>IF(LEFT(MAART!L121,1)="V",MAART!R121+MAART!U121)</f>
        <v>0</v>
      </c>
      <c r="R122" s="239">
        <f>MAART!Z121</f>
        <v>0</v>
      </c>
      <c r="S122" s="240">
        <f>MAART!AB121</f>
        <v>0</v>
      </c>
    </row>
    <row r="123" spans="1:19" ht="12.75" customHeight="1" x14ac:dyDescent="0.2">
      <c r="A123" s="717"/>
      <c r="B123" s="330">
        <f>MAART!C122</f>
        <v>0</v>
      </c>
      <c r="C123" s="121">
        <f>MAART!D122</f>
        <v>0</v>
      </c>
      <c r="D123" s="121">
        <f>MAART!E122</f>
        <v>0</v>
      </c>
      <c r="E123" s="121">
        <f>MAART!F122</f>
        <v>0</v>
      </c>
      <c r="F123" s="122">
        <f>MAART!G122</f>
        <v>0</v>
      </c>
      <c r="G123" s="331">
        <f>MAART!H122</f>
        <v>0</v>
      </c>
      <c r="H123" s="332">
        <f>MAART!I122</f>
        <v>0</v>
      </c>
      <c r="I123" s="160">
        <f>MAART!R122</f>
        <v>0</v>
      </c>
      <c r="J123" s="124">
        <f>MAART!S122</f>
        <v>0</v>
      </c>
      <c r="K123" s="176" t="e">
        <f>MAART!T122</f>
        <v>#REF!</v>
      </c>
      <c r="L123" s="120">
        <f>MAART!U122</f>
        <v>0</v>
      </c>
      <c r="M123" s="123">
        <f>MAART!V122</f>
        <v>0</v>
      </c>
      <c r="N123" s="123">
        <f>MAART!W122</f>
        <v>0</v>
      </c>
      <c r="O123" s="125">
        <f>MAART!X122</f>
        <v>0</v>
      </c>
      <c r="P123" s="126" t="e">
        <f>MAART!Y122</f>
        <v>#REF!</v>
      </c>
      <c r="Q123" s="222" t="b">
        <f>IF(LEFT(MAART!L122,1)="V",MAART!R122+MAART!U122)</f>
        <v>0</v>
      </c>
      <c r="R123" s="241">
        <f>MAART!Z122</f>
        <v>0</v>
      </c>
      <c r="S123" s="242">
        <f>MAART!AB122</f>
        <v>0</v>
      </c>
    </row>
    <row r="124" spans="1:19" ht="12.75" customHeight="1" x14ac:dyDescent="0.2">
      <c r="A124" s="717"/>
      <c r="B124" s="330">
        <f>MAART!C123</f>
        <v>0</v>
      </c>
      <c r="C124" s="121">
        <f>MAART!D123</f>
        <v>0</v>
      </c>
      <c r="D124" s="121">
        <f>MAART!E123</f>
        <v>0</v>
      </c>
      <c r="E124" s="121">
        <f>MAART!F123</f>
        <v>0</v>
      </c>
      <c r="F124" s="122">
        <f>MAART!G123</f>
        <v>0</v>
      </c>
      <c r="G124" s="331">
        <f>MAART!H123</f>
        <v>0</v>
      </c>
      <c r="H124" s="332">
        <f>MAART!I123</f>
        <v>0</v>
      </c>
      <c r="I124" s="160">
        <f>MAART!R123</f>
        <v>0</v>
      </c>
      <c r="J124" s="124">
        <f>MAART!S123</f>
        <v>0</v>
      </c>
      <c r="K124" s="176" t="e">
        <f>MAART!T123</f>
        <v>#REF!</v>
      </c>
      <c r="L124" s="120">
        <f>MAART!U123</f>
        <v>0</v>
      </c>
      <c r="M124" s="123">
        <f>MAART!V123</f>
        <v>0</v>
      </c>
      <c r="N124" s="123">
        <f>MAART!W123</f>
        <v>0</v>
      </c>
      <c r="O124" s="125">
        <f>MAART!X123</f>
        <v>0</v>
      </c>
      <c r="P124" s="126" t="e">
        <f>MAART!Y123</f>
        <v>#REF!</v>
      </c>
      <c r="Q124" s="222" t="b">
        <f>IF(LEFT(MAART!L123,1)="V",MAART!R123+MAART!U123)</f>
        <v>0</v>
      </c>
      <c r="R124" s="241">
        <f>MAART!Z123</f>
        <v>0</v>
      </c>
      <c r="S124" s="242">
        <f>MAART!AB123</f>
        <v>0</v>
      </c>
    </row>
    <row r="125" spans="1:19" ht="12.75" customHeight="1" x14ac:dyDescent="0.2">
      <c r="A125" s="717"/>
      <c r="B125" s="330">
        <f>MAART!C124</f>
        <v>0</v>
      </c>
      <c r="C125" s="121">
        <f>MAART!D124</f>
        <v>0</v>
      </c>
      <c r="D125" s="121">
        <f>MAART!E124</f>
        <v>0</v>
      </c>
      <c r="E125" s="121">
        <f>MAART!F124</f>
        <v>0</v>
      </c>
      <c r="F125" s="122">
        <f>MAART!G124</f>
        <v>0</v>
      </c>
      <c r="G125" s="331">
        <f>MAART!H124</f>
        <v>0</v>
      </c>
      <c r="H125" s="332">
        <f>MAART!I124</f>
        <v>0</v>
      </c>
      <c r="I125" s="160">
        <f>MAART!R124</f>
        <v>0</v>
      </c>
      <c r="J125" s="124">
        <f>MAART!S124</f>
        <v>0</v>
      </c>
      <c r="K125" s="176" t="e">
        <f>MAART!T124</f>
        <v>#REF!</v>
      </c>
      <c r="L125" s="120">
        <f>MAART!U124</f>
        <v>0</v>
      </c>
      <c r="M125" s="123">
        <f>MAART!V124</f>
        <v>0</v>
      </c>
      <c r="N125" s="123">
        <f>MAART!W124</f>
        <v>0</v>
      </c>
      <c r="O125" s="125">
        <f>MAART!X124</f>
        <v>0</v>
      </c>
      <c r="P125" s="126" t="e">
        <f>MAART!Y124</f>
        <v>#REF!</v>
      </c>
      <c r="Q125" s="222" t="b">
        <f>IF(LEFT(MAART!L124,1)="V",MAART!R124+MAART!U124)</f>
        <v>0</v>
      </c>
      <c r="R125" s="241">
        <f>MAART!Z124</f>
        <v>0</v>
      </c>
      <c r="S125" s="242">
        <f>MAART!AB124</f>
        <v>0</v>
      </c>
    </row>
    <row r="126" spans="1:19" ht="13.5" customHeight="1" thickBot="1" x14ac:dyDescent="0.25">
      <c r="A126" s="718"/>
      <c r="B126" s="339" t="e">
        <f>MAART!C125</f>
        <v>#REF!</v>
      </c>
      <c r="C126" s="142">
        <f>MAART!D125</f>
        <v>0</v>
      </c>
      <c r="D126" s="142">
        <f>MAART!E125</f>
        <v>0</v>
      </c>
      <c r="E126" s="142">
        <f>MAART!F125</f>
        <v>0</v>
      </c>
      <c r="F126" s="143">
        <f>MAART!G125</f>
        <v>0</v>
      </c>
      <c r="G126" s="340">
        <f>MAART!H125</f>
        <v>0</v>
      </c>
      <c r="H126" s="341">
        <f>MAART!I125</f>
        <v>0</v>
      </c>
      <c r="I126" s="168">
        <f>MAART!R125</f>
        <v>0</v>
      </c>
      <c r="J126" s="145">
        <f>MAART!S125</f>
        <v>0</v>
      </c>
      <c r="K126" s="177" t="e">
        <f>MAART!T125</f>
        <v>#REF!</v>
      </c>
      <c r="L126" s="141">
        <f>MAART!U125</f>
        <v>0</v>
      </c>
      <c r="M126" s="144">
        <f>MAART!V125</f>
        <v>0</v>
      </c>
      <c r="N126" s="144">
        <f>MAART!W125</f>
        <v>0</v>
      </c>
      <c r="O126" s="146">
        <f>MAART!X125</f>
        <v>0</v>
      </c>
      <c r="P126" s="147" t="e">
        <f>MAART!Y125</f>
        <v>#REF!</v>
      </c>
      <c r="Q126" s="224" t="b">
        <f>IF(LEFT(MAART!L125,1)="V",MAART!R125+MAART!U125)</f>
        <v>0</v>
      </c>
      <c r="R126" s="243">
        <f>MAART!Z125</f>
        <v>0</v>
      </c>
      <c r="S126" s="244">
        <f>MAART!AB125</f>
        <v>0</v>
      </c>
    </row>
    <row r="127" spans="1:19" ht="12.75" customHeight="1" x14ac:dyDescent="0.2">
      <c r="A127" s="716">
        <f>MAART!B126</f>
        <v>42818</v>
      </c>
      <c r="B127" s="327">
        <f>MAART!C126</f>
        <v>0</v>
      </c>
      <c r="C127" s="114">
        <f>MAART!D126</f>
        <v>0</v>
      </c>
      <c r="D127" s="114">
        <f>MAART!E126</f>
        <v>0</v>
      </c>
      <c r="E127" s="114">
        <f>MAART!F126</f>
        <v>0</v>
      </c>
      <c r="F127" s="115">
        <f>MAART!G126</f>
        <v>0</v>
      </c>
      <c r="G127" s="328">
        <f>MAART!H126</f>
        <v>0</v>
      </c>
      <c r="H127" s="329">
        <f>MAART!I126</f>
        <v>0</v>
      </c>
      <c r="I127" s="159">
        <f>MAART!R126</f>
        <v>0</v>
      </c>
      <c r="J127" s="117">
        <f>MAART!S126</f>
        <v>0</v>
      </c>
      <c r="K127" s="175" t="e">
        <f>MAART!T126</f>
        <v>#REF!</v>
      </c>
      <c r="L127" s="113">
        <f>MAART!U126</f>
        <v>0</v>
      </c>
      <c r="M127" s="116">
        <f>MAART!V126</f>
        <v>0</v>
      </c>
      <c r="N127" s="116">
        <f>MAART!W126</f>
        <v>0</v>
      </c>
      <c r="O127" s="118">
        <f>MAART!X126</f>
        <v>0</v>
      </c>
      <c r="P127" s="119" t="e">
        <f>MAART!Y126</f>
        <v>#REF!</v>
      </c>
      <c r="Q127" s="225" t="b">
        <f>IF(LEFT(MAART!L126,1)="V",MAART!R126+MAART!U126)</f>
        <v>0</v>
      </c>
      <c r="R127" s="247">
        <f>MAART!Z126</f>
        <v>0</v>
      </c>
      <c r="S127" s="248">
        <f>MAART!AB126</f>
        <v>0</v>
      </c>
    </row>
    <row r="128" spans="1:19" ht="12.75" customHeight="1" x14ac:dyDescent="0.2">
      <c r="A128" s="717"/>
      <c r="B128" s="330">
        <f>MAART!C127</f>
        <v>0</v>
      </c>
      <c r="C128" s="121">
        <f>MAART!D127</f>
        <v>0</v>
      </c>
      <c r="D128" s="121">
        <f>MAART!E127</f>
        <v>0</v>
      </c>
      <c r="E128" s="121">
        <f>MAART!F127</f>
        <v>0</v>
      </c>
      <c r="F128" s="122">
        <f>MAART!G127</f>
        <v>0</v>
      </c>
      <c r="G128" s="331">
        <f>MAART!H127</f>
        <v>0</v>
      </c>
      <c r="H128" s="332">
        <f>MAART!I127</f>
        <v>0</v>
      </c>
      <c r="I128" s="160">
        <f>MAART!R127</f>
        <v>0</v>
      </c>
      <c r="J128" s="124">
        <f>MAART!S127</f>
        <v>0</v>
      </c>
      <c r="K128" s="176" t="e">
        <f>MAART!T127</f>
        <v>#REF!</v>
      </c>
      <c r="L128" s="120">
        <f>MAART!U127</f>
        <v>0</v>
      </c>
      <c r="M128" s="123">
        <f>MAART!V127</f>
        <v>0</v>
      </c>
      <c r="N128" s="123">
        <f>MAART!W127</f>
        <v>0</v>
      </c>
      <c r="O128" s="125">
        <f>MAART!X127</f>
        <v>0</v>
      </c>
      <c r="P128" s="126" t="e">
        <f>MAART!Y127</f>
        <v>#REF!</v>
      </c>
      <c r="Q128" s="222" t="b">
        <f>IF(LEFT(MAART!L127,1)="V",MAART!R127+MAART!U127)</f>
        <v>0</v>
      </c>
      <c r="R128" s="241">
        <f>MAART!Z127</f>
        <v>0</v>
      </c>
      <c r="S128" s="242">
        <f>MAART!AB127</f>
        <v>0</v>
      </c>
    </row>
    <row r="129" spans="1:19" ht="12.75" customHeight="1" x14ac:dyDescent="0.2">
      <c r="A129" s="717"/>
      <c r="B129" s="330">
        <f>MAART!C128</f>
        <v>0</v>
      </c>
      <c r="C129" s="121">
        <f>MAART!D128</f>
        <v>0</v>
      </c>
      <c r="D129" s="121">
        <f>MAART!E128</f>
        <v>0</v>
      </c>
      <c r="E129" s="121">
        <f>MAART!F128</f>
        <v>0</v>
      </c>
      <c r="F129" s="122">
        <f>MAART!G128</f>
        <v>0</v>
      </c>
      <c r="G129" s="331">
        <f>MAART!H128</f>
        <v>0</v>
      </c>
      <c r="H129" s="332">
        <f>MAART!I128</f>
        <v>0</v>
      </c>
      <c r="I129" s="160">
        <f>MAART!R128</f>
        <v>0</v>
      </c>
      <c r="J129" s="124">
        <f>MAART!S128</f>
        <v>0</v>
      </c>
      <c r="K129" s="176" t="e">
        <f>MAART!T128</f>
        <v>#REF!</v>
      </c>
      <c r="L129" s="120">
        <f>MAART!U128</f>
        <v>0</v>
      </c>
      <c r="M129" s="123">
        <f>MAART!V128</f>
        <v>0</v>
      </c>
      <c r="N129" s="123">
        <f>MAART!W128</f>
        <v>0</v>
      </c>
      <c r="O129" s="125">
        <f>MAART!X128</f>
        <v>0</v>
      </c>
      <c r="P129" s="126" t="e">
        <f>MAART!Y128</f>
        <v>#REF!</v>
      </c>
      <c r="Q129" s="222" t="b">
        <f>IF(LEFT(MAART!L128,1)="V",MAART!R128+MAART!U128)</f>
        <v>0</v>
      </c>
      <c r="R129" s="241">
        <f>MAART!Z128</f>
        <v>0</v>
      </c>
      <c r="S129" s="242">
        <f>MAART!AB128</f>
        <v>0</v>
      </c>
    </row>
    <row r="130" spans="1:19" ht="12.75" customHeight="1" x14ac:dyDescent="0.2">
      <c r="A130" s="717"/>
      <c r="B130" s="330">
        <f>MAART!C129</f>
        <v>0</v>
      </c>
      <c r="C130" s="121">
        <f>MAART!D129</f>
        <v>0</v>
      </c>
      <c r="D130" s="121">
        <f>MAART!E129</f>
        <v>0</v>
      </c>
      <c r="E130" s="121">
        <f>MAART!F129</f>
        <v>0</v>
      </c>
      <c r="F130" s="122">
        <f>MAART!G129</f>
        <v>0</v>
      </c>
      <c r="G130" s="331">
        <f>MAART!H129</f>
        <v>0</v>
      </c>
      <c r="H130" s="332">
        <f>MAART!I129</f>
        <v>0</v>
      </c>
      <c r="I130" s="160">
        <f>MAART!R129</f>
        <v>0</v>
      </c>
      <c r="J130" s="124">
        <f>MAART!S129</f>
        <v>0</v>
      </c>
      <c r="K130" s="176" t="e">
        <f>MAART!T129</f>
        <v>#REF!</v>
      </c>
      <c r="L130" s="120">
        <f>MAART!U129</f>
        <v>0</v>
      </c>
      <c r="M130" s="123">
        <f>MAART!V129</f>
        <v>0</v>
      </c>
      <c r="N130" s="123">
        <f>MAART!W129</f>
        <v>0</v>
      </c>
      <c r="O130" s="125">
        <f>MAART!X129</f>
        <v>0</v>
      </c>
      <c r="P130" s="126" t="e">
        <f>MAART!Y129</f>
        <v>#REF!</v>
      </c>
      <c r="Q130" s="222" t="b">
        <f>IF(LEFT(MAART!L129,1)="V",MAART!R129+MAART!U129)</f>
        <v>0</v>
      </c>
      <c r="R130" s="241">
        <f>MAART!Z129</f>
        <v>0</v>
      </c>
      <c r="S130" s="242">
        <f>MAART!AB129</f>
        <v>0</v>
      </c>
    </row>
    <row r="131" spans="1:19" ht="13.5" customHeight="1" thickBot="1" x14ac:dyDescent="0.25">
      <c r="A131" s="718"/>
      <c r="B131" s="333" t="e">
        <f>MAART!C130</f>
        <v>#REF!</v>
      </c>
      <c r="C131" s="128">
        <f>MAART!D130</f>
        <v>0</v>
      </c>
      <c r="D131" s="128">
        <f>MAART!E130</f>
        <v>0</v>
      </c>
      <c r="E131" s="128">
        <f>MAART!F130</f>
        <v>0</v>
      </c>
      <c r="F131" s="129">
        <f>MAART!G130</f>
        <v>0</v>
      </c>
      <c r="G131" s="334">
        <f>MAART!H130</f>
        <v>0</v>
      </c>
      <c r="H131" s="335">
        <f>MAART!I130</f>
        <v>0</v>
      </c>
      <c r="I131" s="161">
        <f>MAART!R130</f>
        <v>0</v>
      </c>
      <c r="J131" s="131">
        <f>MAART!S130</f>
        <v>0</v>
      </c>
      <c r="K131" s="178" t="e">
        <f>MAART!T130</f>
        <v>#REF!</v>
      </c>
      <c r="L131" s="127">
        <f>MAART!U130</f>
        <v>0</v>
      </c>
      <c r="M131" s="130">
        <f>MAART!V130</f>
        <v>0</v>
      </c>
      <c r="N131" s="130">
        <f>MAART!W130</f>
        <v>0</v>
      </c>
      <c r="O131" s="132">
        <f>MAART!X130</f>
        <v>0</v>
      </c>
      <c r="P131" s="133" t="e">
        <f>MAART!Y130</f>
        <v>#REF!</v>
      </c>
      <c r="Q131" s="223" t="b">
        <f>IF(LEFT(MAART!L130,1)="V",MAART!R130+MAART!U130)</f>
        <v>0</v>
      </c>
      <c r="R131" s="245">
        <f>MAART!Z130</f>
        <v>0</v>
      </c>
      <c r="S131" s="246">
        <f>MAART!AB130</f>
        <v>0</v>
      </c>
    </row>
    <row r="132" spans="1:19" ht="12.75" customHeight="1" x14ac:dyDescent="0.2">
      <c r="A132" s="716">
        <f>MAART!B131</f>
        <v>42819</v>
      </c>
      <c r="B132" s="336">
        <f>MAART!C131</f>
        <v>0</v>
      </c>
      <c r="C132" s="135">
        <f>MAART!D131</f>
        <v>0</v>
      </c>
      <c r="D132" s="135">
        <f>MAART!E131</f>
        <v>0</v>
      </c>
      <c r="E132" s="135">
        <f>MAART!F131</f>
        <v>0</v>
      </c>
      <c r="F132" s="136">
        <f>MAART!G131</f>
        <v>0</v>
      </c>
      <c r="G132" s="337">
        <f>MAART!H131</f>
        <v>0</v>
      </c>
      <c r="H132" s="338">
        <f>MAART!I131</f>
        <v>0</v>
      </c>
      <c r="I132" s="169">
        <f>MAART!R131</f>
        <v>0</v>
      </c>
      <c r="J132" s="138">
        <f>MAART!S131</f>
        <v>0</v>
      </c>
      <c r="K132" s="179" t="e">
        <f>MAART!T131</f>
        <v>#REF!</v>
      </c>
      <c r="L132" s="134">
        <f>MAART!U131</f>
        <v>0</v>
      </c>
      <c r="M132" s="137">
        <f>MAART!V131</f>
        <v>0</v>
      </c>
      <c r="N132" s="137">
        <f>MAART!W131</f>
        <v>0</v>
      </c>
      <c r="O132" s="139">
        <f>MAART!X131</f>
        <v>0</v>
      </c>
      <c r="P132" s="140" t="e">
        <f>MAART!Y131</f>
        <v>#REF!</v>
      </c>
      <c r="Q132" s="221" t="b">
        <f>IF(LEFT(MAART!L131,1)="V",MAART!R131+MAART!U131)</f>
        <v>0</v>
      </c>
      <c r="R132" s="239">
        <f>MAART!Z131</f>
        <v>0</v>
      </c>
      <c r="S132" s="240">
        <f>MAART!AB131</f>
        <v>0</v>
      </c>
    </row>
    <row r="133" spans="1:19" ht="12.75" customHeight="1" x14ac:dyDescent="0.2">
      <c r="A133" s="717"/>
      <c r="B133" s="330">
        <f>MAART!C132</f>
        <v>0</v>
      </c>
      <c r="C133" s="121">
        <f>MAART!D132</f>
        <v>0</v>
      </c>
      <c r="D133" s="121">
        <f>MAART!E132</f>
        <v>0</v>
      </c>
      <c r="E133" s="121">
        <f>MAART!F132</f>
        <v>0</v>
      </c>
      <c r="F133" s="122">
        <f>MAART!G132</f>
        <v>0</v>
      </c>
      <c r="G133" s="331">
        <f>MAART!H132</f>
        <v>0</v>
      </c>
      <c r="H133" s="332">
        <f>MAART!I132</f>
        <v>0</v>
      </c>
      <c r="I133" s="160">
        <f>MAART!R132</f>
        <v>0</v>
      </c>
      <c r="J133" s="124">
        <f>MAART!S132</f>
        <v>0</v>
      </c>
      <c r="K133" s="176" t="e">
        <f>MAART!T132</f>
        <v>#REF!</v>
      </c>
      <c r="L133" s="120">
        <f>MAART!U132</f>
        <v>0</v>
      </c>
      <c r="M133" s="123">
        <f>MAART!V132</f>
        <v>0</v>
      </c>
      <c r="N133" s="123">
        <f>MAART!W132</f>
        <v>0</v>
      </c>
      <c r="O133" s="125">
        <f>MAART!X132</f>
        <v>0</v>
      </c>
      <c r="P133" s="126" t="e">
        <f>MAART!Y132</f>
        <v>#REF!</v>
      </c>
      <c r="Q133" s="222" t="b">
        <f>IF(LEFT(MAART!L132,1)="V",MAART!R132+MAART!U132)</f>
        <v>0</v>
      </c>
      <c r="R133" s="241">
        <f>MAART!Z132</f>
        <v>0</v>
      </c>
      <c r="S133" s="242">
        <f>MAART!AB132</f>
        <v>0</v>
      </c>
    </row>
    <row r="134" spans="1:19" ht="12.75" customHeight="1" x14ac:dyDescent="0.2">
      <c r="A134" s="717"/>
      <c r="B134" s="330">
        <f>MAART!C133</f>
        <v>0</v>
      </c>
      <c r="C134" s="121">
        <f>MAART!D133</f>
        <v>0</v>
      </c>
      <c r="D134" s="121">
        <f>MAART!E133</f>
        <v>0</v>
      </c>
      <c r="E134" s="121">
        <f>MAART!F133</f>
        <v>0</v>
      </c>
      <c r="F134" s="122">
        <f>MAART!G133</f>
        <v>0</v>
      </c>
      <c r="G134" s="331">
        <f>MAART!H133</f>
        <v>0</v>
      </c>
      <c r="H134" s="332">
        <f>MAART!I133</f>
        <v>0</v>
      </c>
      <c r="I134" s="160">
        <f>MAART!R133</f>
        <v>0</v>
      </c>
      <c r="J134" s="124">
        <f>MAART!S133</f>
        <v>0</v>
      </c>
      <c r="K134" s="176" t="e">
        <f>MAART!T133</f>
        <v>#REF!</v>
      </c>
      <c r="L134" s="120">
        <f>MAART!U133</f>
        <v>0</v>
      </c>
      <c r="M134" s="123">
        <f>MAART!V133</f>
        <v>0</v>
      </c>
      <c r="N134" s="123">
        <f>MAART!W133</f>
        <v>0</v>
      </c>
      <c r="O134" s="125">
        <f>MAART!X133</f>
        <v>0</v>
      </c>
      <c r="P134" s="126" t="e">
        <f>MAART!Y133</f>
        <v>#REF!</v>
      </c>
      <c r="Q134" s="222" t="b">
        <f>IF(LEFT(MAART!L133,1)="V",MAART!R133+MAART!U133)</f>
        <v>0</v>
      </c>
      <c r="R134" s="241">
        <f>MAART!Z133</f>
        <v>0</v>
      </c>
      <c r="S134" s="242">
        <f>MAART!AB133</f>
        <v>0</v>
      </c>
    </row>
    <row r="135" spans="1:19" ht="12.75" customHeight="1" x14ac:dyDescent="0.2">
      <c r="A135" s="717"/>
      <c r="B135" s="330">
        <f>MAART!C134</f>
        <v>0</v>
      </c>
      <c r="C135" s="121">
        <f>MAART!D134</f>
        <v>0</v>
      </c>
      <c r="D135" s="121">
        <f>MAART!E134</f>
        <v>0</v>
      </c>
      <c r="E135" s="121">
        <f>MAART!F134</f>
        <v>0</v>
      </c>
      <c r="F135" s="122">
        <f>MAART!G134</f>
        <v>0</v>
      </c>
      <c r="G135" s="331">
        <f>MAART!H134</f>
        <v>0</v>
      </c>
      <c r="H135" s="332">
        <f>MAART!I134</f>
        <v>0</v>
      </c>
      <c r="I135" s="160">
        <f>MAART!R134</f>
        <v>0</v>
      </c>
      <c r="J135" s="124">
        <f>MAART!S134</f>
        <v>0</v>
      </c>
      <c r="K135" s="176" t="e">
        <f>MAART!T134</f>
        <v>#REF!</v>
      </c>
      <c r="L135" s="120">
        <f>MAART!U134</f>
        <v>0</v>
      </c>
      <c r="M135" s="123">
        <f>MAART!V134</f>
        <v>0</v>
      </c>
      <c r="N135" s="123">
        <f>MAART!W134</f>
        <v>0</v>
      </c>
      <c r="O135" s="125">
        <f>MAART!X134</f>
        <v>0</v>
      </c>
      <c r="P135" s="126" t="e">
        <f>MAART!Y134</f>
        <v>#REF!</v>
      </c>
      <c r="Q135" s="222" t="b">
        <f>IF(LEFT(MAART!L134,1)="V",MAART!R134+MAART!U134)</f>
        <v>0</v>
      </c>
      <c r="R135" s="241">
        <f>MAART!Z134</f>
        <v>0</v>
      </c>
      <c r="S135" s="242">
        <f>MAART!AB134</f>
        <v>0</v>
      </c>
    </row>
    <row r="136" spans="1:19" ht="13.5" customHeight="1" thickBot="1" x14ac:dyDescent="0.25">
      <c r="A136" s="718"/>
      <c r="B136" s="339" t="e">
        <f>MAART!C135</f>
        <v>#REF!</v>
      </c>
      <c r="C136" s="142">
        <f>MAART!D135</f>
        <v>0</v>
      </c>
      <c r="D136" s="142">
        <f>MAART!E135</f>
        <v>0</v>
      </c>
      <c r="E136" s="142">
        <f>MAART!F135</f>
        <v>0</v>
      </c>
      <c r="F136" s="143">
        <f>MAART!G135</f>
        <v>0</v>
      </c>
      <c r="G136" s="340">
        <f>MAART!H135</f>
        <v>0</v>
      </c>
      <c r="H136" s="341">
        <f>MAART!I135</f>
        <v>0</v>
      </c>
      <c r="I136" s="168">
        <f>MAART!R135</f>
        <v>0</v>
      </c>
      <c r="J136" s="145">
        <f>MAART!S135</f>
        <v>0</v>
      </c>
      <c r="K136" s="177" t="e">
        <f>MAART!T135</f>
        <v>#REF!</v>
      </c>
      <c r="L136" s="141">
        <f>MAART!U135</f>
        <v>0</v>
      </c>
      <c r="M136" s="144">
        <f>MAART!V135</f>
        <v>0</v>
      </c>
      <c r="N136" s="144">
        <f>MAART!W135</f>
        <v>0</v>
      </c>
      <c r="O136" s="146">
        <f>MAART!X135</f>
        <v>0</v>
      </c>
      <c r="P136" s="147" t="e">
        <f>MAART!Y135</f>
        <v>#REF!</v>
      </c>
      <c r="Q136" s="224" t="b">
        <f>IF(LEFT(MAART!L135,1)="V",MAART!R135+MAART!U135)</f>
        <v>0</v>
      </c>
      <c r="R136" s="243">
        <f>MAART!Z135</f>
        <v>0</v>
      </c>
      <c r="S136" s="244">
        <f>MAART!AB135</f>
        <v>0</v>
      </c>
    </row>
    <row r="137" spans="1:19" ht="12.75" customHeight="1" x14ac:dyDescent="0.2">
      <c r="A137" s="716">
        <f>MAART!B136</f>
        <v>42820</v>
      </c>
      <c r="B137" s="327">
        <f>MAART!C136</f>
        <v>0</v>
      </c>
      <c r="C137" s="114">
        <f>MAART!D136</f>
        <v>0</v>
      </c>
      <c r="D137" s="114">
        <f>MAART!E136</f>
        <v>0</v>
      </c>
      <c r="E137" s="114">
        <f>MAART!F136</f>
        <v>0</v>
      </c>
      <c r="F137" s="115">
        <f>MAART!G136</f>
        <v>0</v>
      </c>
      <c r="G137" s="328">
        <f>MAART!H136</f>
        <v>0</v>
      </c>
      <c r="H137" s="329">
        <f>MAART!I136</f>
        <v>0</v>
      </c>
      <c r="I137" s="159">
        <f>MAART!R136</f>
        <v>0</v>
      </c>
      <c r="J137" s="117">
        <f>MAART!S136</f>
        <v>0</v>
      </c>
      <c r="K137" s="175" t="e">
        <f>MAART!T136</f>
        <v>#REF!</v>
      </c>
      <c r="L137" s="113">
        <f>MAART!U136</f>
        <v>0</v>
      </c>
      <c r="M137" s="116">
        <f>MAART!V136</f>
        <v>0</v>
      </c>
      <c r="N137" s="116">
        <f>MAART!W136</f>
        <v>0</v>
      </c>
      <c r="O137" s="118">
        <f>MAART!X136</f>
        <v>0</v>
      </c>
      <c r="P137" s="119" t="e">
        <f>MAART!Y136</f>
        <v>#REF!</v>
      </c>
      <c r="Q137" s="221" t="b">
        <f>IF(LEFT(MAART!L136,1)="V",MAART!R136+MAART!U136)</f>
        <v>0</v>
      </c>
      <c r="R137" s="239">
        <f>MAART!Z136</f>
        <v>0</v>
      </c>
      <c r="S137" s="240">
        <f>MAART!AB136</f>
        <v>0</v>
      </c>
    </row>
    <row r="138" spans="1:19" ht="12.75" customHeight="1" x14ac:dyDescent="0.2">
      <c r="A138" s="717"/>
      <c r="B138" s="330">
        <f>MAART!C137</f>
        <v>0</v>
      </c>
      <c r="C138" s="121">
        <f>MAART!D137</f>
        <v>0</v>
      </c>
      <c r="D138" s="121">
        <f>MAART!E137</f>
        <v>0</v>
      </c>
      <c r="E138" s="121">
        <f>MAART!F137</f>
        <v>0</v>
      </c>
      <c r="F138" s="122">
        <f>MAART!G137</f>
        <v>0</v>
      </c>
      <c r="G138" s="331">
        <f>MAART!H137</f>
        <v>0</v>
      </c>
      <c r="H138" s="332">
        <f>MAART!I137</f>
        <v>0</v>
      </c>
      <c r="I138" s="160">
        <f>MAART!R137</f>
        <v>0</v>
      </c>
      <c r="J138" s="124">
        <f>MAART!S137</f>
        <v>0</v>
      </c>
      <c r="K138" s="176" t="e">
        <f>MAART!T137</f>
        <v>#REF!</v>
      </c>
      <c r="L138" s="120">
        <f>MAART!U137</f>
        <v>0</v>
      </c>
      <c r="M138" s="123">
        <f>MAART!V137</f>
        <v>0</v>
      </c>
      <c r="N138" s="123">
        <f>MAART!W137</f>
        <v>0</v>
      </c>
      <c r="O138" s="125">
        <f>MAART!X137</f>
        <v>0</v>
      </c>
      <c r="P138" s="126" t="e">
        <f>MAART!Y137</f>
        <v>#REF!</v>
      </c>
      <c r="Q138" s="222" t="b">
        <f>IF(LEFT(MAART!L137,1)="V",MAART!R137+MAART!U137)</f>
        <v>0</v>
      </c>
      <c r="R138" s="241">
        <f>MAART!Z137</f>
        <v>0</v>
      </c>
      <c r="S138" s="242">
        <f>MAART!AB137</f>
        <v>0</v>
      </c>
    </row>
    <row r="139" spans="1:19" ht="12.75" customHeight="1" x14ac:dyDescent="0.2">
      <c r="A139" s="717"/>
      <c r="B139" s="330">
        <f>MAART!C138</f>
        <v>0</v>
      </c>
      <c r="C139" s="121">
        <f>MAART!D138</f>
        <v>0</v>
      </c>
      <c r="D139" s="121">
        <f>MAART!E138</f>
        <v>0</v>
      </c>
      <c r="E139" s="121">
        <f>MAART!F138</f>
        <v>0</v>
      </c>
      <c r="F139" s="122">
        <f>MAART!G138</f>
        <v>0</v>
      </c>
      <c r="G139" s="331">
        <f>MAART!H138</f>
        <v>0</v>
      </c>
      <c r="H139" s="332">
        <f>MAART!I138</f>
        <v>0</v>
      </c>
      <c r="I139" s="160">
        <f>MAART!R138</f>
        <v>0</v>
      </c>
      <c r="J139" s="124">
        <f>MAART!S138</f>
        <v>0</v>
      </c>
      <c r="K139" s="176" t="e">
        <f>MAART!T138</f>
        <v>#REF!</v>
      </c>
      <c r="L139" s="120">
        <f>MAART!U138</f>
        <v>0</v>
      </c>
      <c r="M139" s="123">
        <f>MAART!V138</f>
        <v>0</v>
      </c>
      <c r="N139" s="123">
        <f>MAART!W138</f>
        <v>0</v>
      </c>
      <c r="O139" s="125">
        <f>MAART!X138</f>
        <v>0</v>
      </c>
      <c r="P139" s="126" t="e">
        <f>MAART!Y138</f>
        <v>#REF!</v>
      </c>
      <c r="Q139" s="222" t="b">
        <f>IF(LEFT(MAART!L138,1)="V",MAART!R138+MAART!U138)</f>
        <v>0</v>
      </c>
      <c r="R139" s="241">
        <f>MAART!Z138</f>
        <v>0</v>
      </c>
      <c r="S139" s="242">
        <f>MAART!AB138</f>
        <v>0</v>
      </c>
    </row>
    <row r="140" spans="1:19" ht="12.75" customHeight="1" x14ac:dyDescent="0.2">
      <c r="A140" s="717"/>
      <c r="B140" s="330">
        <f>MAART!C139</f>
        <v>0</v>
      </c>
      <c r="C140" s="121">
        <f>MAART!D139</f>
        <v>0</v>
      </c>
      <c r="D140" s="121">
        <f>MAART!E139</f>
        <v>0</v>
      </c>
      <c r="E140" s="121">
        <f>MAART!F139</f>
        <v>0</v>
      </c>
      <c r="F140" s="122">
        <f>MAART!G139</f>
        <v>0</v>
      </c>
      <c r="G140" s="331">
        <f>MAART!H139</f>
        <v>0</v>
      </c>
      <c r="H140" s="332">
        <f>MAART!I139</f>
        <v>0</v>
      </c>
      <c r="I140" s="160">
        <f>MAART!R139</f>
        <v>0</v>
      </c>
      <c r="J140" s="124">
        <f>MAART!S139</f>
        <v>0</v>
      </c>
      <c r="K140" s="176" t="e">
        <f>MAART!T139</f>
        <v>#REF!</v>
      </c>
      <c r="L140" s="120">
        <f>MAART!U139</f>
        <v>0</v>
      </c>
      <c r="M140" s="123">
        <f>MAART!V139</f>
        <v>0</v>
      </c>
      <c r="N140" s="123">
        <f>MAART!W139</f>
        <v>0</v>
      </c>
      <c r="O140" s="125">
        <f>MAART!X139</f>
        <v>0</v>
      </c>
      <c r="P140" s="126" t="e">
        <f>MAART!Y139</f>
        <v>#REF!</v>
      </c>
      <c r="Q140" s="222" t="b">
        <f>IF(LEFT(MAART!L139,1)="V",MAART!R139+MAART!U139)</f>
        <v>0</v>
      </c>
      <c r="R140" s="241">
        <f>MAART!Z139</f>
        <v>0</v>
      </c>
      <c r="S140" s="242">
        <f>MAART!AB139</f>
        <v>0</v>
      </c>
    </row>
    <row r="141" spans="1:19" ht="13.5" customHeight="1" thickBot="1" x14ac:dyDescent="0.25">
      <c r="A141" s="718"/>
      <c r="B141" s="333" t="e">
        <f>MAART!C140</f>
        <v>#REF!</v>
      </c>
      <c r="C141" s="128">
        <f>MAART!D140</f>
        <v>0</v>
      </c>
      <c r="D141" s="128">
        <f>MAART!E140</f>
        <v>0</v>
      </c>
      <c r="E141" s="128">
        <f>MAART!F140</f>
        <v>0</v>
      </c>
      <c r="F141" s="129">
        <f>MAART!G140</f>
        <v>0</v>
      </c>
      <c r="G141" s="334">
        <f>MAART!H140</f>
        <v>0</v>
      </c>
      <c r="H141" s="335">
        <f>MAART!I140</f>
        <v>0</v>
      </c>
      <c r="I141" s="161">
        <f>MAART!R140</f>
        <v>0</v>
      </c>
      <c r="J141" s="131">
        <f>MAART!S140</f>
        <v>0</v>
      </c>
      <c r="K141" s="178" t="e">
        <f>MAART!T140</f>
        <v>#REF!</v>
      </c>
      <c r="L141" s="127">
        <f>MAART!U140</f>
        <v>0</v>
      </c>
      <c r="M141" s="130">
        <f>MAART!V140</f>
        <v>0</v>
      </c>
      <c r="N141" s="130">
        <f>MAART!W140</f>
        <v>0</v>
      </c>
      <c r="O141" s="132">
        <f>MAART!X140</f>
        <v>0</v>
      </c>
      <c r="P141" s="133" t="e">
        <f>MAART!Y140</f>
        <v>#REF!</v>
      </c>
      <c r="Q141" s="224" t="b">
        <f>IF(LEFT(MAART!L140,1)="V",MAART!R140+MAART!U140)</f>
        <v>0</v>
      </c>
      <c r="R141" s="243">
        <f>MAART!Z140</f>
        <v>0</v>
      </c>
      <c r="S141" s="244">
        <f>MAART!AB140</f>
        <v>0</v>
      </c>
    </row>
    <row r="142" spans="1:19" ht="12.75" customHeight="1" x14ac:dyDescent="0.2">
      <c r="A142" s="716">
        <f>MAART!B141</f>
        <v>42821</v>
      </c>
      <c r="B142" s="327">
        <f>MAART!C141</f>
        <v>0</v>
      </c>
      <c r="C142" s="114">
        <f>MAART!D141</f>
        <v>0</v>
      </c>
      <c r="D142" s="114">
        <f>MAART!E141</f>
        <v>0</v>
      </c>
      <c r="E142" s="114">
        <f>MAART!F141</f>
        <v>0</v>
      </c>
      <c r="F142" s="115">
        <f>MAART!G141</f>
        <v>0</v>
      </c>
      <c r="G142" s="328">
        <f>MAART!H141</f>
        <v>0</v>
      </c>
      <c r="H142" s="329">
        <f>MAART!I141</f>
        <v>0</v>
      </c>
      <c r="I142" s="159">
        <f>MAART!R141</f>
        <v>0</v>
      </c>
      <c r="J142" s="117">
        <f>MAART!S141</f>
        <v>0</v>
      </c>
      <c r="K142" s="175" t="e">
        <f>MAART!T141</f>
        <v>#REF!</v>
      </c>
      <c r="L142" s="113">
        <f>MAART!U141</f>
        <v>0</v>
      </c>
      <c r="M142" s="116">
        <f>MAART!V141</f>
        <v>0</v>
      </c>
      <c r="N142" s="116">
        <f>MAART!W141</f>
        <v>0</v>
      </c>
      <c r="O142" s="118">
        <f>MAART!X141</f>
        <v>0</v>
      </c>
      <c r="P142" s="119" t="e">
        <f>MAART!Y141</f>
        <v>#REF!</v>
      </c>
      <c r="Q142" s="221" t="b">
        <f>IF(LEFT(MAART!L141,1)="V",MAART!R141+MAART!U141)</f>
        <v>0</v>
      </c>
      <c r="R142" s="239">
        <f>MAART!Z141</f>
        <v>0</v>
      </c>
      <c r="S142" s="240">
        <f>MAART!AB141</f>
        <v>0</v>
      </c>
    </row>
    <row r="143" spans="1:19" ht="12.75" customHeight="1" x14ac:dyDescent="0.2">
      <c r="A143" s="717"/>
      <c r="B143" s="330">
        <f>MAART!C142</f>
        <v>0</v>
      </c>
      <c r="C143" s="121">
        <f>MAART!D142</f>
        <v>0</v>
      </c>
      <c r="D143" s="121">
        <f>MAART!E142</f>
        <v>0</v>
      </c>
      <c r="E143" s="121">
        <f>MAART!F142</f>
        <v>0</v>
      </c>
      <c r="F143" s="122">
        <f>MAART!G142</f>
        <v>0</v>
      </c>
      <c r="G143" s="331">
        <f>MAART!H142</f>
        <v>0</v>
      </c>
      <c r="H143" s="332">
        <f>MAART!I142</f>
        <v>0</v>
      </c>
      <c r="I143" s="160">
        <f>MAART!R142</f>
        <v>0</v>
      </c>
      <c r="J143" s="124">
        <f>MAART!S142</f>
        <v>0</v>
      </c>
      <c r="K143" s="176" t="e">
        <f>MAART!T142</f>
        <v>#REF!</v>
      </c>
      <c r="L143" s="120">
        <f>MAART!U142</f>
        <v>0</v>
      </c>
      <c r="M143" s="123">
        <f>MAART!V142</f>
        <v>0</v>
      </c>
      <c r="N143" s="123">
        <f>MAART!W142</f>
        <v>0</v>
      </c>
      <c r="O143" s="125">
        <f>MAART!X142</f>
        <v>0</v>
      </c>
      <c r="P143" s="126" t="e">
        <f>MAART!Y142</f>
        <v>#REF!</v>
      </c>
      <c r="Q143" s="222" t="b">
        <f>IF(LEFT(MAART!L142,1)="V",MAART!R142+MAART!U142)</f>
        <v>0</v>
      </c>
      <c r="R143" s="241">
        <f>MAART!Z142</f>
        <v>0</v>
      </c>
      <c r="S143" s="242">
        <f>MAART!AB142</f>
        <v>0</v>
      </c>
    </row>
    <row r="144" spans="1:19" ht="12.75" customHeight="1" x14ac:dyDescent="0.2">
      <c r="A144" s="717"/>
      <c r="B144" s="330">
        <f>MAART!C143</f>
        <v>0</v>
      </c>
      <c r="C144" s="121">
        <f>MAART!D143</f>
        <v>0</v>
      </c>
      <c r="D144" s="121">
        <f>MAART!E143</f>
        <v>0</v>
      </c>
      <c r="E144" s="121">
        <f>MAART!F143</f>
        <v>0</v>
      </c>
      <c r="F144" s="122">
        <f>MAART!G143</f>
        <v>0</v>
      </c>
      <c r="G144" s="331">
        <f>MAART!H143</f>
        <v>0</v>
      </c>
      <c r="H144" s="332">
        <f>MAART!I143</f>
        <v>0</v>
      </c>
      <c r="I144" s="160">
        <f>MAART!R143</f>
        <v>0</v>
      </c>
      <c r="J144" s="124">
        <f>MAART!S143</f>
        <v>0</v>
      </c>
      <c r="K144" s="176" t="e">
        <f>MAART!T143</f>
        <v>#REF!</v>
      </c>
      <c r="L144" s="120">
        <f>MAART!U143</f>
        <v>0</v>
      </c>
      <c r="M144" s="123">
        <f>MAART!V143</f>
        <v>0</v>
      </c>
      <c r="N144" s="123">
        <f>MAART!W143</f>
        <v>0</v>
      </c>
      <c r="O144" s="125">
        <f>MAART!X143</f>
        <v>0</v>
      </c>
      <c r="P144" s="126" t="e">
        <f>MAART!Y143</f>
        <v>#REF!</v>
      </c>
      <c r="Q144" s="222" t="b">
        <f>IF(LEFT(MAART!L143,1)="V",MAART!R143+MAART!U143)</f>
        <v>0</v>
      </c>
      <c r="R144" s="241">
        <f>MAART!Z143</f>
        <v>0</v>
      </c>
      <c r="S144" s="242">
        <f>MAART!AB143</f>
        <v>0</v>
      </c>
    </row>
    <row r="145" spans="1:19" ht="12.75" customHeight="1" x14ac:dyDescent="0.2">
      <c r="A145" s="717"/>
      <c r="B145" s="330">
        <f>MAART!C144</f>
        <v>0</v>
      </c>
      <c r="C145" s="121">
        <f>MAART!D144</f>
        <v>0</v>
      </c>
      <c r="D145" s="121">
        <f>MAART!E144</f>
        <v>0</v>
      </c>
      <c r="E145" s="121">
        <f>MAART!F144</f>
        <v>0</v>
      </c>
      <c r="F145" s="122">
        <f>MAART!G144</f>
        <v>0</v>
      </c>
      <c r="G145" s="331">
        <f>MAART!H144</f>
        <v>0</v>
      </c>
      <c r="H145" s="332">
        <f>MAART!I144</f>
        <v>0</v>
      </c>
      <c r="I145" s="160">
        <f>MAART!R144</f>
        <v>0</v>
      </c>
      <c r="J145" s="124">
        <f>MAART!S144</f>
        <v>0</v>
      </c>
      <c r="K145" s="176" t="e">
        <f>MAART!T144</f>
        <v>#REF!</v>
      </c>
      <c r="L145" s="120">
        <f>MAART!U144</f>
        <v>0</v>
      </c>
      <c r="M145" s="123">
        <f>MAART!V144</f>
        <v>0</v>
      </c>
      <c r="N145" s="123">
        <f>MAART!W144</f>
        <v>0</v>
      </c>
      <c r="O145" s="125">
        <f>MAART!X144</f>
        <v>0</v>
      </c>
      <c r="P145" s="126" t="e">
        <f>MAART!Y144</f>
        <v>#REF!</v>
      </c>
      <c r="Q145" s="222" t="b">
        <f>IF(LEFT(MAART!L144,1)="V",MAART!R144+MAART!U144)</f>
        <v>0</v>
      </c>
      <c r="R145" s="241">
        <f>MAART!Z144</f>
        <v>0</v>
      </c>
      <c r="S145" s="242">
        <f>MAART!AB144</f>
        <v>0</v>
      </c>
    </row>
    <row r="146" spans="1:19" ht="13.5" customHeight="1" thickBot="1" x14ac:dyDescent="0.25">
      <c r="A146" s="718"/>
      <c r="B146" s="333" t="e">
        <f>MAART!C145</f>
        <v>#REF!</v>
      </c>
      <c r="C146" s="128">
        <f>MAART!D145</f>
        <v>0</v>
      </c>
      <c r="D146" s="128">
        <f>MAART!E145</f>
        <v>0</v>
      </c>
      <c r="E146" s="128">
        <f>MAART!F145</f>
        <v>0</v>
      </c>
      <c r="F146" s="129">
        <f>MAART!G145</f>
        <v>0</v>
      </c>
      <c r="G146" s="334">
        <f>MAART!H145</f>
        <v>0</v>
      </c>
      <c r="H146" s="335">
        <f>MAART!I145</f>
        <v>0</v>
      </c>
      <c r="I146" s="161">
        <f>MAART!R145</f>
        <v>0</v>
      </c>
      <c r="J146" s="131">
        <f>MAART!S145</f>
        <v>0</v>
      </c>
      <c r="K146" s="178" t="e">
        <f>MAART!T145</f>
        <v>#REF!</v>
      </c>
      <c r="L146" s="127">
        <f>MAART!U145</f>
        <v>0</v>
      </c>
      <c r="M146" s="130">
        <f>MAART!V145</f>
        <v>0</v>
      </c>
      <c r="N146" s="130">
        <f>MAART!W145</f>
        <v>0</v>
      </c>
      <c r="O146" s="132">
        <f>MAART!X145</f>
        <v>0</v>
      </c>
      <c r="P146" s="133" t="e">
        <f>MAART!Y145</f>
        <v>#REF!</v>
      </c>
      <c r="Q146" s="224" t="b">
        <f>IF(LEFT(MAART!L145,1)="V",MAART!R145+MAART!U145)</f>
        <v>0</v>
      </c>
      <c r="R146" s="243">
        <f>MAART!Z145</f>
        <v>0</v>
      </c>
      <c r="S146" s="244">
        <f>MAART!AB145</f>
        <v>0</v>
      </c>
    </row>
    <row r="147" spans="1:19" ht="12.75" customHeight="1" x14ac:dyDescent="0.2">
      <c r="A147" s="716">
        <f>MAART!B146</f>
        <v>42822</v>
      </c>
      <c r="B147" s="327">
        <f>MAART!C146</f>
        <v>0</v>
      </c>
      <c r="C147" s="114">
        <f>MAART!D146</f>
        <v>0</v>
      </c>
      <c r="D147" s="114">
        <f>MAART!E146</f>
        <v>0</v>
      </c>
      <c r="E147" s="114">
        <f>MAART!F146</f>
        <v>0</v>
      </c>
      <c r="F147" s="115">
        <f>MAART!G146</f>
        <v>0</v>
      </c>
      <c r="G147" s="328">
        <f>MAART!H146</f>
        <v>0</v>
      </c>
      <c r="H147" s="329">
        <f>MAART!I146</f>
        <v>0</v>
      </c>
      <c r="I147" s="159">
        <f>MAART!R146</f>
        <v>0</v>
      </c>
      <c r="J147" s="117">
        <f>MAART!S146</f>
        <v>0</v>
      </c>
      <c r="K147" s="175" t="e">
        <f>MAART!T146</f>
        <v>#REF!</v>
      </c>
      <c r="L147" s="113">
        <f>MAART!U146</f>
        <v>0</v>
      </c>
      <c r="M147" s="116">
        <f>MAART!V146</f>
        <v>0</v>
      </c>
      <c r="N147" s="116">
        <f>MAART!W146</f>
        <v>0</v>
      </c>
      <c r="O147" s="118">
        <f>MAART!X146</f>
        <v>0</v>
      </c>
      <c r="P147" s="119" t="e">
        <f>MAART!Y146</f>
        <v>#REF!</v>
      </c>
      <c r="Q147" s="221" t="b">
        <f>IF(LEFT(MAART!L146,1)="V",MAART!R146+MAART!U146)</f>
        <v>0</v>
      </c>
      <c r="R147" s="239">
        <f>MAART!Z146</f>
        <v>0</v>
      </c>
      <c r="S147" s="240">
        <f>MAART!AB146</f>
        <v>0</v>
      </c>
    </row>
    <row r="148" spans="1:19" ht="12.75" customHeight="1" x14ac:dyDescent="0.2">
      <c r="A148" s="717"/>
      <c r="B148" s="330">
        <f>MAART!C147</f>
        <v>0</v>
      </c>
      <c r="C148" s="121">
        <f>MAART!D147</f>
        <v>0</v>
      </c>
      <c r="D148" s="121">
        <f>MAART!E147</f>
        <v>0</v>
      </c>
      <c r="E148" s="121">
        <f>MAART!F147</f>
        <v>0</v>
      </c>
      <c r="F148" s="122">
        <f>MAART!G147</f>
        <v>0</v>
      </c>
      <c r="G148" s="331">
        <f>MAART!H147</f>
        <v>0</v>
      </c>
      <c r="H148" s="332">
        <f>MAART!I147</f>
        <v>0</v>
      </c>
      <c r="I148" s="160">
        <f>MAART!R147</f>
        <v>0</v>
      </c>
      <c r="J148" s="124">
        <f>MAART!S147</f>
        <v>0</v>
      </c>
      <c r="K148" s="176" t="e">
        <f>MAART!T147</f>
        <v>#REF!</v>
      </c>
      <c r="L148" s="120">
        <f>MAART!U147</f>
        <v>0</v>
      </c>
      <c r="M148" s="123">
        <f>MAART!V147</f>
        <v>0</v>
      </c>
      <c r="N148" s="123">
        <f>MAART!W147</f>
        <v>0</v>
      </c>
      <c r="O148" s="125">
        <f>MAART!X147</f>
        <v>0</v>
      </c>
      <c r="P148" s="126" t="e">
        <f>MAART!Y147</f>
        <v>#REF!</v>
      </c>
      <c r="Q148" s="222" t="b">
        <f>IF(LEFT(MAART!L147,1)="V",MAART!R147+MAART!U147)</f>
        <v>0</v>
      </c>
      <c r="R148" s="241">
        <f>MAART!Z147</f>
        <v>0</v>
      </c>
      <c r="S148" s="242">
        <f>MAART!AB147</f>
        <v>0</v>
      </c>
    </row>
    <row r="149" spans="1:19" ht="12.75" customHeight="1" x14ac:dyDescent="0.2">
      <c r="A149" s="717"/>
      <c r="B149" s="330">
        <f>MAART!C148</f>
        <v>0</v>
      </c>
      <c r="C149" s="121">
        <f>MAART!D148</f>
        <v>0</v>
      </c>
      <c r="D149" s="121">
        <f>MAART!E148</f>
        <v>0</v>
      </c>
      <c r="E149" s="121">
        <f>MAART!F148</f>
        <v>0</v>
      </c>
      <c r="F149" s="122">
        <f>MAART!G148</f>
        <v>0</v>
      </c>
      <c r="G149" s="331">
        <f>MAART!H148</f>
        <v>0</v>
      </c>
      <c r="H149" s="332">
        <f>MAART!I148</f>
        <v>0</v>
      </c>
      <c r="I149" s="160">
        <f>MAART!R148</f>
        <v>0</v>
      </c>
      <c r="J149" s="124">
        <f>MAART!S148</f>
        <v>0</v>
      </c>
      <c r="K149" s="176" t="e">
        <f>MAART!T148</f>
        <v>#REF!</v>
      </c>
      <c r="L149" s="120">
        <f>MAART!U148</f>
        <v>0</v>
      </c>
      <c r="M149" s="123">
        <f>MAART!V148</f>
        <v>0</v>
      </c>
      <c r="N149" s="123">
        <f>MAART!W148</f>
        <v>0</v>
      </c>
      <c r="O149" s="125">
        <f>MAART!X148</f>
        <v>0</v>
      </c>
      <c r="P149" s="126" t="e">
        <f>MAART!Y148</f>
        <v>#REF!</v>
      </c>
      <c r="Q149" s="222" t="b">
        <f>IF(LEFT(MAART!L148,1)="V",MAART!R148+MAART!U148)</f>
        <v>0</v>
      </c>
      <c r="R149" s="241">
        <f>MAART!Z148</f>
        <v>0</v>
      </c>
      <c r="S149" s="242">
        <f>MAART!AB148</f>
        <v>0</v>
      </c>
    </row>
    <row r="150" spans="1:19" ht="12.75" customHeight="1" x14ac:dyDescent="0.2">
      <c r="A150" s="717"/>
      <c r="B150" s="330">
        <f>MAART!C149</f>
        <v>0</v>
      </c>
      <c r="C150" s="121">
        <f>MAART!D149</f>
        <v>0</v>
      </c>
      <c r="D150" s="121">
        <f>MAART!E149</f>
        <v>0</v>
      </c>
      <c r="E150" s="121">
        <f>MAART!F149</f>
        <v>0</v>
      </c>
      <c r="F150" s="122">
        <f>MAART!G149</f>
        <v>0</v>
      </c>
      <c r="G150" s="331">
        <f>MAART!H149</f>
        <v>0</v>
      </c>
      <c r="H150" s="332">
        <f>MAART!I149</f>
        <v>0</v>
      </c>
      <c r="I150" s="160">
        <f>MAART!R149</f>
        <v>0</v>
      </c>
      <c r="J150" s="124">
        <f>MAART!S149</f>
        <v>0</v>
      </c>
      <c r="K150" s="176" t="e">
        <f>MAART!T149</f>
        <v>#REF!</v>
      </c>
      <c r="L150" s="120">
        <f>MAART!U149</f>
        <v>0</v>
      </c>
      <c r="M150" s="123">
        <f>MAART!V149</f>
        <v>0</v>
      </c>
      <c r="N150" s="123">
        <f>MAART!W149</f>
        <v>0</v>
      </c>
      <c r="O150" s="125">
        <f>MAART!X149</f>
        <v>0</v>
      </c>
      <c r="P150" s="126" t="e">
        <f>MAART!Y149</f>
        <v>#REF!</v>
      </c>
      <c r="Q150" s="222" t="b">
        <f>IF(LEFT(MAART!L149,1)="V",MAART!R149+MAART!U149)</f>
        <v>0</v>
      </c>
      <c r="R150" s="241">
        <f>MAART!Z149</f>
        <v>0</v>
      </c>
      <c r="S150" s="242">
        <f>MAART!AB149</f>
        <v>0</v>
      </c>
    </row>
    <row r="151" spans="1:19" ht="13.5" customHeight="1" thickBot="1" x14ac:dyDescent="0.25">
      <c r="A151" s="718"/>
      <c r="B151" s="333" t="e">
        <f>MAART!C150</f>
        <v>#REF!</v>
      </c>
      <c r="C151" s="128">
        <f>MAART!D150</f>
        <v>0</v>
      </c>
      <c r="D151" s="128">
        <f>MAART!E150</f>
        <v>0</v>
      </c>
      <c r="E151" s="128">
        <f>MAART!F150</f>
        <v>0</v>
      </c>
      <c r="F151" s="129">
        <f>MAART!G150</f>
        <v>0</v>
      </c>
      <c r="G151" s="334">
        <f>MAART!H150</f>
        <v>0</v>
      </c>
      <c r="H151" s="335">
        <f>MAART!I150</f>
        <v>0</v>
      </c>
      <c r="I151" s="161">
        <f>MAART!R150</f>
        <v>0</v>
      </c>
      <c r="J151" s="131">
        <f>MAART!S150</f>
        <v>0</v>
      </c>
      <c r="K151" s="178" t="e">
        <f>MAART!T150</f>
        <v>#REF!</v>
      </c>
      <c r="L151" s="127">
        <f>MAART!U150</f>
        <v>0</v>
      </c>
      <c r="M151" s="130">
        <f>MAART!V150</f>
        <v>0</v>
      </c>
      <c r="N151" s="130">
        <f>MAART!W150</f>
        <v>0</v>
      </c>
      <c r="O151" s="132">
        <f>MAART!X150</f>
        <v>0</v>
      </c>
      <c r="P151" s="133" t="e">
        <f>MAART!Y150</f>
        <v>#REF!</v>
      </c>
      <c r="Q151" s="224" t="b">
        <f>IF(LEFT(MAART!L150,1)="V",MAART!R150+MAART!U150)</f>
        <v>0</v>
      </c>
      <c r="R151" s="243">
        <f>MAART!Z150</f>
        <v>0</v>
      </c>
      <c r="S151" s="244">
        <f>MAART!AB150</f>
        <v>0</v>
      </c>
    </row>
    <row r="152" spans="1:19" ht="12.75" customHeight="1" x14ac:dyDescent="0.2">
      <c r="A152" s="716">
        <f>MAART!B151</f>
        <v>42823</v>
      </c>
      <c r="B152" s="336">
        <f>MAART!C151</f>
        <v>0</v>
      </c>
      <c r="C152" s="135">
        <f>MAART!D151</f>
        <v>0</v>
      </c>
      <c r="D152" s="135">
        <f>MAART!E151</f>
        <v>0</v>
      </c>
      <c r="E152" s="135">
        <f>MAART!F151</f>
        <v>0</v>
      </c>
      <c r="F152" s="136">
        <f>MAART!G151</f>
        <v>0</v>
      </c>
      <c r="G152" s="337">
        <f>MAART!H151</f>
        <v>0</v>
      </c>
      <c r="H152" s="338">
        <f>MAART!I151</f>
        <v>0</v>
      </c>
      <c r="I152" s="169">
        <f>MAART!R151</f>
        <v>0</v>
      </c>
      <c r="J152" s="138">
        <f>MAART!S151</f>
        <v>0</v>
      </c>
      <c r="K152" s="179" t="e">
        <f>MAART!T151</f>
        <v>#REF!</v>
      </c>
      <c r="L152" s="134">
        <f>MAART!U151</f>
        <v>0</v>
      </c>
      <c r="M152" s="137">
        <f>MAART!V151</f>
        <v>0</v>
      </c>
      <c r="N152" s="137">
        <f>MAART!W151</f>
        <v>0</v>
      </c>
      <c r="O152" s="139">
        <f>MAART!X151</f>
        <v>0</v>
      </c>
      <c r="P152" s="140" t="e">
        <f>MAART!Y151</f>
        <v>#REF!</v>
      </c>
      <c r="Q152" s="221" t="b">
        <f>IF(LEFT(MAART!L151,1)="V",MAART!R151+MAART!U151)</f>
        <v>0</v>
      </c>
      <c r="R152" s="239">
        <f>MAART!Z151</f>
        <v>0</v>
      </c>
      <c r="S152" s="240">
        <f>MAART!AB151</f>
        <v>0</v>
      </c>
    </row>
    <row r="153" spans="1:19" ht="12.75" customHeight="1" x14ac:dyDescent="0.2">
      <c r="A153" s="717"/>
      <c r="B153" s="330">
        <f>MAART!C152</f>
        <v>0</v>
      </c>
      <c r="C153" s="121">
        <f>MAART!D152</f>
        <v>0</v>
      </c>
      <c r="D153" s="121">
        <f>MAART!E152</f>
        <v>0</v>
      </c>
      <c r="E153" s="121">
        <f>MAART!F152</f>
        <v>0</v>
      </c>
      <c r="F153" s="122">
        <f>MAART!G152</f>
        <v>0</v>
      </c>
      <c r="G153" s="331">
        <f>MAART!H152</f>
        <v>0</v>
      </c>
      <c r="H153" s="332">
        <f>MAART!I152</f>
        <v>0</v>
      </c>
      <c r="I153" s="160">
        <f>MAART!R152</f>
        <v>0</v>
      </c>
      <c r="J153" s="124">
        <f>MAART!S152</f>
        <v>0</v>
      </c>
      <c r="K153" s="176" t="e">
        <f>MAART!T152</f>
        <v>#REF!</v>
      </c>
      <c r="L153" s="120">
        <f>MAART!U152</f>
        <v>0</v>
      </c>
      <c r="M153" s="123">
        <f>MAART!V152</f>
        <v>0</v>
      </c>
      <c r="N153" s="123">
        <f>MAART!W152</f>
        <v>0</v>
      </c>
      <c r="O153" s="125">
        <f>MAART!X152</f>
        <v>0</v>
      </c>
      <c r="P153" s="126" t="e">
        <f>MAART!Y152</f>
        <v>#REF!</v>
      </c>
      <c r="Q153" s="222" t="b">
        <f>IF(LEFT(MAART!L152,1)="V",MAART!R152+MAART!U152)</f>
        <v>0</v>
      </c>
      <c r="R153" s="241">
        <f>MAART!Z152</f>
        <v>0</v>
      </c>
      <c r="S153" s="242">
        <f>MAART!AB152</f>
        <v>0</v>
      </c>
    </row>
    <row r="154" spans="1:19" ht="12.75" customHeight="1" x14ac:dyDescent="0.2">
      <c r="A154" s="717"/>
      <c r="B154" s="330">
        <f>MAART!C153</f>
        <v>0</v>
      </c>
      <c r="C154" s="121">
        <f>MAART!D153</f>
        <v>0</v>
      </c>
      <c r="D154" s="121">
        <f>MAART!E153</f>
        <v>0</v>
      </c>
      <c r="E154" s="121">
        <f>MAART!F153</f>
        <v>0</v>
      </c>
      <c r="F154" s="122">
        <f>MAART!G153</f>
        <v>0</v>
      </c>
      <c r="G154" s="331">
        <f>MAART!H153</f>
        <v>0</v>
      </c>
      <c r="H154" s="332">
        <f>MAART!I153</f>
        <v>0</v>
      </c>
      <c r="I154" s="160">
        <f>MAART!R153</f>
        <v>0</v>
      </c>
      <c r="J154" s="124">
        <f>MAART!S153</f>
        <v>0</v>
      </c>
      <c r="K154" s="176" t="e">
        <f>MAART!T153</f>
        <v>#REF!</v>
      </c>
      <c r="L154" s="120">
        <f>MAART!U153</f>
        <v>0</v>
      </c>
      <c r="M154" s="123">
        <f>MAART!V153</f>
        <v>0</v>
      </c>
      <c r="N154" s="123">
        <f>MAART!W153</f>
        <v>0</v>
      </c>
      <c r="O154" s="125">
        <f>MAART!X153</f>
        <v>0</v>
      </c>
      <c r="P154" s="126" t="e">
        <f>MAART!Y153</f>
        <v>#REF!</v>
      </c>
      <c r="Q154" s="222" t="b">
        <f>IF(LEFT(MAART!L153,1)="V",MAART!R153+MAART!U153)</f>
        <v>0</v>
      </c>
      <c r="R154" s="241">
        <f>MAART!Z153</f>
        <v>0</v>
      </c>
      <c r="S154" s="242">
        <f>MAART!AB153</f>
        <v>0</v>
      </c>
    </row>
    <row r="155" spans="1:19" ht="12.75" customHeight="1" x14ac:dyDescent="0.2">
      <c r="A155" s="717"/>
      <c r="B155" s="330">
        <f>MAART!C154</f>
        <v>0</v>
      </c>
      <c r="C155" s="121">
        <f>MAART!D154</f>
        <v>0</v>
      </c>
      <c r="D155" s="121">
        <f>MAART!E154</f>
        <v>0</v>
      </c>
      <c r="E155" s="121">
        <f>MAART!F154</f>
        <v>0</v>
      </c>
      <c r="F155" s="122">
        <f>MAART!G154</f>
        <v>0</v>
      </c>
      <c r="G155" s="331">
        <f>MAART!H154</f>
        <v>0</v>
      </c>
      <c r="H155" s="332">
        <f>MAART!I154</f>
        <v>0</v>
      </c>
      <c r="I155" s="160">
        <f>MAART!R154</f>
        <v>0</v>
      </c>
      <c r="J155" s="124">
        <f>MAART!S154</f>
        <v>0</v>
      </c>
      <c r="K155" s="176" t="e">
        <f>MAART!T154</f>
        <v>#REF!</v>
      </c>
      <c r="L155" s="120">
        <f>MAART!U154</f>
        <v>0</v>
      </c>
      <c r="M155" s="123">
        <f>MAART!V154</f>
        <v>0</v>
      </c>
      <c r="N155" s="123">
        <f>MAART!W154</f>
        <v>0</v>
      </c>
      <c r="O155" s="125">
        <f>MAART!X154</f>
        <v>0</v>
      </c>
      <c r="P155" s="126" t="e">
        <f>MAART!Y154</f>
        <v>#REF!</v>
      </c>
      <c r="Q155" s="222" t="b">
        <f>IF(LEFT(MAART!L154,1)="V",MAART!R154+MAART!U154)</f>
        <v>0</v>
      </c>
      <c r="R155" s="241">
        <f>MAART!Z154</f>
        <v>0</v>
      </c>
      <c r="S155" s="242">
        <f>MAART!AB154</f>
        <v>0</v>
      </c>
    </row>
    <row r="156" spans="1:19" ht="13.5" customHeight="1" thickBot="1" x14ac:dyDescent="0.25">
      <c r="A156" s="718"/>
      <c r="B156" s="339" t="e">
        <f>MAART!C155</f>
        <v>#REF!</v>
      </c>
      <c r="C156" s="142">
        <f>MAART!D155</f>
        <v>0</v>
      </c>
      <c r="D156" s="142">
        <f>MAART!E155</f>
        <v>0</v>
      </c>
      <c r="E156" s="142">
        <f>MAART!F155</f>
        <v>0</v>
      </c>
      <c r="F156" s="143">
        <f>MAART!G155</f>
        <v>0</v>
      </c>
      <c r="G156" s="340">
        <f>MAART!H155</f>
        <v>0</v>
      </c>
      <c r="H156" s="341">
        <f>MAART!I155</f>
        <v>0</v>
      </c>
      <c r="I156" s="168">
        <f>MAART!R155</f>
        <v>0</v>
      </c>
      <c r="J156" s="145">
        <f>MAART!S155</f>
        <v>0</v>
      </c>
      <c r="K156" s="177" t="e">
        <f>MAART!T155</f>
        <v>#REF!</v>
      </c>
      <c r="L156" s="141">
        <f>MAART!U155</f>
        <v>0</v>
      </c>
      <c r="M156" s="144">
        <f>MAART!V155</f>
        <v>0</v>
      </c>
      <c r="N156" s="144">
        <f>MAART!W155</f>
        <v>0</v>
      </c>
      <c r="O156" s="146">
        <f>MAART!X155</f>
        <v>0</v>
      </c>
      <c r="P156" s="147" t="e">
        <f>MAART!Y155</f>
        <v>#REF!</v>
      </c>
      <c r="Q156" s="224" t="b">
        <f>IF(LEFT(MAART!L155,1)="V",MAART!R155+MAART!U155)</f>
        <v>0</v>
      </c>
      <c r="R156" s="243">
        <f>MAART!Z155</f>
        <v>0</v>
      </c>
      <c r="S156" s="244">
        <f>MAART!AB155</f>
        <v>0</v>
      </c>
    </row>
    <row r="157" spans="1:19" ht="12.75" customHeight="1" x14ac:dyDescent="0.2">
      <c r="A157" s="716">
        <f>MAART!B156</f>
        <v>42824</v>
      </c>
      <c r="B157" s="327">
        <f>MAART!C156</f>
        <v>0</v>
      </c>
      <c r="C157" s="114">
        <f>MAART!D156</f>
        <v>0</v>
      </c>
      <c r="D157" s="114">
        <f>MAART!E156</f>
        <v>0</v>
      </c>
      <c r="E157" s="114">
        <f>MAART!F156</f>
        <v>0</v>
      </c>
      <c r="F157" s="115">
        <f>MAART!G156</f>
        <v>0</v>
      </c>
      <c r="G157" s="328">
        <f>MAART!H156</f>
        <v>0</v>
      </c>
      <c r="H157" s="329">
        <f>MAART!I156</f>
        <v>0</v>
      </c>
      <c r="I157" s="159">
        <f>MAART!R156</f>
        <v>0</v>
      </c>
      <c r="J157" s="117">
        <f>MAART!S156</f>
        <v>0</v>
      </c>
      <c r="K157" s="175" t="e">
        <f>MAART!T156</f>
        <v>#REF!</v>
      </c>
      <c r="L157" s="113">
        <f>MAART!U156</f>
        <v>0</v>
      </c>
      <c r="M157" s="116">
        <f>MAART!V156</f>
        <v>0</v>
      </c>
      <c r="N157" s="116">
        <f>MAART!W156</f>
        <v>0</v>
      </c>
      <c r="O157" s="118">
        <f>MAART!X156</f>
        <v>0</v>
      </c>
      <c r="P157" s="119" t="e">
        <f>MAART!Y156</f>
        <v>#REF!</v>
      </c>
      <c r="Q157" s="225" t="b">
        <f>IF(LEFT(MAART!L156,1)="V",MAART!R156+MAART!U156)</f>
        <v>0</v>
      </c>
      <c r="R157" s="247">
        <f>MAART!Z156</f>
        <v>0</v>
      </c>
      <c r="S157" s="248">
        <f>MAART!AB156</f>
        <v>0</v>
      </c>
    </row>
    <row r="158" spans="1:19" ht="12.75" customHeight="1" x14ac:dyDescent="0.2">
      <c r="A158" s="717"/>
      <c r="B158" s="330">
        <f>MAART!C157</f>
        <v>0</v>
      </c>
      <c r="C158" s="121">
        <f>MAART!D157</f>
        <v>0</v>
      </c>
      <c r="D158" s="121">
        <f>MAART!E157</f>
        <v>0</v>
      </c>
      <c r="E158" s="121">
        <f>MAART!F157</f>
        <v>0</v>
      </c>
      <c r="F158" s="122">
        <f>MAART!G157</f>
        <v>0</v>
      </c>
      <c r="G158" s="331">
        <f>MAART!H157</f>
        <v>0</v>
      </c>
      <c r="H158" s="332">
        <f>MAART!I157</f>
        <v>0</v>
      </c>
      <c r="I158" s="160">
        <f>MAART!R157</f>
        <v>0</v>
      </c>
      <c r="J158" s="124">
        <f>MAART!S157</f>
        <v>0</v>
      </c>
      <c r="K158" s="176" t="e">
        <f>MAART!T157</f>
        <v>#REF!</v>
      </c>
      <c r="L158" s="120">
        <f>MAART!U157</f>
        <v>0</v>
      </c>
      <c r="M158" s="123">
        <f>MAART!V157</f>
        <v>0</v>
      </c>
      <c r="N158" s="123">
        <f>MAART!W157</f>
        <v>0</v>
      </c>
      <c r="O158" s="125">
        <f>MAART!X157</f>
        <v>0</v>
      </c>
      <c r="P158" s="126" t="e">
        <f>MAART!Y157</f>
        <v>#REF!</v>
      </c>
      <c r="Q158" s="222" t="b">
        <f>IF(LEFT(MAART!L157,1)="V",MAART!R157+MAART!U157)</f>
        <v>0</v>
      </c>
      <c r="R158" s="241">
        <f>MAART!Z157</f>
        <v>0</v>
      </c>
      <c r="S158" s="242">
        <f>MAART!AB157</f>
        <v>0</v>
      </c>
    </row>
    <row r="159" spans="1:19" ht="12.75" customHeight="1" x14ac:dyDescent="0.2">
      <c r="A159" s="717"/>
      <c r="B159" s="330">
        <f>MAART!C158</f>
        <v>0</v>
      </c>
      <c r="C159" s="121">
        <f>MAART!D158</f>
        <v>0</v>
      </c>
      <c r="D159" s="121">
        <f>MAART!E158</f>
        <v>0</v>
      </c>
      <c r="E159" s="121">
        <f>MAART!F158</f>
        <v>0</v>
      </c>
      <c r="F159" s="122">
        <f>MAART!G158</f>
        <v>0</v>
      </c>
      <c r="G159" s="331">
        <f>MAART!H158</f>
        <v>0</v>
      </c>
      <c r="H159" s="332">
        <f>MAART!I158</f>
        <v>0</v>
      </c>
      <c r="I159" s="160">
        <f>MAART!R158</f>
        <v>0</v>
      </c>
      <c r="J159" s="124">
        <f>MAART!S158</f>
        <v>0</v>
      </c>
      <c r="K159" s="176" t="e">
        <f>MAART!T158</f>
        <v>#REF!</v>
      </c>
      <c r="L159" s="120">
        <f>MAART!U158</f>
        <v>0</v>
      </c>
      <c r="M159" s="123">
        <f>MAART!V158</f>
        <v>0</v>
      </c>
      <c r="N159" s="123">
        <f>MAART!W158</f>
        <v>0</v>
      </c>
      <c r="O159" s="125">
        <f>MAART!X158</f>
        <v>0</v>
      </c>
      <c r="P159" s="126" t="e">
        <f>MAART!Y158</f>
        <v>#REF!</v>
      </c>
      <c r="Q159" s="222" t="b">
        <f>IF(LEFT(MAART!L158,1)="V",MAART!R158+MAART!U158)</f>
        <v>0</v>
      </c>
      <c r="R159" s="241">
        <f>MAART!Z158</f>
        <v>0</v>
      </c>
      <c r="S159" s="242">
        <f>MAART!AB158</f>
        <v>0</v>
      </c>
    </row>
    <row r="160" spans="1:19" ht="12.75" customHeight="1" x14ac:dyDescent="0.2">
      <c r="A160" s="717"/>
      <c r="B160" s="330">
        <f>MAART!C159</f>
        <v>0</v>
      </c>
      <c r="C160" s="121">
        <f>MAART!D159</f>
        <v>0</v>
      </c>
      <c r="D160" s="121">
        <f>MAART!E159</f>
        <v>0</v>
      </c>
      <c r="E160" s="121">
        <f>MAART!F159</f>
        <v>0</v>
      </c>
      <c r="F160" s="122">
        <f>MAART!G159</f>
        <v>0</v>
      </c>
      <c r="G160" s="331">
        <f>MAART!H159</f>
        <v>0</v>
      </c>
      <c r="H160" s="332">
        <f>MAART!I159</f>
        <v>0</v>
      </c>
      <c r="I160" s="160">
        <f>MAART!R159</f>
        <v>0</v>
      </c>
      <c r="J160" s="124">
        <f>MAART!S159</f>
        <v>0</v>
      </c>
      <c r="K160" s="176" t="e">
        <f>MAART!T159</f>
        <v>#REF!</v>
      </c>
      <c r="L160" s="120">
        <f>MAART!U159</f>
        <v>0</v>
      </c>
      <c r="M160" s="123">
        <f>MAART!V159</f>
        <v>0</v>
      </c>
      <c r="N160" s="123">
        <f>MAART!W159</f>
        <v>0</v>
      </c>
      <c r="O160" s="125">
        <f>MAART!X159</f>
        <v>0</v>
      </c>
      <c r="P160" s="126" t="e">
        <f>MAART!Y159</f>
        <v>#REF!</v>
      </c>
      <c r="Q160" s="222" t="b">
        <f>IF(LEFT(MAART!L159,1)="V",MAART!R159+MAART!U159)</f>
        <v>0</v>
      </c>
      <c r="R160" s="241">
        <f>MAART!Z159</f>
        <v>0</v>
      </c>
      <c r="S160" s="242">
        <f>MAART!AB159</f>
        <v>0</v>
      </c>
    </row>
    <row r="161" spans="1:19" ht="13.5" customHeight="1" thickBot="1" x14ac:dyDescent="0.25">
      <c r="A161" s="718"/>
      <c r="B161" s="333" t="e">
        <f>MAART!C160</f>
        <v>#REF!</v>
      </c>
      <c r="C161" s="128">
        <f>MAART!D160</f>
        <v>0</v>
      </c>
      <c r="D161" s="128">
        <f>MAART!E160</f>
        <v>0</v>
      </c>
      <c r="E161" s="128">
        <f>MAART!F160</f>
        <v>0</v>
      </c>
      <c r="F161" s="129">
        <f>MAART!G160</f>
        <v>0</v>
      </c>
      <c r="G161" s="334">
        <f>MAART!H160</f>
        <v>0</v>
      </c>
      <c r="H161" s="335">
        <f>MAART!I160</f>
        <v>0</v>
      </c>
      <c r="I161" s="161">
        <f>MAART!R160</f>
        <v>0</v>
      </c>
      <c r="J161" s="131">
        <f>MAART!S160</f>
        <v>0</v>
      </c>
      <c r="K161" s="178" t="e">
        <f>MAART!T160</f>
        <v>#REF!</v>
      </c>
      <c r="L161" s="127">
        <f>MAART!U160</f>
        <v>0</v>
      </c>
      <c r="M161" s="130">
        <f>MAART!V160</f>
        <v>0</v>
      </c>
      <c r="N161" s="130">
        <f>MAART!W160</f>
        <v>0</v>
      </c>
      <c r="O161" s="132">
        <f>MAART!X160</f>
        <v>0</v>
      </c>
      <c r="P161" s="133" t="e">
        <f>MAART!Y160</f>
        <v>#REF!</v>
      </c>
      <c r="Q161" s="224" t="b">
        <f>IF(LEFT(MAART!L160,1)="V",MAART!R160+MAART!U160)</f>
        <v>0</v>
      </c>
      <c r="R161" s="243">
        <f>MAART!Z160</f>
        <v>0</v>
      </c>
      <c r="S161" s="244">
        <f>MAART!AB160</f>
        <v>0</v>
      </c>
    </row>
    <row r="162" spans="1:19" ht="13.5" thickBot="1" x14ac:dyDescent="0.25">
      <c r="A162" s="148"/>
      <c r="F162" s="319">
        <f>SUM($F$7:$F$161)</f>
        <v>0</v>
      </c>
      <c r="I162" s="233">
        <f>SUM($I$7:$I$161)</f>
        <v>0</v>
      </c>
      <c r="J162" s="365">
        <f>SUM($J$7:$J$161)</f>
        <v>0</v>
      </c>
      <c r="K162" s="321" t="e">
        <f>SUM($K$7:$K$161)</f>
        <v>#REF!</v>
      </c>
      <c r="L162" s="233">
        <f>SUM($L$7:$L$161)</f>
        <v>0</v>
      </c>
      <c r="M162" s="233">
        <f>SUM($M$7:$M$161)</f>
        <v>0</v>
      </c>
      <c r="N162" s="322"/>
      <c r="O162" s="324">
        <f>SUM($O$7:$O$161)</f>
        <v>0</v>
      </c>
      <c r="P162" s="325" t="e">
        <f>SUM($P$7:$P$161)</f>
        <v>#REF!</v>
      </c>
      <c r="Q162" s="233">
        <f>SUM($Q$7:$Q$161)</f>
        <v>0</v>
      </c>
      <c r="R162" s="387">
        <f>SUM($R$7:$R$161)</f>
        <v>0</v>
      </c>
      <c r="S162" s="387">
        <f>SUM($S$7:$S$161)</f>
        <v>0</v>
      </c>
    </row>
    <row r="163" spans="1:19" x14ac:dyDescent="0.2">
      <c r="A163" s="148"/>
      <c r="F163" s="711" t="s">
        <v>38</v>
      </c>
      <c r="G163" s="719"/>
      <c r="H163" s="164"/>
      <c r="I163" s="320" t="s">
        <v>75</v>
      </c>
      <c r="J163" s="364" t="s">
        <v>92</v>
      </c>
      <c r="K163" s="362" t="s">
        <v>78</v>
      </c>
      <c r="L163" s="320" t="s">
        <v>75</v>
      </c>
      <c r="M163" s="364" t="s">
        <v>92</v>
      </c>
      <c r="O163" s="323" t="s">
        <v>72</v>
      </c>
      <c r="P163" s="323" t="s">
        <v>78</v>
      </c>
      <c r="Q163" s="318" t="s">
        <v>84</v>
      </c>
      <c r="R163" s="323" t="s">
        <v>85</v>
      </c>
      <c r="S163" s="326" t="s">
        <v>86</v>
      </c>
    </row>
    <row r="164" spans="1:19" ht="13.5" thickBot="1" x14ac:dyDescent="0.25">
      <c r="A164" s="148"/>
      <c r="F164" s="162"/>
      <c r="G164" s="163"/>
      <c r="H164" s="164"/>
      <c r="I164" s="154" t="s">
        <v>76</v>
      </c>
      <c r="J164" s="363" t="s">
        <v>93</v>
      </c>
      <c r="L164" s="154" t="s">
        <v>77</v>
      </c>
      <c r="M164" s="363" t="s">
        <v>93</v>
      </c>
    </row>
    <row r="165" spans="1:19" ht="13.5" thickBot="1" x14ac:dyDescent="0.25">
      <c r="A165" s="148"/>
      <c r="F165" s="162"/>
      <c r="G165" s="163"/>
      <c r="H165" s="164"/>
      <c r="R165" s="233">
        <f>R162+S162</f>
        <v>0</v>
      </c>
      <c r="S165" s="202" t="s">
        <v>87</v>
      </c>
    </row>
  </sheetData>
  <mergeCells count="38">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L5:P5"/>
    <mergeCell ref="R5:S5"/>
    <mergeCell ref="F163:G163"/>
    <mergeCell ref="I2:K2"/>
    <mergeCell ref="I3:K3"/>
    <mergeCell ref="B5:H5"/>
    <mergeCell ref="I5:K5"/>
  </mergeCells>
  <phoneticPr fontId="11" type="noConversion"/>
  <pageMargins left="0.19685039370078741" right="0.19685039370078741" top="0.19685039370078741" bottom="0.19685039370078741" header="0.19685039370078741" footer="0.19685039370078741"/>
  <pageSetup paperSize="9" scale="85" orientation="landscape" verticalDpi="0" r:id="rId1"/>
  <rowBreaks count="3" manualBreakCount="3">
    <brk id="81" max="16383" man="1"/>
    <brk id="116" max="16383" man="1"/>
    <brk id="146"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33"/>
  <dimension ref="A1:X160"/>
  <sheetViews>
    <sheetView showZeros="0" workbookViewId="0">
      <pane ySplit="6" topLeftCell="A7" activePane="bottomLeft" state="frozen"/>
      <selection pane="bottomLeft" activeCell="A152" sqref="A7:A156"/>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 width="9.140625" style="82"/>
    <col min="17" max="17" width="9.42578125" style="82" bestFit="1" customWidth="1"/>
    <col min="18"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5"/>
      <c r="I5" s="704" t="s">
        <v>16</v>
      </c>
      <c r="J5" s="705"/>
      <c r="K5" s="706"/>
      <c r="L5" s="707"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APRIL!B6</f>
        <v>42825</v>
      </c>
      <c r="B7" s="327">
        <f>APRIL!C6</f>
        <v>0</v>
      </c>
      <c r="C7" s="114">
        <f>APRIL!D6</f>
        <v>0</v>
      </c>
      <c r="D7" s="114">
        <f>APRIL!E6</f>
        <v>0</v>
      </c>
      <c r="E7" s="114">
        <f>APRIL!F6</f>
        <v>0</v>
      </c>
      <c r="F7" s="115">
        <f>APRIL!G6</f>
        <v>0</v>
      </c>
      <c r="G7" s="328">
        <f>APRIL!H6</f>
        <v>0</v>
      </c>
      <c r="H7" s="329">
        <f>APRIL!I6</f>
        <v>0</v>
      </c>
      <c r="I7" s="159">
        <f>APRIL!R6</f>
        <v>0</v>
      </c>
      <c r="J7" s="117">
        <f>APRIL!S6</f>
        <v>0</v>
      </c>
      <c r="K7" s="175" t="e">
        <f>APRIL!T6</f>
        <v>#REF!</v>
      </c>
      <c r="L7" s="113">
        <f>APRIL!U6</f>
        <v>0</v>
      </c>
      <c r="M7" s="116">
        <f>APRIL!V6</f>
        <v>0</v>
      </c>
      <c r="N7" s="116">
        <f>APRIL!W6</f>
        <v>0</v>
      </c>
      <c r="O7" s="118">
        <f>APRIL!X6</f>
        <v>0</v>
      </c>
      <c r="P7" s="119" t="e">
        <f>APRIL!Y6</f>
        <v>#REF!</v>
      </c>
      <c r="Q7" s="221" t="b">
        <f>IF(LEFT(APRIL!L6,1)="V",APRIL!R6+APRIL!U6)</f>
        <v>0</v>
      </c>
      <c r="R7" s="239">
        <f>APRIL!Z6</f>
        <v>0</v>
      </c>
      <c r="S7" s="240">
        <f>APRIL!AB6</f>
        <v>0</v>
      </c>
    </row>
    <row r="8" spans="1:24" ht="12.75" customHeight="1" x14ac:dyDescent="0.2">
      <c r="A8" s="717"/>
      <c r="B8" s="330">
        <f>APRIL!C7</f>
        <v>0</v>
      </c>
      <c r="C8" s="121">
        <f>APRIL!D7</f>
        <v>0</v>
      </c>
      <c r="D8" s="121">
        <f>APRIL!E7</f>
        <v>0</v>
      </c>
      <c r="E8" s="121">
        <f>APRIL!F7</f>
        <v>0</v>
      </c>
      <c r="F8" s="122">
        <f>APRIL!G7</f>
        <v>0</v>
      </c>
      <c r="G8" s="331">
        <f>APRIL!H7</f>
        <v>0</v>
      </c>
      <c r="H8" s="332">
        <f>APRIL!I7</f>
        <v>0</v>
      </c>
      <c r="I8" s="160">
        <f>APRIL!R7</f>
        <v>0</v>
      </c>
      <c r="J8" s="124">
        <f>APRIL!S7</f>
        <v>0</v>
      </c>
      <c r="K8" s="176" t="e">
        <f>APRIL!T7</f>
        <v>#REF!</v>
      </c>
      <c r="L8" s="120">
        <f>APRIL!U7</f>
        <v>0</v>
      </c>
      <c r="M8" s="123">
        <f>APRIL!V7</f>
        <v>0</v>
      </c>
      <c r="N8" s="123">
        <f>APRIL!W7</f>
        <v>0</v>
      </c>
      <c r="O8" s="125">
        <f>APRIL!X7</f>
        <v>0</v>
      </c>
      <c r="P8" s="126" t="e">
        <f>APRIL!Y7</f>
        <v>#REF!</v>
      </c>
      <c r="Q8" s="222" t="b">
        <f>IF(LEFT(APRIL!L7,1)="V",APRIL!R7+APRIL!U7)</f>
        <v>0</v>
      </c>
      <c r="R8" s="241">
        <f>APRIL!Z7</f>
        <v>0</v>
      </c>
      <c r="S8" s="242">
        <f>APRIL!AB7</f>
        <v>0</v>
      </c>
    </row>
    <row r="9" spans="1:24" ht="12.75" customHeight="1" x14ac:dyDescent="0.2">
      <c r="A9" s="717"/>
      <c r="B9" s="330">
        <f>APRIL!C8</f>
        <v>0</v>
      </c>
      <c r="C9" s="121">
        <f>APRIL!D8</f>
        <v>0</v>
      </c>
      <c r="D9" s="121">
        <f>APRIL!E8</f>
        <v>0</v>
      </c>
      <c r="E9" s="121">
        <f>APRIL!F8</f>
        <v>0</v>
      </c>
      <c r="F9" s="122">
        <f>APRIL!G8</f>
        <v>0</v>
      </c>
      <c r="G9" s="331">
        <f>APRIL!H8</f>
        <v>0</v>
      </c>
      <c r="H9" s="332">
        <f>APRIL!I8</f>
        <v>0</v>
      </c>
      <c r="I9" s="160">
        <f>APRIL!R8</f>
        <v>0</v>
      </c>
      <c r="J9" s="124">
        <f>APRIL!S8</f>
        <v>0</v>
      </c>
      <c r="K9" s="176" t="e">
        <f>APRIL!T8</f>
        <v>#REF!</v>
      </c>
      <c r="L9" s="120">
        <f>APRIL!U8</f>
        <v>0</v>
      </c>
      <c r="M9" s="123">
        <f>APRIL!V8</f>
        <v>0</v>
      </c>
      <c r="N9" s="123">
        <f>APRIL!W8</f>
        <v>0</v>
      </c>
      <c r="O9" s="125">
        <f>APRIL!X8</f>
        <v>0</v>
      </c>
      <c r="P9" s="126" t="e">
        <f>APRIL!Y8</f>
        <v>#REF!</v>
      </c>
      <c r="Q9" s="222" t="b">
        <f>IF(LEFT(APRIL!L8,1)="V",APRIL!R8+APRIL!U8)</f>
        <v>0</v>
      </c>
      <c r="R9" s="241">
        <f>APRIL!Z8</f>
        <v>0</v>
      </c>
      <c r="S9" s="242">
        <f>APRIL!AB8</f>
        <v>0</v>
      </c>
    </row>
    <row r="10" spans="1:24" ht="12.75" customHeight="1" x14ac:dyDescent="0.2">
      <c r="A10" s="717"/>
      <c r="B10" s="330">
        <f>APRIL!C9</f>
        <v>0</v>
      </c>
      <c r="C10" s="121">
        <f>APRIL!D9</f>
        <v>0</v>
      </c>
      <c r="D10" s="121">
        <f>APRIL!E9</f>
        <v>0</v>
      </c>
      <c r="E10" s="121">
        <f>APRIL!F9</f>
        <v>0</v>
      </c>
      <c r="F10" s="122">
        <f>APRIL!G9</f>
        <v>0</v>
      </c>
      <c r="G10" s="331">
        <f>APRIL!H9</f>
        <v>0</v>
      </c>
      <c r="H10" s="332">
        <f>APRIL!I9</f>
        <v>0</v>
      </c>
      <c r="I10" s="160">
        <f>APRIL!R9</f>
        <v>0</v>
      </c>
      <c r="J10" s="124">
        <f>APRIL!S9</f>
        <v>0</v>
      </c>
      <c r="K10" s="176" t="e">
        <f>APRIL!T9</f>
        <v>#REF!</v>
      </c>
      <c r="L10" s="120">
        <f>APRIL!U9</f>
        <v>0</v>
      </c>
      <c r="M10" s="123">
        <f>APRIL!V9</f>
        <v>0</v>
      </c>
      <c r="N10" s="123">
        <f>APRIL!W9</f>
        <v>0</v>
      </c>
      <c r="O10" s="125">
        <f>APRIL!X9</f>
        <v>0</v>
      </c>
      <c r="P10" s="126" t="e">
        <f>APRIL!Y9</f>
        <v>#REF!</v>
      </c>
      <c r="Q10" s="222" t="b">
        <f>IF(LEFT(APRIL!L9,1)="V",APRIL!R9+APRIL!U9)</f>
        <v>0</v>
      </c>
      <c r="R10" s="241">
        <f>APRIL!Z9</f>
        <v>0</v>
      </c>
      <c r="S10" s="242">
        <f>APRIL!AB9</f>
        <v>0</v>
      </c>
    </row>
    <row r="11" spans="1:24" ht="13.5" customHeight="1" thickBot="1" x14ac:dyDescent="0.25">
      <c r="A11" s="718"/>
      <c r="B11" s="339" t="e">
        <f>APRIL!C10</f>
        <v>#REF!</v>
      </c>
      <c r="C11" s="142">
        <f>APRIL!D10</f>
        <v>0</v>
      </c>
      <c r="D11" s="142">
        <f>APRIL!E10</f>
        <v>0</v>
      </c>
      <c r="E11" s="142">
        <f>APRIL!F10</f>
        <v>0</v>
      </c>
      <c r="F11" s="143">
        <f>APRIL!G10</f>
        <v>0</v>
      </c>
      <c r="G11" s="340">
        <f>APRIL!H10</f>
        <v>0</v>
      </c>
      <c r="H11" s="341">
        <f>APRIL!I10</f>
        <v>0</v>
      </c>
      <c r="I11" s="168">
        <f>APRIL!R10</f>
        <v>0</v>
      </c>
      <c r="J11" s="145">
        <f>APRIL!S10</f>
        <v>0</v>
      </c>
      <c r="K11" s="177" t="e">
        <f>APRIL!T10</f>
        <v>#REF!</v>
      </c>
      <c r="L11" s="141">
        <f>APRIL!U10</f>
        <v>0</v>
      </c>
      <c r="M11" s="144">
        <f>APRIL!V10</f>
        <v>0</v>
      </c>
      <c r="N11" s="144">
        <f>APRIL!W10</f>
        <v>0</v>
      </c>
      <c r="O11" s="146">
        <f>APRIL!X10</f>
        <v>0</v>
      </c>
      <c r="P11" s="147" t="e">
        <f>APRIL!Y10</f>
        <v>#REF!</v>
      </c>
      <c r="Q11" s="223" t="b">
        <f>IF(LEFT(APRIL!L10,1)="V",APRIL!R10+APRIL!U10)</f>
        <v>0</v>
      </c>
      <c r="R11" s="243">
        <f>APRIL!Z10</f>
        <v>0</v>
      </c>
      <c r="S11" s="244">
        <f>APRIL!AB10</f>
        <v>0</v>
      </c>
    </row>
    <row r="12" spans="1:24" ht="12.75" customHeight="1" x14ac:dyDescent="0.2">
      <c r="A12" s="716">
        <f>APRIL!B11</f>
        <v>42826</v>
      </c>
      <c r="B12" s="327">
        <f>APRIL!C11</f>
        <v>0</v>
      </c>
      <c r="C12" s="114">
        <f>APRIL!D11</f>
        <v>0</v>
      </c>
      <c r="D12" s="114">
        <f>APRIL!E11</f>
        <v>0</v>
      </c>
      <c r="E12" s="114">
        <f>APRIL!F11</f>
        <v>0</v>
      </c>
      <c r="F12" s="115">
        <f>APRIL!G11</f>
        <v>0</v>
      </c>
      <c r="G12" s="328">
        <f>APRIL!H11</f>
        <v>0</v>
      </c>
      <c r="H12" s="329">
        <f>APRIL!I11</f>
        <v>0</v>
      </c>
      <c r="I12" s="159">
        <f>APRIL!R11</f>
        <v>0</v>
      </c>
      <c r="J12" s="117">
        <f>APRIL!S11</f>
        <v>0</v>
      </c>
      <c r="K12" s="175" t="e">
        <f>APRIL!T11</f>
        <v>#REF!</v>
      </c>
      <c r="L12" s="113">
        <f>APRIL!U11</f>
        <v>0</v>
      </c>
      <c r="M12" s="116">
        <f>APRIL!V11</f>
        <v>0</v>
      </c>
      <c r="N12" s="116">
        <f>APRIL!W11</f>
        <v>0</v>
      </c>
      <c r="O12" s="118">
        <f>APRIL!X11</f>
        <v>0</v>
      </c>
      <c r="P12" s="119" t="e">
        <f>APRIL!Y11</f>
        <v>#REF!</v>
      </c>
      <c r="Q12" s="221" t="b">
        <f>IF(LEFT(APRIL!L11,1)="V",APRIL!R11+APRIL!U11)</f>
        <v>0</v>
      </c>
      <c r="R12" s="247">
        <f>APRIL!Z11</f>
        <v>0</v>
      </c>
      <c r="S12" s="248">
        <f>APRIL!AB11</f>
        <v>0</v>
      </c>
    </row>
    <row r="13" spans="1:24" ht="12.75" customHeight="1" x14ac:dyDescent="0.2">
      <c r="A13" s="717"/>
      <c r="B13" s="330">
        <f>APRIL!C12</f>
        <v>0</v>
      </c>
      <c r="C13" s="121">
        <f>APRIL!D12</f>
        <v>0</v>
      </c>
      <c r="D13" s="121">
        <f>APRIL!E12</f>
        <v>0</v>
      </c>
      <c r="E13" s="121">
        <f>APRIL!F12</f>
        <v>0</v>
      </c>
      <c r="F13" s="122">
        <f>APRIL!G12</f>
        <v>0</v>
      </c>
      <c r="G13" s="331">
        <f>APRIL!H12</f>
        <v>0</v>
      </c>
      <c r="H13" s="332">
        <f>APRIL!I12</f>
        <v>0</v>
      </c>
      <c r="I13" s="160">
        <f>APRIL!R12</f>
        <v>0</v>
      </c>
      <c r="J13" s="124">
        <f>APRIL!S12</f>
        <v>0</v>
      </c>
      <c r="K13" s="176" t="e">
        <f>APRIL!T12</f>
        <v>#REF!</v>
      </c>
      <c r="L13" s="120">
        <f>APRIL!U12</f>
        <v>0</v>
      </c>
      <c r="M13" s="123">
        <f>APRIL!V12</f>
        <v>0</v>
      </c>
      <c r="N13" s="123">
        <f>APRIL!W12</f>
        <v>0</v>
      </c>
      <c r="O13" s="125">
        <f>APRIL!X12</f>
        <v>0</v>
      </c>
      <c r="P13" s="126" t="e">
        <f>APRIL!Y12</f>
        <v>#REF!</v>
      </c>
      <c r="Q13" s="222" t="b">
        <f>IF(LEFT(APRIL!L12,1)="V",APRIL!R12+APRIL!U12)</f>
        <v>0</v>
      </c>
      <c r="R13" s="241">
        <f>APRIL!Z12</f>
        <v>0</v>
      </c>
      <c r="S13" s="242">
        <f>APRIL!AB12</f>
        <v>0</v>
      </c>
    </row>
    <row r="14" spans="1:24" ht="12.75" customHeight="1" x14ac:dyDescent="0.2">
      <c r="A14" s="717"/>
      <c r="B14" s="330">
        <f>APRIL!C13</f>
        <v>0</v>
      </c>
      <c r="C14" s="121">
        <f>APRIL!D13</f>
        <v>0</v>
      </c>
      <c r="D14" s="121">
        <f>APRIL!E13</f>
        <v>0</v>
      </c>
      <c r="E14" s="121">
        <f>APRIL!F13</f>
        <v>0</v>
      </c>
      <c r="F14" s="122">
        <f>APRIL!G13</f>
        <v>0</v>
      </c>
      <c r="G14" s="331">
        <f>APRIL!H13</f>
        <v>0</v>
      </c>
      <c r="H14" s="332">
        <f>APRIL!I13</f>
        <v>0</v>
      </c>
      <c r="I14" s="160">
        <f>APRIL!R13</f>
        <v>0</v>
      </c>
      <c r="J14" s="124">
        <f>APRIL!S13</f>
        <v>0</v>
      </c>
      <c r="K14" s="176" t="e">
        <f>APRIL!T13</f>
        <v>#REF!</v>
      </c>
      <c r="L14" s="120">
        <f>APRIL!U13</f>
        <v>0</v>
      </c>
      <c r="M14" s="123">
        <f>APRIL!V13</f>
        <v>0</v>
      </c>
      <c r="N14" s="123">
        <f>APRIL!W13</f>
        <v>0</v>
      </c>
      <c r="O14" s="125">
        <f>APRIL!X13</f>
        <v>0</v>
      </c>
      <c r="P14" s="126" t="e">
        <f>APRIL!Y13</f>
        <v>#REF!</v>
      </c>
      <c r="Q14" s="222" t="b">
        <f>IF(LEFT(APRIL!L13,1)="V",APRIL!R13+APRIL!U13)</f>
        <v>0</v>
      </c>
      <c r="R14" s="241">
        <f>APRIL!Z13</f>
        <v>0</v>
      </c>
      <c r="S14" s="242">
        <f>APRIL!AB13</f>
        <v>0</v>
      </c>
    </row>
    <row r="15" spans="1:24" ht="12.75" customHeight="1" x14ac:dyDescent="0.2">
      <c r="A15" s="717"/>
      <c r="B15" s="330">
        <f>APRIL!C14</f>
        <v>0</v>
      </c>
      <c r="C15" s="121">
        <f>APRIL!D14</f>
        <v>0</v>
      </c>
      <c r="D15" s="121">
        <f>APRIL!E14</f>
        <v>0</v>
      </c>
      <c r="E15" s="121">
        <f>APRIL!F14</f>
        <v>0</v>
      </c>
      <c r="F15" s="122">
        <f>APRIL!G14</f>
        <v>0</v>
      </c>
      <c r="G15" s="331">
        <f>APRIL!H14</f>
        <v>0</v>
      </c>
      <c r="H15" s="332">
        <f>APRIL!I14</f>
        <v>0</v>
      </c>
      <c r="I15" s="160">
        <f>APRIL!R14</f>
        <v>0</v>
      </c>
      <c r="J15" s="124">
        <f>APRIL!S14</f>
        <v>0</v>
      </c>
      <c r="K15" s="176" t="e">
        <f>APRIL!T14</f>
        <v>#REF!</v>
      </c>
      <c r="L15" s="120">
        <f>APRIL!U14</f>
        <v>0</v>
      </c>
      <c r="M15" s="123">
        <f>APRIL!V14</f>
        <v>0</v>
      </c>
      <c r="N15" s="123">
        <f>APRIL!W14</f>
        <v>0</v>
      </c>
      <c r="O15" s="125">
        <f>APRIL!X14</f>
        <v>0</v>
      </c>
      <c r="P15" s="126" t="e">
        <f>APRIL!Y14</f>
        <v>#REF!</v>
      </c>
      <c r="Q15" s="222" t="b">
        <f>IF(LEFT(APRIL!L14,1)="V",APRIL!R14+APRIL!U14)</f>
        <v>0</v>
      </c>
      <c r="R15" s="241">
        <f>APRIL!Z14</f>
        <v>0</v>
      </c>
      <c r="S15" s="242">
        <f>APRIL!AB14</f>
        <v>0</v>
      </c>
    </row>
    <row r="16" spans="1:24" ht="13.5" customHeight="1" thickBot="1" x14ac:dyDescent="0.25">
      <c r="A16" s="718"/>
      <c r="B16" s="333" t="e">
        <f>APRIL!C15</f>
        <v>#REF!</v>
      </c>
      <c r="C16" s="128">
        <f>APRIL!D15</f>
        <v>0</v>
      </c>
      <c r="D16" s="128">
        <f>APRIL!E15</f>
        <v>0</v>
      </c>
      <c r="E16" s="128">
        <f>APRIL!F15</f>
        <v>0</v>
      </c>
      <c r="F16" s="129">
        <f>APRIL!G15</f>
        <v>0</v>
      </c>
      <c r="G16" s="334">
        <f>APRIL!H15</f>
        <v>0</v>
      </c>
      <c r="H16" s="335">
        <f>APRIL!I15</f>
        <v>0</v>
      </c>
      <c r="I16" s="161">
        <f>APRIL!R15</f>
        <v>0</v>
      </c>
      <c r="J16" s="131">
        <f>APRIL!S15</f>
        <v>0</v>
      </c>
      <c r="K16" s="178" t="e">
        <f>APRIL!T15</f>
        <v>#REF!</v>
      </c>
      <c r="L16" s="127">
        <f>APRIL!U15</f>
        <v>0</v>
      </c>
      <c r="M16" s="130">
        <f>APRIL!V15</f>
        <v>0</v>
      </c>
      <c r="N16" s="130">
        <f>APRIL!W15</f>
        <v>0</v>
      </c>
      <c r="O16" s="132">
        <f>APRIL!X15</f>
        <v>0</v>
      </c>
      <c r="P16" s="133" t="e">
        <f>APRIL!Y15</f>
        <v>#REF!</v>
      </c>
      <c r="Q16" s="224" t="b">
        <f>IF(LEFT(APRIL!L15,1)="V",APRIL!R15+APRIL!U15)</f>
        <v>0</v>
      </c>
      <c r="R16" s="245">
        <f>APRIL!Z15</f>
        <v>0</v>
      </c>
      <c r="S16" s="246">
        <f>APRIL!AB15</f>
        <v>0</v>
      </c>
    </row>
    <row r="17" spans="1:19" ht="12.75" customHeight="1" x14ac:dyDescent="0.2">
      <c r="A17" s="716">
        <f>APRIL!B16</f>
        <v>42827</v>
      </c>
      <c r="B17" s="336">
        <f>APRIL!C16</f>
        <v>0</v>
      </c>
      <c r="C17" s="135">
        <f>APRIL!D16</f>
        <v>0</v>
      </c>
      <c r="D17" s="135">
        <f>APRIL!E16</f>
        <v>0</v>
      </c>
      <c r="E17" s="135">
        <f>APRIL!F16</f>
        <v>0</v>
      </c>
      <c r="F17" s="136">
        <f>APRIL!G16</f>
        <v>0</v>
      </c>
      <c r="G17" s="337">
        <f>APRIL!H16</f>
        <v>0</v>
      </c>
      <c r="H17" s="338">
        <f>APRIL!I16</f>
        <v>0</v>
      </c>
      <c r="I17" s="169">
        <f>APRIL!R16</f>
        <v>0</v>
      </c>
      <c r="J17" s="138">
        <f>APRIL!S16</f>
        <v>0</v>
      </c>
      <c r="K17" s="179" t="e">
        <f>APRIL!T16</f>
        <v>#REF!</v>
      </c>
      <c r="L17" s="134">
        <f>APRIL!U16</f>
        <v>0</v>
      </c>
      <c r="M17" s="137">
        <f>APRIL!V16</f>
        <v>0</v>
      </c>
      <c r="N17" s="137">
        <f>APRIL!W16</f>
        <v>0</v>
      </c>
      <c r="O17" s="139">
        <f>APRIL!X16</f>
        <v>0</v>
      </c>
      <c r="P17" s="140" t="e">
        <f>APRIL!Y16</f>
        <v>#REF!</v>
      </c>
      <c r="Q17" s="225" t="b">
        <f>IF(LEFT(APRIL!L16,1)="V",APRIL!R16+APRIL!U16)</f>
        <v>0</v>
      </c>
      <c r="R17" s="239">
        <f>APRIL!Z16</f>
        <v>0</v>
      </c>
      <c r="S17" s="240">
        <f>APRIL!AB16</f>
        <v>0</v>
      </c>
    </row>
    <row r="18" spans="1:19" ht="12.75" customHeight="1" x14ac:dyDescent="0.2">
      <c r="A18" s="717"/>
      <c r="B18" s="330">
        <f>APRIL!C17</f>
        <v>0</v>
      </c>
      <c r="C18" s="121">
        <f>APRIL!D17</f>
        <v>0</v>
      </c>
      <c r="D18" s="121">
        <f>APRIL!E17</f>
        <v>0</v>
      </c>
      <c r="E18" s="121">
        <f>APRIL!F17</f>
        <v>0</v>
      </c>
      <c r="F18" s="122">
        <f>APRIL!G17</f>
        <v>0</v>
      </c>
      <c r="G18" s="331">
        <f>APRIL!H17</f>
        <v>0</v>
      </c>
      <c r="H18" s="332">
        <f>APRIL!I17</f>
        <v>0</v>
      </c>
      <c r="I18" s="160">
        <f>APRIL!R17</f>
        <v>0</v>
      </c>
      <c r="J18" s="124">
        <f>APRIL!S17</f>
        <v>0</v>
      </c>
      <c r="K18" s="176" t="e">
        <f>APRIL!T17</f>
        <v>#REF!</v>
      </c>
      <c r="L18" s="120">
        <f>APRIL!U17</f>
        <v>0</v>
      </c>
      <c r="M18" s="123">
        <f>APRIL!V17</f>
        <v>0</v>
      </c>
      <c r="N18" s="123">
        <f>APRIL!W17</f>
        <v>0</v>
      </c>
      <c r="O18" s="125">
        <f>APRIL!X17</f>
        <v>0</v>
      </c>
      <c r="P18" s="126" t="e">
        <f>APRIL!Y17</f>
        <v>#REF!</v>
      </c>
      <c r="Q18" s="222" t="b">
        <f>IF(LEFT(APRIL!L17,1)="V",APRIL!R17+APRIL!U17)</f>
        <v>0</v>
      </c>
      <c r="R18" s="241">
        <f>APRIL!Z17</f>
        <v>0</v>
      </c>
      <c r="S18" s="242">
        <f>APRIL!AB17</f>
        <v>0</v>
      </c>
    </row>
    <row r="19" spans="1:19" ht="12.75" customHeight="1" x14ac:dyDescent="0.2">
      <c r="A19" s="717"/>
      <c r="B19" s="330">
        <f>APRIL!C18</f>
        <v>0</v>
      </c>
      <c r="C19" s="121">
        <f>APRIL!D18</f>
        <v>0</v>
      </c>
      <c r="D19" s="121">
        <f>APRIL!E18</f>
        <v>0</v>
      </c>
      <c r="E19" s="121">
        <f>APRIL!F18</f>
        <v>0</v>
      </c>
      <c r="F19" s="122">
        <f>APRIL!G18</f>
        <v>0</v>
      </c>
      <c r="G19" s="331">
        <f>APRIL!H18</f>
        <v>0</v>
      </c>
      <c r="H19" s="332">
        <f>APRIL!I18</f>
        <v>0</v>
      </c>
      <c r="I19" s="160">
        <f>APRIL!R18</f>
        <v>0</v>
      </c>
      <c r="J19" s="124">
        <f>APRIL!S18</f>
        <v>0</v>
      </c>
      <c r="K19" s="176" t="e">
        <f>APRIL!T18</f>
        <v>#REF!</v>
      </c>
      <c r="L19" s="120">
        <f>APRIL!U18</f>
        <v>0</v>
      </c>
      <c r="M19" s="123">
        <f>APRIL!V18</f>
        <v>0</v>
      </c>
      <c r="N19" s="123">
        <f>APRIL!W18</f>
        <v>0</v>
      </c>
      <c r="O19" s="125">
        <f>APRIL!X18</f>
        <v>0</v>
      </c>
      <c r="P19" s="126" t="e">
        <f>APRIL!Y18</f>
        <v>#REF!</v>
      </c>
      <c r="Q19" s="222" t="b">
        <f>IF(LEFT(APRIL!L18,1)="V",APRIL!R18+APRIL!U18)</f>
        <v>0</v>
      </c>
      <c r="R19" s="241">
        <f>APRIL!Z18</f>
        <v>0</v>
      </c>
      <c r="S19" s="242">
        <f>APRIL!AB18</f>
        <v>0</v>
      </c>
    </row>
    <row r="20" spans="1:19" ht="12.75" customHeight="1" x14ac:dyDescent="0.2">
      <c r="A20" s="717"/>
      <c r="B20" s="330">
        <f>APRIL!C19</f>
        <v>0</v>
      </c>
      <c r="C20" s="121">
        <f>APRIL!D19</f>
        <v>0</v>
      </c>
      <c r="D20" s="121">
        <f>APRIL!E19</f>
        <v>0</v>
      </c>
      <c r="E20" s="121">
        <f>APRIL!F19</f>
        <v>0</v>
      </c>
      <c r="F20" s="122">
        <f>APRIL!G19</f>
        <v>0</v>
      </c>
      <c r="G20" s="331">
        <f>APRIL!H19</f>
        <v>0</v>
      </c>
      <c r="H20" s="332">
        <f>APRIL!I19</f>
        <v>0</v>
      </c>
      <c r="I20" s="160">
        <f>APRIL!R19</f>
        <v>0</v>
      </c>
      <c r="J20" s="124">
        <f>APRIL!S19</f>
        <v>0</v>
      </c>
      <c r="K20" s="176" t="e">
        <f>APRIL!T19</f>
        <v>#REF!</v>
      </c>
      <c r="L20" s="120">
        <f>APRIL!U19</f>
        <v>0</v>
      </c>
      <c r="M20" s="123">
        <f>APRIL!V19</f>
        <v>0</v>
      </c>
      <c r="N20" s="123">
        <f>APRIL!W19</f>
        <v>0</v>
      </c>
      <c r="O20" s="125">
        <f>APRIL!X19</f>
        <v>0</v>
      </c>
      <c r="P20" s="126" t="e">
        <f>APRIL!Y19</f>
        <v>#REF!</v>
      </c>
      <c r="Q20" s="222" t="b">
        <f>IF(LEFT(APRIL!L19,1)="V",APRIL!R19+APRIL!U19)</f>
        <v>0</v>
      </c>
      <c r="R20" s="241">
        <f>APRIL!Z19</f>
        <v>0</v>
      </c>
      <c r="S20" s="242">
        <f>APRIL!AB19</f>
        <v>0</v>
      </c>
    </row>
    <row r="21" spans="1:19" ht="13.5" customHeight="1" thickBot="1" x14ac:dyDescent="0.25">
      <c r="A21" s="718"/>
      <c r="B21" s="339" t="e">
        <f>APRIL!C20</f>
        <v>#REF!</v>
      </c>
      <c r="C21" s="142">
        <f>APRIL!D20</f>
        <v>0</v>
      </c>
      <c r="D21" s="142">
        <f>APRIL!E20</f>
        <v>0</v>
      </c>
      <c r="E21" s="142">
        <f>APRIL!F20</f>
        <v>0</v>
      </c>
      <c r="F21" s="143">
        <f>APRIL!G20</f>
        <v>0</v>
      </c>
      <c r="G21" s="340">
        <f>APRIL!H20</f>
        <v>0</v>
      </c>
      <c r="H21" s="341">
        <f>APRIL!I20</f>
        <v>0</v>
      </c>
      <c r="I21" s="168">
        <f>APRIL!R20</f>
        <v>0</v>
      </c>
      <c r="J21" s="145">
        <f>APRIL!S20</f>
        <v>0</v>
      </c>
      <c r="K21" s="177" t="e">
        <f>APRIL!T20</f>
        <v>#REF!</v>
      </c>
      <c r="L21" s="141">
        <f>APRIL!U20</f>
        <v>0</v>
      </c>
      <c r="M21" s="144">
        <f>APRIL!V20</f>
        <v>0</v>
      </c>
      <c r="N21" s="144">
        <f>APRIL!W20</f>
        <v>0</v>
      </c>
      <c r="O21" s="146">
        <f>APRIL!X20</f>
        <v>0</v>
      </c>
      <c r="P21" s="147" t="e">
        <f>APRIL!Y20</f>
        <v>#REF!</v>
      </c>
      <c r="Q21" s="223" t="b">
        <f>IF(LEFT(APRIL!L20,1)="V",APRIL!R20+APRIL!U20)</f>
        <v>0</v>
      </c>
      <c r="R21" s="243">
        <f>APRIL!Z20</f>
        <v>0</v>
      </c>
      <c r="S21" s="244">
        <f>APRIL!AB20</f>
        <v>0</v>
      </c>
    </row>
    <row r="22" spans="1:19" ht="12.75" customHeight="1" x14ac:dyDescent="0.2">
      <c r="A22" s="716">
        <f>APRIL!B21</f>
        <v>42828</v>
      </c>
      <c r="B22" s="327">
        <f>APRIL!C21</f>
        <v>0</v>
      </c>
      <c r="C22" s="114">
        <f>APRIL!D21</f>
        <v>0</v>
      </c>
      <c r="D22" s="114">
        <f>APRIL!E21</f>
        <v>0</v>
      </c>
      <c r="E22" s="114">
        <f>APRIL!F21</f>
        <v>0</v>
      </c>
      <c r="F22" s="115">
        <f>APRIL!G21</f>
        <v>0</v>
      </c>
      <c r="G22" s="328">
        <f>APRIL!H21</f>
        <v>0</v>
      </c>
      <c r="H22" s="329">
        <f>APRIL!I21</f>
        <v>0</v>
      </c>
      <c r="I22" s="159">
        <f>APRIL!R21</f>
        <v>0</v>
      </c>
      <c r="J22" s="117">
        <f>APRIL!S21</f>
        <v>0</v>
      </c>
      <c r="K22" s="175" t="e">
        <f>APRIL!T21</f>
        <v>#REF!</v>
      </c>
      <c r="L22" s="113">
        <f>APRIL!U21</f>
        <v>0</v>
      </c>
      <c r="M22" s="116">
        <f>APRIL!V21</f>
        <v>0</v>
      </c>
      <c r="N22" s="116">
        <f>APRIL!W21</f>
        <v>0</v>
      </c>
      <c r="O22" s="118">
        <f>APRIL!X21</f>
        <v>0</v>
      </c>
      <c r="P22" s="119" t="e">
        <f>APRIL!Y21</f>
        <v>#REF!</v>
      </c>
      <c r="Q22" s="221" t="b">
        <f>IF(LEFT(APRIL!L21,1)="V",APRIL!R21+APRIL!U21)</f>
        <v>0</v>
      </c>
      <c r="R22" s="247">
        <f>APRIL!Z21</f>
        <v>0</v>
      </c>
      <c r="S22" s="248">
        <f>APRIL!AB21</f>
        <v>0</v>
      </c>
    </row>
    <row r="23" spans="1:19" ht="12.75" customHeight="1" x14ac:dyDescent="0.2">
      <c r="A23" s="717"/>
      <c r="B23" s="330">
        <f>APRIL!C22</f>
        <v>0</v>
      </c>
      <c r="C23" s="121">
        <f>APRIL!D22</f>
        <v>0</v>
      </c>
      <c r="D23" s="121">
        <f>APRIL!E22</f>
        <v>0</v>
      </c>
      <c r="E23" s="121">
        <f>APRIL!F22</f>
        <v>0</v>
      </c>
      <c r="F23" s="122">
        <f>APRIL!G22</f>
        <v>0</v>
      </c>
      <c r="G23" s="331">
        <f>APRIL!H22</f>
        <v>0</v>
      </c>
      <c r="H23" s="332">
        <f>APRIL!I22</f>
        <v>0</v>
      </c>
      <c r="I23" s="160">
        <f>APRIL!R22</f>
        <v>0</v>
      </c>
      <c r="J23" s="124">
        <f>APRIL!S22</f>
        <v>0</v>
      </c>
      <c r="K23" s="176" t="e">
        <f>APRIL!T22</f>
        <v>#REF!</v>
      </c>
      <c r="L23" s="120">
        <f>APRIL!U22</f>
        <v>0</v>
      </c>
      <c r="M23" s="123">
        <f>APRIL!V22</f>
        <v>0</v>
      </c>
      <c r="N23" s="123">
        <f>APRIL!W22</f>
        <v>0</v>
      </c>
      <c r="O23" s="125">
        <f>APRIL!X22</f>
        <v>0</v>
      </c>
      <c r="P23" s="126" t="e">
        <f>APRIL!Y22</f>
        <v>#REF!</v>
      </c>
      <c r="Q23" s="222" t="b">
        <f>IF(LEFT(APRIL!L22,1)="V",APRIL!R22+APRIL!U22)</f>
        <v>0</v>
      </c>
      <c r="R23" s="241">
        <f>APRIL!Z22</f>
        <v>0</v>
      </c>
      <c r="S23" s="242">
        <f>APRIL!AB22</f>
        <v>0</v>
      </c>
    </row>
    <row r="24" spans="1:19" ht="12.75" customHeight="1" x14ac:dyDescent="0.2">
      <c r="A24" s="717"/>
      <c r="B24" s="330">
        <f>APRIL!C23</f>
        <v>0</v>
      </c>
      <c r="C24" s="121">
        <f>APRIL!D23</f>
        <v>0</v>
      </c>
      <c r="D24" s="121">
        <f>APRIL!E23</f>
        <v>0</v>
      </c>
      <c r="E24" s="121">
        <f>APRIL!F23</f>
        <v>0</v>
      </c>
      <c r="F24" s="122">
        <f>APRIL!G23</f>
        <v>0</v>
      </c>
      <c r="G24" s="331">
        <f>APRIL!H23</f>
        <v>0</v>
      </c>
      <c r="H24" s="332">
        <f>APRIL!I23</f>
        <v>0</v>
      </c>
      <c r="I24" s="160">
        <f>APRIL!R23</f>
        <v>0</v>
      </c>
      <c r="J24" s="124">
        <f>APRIL!S23</f>
        <v>0</v>
      </c>
      <c r="K24" s="176" t="e">
        <f>APRIL!T23</f>
        <v>#REF!</v>
      </c>
      <c r="L24" s="120">
        <f>APRIL!U23</f>
        <v>0</v>
      </c>
      <c r="M24" s="123">
        <f>APRIL!V23</f>
        <v>0</v>
      </c>
      <c r="N24" s="123">
        <f>APRIL!W23</f>
        <v>0</v>
      </c>
      <c r="O24" s="125">
        <f>APRIL!X23</f>
        <v>0</v>
      </c>
      <c r="P24" s="126" t="e">
        <f>APRIL!Y23</f>
        <v>#REF!</v>
      </c>
      <c r="Q24" s="222" t="b">
        <f>IF(LEFT(APRIL!L23,1)="V",APRIL!R23+APRIL!U23)</f>
        <v>0</v>
      </c>
      <c r="R24" s="241">
        <f>APRIL!Z23</f>
        <v>0</v>
      </c>
      <c r="S24" s="242">
        <f>APRIL!AB23</f>
        <v>0</v>
      </c>
    </row>
    <row r="25" spans="1:19" ht="12.75" customHeight="1" x14ac:dyDescent="0.2">
      <c r="A25" s="717"/>
      <c r="B25" s="330">
        <f>APRIL!C24</f>
        <v>0</v>
      </c>
      <c r="C25" s="121">
        <f>APRIL!D24</f>
        <v>0</v>
      </c>
      <c r="D25" s="121">
        <f>APRIL!E24</f>
        <v>0</v>
      </c>
      <c r="E25" s="121">
        <f>APRIL!F24</f>
        <v>0</v>
      </c>
      <c r="F25" s="122">
        <f>APRIL!G24</f>
        <v>0</v>
      </c>
      <c r="G25" s="331">
        <f>APRIL!H24</f>
        <v>0</v>
      </c>
      <c r="H25" s="332">
        <f>APRIL!I24</f>
        <v>0</v>
      </c>
      <c r="I25" s="160">
        <f>APRIL!R24</f>
        <v>0</v>
      </c>
      <c r="J25" s="124">
        <f>APRIL!S24</f>
        <v>0</v>
      </c>
      <c r="K25" s="176" t="e">
        <f>APRIL!T24</f>
        <v>#REF!</v>
      </c>
      <c r="L25" s="120">
        <f>APRIL!U24</f>
        <v>0</v>
      </c>
      <c r="M25" s="123">
        <f>APRIL!V24</f>
        <v>0</v>
      </c>
      <c r="N25" s="123">
        <f>APRIL!W24</f>
        <v>0</v>
      </c>
      <c r="O25" s="125">
        <f>APRIL!X24</f>
        <v>0</v>
      </c>
      <c r="P25" s="126" t="e">
        <f>APRIL!Y24</f>
        <v>#REF!</v>
      </c>
      <c r="Q25" s="222" t="b">
        <f>IF(LEFT(APRIL!L24,1)="V",APRIL!R24+APRIL!U24)</f>
        <v>0</v>
      </c>
      <c r="R25" s="241">
        <f>APRIL!Z24</f>
        <v>0</v>
      </c>
      <c r="S25" s="242">
        <f>APRIL!AB24</f>
        <v>0</v>
      </c>
    </row>
    <row r="26" spans="1:19" ht="13.5" customHeight="1" thickBot="1" x14ac:dyDescent="0.25">
      <c r="A26" s="718"/>
      <c r="B26" s="333" t="e">
        <f>APRIL!C25</f>
        <v>#REF!</v>
      </c>
      <c r="C26" s="128">
        <f>APRIL!D25</f>
        <v>0</v>
      </c>
      <c r="D26" s="128">
        <f>APRIL!E25</f>
        <v>0</v>
      </c>
      <c r="E26" s="128">
        <f>APRIL!F25</f>
        <v>0</v>
      </c>
      <c r="F26" s="129">
        <f>APRIL!G25</f>
        <v>0</v>
      </c>
      <c r="G26" s="334">
        <f>APRIL!H25</f>
        <v>0</v>
      </c>
      <c r="H26" s="335">
        <f>APRIL!I25</f>
        <v>0</v>
      </c>
      <c r="I26" s="161">
        <f>APRIL!R25</f>
        <v>0</v>
      </c>
      <c r="J26" s="131">
        <f>APRIL!S25</f>
        <v>0</v>
      </c>
      <c r="K26" s="178" t="e">
        <f>APRIL!T25</f>
        <v>#REF!</v>
      </c>
      <c r="L26" s="127">
        <f>APRIL!U25</f>
        <v>0</v>
      </c>
      <c r="M26" s="130">
        <f>APRIL!V25</f>
        <v>0</v>
      </c>
      <c r="N26" s="130">
        <f>APRIL!W25</f>
        <v>0</v>
      </c>
      <c r="O26" s="132">
        <f>APRIL!X25</f>
        <v>0</v>
      </c>
      <c r="P26" s="133" t="e">
        <f>APRIL!Y25</f>
        <v>#REF!</v>
      </c>
      <c r="Q26" s="224" t="b">
        <f>IF(LEFT(APRIL!L25,1)="V",APRIL!R25+APRIL!U25)</f>
        <v>0</v>
      </c>
      <c r="R26" s="245">
        <f>APRIL!Z25</f>
        <v>0</v>
      </c>
      <c r="S26" s="246">
        <f>APRIL!AB25</f>
        <v>0</v>
      </c>
    </row>
    <row r="27" spans="1:19" ht="12.75" customHeight="1" x14ac:dyDescent="0.2">
      <c r="A27" s="716">
        <f>APRIL!B26</f>
        <v>42829</v>
      </c>
      <c r="B27" s="336">
        <f>APRIL!C26</f>
        <v>0</v>
      </c>
      <c r="C27" s="135">
        <f>APRIL!D26</f>
        <v>0</v>
      </c>
      <c r="D27" s="135">
        <f>APRIL!E26</f>
        <v>0</v>
      </c>
      <c r="E27" s="135">
        <f>APRIL!F26</f>
        <v>0</v>
      </c>
      <c r="F27" s="136">
        <f>APRIL!G26</f>
        <v>0</v>
      </c>
      <c r="G27" s="337">
        <f>APRIL!H26</f>
        <v>0</v>
      </c>
      <c r="H27" s="338">
        <f>APRIL!I26</f>
        <v>0</v>
      </c>
      <c r="I27" s="169">
        <f>APRIL!R26</f>
        <v>0</v>
      </c>
      <c r="J27" s="138">
        <f>APRIL!S26</f>
        <v>0</v>
      </c>
      <c r="K27" s="179" t="e">
        <f>APRIL!T26</f>
        <v>#REF!</v>
      </c>
      <c r="L27" s="134">
        <f>APRIL!U26</f>
        <v>0</v>
      </c>
      <c r="M27" s="137">
        <f>APRIL!V26</f>
        <v>0</v>
      </c>
      <c r="N27" s="137">
        <f>APRIL!W26</f>
        <v>0</v>
      </c>
      <c r="O27" s="139">
        <f>APRIL!X26</f>
        <v>0</v>
      </c>
      <c r="P27" s="140" t="e">
        <f>APRIL!Y26</f>
        <v>#REF!</v>
      </c>
      <c r="Q27" s="225" t="b">
        <f>IF(LEFT(APRIL!L26,1)="V",APRIL!R26+APRIL!U26)</f>
        <v>0</v>
      </c>
      <c r="R27" s="239">
        <f>APRIL!Z26</f>
        <v>0</v>
      </c>
      <c r="S27" s="240">
        <f>APRIL!AB26</f>
        <v>0</v>
      </c>
    </row>
    <row r="28" spans="1:19" ht="12.75" customHeight="1" x14ac:dyDescent="0.2">
      <c r="A28" s="717"/>
      <c r="B28" s="330">
        <f>APRIL!C27</f>
        <v>0</v>
      </c>
      <c r="C28" s="121">
        <f>APRIL!D27</f>
        <v>0</v>
      </c>
      <c r="D28" s="121">
        <f>APRIL!E27</f>
        <v>0</v>
      </c>
      <c r="E28" s="121">
        <f>APRIL!F27</f>
        <v>0</v>
      </c>
      <c r="F28" s="122">
        <f>APRIL!G27</f>
        <v>0</v>
      </c>
      <c r="G28" s="331">
        <f>APRIL!H27</f>
        <v>0</v>
      </c>
      <c r="H28" s="332">
        <f>APRIL!I27</f>
        <v>0</v>
      </c>
      <c r="I28" s="160">
        <f>APRIL!R27</f>
        <v>0</v>
      </c>
      <c r="J28" s="124">
        <f>APRIL!S27</f>
        <v>0</v>
      </c>
      <c r="K28" s="176" t="e">
        <f>APRIL!T27</f>
        <v>#REF!</v>
      </c>
      <c r="L28" s="120">
        <f>APRIL!U27</f>
        <v>0</v>
      </c>
      <c r="M28" s="123">
        <f>APRIL!V27</f>
        <v>0</v>
      </c>
      <c r="N28" s="123">
        <f>APRIL!W27</f>
        <v>0</v>
      </c>
      <c r="O28" s="125">
        <f>APRIL!X27</f>
        <v>0</v>
      </c>
      <c r="P28" s="126" t="e">
        <f>APRIL!Y27</f>
        <v>#REF!</v>
      </c>
      <c r="Q28" s="222" t="b">
        <f>IF(LEFT(APRIL!L27,1)="V",APRIL!R27+APRIL!U27)</f>
        <v>0</v>
      </c>
      <c r="R28" s="241">
        <f>APRIL!Z27</f>
        <v>0</v>
      </c>
      <c r="S28" s="242">
        <f>APRIL!AB27</f>
        <v>0</v>
      </c>
    </row>
    <row r="29" spans="1:19" ht="12.75" customHeight="1" x14ac:dyDescent="0.2">
      <c r="A29" s="717"/>
      <c r="B29" s="330">
        <f>APRIL!C28</f>
        <v>0</v>
      </c>
      <c r="C29" s="121">
        <f>APRIL!D28</f>
        <v>0</v>
      </c>
      <c r="D29" s="121">
        <f>APRIL!E28</f>
        <v>0</v>
      </c>
      <c r="E29" s="121">
        <f>APRIL!F28</f>
        <v>0</v>
      </c>
      <c r="F29" s="122">
        <f>APRIL!G28</f>
        <v>0</v>
      </c>
      <c r="G29" s="331">
        <f>APRIL!H28</f>
        <v>0</v>
      </c>
      <c r="H29" s="332">
        <f>APRIL!I28</f>
        <v>0</v>
      </c>
      <c r="I29" s="160">
        <f>APRIL!R28</f>
        <v>0</v>
      </c>
      <c r="J29" s="124">
        <f>APRIL!S28</f>
        <v>0</v>
      </c>
      <c r="K29" s="176" t="e">
        <f>APRIL!T28</f>
        <v>#REF!</v>
      </c>
      <c r="L29" s="120">
        <f>APRIL!U28</f>
        <v>0</v>
      </c>
      <c r="M29" s="123">
        <f>APRIL!V28</f>
        <v>0</v>
      </c>
      <c r="N29" s="123">
        <f>APRIL!W28</f>
        <v>0</v>
      </c>
      <c r="O29" s="125">
        <f>APRIL!X28</f>
        <v>0</v>
      </c>
      <c r="P29" s="126" t="e">
        <f>APRIL!Y28</f>
        <v>#REF!</v>
      </c>
      <c r="Q29" s="222" t="b">
        <f>IF(LEFT(APRIL!L28,1)="V",APRIL!R28+APRIL!U28)</f>
        <v>0</v>
      </c>
      <c r="R29" s="241">
        <f>APRIL!Z28</f>
        <v>0</v>
      </c>
      <c r="S29" s="242">
        <f>APRIL!AB28</f>
        <v>0</v>
      </c>
    </row>
    <row r="30" spans="1:19" ht="12.75" customHeight="1" x14ac:dyDescent="0.2">
      <c r="A30" s="717"/>
      <c r="B30" s="330">
        <f>APRIL!C29</f>
        <v>0</v>
      </c>
      <c r="C30" s="121">
        <f>APRIL!D29</f>
        <v>0</v>
      </c>
      <c r="D30" s="121">
        <f>APRIL!E29</f>
        <v>0</v>
      </c>
      <c r="E30" s="121">
        <f>APRIL!F29</f>
        <v>0</v>
      </c>
      <c r="F30" s="122">
        <f>APRIL!G29</f>
        <v>0</v>
      </c>
      <c r="G30" s="331">
        <f>APRIL!H29</f>
        <v>0</v>
      </c>
      <c r="H30" s="332">
        <f>APRIL!I29</f>
        <v>0</v>
      </c>
      <c r="I30" s="160">
        <f>APRIL!R29</f>
        <v>0</v>
      </c>
      <c r="J30" s="124">
        <f>APRIL!S29</f>
        <v>0</v>
      </c>
      <c r="K30" s="176" t="e">
        <f>APRIL!T29</f>
        <v>#REF!</v>
      </c>
      <c r="L30" s="120">
        <f>APRIL!U29</f>
        <v>0</v>
      </c>
      <c r="M30" s="123">
        <f>APRIL!V29</f>
        <v>0</v>
      </c>
      <c r="N30" s="123">
        <f>APRIL!W29</f>
        <v>0</v>
      </c>
      <c r="O30" s="125">
        <f>APRIL!X29</f>
        <v>0</v>
      </c>
      <c r="P30" s="126" t="e">
        <f>APRIL!Y29</f>
        <v>#REF!</v>
      </c>
      <c r="Q30" s="222" t="b">
        <f>IF(LEFT(APRIL!L29,1)="V",APRIL!R29+APRIL!U29)</f>
        <v>0</v>
      </c>
      <c r="R30" s="241">
        <f>APRIL!Z29</f>
        <v>0</v>
      </c>
      <c r="S30" s="242">
        <f>APRIL!AB29</f>
        <v>0</v>
      </c>
    </row>
    <row r="31" spans="1:19" ht="13.5" customHeight="1" thickBot="1" x14ac:dyDescent="0.25">
      <c r="A31" s="718"/>
      <c r="B31" s="339" t="e">
        <f>APRIL!C30</f>
        <v>#REF!</v>
      </c>
      <c r="C31" s="142">
        <f>APRIL!D30</f>
        <v>0</v>
      </c>
      <c r="D31" s="142">
        <f>APRIL!E30</f>
        <v>0</v>
      </c>
      <c r="E31" s="142">
        <f>APRIL!F30</f>
        <v>0</v>
      </c>
      <c r="F31" s="143">
        <f>APRIL!G30</f>
        <v>0</v>
      </c>
      <c r="G31" s="340">
        <f>APRIL!H30</f>
        <v>0</v>
      </c>
      <c r="H31" s="341">
        <f>APRIL!I30</f>
        <v>0</v>
      </c>
      <c r="I31" s="168">
        <f>APRIL!R30</f>
        <v>0</v>
      </c>
      <c r="J31" s="145">
        <f>APRIL!S30</f>
        <v>0</v>
      </c>
      <c r="K31" s="177" t="e">
        <f>APRIL!T30</f>
        <v>#REF!</v>
      </c>
      <c r="L31" s="141">
        <f>APRIL!U30</f>
        <v>0</v>
      </c>
      <c r="M31" s="144">
        <f>APRIL!V30</f>
        <v>0</v>
      </c>
      <c r="N31" s="144">
        <f>APRIL!W30</f>
        <v>0</v>
      </c>
      <c r="O31" s="146">
        <f>APRIL!X30</f>
        <v>0</v>
      </c>
      <c r="P31" s="147" t="e">
        <f>APRIL!Y30</f>
        <v>#REF!</v>
      </c>
      <c r="Q31" s="223" t="b">
        <f>IF(LEFT(APRIL!L30,1)="V",APRIL!R30+APRIL!U30)</f>
        <v>0</v>
      </c>
      <c r="R31" s="243">
        <f>APRIL!Z30</f>
        <v>0</v>
      </c>
      <c r="S31" s="244">
        <f>APRIL!AB30</f>
        <v>0</v>
      </c>
    </row>
    <row r="32" spans="1:19" ht="12.75" customHeight="1" x14ac:dyDescent="0.2">
      <c r="A32" s="716">
        <f>APRIL!B31</f>
        <v>42830</v>
      </c>
      <c r="B32" s="327">
        <f>APRIL!C31</f>
        <v>0</v>
      </c>
      <c r="C32" s="114">
        <f>APRIL!D31</f>
        <v>0</v>
      </c>
      <c r="D32" s="114">
        <f>APRIL!E31</f>
        <v>0</v>
      </c>
      <c r="E32" s="114">
        <f>APRIL!F31</f>
        <v>0</v>
      </c>
      <c r="F32" s="115">
        <f>APRIL!G31</f>
        <v>0</v>
      </c>
      <c r="G32" s="328">
        <f>APRIL!H31</f>
        <v>0</v>
      </c>
      <c r="H32" s="329">
        <f>APRIL!I31</f>
        <v>0</v>
      </c>
      <c r="I32" s="159">
        <f>APRIL!R31</f>
        <v>0</v>
      </c>
      <c r="J32" s="117">
        <f>APRIL!S31</f>
        <v>0</v>
      </c>
      <c r="K32" s="175" t="e">
        <f>APRIL!T31</f>
        <v>#REF!</v>
      </c>
      <c r="L32" s="113">
        <f>APRIL!U31</f>
        <v>0</v>
      </c>
      <c r="M32" s="116">
        <f>APRIL!V31</f>
        <v>0</v>
      </c>
      <c r="N32" s="116">
        <f>APRIL!W31</f>
        <v>0</v>
      </c>
      <c r="O32" s="118">
        <f>APRIL!X31</f>
        <v>0</v>
      </c>
      <c r="P32" s="119" t="e">
        <f>APRIL!Y31</f>
        <v>#REF!</v>
      </c>
      <c r="Q32" s="221" t="b">
        <f>IF(LEFT(APRIL!L31,1)="V",APRIL!R31+APRIL!U31)</f>
        <v>0</v>
      </c>
      <c r="R32" s="247">
        <f>APRIL!Z31</f>
        <v>0</v>
      </c>
      <c r="S32" s="248">
        <f>APRIL!AB31</f>
        <v>0</v>
      </c>
    </row>
    <row r="33" spans="1:19" ht="12.75" customHeight="1" x14ac:dyDescent="0.2">
      <c r="A33" s="717"/>
      <c r="B33" s="330">
        <f>APRIL!C32</f>
        <v>0</v>
      </c>
      <c r="C33" s="121">
        <f>APRIL!D32</f>
        <v>0</v>
      </c>
      <c r="D33" s="121">
        <f>APRIL!E32</f>
        <v>0</v>
      </c>
      <c r="E33" s="121">
        <f>APRIL!F32</f>
        <v>0</v>
      </c>
      <c r="F33" s="122">
        <f>APRIL!G32</f>
        <v>0</v>
      </c>
      <c r="G33" s="331">
        <f>APRIL!H32</f>
        <v>0</v>
      </c>
      <c r="H33" s="332">
        <f>APRIL!I32</f>
        <v>0</v>
      </c>
      <c r="I33" s="160">
        <f>APRIL!R32</f>
        <v>0</v>
      </c>
      <c r="J33" s="124">
        <f>APRIL!S32</f>
        <v>0</v>
      </c>
      <c r="K33" s="176" t="e">
        <f>APRIL!T32</f>
        <v>#REF!</v>
      </c>
      <c r="L33" s="120">
        <f>APRIL!U32</f>
        <v>0</v>
      </c>
      <c r="M33" s="123">
        <f>APRIL!V32</f>
        <v>0</v>
      </c>
      <c r="N33" s="123">
        <f>APRIL!W32</f>
        <v>0</v>
      </c>
      <c r="O33" s="125">
        <f>APRIL!X32</f>
        <v>0</v>
      </c>
      <c r="P33" s="126" t="e">
        <f>APRIL!Y32</f>
        <v>#REF!</v>
      </c>
      <c r="Q33" s="222" t="b">
        <f>IF(LEFT(APRIL!L32,1)="V",APRIL!R32+APRIL!U32)</f>
        <v>0</v>
      </c>
      <c r="R33" s="241">
        <f>APRIL!Z32</f>
        <v>0</v>
      </c>
      <c r="S33" s="242">
        <f>APRIL!AB32</f>
        <v>0</v>
      </c>
    </row>
    <row r="34" spans="1:19" ht="12.75" customHeight="1" x14ac:dyDescent="0.2">
      <c r="A34" s="717"/>
      <c r="B34" s="330">
        <f>APRIL!C33</f>
        <v>0</v>
      </c>
      <c r="C34" s="121">
        <f>APRIL!D33</f>
        <v>0</v>
      </c>
      <c r="D34" s="121">
        <f>APRIL!E33</f>
        <v>0</v>
      </c>
      <c r="E34" s="121">
        <f>APRIL!F33</f>
        <v>0</v>
      </c>
      <c r="F34" s="122">
        <f>APRIL!G33</f>
        <v>0</v>
      </c>
      <c r="G34" s="331">
        <f>APRIL!H33</f>
        <v>0</v>
      </c>
      <c r="H34" s="332">
        <f>APRIL!I33</f>
        <v>0</v>
      </c>
      <c r="I34" s="160">
        <f>APRIL!R33</f>
        <v>0</v>
      </c>
      <c r="J34" s="124">
        <f>APRIL!S33</f>
        <v>0</v>
      </c>
      <c r="K34" s="176" t="e">
        <f>APRIL!T33</f>
        <v>#REF!</v>
      </c>
      <c r="L34" s="120">
        <f>APRIL!U33</f>
        <v>0</v>
      </c>
      <c r="M34" s="123">
        <f>APRIL!V33</f>
        <v>0</v>
      </c>
      <c r="N34" s="123">
        <f>APRIL!W33</f>
        <v>0</v>
      </c>
      <c r="O34" s="125">
        <f>APRIL!X33</f>
        <v>0</v>
      </c>
      <c r="P34" s="126" t="e">
        <f>APRIL!Y33</f>
        <v>#REF!</v>
      </c>
      <c r="Q34" s="222" t="b">
        <f>IF(LEFT(APRIL!L33,1)="V",APRIL!R33+APRIL!U33)</f>
        <v>0</v>
      </c>
      <c r="R34" s="241">
        <f>APRIL!Z33</f>
        <v>0</v>
      </c>
      <c r="S34" s="242">
        <f>APRIL!AB33</f>
        <v>0</v>
      </c>
    </row>
    <row r="35" spans="1:19" ht="12.75" customHeight="1" x14ac:dyDescent="0.2">
      <c r="A35" s="717"/>
      <c r="B35" s="330">
        <f>APRIL!C34</f>
        <v>0</v>
      </c>
      <c r="C35" s="121">
        <f>APRIL!D34</f>
        <v>0</v>
      </c>
      <c r="D35" s="121">
        <f>APRIL!E34</f>
        <v>0</v>
      </c>
      <c r="E35" s="121">
        <f>APRIL!F34</f>
        <v>0</v>
      </c>
      <c r="F35" s="122">
        <f>APRIL!G34</f>
        <v>0</v>
      </c>
      <c r="G35" s="331">
        <f>APRIL!H34</f>
        <v>0</v>
      </c>
      <c r="H35" s="332">
        <f>APRIL!I34</f>
        <v>0</v>
      </c>
      <c r="I35" s="160">
        <f>APRIL!R34</f>
        <v>0</v>
      </c>
      <c r="J35" s="124">
        <f>APRIL!S34</f>
        <v>0</v>
      </c>
      <c r="K35" s="176" t="e">
        <f>APRIL!T34</f>
        <v>#REF!</v>
      </c>
      <c r="L35" s="120">
        <f>APRIL!U34</f>
        <v>0</v>
      </c>
      <c r="M35" s="123">
        <f>APRIL!V34</f>
        <v>0</v>
      </c>
      <c r="N35" s="123">
        <f>APRIL!W34</f>
        <v>0</v>
      </c>
      <c r="O35" s="125">
        <f>APRIL!X34</f>
        <v>0</v>
      </c>
      <c r="P35" s="126" t="e">
        <f>APRIL!Y34</f>
        <v>#REF!</v>
      </c>
      <c r="Q35" s="222" t="b">
        <f>IF(LEFT(APRIL!L34,1)="V",APRIL!R34+APRIL!U34)</f>
        <v>0</v>
      </c>
      <c r="R35" s="241">
        <f>APRIL!Z34</f>
        <v>0</v>
      </c>
      <c r="S35" s="242">
        <f>APRIL!AB34</f>
        <v>0</v>
      </c>
    </row>
    <row r="36" spans="1:19" ht="13.5" customHeight="1" thickBot="1" x14ac:dyDescent="0.25">
      <c r="A36" s="718"/>
      <c r="B36" s="333" t="e">
        <f>APRIL!C35</f>
        <v>#REF!</v>
      </c>
      <c r="C36" s="128">
        <f>APRIL!D35</f>
        <v>0</v>
      </c>
      <c r="D36" s="128">
        <f>APRIL!E35</f>
        <v>0</v>
      </c>
      <c r="E36" s="128">
        <f>APRIL!F35</f>
        <v>0</v>
      </c>
      <c r="F36" s="129">
        <f>APRIL!G35</f>
        <v>0</v>
      </c>
      <c r="G36" s="334">
        <f>APRIL!H35</f>
        <v>0</v>
      </c>
      <c r="H36" s="335">
        <f>APRIL!I35</f>
        <v>0</v>
      </c>
      <c r="I36" s="161">
        <f>APRIL!R35</f>
        <v>0</v>
      </c>
      <c r="J36" s="131">
        <f>APRIL!S35</f>
        <v>0</v>
      </c>
      <c r="K36" s="178" t="e">
        <f>APRIL!T35</f>
        <v>#REF!</v>
      </c>
      <c r="L36" s="127">
        <f>APRIL!U35</f>
        <v>0</v>
      </c>
      <c r="M36" s="130">
        <f>APRIL!V35</f>
        <v>0</v>
      </c>
      <c r="N36" s="130">
        <f>APRIL!W35</f>
        <v>0</v>
      </c>
      <c r="O36" s="132">
        <f>APRIL!X35</f>
        <v>0</v>
      </c>
      <c r="P36" s="133" t="e">
        <f>APRIL!Y35</f>
        <v>#REF!</v>
      </c>
      <c r="Q36" s="224" t="b">
        <f>IF(LEFT(APRIL!L35,1)="V",APRIL!R35+APRIL!U35)</f>
        <v>0</v>
      </c>
      <c r="R36" s="245">
        <f>APRIL!Z35</f>
        <v>0</v>
      </c>
      <c r="S36" s="246">
        <f>APRIL!AB35</f>
        <v>0</v>
      </c>
    </row>
    <row r="37" spans="1:19" ht="12.75" customHeight="1" x14ac:dyDescent="0.2">
      <c r="A37" s="716">
        <f>APRIL!B36</f>
        <v>42831</v>
      </c>
      <c r="B37" s="336">
        <f>APRIL!C36</f>
        <v>0</v>
      </c>
      <c r="C37" s="135">
        <f>APRIL!D36</f>
        <v>0</v>
      </c>
      <c r="D37" s="135">
        <f>APRIL!E36</f>
        <v>0</v>
      </c>
      <c r="E37" s="135">
        <f>APRIL!F36</f>
        <v>0</v>
      </c>
      <c r="F37" s="136">
        <f>APRIL!G36</f>
        <v>0</v>
      </c>
      <c r="G37" s="337">
        <f>APRIL!H36</f>
        <v>0</v>
      </c>
      <c r="H37" s="338">
        <f>APRIL!I36</f>
        <v>0</v>
      </c>
      <c r="I37" s="169">
        <f>APRIL!R36</f>
        <v>0</v>
      </c>
      <c r="J37" s="138">
        <f>APRIL!S36</f>
        <v>0</v>
      </c>
      <c r="K37" s="179" t="e">
        <f>APRIL!T36</f>
        <v>#REF!</v>
      </c>
      <c r="L37" s="134">
        <f>APRIL!U36</f>
        <v>0</v>
      </c>
      <c r="M37" s="137">
        <f>APRIL!V36</f>
        <v>0</v>
      </c>
      <c r="N37" s="137">
        <f>APRIL!W36</f>
        <v>0</v>
      </c>
      <c r="O37" s="139">
        <f>APRIL!X36</f>
        <v>0</v>
      </c>
      <c r="P37" s="140" t="e">
        <f>APRIL!Y36</f>
        <v>#REF!</v>
      </c>
      <c r="Q37" s="225" t="b">
        <f>IF(LEFT(APRIL!L36,1)="V",APRIL!R36+APRIL!U36)</f>
        <v>0</v>
      </c>
      <c r="R37" s="239">
        <f>APRIL!Z36</f>
        <v>0</v>
      </c>
      <c r="S37" s="240">
        <f>APRIL!AB36</f>
        <v>0</v>
      </c>
    </row>
    <row r="38" spans="1:19" ht="12.75" customHeight="1" x14ac:dyDescent="0.2">
      <c r="A38" s="717"/>
      <c r="B38" s="330">
        <f>APRIL!C37</f>
        <v>0</v>
      </c>
      <c r="C38" s="121">
        <f>APRIL!D37</f>
        <v>0</v>
      </c>
      <c r="D38" s="121">
        <f>APRIL!E37</f>
        <v>0</v>
      </c>
      <c r="E38" s="121">
        <f>APRIL!F37</f>
        <v>0</v>
      </c>
      <c r="F38" s="122">
        <f>APRIL!G37</f>
        <v>0</v>
      </c>
      <c r="G38" s="331">
        <f>APRIL!H37</f>
        <v>0</v>
      </c>
      <c r="H38" s="332">
        <f>APRIL!I37</f>
        <v>0</v>
      </c>
      <c r="I38" s="160">
        <f>APRIL!R37</f>
        <v>0</v>
      </c>
      <c r="J38" s="124">
        <f>APRIL!S37</f>
        <v>0</v>
      </c>
      <c r="K38" s="176" t="e">
        <f>APRIL!T37</f>
        <v>#REF!</v>
      </c>
      <c r="L38" s="120">
        <f>APRIL!U37</f>
        <v>0</v>
      </c>
      <c r="M38" s="123">
        <f>APRIL!V37</f>
        <v>0</v>
      </c>
      <c r="N38" s="123">
        <f>APRIL!W37</f>
        <v>0</v>
      </c>
      <c r="O38" s="125">
        <f>APRIL!X37</f>
        <v>0</v>
      </c>
      <c r="P38" s="126" t="e">
        <f>APRIL!Y37</f>
        <v>#REF!</v>
      </c>
      <c r="Q38" s="222" t="b">
        <f>IF(LEFT(APRIL!L37,1)="V",APRIL!R37+APRIL!U37)</f>
        <v>0</v>
      </c>
      <c r="R38" s="241">
        <f>APRIL!Z37</f>
        <v>0</v>
      </c>
      <c r="S38" s="242">
        <f>APRIL!AB37</f>
        <v>0</v>
      </c>
    </row>
    <row r="39" spans="1:19" ht="12.75" customHeight="1" x14ac:dyDescent="0.2">
      <c r="A39" s="717"/>
      <c r="B39" s="330">
        <f>APRIL!C38</f>
        <v>0</v>
      </c>
      <c r="C39" s="121">
        <f>APRIL!D38</f>
        <v>0</v>
      </c>
      <c r="D39" s="121">
        <f>APRIL!E38</f>
        <v>0</v>
      </c>
      <c r="E39" s="121">
        <f>APRIL!F38</f>
        <v>0</v>
      </c>
      <c r="F39" s="122">
        <f>APRIL!G38</f>
        <v>0</v>
      </c>
      <c r="G39" s="331">
        <f>APRIL!H38</f>
        <v>0</v>
      </c>
      <c r="H39" s="332">
        <f>APRIL!I38</f>
        <v>0</v>
      </c>
      <c r="I39" s="160">
        <f>APRIL!R38</f>
        <v>0</v>
      </c>
      <c r="J39" s="124">
        <f>APRIL!S38</f>
        <v>0</v>
      </c>
      <c r="K39" s="176" t="e">
        <f>APRIL!T38</f>
        <v>#REF!</v>
      </c>
      <c r="L39" s="120">
        <f>APRIL!U38</f>
        <v>0</v>
      </c>
      <c r="M39" s="123">
        <f>APRIL!V38</f>
        <v>0</v>
      </c>
      <c r="N39" s="123">
        <f>APRIL!W38</f>
        <v>0</v>
      </c>
      <c r="O39" s="125">
        <f>APRIL!X38</f>
        <v>0</v>
      </c>
      <c r="P39" s="126" t="e">
        <f>APRIL!Y38</f>
        <v>#REF!</v>
      </c>
      <c r="Q39" s="222" t="b">
        <f>IF(LEFT(APRIL!L38,1)="V",APRIL!R38+APRIL!U38)</f>
        <v>0</v>
      </c>
      <c r="R39" s="241">
        <f>APRIL!Z38</f>
        <v>0</v>
      </c>
      <c r="S39" s="242">
        <f>APRIL!AB38</f>
        <v>0</v>
      </c>
    </row>
    <row r="40" spans="1:19" ht="12.75" customHeight="1" x14ac:dyDescent="0.2">
      <c r="A40" s="717"/>
      <c r="B40" s="330">
        <f>APRIL!C39</f>
        <v>0</v>
      </c>
      <c r="C40" s="121">
        <f>APRIL!D39</f>
        <v>0</v>
      </c>
      <c r="D40" s="121">
        <f>APRIL!E39</f>
        <v>0</v>
      </c>
      <c r="E40" s="121">
        <f>APRIL!F39</f>
        <v>0</v>
      </c>
      <c r="F40" s="122">
        <f>APRIL!G39</f>
        <v>0</v>
      </c>
      <c r="G40" s="331">
        <f>APRIL!H39</f>
        <v>0</v>
      </c>
      <c r="H40" s="332">
        <f>APRIL!I39</f>
        <v>0</v>
      </c>
      <c r="I40" s="160">
        <f>APRIL!R39</f>
        <v>0</v>
      </c>
      <c r="J40" s="124">
        <f>APRIL!S39</f>
        <v>0</v>
      </c>
      <c r="K40" s="176" t="e">
        <f>APRIL!T39</f>
        <v>#REF!</v>
      </c>
      <c r="L40" s="120">
        <f>APRIL!U39</f>
        <v>0</v>
      </c>
      <c r="M40" s="123">
        <f>APRIL!V39</f>
        <v>0</v>
      </c>
      <c r="N40" s="123">
        <f>APRIL!W39</f>
        <v>0</v>
      </c>
      <c r="O40" s="125">
        <f>APRIL!X39</f>
        <v>0</v>
      </c>
      <c r="P40" s="126" t="e">
        <f>APRIL!Y39</f>
        <v>#REF!</v>
      </c>
      <c r="Q40" s="222" t="b">
        <f>IF(LEFT(APRIL!L39,1)="V",APRIL!R39+APRIL!U39)</f>
        <v>0</v>
      </c>
      <c r="R40" s="241">
        <f>APRIL!Z39</f>
        <v>0</v>
      </c>
      <c r="S40" s="242">
        <f>APRIL!AB39</f>
        <v>0</v>
      </c>
    </row>
    <row r="41" spans="1:19" ht="13.5" customHeight="1" thickBot="1" x14ac:dyDescent="0.25">
      <c r="A41" s="718"/>
      <c r="B41" s="339" t="e">
        <f>APRIL!C40</f>
        <v>#REF!</v>
      </c>
      <c r="C41" s="142">
        <f>APRIL!D40</f>
        <v>0</v>
      </c>
      <c r="D41" s="142">
        <f>APRIL!E40</f>
        <v>0</v>
      </c>
      <c r="E41" s="142">
        <f>APRIL!F40</f>
        <v>0</v>
      </c>
      <c r="F41" s="143">
        <f>APRIL!G40</f>
        <v>0</v>
      </c>
      <c r="G41" s="340">
        <f>APRIL!H40</f>
        <v>0</v>
      </c>
      <c r="H41" s="341">
        <f>APRIL!I40</f>
        <v>0</v>
      </c>
      <c r="I41" s="168">
        <f>APRIL!R40</f>
        <v>0</v>
      </c>
      <c r="J41" s="145">
        <f>APRIL!S40</f>
        <v>0</v>
      </c>
      <c r="K41" s="177" t="e">
        <f>APRIL!T40</f>
        <v>#REF!</v>
      </c>
      <c r="L41" s="141">
        <f>APRIL!U40</f>
        <v>0</v>
      </c>
      <c r="M41" s="144">
        <f>APRIL!V40</f>
        <v>0</v>
      </c>
      <c r="N41" s="144">
        <f>APRIL!W40</f>
        <v>0</v>
      </c>
      <c r="O41" s="146">
        <f>APRIL!X40</f>
        <v>0</v>
      </c>
      <c r="P41" s="147" t="e">
        <f>APRIL!Y40</f>
        <v>#REF!</v>
      </c>
      <c r="Q41" s="223" t="b">
        <f>IF(LEFT(APRIL!L40,1)="V",APRIL!R40+APRIL!U40)</f>
        <v>0</v>
      </c>
      <c r="R41" s="243">
        <f>APRIL!Z40</f>
        <v>0</v>
      </c>
      <c r="S41" s="244">
        <f>APRIL!AB40</f>
        <v>0</v>
      </c>
    </row>
    <row r="42" spans="1:19" ht="12.75" customHeight="1" x14ac:dyDescent="0.2">
      <c r="A42" s="716">
        <f>APRIL!B41</f>
        <v>42832</v>
      </c>
      <c r="B42" s="327">
        <f>APRIL!C41</f>
        <v>0</v>
      </c>
      <c r="C42" s="114">
        <f>APRIL!D41</f>
        <v>0</v>
      </c>
      <c r="D42" s="114">
        <f>APRIL!E41</f>
        <v>0</v>
      </c>
      <c r="E42" s="114">
        <f>APRIL!F41</f>
        <v>0</v>
      </c>
      <c r="F42" s="115">
        <f>APRIL!G41</f>
        <v>0</v>
      </c>
      <c r="G42" s="328">
        <f>APRIL!H41</f>
        <v>0</v>
      </c>
      <c r="H42" s="329">
        <f>APRIL!I41</f>
        <v>0</v>
      </c>
      <c r="I42" s="159">
        <f>APRIL!R41</f>
        <v>0</v>
      </c>
      <c r="J42" s="117">
        <f>APRIL!S41</f>
        <v>0</v>
      </c>
      <c r="K42" s="175" t="e">
        <f>APRIL!T41</f>
        <v>#REF!</v>
      </c>
      <c r="L42" s="113">
        <f>APRIL!U41</f>
        <v>0</v>
      </c>
      <c r="M42" s="116">
        <f>APRIL!V41</f>
        <v>0</v>
      </c>
      <c r="N42" s="116">
        <f>APRIL!W41</f>
        <v>0</v>
      </c>
      <c r="O42" s="118">
        <f>APRIL!X41</f>
        <v>0</v>
      </c>
      <c r="P42" s="119" t="e">
        <f>APRIL!Y41</f>
        <v>#REF!</v>
      </c>
      <c r="Q42" s="221" t="b">
        <f>IF(LEFT(APRIL!L41,1)="V",APRIL!R41+APRIL!U41)</f>
        <v>0</v>
      </c>
      <c r="R42" s="239">
        <f>APRIL!Z41</f>
        <v>0</v>
      </c>
      <c r="S42" s="240">
        <f>APRIL!AB41</f>
        <v>0</v>
      </c>
    </row>
    <row r="43" spans="1:19" ht="12.75" customHeight="1" x14ac:dyDescent="0.2">
      <c r="A43" s="717"/>
      <c r="B43" s="330">
        <f>APRIL!C42</f>
        <v>0</v>
      </c>
      <c r="C43" s="121">
        <f>APRIL!D42</f>
        <v>0</v>
      </c>
      <c r="D43" s="121">
        <f>APRIL!E42</f>
        <v>0</v>
      </c>
      <c r="E43" s="121">
        <f>APRIL!F42</f>
        <v>0</v>
      </c>
      <c r="F43" s="122">
        <f>APRIL!G42</f>
        <v>0</v>
      </c>
      <c r="G43" s="331">
        <f>APRIL!H42</f>
        <v>0</v>
      </c>
      <c r="H43" s="332">
        <f>APRIL!I42</f>
        <v>0</v>
      </c>
      <c r="I43" s="160">
        <f>APRIL!R42</f>
        <v>0</v>
      </c>
      <c r="J43" s="124">
        <f>APRIL!S42</f>
        <v>0</v>
      </c>
      <c r="K43" s="176" t="e">
        <f>APRIL!T42</f>
        <v>#REF!</v>
      </c>
      <c r="L43" s="120">
        <f>APRIL!U42</f>
        <v>0</v>
      </c>
      <c r="M43" s="123">
        <f>APRIL!V42</f>
        <v>0</v>
      </c>
      <c r="N43" s="123">
        <f>APRIL!W42</f>
        <v>0</v>
      </c>
      <c r="O43" s="125">
        <f>APRIL!X42</f>
        <v>0</v>
      </c>
      <c r="P43" s="126" t="e">
        <f>APRIL!Y42</f>
        <v>#REF!</v>
      </c>
      <c r="Q43" s="222" t="b">
        <f>IF(LEFT(APRIL!L42,1)="V",APRIL!R42+APRIL!U42)</f>
        <v>0</v>
      </c>
      <c r="R43" s="241">
        <f>APRIL!Z42</f>
        <v>0</v>
      </c>
      <c r="S43" s="242">
        <f>APRIL!AB42</f>
        <v>0</v>
      </c>
    </row>
    <row r="44" spans="1:19" ht="12.75" customHeight="1" x14ac:dyDescent="0.2">
      <c r="A44" s="717"/>
      <c r="B44" s="330">
        <f>APRIL!C43</f>
        <v>0</v>
      </c>
      <c r="C44" s="121">
        <f>APRIL!D43</f>
        <v>0</v>
      </c>
      <c r="D44" s="121">
        <f>APRIL!E43</f>
        <v>0</v>
      </c>
      <c r="E44" s="121">
        <f>APRIL!F43</f>
        <v>0</v>
      </c>
      <c r="F44" s="122">
        <f>APRIL!G43</f>
        <v>0</v>
      </c>
      <c r="G44" s="331">
        <f>APRIL!H43</f>
        <v>0</v>
      </c>
      <c r="H44" s="332">
        <f>APRIL!I43</f>
        <v>0</v>
      </c>
      <c r="I44" s="160">
        <f>APRIL!R43</f>
        <v>0</v>
      </c>
      <c r="J44" s="124">
        <f>APRIL!S43</f>
        <v>0</v>
      </c>
      <c r="K44" s="176" t="e">
        <f>APRIL!T43</f>
        <v>#REF!</v>
      </c>
      <c r="L44" s="120">
        <f>APRIL!U43</f>
        <v>0</v>
      </c>
      <c r="M44" s="123">
        <f>APRIL!V43</f>
        <v>0</v>
      </c>
      <c r="N44" s="123">
        <f>APRIL!W43</f>
        <v>0</v>
      </c>
      <c r="O44" s="125">
        <f>APRIL!X43</f>
        <v>0</v>
      </c>
      <c r="P44" s="126" t="e">
        <f>APRIL!Y43</f>
        <v>#REF!</v>
      </c>
      <c r="Q44" s="222" t="b">
        <f>IF(LEFT(APRIL!L43,1)="V",APRIL!R43+APRIL!U43)</f>
        <v>0</v>
      </c>
      <c r="R44" s="241">
        <f>APRIL!Z43</f>
        <v>0</v>
      </c>
      <c r="S44" s="242">
        <f>APRIL!AB43</f>
        <v>0</v>
      </c>
    </row>
    <row r="45" spans="1:19" ht="12.75" customHeight="1" x14ac:dyDescent="0.2">
      <c r="A45" s="717"/>
      <c r="B45" s="330">
        <f>APRIL!C44</f>
        <v>0</v>
      </c>
      <c r="C45" s="121">
        <f>APRIL!D44</f>
        <v>0</v>
      </c>
      <c r="D45" s="121">
        <f>APRIL!E44</f>
        <v>0</v>
      </c>
      <c r="E45" s="121">
        <f>APRIL!F44</f>
        <v>0</v>
      </c>
      <c r="F45" s="122">
        <f>APRIL!G44</f>
        <v>0</v>
      </c>
      <c r="G45" s="331">
        <f>APRIL!H44</f>
        <v>0</v>
      </c>
      <c r="H45" s="332">
        <f>APRIL!I44</f>
        <v>0</v>
      </c>
      <c r="I45" s="160">
        <f>APRIL!R44</f>
        <v>0</v>
      </c>
      <c r="J45" s="124">
        <f>APRIL!S44</f>
        <v>0</v>
      </c>
      <c r="K45" s="176" t="e">
        <f>APRIL!T44</f>
        <v>#REF!</v>
      </c>
      <c r="L45" s="120">
        <f>APRIL!U44</f>
        <v>0</v>
      </c>
      <c r="M45" s="123">
        <f>APRIL!V44</f>
        <v>0</v>
      </c>
      <c r="N45" s="123">
        <f>APRIL!W44</f>
        <v>0</v>
      </c>
      <c r="O45" s="125">
        <f>APRIL!X44</f>
        <v>0</v>
      </c>
      <c r="P45" s="126" t="e">
        <f>APRIL!Y44</f>
        <v>#REF!</v>
      </c>
      <c r="Q45" s="222" t="b">
        <f>IF(LEFT(APRIL!L44,1)="V",APRIL!R44+APRIL!U44)</f>
        <v>0</v>
      </c>
      <c r="R45" s="241">
        <f>APRIL!Z44</f>
        <v>0</v>
      </c>
      <c r="S45" s="242">
        <f>APRIL!AB44</f>
        <v>0</v>
      </c>
    </row>
    <row r="46" spans="1:19" ht="13.5" customHeight="1" thickBot="1" x14ac:dyDescent="0.25">
      <c r="A46" s="718"/>
      <c r="B46" s="333" t="e">
        <f>APRIL!C45</f>
        <v>#REF!</v>
      </c>
      <c r="C46" s="128">
        <f>APRIL!D45</f>
        <v>0</v>
      </c>
      <c r="D46" s="128">
        <f>APRIL!E45</f>
        <v>0</v>
      </c>
      <c r="E46" s="128">
        <f>APRIL!F45</f>
        <v>0</v>
      </c>
      <c r="F46" s="129">
        <f>APRIL!G45</f>
        <v>0</v>
      </c>
      <c r="G46" s="334">
        <f>APRIL!H45</f>
        <v>0</v>
      </c>
      <c r="H46" s="335">
        <f>APRIL!I45</f>
        <v>0</v>
      </c>
      <c r="I46" s="161">
        <f>APRIL!R45</f>
        <v>0</v>
      </c>
      <c r="J46" s="131">
        <f>APRIL!S45</f>
        <v>0</v>
      </c>
      <c r="K46" s="178" t="e">
        <f>APRIL!T45</f>
        <v>#REF!</v>
      </c>
      <c r="L46" s="127">
        <f>APRIL!U45</f>
        <v>0</v>
      </c>
      <c r="M46" s="130">
        <f>APRIL!V45</f>
        <v>0</v>
      </c>
      <c r="N46" s="130">
        <f>APRIL!W45</f>
        <v>0</v>
      </c>
      <c r="O46" s="132">
        <f>APRIL!X45</f>
        <v>0</v>
      </c>
      <c r="P46" s="133" t="e">
        <f>APRIL!Y45</f>
        <v>#REF!</v>
      </c>
      <c r="Q46" s="224" t="b">
        <f>IF(LEFT(APRIL!L45,1)="V",APRIL!R45+APRIL!U45)</f>
        <v>0</v>
      </c>
      <c r="R46" s="243">
        <f>APRIL!Z45</f>
        <v>0</v>
      </c>
      <c r="S46" s="244">
        <f>APRIL!AB45</f>
        <v>0</v>
      </c>
    </row>
    <row r="47" spans="1:19" ht="12.75" customHeight="1" x14ac:dyDescent="0.2">
      <c r="A47" s="716">
        <f>APRIL!B46</f>
        <v>42833</v>
      </c>
      <c r="B47" s="327">
        <f>APRIL!C46</f>
        <v>0</v>
      </c>
      <c r="C47" s="114">
        <f>APRIL!D46</f>
        <v>0</v>
      </c>
      <c r="D47" s="114">
        <f>APRIL!E46</f>
        <v>0</v>
      </c>
      <c r="E47" s="114">
        <f>APRIL!F46</f>
        <v>0</v>
      </c>
      <c r="F47" s="115">
        <f>APRIL!G46</f>
        <v>0</v>
      </c>
      <c r="G47" s="328">
        <f>APRIL!H46</f>
        <v>0</v>
      </c>
      <c r="H47" s="329">
        <f>APRIL!I46</f>
        <v>0</v>
      </c>
      <c r="I47" s="159">
        <f>APRIL!R46</f>
        <v>0</v>
      </c>
      <c r="J47" s="117">
        <f>APRIL!S46</f>
        <v>0</v>
      </c>
      <c r="K47" s="175" t="e">
        <f>APRIL!T46</f>
        <v>#REF!</v>
      </c>
      <c r="L47" s="113">
        <f>APRIL!U46</f>
        <v>0</v>
      </c>
      <c r="M47" s="116">
        <f>APRIL!V46</f>
        <v>0</v>
      </c>
      <c r="N47" s="116">
        <f>APRIL!W46</f>
        <v>0</v>
      </c>
      <c r="O47" s="118">
        <f>APRIL!X46</f>
        <v>0</v>
      </c>
      <c r="P47" s="119" t="e">
        <f>APRIL!Y46</f>
        <v>#REF!</v>
      </c>
      <c r="Q47" s="221" t="b">
        <f>IF(LEFT(APRIL!L46,1)="V",APRIL!R46+APRIL!U46)</f>
        <v>0</v>
      </c>
      <c r="R47" s="239">
        <f>APRIL!Z46</f>
        <v>0</v>
      </c>
      <c r="S47" s="240">
        <f>APRIL!AB46</f>
        <v>0</v>
      </c>
    </row>
    <row r="48" spans="1:19" ht="12.75" customHeight="1" x14ac:dyDescent="0.2">
      <c r="A48" s="717"/>
      <c r="B48" s="330">
        <f>APRIL!C47</f>
        <v>0</v>
      </c>
      <c r="C48" s="121">
        <f>APRIL!D47</f>
        <v>0</v>
      </c>
      <c r="D48" s="121">
        <f>APRIL!E47</f>
        <v>0</v>
      </c>
      <c r="E48" s="121">
        <f>APRIL!F47</f>
        <v>0</v>
      </c>
      <c r="F48" s="122">
        <f>APRIL!G47</f>
        <v>0</v>
      </c>
      <c r="G48" s="331">
        <f>APRIL!H47</f>
        <v>0</v>
      </c>
      <c r="H48" s="332">
        <f>APRIL!I47</f>
        <v>0</v>
      </c>
      <c r="I48" s="160">
        <f>APRIL!R47</f>
        <v>0</v>
      </c>
      <c r="J48" s="124">
        <f>APRIL!S47</f>
        <v>0</v>
      </c>
      <c r="K48" s="176" t="e">
        <f>APRIL!T47</f>
        <v>#REF!</v>
      </c>
      <c r="L48" s="120">
        <f>APRIL!U47</f>
        <v>0</v>
      </c>
      <c r="M48" s="123">
        <f>APRIL!V47</f>
        <v>0</v>
      </c>
      <c r="N48" s="123">
        <f>APRIL!W47</f>
        <v>0</v>
      </c>
      <c r="O48" s="125">
        <f>APRIL!X47</f>
        <v>0</v>
      </c>
      <c r="P48" s="126" t="e">
        <f>APRIL!Y47</f>
        <v>#REF!</v>
      </c>
      <c r="Q48" s="222" t="b">
        <f>IF(LEFT(APRIL!L47,1)="V",APRIL!R47+APRIL!U47)</f>
        <v>0</v>
      </c>
      <c r="R48" s="241">
        <f>APRIL!Z47</f>
        <v>0</v>
      </c>
      <c r="S48" s="242">
        <f>APRIL!AB47</f>
        <v>0</v>
      </c>
    </row>
    <row r="49" spans="1:19" ht="12.75" customHeight="1" x14ac:dyDescent="0.2">
      <c r="A49" s="717"/>
      <c r="B49" s="330">
        <f>APRIL!C48</f>
        <v>0</v>
      </c>
      <c r="C49" s="121">
        <f>APRIL!D48</f>
        <v>0</v>
      </c>
      <c r="D49" s="121">
        <f>APRIL!E48</f>
        <v>0</v>
      </c>
      <c r="E49" s="121">
        <f>APRIL!F48</f>
        <v>0</v>
      </c>
      <c r="F49" s="122">
        <f>APRIL!G48</f>
        <v>0</v>
      </c>
      <c r="G49" s="331">
        <f>APRIL!H48</f>
        <v>0</v>
      </c>
      <c r="H49" s="332">
        <f>APRIL!I48</f>
        <v>0</v>
      </c>
      <c r="I49" s="160">
        <f>APRIL!R48</f>
        <v>0</v>
      </c>
      <c r="J49" s="124">
        <f>APRIL!S48</f>
        <v>0</v>
      </c>
      <c r="K49" s="176" t="e">
        <f>APRIL!T48</f>
        <v>#REF!</v>
      </c>
      <c r="L49" s="120">
        <f>APRIL!U48</f>
        <v>0</v>
      </c>
      <c r="M49" s="123">
        <f>APRIL!V48</f>
        <v>0</v>
      </c>
      <c r="N49" s="123">
        <f>APRIL!W48</f>
        <v>0</v>
      </c>
      <c r="O49" s="125">
        <f>APRIL!X48</f>
        <v>0</v>
      </c>
      <c r="P49" s="126" t="e">
        <f>APRIL!Y48</f>
        <v>#REF!</v>
      </c>
      <c r="Q49" s="222" t="b">
        <f>IF(LEFT(APRIL!L48,1)="V",APRIL!R48+APRIL!U48)</f>
        <v>0</v>
      </c>
      <c r="R49" s="241">
        <f>APRIL!Z48</f>
        <v>0</v>
      </c>
      <c r="S49" s="242">
        <f>APRIL!AB48</f>
        <v>0</v>
      </c>
    </row>
    <row r="50" spans="1:19" ht="12.75" customHeight="1" x14ac:dyDescent="0.2">
      <c r="A50" s="717"/>
      <c r="B50" s="330">
        <f>APRIL!C49</f>
        <v>0</v>
      </c>
      <c r="C50" s="121">
        <f>APRIL!D49</f>
        <v>0</v>
      </c>
      <c r="D50" s="121">
        <f>APRIL!E49</f>
        <v>0</v>
      </c>
      <c r="E50" s="121">
        <f>APRIL!F49</f>
        <v>0</v>
      </c>
      <c r="F50" s="122">
        <f>APRIL!G49</f>
        <v>0</v>
      </c>
      <c r="G50" s="331">
        <f>APRIL!H49</f>
        <v>0</v>
      </c>
      <c r="H50" s="332">
        <f>APRIL!I49</f>
        <v>0</v>
      </c>
      <c r="I50" s="160">
        <f>APRIL!R49</f>
        <v>0</v>
      </c>
      <c r="J50" s="124">
        <f>APRIL!S49</f>
        <v>0</v>
      </c>
      <c r="K50" s="176" t="e">
        <f>APRIL!T49</f>
        <v>#REF!</v>
      </c>
      <c r="L50" s="120">
        <f>APRIL!U49</f>
        <v>0</v>
      </c>
      <c r="M50" s="123">
        <f>APRIL!V49</f>
        <v>0</v>
      </c>
      <c r="N50" s="123">
        <f>APRIL!W49</f>
        <v>0</v>
      </c>
      <c r="O50" s="125">
        <f>APRIL!X49</f>
        <v>0</v>
      </c>
      <c r="P50" s="126" t="e">
        <f>APRIL!Y49</f>
        <v>#REF!</v>
      </c>
      <c r="Q50" s="222" t="b">
        <f>IF(LEFT(APRIL!L49,1)="V",APRIL!R49+APRIL!U49)</f>
        <v>0</v>
      </c>
      <c r="R50" s="241">
        <f>APRIL!Z49</f>
        <v>0</v>
      </c>
      <c r="S50" s="242">
        <f>APRIL!AB49</f>
        <v>0</v>
      </c>
    </row>
    <row r="51" spans="1:19" ht="13.5" customHeight="1" thickBot="1" x14ac:dyDescent="0.25">
      <c r="A51" s="718"/>
      <c r="B51" s="333" t="e">
        <f>APRIL!C50</f>
        <v>#REF!</v>
      </c>
      <c r="C51" s="128">
        <f>APRIL!D50</f>
        <v>0</v>
      </c>
      <c r="D51" s="128">
        <f>APRIL!E50</f>
        <v>0</v>
      </c>
      <c r="E51" s="128">
        <f>APRIL!F50</f>
        <v>0</v>
      </c>
      <c r="F51" s="129">
        <f>APRIL!G50</f>
        <v>0</v>
      </c>
      <c r="G51" s="334">
        <f>APRIL!H50</f>
        <v>0</v>
      </c>
      <c r="H51" s="335">
        <f>APRIL!I50</f>
        <v>0</v>
      </c>
      <c r="I51" s="161">
        <f>APRIL!R50</f>
        <v>0</v>
      </c>
      <c r="J51" s="131">
        <f>APRIL!S50</f>
        <v>0</v>
      </c>
      <c r="K51" s="178" t="e">
        <f>APRIL!T50</f>
        <v>#REF!</v>
      </c>
      <c r="L51" s="127">
        <f>APRIL!U50</f>
        <v>0</v>
      </c>
      <c r="M51" s="130">
        <f>APRIL!V50</f>
        <v>0</v>
      </c>
      <c r="N51" s="130">
        <f>APRIL!W50</f>
        <v>0</v>
      </c>
      <c r="O51" s="132">
        <f>APRIL!X50</f>
        <v>0</v>
      </c>
      <c r="P51" s="133" t="e">
        <f>APRIL!Y50</f>
        <v>#REF!</v>
      </c>
      <c r="Q51" s="224" t="b">
        <f>IF(LEFT(APRIL!L50,1)="V",APRIL!R50+APRIL!U50)</f>
        <v>0</v>
      </c>
      <c r="R51" s="243">
        <f>APRIL!Z50</f>
        <v>0</v>
      </c>
      <c r="S51" s="244">
        <f>APRIL!AB50</f>
        <v>0</v>
      </c>
    </row>
    <row r="52" spans="1:19" ht="12.75" customHeight="1" x14ac:dyDescent="0.2">
      <c r="A52" s="716">
        <f>APRIL!B51</f>
        <v>42834</v>
      </c>
      <c r="B52" s="327">
        <f>APRIL!C51</f>
        <v>0</v>
      </c>
      <c r="C52" s="114">
        <f>APRIL!D51</f>
        <v>0</v>
      </c>
      <c r="D52" s="114">
        <f>APRIL!E51</f>
        <v>0</v>
      </c>
      <c r="E52" s="114">
        <f>APRIL!F51</f>
        <v>0</v>
      </c>
      <c r="F52" s="115">
        <f>APRIL!G51</f>
        <v>0</v>
      </c>
      <c r="G52" s="328">
        <f>APRIL!H51</f>
        <v>0</v>
      </c>
      <c r="H52" s="329">
        <f>APRIL!I51</f>
        <v>0</v>
      </c>
      <c r="I52" s="159">
        <f>APRIL!R51</f>
        <v>0</v>
      </c>
      <c r="J52" s="117">
        <f>APRIL!S51</f>
        <v>0</v>
      </c>
      <c r="K52" s="175" t="e">
        <f>APRIL!T51</f>
        <v>#REF!</v>
      </c>
      <c r="L52" s="113">
        <f>APRIL!U51</f>
        <v>0</v>
      </c>
      <c r="M52" s="116">
        <f>APRIL!V51</f>
        <v>0</v>
      </c>
      <c r="N52" s="116">
        <f>APRIL!W51</f>
        <v>0</v>
      </c>
      <c r="O52" s="118">
        <f>APRIL!X51</f>
        <v>0</v>
      </c>
      <c r="P52" s="119" t="e">
        <f>APRIL!Y51</f>
        <v>#REF!</v>
      </c>
      <c r="Q52" s="221" t="b">
        <f>IF(LEFT(APRIL!L51,1)="V",APRIL!R51+APRIL!U51)</f>
        <v>0</v>
      </c>
      <c r="R52" s="247">
        <f>APRIL!Z51</f>
        <v>0</v>
      </c>
      <c r="S52" s="248">
        <f>APRIL!AB51</f>
        <v>0</v>
      </c>
    </row>
    <row r="53" spans="1:19" ht="12.75" customHeight="1" x14ac:dyDescent="0.2">
      <c r="A53" s="717"/>
      <c r="B53" s="330">
        <f>APRIL!C52</f>
        <v>0</v>
      </c>
      <c r="C53" s="121">
        <f>APRIL!D52</f>
        <v>0</v>
      </c>
      <c r="D53" s="121">
        <f>APRIL!E52</f>
        <v>0</v>
      </c>
      <c r="E53" s="121">
        <f>APRIL!F52</f>
        <v>0</v>
      </c>
      <c r="F53" s="122">
        <f>APRIL!G52</f>
        <v>0</v>
      </c>
      <c r="G53" s="331">
        <f>APRIL!H52</f>
        <v>0</v>
      </c>
      <c r="H53" s="332">
        <f>APRIL!I52</f>
        <v>0</v>
      </c>
      <c r="I53" s="160">
        <f>APRIL!R52</f>
        <v>0</v>
      </c>
      <c r="J53" s="124">
        <f>APRIL!S52</f>
        <v>0</v>
      </c>
      <c r="K53" s="176" t="e">
        <f>APRIL!T52</f>
        <v>#REF!</v>
      </c>
      <c r="L53" s="120">
        <f>APRIL!U52</f>
        <v>0</v>
      </c>
      <c r="M53" s="123">
        <f>APRIL!V52</f>
        <v>0</v>
      </c>
      <c r="N53" s="123">
        <f>APRIL!W52</f>
        <v>0</v>
      </c>
      <c r="O53" s="125">
        <f>APRIL!X52</f>
        <v>0</v>
      </c>
      <c r="P53" s="126" t="e">
        <f>APRIL!Y52</f>
        <v>#REF!</v>
      </c>
      <c r="Q53" s="222" t="b">
        <f>IF(LEFT(APRIL!L52,1)="V",APRIL!R52+APRIL!U52)</f>
        <v>0</v>
      </c>
      <c r="R53" s="241">
        <f>APRIL!Z52</f>
        <v>0</v>
      </c>
      <c r="S53" s="242">
        <f>APRIL!AB52</f>
        <v>0</v>
      </c>
    </row>
    <row r="54" spans="1:19" ht="12.75" customHeight="1" x14ac:dyDescent="0.2">
      <c r="A54" s="717"/>
      <c r="B54" s="330">
        <f>APRIL!C53</f>
        <v>0</v>
      </c>
      <c r="C54" s="121">
        <f>APRIL!D53</f>
        <v>0</v>
      </c>
      <c r="D54" s="121">
        <f>APRIL!E53</f>
        <v>0</v>
      </c>
      <c r="E54" s="121">
        <f>APRIL!F53</f>
        <v>0</v>
      </c>
      <c r="F54" s="122">
        <f>APRIL!G53</f>
        <v>0</v>
      </c>
      <c r="G54" s="331">
        <f>APRIL!H53</f>
        <v>0</v>
      </c>
      <c r="H54" s="332">
        <f>APRIL!I53</f>
        <v>0</v>
      </c>
      <c r="I54" s="160">
        <f>APRIL!R53</f>
        <v>0</v>
      </c>
      <c r="J54" s="124">
        <f>APRIL!S53</f>
        <v>0</v>
      </c>
      <c r="K54" s="176" t="e">
        <f>APRIL!T53</f>
        <v>#REF!</v>
      </c>
      <c r="L54" s="120">
        <f>APRIL!U53</f>
        <v>0</v>
      </c>
      <c r="M54" s="123">
        <f>APRIL!V53</f>
        <v>0</v>
      </c>
      <c r="N54" s="123">
        <f>APRIL!W53</f>
        <v>0</v>
      </c>
      <c r="O54" s="125">
        <f>APRIL!X53</f>
        <v>0</v>
      </c>
      <c r="P54" s="126" t="e">
        <f>APRIL!Y53</f>
        <v>#REF!</v>
      </c>
      <c r="Q54" s="222" t="b">
        <f>IF(LEFT(APRIL!L53,1)="V",APRIL!R53+APRIL!U53)</f>
        <v>0</v>
      </c>
      <c r="R54" s="241">
        <f>APRIL!Z53</f>
        <v>0</v>
      </c>
      <c r="S54" s="242">
        <f>APRIL!AB53</f>
        <v>0</v>
      </c>
    </row>
    <row r="55" spans="1:19" ht="12.75" customHeight="1" x14ac:dyDescent="0.2">
      <c r="A55" s="717"/>
      <c r="B55" s="330">
        <f>APRIL!C54</f>
        <v>0</v>
      </c>
      <c r="C55" s="121">
        <f>APRIL!D54</f>
        <v>0</v>
      </c>
      <c r="D55" s="121">
        <f>APRIL!E54</f>
        <v>0</v>
      </c>
      <c r="E55" s="121">
        <f>APRIL!F54</f>
        <v>0</v>
      </c>
      <c r="F55" s="122">
        <f>APRIL!G54</f>
        <v>0</v>
      </c>
      <c r="G55" s="331">
        <f>APRIL!H54</f>
        <v>0</v>
      </c>
      <c r="H55" s="332">
        <f>APRIL!I54</f>
        <v>0</v>
      </c>
      <c r="I55" s="160">
        <f>APRIL!R54</f>
        <v>0</v>
      </c>
      <c r="J55" s="124">
        <f>APRIL!S54</f>
        <v>0</v>
      </c>
      <c r="K55" s="176" t="e">
        <f>APRIL!T54</f>
        <v>#REF!</v>
      </c>
      <c r="L55" s="120">
        <f>APRIL!U54</f>
        <v>0</v>
      </c>
      <c r="M55" s="123">
        <f>APRIL!V54</f>
        <v>0</v>
      </c>
      <c r="N55" s="123">
        <f>APRIL!W54</f>
        <v>0</v>
      </c>
      <c r="O55" s="125">
        <f>APRIL!X54</f>
        <v>0</v>
      </c>
      <c r="P55" s="126" t="e">
        <f>APRIL!Y54</f>
        <v>#REF!</v>
      </c>
      <c r="Q55" s="222" t="b">
        <f>IF(LEFT(APRIL!L54,1)="V",APRIL!R54+APRIL!U54)</f>
        <v>0</v>
      </c>
      <c r="R55" s="241">
        <f>APRIL!Z54</f>
        <v>0</v>
      </c>
      <c r="S55" s="242">
        <f>APRIL!AB54</f>
        <v>0</v>
      </c>
    </row>
    <row r="56" spans="1:19" ht="13.5" customHeight="1" thickBot="1" x14ac:dyDescent="0.25">
      <c r="A56" s="718"/>
      <c r="B56" s="333" t="e">
        <f>APRIL!C55</f>
        <v>#REF!</v>
      </c>
      <c r="C56" s="128">
        <f>APRIL!D55</f>
        <v>0</v>
      </c>
      <c r="D56" s="128">
        <f>APRIL!E55</f>
        <v>0</v>
      </c>
      <c r="E56" s="128">
        <f>APRIL!F55</f>
        <v>0</v>
      </c>
      <c r="F56" s="129">
        <f>APRIL!G55</f>
        <v>0</v>
      </c>
      <c r="G56" s="334">
        <f>APRIL!H55</f>
        <v>0</v>
      </c>
      <c r="H56" s="335">
        <f>APRIL!I55</f>
        <v>0</v>
      </c>
      <c r="I56" s="161">
        <f>APRIL!R55</f>
        <v>0</v>
      </c>
      <c r="J56" s="131">
        <f>APRIL!S55</f>
        <v>0</v>
      </c>
      <c r="K56" s="178" t="e">
        <f>APRIL!T55</f>
        <v>#REF!</v>
      </c>
      <c r="L56" s="127">
        <f>APRIL!U55</f>
        <v>0</v>
      </c>
      <c r="M56" s="130">
        <f>APRIL!V55</f>
        <v>0</v>
      </c>
      <c r="N56" s="130">
        <f>APRIL!W55</f>
        <v>0</v>
      </c>
      <c r="O56" s="132">
        <f>APRIL!X55</f>
        <v>0</v>
      </c>
      <c r="P56" s="133" t="e">
        <f>APRIL!Y55</f>
        <v>#REF!</v>
      </c>
      <c r="Q56" s="224" t="b">
        <f>IF(LEFT(APRIL!L55,1)="V",APRIL!R55+APRIL!U55)</f>
        <v>0</v>
      </c>
      <c r="R56" s="245">
        <f>APRIL!Z55</f>
        <v>0</v>
      </c>
      <c r="S56" s="246">
        <f>APRIL!AB55</f>
        <v>0</v>
      </c>
    </row>
    <row r="57" spans="1:19" ht="12.75" customHeight="1" x14ac:dyDescent="0.2">
      <c r="A57" s="716">
        <f>APRIL!B56</f>
        <v>42835</v>
      </c>
      <c r="B57" s="336">
        <f>APRIL!C56</f>
        <v>0</v>
      </c>
      <c r="C57" s="135">
        <f>APRIL!D56</f>
        <v>0</v>
      </c>
      <c r="D57" s="135">
        <f>APRIL!E56</f>
        <v>0</v>
      </c>
      <c r="E57" s="135">
        <f>APRIL!F56</f>
        <v>0</v>
      </c>
      <c r="F57" s="136">
        <f>APRIL!G56</f>
        <v>0</v>
      </c>
      <c r="G57" s="337">
        <f>APRIL!H56</f>
        <v>0</v>
      </c>
      <c r="H57" s="338">
        <f>APRIL!I56</f>
        <v>0</v>
      </c>
      <c r="I57" s="169">
        <f>APRIL!R56</f>
        <v>0</v>
      </c>
      <c r="J57" s="138">
        <f>APRIL!S56</f>
        <v>0</v>
      </c>
      <c r="K57" s="179" t="e">
        <f>APRIL!T56</f>
        <v>#REF!</v>
      </c>
      <c r="L57" s="134">
        <f>APRIL!U56</f>
        <v>0</v>
      </c>
      <c r="M57" s="137">
        <f>APRIL!V56</f>
        <v>0</v>
      </c>
      <c r="N57" s="137">
        <f>APRIL!W56</f>
        <v>0</v>
      </c>
      <c r="O57" s="139">
        <f>APRIL!X56</f>
        <v>0</v>
      </c>
      <c r="P57" s="140" t="e">
        <f>APRIL!Y56</f>
        <v>#REF!</v>
      </c>
      <c r="Q57" s="225" t="b">
        <f>IF(LEFT(APRIL!L56,1)="V",APRIL!R56+APRIL!U56)</f>
        <v>0</v>
      </c>
      <c r="R57" s="239">
        <f>APRIL!Z56</f>
        <v>0</v>
      </c>
      <c r="S57" s="240">
        <f>APRIL!AB56</f>
        <v>0</v>
      </c>
    </row>
    <row r="58" spans="1:19" ht="12.75" customHeight="1" x14ac:dyDescent="0.2">
      <c r="A58" s="717"/>
      <c r="B58" s="330">
        <f>APRIL!C57</f>
        <v>0</v>
      </c>
      <c r="C58" s="121">
        <f>APRIL!D57</f>
        <v>0</v>
      </c>
      <c r="D58" s="121">
        <f>APRIL!E57</f>
        <v>0</v>
      </c>
      <c r="E58" s="121">
        <f>APRIL!F57</f>
        <v>0</v>
      </c>
      <c r="F58" s="122">
        <f>APRIL!G57</f>
        <v>0</v>
      </c>
      <c r="G58" s="331">
        <f>APRIL!H57</f>
        <v>0</v>
      </c>
      <c r="H58" s="332">
        <f>APRIL!I57</f>
        <v>0</v>
      </c>
      <c r="I58" s="160">
        <f>APRIL!R57</f>
        <v>0</v>
      </c>
      <c r="J58" s="124">
        <f>APRIL!S57</f>
        <v>0</v>
      </c>
      <c r="K58" s="176" t="e">
        <f>APRIL!T57</f>
        <v>#REF!</v>
      </c>
      <c r="L58" s="120">
        <f>APRIL!U57</f>
        <v>0</v>
      </c>
      <c r="M58" s="123">
        <f>APRIL!V57</f>
        <v>0</v>
      </c>
      <c r="N58" s="123">
        <f>APRIL!W57</f>
        <v>0</v>
      </c>
      <c r="O58" s="125">
        <f>APRIL!X57</f>
        <v>0</v>
      </c>
      <c r="P58" s="126" t="e">
        <f>APRIL!Y57</f>
        <v>#REF!</v>
      </c>
      <c r="Q58" s="222" t="b">
        <f>IF(LEFT(APRIL!L57,1)="V",APRIL!R57+APRIL!U57)</f>
        <v>0</v>
      </c>
      <c r="R58" s="241">
        <f>APRIL!Z57</f>
        <v>0</v>
      </c>
      <c r="S58" s="242">
        <f>APRIL!AB57</f>
        <v>0</v>
      </c>
    </row>
    <row r="59" spans="1:19" ht="12.75" customHeight="1" x14ac:dyDescent="0.2">
      <c r="A59" s="717"/>
      <c r="B59" s="330">
        <f>APRIL!C58</f>
        <v>0</v>
      </c>
      <c r="C59" s="121">
        <f>APRIL!D58</f>
        <v>0</v>
      </c>
      <c r="D59" s="121">
        <f>APRIL!E58</f>
        <v>0</v>
      </c>
      <c r="E59" s="121">
        <f>APRIL!F58</f>
        <v>0</v>
      </c>
      <c r="F59" s="122">
        <f>APRIL!G58</f>
        <v>0</v>
      </c>
      <c r="G59" s="331">
        <f>APRIL!H58</f>
        <v>0</v>
      </c>
      <c r="H59" s="332">
        <f>APRIL!I58</f>
        <v>0</v>
      </c>
      <c r="I59" s="160">
        <f>APRIL!R58</f>
        <v>0</v>
      </c>
      <c r="J59" s="124">
        <f>APRIL!S58</f>
        <v>0</v>
      </c>
      <c r="K59" s="176" t="e">
        <f>APRIL!T58</f>
        <v>#REF!</v>
      </c>
      <c r="L59" s="120">
        <f>APRIL!U58</f>
        <v>0</v>
      </c>
      <c r="M59" s="123">
        <f>APRIL!V58</f>
        <v>0</v>
      </c>
      <c r="N59" s="123">
        <f>APRIL!W58</f>
        <v>0</v>
      </c>
      <c r="O59" s="125">
        <f>APRIL!X58</f>
        <v>0</v>
      </c>
      <c r="P59" s="126" t="e">
        <f>APRIL!Y58</f>
        <v>#REF!</v>
      </c>
      <c r="Q59" s="222" t="b">
        <f>IF(LEFT(APRIL!L58,1)="V",APRIL!R58+APRIL!U58)</f>
        <v>0</v>
      </c>
      <c r="R59" s="241">
        <f>APRIL!Z58</f>
        <v>0</v>
      </c>
      <c r="S59" s="242">
        <f>APRIL!AB58</f>
        <v>0</v>
      </c>
    </row>
    <row r="60" spans="1:19" ht="12.75" customHeight="1" x14ac:dyDescent="0.2">
      <c r="A60" s="717"/>
      <c r="B60" s="330">
        <f>APRIL!C59</f>
        <v>0</v>
      </c>
      <c r="C60" s="121">
        <f>APRIL!D59</f>
        <v>0</v>
      </c>
      <c r="D60" s="121">
        <f>APRIL!E59</f>
        <v>0</v>
      </c>
      <c r="E60" s="121">
        <f>APRIL!F59</f>
        <v>0</v>
      </c>
      <c r="F60" s="122">
        <f>APRIL!G59</f>
        <v>0</v>
      </c>
      <c r="G60" s="331">
        <f>APRIL!H59</f>
        <v>0</v>
      </c>
      <c r="H60" s="332">
        <f>APRIL!I59</f>
        <v>0</v>
      </c>
      <c r="I60" s="160">
        <f>APRIL!R59</f>
        <v>0</v>
      </c>
      <c r="J60" s="124">
        <f>APRIL!S59</f>
        <v>0</v>
      </c>
      <c r="K60" s="176" t="e">
        <f>APRIL!T59</f>
        <v>#REF!</v>
      </c>
      <c r="L60" s="120">
        <f>APRIL!U59</f>
        <v>0</v>
      </c>
      <c r="M60" s="123">
        <f>APRIL!V59</f>
        <v>0</v>
      </c>
      <c r="N60" s="123">
        <f>APRIL!W59</f>
        <v>0</v>
      </c>
      <c r="O60" s="125">
        <f>APRIL!X59</f>
        <v>0</v>
      </c>
      <c r="P60" s="126" t="e">
        <f>APRIL!Y59</f>
        <v>#REF!</v>
      </c>
      <c r="Q60" s="222" t="b">
        <f>IF(LEFT(APRIL!L59,1)="V",APRIL!R59+APRIL!U59)</f>
        <v>0</v>
      </c>
      <c r="R60" s="241">
        <f>APRIL!Z59</f>
        <v>0</v>
      </c>
      <c r="S60" s="242">
        <f>APRIL!AB59</f>
        <v>0</v>
      </c>
    </row>
    <row r="61" spans="1:19" ht="13.5" customHeight="1" thickBot="1" x14ac:dyDescent="0.25">
      <c r="A61" s="718"/>
      <c r="B61" s="339" t="e">
        <f>APRIL!C60</f>
        <v>#REF!</v>
      </c>
      <c r="C61" s="142">
        <f>APRIL!D60</f>
        <v>0</v>
      </c>
      <c r="D61" s="142">
        <f>APRIL!E60</f>
        <v>0</v>
      </c>
      <c r="E61" s="142">
        <f>APRIL!F60</f>
        <v>0</v>
      </c>
      <c r="F61" s="143">
        <f>APRIL!G60</f>
        <v>0</v>
      </c>
      <c r="G61" s="340">
        <f>APRIL!H60</f>
        <v>0</v>
      </c>
      <c r="H61" s="341">
        <f>APRIL!I60</f>
        <v>0</v>
      </c>
      <c r="I61" s="168">
        <f>APRIL!R60</f>
        <v>0</v>
      </c>
      <c r="J61" s="145">
        <f>APRIL!S60</f>
        <v>0</v>
      </c>
      <c r="K61" s="177" t="e">
        <f>APRIL!T60</f>
        <v>#REF!</v>
      </c>
      <c r="L61" s="141">
        <f>APRIL!U60</f>
        <v>0</v>
      </c>
      <c r="M61" s="144">
        <f>APRIL!V60</f>
        <v>0</v>
      </c>
      <c r="N61" s="144">
        <f>APRIL!W60</f>
        <v>0</v>
      </c>
      <c r="O61" s="146">
        <f>APRIL!X60</f>
        <v>0</v>
      </c>
      <c r="P61" s="147" t="e">
        <f>APRIL!Y60</f>
        <v>#REF!</v>
      </c>
      <c r="Q61" s="223" t="b">
        <f>IF(LEFT(APRIL!L60,1)="V",APRIL!R60+APRIL!U60)</f>
        <v>0</v>
      </c>
      <c r="R61" s="243">
        <f>APRIL!Z60</f>
        <v>0</v>
      </c>
      <c r="S61" s="244">
        <f>APRIL!AB60</f>
        <v>0</v>
      </c>
    </row>
    <row r="62" spans="1:19" ht="12.75" customHeight="1" x14ac:dyDescent="0.2">
      <c r="A62" s="716">
        <f>APRIL!B61</f>
        <v>42836</v>
      </c>
      <c r="B62" s="327">
        <f>APRIL!C61</f>
        <v>0</v>
      </c>
      <c r="C62" s="114">
        <f>APRIL!D61</f>
        <v>0</v>
      </c>
      <c r="D62" s="114">
        <f>APRIL!E61</f>
        <v>0</v>
      </c>
      <c r="E62" s="114">
        <f>APRIL!F61</f>
        <v>0</v>
      </c>
      <c r="F62" s="115">
        <f>APRIL!G61</f>
        <v>0</v>
      </c>
      <c r="G62" s="328">
        <f>APRIL!H61</f>
        <v>0</v>
      </c>
      <c r="H62" s="329">
        <f>APRIL!I61</f>
        <v>0</v>
      </c>
      <c r="I62" s="159">
        <f>APRIL!R61</f>
        <v>0</v>
      </c>
      <c r="J62" s="117">
        <f>APRIL!S61</f>
        <v>0</v>
      </c>
      <c r="K62" s="175" t="e">
        <f>APRIL!T61</f>
        <v>#REF!</v>
      </c>
      <c r="L62" s="113">
        <f>APRIL!U61</f>
        <v>0</v>
      </c>
      <c r="M62" s="116">
        <f>APRIL!V61</f>
        <v>0</v>
      </c>
      <c r="N62" s="116">
        <f>APRIL!W61</f>
        <v>0</v>
      </c>
      <c r="O62" s="118">
        <f>APRIL!X61</f>
        <v>0</v>
      </c>
      <c r="P62" s="119" t="e">
        <f>APRIL!Y61</f>
        <v>#REF!</v>
      </c>
      <c r="Q62" s="221" t="b">
        <f>IF(LEFT(APRIL!L61,1)="V",APRIL!R61+APRIL!U61)</f>
        <v>0</v>
      </c>
      <c r="R62" s="247">
        <f>APRIL!Z61</f>
        <v>0</v>
      </c>
      <c r="S62" s="248">
        <f>APRIL!AB61</f>
        <v>0</v>
      </c>
    </row>
    <row r="63" spans="1:19" ht="12.75" customHeight="1" x14ac:dyDescent="0.2">
      <c r="A63" s="717"/>
      <c r="B63" s="330">
        <f>APRIL!C62</f>
        <v>0</v>
      </c>
      <c r="C63" s="121">
        <f>APRIL!D62</f>
        <v>0</v>
      </c>
      <c r="D63" s="121">
        <f>APRIL!E62</f>
        <v>0</v>
      </c>
      <c r="E63" s="121">
        <f>APRIL!F62</f>
        <v>0</v>
      </c>
      <c r="F63" s="122">
        <f>APRIL!G62</f>
        <v>0</v>
      </c>
      <c r="G63" s="331">
        <f>APRIL!H62</f>
        <v>0</v>
      </c>
      <c r="H63" s="332">
        <f>APRIL!I62</f>
        <v>0</v>
      </c>
      <c r="I63" s="160">
        <f>APRIL!R62</f>
        <v>0</v>
      </c>
      <c r="J63" s="124">
        <f>APRIL!S62</f>
        <v>0</v>
      </c>
      <c r="K63" s="176" t="e">
        <f>APRIL!T62</f>
        <v>#REF!</v>
      </c>
      <c r="L63" s="120">
        <f>APRIL!U62</f>
        <v>0</v>
      </c>
      <c r="M63" s="123">
        <f>APRIL!V62</f>
        <v>0</v>
      </c>
      <c r="N63" s="123">
        <f>APRIL!W62</f>
        <v>0</v>
      </c>
      <c r="O63" s="125">
        <f>APRIL!X62</f>
        <v>0</v>
      </c>
      <c r="P63" s="126" t="e">
        <f>APRIL!Y62</f>
        <v>#REF!</v>
      </c>
      <c r="Q63" s="222" t="b">
        <f>IF(LEFT(APRIL!L62,1)="V",APRIL!R62+APRIL!U62)</f>
        <v>0</v>
      </c>
      <c r="R63" s="241">
        <f>APRIL!Z62</f>
        <v>0</v>
      </c>
      <c r="S63" s="242">
        <f>APRIL!AB62</f>
        <v>0</v>
      </c>
    </row>
    <row r="64" spans="1:19" ht="12.75" customHeight="1" x14ac:dyDescent="0.2">
      <c r="A64" s="717"/>
      <c r="B64" s="330">
        <f>APRIL!C63</f>
        <v>0</v>
      </c>
      <c r="C64" s="121">
        <f>APRIL!D63</f>
        <v>0</v>
      </c>
      <c r="D64" s="121">
        <f>APRIL!E63</f>
        <v>0</v>
      </c>
      <c r="E64" s="121">
        <f>APRIL!F63</f>
        <v>0</v>
      </c>
      <c r="F64" s="122">
        <f>APRIL!G63</f>
        <v>0</v>
      </c>
      <c r="G64" s="331">
        <f>APRIL!H63</f>
        <v>0</v>
      </c>
      <c r="H64" s="332">
        <f>APRIL!I63</f>
        <v>0</v>
      </c>
      <c r="I64" s="160">
        <f>APRIL!R63</f>
        <v>0</v>
      </c>
      <c r="J64" s="124">
        <f>APRIL!S63</f>
        <v>0</v>
      </c>
      <c r="K64" s="176" t="e">
        <f>APRIL!T63</f>
        <v>#REF!</v>
      </c>
      <c r="L64" s="120">
        <f>APRIL!U63</f>
        <v>0</v>
      </c>
      <c r="M64" s="123">
        <f>APRIL!V63</f>
        <v>0</v>
      </c>
      <c r="N64" s="123">
        <f>APRIL!W63</f>
        <v>0</v>
      </c>
      <c r="O64" s="125">
        <f>APRIL!X63</f>
        <v>0</v>
      </c>
      <c r="P64" s="126" t="e">
        <f>APRIL!Y63</f>
        <v>#REF!</v>
      </c>
      <c r="Q64" s="222" t="b">
        <f>IF(LEFT(APRIL!L63,1)="V",APRIL!R63+APRIL!U63)</f>
        <v>0</v>
      </c>
      <c r="R64" s="241">
        <f>APRIL!Z63</f>
        <v>0</v>
      </c>
      <c r="S64" s="242">
        <f>APRIL!AB63</f>
        <v>0</v>
      </c>
    </row>
    <row r="65" spans="1:19" ht="12.75" customHeight="1" x14ac:dyDescent="0.2">
      <c r="A65" s="717"/>
      <c r="B65" s="330">
        <f>APRIL!C64</f>
        <v>0</v>
      </c>
      <c r="C65" s="121">
        <f>APRIL!D64</f>
        <v>0</v>
      </c>
      <c r="D65" s="121">
        <f>APRIL!E64</f>
        <v>0</v>
      </c>
      <c r="E65" s="121">
        <f>APRIL!F64</f>
        <v>0</v>
      </c>
      <c r="F65" s="122">
        <f>APRIL!G64</f>
        <v>0</v>
      </c>
      <c r="G65" s="331">
        <f>APRIL!H64</f>
        <v>0</v>
      </c>
      <c r="H65" s="332">
        <f>APRIL!I64</f>
        <v>0</v>
      </c>
      <c r="I65" s="160">
        <f>APRIL!R64</f>
        <v>0</v>
      </c>
      <c r="J65" s="124">
        <f>APRIL!S64</f>
        <v>0</v>
      </c>
      <c r="K65" s="176" t="e">
        <f>APRIL!T64</f>
        <v>#REF!</v>
      </c>
      <c r="L65" s="120">
        <f>APRIL!U64</f>
        <v>0</v>
      </c>
      <c r="M65" s="123">
        <f>APRIL!V64</f>
        <v>0</v>
      </c>
      <c r="N65" s="123">
        <f>APRIL!W64</f>
        <v>0</v>
      </c>
      <c r="O65" s="125">
        <f>APRIL!X64</f>
        <v>0</v>
      </c>
      <c r="P65" s="126" t="e">
        <f>APRIL!Y64</f>
        <v>#REF!</v>
      </c>
      <c r="Q65" s="222" t="b">
        <f>IF(LEFT(APRIL!L64,1)="V",APRIL!R64+APRIL!U64)</f>
        <v>0</v>
      </c>
      <c r="R65" s="241">
        <f>APRIL!Z64</f>
        <v>0</v>
      </c>
      <c r="S65" s="242">
        <f>APRIL!AB64</f>
        <v>0</v>
      </c>
    </row>
    <row r="66" spans="1:19" ht="13.5" customHeight="1" thickBot="1" x14ac:dyDescent="0.25">
      <c r="A66" s="718"/>
      <c r="B66" s="333" t="e">
        <f>APRIL!C65</f>
        <v>#REF!</v>
      </c>
      <c r="C66" s="128">
        <f>APRIL!D65</f>
        <v>0</v>
      </c>
      <c r="D66" s="128">
        <f>APRIL!E65</f>
        <v>0</v>
      </c>
      <c r="E66" s="128">
        <f>APRIL!F65</f>
        <v>0</v>
      </c>
      <c r="F66" s="129">
        <f>APRIL!G65</f>
        <v>0</v>
      </c>
      <c r="G66" s="334">
        <f>APRIL!H65</f>
        <v>0</v>
      </c>
      <c r="H66" s="335">
        <f>APRIL!I65</f>
        <v>0</v>
      </c>
      <c r="I66" s="161">
        <f>APRIL!R65</f>
        <v>0</v>
      </c>
      <c r="J66" s="131">
        <f>APRIL!S65</f>
        <v>0</v>
      </c>
      <c r="K66" s="178" t="e">
        <f>APRIL!T65</f>
        <v>#REF!</v>
      </c>
      <c r="L66" s="127">
        <f>APRIL!U65</f>
        <v>0</v>
      </c>
      <c r="M66" s="130">
        <f>APRIL!V65</f>
        <v>0</v>
      </c>
      <c r="N66" s="130">
        <f>APRIL!W65</f>
        <v>0</v>
      </c>
      <c r="O66" s="132">
        <f>APRIL!X65</f>
        <v>0</v>
      </c>
      <c r="P66" s="133" t="e">
        <f>APRIL!Y65</f>
        <v>#REF!</v>
      </c>
      <c r="Q66" s="224" t="b">
        <f>IF(LEFT(APRIL!L65,1)="V",APRIL!R65+APRIL!U65)</f>
        <v>0</v>
      </c>
      <c r="R66" s="245">
        <f>APRIL!Z65</f>
        <v>0</v>
      </c>
      <c r="S66" s="246">
        <f>APRIL!AB65</f>
        <v>0</v>
      </c>
    </row>
    <row r="67" spans="1:19" ht="12.75" customHeight="1" x14ac:dyDescent="0.2">
      <c r="A67" s="716">
        <f>APRIL!B66</f>
        <v>42837</v>
      </c>
      <c r="B67" s="336">
        <f>APRIL!C66</f>
        <v>0</v>
      </c>
      <c r="C67" s="135">
        <f>APRIL!D66</f>
        <v>0</v>
      </c>
      <c r="D67" s="135">
        <f>APRIL!E66</f>
        <v>0</v>
      </c>
      <c r="E67" s="135">
        <f>APRIL!F66</f>
        <v>0</v>
      </c>
      <c r="F67" s="136">
        <f>APRIL!G66</f>
        <v>0</v>
      </c>
      <c r="G67" s="337">
        <f>APRIL!H66</f>
        <v>0</v>
      </c>
      <c r="H67" s="338">
        <f>APRIL!I66</f>
        <v>0</v>
      </c>
      <c r="I67" s="169">
        <f>APRIL!R66</f>
        <v>0</v>
      </c>
      <c r="J67" s="138">
        <f>APRIL!S66</f>
        <v>0</v>
      </c>
      <c r="K67" s="179" t="e">
        <f>APRIL!T66</f>
        <v>#REF!</v>
      </c>
      <c r="L67" s="134">
        <f>APRIL!U66</f>
        <v>0</v>
      </c>
      <c r="M67" s="137">
        <f>APRIL!V66</f>
        <v>0</v>
      </c>
      <c r="N67" s="137">
        <f>APRIL!W66</f>
        <v>0</v>
      </c>
      <c r="O67" s="139">
        <f>APRIL!X66</f>
        <v>0</v>
      </c>
      <c r="P67" s="140" t="e">
        <f>APRIL!Y66</f>
        <v>#REF!</v>
      </c>
      <c r="Q67" s="225" t="b">
        <f>IF(LEFT(APRIL!L66,1)="V",APRIL!R66+APRIL!U66)</f>
        <v>0</v>
      </c>
      <c r="R67" s="239">
        <f>APRIL!Z66</f>
        <v>0</v>
      </c>
      <c r="S67" s="240">
        <f>APRIL!AB66</f>
        <v>0</v>
      </c>
    </row>
    <row r="68" spans="1:19" ht="12.75" customHeight="1" x14ac:dyDescent="0.2">
      <c r="A68" s="717"/>
      <c r="B68" s="330">
        <f>APRIL!C67</f>
        <v>0</v>
      </c>
      <c r="C68" s="121">
        <f>APRIL!D67</f>
        <v>0</v>
      </c>
      <c r="D68" s="121">
        <f>APRIL!E67</f>
        <v>0</v>
      </c>
      <c r="E68" s="121">
        <f>APRIL!F67</f>
        <v>0</v>
      </c>
      <c r="F68" s="122">
        <f>APRIL!G67</f>
        <v>0</v>
      </c>
      <c r="G68" s="331">
        <f>APRIL!H67</f>
        <v>0</v>
      </c>
      <c r="H68" s="332">
        <f>APRIL!I67</f>
        <v>0</v>
      </c>
      <c r="I68" s="160">
        <f>APRIL!R67</f>
        <v>0</v>
      </c>
      <c r="J68" s="124">
        <f>APRIL!S67</f>
        <v>0</v>
      </c>
      <c r="K68" s="176" t="e">
        <f>APRIL!T67</f>
        <v>#REF!</v>
      </c>
      <c r="L68" s="120">
        <f>APRIL!U67</f>
        <v>0</v>
      </c>
      <c r="M68" s="123">
        <f>APRIL!V67</f>
        <v>0</v>
      </c>
      <c r="N68" s="123">
        <f>APRIL!W67</f>
        <v>0</v>
      </c>
      <c r="O68" s="125">
        <f>APRIL!X67</f>
        <v>0</v>
      </c>
      <c r="P68" s="126" t="e">
        <f>APRIL!Y67</f>
        <v>#REF!</v>
      </c>
      <c r="Q68" s="222" t="b">
        <f>IF(LEFT(APRIL!L67,1)="V",APRIL!R67+APRIL!U67)</f>
        <v>0</v>
      </c>
      <c r="R68" s="241">
        <f>APRIL!Z67</f>
        <v>0</v>
      </c>
      <c r="S68" s="242">
        <f>APRIL!AB67</f>
        <v>0</v>
      </c>
    </row>
    <row r="69" spans="1:19" ht="12.75" customHeight="1" x14ac:dyDescent="0.2">
      <c r="A69" s="717"/>
      <c r="B69" s="330">
        <f>APRIL!C68</f>
        <v>0</v>
      </c>
      <c r="C69" s="121">
        <f>APRIL!D68</f>
        <v>0</v>
      </c>
      <c r="D69" s="121">
        <f>APRIL!E68</f>
        <v>0</v>
      </c>
      <c r="E69" s="121">
        <f>APRIL!F68</f>
        <v>0</v>
      </c>
      <c r="F69" s="122">
        <f>APRIL!G68</f>
        <v>0</v>
      </c>
      <c r="G69" s="331">
        <f>APRIL!H68</f>
        <v>0</v>
      </c>
      <c r="H69" s="332">
        <f>APRIL!I68</f>
        <v>0</v>
      </c>
      <c r="I69" s="160">
        <f>APRIL!R68</f>
        <v>0</v>
      </c>
      <c r="J69" s="124">
        <f>APRIL!S68</f>
        <v>0</v>
      </c>
      <c r="K69" s="176" t="e">
        <f>APRIL!T68</f>
        <v>#REF!</v>
      </c>
      <c r="L69" s="120">
        <f>APRIL!U68</f>
        <v>0</v>
      </c>
      <c r="M69" s="123">
        <f>APRIL!V68</f>
        <v>0</v>
      </c>
      <c r="N69" s="123">
        <f>APRIL!W68</f>
        <v>0</v>
      </c>
      <c r="O69" s="125">
        <f>APRIL!X68</f>
        <v>0</v>
      </c>
      <c r="P69" s="126" t="e">
        <f>APRIL!Y68</f>
        <v>#REF!</v>
      </c>
      <c r="Q69" s="222" t="b">
        <f>IF(LEFT(APRIL!L68,1)="V",APRIL!R68+APRIL!U68)</f>
        <v>0</v>
      </c>
      <c r="R69" s="241">
        <f>APRIL!Z68</f>
        <v>0</v>
      </c>
      <c r="S69" s="242">
        <f>APRIL!AB68</f>
        <v>0</v>
      </c>
    </row>
    <row r="70" spans="1:19" ht="12.75" customHeight="1" x14ac:dyDescent="0.2">
      <c r="A70" s="717"/>
      <c r="B70" s="330">
        <f>APRIL!C69</f>
        <v>0</v>
      </c>
      <c r="C70" s="121">
        <f>APRIL!D69</f>
        <v>0</v>
      </c>
      <c r="D70" s="121">
        <f>APRIL!E69</f>
        <v>0</v>
      </c>
      <c r="E70" s="121">
        <f>APRIL!F69</f>
        <v>0</v>
      </c>
      <c r="F70" s="122">
        <f>APRIL!G69</f>
        <v>0</v>
      </c>
      <c r="G70" s="331">
        <f>APRIL!H69</f>
        <v>0</v>
      </c>
      <c r="H70" s="332">
        <f>APRIL!I69</f>
        <v>0</v>
      </c>
      <c r="I70" s="160">
        <f>APRIL!R69</f>
        <v>0</v>
      </c>
      <c r="J70" s="124">
        <f>APRIL!S69</f>
        <v>0</v>
      </c>
      <c r="K70" s="176" t="e">
        <f>APRIL!T69</f>
        <v>#REF!</v>
      </c>
      <c r="L70" s="120">
        <f>APRIL!U69</f>
        <v>0</v>
      </c>
      <c r="M70" s="123">
        <f>APRIL!V69</f>
        <v>0</v>
      </c>
      <c r="N70" s="123">
        <f>APRIL!W69</f>
        <v>0</v>
      </c>
      <c r="O70" s="125">
        <f>APRIL!X69</f>
        <v>0</v>
      </c>
      <c r="P70" s="126" t="e">
        <f>APRIL!Y69</f>
        <v>#REF!</v>
      </c>
      <c r="Q70" s="222" t="b">
        <f>IF(LEFT(APRIL!L69,1)="V",APRIL!R69+APRIL!U69)</f>
        <v>0</v>
      </c>
      <c r="R70" s="241">
        <f>APRIL!Z69</f>
        <v>0</v>
      </c>
      <c r="S70" s="242">
        <f>APRIL!AB69</f>
        <v>0</v>
      </c>
    </row>
    <row r="71" spans="1:19" ht="13.5" customHeight="1" thickBot="1" x14ac:dyDescent="0.25">
      <c r="A71" s="718"/>
      <c r="B71" s="339" t="e">
        <f>APRIL!C70</f>
        <v>#REF!</v>
      </c>
      <c r="C71" s="142">
        <f>APRIL!D70</f>
        <v>0</v>
      </c>
      <c r="D71" s="142">
        <f>APRIL!E70</f>
        <v>0</v>
      </c>
      <c r="E71" s="142">
        <f>APRIL!F70</f>
        <v>0</v>
      </c>
      <c r="F71" s="143">
        <f>APRIL!G70</f>
        <v>0</v>
      </c>
      <c r="G71" s="340">
        <f>APRIL!H70</f>
        <v>0</v>
      </c>
      <c r="H71" s="341">
        <f>APRIL!I70</f>
        <v>0</v>
      </c>
      <c r="I71" s="168">
        <f>APRIL!R70</f>
        <v>0</v>
      </c>
      <c r="J71" s="145">
        <f>APRIL!S70</f>
        <v>0</v>
      </c>
      <c r="K71" s="177" t="e">
        <f>APRIL!T70</f>
        <v>#REF!</v>
      </c>
      <c r="L71" s="141">
        <f>APRIL!U70</f>
        <v>0</v>
      </c>
      <c r="M71" s="144">
        <f>APRIL!V70</f>
        <v>0</v>
      </c>
      <c r="N71" s="144">
        <f>APRIL!W70</f>
        <v>0</v>
      </c>
      <c r="O71" s="146">
        <f>APRIL!X70</f>
        <v>0</v>
      </c>
      <c r="P71" s="147" t="e">
        <f>APRIL!Y70</f>
        <v>#REF!</v>
      </c>
      <c r="Q71" s="223" t="b">
        <f>IF(LEFT(APRIL!L70,1)="V",APRIL!R70+APRIL!U70)</f>
        <v>0</v>
      </c>
      <c r="R71" s="243">
        <f>APRIL!Z70</f>
        <v>0</v>
      </c>
      <c r="S71" s="244">
        <f>APRIL!AB70</f>
        <v>0</v>
      </c>
    </row>
    <row r="72" spans="1:19" ht="12.75" customHeight="1" x14ac:dyDescent="0.2">
      <c r="A72" s="716">
        <f>APRIL!B71</f>
        <v>42838</v>
      </c>
      <c r="B72" s="327">
        <f>APRIL!C71</f>
        <v>0</v>
      </c>
      <c r="C72" s="114">
        <f>APRIL!D71</f>
        <v>0</v>
      </c>
      <c r="D72" s="114">
        <f>APRIL!E71</f>
        <v>0</v>
      </c>
      <c r="E72" s="114">
        <f>APRIL!F71</f>
        <v>0</v>
      </c>
      <c r="F72" s="115">
        <f>APRIL!G71</f>
        <v>0</v>
      </c>
      <c r="G72" s="328">
        <f>APRIL!H71</f>
        <v>0</v>
      </c>
      <c r="H72" s="329">
        <f>APRIL!I71</f>
        <v>0</v>
      </c>
      <c r="I72" s="159">
        <f>APRIL!R71</f>
        <v>0</v>
      </c>
      <c r="J72" s="117">
        <f>APRIL!S71</f>
        <v>0</v>
      </c>
      <c r="K72" s="175" t="e">
        <f>APRIL!T71</f>
        <v>#REF!</v>
      </c>
      <c r="L72" s="113">
        <f>APRIL!U71</f>
        <v>0</v>
      </c>
      <c r="M72" s="116">
        <f>APRIL!V71</f>
        <v>0</v>
      </c>
      <c r="N72" s="116">
        <f>APRIL!W71</f>
        <v>0</v>
      </c>
      <c r="O72" s="118">
        <f>APRIL!X71</f>
        <v>0</v>
      </c>
      <c r="P72" s="119" t="e">
        <f>APRIL!Y71</f>
        <v>#REF!</v>
      </c>
      <c r="Q72" s="221" t="b">
        <f>IF(LEFT(APRIL!L71,1)="V",APRIL!R71+APRIL!U71)</f>
        <v>0</v>
      </c>
      <c r="R72" s="239">
        <f>APRIL!Z71</f>
        <v>0</v>
      </c>
      <c r="S72" s="240">
        <f>APRIL!AB71</f>
        <v>0</v>
      </c>
    </row>
    <row r="73" spans="1:19" ht="12.75" customHeight="1" x14ac:dyDescent="0.2">
      <c r="A73" s="717"/>
      <c r="B73" s="330">
        <f>APRIL!C72</f>
        <v>0</v>
      </c>
      <c r="C73" s="121">
        <f>APRIL!D72</f>
        <v>0</v>
      </c>
      <c r="D73" s="121">
        <f>APRIL!E72</f>
        <v>0</v>
      </c>
      <c r="E73" s="121">
        <f>APRIL!F72</f>
        <v>0</v>
      </c>
      <c r="F73" s="122">
        <f>APRIL!G72</f>
        <v>0</v>
      </c>
      <c r="G73" s="331">
        <f>APRIL!H72</f>
        <v>0</v>
      </c>
      <c r="H73" s="332">
        <f>APRIL!I72</f>
        <v>0</v>
      </c>
      <c r="I73" s="160">
        <f>APRIL!R72</f>
        <v>0</v>
      </c>
      <c r="J73" s="124">
        <f>APRIL!S72</f>
        <v>0</v>
      </c>
      <c r="K73" s="176" t="e">
        <f>APRIL!T72</f>
        <v>#REF!</v>
      </c>
      <c r="L73" s="120">
        <f>APRIL!U72</f>
        <v>0</v>
      </c>
      <c r="M73" s="123">
        <f>APRIL!V72</f>
        <v>0</v>
      </c>
      <c r="N73" s="123">
        <f>APRIL!W72</f>
        <v>0</v>
      </c>
      <c r="O73" s="125">
        <f>APRIL!X72</f>
        <v>0</v>
      </c>
      <c r="P73" s="126" t="e">
        <f>APRIL!Y72</f>
        <v>#REF!</v>
      </c>
      <c r="Q73" s="222" t="b">
        <f>IF(LEFT(APRIL!L72,1)="V",APRIL!R72+APRIL!U72)</f>
        <v>0</v>
      </c>
      <c r="R73" s="241">
        <f>APRIL!Z72</f>
        <v>0</v>
      </c>
      <c r="S73" s="242">
        <f>APRIL!AB72</f>
        <v>0</v>
      </c>
    </row>
    <row r="74" spans="1:19" ht="12.75" customHeight="1" x14ac:dyDescent="0.2">
      <c r="A74" s="717"/>
      <c r="B74" s="330">
        <f>APRIL!C73</f>
        <v>0</v>
      </c>
      <c r="C74" s="121">
        <f>APRIL!D73</f>
        <v>0</v>
      </c>
      <c r="D74" s="121">
        <f>APRIL!E73</f>
        <v>0</v>
      </c>
      <c r="E74" s="121">
        <f>APRIL!F73</f>
        <v>0</v>
      </c>
      <c r="F74" s="122">
        <f>APRIL!G73</f>
        <v>0</v>
      </c>
      <c r="G74" s="331">
        <f>APRIL!H73</f>
        <v>0</v>
      </c>
      <c r="H74" s="332">
        <f>APRIL!I73</f>
        <v>0</v>
      </c>
      <c r="I74" s="160">
        <f>APRIL!R73</f>
        <v>0</v>
      </c>
      <c r="J74" s="124">
        <f>APRIL!S73</f>
        <v>0</v>
      </c>
      <c r="K74" s="176" t="e">
        <f>APRIL!T73</f>
        <v>#REF!</v>
      </c>
      <c r="L74" s="120">
        <f>APRIL!U73</f>
        <v>0</v>
      </c>
      <c r="M74" s="123">
        <f>APRIL!V73</f>
        <v>0</v>
      </c>
      <c r="N74" s="123">
        <f>APRIL!W73</f>
        <v>0</v>
      </c>
      <c r="O74" s="125">
        <f>APRIL!X73</f>
        <v>0</v>
      </c>
      <c r="P74" s="126" t="e">
        <f>APRIL!Y73</f>
        <v>#REF!</v>
      </c>
      <c r="Q74" s="222" t="b">
        <f>IF(LEFT(APRIL!L73,1)="V",APRIL!R73+APRIL!U73)</f>
        <v>0</v>
      </c>
      <c r="R74" s="241">
        <f>APRIL!Z73</f>
        <v>0</v>
      </c>
      <c r="S74" s="242">
        <f>APRIL!AB73</f>
        <v>0</v>
      </c>
    </row>
    <row r="75" spans="1:19" ht="12.75" customHeight="1" x14ac:dyDescent="0.2">
      <c r="A75" s="717"/>
      <c r="B75" s="330">
        <f>APRIL!C74</f>
        <v>0</v>
      </c>
      <c r="C75" s="121">
        <f>APRIL!D74</f>
        <v>0</v>
      </c>
      <c r="D75" s="121">
        <f>APRIL!E74</f>
        <v>0</v>
      </c>
      <c r="E75" s="121">
        <f>APRIL!F74</f>
        <v>0</v>
      </c>
      <c r="F75" s="122">
        <f>APRIL!G74</f>
        <v>0</v>
      </c>
      <c r="G75" s="331">
        <f>APRIL!H74</f>
        <v>0</v>
      </c>
      <c r="H75" s="332">
        <f>APRIL!I74</f>
        <v>0</v>
      </c>
      <c r="I75" s="160">
        <f>APRIL!R74</f>
        <v>0</v>
      </c>
      <c r="J75" s="124">
        <f>APRIL!S74</f>
        <v>0</v>
      </c>
      <c r="K75" s="176" t="e">
        <f>APRIL!T74</f>
        <v>#REF!</v>
      </c>
      <c r="L75" s="120">
        <f>APRIL!U74</f>
        <v>0</v>
      </c>
      <c r="M75" s="123">
        <f>APRIL!V74</f>
        <v>0</v>
      </c>
      <c r="N75" s="123">
        <f>APRIL!W74</f>
        <v>0</v>
      </c>
      <c r="O75" s="125">
        <f>APRIL!X74</f>
        <v>0</v>
      </c>
      <c r="P75" s="126" t="e">
        <f>APRIL!Y74</f>
        <v>#REF!</v>
      </c>
      <c r="Q75" s="222" t="b">
        <f>IF(LEFT(APRIL!L74,1)="V",APRIL!R74+APRIL!U74)</f>
        <v>0</v>
      </c>
      <c r="R75" s="241">
        <f>APRIL!Z74</f>
        <v>0</v>
      </c>
      <c r="S75" s="242">
        <f>APRIL!AB74</f>
        <v>0</v>
      </c>
    </row>
    <row r="76" spans="1:19" ht="13.5" customHeight="1" thickBot="1" x14ac:dyDescent="0.25">
      <c r="A76" s="718"/>
      <c r="B76" s="333" t="e">
        <f>APRIL!C75</f>
        <v>#REF!</v>
      </c>
      <c r="C76" s="128">
        <f>APRIL!D75</f>
        <v>0</v>
      </c>
      <c r="D76" s="128">
        <f>APRIL!E75</f>
        <v>0</v>
      </c>
      <c r="E76" s="128">
        <f>APRIL!F75</f>
        <v>0</v>
      </c>
      <c r="F76" s="129">
        <f>APRIL!G75</f>
        <v>0</v>
      </c>
      <c r="G76" s="334">
        <f>APRIL!H75</f>
        <v>0</v>
      </c>
      <c r="H76" s="335">
        <f>APRIL!I75</f>
        <v>0</v>
      </c>
      <c r="I76" s="161">
        <f>APRIL!R75</f>
        <v>0</v>
      </c>
      <c r="J76" s="131">
        <f>APRIL!S75</f>
        <v>0</v>
      </c>
      <c r="K76" s="178" t="e">
        <f>APRIL!T75</f>
        <v>#REF!</v>
      </c>
      <c r="L76" s="127">
        <f>APRIL!U75</f>
        <v>0</v>
      </c>
      <c r="M76" s="130">
        <f>APRIL!V75</f>
        <v>0</v>
      </c>
      <c r="N76" s="130">
        <f>APRIL!W75</f>
        <v>0</v>
      </c>
      <c r="O76" s="132">
        <f>APRIL!X75</f>
        <v>0</v>
      </c>
      <c r="P76" s="133" t="e">
        <f>APRIL!Y75</f>
        <v>#REF!</v>
      </c>
      <c r="Q76" s="224" t="b">
        <f>IF(LEFT(APRIL!L75,1)="V",APRIL!R75+APRIL!U75)</f>
        <v>0</v>
      </c>
      <c r="R76" s="243">
        <f>APRIL!Z75</f>
        <v>0</v>
      </c>
      <c r="S76" s="244">
        <f>APRIL!AB75</f>
        <v>0</v>
      </c>
    </row>
    <row r="77" spans="1:19" ht="12.75" customHeight="1" x14ac:dyDescent="0.2">
      <c r="A77" s="716">
        <f>APRIL!B76</f>
        <v>42839</v>
      </c>
      <c r="B77" s="327">
        <f>APRIL!C76</f>
        <v>0</v>
      </c>
      <c r="C77" s="114">
        <f>APRIL!D76</f>
        <v>0</v>
      </c>
      <c r="D77" s="114">
        <f>APRIL!E76</f>
        <v>0</v>
      </c>
      <c r="E77" s="114">
        <f>APRIL!F76</f>
        <v>0</v>
      </c>
      <c r="F77" s="115">
        <f>APRIL!G76</f>
        <v>0</v>
      </c>
      <c r="G77" s="328">
        <f>APRIL!H76</f>
        <v>0</v>
      </c>
      <c r="H77" s="329">
        <f>APRIL!I76</f>
        <v>0</v>
      </c>
      <c r="I77" s="159">
        <f>APRIL!R76</f>
        <v>0</v>
      </c>
      <c r="J77" s="117">
        <f>APRIL!S76</f>
        <v>0</v>
      </c>
      <c r="K77" s="175" t="e">
        <f>APRIL!T76</f>
        <v>#REF!</v>
      </c>
      <c r="L77" s="113">
        <f>APRIL!U76</f>
        <v>0</v>
      </c>
      <c r="M77" s="116">
        <f>APRIL!V76</f>
        <v>0</v>
      </c>
      <c r="N77" s="116">
        <f>APRIL!W76</f>
        <v>0</v>
      </c>
      <c r="O77" s="118">
        <f>APRIL!X76</f>
        <v>0</v>
      </c>
      <c r="P77" s="119" t="e">
        <f>APRIL!Y76</f>
        <v>#REF!</v>
      </c>
      <c r="Q77" s="221" t="b">
        <f>IF(LEFT(APRIL!L76,1)="V",APRIL!R76+APRIL!U76)</f>
        <v>0</v>
      </c>
      <c r="R77" s="239">
        <f>APRIL!Z76</f>
        <v>0</v>
      </c>
      <c r="S77" s="240">
        <f>APRIL!AB76</f>
        <v>0</v>
      </c>
    </row>
    <row r="78" spans="1:19" ht="12.75" customHeight="1" x14ac:dyDescent="0.2">
      <c r="A78" s="717"/>
      <c r="B78" s="330">
        <f>APRIL!C77</f>
        <v>0</v>
      </c>
      <c r="C78" s="121">
        <f>APRIL!D77</f>
        <v>0</v>
      </c>
      <c r="D78" s="121">
        <f>APRIL!E77</f>
        <v>0</v>
      </c>
      <c r="E78" s="121">
        <f>APRIL!F77</f>
        <v>0</v>
      </c>
      <c r="F78" s="122">
        <f>APRIL!G77</f>
        <v>0</v>
      </c>
      <c r="G78" s="331">
        <f>APRIL!H77</f>
        <v>0</v>
      </c>
      <c r="H78" s="332">
        <f>APRIL!I77</f>
        <v>0</v>
      </c>
      <c r="I78" s="160">
        <f>APRIL!R77</f>
        <v>0</v>
      </c>
      <c r="J78" s="124">
        <f>APRIL!S77</f>
        <v>0</v>
      </c>
      <c r="K78" s="176" t="e">
        <f>APRIL!T77</f>
        <v>#REF!</v>
      </c>
      <c r="L78" s="120">
        <f>APRIL!U77</f>
        <v>0</v>
      </c>
      <c r="M78" s="123">
        <f>APRIL!V77</f>
        <v>0</v>
      </c>
      <c r="N78" s="123">
        <f>APRIL!W77</f>
        <v>0</v>
      </c>
      <c r="O78" s="125">
        <f>APRIL!X77</f>
        <v>0</v>
      </c>
      <c r="P78" s="126" t="e">
        <f>APRIL!Y77</f>
        <v>#REF!</v>
      </c>
      <c r="Q78" s="222" t="b">
        <f>IF(LEFT(APRIL!L77,1)="V",APRIL!R77+APRIL!U77)</f>
        <v>0</v>
      </c>
      <c r="R78" s="241">
        <f>APRIL!Z77</f>
        <v>0</v>
      </c>
      <c r="S78" s="242">
        <f>APRIL!AB77</f>
        <v>0</v>
      </c>
    </row>
    <row r="79" spans="1:19" ht="12.75" customHeight="1" x14ac:dyDescent="0.2">
      <c r="A79" s="717"/>
      <c r="B79" s="330">
        <f>APRIL!C78</f>
        <v>0</v>
      </c>
      <c r="C79" s="121">
        <f>APRIL!D78</f>
        <v>0</v>
      </c>
      <c r="D79" s="121">
        <f>APRIL!E78</f>
        <v>0</v>
      </c>
      <c r="E79" s="121">
        <f>APRIL!F78</f>
        <v>0</v>
      </c>
      <c r="F79" s="122">
        <f>APRIL!G78</f>
        <v>0</v>
      </c>
      <c r="G79" s="331">
        <f>APRIL!H78</f>
        <v>0</v>
      </c>
      <c r="H79" s="332">
        <f>APRIL!I78</f>
        <v>0</v>
      </c>
      <c r="I79" s="160">
        <f>APRIL!R78</f>
        <v>0</v>
      </c>
      <c r="J79" s="124">
        <f>APRIL!S78</f>
        <v>0</v>
      </c>
      <c r="K79" s="176" t="e">
        <f>APRIL!T78</f>
        <v>#REF!</v>
      </c>
      <c r="L79" s="120">
        <f>APRIL!U78</f>
        <v>0</v>
      </c>
      <c r="M79" s="123">
        <f>APRIL!V78</f>
        <v>0</v>
      </c>
      <c r="N79" s="123">
        <f>APRIL!W78</f>
        <v>0</v>
      </c>
      <c r="O79" s="125">
        <f>APRIL!X78</f>
        <v>0</v>
      </c>
      <c r="P79" s="126" t="e">
        <f>APRIL!Y78</f>
        <v>#REF!</v>
      </c>
      <c r="Q79" s="222" t="b">
        <f>IF(LEFT(APRIL!L78,1)="V",APRIL!R78+APRIL!U78)</f>
        <v>0</v>
      </c>
      <c r="R79" s="241">
        <f>APRIL!Z78</f>
        <v>0</v>
      </c>
      <c r="S79" s="242">
        <f>APRIL!AB78</f>
        <v>0</v>
      </c>
    </row>
    <row r="80" spans="1:19" ht="12.75" customHeight="1" x14ac:dyDescent="0.2">
      <c r="A80" s="717"/>
      <c r="B80" s="330">
        <f>APRIL!C79</f>
        <v>0</v>
      </c>
      <c r="C80" s="121">
        <f>APRIL!D79</f>
        <v>0</v>
      </c>
      <c r="D80" s="121">
        <f>APRIL!E79</f>
        <v>0</v>
      </c>
      <c r="E80" s="121">
        <f>APRIL!F79</f>
        <v>0</v>
      </c>
      <c r="F80" s="122">
        <f>APRIL!G79</f>
        <v>0</v>
      </c>
      <c r="G80" s="331">
        <f>APRIL!H79</f>
        <v>0</v>
      </c>
      <c r="H80" s="332">
        <f>APRIL!I79</f>
        <v>0</v>
      </c>
      <c r="I80" s="160">
        <f>APRIL!R79</f>
        <v>0</v>
      </c>
      <c r="J80" s="124">
        <f>APRIL!S79</f>
        <v>0</v>
      </c>
      <c r="K80" s="176" t="e">
        <f>APRIL!T79</f>
        <v>#REF!</v>
      </c>
      <c r="L80" s="120">
        <f>APRIL!U79</f>
        <v>0</v>
      </c>
      <c r="M80" s="123">
        <f>APRIL!V79</f>
        <v>0</v>
      </c>
      <c r="N80" s="123">
        <f>APRIL!W79</f>
        <v>0</v>
      </c>
      <c r="O80" s="125">
        <f>APRIL!X79</f>
        <v>0</v>
      </c>
      <c r="P80" s="126" t="e">
        <f>APRIL!Y79</f>
        <v>#REF!</v>
      </c>
      <c r="Q80" s="222" t="b">
        <f>IF(LEFT(APRIL!L79,1)="V",APRIL!R79+APRIL!U79)</f>
        <v>0</v>
      </c>
      <c r="R80" s="241">
        <f>APRIL!Z79</f>
        <v>0</v>
      </c>
      <c r="S80" s="242">
        <f>APRIL!AB79</f>
        <v>0</v>
      </c>
    </row>
    <row r="81" spans="1:19" ht="13.5" customHeight="1" thickBot="1" x14ac:dyDescent="0.25">
      <c r="A81" s="718"/>
      <c r="B81" s="333" t="e">
        <f>APRIL!C80</f>
        <v>#REF!</v>
      </c>
      <c r="C81" s="128">
        <f>APRIL!D80</f>
        <v>0</v>
      </c>
      <c r="D81" s="128">
        <f>APRIL!E80</f>
        <v>0</v>
      </c>
      <c r="E81" s="128">
        <f>APRIL!F80</f>
        <v>0</v>
      </c>
      <c r="F81" s="129">
        <f>APRIL!G80</f>
        <v>0</v>
      </c>
      <c r="G81" s="334">
        <f>APRIL!H80</f>
        <v>0</v>
      </c>
      <c r="H81" s="335">
        <f>APRIL!I80</f>
        <v>0</v>
      </c>
      <c r="I81" s="161">
        <f>APRIL!R80</f>
        <v>0</v>
      </c>
      <c r="J81" s="131">
        <f>APRIL!S80</f>
        <v>0</v>
      </c>
      <c r="K81" s="178" t="e">
        <f>APRIL!T80</f>
        <v>#REF!</v>
      </c>
      <c r="L81" s="127">
        <f>APRIL!U80</f>
        <v>0</v>
      </c>
      <c r="M81" s="130">
        <f>APRIL!V80</f>
        <v>0</v>
      </c>
      <c r="N81" s="130">
        <f>APRIL!W80</f>
        <v>0</v>
      </c>
      <c r="O81" s="132">
        <f>APRIL!X80</f>
        <v>0</v>
      </c>
      <c r="P81" s="133" t="e">
        <f>APRIL!Y80</f>
        <v>#REF!</v>
      </c>
      <c r="Q81" s="224" t="b">
        <f>IF(LEFT(APRIL!L80,1)="V",APRIL!R80+APRIL!U80)</f>
        <v>0</v>
      </c>
      <c r="R81" s="243">
        <f>APRIL!Z80</f>
        <v>0</v>
      </c>
      <c r="S81" s="244">
        <f>APRIL!AB80</f>
        <v>0</v>
      </c>
    </row>
    <row r="82" spans="1:19" ht="12.75" customHeight="1" x14ac:dyDescent="0.2">
      <c r="A82" s="716">
        <f>APRIL!B81</f>
        <v>42840</v>
      </c>
      <c r="B82" s="327">
        <f>APRIL!C81</f>
        <v>0</v>
      </c>
      <c r="C82" s="114">
        <f>APRIL!D81</f>
        <v>0</v>
      </c>
      <c r="D82" s="114">
        <f>APRIL!E81</f>
        <v>0</v>
      </c>
      <c r="E82" s="114">
        <f>APRIL!F81</f>
        <v>0</v>
      </c>
      <c r="F82" s="115">
        <f>APRIL!G81</f>
        <v>0</v>
      </c>
      <c r="G82" s="328">
        <f>APRIL!H81</f>
        <v>0</v>
      </c>
      <c r="H82" s="329">
        <f>APRIL!I81</f>
        <v>0</v>
      </c>
      <c r="I82" s="159">
        <f>APRIL!R81</f>
        <v>0</v>
      </c>
      <c r="J82" s="117">
        <f>APRIL!S81</f>
        <v>0</v>
      </c>
      <c r="K82" s="175" t="e">
        <f>APRIL!T81</f>
        <v>#REF!</v>
      </c>
      <c r="L82" s="113">
        <f>APRIL!U81</f>
        <v>0</v>
      </c>
      <c r="M82" s="116">
        <f>APRIL!V81</f>
        <v>0</v>
      </c>
      <c r="N82" s="116">
        <f>APRIL!W81</f>
        <v>0</v>
      </c>
      <c r="O82" s="118">
        <f>APRIL!X81</f>
        <v>0</v>
      </c>
      <c r="P82" s="119" t="e">
        <f>APRIL!Y81</f>
        <v>#REF!</v>
      </c>
      <c r="Q82" s="221" t="b">
        <f>IF(LEFT(APRIL!L81,1)="V",APRIL!R81+APRIL!U81)</f>
        <v>0</v>
      </c>
      <c r="R82" s="239">
        <f>APRIL!Z81</f>
        <v>0</v>
      </c>
      <c r="S82" s="240">
        <f>APRIL!AB81</f>
        <v>0</v>
      </c>
    </row>
    <row r="83" spans="1:19" ht="12.75" customHeight="1" x14ac:dyDescent="0.2">
      <c r="A83" s="717"/>
      <c r="B83" s="330">
        <f>APRIL!C82</f>
        <v>0</v>
      </c>
      <c r="C83" s="121">
        <f>APRIL!D82</f>
        <v>0</v>
      </c>
      <c r="D83" s="121">
        <f>APRIL!E82</f>
        <v>0</v>
      </c>
      <c r="E83" s="121">
        <f>APRIL!F82</f>
        <v>0</v>
      </c>
      <c r="F83" s="122">
        <f>APRIL!G82</f>
        <v>0</v>
      </c>
      <c r="G83" s="331">
        <f>APRIL!H82</f>
        <v>0</v>
      </c>
      <c r="H83" s="332">
        <f>APRIL!I82</f>
        <v>0</v>
      </c>
      <c r="I83" s="160">
        <f>APRIL!R82</f>
        <v>0</v>
      </c>
      <c r="J83" s="124">
        <f>APRIL!S82</f>
        <v>0</v>
      </c>
      <c r="K83" s="176" t="e">
        <f>APRIL!T82</f>
        <v>#REF!</v>
      </c>
      <c r="L83" s="120">
        <f>APRIL!U82</f>
        <v>0</v>
      </c>
      <c r="M83" s="123">
        <f>APRIL!V82</f>
        <v>0</v>
      </c>
      <c r="N83" s="123">
        <f>APRIL!W82</f>
        <v>0</v>
      </c>
      <c r="O83" s="125">
        <f>APRIL!X82</f>
        <v>0</v>
      </c>
      <c r="P83" s="126" t="e">
        <f>APRIL!Y82</f>
        <v>#REF!</v>
      </c>
      <c r="Q83" s="222" t="b">
        <f>IF(LEFT(APRIL!L82,1)="V",APRIL!R82+APRIL!U82)</f>
        <v>0</v>
      </c>
      <c r="R83" s="241">
        <f>APRIL!Z82</f>
        <v>0</v>
      </c>
      <c r="S83" s="242">
        <f>APRIL!AB82</f>
        <v>0</v>
      </c>
    </row>
    <row r="84" spans="1:19" ht="12.75" customHeight="1" x14ac:dyDescent="0.2">
      <c r="A84" s="717"/>
      <c r="B84" s="330">
        <f>APRIL!C83</f>
        <v>0</v>
      </c>
      <c r="C84" s="121">
        <f>APRIL!D83</f>
        <v>0</v>
      </c>
      <c r="D84" s="121">
        <f>APRIL!E83</f>
        <v>0</v>
      </c>
      <c r="E84" s="121">
        <f>APRIL!F83</f>
        <v>0</v>
      </c>
      <c r="F84" s="122">
        <f>APRIL!G83</f>
        <v>0</v>
      </c>
      <c r="G84" s="331">
        <f>APRIL!H83</f>
        <v>0</v>
      </c>
      <c r="H84" s="332">
        <f>APRIL!I83</f>
        <v>0</v>
      </c>
      <c r="I84" s="160">
        <f>APRIL!R83</f>
        <v>0</v>
      </c>
      <c r="J84" s="124">
        <f>APRIL!S83</f>
        <v>0</v>
      </c>
      <c r="K84" s="176" t="e">
        <f>APRIL!T83</f>
        <v>#REF!</v>
      </c>
      <c r="L84" s="120">
        <f>APRIL!U83</f>
        <v>0</v>
      </c>
      <c r="M84" s="123">
        <f>APRIL!V83</f>
        <v>0</v>
      </c>
      <c r="N84" s="123">
        <f>APRIL!W83</f>
        <v>0</v>
      </c>
      <c r="O84" s="125">
        <f>APRIL!X83</f>
        <v>0</v>
      </c>
      <c r="P84" s="126" t="e">
        <f>APRIL!Y83</f>
        <v>#REF!</v>
      </c>
      <c r="Q84" s="222" t="b">
        <f>IF(LEFT(APRIL!L83,1)="V",APRIL!R83+APRIL!U83)</f>
        <v>0</v>
      </c>
      <c r="R84" s="241">
        <f>APRIL!Z83</f>
        <v>0</v>
      </c>
      <c r="S84" s="242">
        <f>APRIL!AB83</f>
        <v>0</v>
      </c>
    </row>
    <row r="85" spans="1:19" ht="12.75" customHeight="1" x14ac:dyDescent="0.2">
      <c r="A85" s="717"/>
      <c r="B85" s="330">
        <f>APRIL!C84</f>
        <v>0</v>
      </c>
      <c r="C85" s="121">
        <f>APRIL!D84</f>
        <v>0</v>
      </c>
      <c r="D85" s="121">
        <f>APRIL!E84</f>
        <v>0</v>
      </c>
      <c r="E85" s="121">
        <f>APRIL!F84</f>
        <v>0</v>
      </c>
      <c r="F85" s="122">
        <f>APRIL!G84</f>
        <v>0</v>
      </c>
      <c r="G85" s="331">
        <f>APRIL!H84</f>
        <v>0</v>
      </c>
      <c r="H85" s="332">
        <f>APRIL!I84</f>
        <v>0</v>
      </c>
      <c r="I85" s="160">
        <f>APRIL!R84</f>
        <v>0</v>
      </c>
      <c r="J85" s="124">
        <f>APRIL!S84</f>
        <v>0</v>
      </c>
      <c r="K85" s="176" t="e">
        <f>APRIL!T84</f>
        <v>#REF!</v>
      </c>
      <c r="L85" s="120">
        <f>APRIL!U84</f>
        <v>0</v>
      </c>
      <c r="M85" s="123">
        <f>APRIL!V84</f>
        <v>0</v>
      </c>
      <c r="N85" s="123">
        <f>APRIL!W84</f>
        <v>0</v>
      </c>
      <c r="O85" s="125">
        <f>APRIL!X84</f>
        <v>0</v>
      </c>
      <c r="P85" s="126" t="e">
        <f>APRIL!Y84</f>
        <v>#REF!</v>
      </c>
      <c r="Q85" s="222" t="b">
        <f>IF(LEFT(APRIL!L84,1)="V",APRIL!R84+APRIL!U84)</f>
        <v>0</v>
      </c>
      <c r="R85" s="241">
        <f>APRIL!Z84</f>
        <v>0</v>
      </c>
      <c r="S85" s="242">
        <f>APRIL!AB84</f>
        <v>0</v>
      </c>
    </row>
    <row r="86" spans="1:19" ht="13.5" customHeight="1" thickBot="1" x14ac:dyDescent="0.25">
      <c r="A86" s="718"/>
      <c r="B86" s="333" t="e">
        <f>APRIL!C85</f>
        <v>#REF!</v>
      </c>
      <c r="C86" s="128">
        <f>APRIL!D85</f>
        <v>0</v>
      </c>
      <c r="D86" s="128">
        <f>APRIL!E85</f>
        <v>0</v>
      </c>
      <c r="E86" s="128">
        <f>APRIL!F85</f>
        <v>0</v>
      </c>
      <c r="F86" s="129">
        <f>APRIL!G85</f>
        <v>0</v>
      </c>
      <c r="G86" s="334">
        <f>APRIL!H85</f>
        <v>0</v>
      </c>
      <c r="H86" s="335">
        <f>APRIL!I85</f>
        <v>0</v>
      </c>
      <c r="I86" s="161">
        <f>APRIL!R85</f>
        <v>0</v>
      </c>
      <c r="J86" s="131">
        <f>APRIL!S85</f>
        <v>0</v>
      </c>
      <c r="K86" s="178" t="e">
        <f>APRIL!T85</f>
        <v>#REF!</v>
      </c>
      <c r="L86" s="127">
        <f>APRIL!U85</f>
        <v>0</v>
      </c>
      <c r="M86" s="130">
        <f>APRIL!V85</f>
        <v>0</v>
      </c>
      <c r="N86" s="130">
        <f>APRIL!W85</f>
        <v>0</v>
      </c>
      <c r="O86" s="132">
        <f>APRIL!X85</f>
        <v>0</v>
      </c>
      <c r="P86" s="133" t="e">
        <f>APRIL!Y85</f>
        <v>#REF!</v>
      </c>
      <c r="Q86" s="224" t="b">
        <f>IF(LEFT(APRIL!L85,1)="V",APRIL!R85+APRIL!U85)</f>
        <v>0</v>
      </c>
      <c r="R86" s="243">
        <f>APRIL!Z85</f>
        <v>0</v>
      </c>
      <c r="S86" s="244">
        <f>APRIL!AB85</f>
        <v>0</v>
      </c>
    </row>
    <row r="87" spans="1:19" ht="12.75" customHeight="1" x14ac:dyDescent="0.2">
      <c r="A87" s="716">
        <f>APRIL!B86</f>
        <v>42841</v>
      </c>
      <c r="B87" s="336">
        <f>APRIL!C86</f>
        <v>0</v>
      </c>
      <c r="C87" s="135">
        <f>APRIL!D86</f>
        <v>0</v>
      </c>
      <c r="D87" s="135">
        <f>APRIL!E86</f>
        <v>0</v>
      </c>
      <c r="E87" s="135">
        <f>APRIL!F86</f>
        <v>0</v>
      </c>
      <c r="F87" s="136">
        <f>APRIL!G86</f>
        <v>0</v>
      </c>
      <c r="G87" s="337">
        <f>APRIL!H86</f>
        <v>0</v>
      </c>
      <c r="H87" s="338">
        <f>APRIL!I86</f>
        <v>0</v>
      </c>
      <c r="I87" s="169">
        <f>APRIL!R86</f>
        <v>0</v>
      </c>
      <c r="J87" s="138">
        <f>APRIL!S86</f>
        <v>0</v>
      </c>
      <c r="K87" s="179" t="e">
        <f>APRIL!T86</f>
        <v>#REF!</v>
      </c>
      <c r="L87" s="134">
        <f>APRIL!U86</f>
        <v>0</v>
      </c>
      <c r="M87" s="137">
        <f>APRIL!V86</f>
        <v>0</v>
      </c>
      <c r="N87" s="137">
        <f>APRIL!W86</f>
        <v>0</v>
      </c>
      <c r="O87" s="139">
        <f>APRIL!X86</f>
        <v>0</v>
      </c>
      <c r="P87" s="140" t="e">
        <f>APRIL!Y86</f>
        <v>#REF!</v>
      </c>
      <c r="Q87" s="225" t="b">
        <f>IF(LEFT(APRIL!L86,1)="V",APRIL!R86+APRIL!U86)</f>
        <v>0</v>
      </c>
      <c r="R87" s="247">
        <f>APRIL!Z86</f>
        <v>0</v>
      </c>
      <c r="S87" s="248">
        <f>APRIL!AB86</f>
        <v>0</v>
      </c>
    </row>
    <row r="88" spans="1:19" ht="12.75" customHeight="1" x14ac:dyDescent="0.2">
      <c r="A88" s="717"/>
      <c r="B88" s="330">
        <f>APRIL!C87</f>
        <v>0</v>
      </c>
      <c r="C88" s="121">
        <f>APRIL!D87</f>
        <v>0</v>
      </c>
      <c r="D88" s="121">
        <f>APRIL!E87</f>
        <v>0</v>
      </c>
      <c r="E88" s="121">
        <f>APRIL!F87</f>
        <v>0</v>
      </c>
      <c r="F88" s="122">
        <f>APRIL!G87</f>
        <v>0</v>
      </c>
      <c r="G88" s="331">
        <f>APRIL!H87</f>
        <v>0</v>
      </c>
      <c r="H88" s="332">
        <f>APRIL!I87</f>
        <v>0</v>
      </c>
      <c r="I88" s="160">
        <f>APRIL!R87</f>
        <v>0</v>
      </c>
      <c r="J88" s="124">
        <f>APRIL!S87</f>
        <v>0</v>
      </c>
      <c r="K88" s="176" t="e">
        <f>APRIL!T87</f>
        <v>#REF!</v>
      </c>
      <c r="L88" s="120">
        <f>APRIL!U87</f>
        <v>0</v>
      </c>
      <c r="M88" s="123">
        <f>APRIL!V87</f>
        <v>0</v>
      </c>
      <c r="N88" s="123">
        <f>APRIL!W87</f>
        <v>0</v>
      </c>
      <c r="O88" s="125">
        <f>APRIL!X87</f>
        <v>0</v>
      </c>
      <c r="P88" s="126" t="e">
        <f>APRIL!Y87</f>
        <v>#REF!</v>
      </c>
      <c r="Q88" s="222" t="b">
        <f>IF(LEFT(APRIL!L87,1)="V",APRIL!R87+APRIL!U87)</f>
        <v>0</v>
      </c>
      <c r="R88" s="241">
        <f>APRIL!Z87</f>
        <v>0</v>
      </c>
      <c r="S88" s="242">
        <f>APRIL!AB87</f>
        <v>0</v>
      </c>
    </row>
    <row r="89" spans="1:19" ht="12.75" customHeight="1" x14ac:dyDescent="0.2">
      <c r="A89" s="717"/>
      <c r="B89" s="330">
        <f>APRIL!C88</f>
        <v>0</v>
      </c>
      <c r="C89" s="121">
        <f>APRIL!D88</f>
        <v>0</v>
      </c>
      <c r="D89" s="121">
        <f>APRIL!E88</f>
        <v>0</v>
      </c>
      <c r="E89" s="121">
        <f>APRIL!F88</f>
        <v>0</v>
      </c>
      <c r="F89" s="122">
        <f>APRIL!G88</f>
        <v>0</v>
      </c>
      <c r="G89" s="331">
        <f>APRIL!H88</f>
        <v>0</v>
      </c>
      <c r="H89" s="332">
        <f>APRIL!I88</f>
        <v>0</v>
      </c>
      <c r="I89" s="160">
        <f>APRIL!R88</f>
        <v>0</v>
      </c>
      <c r="J89" s="124">
        <f>APRIL!S88</f>
        <v>0</v>
      </c>
      <c r="K89" s="176" t="e">
        <f>APRIL!T88</f>
        <v>#REF!</v>
      </c>
      <c r="L89" s="120">
        <f>APRIL!U88</f>
        <v>0</v>
      </c>
      <c r="M89" s="123">
        <f>APRIL!V88</f>
        <v>0</v>
      </c>
      <c r="N89" s="123">
        <f>APRIL!W88</f>
        <v>0</v>
      </c>
      <c r="O89" s="125">
        <f>APRIL!X88</f>
        <v>0</v>
      </c>
      <c r="P89" s="126" t="e">
        <f>APRIL!Y88</f>
        <v>#REF!</v>
      </c>
      <c r="Q89" s="222" t="b">
        <f>IF(LEFT(APRIL!L88,1)="V",APRIL!R88+APRIL!U88)</f>
        <v>0</v>
      </c>
      <c r="R89" s="241">
        <f>APRIL!Z88</f>
        <v>0</v>
      </c>
      <c r="S89" s="242">
        <f>APRIL!AB88</f>
        <v>0</v>
      </c>
    </row>
    <row r="90" spans="1:19" ht="12.75" customHeight="1" x14ac:dyDescent="0.2">
      <c r="A90" s="717"/>
      <c r="B90" s="330">
        <f>APRIL!C89</f>
        <v>0</v>
      </c>
      <c r="C90" s="121">
        <f>APRIL!D89</f>
        <v>0</v>
      </c>
      <c r="D90" s="121">
        <f>APRIL!E89</f>
        <v>0</v>
      </c>
      <c r="E90" s="121">
        <f>APRIL!F89</f>
        <v>0</v>
      </c>
      <c r="F90" s="122">
        <f>APRIL!G89</f>
        <v>0</v>
      </c>
      <c r="G90" s="331">
        <f>APRIL!H89</f>
        <v>0</v>
      </c>
      <c r="H90" s="332">
        <f>APRIL!I89</f>
        <v>0</v>
      </c>
      <c r="I90" s="160">
        <f>APRIL!R89</f>
        <v>0</v>
      </c>
      <c r="J90" s="124">
        <f>APRIL!S89</f>
        <v>0</v>
      </c>
      <c r="K90" s="176" t="e">
        <f>APRIL!T89</f>
        <v>#REF!</v>
      </c>
      <c r="L90" s="120">
        <f>APRIL!U89</f>
        <v>0</v>
      </c>
      <c r="M90" s="123">
        <f>APRIL!V89</f>
        <v>0</v>
      </c>
      <c r="N90" s="123">
        <f>APRIL!W89</f>
        <v>0</v>
      </c>
      <c r="O90" s="125">
        <f>APRIL!X89</f>
        <v>0</v>
      </c>
      <c r="P90" s="126" t="e">
        <f>APRIL!Y89</f>
        <v>#REF!</v>
      </c>
      <c r="Q90" s="222" t="b">
        <f>IF(LEFT(APRIL!L89,1)="V",APRIL!R89+APRIL!U89)</f>
        <v>0</v>
      </c>
      <c r="R90" s="241">
        <f>APRIL!Z89</f>
        <v>0</v>
      </c>
      <c r="S90" s="242">
        <f>APRIL!AB89</f>
        <v>0</v>
      </c>
    </row>
    <row r="91" spans="1:19" ht="13.5" customHeight="1" thickBot="1" x14ac:dyDescent="0.25">
      <c r="A91" s="718"/>
      <c r="B91" s="339" t="e">
        <f>APRIL!C90</f>
        <v>#REF!</v>
      </c>
      <c r="C91" s="142">
        <f>APRIL!D90</f>
        <v>0</v>
      </c>
      <c r="D91" s="142">
        <f>APRIL!E90</f>
        <v>0</v>
      </c>
      <c r="E91" s="142">
        <f>APRIL!F90</f>
        <v>0</v>
      </c>
      <c r="F91" s="143">
        <f>APRIL!G90</f>
        <v>0</v>
      </c>
      <c r="G91" s="340">
        <f>APRIL!H90</f>
        <v>0</v>
      </c>
      <c r="H91" s="341">
        <f>APRIL!I90</f>
        <v>0</v>
      </c>
      <c r="I91" s="168">
        <f>APRIL!R90</f>
        <v>0</v>
      </c>
      <c r="J91" s="145">
        <f>APRIL!S90</f>
        <v>0</v>
      </c>
      <c r="K91" s="177" t="e">
        <f>APRIL!T90</f>
        <v>#REF!</v>
      </c>
      <c r="L91" s="141">
        <f>APRIL!U90</f>
        <v>0</v>
      </c>
      <c r="M91" s="144">
        <f>APRIL!V90</f>
        <v>0</v>
      </c>
      <c r="N91" s="144">
        <f>APRIL!W90</f>
        <v>0</v>
      </c>
      <c r="O91" s="146">
        <f>APRIL!X90</f>
        <v>0</v>
      </c>
      <c r="P91" s="147" t="e">
        <f>APRIL!Y90</f>
        <v>#REF!</v>
      </c>
      <c r="Q91" s="223" t="b">
        <f>IF(LEFT(APRIL!L90,1)="V",APRIL!R90+APRIL!U90)</f>
        <v>0</v>
      </c>
      <c r="R91" s="245">
        <f>APRIL!Z90</f>
        <v>0</v>
      </c>
      <c r="S91" s="246">
        <f>APRIL!AB90</f>
        <v>0</v>
      </c>
    </row>
    <row r="92" spans="1:19" ht="12.75" customHeight="1" x14ac:dyDescent="0.2">
      <c r="A92" s="716">
        <f>APRIL!B91</f>
        <v>42842</v>
      </c>
      <c r="B92" s="327">
        <f>APRIL!C91</f>
        <v>0</v>
      </c>
      <c r="C92" s="114">
        <f>APRIL!D91</f>
        <v>0</v>
      </c>
      <c r="D92" s="114">
        <f>APRIL!E91</f>
        <v>0</v>
      </c>
      <c r="E92" s="114">
        <f>APRIL!F91</f>
        <v>0</v>
      </c>
      <c r="F92" s="115">
        <f>APRIL!G91</f>
        <v>0</v>
      </c>
      <c r="G92" s="328">
        <f>APRIL!H91</f>
        <v>0</v>
      </c>
      <c r="H92" s="329">
        <f>APRIL!I91</f>
        <v>0</v>
      </c>
      <c r="I92" s="159">
        <f>APRIL!R91</f>
        <v>0</v>
      </c>
      <c r="J92" s="117">
        <f>APRIL!S91</f>
        <v>0</v>
      </c>
      <c r="K92" s="175" t="e">
        <f>APRIL!T91</f>
        <v>#REF!</v>
      </c>
      <c r="L92" s="113">
        <f>APRIL!U91</f>
        <v>0</v>
      </c>
      <c r="M92" s="116">
        <f>APRIL!V91</f>
        <v>0</v>
      </c>
      <c r="N92" s="116">
        <f>APRIL!W91</f>
        <v>0</v>
      </c>
      <c r="O92" s="118">
        <f>APRIL!X91</f>
        <v>0</v>
      </c>
      <c r="P92" s="119" t="e">
        <f>APRIL!Y91</f>
        <v>#REF!</v>
      </c>
      <c r="Q92" s="221" t="b">
        <f>IF(LEFT(APRIL!L91,1)="V",APRIL!R91+APRIL!U91)</f>
        <v>0</v>
      </c>
      <c r="R92" s="239">
        <f>APRIL!Z91</f>
        <v>0</v>
      </c>
      <c r="S92" s="240">
        <f>APRIL!AB91</f>
        <v>0</v>
      </c>
    </row>
    <row r="93" spans="1:19" ht="12.75" customHeight="1" x14ac:dyDescent="0.2">
      <c r="A93" s="717"/>
      <c r="B93" s="330">
        <f>APRIL!C92</f>
        <v>0</v>
      </c>
      <c r="C93" s="121">
        <f>APRIL!D92</f>
        <v>0</v>
      </c>
      <c r="D93" s="121">
        <f>APRIL!E92</f>
        <v>0</v>
      </c>
      <c r="E93" s="121">
        <f>APRIL!F92</f>
        <v>0</v>
      </c>
      <c r="F93" s="122">
        <f>APRIL!G92</f>
        <v>0</v>
      </c>
      <c r="G93" s="331">
        <f>APRIL!H92</f>
        <v>0</v>
      </c>
      <c r="H93" s="332">
        <f>APRIL!I92</f>
        <v>0</v>
      </c>
      <c r="I93" s="160">
        <f>APRIL!R92</f>
        <v>0</v>
      </c>
      <c r="J93" s="124">
        <f>APRIL!S92</f>
        <v>0</v>
      </c>
      <c r="K93" s="176" t="e">
        <f>APRIL!T92</f>
        <v>#REF!</v>
      </c>
      <c r="L93" s="120">
        <f>APRIL!U92</f>
        <v>0</v>
      </c>
      <c r="M93" s="123">
        <f>APRIL!V92</f>
        <v>0</v>
      </c>
      <c r="N93" s="123">
        <f>APRIL!W92</f>
        <v>0</v>
      </c>
      <c r="O93" s="125">
        <f>APRIL!X92</f>
        <v>0</v>
      </c>
      <c r="P93" s="126" t="e">
        <f>APRIL!Y92</f>
        <v>#REF!</v>
      </c>
      <c r="Q93" s="222" t="b">
        <f>IF(LEFT(APRIL!L92,1)="V",APRIL!R92+APRIL!U92)</f>
        <v>0</v>
      </c>
      <c r="R93" s="241">
        <f>APRIL!Z92</f>
        <v>0</v>
      </c>
      <c r="S93" s="242">
        <f>APRIL!AB92</f>
        <v>0</v>
      </c>
    </row>
    <row r="94" spans="1:19" ht="12.75" customHeight="1" x14ac:dyDescent="0.2">
      <c r="A94" s="717"/>
      <c r="B94" s="330">
        <f>APRIL!C93</f>
        <v>0</v>
      </c>
      <c r="C94" s="121">
        <f>APRIL!D93</f>
        <v>0</v>
      </c>
      <c r="D94" s="121">
        <f>APRIL!E93</f>
        <v>0</v>
      </c>
      <c r="E94" s="121">
        <f>APRIL!F93</f>
        <v>0</v>
      </c>
      <c r="F94" s="122">
        <f>APRIL!G93</f>
        <v>0</v>
      </c>
      <c r="G94" s="331">
        <f>APRIL!H93</f>
        <v>0</v>
      </c>
      <c r="H94" s="332">
        <f>APRIL!I93</f>
        <v>0</v>
      </c>
      <c r="I94" s="160">
        <f>APRIL!R93</f>
        <v>0</v>
      </c>
      <c r="J94" s="124">
        <f>APRIL!S93</f>
        <v>0</v>
      </c>
      <c r="K94" s="176" t="e">
        <f>APRIL!T93</f>
        <v>#REF!</v>
      </c>
      <c r="L94" s="120">
        <f>APRIL!U93</f>
        <v>0</v>
      </c>
      <c r="M94" s="123">
        <f>APRIL!V93</f>
        <v>0</v>
      </c>
      <c r="N94" s="123">
        <f>APRIL!W93</f>
        <v>0</v>
      </c>
      <c r="O94" s="125">
        <f>APRIL!X93</f>
        <v>0</v>
      </c>
      <c r="P94" s="126" t="e">
        <f>APRIL!Y93</f>
        <v>#REF!</v>
      </c>
      <c r="Q94" s="222" t="b">
        <f>IF(LEFT(APRIL!L93,1)="V",APRIL!R93+APRIL!U93)</f>
        <v>0</v>
      </c>
      <c r="R94" s="241">
        <f>APRIL!Z93</f>
        <v>0</v>
      </c>
      <c r="S94" s="242">
        <f>APRIL!AB93</f>
        <v>0</v>
      </c>
    </row>
    <row r="95" spans="1:19" ht="12.75" customHeight="1" x14ac:dyDescent="0.2">
      <c r="A95" s="717"/>
      <c r="B95" s="330">
        <f>APRIL!C94</f>
        <v>0</v>
      </c>
      <c r="C95" s="121">
        <f>APRIL!D94</f>
        <v>0</v>
      </c>
      <c r="D95" s="121">
        <f>APRIL!E94</f>
        <v>0</v>
      </c>
      <c r="E95" s="121">
        <f>APRIL!F94</f>
        <v>0</v>
      </c>
      <c r="F95" s="122">
        <f>APRIL!G94</f>
        <v>0</v>
      </c>
      <c r="G95" s="331">
        <f>APRIL!H94</f>
        <v>0</v>
      </c>
      <c r="H95" s="332">
        <f>APRIL!I94</f>
        <v>0</v>
      </c>
      <c r="I95" s="160">
        <f>APRIL!R94</f>
        <v>0</v>
      </c>
      <c r="J95" s="124">
        <f>APRIL!S94</f>
        <v>0</v>
      </c>
      <c r="K95" s="176" t="e">
        <f>APRIL!T94</f>
        <v>#REF!</v>
      </c>
      <c r="L95" s="120">
        <f>APRIL!U94</f>
        <v>0</v>
      </c>
      <c r="M95" s="123">
        <f>APRIL!V94</f>
        <v>0</v>
      </c>
      <c r="N95" s="123">
        <f>APRIL!W94</f>
        <v>0</v>
      </c>
      <c r="O95" s="125">
        <f>APRIL!X94</f>
        <v>0</v>
      </c>
      <c r="P95" s="126" t="e">
        <f>APRIL!Y94</f>
        <v>#REF!</v>
      </c>
      <c r="Q95" s="222" t="b">
        <f>IF(LEFT(APRIL!L94,1)="V",APRIL!R94+APRIL!U94)</f>
        <v>0</v>
      </c>
      <c r="R95" s="241">
        <f>APRIL!Z94</f>
        <v>0</v>
      </c>
      <c r="S95" s="242">
        <f>APRIL!AB94</f>
        <v>0</v>
      </c>
    </row>
    <row r="96" spans="1:19" ht="13.5" customHeight="1" thickBot="1" x14ac:dyDescent="0.25">
      <c r="A96" s="718"/>
      <c r="B96" s="333" t="e">
        <f>APRIL!C95</f>
        <v>#REF!</v>
      </c>
      <c r="C96" s="128">
        <f>APRIL!D95</f>
        <v>0</v>
      </c>
      <c r="D96" s="128">
        <f>APRIL!E95</f>
        <v>0</v>
      </c>
      <c r="E96" s="128">
        <f>APRIL!F95</f>
        <v>0</v>
      </c>
      <c r="F96" s="129">
        <f>APRIL!G95</f>
        <v>0</v>
      </c>
      <c r="G96" s="334">
        <f>APRIL!H95</f>
        <v>0</v>
      </c>
      <c r="H96" s="335">
        <f>APRIL!I95</f>
        <v>0</v>
      </c>
      <c r="I96" s="161">
        <f>APRIL!R95</f>
        <v>0</v>
      </c>
      <c r="J96" s="131">
        <f>APRIL!S95</f>
        <v>0</v>
      </c>
      <c r="K96" s="178" t="e">
        <f>APRIL!T95</f>
        <v>#REF!</v>
      </c>
      <c r="L96" s="127">
        <f>APRIL!U95</f>
        <v>0</v>
      </c>
      <c r="M96" s="130">
        <f>APRIL!V95</f>
        <v>0</v>
      </c>
      <c r="N96" s="130">
        <f>APRIL!W95</f>
        <v>0</v>
      </c>
      <c r="O96" s="132">
        <f>APRIL!X95</f>
        <v>0</v>
      </c>
      <c r="P96" s="133" t="e">
        <f>APRIL!Y95</f>
        <v>#REF!</v>
      </c>
      <c r="Q96" s="224" t="b">
        <f>IF(LEFT(APRIL!L95,1)="V",APRIL!R95+APRIL!U95)</f>
        <v>0</v>
      </c>
      <c r="R96" s="243">
        <f>APRIL!Z95</f>
        <v>0</v>
      </c>
      <c r="S96" s="244">
        <f>APRIL!AB95</f>
        <v>0</v>
      </c>
    </row>
    <row r="97" spans="1:19" ht="12.75" customHeight="1" x14ac:dyDescent="0.2">
      <c r="A97" s="716">
        <f>APRIL!B96</f>
        <v>42843</v>
      </c>
      <c r="B97" s="327">
        <f>APRIL!C96</f>
        <v>0</v>
      </c>
      <c r="C97" s="114">
        <f>APRIL!D96</f>
        <v>0</v>
      </c>
      <c r="D97" s="114">
        <f>APRIL!E96</f>
        <v>0</v>
      </c>
      <c r="E97" s="114">
        <f>APRIL!F96</f>
        <v>0</v>
      </c>
      <c r="F97" s="115">
        <f>APRIL!G96</f>
        <v>0</v>
      </c>
      <c r="G97" s="328">
        <f>APRIL!H96</f>
        <v>0</v>
      </c>
      <c r="H97" s="329">
        <f>APRIL!I96</f>
        <v>0</v>
      </c>
      <c r="I97" s="159">
        <f>APRIL!R96</f>
        <v>0</v>
      </c>
      <c r="J97" s="117">
        <f>APRIL!S96</f>
        <v>0</v>
      </c>
      <c r="K97" s="175" t="e">
        <f>APRIL!T96</f>
        <v>#REF!</v>
      </c>
      <c r="L97" s="113">
        <f>APRIL!U96</f>
        <v>0</v>
      </c>
      <c r="M97" s="116">
        <f>APRIL!V96</f>
        <v>0</v>
      </c>
      <c r="N97" s="116">
        <f>APRIL!W96</f>
        <v>0</v>
      </c>
      <c r="O97" s="118">
        <f>APRIL!X96</f>
        <v>0</v>
      </c>
      <c r="P97" s="119" t="e">
        <f>APRIL!Y96</f>
        <v>#REF!</v>
      </c>
      <c r="Q97" s="221" t="b">
        <f>IF(LEFT(APRIL!L96,1)="V",APRIL!R96+APRIL!U96)</f>
        <v>0</v>
      </c>
      <c r="R97" s="239">
        <f>APRIL!Z96</f>
        <v>0</v>
      </c>
      <c r="S97" s="240">
        <f>APRIL!AB96</f>
        <v>0</v>
      </c>
    </row>
    <row r="98" spans="1:19" ht="12.75" customHeight="1" x14ac:dyDescent="0.2">
      <c r="A98" s="717"/>
      <c r="B98" s="330">
        <f>APRIL!C97</f>
        <v>0</v>
      </c>
      <c r="C98" s="121">
        <f>APRIL!D97</f>
        <v>0</v>
      </c>
      <c r="D98" s="121">
        <f>APRIL!E97</f>
        <v>0</v>
      </c>
      <c r="E98" s="121">
        <f>APRIL!F97</f>
        <v>0</v>
      </c>
      <c r="F98" s="122">
        <f>APRIL!G97</f>
        <v>0</v>
      </c>
      <c r="G98" s="331">
        <f>APRIL!H97</f>
        <v>0</v>
      </c>
      <c r="H98" s="332">
        <f>APRIL!I97</f>
        <v>0</v>
      </c>
      <c r="I98" s="160">
        <f>APRIL!R97</f>
        <v>0</v>
      </c>
      <c r="J98" s="124">
        <f>APRIL!S97</f>
        <v>0</v>
      </c>
      <c r="K98" s="176" t="e">
        <f>APRIL!T97</f>
        <v>#REF!</v>
      </c>
      <c r="L98" s="120">
        <f>APRIL!U97</f>
        <v>0</v>
      </c>
      <c r="M98" s="123">
        <f>APRIL!V97</f>
        <v>0</v>
      </c>
      <c r="N98" s="123">
        <f>APRIL!W97</f>
        <v>0</v>
      </c>
      <c r="O98" s="125">
        <f>APRIL!X97</f>
        <v>0</v>
      </c>
      <c r="P98" s="126" t="e">
        <f>APRIL!Y97</f>
        <v>#REF!</v>
      </c>
      <c r="Q98" s="222" t="b">
        <f>IF(LEFT(APRIL!L97,1)="V",APRIL!R97+APRIL!U97)</f>
        <v>0</v>
      </c>
      <c r="R98" s="241">
        <f>APRIL!Z97</f>
        <v>0</v>
      </c>
      <c r="S98" s="242">
        <f>APRIL!AB97</f>
        <v>0</v>
      </c>
    </row>
    <row r="99" spans="1:19" ht="12.75" customHeight="1" x14ac:dyDescent="0.2">
      <c r="A99" s="717"/>
      <c r="B99" s="330">
        <f>APRIL!C98</f>
        <v>0</v>
      </c>
      <c r="C99" s="121">
        <f>APRIL!D98</f>
        <v>0</v>
      </c>
      <c r="D99" s="121">
        <f>APRIL!E98</f>
        <v>0</v>
      </c>
      <c r="E99" s="121">
        <f>APRIL!F98</f>
        <v>0</v>
      </c>
      <c r="F99" s="122">
        <f>APRIL!G98</f>
        <v>0</v>
      </c>
      <c r="G99" s="331">
        <f>APRIL!H98</f>
        <v>0</v>
      </c>
      <c r="H99" s="332">
        <f>APRIL!I98</f>
        <v>0</v>
      </c>
      <c r="I99" s="160">
        <f>APRIL!R98</f>
        <v>0</v>
      </c>
      <c r="J99" s="124">
        <f>APRIL!S98</f>
        <v>0</v>
      </c>
      <c r="K99" s="176" t="e">
        <f>APRIL!T98</f>
        <v>#REF!</v>
      </c>
      <c r="L99" s="120">
        <f>APRIL!U98</f>
        <v>0</v>
      </c>
      <c r="M99" s="123">
        <f>APRIL!V98</f>
        <v>0</v>
      </c>
      <c r="N99" s="123">
        <f>APRIL!W98</f>
        <v>0</v>
      </c>
      <c r="O99" s="125">
        <f>APRIL!X98</f>
        <v>0</v>
      </c>
      <c r="P99" s="126" t="e">
        <f>APRIL!Y98</f>
        <v>#REF!</v>
      </c>
      <c r="Q99" s="222" t="b">
        <f>IF(LEFT(APRIL!L98,1)="V",APRIL!R98+APRIL!U98)</f>
        <v>0</v>
      </c>
      <c r="R99" s="241">
        <f>APRIL!Z98</f>
        <v>0</v>
      </c>
      <c r="S99" s="242">
        <f>APRIL!AB98</f>
        <v>0</v>
      </c>
    </row>
    <row r="100" spans="1:19" ht="12.75" customHeight="1" x14ac:dyDescent="0.2">
      <c r="A100" s="717"/>
      <c r="B100" s="330">
        <f>APRIL!C99</f>
        <v>0</v>
      </c>
      <c r="C100" s="121">
        <f>APRIL!D99</f>
        <v>0</v>
      </c>
      <c r="D100" s="121">
        <f>APRIL!E99</f>
        <v>0</v>
      </c>
      <c r="E100" s="121">
        <f>APRIL!F99</f>
        <v>0</v>
      </c>
      <c r="F100" s="122">
        <f>APRIL!G99</f>
        <v>0</v>
      </c>
      <c r="G100" s="331">
        <f>APRIL!H99</f>
        <v>0</v>
      </c>
      <c r="H100" s="332">
        <f>APRIL!I99</f>
        <v>0</v>
      </c>
      <c r="I100" s="160">
        <f>APRIL!R99</f>
        <v>0</v>
      </c>
      <c r="J100" s="124">
        <f>APRIL!S99</f>
        <v>0</v>
      </c>
      <c r="K100" s="176" t="e">
        <f>APRIL!T99</f>
        <v>#REF!</v>
      </c>
      <c r="L100" s="120">
        <f>APRIL!U99</f>
        <v>0</v>
      </c>
      <c r="M100" s="123">
        <f>APRIL!V99</f>
        <v>0</v>
      </c>
      <c r="N100" s="123">
        <f>APRIL!W99</f>
        <v>0</v>
      </c>
      <c r="O100" s="125">
        <f>APRIL!X99</f>
        <v>0</v>
      </c>
      <c r="P100" s="126" t="e">
        <f>APRIL!Y99</f>
        <v>#REF!</v>
      </c>
      <c r="Q100" s="222" t="b">
        <f>IF(LEFT(APRIL!L99,1)="V",APRIL!R99+APRIL!U99)</f>
        <v>0</v>
      </c>
      <c r="R100" s="241">
        <f>APRIL!Z99</f>
        <v>0</v>
      </c>
      <c r="S100" s="242">
        <f>APRIL!AB99</f>
        <v>0</v>
      </c>
    </row>
    <row r="101" spans="1:19" ht="13.5" customHeight="1" thickBot="1" x14ac:dyDescent="0.25">
      <c r="A101" s="718"/>
      <c r="B101" s="333" t="e">
        <f>APRIL!C100</f>
        <v>#REF!</v>
      </c>
      <c r="C101" s="128">
        <f>APRIL!D100</f>
        <v>0</v>
      </c>
      <c r="D101" s="128">
        <f>APRIL!E100</f>
        <v>0</v>
      </c>
      <c r="E101" s="128">
        <f>APRIL!F100</f>
        <v>0</v>
      </c>
      <c r="F101" s="129">
        <f>APRIL!G100</f>
        <v>0</v>
      </c>
      <c r="G101" s="334">
        <f>APRIL!H100</f>
        <v>0</v>
      </c>
      <c r="H101" s="335">
        <f>APRIL!I100</f>
        <v>0</v>
      </c>
      <c r="I101" s="161">
        <f>APRIL!R100</f>
        <v>0</v>
      </c>
      <c r="J101" s="131">
        <f>APRIL!S100</f>
        <v>0</v>
      </c>
      <c r="K101" s="178" t="e">
        <f>APRIL!T100</f>
        <v>#REF!</v>
      </c>
      <c r="L101" s="127">
        <f>APRIL!U100</f>
        <v>0</v>
      </c>
      <c r="M101" s="130">
        <f>APRIL!V100</f>
        <v>0</v>
      </c>
      <c r="N101" s="130">
        <f>APRIL!W100</f>
        <v>0</v>
      </c>
      <c r="O101" s="132">
        <f>APRIL!X100</f>
        <v>0</v>
      </c>
      <c r="P101" s="133" t="e">
        <f>APRIL!Y100</f>
        <v>#REF!</v>
      </c>
      <c r="Q101" s="224" t="b">
        <f>IF(LEFT(APRIL!L100,1)="V",APRIL!R100+APRIL!U100)</f>
        <v>0</v>
      </c>
      <c r="R101" s="243">
        <f>APRIL!Z100</f>
        <v>0</v>
      </c>
      <c r="S101" s="244">
        <f>APRIL!AB100</f>
        <v>0</v>
      </c>
    </row>
    <row r="102" spans="1:19" ht="12.75" customHeight="1" x14ac:dyDescent="0.2">
      <c r="A102" s="716">
        <f>APRIL!B101</f>
        <v>42844</v>
      </c>
      <c r="B102" s="327">
        <f>APRIL!C101</f>
        <v>0</v>
      </c>
      <c r="C102" s="114">
        <f>APRIL!D101</f>
        <v>0</v>
      </c>
      <c r="D102" s="114">
        <f>APRIL!E101</f>
        <v>0</v>
      </c>
      <c r="E102" s="114">
        <f>APRIL!F101</f>
        <v>0</v>
      </c>
      <c r="F102" s="115">
        <f>APRIL!G101</f>
        <v>0</v>
      </c>
      <c r="G102" s="328">
        <f>APRIL!H101</f>
        <v>0</v>
      </c>
      <c r="H102" s="329">
        <f>APRIL!I101</f>
        <v>0</v>
      </c>
      <c r="I102" s="159">
        <f>APRIL!R101</f>
        <v>0</v>
      </c>
      <c r="J102" s="117">
        <f>APRIL!S101</f>
        <v>0</v>
      </c>
      <c r="K102" s="175" t="e">
        <f>APRIL!T101</f>
        <v>#REF!</v>
      </c>
      <c r="L102" s="113">
        <f>APRIL!U101</f>
        <v>0</v>
      </c>
      <c r="M102" s="116">
        <f>APRIL!V101</f>
        <v>0</v>
      </c>
      <c r="N102" s="116">
        <f>APRIL!W101</f>
        <v>0</v>
      </c>
      <c r="O102" s="118">
        <f>APRIL!X101</f>
        <v>0</v>
      </c>
      <c r="P102" s="119" t="e">
        <f>APRIL!Y101</f>
        <v>#REF!</v>
      </c>
      <c r="Q102" s="221" t="b">
        <f>IF(LEFT(APRIL!L101,1)="V",APRIL!R101+APRIL!U101)</f>
        <v>0</v>
      </c>
      <c r="R102" s="239">
        <f>APRIL!Z101</f>
        <v>0</v>
      </c>
      <c r="S102" s="240">
        <f>APRIL!AB101</f>
        <v>0</v>
      </c>
    </row>
    <row r="103" spans="1:19" ht="12.75" customHeight="1" x14ac:dyDescent="0.2">
      <c r="A103" s="717"/>
      <c r="B103" s="330">
        <f>APRIL!C102</f>
        <v>0</v>
      </c>
      <c r="C103" s="121">
        <f>APRIL!D102</f>
        <v>0</v>
      </c>
      <c r="D103" s="121">
        <f>APRIL!E102</f>
        <v>0</v>
      </c>
      <c r="E103" s="121">
        <f>APRIL!F102</f>
        <v>0</v>
      </c>
      <c r="F103" s="122">
        <f>APRIL!G102</f>
        <v>0</v>
      </c>
      <c r="G103" s="331">
        <f>APRIL!H102</f>
        <v>0</v>
      </c>
      <c r="H103" s="332">
        <f>APRIL!I102</f>
        <v>0</v>
      </c>
      <c r="I103" s="160">
        <f>APRIL!R102</f>
        <v>0</v>
      </c>
      <c r="J103" s="124">
        <f>APRIL!S102</f>
        <v>0</v>
      </c>
      <c r="K103" s="176" t="e">
        <f>APRIL!T102</f>
        <v>#REF!</v>
      </c>
      <c r="L103" s="120">
        <f>APRIL!U102</f>
        <v>0</v>
      </c>
      <c r="M103" s="123">
        <f>APRIL!V102</f>
        <v>0</v>
      </c>
      <c r="N103" s="123">
        <f>APRIL!W102</f>
        <v>0</v>
      </c>
      <c r="O103" s="125">
        <f>APRIL!X102</f>
        <v>0</v>
      </c>
      <c r="P103" s="126" t="e">
        <f>APRIL!Y102</f>
        <v>#REF!</v>
      </c>
      <c r="Q103" s="222" t="b">
        <f>IF(LEFT(APRIL!L102,1)="V",APRIL!R102+APRIL!U102)</f>
        <v>0</v>
      </c>
      <c r="R103" s="241">
        <f>APRIL!Z102</f>
        <v>0</v>
      </c>
      <c r="S103" s="242">
        <f>APRIL!AB102</f>
        <v>0</v>
      </c>
    </row>
    <row r="104" spans="1:19" ht="12.75" customHeight="1" x14ac:dyDescent="0.2">
      <c r="A104" s="717"/>
      <c r="B104" s="330">
        <f>APRIL!C103</f>
        <v>0</v>
      </c>
      <c r="C104" s="121">
        <f>APRIL!D103</f>
        <v>0</v>
      </c>
      <c r="D104" s="121">
        <f>APRIL!E103</f>
        <v>0</v>
      </c>
      <c r="E104" s="121">
        <f>APRIL!F103</f>
        <v>0</v>
      </c>
      <c r="F104" s="122">
        <f>APRIL!G103</f>
        <v>0</v>
      </c>
      <c r="G104" s="331">
        <f>APRIL!H103</f>
        <v>0</v>
      </c>
      <c r="H104" s="332">
        <f>APRIL!I103</f>
        <v>0</v>
      </c>
      <c r="I104" s="160">
        <f>APRIL!R103</f>
        <v>0</v>
      </c>
      <c r="J104" s="124">
        <f>APRIL!S103</f>
        <v>0</v>
      </c>
      <c r="K104" s="176" t="e">
        <f>APRIL!T103</f>
        <v>#REF!</v>
      </c>
      <c r="L104" s="120">
        <f>APRIL!U103</f>
        <v>0</v>
      </c>
      <c r="M104" s="123">
        <f>APRIL!V103</f>
        <v>0</v>
      </c>
      <c r="N104" s="123">
        <f>APRIL!W103</f>
        <v>0</v>
      </c>
      <c r="O104" s="125">
        <f>APRIL!X103</f>
        <v>0</v>
      </c>
      <c r="P104" s="126" t="e">
        <f>APRIL!Y103</f>
        <v>#REF!</v>
      </c>
      <c r="Q104" s="222" t="b">
        <f>IF(LEFT(APRIL!L103,1)="V",APRIL!R103+APRIL!U103)</f>
        <v>0</v>
      </c>
      <c r="R104" s="241">
        <f>APRIL!Z103</f>
        <v>0</v>
      </c>
      <c r="S104" s="242">
        <f>APRIL!AB103</f>
        <v>0</v>
      </c>
    </row>
    <row r="105" spans="1:19" ht="12.75" customHeight="1" x14ac:dyDescent="0.2">
      <c r="A105" s="717"/>
      <c r="B105" s="330">
        <f>APRIL!C104</f>
        <v>0</v>
      </c>
      <c r="C105" s="121">
        <f>APRIL!D104</f>
        <v>0</v>
      </c>
      <c r="D105" s="121">
        <f>APRIL!E104</f>
        <v>0</v>
      </c>
      <c r="E105" s="121">
        <f>APRIL!F104</f>
        <v>0</v>
      </c>
      <c r="F105" s="122">
        <f>APRIL!G104</f>
        <v>0</v>
      </c>
      <c r="G105" s="331">
        <f>APRIL!H104</f>
        <v>0</v>
      </c>
      <c r="H105" s="332">
        <f>APRIL!I104</f>
        <v>0</v>
      </c>
      <c r="I105" s="160">
        <f>APRIL!R104</f>
        <v>0</v>
      </c>
      <c r="J105" s="124">
        <f>APRIL!S104</f>
        <v>0</v>
      </c>
      <c r="K105" s="176" t="e">
        <f>APRIL!T104</f>
        <v>#REF!</v>
      </c>
      <c r="L105" s="120">
        <f>APRIL!U104</f>
        <v>0</v>
      </c>
      <c r="M105" s="123">
        <f>APRIL!V104</f>
        <v>0</v>
      </c>
      <c r="N105" s="123">
        <f>APRIL!W104</f>
        <v>0</v>
      </c>
      <c r="O105" s="125">
        <f>APRIL!X104</f>
        <v>0</v>
      </c>
      <c r="P105" s="126" t="e">
        <f>APRIL!Y104</f>
        <v>#REF!</v>
      </c>
      <c r="Q105" s="222" t="b">
        <f>IF(LEFT(APRIL!L104,1)="V",APRIL!R104+APRIL!U104)</f>
        <v>0</v>
      </c>
      <c r="R105" s="241">
        <f>APRIL!Z104</f>
        <v>0</v>
      </c>
      <c r="S105" s="242">
        <f>APRIL!AB104</f>
        <v>0</v>
      </c>
    </row>
    <row r="106" spans="1:19" ht="13.5" customHeight="1" thickBot="1" x14ac:dyDescent="0.25">
      <c r="A106" s="718"/>
      <c r="B106" s="333" t="e">
        <f>APRIL!C105</f>
        <v>#REF!</v>
      </c>
      <c r="C106" s="128">
        <f>APRIL!D105</f>
        <v>0</v>
      </c>
      <c r="D106" s="128">
        <f>APRIL!E105</f>
        <v>0</v>
      </c>
      <c r="E106" s="128">
        <f>APRIL!F105</f>
        <v>0</v>
      </c>
      <c r="F106" s="129">
        <f>APRIL!G105</f>
        <v>0</v>
      </c>
      <c r="G106" s="334">
        <f>APRIL!H105</f>
        <v>0</v>
      </c>
      <c r="H106" s="335">
        <f>APRIL!I105</f>
        <v>0</v>
      </c>
      <c r="I106" s="161">
        <f>APRIL!R105</f>
        <v>0</v>
      </c>
      <c r="J106" s="131">
        <f>APRIL!S105</f>
        <v>0</v>
      </c>
      <c r="K106" s="178" t="e">
        <f>APRIL!T105</f>
        <v>#REF!</v>
      </c>
      <c r="L106" s="127">
        <f>APRIL!U105</f>
        <v>0</v>
      </c>
      <c r="M106" s="130">
        <f>APRIL!V105</f>
        <v>0</v>
      </c>
      <c r="N106" s="130">
        <f>APRIL!W105</f>
        <v>0</v>
      </c>
      <c r="O106" s="132">
        <f>APRIL!X105</f>
        <v>0</v>
      </c>
      <c r="P106" s="133" t="e">
        <f>APRIL!Y105</f>
        <v>#REF!</v>
      </c>
      <c r="Q106" s="224" t="b">
        <f>IF(LEFT(APRIL!L105,1)="V",APRIL!R105+APRIL!U105)</f>
        <v>0</v>
      </c>
      <c r="R106" s="243">
        <f>APRIL!Z105</f>
        <v>0</v>
      </c>
      <c r="S106" s="244">
        <f>APRIL!AB105</f>
        <v>0</v>
      </c>
    </row>
    <row r="107" spans="1:19" ht="12.75" customHeight="1" x14ac:dyDescent="0.2">
      <c r="A107" s="716">
        <f>APRIL!B106</f>
        <v>42845</v>
      </c>
      <c r="B107" s="336">
        <f>APRIL!C106</f>
        <v>0</v>
      </c>
      <c r="C107" s="135">
        <f>APRIL!D106</f>
        <v>0</v>
      </c>
      <c r="D107" s="135">
        <f>APRIL!E106</f>
        <v>0</v>
      </c>
      <c r="E107" s="135">
        <f>APRIL!F106</f>
        <v>0</v>
      </c>
      <c r="F107" s="136">
        <f>APRIL!G106</f>
        <v>0</v>
      </c>
      <c r="G107" s="337">
        <f>APRIL!H106</f>
        <v>0</v>
      </c>
      <c r="H107" s="338">
        <f>APRIL!I106</f>
        <v>0</v>
      </c>
      <c r="I107" s="169">
        <f>APRIL!R106</f>
        <v>0</v>
      </c>
      <c r="J107" s="138">
        <f>APRIL!S106</f>
        <v>0</v>
      </c>
      <c r="K107" s="179" t="e">
        <f>APRIL!T106</f>
        <v>#REF!</v>
      </c>
      <c r="L107" s="134">
        <f>APRIL!U106</f>
        <v>0</v>
      </c>
      <c r="M107" s="137">
        <f>APRIL!V106</f>
        <v>0</v>
      </c>
      <c r="N107" s="137">
        <f>APRIL!W106</f>
        <v>0</v>
      </c>
      <c r="O107" s="139">
        <f>APRIL!X106</f>
        <v>0</v>
      </c>
      <c r="P107" s="140" t="e">
        <f>APRIL!Y106</f>
        <v>#REF!</v>
      </c>
      <c r="Q107" s="225" t="b">
        <f>IF(LEFT(APRIL!L106,1)="V",APRIL!R106+APRIL!U106)</f>
        <v>0</v>
      </c>
      <c r="R107" s="247">
        <f>APRIL!Z106</f>
        <v>0</v>
      </c>
      <c r="S107" s="248">
        <f>APRIL!AB106</f>
        <v>0</v>
      </c>
    </row>
    <row r="108" spans="1:19" ht="12.75" customHeight="1" x14ac:dyDescent="0.2">
      <c r="A108" s="717"/>
      <c r="B108" s="330">
        <f>APRIL!C107</f>
        <v>0</v>
      </c>
      <c r="C108" s="121">
        <f>APRIL!D107</f>
        <v>0</v>
      </c>
      <c r="D108" s="121">
        <f>APRIL!E107</f>
        <v>0</v>
      </c>
      <c r="E108" s="121">
        <f>APRIL!F107</f>
        <v>0</v>
      </c>
      <c r="F108" s="122">
        <f>APRIL!G107</f>
        <v>0</v>
      </c>
      <c r="G108" s="331">
        <f>APRIL!H107</f>
        <v>0</v>
      </c>
      <c r="H108" s="332">
        <f>APRIL!I107</f>
        <v>0</v>
      </c>
      <c r="I108" s="160">
        <f>APRIL!R107</f>
        <v>0</v>
      </c>
      <c r="J108" s="124">
        <f>APRIL!S107</f>
        <v>0</v>
      </c>
      <c r="K108" s="176" t="e">
        <f>APRIL!T107</f>
        <v>#REF!</v>
      </c>
      <c r="L108" s="120">
        <f>APRIL!U107</f>
        <v>0</v>
      </c>
      <c r="M108" s="123">
        <f>APRIL!V107</f>
        <v>0</v>
      </c>
      <c r="N108" s="123">
        <f>APRIL!W107</f>
        <v>0</v>
      </c>
      <c r="O108" s="125">
        <f>APRIL!X107</f>
        <v>0</v>
      </c>
      <c r="P108" s="126" t="e">
        <f>APRIL!Y107</f>
        <v>#REF!</v>
      </c>
      <c r="Q108" s="222" t="b">
        <f>IF(LEFT(APRIL!L107,1)="V",APRIL!R107+APRIL!U107)</f>
        <v>0</v>
      </c>
      <c r="R108" s="241">
        <f>APRIL!Z107</f>
        <v>0</v>
      </c>
      <c r="S108" s="242">
        <f>APRIL!AB107</f>
        <v>0</v>
      </c>
    </row>
    <row r="109" spans="1:19" ht="12.75" customHeight="1" x14ac:dyDescent="0.2">
      <c r="A109" s="717"/>
      <c r="B109" s="330">
        <f>APRIL!C108</f>
        <v>0</v>
      </c>
      <c r="C109" s="121">
        <f>APRIL!D108</f>
        <v>0</v>
      </c>
      <c r="D109" s="121">
        <f>APRIL!E108</f>
        <v>0</v>
      </c>
      <c r="E109" s="121">
        <f>APRIL!F108</f>
        <v>0</v>
      </c>
      <c r="F109" s="122">
        <f>APRIL!G108</f>
        <v>0</v>
      </c>
      <c r="G109" s="331">
        <f>APRIL!H108</f>
        <v>0</v>
      </c>
      <c r="H109" s="332">
        <f>APRIL!I108</f>
        <v>0</v>
      </c>
      <c r="I109" s="160">
        <f>APRIL!R108</f>
        <v>0</v>
      </c>
      <c r="J109" s="124">
        <f>APRIL!S108</f>
        <v>0</v>
      </c>
      <c r="K109" s="176" t="e">
        <f>APRIL!T108</f>
        <v>#REF!</v>
      </c>
      <c r="L109" s="120">
        <f>APRIL!U108</f>
        <v>0</v>
      </c>
      <c r="M109" s="123">
        <f>APRIL!V108</f>
        <v>0</v>
      </c>
      <c r="N109" s="123">
        <f>APRIL!W108</f>
        <v>0</v>
      </c>
      <c r="O109" s="125">
        <f>APRIL!X108</f>
        <v>0</v>
      </c>
      <c r="P109" s="126" t="e">
        <f>APRIL!Y108</f>
        <v>#REF!</v>
      </c>
      <c r="Q109" s="222" t="b">
        <f>IF(LEFT(APRIL!L108,1)="V",APRIL!R108+APRIL!U108)</f>
        <v>0</v>
      </c>
      <c r="R109" s="241">
        <f>APRIL!Z108</f>
        <v>0</v>
      </c>
      <c r="S109" s="242">
        <f>APRIL!AB108</f>
        <v>0</v>
      </c>
    </row>
    <row r="110" spans="1:19" ht="12.75" customHeight="1" x14ac:dyDescent="0.2">
      <c r="A110" s="717"/>
      <c r="B110" s="330">
        <f>APRIL!C109</f>
        <v>0</v>
      </c>
      <c r="C110" s="121">
        <f>APRIL!D109</f>
        <v>0</v>
      </c>
      <c r="D110" s="121">
        <f>APRIL!E109</f>
        <v>0</v>
      </c>
      <c r="E110" s="121">
        <f>APRIL!F109</f>
        <v>0</v>
      </c>
      <c r="F110" s="122">
        <f>APRIL!G109</f>
        <v>0</v>
      </c>
      <c r="G110" s="331">
        <f>APRIL!H109</f>
        <v>0</v>
      </c>
      <c r="H110" s="332">
        <f>APRIL!I109</f>
        <v>0</v>
      </c>
      <c r="I110" s="160">
        <f>APRIL!R109</f>
        <v>0</v>
      </c>
      <c r="J110" s="124">
        <f>APRIL!S109</f>
        <v>0</v>
      </c>
      <c r="K110" s="176" t="e">
        <f>APRIL!T109</f>
        <v>#REF!</v>
      </c>
      <c r="L110" s="120">
        <f>APRIL!U109</f>
        <v>0</v>
      </c>
      <c r="M110" s="123">
        <f>APRIL!V109</f>
        <v>0</v>
      </c>
      <c r="N110" s="123">
        <f>APRIL!W109</f>
        <v>0</v>
      </c>
      <c r="O110" s="125">
        <f>APRIL!X109</f>
        <v>0</v>
      </c>
      <c r="P110" s="126" t="e">
        <f>APRIL!Y109</f>
        <v>#REF!</v>
      </c>
      <c r="Q110" s="222" t="b">
        <f>IF(LEFT(APRIL!L109,1)="V",APRIL!R109+APRIL!U109)</f>
        <v>0</v>
      </c>
      <c r="R110" s="241">
        <f>APRIL!Z109</f>
        <v>0</v>
      </c>
      <c r="S110" s="242">
        <f>APRIL!AB109</f>
        <v>0</v>
      </c>
    </row>
    <row r="111" spans="1:19" ht="13.5" customHeight="1" thickBot="1" x14ac:dyDescent="0.25">
      <c r="A111" s="718"/>
      <c r="B111" s="339" t="e">
        <f>APRIL!C110</f>
        <v>#REF!</v>
      </c>
      <c r="C111" s="142">
        <f>APRIL!D110</f>
        <v>0</v>
      </c>
      <c r="D111" s="142">
        <f>APRIL!E110</f>
        <v>0</v>
      </c>
      <c r="E111" s="142">
        <f>APRIL!F110</f>
        <v>0</v>
      </c>
      <c r="F111" s="143">
        <f>APRIL!G110</f>
        <v>0</v>
      </c>
      <c r="G111" s="340">
        <f>APRIL!H110</f>
        <v>0</v>
      </c>
      <c r="H111" s="341">
        <f>APRIL!I110</f>
        <v>0</v>
      </c>
      <c r="I111" s="168">
        <f>APRIL!R110</f>
        <v>0</v>
      </c>
      <c r="J111" s="145">
        <f>APRIL!S110</f>
        <v>0</v>
      </c>
      <c r="K111" s="177" t="e">
        <f>APRIL!T110</f>
        <v>#REF!</v>
      </c>
      <c r="L111" s="141">
        <f>APRIL!U110</f>
        <v>0</v>
      </c>
      <c r="M111" s="144">
        <f>APRIL!V110</f>
        <v>0</v>
      </c>
      <c r="N111" s="144">
        <f>APRIL!W110</f>
        <v>0</v>
      </c>
      <c r="O111" s="146">
        <f>APRIL!X110</f>
        <v>0</v>
      </c>
      <c r="P111" s="147" t="e">
        <f>APRIL!Y110</f>
        <v>#REF!</v>
      </c>
      <c r="Q111" s="223" t="b">
        <f>IF(LEFT(APRIL!L110,1)="V",APRIL!R110+APRIL!U110)</f>
        <v>0</v>
      </c>
      <c r="R111" s="245">
        <f>APRIL!Z110</f>
        <v>0</v>
      </c>
      <c r="S111" s="246">
        <f>APRIL!AB110</f>
        <v>0</v>
      </c>
    </row>
    <row r="112" spans="1:19" ht="12.75" customHeight="1" x14ac:dyDescent="0.2">
      <c r="A112" s="716">
        <f>APRIL!B111</f>
        <v>42846</v>
      </c>
      <c r="B112" s="327">
        <f>APRIL!C111</f>
        <v>0</v>
      </c>
      <c r="C112" s="114">
        <f>APRIL!D111</f>
        <v>0</v>
      </c>
      <c r="D112" s="114">
        <f>APRIL!E111</f>
        <v>0</v>
      </c>
      <c r="E112" s="114">
        <f>APRIL!F111</f>
        <v>0</v>
      </c>
      <c r="F112" s="115">
        <f>APRIL!G111</f>
        <v>0</v>
      </c>
      <c r="G112" s="328">
        <f>APRIL!H111</f>
        <v>0</v>
      </c>
      <c r="H112" s="329">
        <f>APRIL!I111</f>
        <v>0</v>
      </c>
      <c r="I112" s="159">
        <f>APRIL!R111</f>
        <v>0</v>
      </c>
      <c r="J112" s="117">
        <f>APRIL!S111</f>
        <v>0</v>
      </c>
      <c r="K112" s="175" t="e">
        <f>APRIL!T111</f>
        <v>#REF!</v>
      </c>
      <c r="L112" s="113">
        <f>APRIL!U111</f>
        <v>0</v>
      </c>
      <c r="M112" s="116">
        <f>APRIL!V111</f>
        <v>0</v>
      </c>
      <c r="N112" s="116">
        <f>APRIL!W111</f>
        <v>0</v>
      </c>
      <c r="O112" s="118">
        <f>APRIL!X111</f>
        <v>0</v>
      </c>
      <c r="P112" s="119" t="e">
        <f>APRIL!Y111</f>
        <v>#REF!</v>
      </c>
      <c r="Q112" s="221" t="b">
        <f>IF(LEFT(APRIL!L111,1)="V",APRIL!R111+APRIL!U111)</f>
        <v>0</v>
      </c>
      <c r="R112" s="239">
        <f>APRIL!Z111</f>
        <v>0</v>
      </c>
      <c r="S112" s="240">
        <f>APRIL!AB111</f>
        <v>0</v>
      </c>
    </row>
    <row r="113" spans="1:19" ht="12.75" customHeight="1" x14ac:dyDescent="0.2">
      <c r="A113" s="717"/>
      <c r="B113" s="330">
        <f>APRIL!C112</f>
        <v>0</v>
      </c>
      <c r="C113" s="121">
        <f>APRIL!D112</f>
        <v>0</v>
      </c>
      <c r="D113" s="121">
        <f>APRIL!E112</f>
        <v>0</v>
      </c>
      <c r="E113" s="121">
        <f>APRIL!F112</f>
        <v>0</v>
      </c>
      <c r="F113" s="122">
        <f>APRIL!G112</f>
        <v>0</v>
      </c>
      <c r="G113" s="331">
        <f>APRIL!H112</f>
        <v>0</v>
      </c>
      <c r="H113" s="332">
        <f>APRIL!I112</f>
        <v>0</v>
      </c>
      <c r="I113" s="160">
        <f>APRIL!R112</f>
        <v>0</v>
      </c>
      <c r="J113" s="124">
        <f>APRIL!S112</f>
        <v>0</v>
      </c>
      <c r="K113" s="176" t="e">
        <f>APRIL!T112</f>
        <v>#REF!</v>
      </c>
      <c r="L113" s="120">
        <f>APRIL!U112</f>
        <v>0</v>
      </c>
      <c r="M113" s="123">
        <f>APRIL!V112</f>
        <v>0</v>
      </c>
      <c r="N113" s="123">
        <f>APRIL!W112</f>
        <v>0</v>
      </c>
      <c r="O113" s="125">
        <f>APRIL!X112</f>
        <v>0</v>
      </c>
      <c r="P113" s="126" t="e">
        <f>APRIL!Y112</f>
        <v>#REF!</v>
      </c>
      <c r="Q113" s="222" t="b">
        <f>IF(LEFT(APRIL!L112,1)="V",APRIL!R112+APRIL!U112)</f>
        <v>0</v>
      </c>
      <c r="R113" s="241">
        <f>APRIL!Z112</f>
        <v>0</v>
      </c>
      <c r="S113" s="242">
        <f>APRIL!AB112</f>
        <v>0</v>
      </c>
    </row>
    <row r="114" spans="1:19" ht="12.75" customHeight="1" x14ac:dyDescent="0.2">
      <c r="A114" s="717"/>
      <c r="B114" s="330">
        <f>APRIL!C113</f>
        <v>0</v>
      </c>
      <c r="C114" s="121">
        <f>APRIL!D113</f>
        <v>0</v>
      </c>
      <c r="D114" s="121">
        <f>APRIL!E113</f>
        <v>0</v>
      </c>
      <c r="E114" s="121">
        <f>APRIL!F113</f>
        <v>0</v>
      </c>
      <c r="F114" s="122">
        <f>APRIL!G113</f>
        <v>0</v>
      </c>
      <c r="G114" s="331">
        <f>APRIL!H113</f>
        <v>0</v>
      </c>
      <c r="H114" s="332">
        <f>APRIL!I113</f>
        <v>0</v>
      </c>
      <c r="I114" s="160">
        <f>APRIL!R113</f>
        <v>0</v>
      </c>
      <c r="J114" s="124">
        <f>APRIL!S113</f>
        <v>0</v>
      </c>
      <c r="K114" s="176" t="e">
        <f>APRIL!T113</f>
        <v>#REF!</v>
      </c>
      <c r="L114" s="120">
        <f>APRIL!U113</f>
        <v>0</v>
      </c>
      <c r="M114" s="123">
        <f>APRIL!V113</f>
        <v>0</v>
      </c>
      <c r="N114" s="123">
        <f>APRIL!W113</f>
        <v>0</v>
      </c>
      <c r="O114" s="125">
        <f>APRIL!X113</f>
        <v>0</v>
      </c>
      <c r="P114" s="126" t="e">
        <f>APRIL!Y113</f>
        <v>#REF!</v>
      </c>
      <c r="Q114" s="222" t="b">
        <f>IF(LEFT(APRIL!L113,1)="V",APRIL!R113+APRIL!U113)</f>
        <v>0</v>
      </c>
      <c r="R114" s="241">
        <f>APRIL!Z113</f>
        <v>0</v>
      </c>
      <c r="S114" s="242">
        <f>APRIL!AB113</f>
        <v>0</v>
      </c>
    </row>
    <row r="115" spans="1:19" ht="12.75" customHeight="1" x14ac:dyDescent="0.2">
      <c r="A115" s="717"/>
      <c r="B115" s="330">
        <f>APRIL!C114</f>
        <v>0</v>
      </c>
      <c r="C115" s="121">
        <f>APRIL!D114</f>
        <v>0</v>
      </c>
      <c r="D115" s="121">
        <f>APRIL!E114</f>
        <v>0</v>
      </c>
      <c r="E115" s="121">
        <f>APRIL!F114</f>
        <v>0</v>
      </c>
      <c r="F115" s="122">
        <f>APRIL!G114</f>
        <v>0</v>
      </c>
      <c r="G115" s="331">
        <f>APRIL!H114</f>
        <v>0</v>
      </c>
      <c r="H115" s="332">
        <f>APRIL!I114</f>
        <v>0</v>
      </c>
      <c r="I115" s="160">
        <f>APRIL!R114</f>
        <v>0</v>
      </c>
      <c r="J115" s="124">
        <f>APRIL!S114</f>
        <v>0</v>
      </c>
      <c r="K115" s="176" t="e">
        <f>APRIL!T114</f>
        <v>#REF!</v>
      </c>
      <c r="L115" s="120">
        <f>APRIL!U114</f>
        <v>0</v>
      </c>
      <c r="M115" s="123">
        <f>APRIL!V114</f>
        <v>0</v>
      </c>
      <c r="N115" s="123">
        <f>APRIL!W114</f>
        <v>0</v>
      </c>
      <c r="O115" s="125">
        <f>APRIL!X114</f>
        <v>0</v>
      </c>
      <c r="P115" s="126" t="e">
        <f>APRIL!Y114</f>
        <v>#REF!</v>
      </c>
      <c r="Q115" s="222" t="b">
        <f>IF(LEFT(APRIL!L114,1)="V",APRIL!R114+APRIL!U114)</f>
        <v>0</v>
      </c>
      <c r="R115" s="241">
        <f>APRIL!Z114</f>
        <v>0</v>
      </c>
      <c r="S115" s="242">
        <f>APRIL!AB114</f>
        <v>0</v>
      </c>
    </row>
    <row r="116" spans="1:19" ht="13.5" customHeight="1" thickBot="1" x14ac:dyDescent="0.25">
      <c r="A116" s="718"/>
      <c r="B116" s="333" t="e">
        <f>APRIL!C115</f>
        <v>#REF!</v>
      </c>
      <c r="C116" s="128">
        <f>APRIL!D115</f>
        <v>0</v>
      </c>
      <c r="D116" s="128">
        <f>APRIL!E115</f>
        <v>0</v>
      </c>
      <c r="E116" s="128">
        <f>APRIL!F115</f>
        <v>0</v>
      </c>
      <c r="F116" s="129">
        <f>APRIL!G115</f>
        <v>0</v>
      </c>
      <c r="G116" s="334">
        <f>APRIL!H115</f>
        <v>0</v>
      </c>
      <c r="H116" s="335">
        <f>APRIL!I115</f>
        <v>0</v>
      </c>
      <c r="I116" s="161">
        <f>APRIL!R115</f>
        <v>0</v>
      </c>
      <c r="J116" s="131">
        <f>APRIL!S115</f>
        <v>0</v>
      </c>
      <c r="K116" s="178" t="e">
        <f>APRIL!T115</f>
        <v>#REF!</v>
      </c>
      <c r="L116" s="127">
        <f>APRIL!U115</f>
        <v>0</v>
      </c>
      <c r="M116" s="130">
        <f>APRIL!V115</f>
        <v>0</v>
      </c>
      <c r="N116" s="130">
        <f>APRIL!W115</f>
        <v>0</v>
      </c>
      <c r="O116" s="132">
        <f>APRIL!X115</f>
        <v>0</v>
      </c>
      <c r="P116" s="133" t="e">
        <f>APRIL!Y115</f>
        <v>#REF!</v>
      </c>
      <c r="Q116" s="224" t="b">
        <f>IF(LEFT(APRIL!L115,1)="V",APRIL!R115+APRIL!U115)</f>
        <v>0</v>
      </c>
      <c r="R116" s="243">
        <f>APRIL!Z115</f>
        <v>0</v>
      </c>
      <c r="S116" s="244">
        <f>APRIL!AB115</f>
        <v>0</v>
      </c>
    </row>
    <row r="117" spans="1:19" ht="12.75" customHeight="1" x14ac:dyDescent="0.2">
      <c r="A117" s="716">
        <f>APRIL!B116</f>
        <v>42847</v>
      </c>
      <c r="B117" s="336">
        <f>APRIL!C116</f>
        <v>0</v>
      </c>
      <c r="C117" s="135">
        <f>APRIL!D116</f>
        <v>0</v>
      </c>
      <c r="D117" s="135">
        <f>APRIL!E116</f>
        <v>0</v>
      </c>
      <c r="E117" s="135">
        <f>APRIL!F116</f>
        <v>0</v>
      </c>
      <c r="F117" s="136">
        <f>APRIL!G116</f>
        <v>0</v>
      </c>
      <c r="G117" s="337">
        <f>APRIL!H116</f>
        <v>0</v>
      </c>
      <c r="H117" s="338">
        <f>APRIL!I116</f>
        <v>0</v>
      </c>
      <c r="I117" s="169">
        <f>APRIL!R116</f>
        <v>0</v>
      </c>
      <c r="J117" s="138">
        <f>APRIL!S116</f>
        <v>0</v>
      </c>
      <c r="K117" s="179" t="e">
        <f>APRIL!T116</f>
        <v>#REF!</v>
      </c>
      <c r="L117" s="134">
        <f>APRIL!U116</f>
        <v>0</v>
      </c>
      <c r="M117" s="137">
        <f>APRIL!V116</f>
        <v>0</v>
      </c>
      <c r="N117" s="137">
        <f>APRIL!W116</f>
        <v>0</v>
      </c>
      <c r="O117" s="139">
        <f>APRIL!X116</f>
        <v>0</v>
      </c>
      <c r="P117" s="140" t="e">
        <f>APRIL!Y116</f>
        <v>#REF!</v>
      </c>
      <c r="Q117" s="225" t="b">
        <f>IF(LEFT(APRIL!L116,1)="V",APRIL!R116+APRIL!U116)</f>
        <v>0</v>
      </c>
      <c r="R117" s="247">
        <f>APRIL!Z116</f>
        <v>0</v>
      </c>
      <c r="S117" s="248">
        <f>APRIL!AB116</f>
        <v>0</v>
      </c>
    </row>
    <row r="118" spans="1:19" ht="12.75" customHeight="1" x14ac:dyDescent="0.2">
      <c r="A118" s="717"/>
      <c r="B118" s="330">
        <f>APRIL!C117</f>
        <v>0</v>
      </c>
      <c r="C118" s="121">
        <f>APRIL!D117</f>
        <v>0</v>
      </c>
      <c r="D118" s="121">
        <f>APRIL!E117</f>
        <v>0</v>
      </c>
      <c r="E118" s="121">
        <f>APRIL!F117</f>
        <v>0</v>
      </c>
      <c r="F118" s="122">
        <f>APRIL!G117</f>
        <v>0</v>
      </c>
      <c r="G118" s="331">
        <f>APRIL!H117</f>
        <v>0</v>
      </c>
      <c r="H118" s="332">
        <f>APRIL!I117</f>
        <v>0</v>
      </c>
      <c r="I118" s="160">
        <f>APRIL!R117</f>
        <v>0</v>
      </c>
      <c r="J118" s="124">
        <f>APRIL!S117</f>
        <v>0</v>
      </c>
      <c r="K118" s="176" t="e">
        <f>APRIL!T117</f>
        <v>#REF!</v>
      </c>
      <c r="L118" s="120">
        <f>APRIL!U117</f>
        <v>0</v>
      </c>
      <c r="M118" s="123">
        <f>APRIL!V117</f>
        <v>0</v>
      </c>
      <c r="N118" s="123">
        <f>APRIL!W117</f>
        <v>0</v>
      </c>
      <c r="O118" s="125">
        <f>APRIL!X117</f>
        <v>0</v>
      </c>
      <c r="P118" s="126" t="e">
        <f>APRIL!Y117</f>
        <v>#REF!</v>
      </c>
      <c r="Q118" s="222" t="b">
        <f>IF(LEFT(APRIL!L117,1)="V",APRIL!R117+APRIL!U117)</f>
        <v>0</v>
      </c>
      <c r="R118" s="241">
        <f>APRIL!Z117</f>
        <v>0</v>
      </c>
      <c r="S118" s="242">
        <f>APRIL!AB117</f>
        <v>0</v>
      </c>
    </row>
    <row r="119" spans="1:19" ht="12.75" customHeight="1" x14ac:dyDescent="0.2">
      <c r="A119" s="717"/>
      <c r="B119" s="330">
        <f>APRIL!C118</f>
        <v>0</v>
      </c>
      <c r="C119" s="121">
        <f>APRIL!D118</f>
        <v>0</v>
      </c>
      <c r="D119" s="121">
        <f>APRIL!E118</f>
        <v>0</v>
      </c>
      <c r="E119" s="121">
        <f>APRIL!F118</f>
        <v>0</v>
      </c>
      <c r="F119" s="122">
        <f>APRIL!G118</f>
        <v>0</v>
      </c>
      <c r="G119" s="331">
        <f>APRIL!H118</f>
        <v>0</v>
      </c>
      <c r="H119" s="332">
        <f>APRIL!I118</f>
        <v>0</v>
      </c>
      <c r="I119" s="160">
        <f>APRIL!R118</f>
        <v>0</v>
      </c>
      <c r="J119" s="124">
        <f>APRIL!S118</f>
        <v>0</v>
      </c>
      <c r="K119" s="176" t="e">
        <f>APRIL!T118</f>
        <v>#REF!</v>
      </c>
      <c r="L119" s="120">
        <f>APRIL!U118</f>
        <v>0</v>
      </c>
      <c r="M119" s="123">
        <f>APRIL!V118</f>
        <v>0</v>
      </c>
      <c r="N119" s="123">
        <f>APRIL!W118</f>
        <v>0</v>
      </c>
      <c r="O119" s="125">
        <f>APRIL!X118</f>
        <v>0</v>
      </c>
      <c r="P119" s="126" t="e">
        <f>APRIL!Y118</f>
        <v>#REF!</v>
      </c>
      <c r="Q119" s="222" t="b">
        <f>IF(LEFT(APRIL!L118,1)="V",APRIL!R118+APRIL!U118)</f>
        <v>0</v>
      </c>
      <c r="R119" s="241">
        <f>APRIL!Z118</f>
        <v>0</v>
      </c>
      <c r="S119" s="242">
        <f>APRIL!AB118</f>
        <v>0</v>
      </c>
    </row>
    <row r="120" spans="1:19" ht="12.75" customHeight="1" x14ac:dyDescent="0.2">
      <c r="A120" s="717"/>
      <c r="B120" s="330">
        <f>APRIL!C119</f>
        <v>0</v>
      </c>
      <c r="C120" s="121">
        <f>APRIL!D119</f>
        <v>0</v>
      </c>
      <c r="D120" s="121">
        <f>APRIL!E119</f>
        <v>0</v>
      </c>
      <c r="E120" s="121">
        <f>APRIL!F119</f>
        <v>0</v>
      </c>
      <c r="F120" s="122">
        <f>APRIL!G119</f>
        <v>0</v>
      </c>
      <c r="G120" s="331">
        <f>APRIL!H119</f>
        <v>0</v>
      </c>
      <c r="H120" s="332">
        <f>APRIL!I119</f>
        <v>0</v>
      </c>
      <c r="I120" s="160">
        <f>APRIL!R119</f>
        <v>0</v>
      </c>
      <c r="J120" s="124">
        <f>APRIL!S119</f>
        <v>0</v>
      </c>
      <c r="K120" s="176" t="e">
        <f>APRIL!T119</f>
        <v>#REF!</v>
      </c>
      <c r="L120" s="120">
        <f>APRIL!U119</f>
        <v>0</v>
      </c>
      <c r="M120" s="123">
        <f>APRIL!V119</f>
        <v>0</v>
      </c>
      <c r="N120" s="123">
        <f>APRIL!W119</f>
        <v>0</v>
      </c>
      <c r="O120" s="125">
        <f>APRIL!X119</f>
        <v>0</v>
      </c>
      <c r="P120" s="126" t="e">
        <f>APRIL!Y119</f>
        <v>#REF!</v>
      </c>
      <c r="Q120" s="222" t="b">
        <f>IF(LEFT(APRIL!L119,1)="V",APRIL!R119+APRIL!U119)</f>
        <v>0</v>
      </c>
      <c r="R120" s="241">
        <f>APRIL!Z119</f>
        <v>0</v>
      </c>
      <c r="S120" s="242">
        <f>APRIL!AB119</f>
        <v>0</v>
      </c>
    </row>
    <row r="121" spans="1:19" ht="13.5" customHeight="1" thickBot="1" x14ac:dyDescent="0.25">
      <c r="A121" s="718"/>
      <c r="B121" s="339" t="e">
        <f>APRIL!C120</f>
        <v>#REF!</v>
      </c>
      <c r="C121" s="142">
        <f>APRIL!D120</f>
        <v>0</v>
      </c>
      <c r="D121" s="142">
        <f>APRIL!E120</f>
        <v>0</v>
      </c>
      <c r="E121" s="142">
        <f>APRIL!F120</f>
        <v>0</v>
      </c>
      <c r="F121" s="143">
        <f>APRIL!G120</f>
        <v>0</v>
      </c>
      <c r="G121" s="340">
        <f>APRIL!H120</f>
        <v>0</v>
      </c>
      <c r="H121" s="341">
        <f>APRIL!I120</f>
        <v>0</v>
      </c>
      <c r="I121" s="168">
        <f>APRIL!R120</f>
        <v>0</v>
      </c>
      <c r="J121" s="145">
        <f>APRIL!S120</f>
        <v>0</v>
      </c>
      <c r="K121" s="177" t="e">
        <f>APRIL!T120</f>
        <v>#REF!</v>
      </c>
      <c r="L121" s="141">
        <f>APRIL!U120</f>
        <v>0</v>
      </c>
      <c r="M121" s="144">
        <f>APRIL!V120</f>
        <v>0</v>
      </c>
      <c r="N121" s="144">
        <f>APRIL!W120</f>
        <v>0</v>
      </c>
      <c r="O121" s="146">
        <f>APRIL!X120</f>
        <v>0</v>
      </c>
      <c r="P121" s="147" t="e">
        <f>APRIL!Y120</f>
        <v>#REF!</v>
      </c>
      <c r="Q121" s="223" t="b">
        <f>IF(LEFT(APRIL!L120,1)="V",APRIL!R120+APRIL!U120)</f>
        <v>0</v>
      </c>
      <c r="R121" s="245">
        <f>APRIL!Z120</f>
        <v>0</v>
      </c>
      <c r="S121" s="246">
        <f>APRIL!AB120</f>
        <v>0</v>
      </c>
    </row>
    <row r="122" spans="1:19" ht="12.75" customHeight="1" x14ac:dyDescent="0.2">
      <c r="A122" s="716">
        <f>APRIL!B121</f>
        <v>42848</v>
      </c>
      <c r="B122" s="327">
        <f>APRIL!C121</f>
        <v>0</v>
      </c>
      <c r="C122" s="114">
        <f>APRIL!D121</f>
        <v>0</v>
      </c>
      <c r="D122" s="114">
        <f>APRIL!E121</f>
        <v>0</v>
      </c>
      <c r="E122" s="114">
        <f>APRIL!F121</f>
        <v>0</v>
      </c>
      <c r="F122" s="115">
        <f>APRIL!G121</f>
        <v>0</v>
      </c>
      <c r="G122" s="328">
        <f>APRIL!H121</f>
        <v>0</v>
      </c>
      <c r="H122" s="329">
        <f>APRIL!I121</f>
        <v>0</v>
      </c>
      <c r="I122" s="159">
        <f>APRIL!R121</f>
        <v>0</v>
      </c>
      <c r="J122" s="117">
        <f>APRIL!S121</f>
        <v>0</v>
      </c>
      <c r="K122" s="175" t="e">
        <f>APRIL!T121</f>
        <v>#REF!</v>
      </c>
      <c r="L122" s="113">
        <f>APRIL!U121</f>
        <v>0</v>
      </c>
      <c r="M122" s="116">
        <f>APRIL!V121</f>
        <v>0</v>
      </c>
      <c r="N122" s="116">
        <f>APRIL!W121</f>
        <v>0</v>
      </c>
      <c r="O122" s="118">
        <f>APRIL!X121</f>
        <v>0</v>
      </c>
      <c r="P122" s="119" t="e">
        <f>APRIL!Y121</f>
        <v>#REF!</v>
      </c>
      <c r="Q122" s="221" t="b">
        <f>IF(LEFT(APRIL!L121,1)="V",APRIL!R121+APRIL!U121)</f>
        <v>0</v>
      </c>
      <c r="R122" s="239">
        <f>APRIL!Z121</f>
        <v>0</v>
      </c>
      <c r="S122" s="240">
        <f>APRIL!AB121</f>
        <v>0</v>
      </c>
    </row>
    <row r="123" spans="1:19" ht="12.75" customHeight="1" x14ac:dyDescent="0.2">
      <c r="A123" s="717"/>
      <c r="B123" s="330">
        <f>APRIL!C122</f>
        <v>0</v>
      </c>
      <c r="C123" s="121">
        <f>APRIL!D122</f>
        <v>0</v>
      </c>
      <c r="D123" s="121">
        <f>APRIL!E122</f>
        <v>0</v>
      </c>
      <c r="E123" s="121">
        <f>APRIL!F122</f>
        <v>0</v>
      </c>
      <c r="F123" s="122">
        <f>APRIL!G122</f>
        <v>0</v>
      </c>
      <c r="G123" s="331">
        <f>APRIL!H122</f>
        <v>0</v>
      </c>
      <c r="H123" s="332">
        <f>APRIL!I122</f>
        <v>0</v>
      </c>
      <c r="I123" s="160">
        <f>APRIL!R122</f>
        <v>0</v>
      </c>
      <c r="J123" s="124">
        <f>APRIL!S122</f>
        <v>0</v>
      </c>
      <c r="K123" s="176" t="e">
        <f>APRIL!T122</f>
        <v>#REF!</v>
      </c>
      <c r="L123" s="120">
        <f>APRIL!U122</f>
        <v>0</v>
      </c>
      <c r="M123" s="123">
        <f>APRIL!V122</f>
        <v>0</v>
      </c>
      <c r="N123" s="123">
        <f>APRIL!W122</f>
        <v>0</v>
      </c>
      <c r="O123" s="125">
        <f>APRIL!X122</f>
        <v>0</v>
      </c>
      <c r="P123" s="126" t="e">
        <f>APRIL!Y122</f>
        <v>#REF!</v>
      </c>
      <c r="Q123" s="222" t="b">
        <f>IF(LEFT(APRIL!L122,1)="V",APRIL!R122+APRIL!U122)</f>
        <v>0</v>
      </c>
      <c r="R123" s="241">
        <f>APRIL!Z122</f>
        <v>0</v>
      </c>
      <c r="S123" s="242">
        <f>APRIL!AB122</f>
        <v>0</v>
      </c>
    </row>
    <row r="124" spans="1:19" ht="12.75" customHeight="1" x14ac:dyDescent="0.2">
      <c r="A124" s="717"/>
      <c r="B124" s="330">
        <f>APRIL!C123</f>
        <v>0</v>
      </c>
      <c r="C124" s="121">
        <f>APRIL!D123</f>
        <v>0</v>
      </c>
      <c r="D124" s="121">
        <f>APRIL!E123</f>
        <v>0</v>
      </c>
      <c r="E124" s="121">
        <f>APRIL!F123</f>
        <v>0</v>
      </c>
      <c r="F124" s="122">
        <f>APRIL!G123</f>
        <v>0</v>
      </c>
      <c r="G124" s="331">
        <f>APRIL!H123</f>
        <v>0</v>
      </c>
      <c r="H124" s="332">
        <f>APRIL!I123</f>
        <v>0</v>
      </c>
      <c r="I124" s="160">
        <f>APRIL!R123</f>
        <v>0</v>
      </c>
      <c r="J124" s="124">
        <f>APRIL!S123</f>
        <v>0</v>
      </c>
      <c r="K124" s="176" t="e">
        <f>APRIL!T123</f>
        <v>#REF!</v>
      </c>
      <c r="L124" s="120">
        <f>APRIL!U123</f>
        <v>0</v>
      </c>
      <c r="M124" s="123">
        <f>APRIL!V123</f>
        <v>0</v>
      </c>
      <c r="N124" s="123">
        <f>APRIL!W123</f>
        <v>0</v>
      </c>
      <c r="O124" s="125">
        <f>APRIL!X123</f>
        <v>0</v>
      </c>
      <c r="P124" s="126" t="e">
        <f>APRIL!Y123</f>
        <v>#REF!</v>
      </c>
      <c r="Q124" s="222" t="b">
        <f>IF(LEFT(APRIL!L123,1)="V",APRIL!R123+APRIL!U123)</f>
        <v>0</v>
      </c>
      <c r="R124" s="241">
        <f>APRIL!Z123</f>
        <v>0</v>
      </c>
      <c r="S124" s="242">
        <f>APRIL!AB123</f>
        <v>0</v>
      </c>
    </row>
    <row r="125" spans="1:19" ht="12.75" customHeight="1" x14ac:dyDescent="0.2">
      <c r="A125" s="717"/>
      <c r="B125" s="330">
        <f>APRIL!C124</f>
        <v>0</v>
      </c>
      <c r="C125" s="121">
        <f>APRIL!D124</f>
        <v>0</v>
      </c>
      <c r="D125" s="121">
        <f>APRIL!E124</f>
        <v>0</v>
      </c>
      <c r="E125" s="121">
        <f>APRIL!F124</f>
        <v>0</v>
      </c>
      <c r="F125" s="122">
        <f>APRIL!G124</f>
        <v>0</v>
      </c>
      <c r="G125" s="331">
        <f>APRIL!H124</f>
        <v>0</v>
      </c>
      <c r="H125" s="332">
        <f>APRIL!I124</f>
        <v>0</v>
      </c>
      <c r="I125" s="160">
        <f>APRIL!R124</f>
        <v>0</v>
      </c>
      <c r="J125" s="124">
        <f>APRIL!S124</f>
        <v>0</v>
      </c>
      <c r="K125" s="176" t="e">
        <f>APRIL!T124</f>
        <v>#REF!</v>
      </c>
      <c r="L125" s="120">
        <f>APRIL!U124</f>
        <v>0</v>
      </c>
      <c r="M125" s="123">
        <f>APRIL!V124</f>
        <v>0</v>
      </c>
      <c r="N125" s="123">
        <f>APRIL!W124</f>
        <v>0</v>
      </c>
      <c r="O125" s="125">
        <f>APRIL!X124</f>
        <v>0</v>
      </c>
      <c r="P125" s="126" t="e">
        <f>APRIL!Y124</f>
        <v>#REF!</v>
      </c>
      <c r="Q125" s="222" t="b">
        <f>IF(LEFT(APRIL!L124,1)="V",APRIL!R124+APRIL!U124)</f>
        <v>0</v>
      </c>
      <c r="R125" s="241">
        <f>APRIL!Z124</f>
        <v>0</v>
      </c>
      <c r="S125" s="242">
        <f>APRIL!AB124</f>
        <v>0</v>
      </c>
    </row>
    <row r="126" spans="1:19" ht="13.5" customHeight="1" thickBot="1" x14ac:dyDescent="0.25">
      <c r="A126" s="718"/>
      <c r="B126" s="333" t="e">
        <f>APRIL!C125</f>
        <v>#REF!</v>
      </c>
      <c r="C126" s="128">
        <f>APRIL!D125</f>
        <v>0</v>
      </c>
      <c r="D126" s="128">
        <f>APRIL!E125</f>
        <v>0</v>
      </c>
      <c r="E126" s="128">
        <f>APRIL!F125</f>
        <v>0</v>
      </c>
      <c r="F126" s="129">
        <f>APRIL!G125</f>
        <v>0</v>
      </c>
      <c r="G126" s="334">
        <f>APRIL!H125</f>
        <v>0</v>
      </c>
      <c r="H126" s="335">
        <f>APRIL!I125</f>
        <v>0</v>
      </c>
      <c r="I126" s="161">
        <f>APRIL!R125</f>
        <v>0</v>
      </c>
      <c r="J126" s="131">
        <f>APRIL!S125</f>
        <v>0</v>
      </c>
      <c r="K126" s="178" t="e">
        <f>APRIL!T125</f>
        <v>#REF!</v>
      </c>
      <c r="L126" s="127">
        <f>APRIL!U125</f>
        <v>0</v>
      </c>
      <c r="M126" s="130">
        <f>APRIL!V125</f>
        <v>0</v>
      </c>
      <c r="N126" s="130">
        <f>APRIL!W125</f>
        <v>0</v>
      </c>
      <c r="O126" s="132">
        <f>APRIL!X125</f>
        <v>0</v>
      </c>
      <c r="P126" s="133" t="e">
        <f>APRIL!Y125</f>
        <v>#REF!</v>
      </c>
      <c r="Q126" s="224" t="b">
        <f>IF(LEFT(APRIL!L125,1)="V",APRIL!R125+APRIL!U125)</f>
        <v>0</v>
      </c>
      <c r="R126" s="243">
        <f>APRIL!Z125</f>
        <v>0</v>
      </c>
      <c r="S126" s="244">
        <f>APRIL!AB125</f>
        <v>0</v>
      </c>
    </row>
    <row r="127" spans="1:19" ht="12.75" customHeight="1" x14ac:dyDescent="0.2">
      <c r="A127" s="716">
        <f>APRIL!B126</f>
        <v>42849</v>
      </c>
      <c r="B127" s="336">
        <f>APRIL!C126</f>
        <v>0</v>
      </c>
      <c r="C127" s="135">
        <f>APRIL!D126</f>
        <v>0</v>
      </c>
      <c r="D127" s="135">
        <f>APRIL!E126</f>
        <v>0</v>
      </c>
      <c r="E127" s="135">
        <f>APRIL!F126</f>
        <v>0</v>
      </c>
      <c r="F127" s="136">
        <f>APRIL!G126</f>
        <v>0</v>
      </c>
      <c r="G127" s="337">
        <f>APRIL!H126</f>
        <v>0</v>
      </c>
      <c r="H127" s="338">
        <f>APRIL!I126</f>
        <v>0</v>
      </c>
      <c r="I127" s="169">
        <f>APRIL!R126</f>
        <v>0</v>
      </c>
      <c r="J127" s="138">
        <f>APRIL!S126</f>
        <v>0</v>
      </c>
      <c r="K127" s="179" t="e">
        <f>APRIL!T126</f>
        <v>#REF!</v>
      </c>
      <c r="L127" s="134">
        <f>APRIL!U126</f>
        <v>0</v>
      </c>
      <c r="M127" s="137">
        <f>APRIL!V126</f>
        <v>0</v>
      </c>
      <c r="N127" s="137">
        <f>APRIL!W126</f>
        <v>0</v>
      </c>
      <c r="O127" s="139">
        <f>APRIL!X126</f>
        <v>0</v>
      </c>
      <c r="P127" s="140" t="e">
        <f>APRIL!Y126</f>
        <v>#REF!</v>
      </c>
      <c r="Q127" s="225" t="b">
        <f>IF(LEFT(APRIL!L126,1)="V",APRIL!R126+APRIL!U126)</f>
        <v>0</v>
      </c>
      <c r="R127" s="247">
        <f>APRIL!Z126</f>
        <v>0</v>
      </c>
      <c r="S127" s="248">
        <f>APRIL!AB126</f>
        <v>0</v>
      </c>
    </row>
    <row r="128" spans="1:19" ht="12.75" customHeight="1" x14ac:dyDescent="0.2">
      <c r="A128" s="717"/>
      <c r="B128" s="330">
        <f>APRIL!C127</f>
        <v>0</v>
      </c>
      <c r="C128" s="121">
        <f>APRIL!D127</f>
        <v>0</v>
      </c>
      <c r="D128" s="121">
        <f>APRIL!E127</f>
        <v>0</v>
      </c>
      <c r="E128" s="121">
        <f>APRIL!F127</f>
        <v>0</v>
      </c>
      <c r="F128" s="122">
        <f>APRIL!G127</f>
        <v>0</v>
      </c>
      <c r="G128" s="331">
        <f>APRIL!H127</f>
        <v>0</v>
      </c>
      <c r="H128" s="332">
        <f>APRIL!I127</f>
        <v>0</v>
      </c>
      <c r="I128" s="160">
        <f>APRIL!R127</f>
        <v>0</v>
      </c>
      <c r="J128" s="124">
        <f>APRIL!S127</f>
        <v>0</v>
      </c>
      <c r="K128" s="176" t="e">
        <f>APRIL!T127</f>
        <v>#REF!</v>
      </c>
      <c r="L128" s="120">
        <f>APRIL!U127</f>
        <v>0</v>
      </c>
      <c r="M128" s="123">
        <f>APRIL!V127</f>
        <v>0</v>
      </c>
      <c r="N128" s="123">
        <f>APRIL!W127</f>
        <v>0</v>
      </c>
      <c r="O128" s="125">
        <f>APRIL!X127</f>
        <v>0</v>
      </c>
      <c r="P128" s="126" t="e">
        <f>APRIL!Y127</f>
        <v>#REF!</v>
      </c>
      <c r="Q128" s="222" t="b">
        <f>IF(LEFT(APRIL!L127,1)="V",APRIL!R127+APRIL!U127)</f>
        <v>0</v>
      </c>
      <c r="R128" s="241">
        <f>APRIL!Z127</f>
        <v>0</v>
      </c>
      <c r="S128" s="242">
        <f>APRIL!AB127</f>
        <v>0</v>
      </c>
    </row>
    <row r="129" spans="1:19" ht="12.75" customHeight="1" x14ac:dyDescent="0.2">
      <c r="A129" s="717"/>
      <c r="B129" s="330">
        <f>APRIL!C128</f>
        <v>0</v>
      </c>
      <c r="C129" s="121">
        <f>APRIL!D128</f>
        <v>0</v>
      </c>
      <c r="D129" s="121">
        <f>APRIL!E128</f>
        <v>0</v>
      </c>
      <c r="E129" s="121">
        <f>APRIL!F128</f>
        <v>0</v>
      </c>
      <c r="F129" s="122">
        <f>APRIL!G128</f>
        <v>0</v>
      </c>
      <c r="G129" s="331">
        <f>APRIL!H128</f>
        <v>0</v>
      </c>
      <c r="H129" s="332">
        <f>APRIL!I128</f>
        <v>0</v>
      </c>
      <c r="I129" s="160">
        <f>APRIL!R128</f>
        <v>0</v>
      </c>
      <c r="J129" s="124">
        <f>APRIL!S128</f>
        <v>0</v>
      </c>
      <c r="K129" s="176" t="e">
        <f>APRIL!T128</f>
        <v>#REF!</v>
      </c>
      <c r="L129" s="120">
        <f>APRIL!U128</f>
        <v>0</v>
      </c>
      <c r="M129" s="123">
        <f>APRIL!V128</f>
        <v>0</v>
      </c>
      <c r="N129" s="123">
        <f>APRIL!W128</f>
        <v>0</v>
      </c>
      <c r="O129" s="125">
        <f>APRIL!X128</f>
        <v>0</v>
      </c>
      <c r="P129" s="126" t="e">
        <f>APRIL!Y128</f>
        <v>#REF!</v>
      </c>
      <c r="Q129" s="222" t="b">
        <f>IF(LEFT(APRIL!L128,1)="V",APRIL!R128+APRIL!U128)</f>
        <v>0</v>
      </c>
      <c r="R129" s="241">
        <f>APRIL!Z128</f>
        <v>0</v>
      </c>
      <c r="S129" s="242">
        <f>APRIL!AB128</f>
        <v>0</v>
      </c>
    </row>
    <row r="130" spans="1:19" ht="12.75" customHeight="1" x14ac:dyDescent="0.2">
      <c r="A130" s="717"/>
      <c r="B130" s="330">
        <f>APRIL!C129</f>
        <v>0</v>
      </c>
      <c r="C130" s="121">
        <f>APRIL!D129</f>
        <v>0</v>
      </c>
      <c r="D130" s="121">
        <f>APRIL!E129</f>
        <v>0</v>
      </c>
      <c r="E130" s="121">
        <f>APRIL!F129</f>
        <v>0</v>
      </c>
      <c r="F130" s="122">
        <f>APRIL!G129</f>
        <v>0</v>
      </c>
      <c r="G130" s="331">
        <f>APRIL!H129</f>
        <v>0</v>
      </c>
      <c r="H130" s="332">
        <f>APRIL!I129</f>
        <v>0</v>
      </c>
      <c r="I130" s="160">
        <f>APRIL!R129</f>
        <v>0</v>
      </c>
      <c r="J130" s="124">
        <f>APRIL!S129</f>
        <v>0</v>
      </c>
      <c r="K130" s="176" t="e">
        <f>APRIL!T129</f>
        <v>#REF!</v>
      </c>
      <c r="L130" s="120">
        <f>APRIL!U129</f>
        <v>0</v>
      </c>
      <c r="M130" s="123">
        <f>APRIL!V129</f>
        <v>0</v>
      </c>
      <c r="N130" s="123">
        <f>APRIL!W129</f>
        <v>0</v>
      </c>
      <c r="O130" s="125">
        <f>APRIL!X129</f>
        <v>0</v>
      </c>
      <c r="P130" s="126" t="e">
        <f>APRIL!Y129</f>
        <v>#REF!</v>
      </c>
      <c r="Q130" s="222" t="b">
        <f>IF(LEFT(APRIL!L129,1)="V",APRIL!R129+APRIL!U129)</f>
        <v>0</v>
      </c>
      <c r="R130" s="241">
        <f>APRIL!Z129</f>
        <v>0</v>
      </c>
      <c r="S130" s="242">
        <f>APRIL!AB129</f>
        <v>0</v>
      </c>
    </row>
    <row r="131" spans="1:19" ht="13.5" customHeight="1" thickBot="1" x14ac:dyDescent="0.25">
      <c r="A131" s="718"/>
      <c r="B131" s="339" t="e">
        <f>APRIL!C130</f>
        <v>#REF!</v>
      </c>
      <c r="C131" s="142">
        <f>APRIL!D130</f>
        <v>0</v>
      </c>
      <c r="D131" s="142">
        <f>APRIL!E130</f>
        <v>0</v>
      </c>
      <c r="E131" s="142">
        <f>APRIL!F130</f>
        <v>0</v>
      </c>
      <c r="F131" s="143">
        <f>APRIL!G130</f>
        <v>0</v>
      </c>
      <c r="G131" s="340">
        <f>APRIL!H130</f>
        <v>0</v>
      </c>
      <c r="H131" s="341">
        <f>APRIL!I130</f>
        <v>0</v>
      </c>
      <c r="I131" s="168">
        <f>APRIL!R130</f>
        <v>0</v>
      </c>
      <c r="J131" s="145">
        <f>APRIL!S130</f>
        <v>0</v>
      </c>
      <c r="K131" s="177" t="e">
        <f>APRIL!T130</f>
        <v>#REF!</v>
      </c>
      <c r="L131" s="141">
        <f>APRIL!U130</f>
        <v>0</v>
      </c>
      <c r="M131" s="144">
        <f>APRIL!V130</f>
        <v>0</v>
      </c>
      <c r="N131" s="144">
        <f>APRIL!W130</f>
        <v>0</v>
      </c>
      <c r="O131" s="146">
        <f>APRIL!X130</f>
        <v>0</v>
      </c>
      <c r="P131" s="147" t="e">
        <f>APRIL!Y130</f>
        <v>#REF!</v>
      </c>
      <c r="Q131" s="223" t="b">
        <f>IF(LEFT(APRIL!L130,1)="V",APRIL!R130+APRIL!U130)</f>
        <v>0</v>
      </c>
      <c r="R131" s="245">
        <f>APRIL!Z130</f>
        <v>0</v>
      </c>
      <c r="S131" s="246">
        <f>APRIL!AB130</f>
        <v>0</v>
      </c>
    </row>
    <row r="132" spans="1:19" ht="12.75" customHeight="1" x14ac:dyDescent="0.2">
      <c r="A132" s="716">
        <f>APRIL!B131</f>
        <v>42850</v>
      </c>
      <c r="B132" s="327">
        <f>APRIL!C131</f>
        <v>0</v>
      </c>
      <c r="C132" s="114">
        <f>APRIL!D131</f>
        <v>0</v>
      </c>
      <c r="D132" s="114">
        <f>APRIL!E131</f>
        <v>0</v>
      </c>
      <c r="E132" s="114">
        <f>APRIL!F131</f>
        <v>0</v>
      </c>
      <c r="F132" s="115">
        <f>APRIL!G131</f>
        <v>0</v>
      </c>
      <c r="G132" s="328">
        <f>APRIL!H131</f>
        <v>0</v>
      </c>
      <c r="H132" s="329">
        <f>APRIL!I131</f>
        <v>0</v>
      </c>
      <c r="I132" s="159">
        <f>APRIL!R131</f>
        <v>0</v>
      </c>
      <c r="J132" s="117">
        <f>APRIL!S131</f>
        <v>0</v>
      </c>
      <c r="K132" s="175" t="e">
        <f>APRIL!T131</f>
        <v>#REF!</v>
      </c>
      <c r="L132" s="113">
        <f>APRIL!U131</f>
        <v>0</v>
      </c>
      <c r="M132" s="116">
        <f>APRIL!V131</f>
        <v>0</v>
      </c>
      <c r="N132" s="116">
        <f>APRIL!W131</f>
        <v>0</v>
      </c>
      <c r="O132" s="118">
        <f>APRIL!X131</f>
        <v>0</v>
      </c>
      <c r="P132" s="119" t="e">
        <f>APRIL!Y131</f>
        <v>#REF!</v>
      </c>
      <c r="Q132" s="221" t="b">
        <f>IF(LEFT(APRIL!L131,1)="V",APRIL!R131+APRIL!U131)</f>
        <v>0</v>
      </c>
      <c r="R132" s="239">
        <f>APRIL!Z131</f>
        <v>0</v>
      </c>
      <c r="S132" s="240">
        <f>APRIL!AB131</f>
        <v>0</v>
      </c>
    </row>
    <row r="133" spans="1:19" ht="12.75" customHeight="1" x14ac:dyDescent="0.2">
      <c r="A133" s="717"/>
      <c r="B133" s="330">
        <f>APRIL!C132</f>
        <v>0</v>
      </c>
      <c r="C133" s="121">
        <f>APRIL!D132</f>
        <v>0</v>
      </c>
      <c r="D133" s="121">
        <f>APRIL!E132</f>
        <v>0</v>
      </c>
      <c r="E133" s="121">
        <f>APRIL!F132</f>
        <v>0</v>
      </c>
      <c r="F133" s="122">
        <f>APRIL!G132</f>
        <v>0</v>
      </c>
      <c r="G133" s="331">
        <f>APRIL!H132</f>
        <v>0</v>
      </c>
      <c r="H133" s="332">
        <f>APRIL!I132</f>
        <v>0</v>
      </c>
      <c r="I133" s="160">
        <f>APRIL!R132</f>
        <v>0</v>
      </c>
      <c r="J133" s="124">
        <f>APRIL!S132</f>
        <v>0</v>
      </c>
      <c r="K133" s="176" t="e">
        <f>APRIL!T132</f>
        <v>#REF!</v>
      </c>
      <c r="L133" s="120">
        <f>APRIL!U132</f>
        <v>0</v>
      </c>
      <c r="M133" s="123">
        <f>APRIL!V132</f>
        <v>0</v>
      </c>
      <c r="N133" s="123">
        <f>APRIL!W132</f>
        <v>0</v>
      </c>
      <c r="O133" s="125">
        <f>APRIL!X132</f>
        <v>0</v>
      </c>
      <c r="P133" s="126" t="e">
        <f>APRIL!Y132</f>
        <v>#REF!</v>
      </c>
      <c r="Q133" s="222" t="b">
        <f>IF(LEFT(APRIL!L132,1)="V",APRIL!R132+APRIL!U132)</f>
        <v>0</v>
      </c>
      <c r="R133" s="241">
        <f>APRIL!Z132</f>
        <v>0</v>
      </c>
      <c r="S133" s="242">
        <f>APRIL!AB132</f>
        <v>0</v>
      </c>
    </row>
    <row r="134" spans="1:19" ht="12.75" customHeight="1" x14ac:dyDescent="0.2">
      <c r="A134" s="717"/>
      <c r="B134" s="330">
        <f>APRIL!C133</f>
        <v>0</v>
      </c>
      <c r="C134" s="121">
        <f>APRIL!D133</f>
        <v>0</v>
      </c>
      <c r="D134" s="121">
        <f>APRIL!E133</f>
        <v>0</v>
      </c>
      <c r="E134" s="121">
        <f>APRIL!F133</f>
        <v>0</v>
      </c>
      <c r="F134" s="122">
        <f>APRIL!G133</f>
        <v>0</v>
      </c>
      <c r="G134" s="331">
        <f>APRIL!H133</f>
        <v>0</v>
      </c>
      <c r="H134" s="332">
        <f>APRIL!I133</f>
        <v>0</v>
      </c>
      <c r="I134" s="160">
        <f>APRIL!R133</f>
        <v>0</v>
      </c>
      <c r="J134" s="124">
        <f>APRIL!S133</f>
        <v>0</v>
      </c>
      <c r="K134" s="176" t="e">
        <f>APRIL!T133</f>
        <v>#REF!</v>
      </c>
      <c r="L134" s="120">
        <f>APRIL!U133</f>
        <v>0</v>
      </c>
      <c r="M134" s="123">
        <f>APRIL!V133</f>
        <v>0</v>
      </c>
      <c r="N134" s="123">
        <f>APRIL!W133</f>
        <v>0</v>
      </c>
      <c r="O134" s="125">
        <f>APRIL!X133</f>
        <v>0</v>
      </c>
      <c r="P134" s="126" t="e">
        <f>APRIL!Y133</f>
        <v>#REF!</v>
      </c>
      <c r="Q134" s="222" t="b">
        <f>IF(LEFT(APRIL!L133,1)="V",APRIL!R133+APRIL!U133)</f>
        <v>0</v>
      </c>
      <c r="R134" s="241">
        <f>APRIL!Z133</f>
        <v>0</v>
      </c>
      <c r="S134" s="242">
        <f>APRIL!AB133</f>
        <v>0</v>
      </c>
    </row>
    <row r="135" spans="1:19" ht="12.75" customHeight="1" x14ac:dyDescent="0.2">
      <c r="A135" s="717"/>
      <c r="B135" s="330">
        <f>APRIL!C134</f>
        <v>0</v>
      </c>
      <c r="C135" s="121">
        <f>APRIL!D134</f>
        <v>0</v>
      </c>
      <c r="D135" s="121">
        <f>APRIL!E134</f>
        <v>0</v>
      </c>
      <c r="E135" s="121">
        <f>APRIL!F134</f>
        <v>0</v>
      </c>
      <c r="F135" s="122">
        <f>APRIL!G134</f>
        <v>0</v>
      </c>
      <c r="G135" s="331">
        <f>APRIL!H134</f>
        <v>0</v>
      </c>
      <c r="H135" s="332">
        <f>APRIL!I134</f>
        <v>0</v>
      </c>
      <c r="I135" s="160">
        <f>APRIL!R134</f>
        <v>0</v>
      </c>
      <c r="J135" s="124">
        <f>APRIL!S134</f>
        <v>0</v>
      </c>
      <c r="K135" s="176" t="e">
        <f>APRIL!T134</f>
        <v>#REF!</v>
      </c>
      <c r="L135" s="120">
        <f>APRIL!U134</f>
        <v>0</v>
      </c>
      <c r="M135" s="123">
        <f>APRIL!V134</f>
        <v>0</v>
      </c>
      <c r="N135" s="123">
        <f>APRIL!W134</f>
        <v>0</v>
      </c>
      <c r="O135" s="125">
        <f>APRIL!X134</f>
        <v>0</v>
      </c>
      <c r="P135" s="126" t="e">
        <f>APRIL!Y134</f>
        <v>#REF!</v>
      </c>
      <c r="Q135" s="222" t="b">
        <f>IF(LEFT(APRIL!L134,1)="V",APRIL!R134+APRIL!U134)</f>
        <v>0</v>
      </c>
      <c r="R135" s="241">
        <f>APRIL!Z134</f>
        <v>0</v>
      </c>
      <c r="S135" s="242">
        <f>APRIL!AB134</f>
        <v>0</v>
      </c>
    </row>
    <row r="136" spans="1:19" ht="13.5" customHeight="1" thickBot="1" x14ac:dyDescent="0.25">
      <c r="A136" s="718"/>
      <c r="B136" s="333" t="e">
        <f>APRIL!C135</f>
        <v>#REF!</v>
      </c>
      <c r="C136" s="128">
        <f>APRIL!D135</f>
        <v>0</v>
      </c>
      <c r="D136" s="128">
        <f>APRIL!E135</f>
        <v>0</v>
      </c>
      <c r="E136" s="128">
        <f>APRIL!F135</f>
        <v>0</v>
      </c>
      <c r="F136" s="129">
        <f>APRIL!G135</f>
        <v>0</v>
      </c>
      <c r="G136" s="334">
        <f>APRIL!H135</f>
        <v>0</v>
      </c>
      <c r="H136" s="335">
        <f>APRIL!I135</f>
        <v>0</v>
      </c>
      <c r="I136" s="161">
        <f>APRIL!R135</f>
        <v>0</v>
      </c>
      <c r="J136" s="131">
        <f>APRIL!S135</f>
        <v>0</v>
      </c>
      <c r="K136" s="178" t="e">
        <f>APRIL!T135</f>
        <v>#REF!</v>
      </c>
      <c r="L136" s="127">
        <f>APRIL!U135</f>
        <v>0</v>
      </c>
      <c r="M136" s="130">
        <f>APRIL!V135</f>
        <v>0</v>
      </c>
      <c r="N136" s="130">
        <f>APRIL!W135</f>
        <v>0</v>
      </c>
      <c r="O136" s="132">
        <f>APRIL!X135</f>
        <v>0</v>
      </c>
      <c r="P136" s="133" t="e">
        <f>APRIL!Y135</f>
        <v>#REF!</v>
      </c>
      <c r="Q136" s="224" t="b">
        <f>IF(LEFT(APRIL!L135,1)="V",APRIL!R135+APRIL!U135)</f>
        <v>0</v>
      </c>
      <c r="R136" s="243">
        <f>APRIL!Z135</f>
        <v>0</v>
      </c>
      <c r="S136" s="244">
        <f>APRIL!AB135</f>
        <v>0</v>
      </c>
    </row>
    <row r="137" spans="1:19" ht="12.75" customHeight="1" x14ac:dyDescent="0.2">
      <c r="A137" s="716">
        <f>APRIL!B136</f>
        <v>42851</v>
      </c>
      <c r="B137" s="336">
        <f>APRIL!C136</f>
        <v>0</v>
      </c>
      <c r="C137" s="135">
        <f>APRIL!D136</f>
        <v>0</v>
      </c>
      <c r="D137" s="135">
        <f>APRIL!E136</f>
        <v>0</v>
      </c>
      <c r="E137" s="135">
        <f>APRIL!F136</f>
        <v>0</v>
      </c>
      <c r="F137" s="136">
        <f>APRIL!G136</f>
        <v>0</v>
      </c>
      <c r="G137" s="337">
        <f>APRIL!H136</f>
        <v>0</v>
      </c>
      <c r="H137" s="338">
        <f>APRIL!I136</f>
        <v>0</v>
      </c>
      <c r="I137" s="169">
        <f>APRIL!R136</f>
        <v>0</v>
      </c>
      <c r="J137" s="138">
        <f>APRIL!S136</f>
        <v>0</v>
      </c>
      <c r="K137" s="179" t="e">
        <f>APRIL!T136</f>
        <v>#REF!</v>
      </c>
      <c r="L137" s="134">
        <f>APRIL!U136</f>
        <v>0</v>
      </c>
      <c r="M137" s="137">
        <f>APRIL!V136</f>
        <v>0</v>
      </c>
      <c r="N137" s="137">
        <f>APRIL!W136</f>
        <v>0</v>
      </c>
      <c r="O137" s="139">
        <f>APRIL!X136</f>
        <v>0</v>
      </c>
      <c r="P137" s="140" t="e">
        <f>APRIL!Y136</f>
        <v>#REF!</v>
      </c>
      <c r="Q137" s="221" t="b">
        <f>IF(LEFT(APRIL!L136,1)="V",APRIL!R136+APRIL!U136)</f>
        <v>0</v>
      </c>
      <c r="R137" s="239">
        <f>APRIL!Z136</f>
        <v>0</v>
      </c>
      <c r="S137" s="240">
        <f>APRIL!AB136</f>
        <v>0</v>
      </c>
    </row>
    <row r="138" spans="1:19" ht="12.75" customHeight="1" x14ac:dyDescent="0.2">
      <c r="A138" s="717"/>
      <c r="B138" s="330">
        <f>APRIL!C137</f>
        <v>0</v>
      </c>
      <c r="C138" s="121">
        <f>APRIL!D137</f>
        <v>0</v>
      </c>
      <c r="D138" s="121">
        <f>APRIL!E137</f>
        <v>0</v>
      </c>
      <c r="E138" s="121">
        <f>APRIL!F137</f>
        <v>0</v>
      </c>
      <c r="F138" s="122">
        <f>APRIL!G137</f>
        <v>0</v>
      </c>
      <c r="G138" s="331">
        <f>APRIL!H137</f>
        <v>0</v>
      </c>
      <c r="H138" s="332">
        <f>APRIL!I137</f>
        <v>0</v>
      </c>
      <c r="I138" s="160">
        <f>APRIL!R137</f>
        <v>0</v>
      </c>
      <c r="J138" s="124">
        <f>APRIL!S137</f>
        <v>0</v>
      </c>
      <c r="K138" s="176" t="e">
        <f>APRIL!T137</f>
        <v>#REF!</v>
      </c>
      <c r="L138" s="120">
        <f>APRIL!U137</f>
        <v>0</v>
      </c>
      <c r="M138" s="123">
        <f>APRIL!V137</f>
        <v>0</v>
      </c>
      <c r="N138" s="123">
        <f>APRIL!W137</f>
        <v>0</v>
      </c>
      <c r="O138" s="125">
        <f>APRIL!X137</f>
        <v>0</v>
      </c>
      <c r="P138" s="126" t="e">
        <f>APRIL!Y137</f>
        <v>#REF!</v>
      </c>
      <c r="Q138" s="222" t="b">
        <f>IF(LEFT(APRIL!L137,1)="V",APRIL!R137+APRIL!U137)</f>
        <v>0</v>
      </c>
      <c r="R138" s="241">
        <f>APRIL!Z137</f>
        <v>0</v>
      </c>
      <c r="S138" s="242">
        <f>APRIL!AB137</f>
        <v>0</v>
      </c>
    </row>
    <row r="139" spans="1:19" ht="12.75" customHeight="1" x14ac:dyDescent="0.2">
      <c r="A139" s="717"/>
      <c r="B139" s="330">
        <f>APRIL!C138</f>
        <v>0</v>
      </c>
      <c r="C139" s="121">
        <f>APRIL!D138</f>
        <v>0</v>
      </c>
      <c r="D139" s="121">
        <f>APRIL!E138</f>
        <v>0</v>
      </c>
      <c r="E139" s="121">
        <f>APRIL!F138</f>
        <v>0</v>
      </c>
      <c r="F139" s="122">
        <f>APRIL!G138</f>
        <v>0</v>
      </c>
      <c r="G139" s="331">
        <f>APRIL!H138</f>
        <v>0</v>
      </c>
      <c r="H139" s="332">
        <f>APRIL!I138</f>
        <v>0</v>
      </c>
      <c r="I139" s="160">
        <f>APRIL!R138</f>
        <v>0</v>
      </c>
      <c r="J139" s="124">
        <f>APRIL!S138</f>
        <v>0</v>
      </c>
      <c r="K139" s="176" t="e">
        <f>APRIL!T138</f>
        <v>#REF!</v>
      </c>
      <c r="L139" s="120">
        <f>APRIL!U138</f>
        <v>0</v>
      </c>
      <c r="M139" s="123">
        <f>APRIL!V138</f>
        <v>0</v>
      </c>
      <c r="N139" s="123">
        <f>APRIL!W138</f>
        <v>0</v>
      </c>
      <c r="O139" s="125">
        <f>APRIL!X138</f>
        <v>0</v>
      </c>
      <c r="P139" s="126" t="e">
        <f>APRIL!Y138</f>
        <v>#REF!</v>
      </c>
      <c r="Q139" s="222" t="b">
        <f>IF(LEFT(APRIL!L138,1)="V",APRIL!R138+APRIL!U138)</f>
        <v>0</v>
      </c>
      <c r="R139" s="241">
        <f>APRIL!Z138</f>
        <v>0</v>
      </c>
      <c r="S139" s="242">
        <f>APRIL!AB138</f>
        <v>0</v>
      </c>
    </row>
    <row r="140" spans="1:19" ht="12.75" customHeight="1" x14ac:dyDescent="0.2">
      <c r="A140" s="717"/>
      <c r="B140" s="330">
        <f>APRIL!C139</f>
        <v>0</v>
      </c>
      <c r="C140" s="121">
        <f>APRIL!D139</f>
        <v>0</v>
      </c>
      <c r="D140" s="121">
        <f>APRIL!E139</f>
        <v>0</v>
      </c>
      <c r="E140" s="121">
        <f>APRIL!F139</f>
        <v>0</v>
      </c>
      <c r="F140" s="122">
        <f>APRIL!G139</f>
        <v>0</v>
      </c>
      <c r="G140" s="331">
        <f>APRIL!H139</f>
        <v>0</v>
      </c>
      <c r="H140" s="332">
        <f>APRIL!I139</f>
        <v>0</v>
      </c>
      <c r="I140" s="160">
        <f>APRIL!R139</f>
        <v>0</v>
      </c>
      <c r="J140" s="124">
        <f>APRIL!S139</f>
        <v>0</v>
      </c>
      <c r="K140" s="176" t="e">
        <f>APRIL!T139</f>
        <v>#REF!</v>
      </c>
      <c r="L140" s="120">
        <f>APRIL!U139</f>
        <v>0</v>
      </c>
      <c r="M140" s="123">
        <f>APRIL!V139</f>
        <v>0</v>
      </c>
      <c r="N140" s="123">
        <f>APRIL!W139</f>
        <v>0</v>
      </c>
      <c r="O140" s="125">
        <f>APRIL!X139</f>
        <v>0</v>
      </c>
      <c r="P140" s="126" t="e">
        <f>APRIL!Y139</f>
        <v>#REF!</v>
      </c>
      <c r="Q140" s="222" t="b">
        <f>IF(LEFT(APRIL!L139,1)="V",APRIL!R139+APRIL!U139)</f>
        <v>0</v>
      </c>
      <c r="R140" s="241">
        <f>APRIL!Z139</f>
        <v>0</v>
      </c>
      <c r="S140" s="242">
        <f>APRIL!AB139</f>
        <v>0</v>
      </c>
    </row>
    <row r="141" spans="1:19" ht="13.5" customHeight="1" thickBot="1" x14ac:dyDescent="0.25">
      <c r="A141" s="718"/>
      <c r="B141" s="339" t="e">
        <f>APRIL!C140</f>
        <v>#REF!</v>
      </c>
      <c r="C141" s="142">
        <f>APRIL!D140</f>
        <v>0</v>
      </c>
      <c r="D141" s="142">
        <f>APRIL!E140</f>
        <v>0</v>
      </c>
      <c r="E141" s="142">
        <f>APRIL!F140</f>
        <v>0</v>
      </c>
      <c r="F141" s="143">
        <f>APRIL!G140</f>
        <v>0</v>
      </c>
      <c r="G141" s="340">
        <f>APRIL!H140</f>
        <v>0</v>
      </c>
      <c r="H141" s="341">
        <f>APRIL!I140</f>
        <v>0</v>
      </c>
      <c r="I141" s="168">
        <f>APRIL!R140</f>
        <v>0</v>
      </c>
      <c r="J141" s="145">
        <f>APRIL!S140</f>
        <v>0</v>
      </c>
      <c r="K141" s="177" t="e">
        <f>APRIL!T140</f>
        <v>#REF!</v>
      </c>
      <c r="L141" s="141">
        <f>APRIL!U140</f>
        <v>0</v>
      </c>
      <c r="M141" s="144">
        <f>APRIL!V140</f>
        <v>0</v>
      </c>
      <c r="N141" s="144">
        <f>APRIL!W140</f>
        <v>0</v>
      </c>
      <c r="O141" s="146">
        <f>APRIL!X140</f>
        <v>0</v>
      </c>
      <c r="P141" s="147" t="e">
        <f>APRIL!Y140</f>
        <v>#REF!</v>
      </c>
      <c r="Q141" s="224" t="b">
        <f>IF(LEFT(APRIL!L140,1)="V",APRIL!R140+APRIL!U140)</f>
        <v>0</v>
      </c>
      <c r="R141" s="243">
        <f>APRIL!Z140</f>
        <v>0</v>
      </c>
      <c r="S141" s="244">
        <f>APRIL!AB140</f>
        <v>0</v>
      </c>
    </row>
    <row r="142" spans="1:19" ht="12.75" customHeight="1" x14ac:dyDescent="0.2">
      <c r="A142" s="716">
        <f>APRIL!B141</f>
        <v>42852</v>
      </c>
      <c r="B142" s="327">
        <f>APRIL!C141</f>
        <v>0</v>
      </c>
      <c r="C142" s="114">
        <f>APRIL!D141</f>
        <v>0</v>
      </c>
      <c r="D142" s="114">
        <f>APRIL!E141</f>
        <v>0</v>
      </c>
      <c r="E142" s="114">
        <f>APRIL!F141</f>
        <v>0</v>
      </c>
      <c r="F142" s="115">
        <f>APRIL!G141</f>
        <v>0</v>
      </c>
      <c r="G142" s="328">
        <f>APRIL!H141</f>
        <v>0</v>
      </c>
      <c r="H142" s="329">
        <f>APRIL!I141</f>
        <v>0</v>
      </c>
      <c r="I142" s="159">
        <f>APRIL!R141</f>
        <v>0</v>
      </c>
      <c r="J142" s="117">
        <f>APRIL!S141</f>
        <v>0</v>
      </c>
      <c r="K142" s="175" t="e">
        <f>APRIL!T141</f>
        <v>#REF!</v>
      </c>
      <c r="L142" s="113">
        <f>APRIL!U141</f>
        <v>0</v>
      </c>
      <c r="M142" s="116">
        <f>APRIL!V141</f>
        <v>0</v>
      </c>
      <c r="N142" s="116">
        <f>APRIL!W141</f>
        <v>0</v>
      </c>
      <c r="O142" s="118">
        <f>APRIL!X141</f>
        <v>0</v>
      </c>
      <c r="P142" s="119" t="e">
        <f>APRIL!Y141</f>
        <v>#REF!</v>
      </c>
      <c r="Q142" s="221" t="b">
        <f>IF(LEFT(APRIL!L141,1)="V",APRIL!R141+APRIL!U141)</f>
        <v>0</v>
      </c>
      <c r="R142" s="239">
        <f>APRIL!Z141</f>
        <v>0</v>
      </c>
      <c r="S142" s="240">
        <f>APRIL!AB141</f>
        <v>0</v>
      </c>
    </row>
    <row r="143" spans="1:19" ht="12.75" customHeight="1" x14ac:dyDescent="0.2">
      <c r="A143" s="717"/>
      <c r="B143" s="330">
        <f>APRIL!C142</f>
        <v>0</v>
      </c>
      <c r="C143" s="121">
        <f>APRIL!D142</f>
        <v>0</v>
      </c>
      <c r="D143" s="121">
        <f>APRIL!E142</f>
        <v>0</v>
      </c>
      <c r="E143" s="121">
        <f>APRIL!F142</f>
        <v>0</v>
      </c>
      <c r="F143" s="122">
        <f>APRIL!G142</f>
        <v>0</v>
      </c>
      <c r="G143" s="331">
        <f>APRIL!H142</f>
        <v>0</v>
      </c>
      <c r="H143" s="332">
        <f>APRIL!I142</f>
        <v>0</v>
      </c>
      <c r="I143" s="160">
        <f>APRIL!R142</f>
        <v>0</v>
      </c>
      <c r="J143" s="124">
        <f>APRIL!S142</f>
        <v>0</v>
      </c>
      <c r="K143" s="176" t="e">
        <f>APRIL!T142</f>
        <v>#REF!</v>
      </c>
      <c r="L143" s="120">
        <f>APRIL!U142</f>
        <v>0</v>
      </c>
      <c r="M143" s="123">
        <f>APRIL!V142</f>
        <v>0</v>
      </c>
      <c r="N143" s="123">
        <f>APRIL!W142</f>
        <v>0</v>
      </c>
      <c r="O143" s="125">
        <f>APRIL!X142</f>
        <v>0</v>
      </c>
      <c r="P143" s="126" t="e">
        <f>APRIL!Y142</f>
        <v>#REF!</v>
      </c>
      <c r="Q143" s="222" t="b">
        <f>IF(LEFT(APRIL!L142,1)="V",APRIL!R142+APRIL!U142)</f>
        <v>0</v>
      </c>
      <c r="R143" s="241">
        <f>APRIL!Z142</f>
        <v>0</v>
      </c>
      <c r="S143" s="242">
        <f>APRIL!AB142</f>
        <v>0</v>
      </c>
    </row>
    <row r="144" spans="1:19" ht="12.75" customHeight="1" x14ac:dyDescent="0.2">
      <c r="A144" s="717"/>
      <c r="B144" s="330">
        <f>APRIL!C143</f>
        <v>0</v>
      </c>
      <c r="C144" s="121">
        <f>APRIL!D143</f>
        <v>0</v>
      </c>
      <c r="D144" s="121">
        <f>APRIL!E143</f>
        <v>0</v>
      </c>
      <c r="E144" s="121">
        <f>APRIL!F143</f>
        <v>0</v>
      </c>
      <c r="F144" s="122">
        <f>APRIL!G143</f>
        <v>0</v>
      </c>
      <c r="G144" s="331">
        <f>APRIL!H143</f>
        <v>0</v>
      </c>
      <c r="H144" s="332">
        <f>APRIL!I143</f>
        <v>0</v>
      </c>
      <c r="I144" s="160">
        <f>APRIL!R143</f>
        <v>0</v>
      </c>
      <c r="J144" s="124">
        <f>APRIL!S143</f>
        <v>0</v>
      </c>
      <c r="K144" s="176" t="e">
        <f>APRIL!T143</f>
        <v>#REF!</v>
      </c>
      <c r="L144" s="120">
        <f>APRIL!U143</f>
        <v>0</v>
      </c>
      <c r="M144" s="123">
        <f>APRIL!V143</f>
        <v>0</v>
      </c>
      <c r="N144" s="123">
        <f>APRIL!W143</f>
        <v>0</v>
      </c>
      <c r="O144" s="125">
        <f>APRIL!X143</f>
        <v>0</v>
      </c>
      <c r="P144" s="126" t="e">
        <f>APRIL!Y143</f>
        <v>#REF!</v>
      </c>
      <c r="Q144" s="222" t="b">
        <f>IF(LEFT(APRIL!L143,1)="V",APRIL!R143+APRIL!U143)</f>
        <v>0</v>
      </c>
      <c r="R144" s="241">
        <f>APRIL!Z143</f>
        <v>0</v>
      </c>
      <c r="S144" s="242">
        <f>APRIL!AB143</f>
        <v>0</v>
      </c>
    </row>
    <row r="145" spans="1:19" ht="12.75" customHeight="1" x14ac:dyDescent="0.2">
      <c r="A145" s="717"/>
      <c r="B145" s="330">
        <f>APRIL!C144</f>
        <v>0</v>
      </c>
      <c r="C145" s="121">
        <f>APRIL!D144</f>
        <v>0</v>
      </c>
      <c r="D145" s="121">
        <f>APRIL!E144</f>
        <v>0</v>
      </c>
      <c r="E145" s="121">
        <f>APRIL!F144</f>
        <v>0</v>
      </c>
      <c r="F145" s="122">
        <f>APRIL!G144</f>
        <v>0</v>
      </c>
      <c r="G145" s="331">
        <f>APRIL!H144</f>
        <v>0</v>
      </c>
      <c r="H145" s="332">
        <f>APRIL!I144</f>
        <v>0</v>
      </c>
      <c r="I145" s="160">
        <f>APRIL!R144</f>
        <v>0</v>
      </c>
      <c r="J145" s="124">
        <f>APRIL!S144</f>
        <v>0</v>
      </c>
      <c r="K145" s="176" t="e">
        <f>APRIL!T144</f>
        <v>#REF!</v>
      </c>
      <c r="L145" s="120">
        <f>APRIL!U144</f>
        <v>0</v>
      </c>
      <c r="M145" s="123">
        <f>APRIL!V144</f>
        <v>0</v>
      </c>
      <c r="N145" s="123">
        <f>APRIL!W144</f>
        <v>0</v>
      </c>
      <c r="O145" s="125">
        <f>APRIL!X144</f>
        <v>0</v>
      </c>
      <c r="P145" s="126" t="e">
        <f>APRIL!Y144</f>
        <v>#REF!</v>
      </c>
      <c r="Q145" s="222" t="b">
        <f>IF(LEFT(APRIL!L144,1)="V",APRIL!R144+APRIL!U144)</f>
        <v>0</v>
      </c>
      <c r="R145" s="241">
        <f>APRIL!Z144</f>
        <v>0</v>
      </c>
      <c r="S145" s="242">
        <f>APRIL!AB144</f>
        <v>0</v>
      </c>
    </row>
    <row r="146" spans="1:19" ht="13.5" customHeight="1" thickBot="1" x14ac:dyDescent="0.25">
      <c r="A146" s="718"/>
      <c r="B146" s="333" t="e">
        <f>APRIL!C145</f>
        <v>#REF!</v>
      </c>
      <c r="C146" s="128">
        <f>APRIL!D145</f>
        <v>0</v>
      </c>
      <c r="D146" s="128">
        <f>APRIL!E145</f>
        <v>0</v>
      </c>
      <c r="E146" s="128">
        <f>APRIL!F145</f>
        <v>0</v>
      </c>
      <c r="F146" s="129">
        <f>APRIL!G145</f>
        <v>0</v>
      </c>
      <c r="G146" s="334">
        <f>APRIL!H145</f>
        <v>0</v>
      </c>
      <c r="H146" s="335">
        <f>APRIL!I145</f>
        <v>0</v>
      </c>
      <c r="I146" s="161">
        <f>APRIL!R145</f>
        <v>0</v>
      </c>
      <c r="J146" s="131">
        <f>APRIL!S145</f>
        <v>0</v>
      </c>
      <c r="K146" s="178" t="e">
        <f>APRIL!T145</f>
        <v>#REF!</v>
      </c>
      <c r="L146" s="127">
        <f>APRIL!U145</f>
        <v>0</v>
      </c>
      <c r="M146" s="130">
        <f>APRIL!V145</f>
        <v>0</v>
      </c>
      <c r="N146" s="130">
        <f>APRIL!W145</f>
        <v>0</v>
      </c>
      <c r="O146" s="132">
        <f>APRIL!X145</f>
        <v>0</v>
      </c>
      <c r="P146" s="133" t="e">
        <f>APRIL!Y145</f>
        <v>#REF!</v>
      </c>
      <c r="Q146" s="224" t="b">
        <f>IF(LEFT(APRIL!L145,1)="V",APRIL!R145+APRIL!U145)</f>
        <v>0</v>
      </c>
      <c r="R146" s="243">
        <f>APRIL!Z145</f>
        <v>0</v>
      </c>
      <c r="S146" s="244">
        <f>APRIL!AB145</f>
        <v>0</v>
      </c>
    </row>
    <row r="147" spans="1:19" ht="12.75" customHeight="1" x14ac:dyDescent="0.2">
      <c r="A147" s="716">
        <f>APRIL!B146</f>
        <v>42853</v>
      </c>
      <c r="B147" s="327">
        <f>APRIL!C146</f>
        <v>0</v>
      </c>
      <c r="C147" s="114">
        <f>APRIL!D146</f>
        <v>0</v>
      </c>
      <c r="D147" s="114">
        <f>APRIL!E146</f>
        <v>0</v>
      </c>
      <c r="E147" s="114">
        <f>APRIL!F146</f>
        <v>0</v>
      </c>
      <c r="F147" s="115">
        <f>APRIL!G146</f>
        <v>0</v>
      </c>
      <c r="G147" s="328">
        <f>APRIL!H146</f>
        <v>0</v>
      </c>
      <c r="H147" s="329">
        <f>APRIL!I146</f>
        <v>0</v>
      </c>
      <c r="I147" s="159">
        <f>APRIL!R146</f>
        <v>0</v>
      </c>
      <c r="J147" s="117">
        <f>APRIL!S146</f>
        <v>0</v>
      </c>
      <c r="K147" s="175" t="e">
        <f>APRIL!T146</f>
        <v>#REF!</v>
      </c>
      <c r="L147" s="113">
        <f>APRIL!U146</f>
        <v>0</v>
      </c>
      <c r="M147" s="116">
        <f>APRIL!V146</f>
        <v>0</v>
      </c>
      <c r="N147" s="116">
        <f>APRIL!W146</f>
        <v>0</v>
      </c>
      <c r="O147" s="118">
        <f>APRIL!X146</f>
        <v>0</v>
      </c>
      <c r="P147" s="119" t="e">
        <f>APRIL!Y146</f>
        <v>#REF!</v>
      </c>
      <c r="Q147" s="221" t="b">
        <f>IF(LEFT(APRIL!L146,1)="V",APRIL!R146+APRIL!U146)</f>
        <v>0</v>
      </c>
      <c r="R147" s="239">
        <f>APRIL!Z146</f>
        <v>0</v>
      </c>
      <c r="S147" s="240">
        <f>APRIL!AB146</f>
        <v>0</v>
      </c>
    </row>
    <row r="148" spans="1:19" ht="12.75" customHeight="1" x14ac:dyDescent="0.2">
      <c r="A148" s="717"/>
      <c r="B148" s="330">
        <f>APRIL!C147</f>
        <v>0</v>
      </c>
      <c r="C148" s="121">
        <f>APRIL!D147</f>
        <v>0</v>
      </c>
      <c r="D148" s="121">
        <f>APRIL!E147</f>
        <v>0</v>
      </c>
      <c r="E148" s="121">
        <f>APRIL!F147</f>
        <v>0</v>
      </c>
      <c r="F148" s="122">
        <f>APRIL!G147</f>
        <v>0</v>
      </c>
      <c r="G148" s="331">
        <f>APRIL!H147</f>
        <v>0</v>
      </c>
      <c r="H148" s="332">
        <f>APRIL!I147</f>
        <v>0</v>
      </c>
      <c r="I148" s="160">
        <f>APRIL!R147</f>
        <v>0</v>
      </c>
      <c r="J148" s="124">
        <f>APRIL!S147</f>
        <v>0</v>
      </c>
      <c r="K148" s="176" t="e">
        <f>APRIL!T147</f>
        <v>#REF!</v>
      </c>
      <c r="L148" s="120">
        <f>APRIL!U147</f>
        <v>0</v>
      </c>
      <c r="M148" s="123">
        <f>APRIL!V147</f>
        <v>0</v>
      </c>
      <c r="N148" s="123">
        <f>APRIL!W147</f>
        <v>0</v>
      </c>
      <c r="O148" s="125">
        <f>APRIL!X147</f>
        <v>0</v>
      </c>
      <c r="P148" s="126" t="e">
        <f>APRIL!Y147</f>
        <v>#REF!</v>
      </c>
      <c r="Q148" s="222" t="b">
        <f>IF(LEFT(APRIL!L147,1)="V",APRIL!R147+APRIL!U147)</f>
        <v>0</v>
      </c>
      <c r="R148" s="241">
        <f>APRIL!Z147</f>
        <v>0</v>
      </c>
      <c r="S148" s="242">
        <f>APRIL!AB147</f>
        <v>0</v>
      </c>
    </row>
    <row r="149" spans="1:19" ht="12.75" customHeight="1" x14ac:dyDescent="0.2">
      <c r="A149" s="717"/>
      <c r="B149" s="330">
        <f>APRIL!C148</f>
        <v>0</v>
      </c>
      <c r="C149" s="121">
        <f>APRIL!D148</f>
        <v>0</v>
      </c>
      <c r="D149" s="121">
        <f>APRIL!E148</f>
        <v>0</v>
      </c>
      <c r="E149" s="121">
        <f>APRIL!F148</f>
        <v>0</v>
      </c>
      <c r="F149" s="122">
        <f>APRIL!G148</f>
        <v>0</v>
      </c>
      <c r="G149" s="331">
        <f>APRIL!H148</f>
        <v>0</v>
      </c>
      <c r="H149" s="332">
        <f>APRIL!I148</f>
        <v>0</v>
      </c>
      <c r="I149" s="160">
        <f>APRIL!R148</f>
        <v>0</v>
      </c>
      <c r="J149" s="124">
        <f>APRIL!S148</f>
        <v>0</v>
      </c>
      <c r="K149" s="176" t="e">
        <f>APRIL!T148</f>
        <v>#REF!</v>
      </c>
      <c r="L149" s="120">
        <f>APRIL!U148</f>
        <v>0</v>
      </c>
      <c r="M149" s="123">
        <f>APRIL!V148</f>
        <v>0</v>
      </c>
      <c r="N149" s="123">
        <f>APRIL!W148</f>
        <v>0</v>
      </c>
      <c r="O149" s="125">
        <f>APRIL!X148</f>
        <v>0</v>
      </c>
      <c r="P149" s="126" t="e">
        <f>APRIL!Y148</f>
        <v>#REF!</v>
      </c>
      <c r="Q149" s="222" t="b">
        <f>IF(LEFT(APRIL!L148,1)="V",APRIL!R148+APRIL!U148)</f>
        <v>0</v>
      </c>
      <c r="R149" s="241">
        <f>APRIL!Z148</f>
        <v>0</v>
      </c>
      <c r="S149" s="242">
        <f>APRIL!AB148</f>
        <v>0</v>
      </c>
    </row>
    <row r="150" spans="1:19" ht="12.75" customHeight="1" x14ac:dyDescent="0.2">
      <c r="A150" s="717"/>
      <c r="B150" s="330">
        <f>APRIL!C149</f>
        <v>0</v>
      </c>
      <c r="C150" s="121">
        <f>APRIL!D149</f>
        <v>0</v>
      </c>
      <c r="D150" s="121">
        <f>APRIL!E149</f>
        <v>0</v>
      </c>
      <c r="E150" s="121">
        <f>APRIL!F149</f>
        <v>0</v>
      </c>
      <c r="F150" s="122">
        <f>APRIL!G149</f>
        <v>0</v>
      </c>
      <c r="G150" s="331">
        <f>APRIL!H149</f>
        <v>0</v>
      </c>
      <c r="H150" s="332">
        <f>APRIL!I149</f>
        <v>0</v>
      </c>
      <c r="I150" s="160">
        <f>APRIL!R149</f>
        <v>0</v>
      </c>
      <c r="J150" s="124">
        <f>APRIL!S149</f>
        <v>0</v>
      </c>
      <c r="K150" s="176" t="e">
        <f>APRIL!T149</f>
        <v>#REF!</v>
      </c>
      <c r="L150" s="120">
        <f>APRIL!U149</f>
        <v>0</v>
      </c>
      <c r="M150" s="123">
        <f>APRIL!V149</f>
        <v>0</v>
      </c>
      <c r="N150" s="123">
        <f>APRIL!W149</f>
        <v>0</v>
      </c>
      <c r="O150" s="125">
        <f>APRIL!X149</f>
        <v>0</v>
      </c>
      <c r="P150" s="126" t="e">
        <f>APRIL!Y149</f>
        <v>#REF!</v>
      </c>
      <c r="Q150" s="222" t="b">
        <f>IF(LEFT(APRIL!L149,1)="V",APRIL!R149+APRIL!U149)</f>
        <v>0</v>
      </c>
      <c r="R150" s="241">
        <f>APRIL!Z149</f>
        <v>0</v>
      </c>
      <c r="S150" s="242">
        <f>APRIL!AB149</f>
        <v>0</v>
      </c>
    </row>
    <row r="151" spans="1:19" ht="13.5" customHeight="1" thickBot="1" x14ac:dyDescent="0.25">
      <c r="A151" s="718"/>
      <c r="B151" s="333" t="e">
        <f>APRIL!C150</f>
        <v>#REF!</v>
      </c>
      <c r="C151" s="128">
        <f>APRIL!D150</f>
        <v>0</v>
      </c>
      <c r="D151" s="128">
        <f>APRIL!E150</f>
        <v>0</v>
      </c>
      <c r="E151" s="128">
        <f>APRIL!F150</f>
        <v>0</v>
      </c>
      <c r="F151" s="129">
        <f>APRIL!G150</f>
        <v>0</v>
      </c>
      <c r="G151" s="334">
        <f>APRIL!H150</f>
        <v>0</v>
      </c>
      <c r="H151" s="335">
        <f>APRIL!I150</f>
        <v>0</v>
      </c>
      <c r="I151" s="161">
        <f>APRIL!R150</f>
        <v>0</v>
      </c>
      <c r="J151" s="131">
        <f>APRIL!S150</f>
        <v>0</v>
      </c>
      <c r="K151" s="178" t="e">
        <f>APRIL!T150</f>
        <v>#REF!</v>
      </c>
      <c r="L151" s="127">
        <f>APRIL!U150</f>
        <v>0</v>
      </c>
      <c r="M151" s="130">
        <f>APRIL!V150</f>
        <v>0</v>
      </c>
      <c r="N151" s="130">
        <f>APRIL!W150</f>
        <v>0</v>
      </c>
      <c r="O151" s="132">
        <f>APRIL!X150</f>
        <v>0</v>
      </c>
      <c r="P151" s="133" t="e">
        <f>APRIL!Y150</f>
        <v>#REF!</v>
      </c>
      <c r="Q151" s="224" t="b">
        <f>IF(LEFT(APRIL!L150,1)="V",APRIL!R150+APRIL!U150)</f>
        <v>0</v>
      </c>
      <c r="R151" s="243">
        <f>APRIL!Z150</f>
        <v>0</v>
      </c>
      <c r="S151" s="244">
        <f>APRIL!AB150</f>
        <v>0</v>
      </c>
    </row>
    <row r="152" spans="1:19" ht="12.75" customHeight="1" x14ac:dyDescent="0.2">
      <c r="A152" s="716">
        <f>APRIL!B151</f>
        <v>42854</v>
      </c>
      <c r="B152" s="327">
        <f>APRIL!C151</f>
        <v>0</v>
      </c>
      <c r="C152" s="114">
        <f>APRIL!D151</f>
        <v>0</v>
      </c>
      <c r="D152" s="114">
        <f>APRIL!E151</f>
        <v>0</v>
      </c>
      <c r="E152" s="114">
        <f>APRIL!F151</f>
        <v>0</v>
      </c>
      <c r="F152" s="115">
        <f>APRIL!G151</f>
        <v>0</v>
      </c>
      <c r="G152" s="328">
        <f>APRIL!H151</f>
        <v>0</v>
      </c>
      <c r="H152" s="329">
        <f>APRIL!I151</f>
        <v>0</v>
      </c>
      <c r="I152" s="159">
        <f>APRIL!R151</f>
        <v>0</v>
      </c>
      <c r="J152" s="117">
        <f>APRIL!S151</f>
        <v>0</v>
      </c>
      <c r="K152" s="175" t="e">
        <f>APRIL!T151</f>
        <v>#REF!</v>
      </c>
      <c r="L152" s="113">
        <f>APRIL!U151</f>
        <v>0</v>
      </c>
      <c r="M152" s="116">
        <f>APRIL!V151</f>
        <v>0</v>
      </c>
      <c r="N152" s="116">
        <f>APRIL!W151</f>
        <v>0</v>
      </c>
      <c r="O152" s="118">
        <f>APRIL!X151</f>
        <v>0</v>
      </c>
      <c r="P152" s="119" t="e">
        <f>APRIL!Y151</f>
        <v>#REF!</v>
      </c>
      <c r="Q152" s="221" t="b">
        <f>IF(LEFT(APRIL!L151,1)="V",APRIL!R151+APRIL!U151)</f>
        <v>0</v>
      </c>
      <c r="R152" s="239">
        <f>APRIL!Z151</f>
        <v>0</v>
      </c>
      <c r="S152" s="240">
        <f>APRIL!AB151</f>
        <v>0</v>
      </c>
    </row>
    <row r="153" spans="1:19" ht="12.75" customHeight="1" x14ac:dyDescent="0.2">
      <c r="A153" s="717"/>
      <c r="B153" s="330">
        <f>APRIL!C152</f>
        <v>0</v>
      </c>
      <c r="C153" s="121">
        <f>APRIL!D152</f>
        <v>0</v>
      </c>
      <c r="D153" s="121">
        <f>APRIL!E152</f>
        <v>0</v>
      </c>
      <c r="E153" s="121">
        <f>APRIL!F152</f>
        <v>0</v>
      </c>
      <c r="F153" s="122">
        <f>APRIL!G152</f>
        <v>0</v>
      </c>
      <c r="G153" s="331">
        <f>APRIL!H152</f>
        <v>0</v>
      </c>
      <c r="H153" s="332">
        <f>APRIL!I152</f>
        <v>0</v>
      </c>
      <c r="I153" s="160">
        <f>APRIL!R152</f>
        <v>0</v>
      </c>
      <c r="J153" s="124">
        <f>APRIL!S152</f>
        <v>0</v>
      </c>
      <c r="K153" s="176" t="e">
        <f>APRIL!T152</f>
        <v>#REF!</v>
      </c>
      <c r="L153" s="120">
        <f>APRIL!U152</f>
        <v>0</v>
      </c>
      <c r="M153" s="123">
        <f>APRIL!V152</f>
        <v>0</v>
      </c>
      <c r="N153" s="123">
        <f>APRIL!W152</f>
        <v>0</v>
      </c>
      <c r="O153" s="125">
        <f>APRIL!X152</f>
        <v>0</v>
      </c>
      <c r="P153" s="126" t="e">
        <f>APRIL!Y152</f>
        <v>#REF!</v>
      </c>
      <c r="Q153" s="222" t="b">
        <f>IF(LEFT(APRIL!L152,1)="V",APRIL!R152+APRIL!U152)</f>
        <v>0</v>
      </c>
      <c r="R153" s="241">
        <f>APRIL!Z152</f>
        <v>0</v>
      </c>
      <c r="S153" s="242">
        <f>APRIL!AB152</f>
        <v>0</v>
      </c>
    </row>
    <row r="154" spans="1:19" ht="12.75" customHeight="1" x14ac:dyDescent="0.2">
      <c r="A154" s="717"/>
      <c r="B154" s="330">
        <f>APRIL!C153</f>
        <v>0</v>
      </c>
      <c r="C154" s="121">
        <f>APRIL!D153</f>
        <v>0</v>
      </c>
      <c r="D154" s="121">
        <f>APRIL!E153</f>
        <v>0</v>
      </c>
      <c r="E154" s="121">
        <f>APRIL!F153</f>
        <v>0</v>
      </c>
      <c r="F154" s="122">
        <f>APRIL!G153</f>
        <v>0</v>
      </c>
      <c r="G154" s="331">
        <f>APRIL!H153</f>
        <v>0</v>
      </c>
      <c r="H154" s="332">
        <f>APRIL!I153</f>
        <v>0</v>
      </c>
      <c r="I154" s="160">
        <f>APRIL!R153</f>
        <v>0</v>
      </c>
      <c r="J154" s="124">
        <f>APRIL!S153</f>
        <v>0</v>
      </c>
      <c r="K154" s="176" t="e">
        <f>APRIL!T153</f>
        <v>#REF!</v>
      </c>
      <c r="L154" s="120">
        <f>APRIL!U153</f>
        <v>0</v>
      </c>
      <c r="M154" s="123">
        <f>APRIL!V153</f>
        <v>0</v>
      </c>
      <c r="N154" s="123">
        <f>APRIL!W153</f>
        <v>0</v>
      </c>
      <c r="O154" s="125">
        <f>APRIL!X153</f>
        <v>0</v>
      </c>
      <c r="P154" s="126" t="e">
        <f>APRIL!Y153</f>
        <v>#REF!</v>
      </c>
      <c r="Q154" s="222" t="b">
        <f>IF(LEFT(APRIL!L153,1)="V",APRIL!R153+APRIL!U153)</f>
        <v>0</v>
      </c>
      <c r="R154" s="241">
        <f>APRIL!Z153</f>
        <v>0</v>
      </c>
      <c r="S154" s="242">
        <f>APRIL!AB153</f>
        <v>0</v>
      </c>
    </row>
    <row r="155" spans="1:19" ht="12.75" customHeight="1" x14ac:dyDescent="0.2">
      <c r="A155" s="717"/>
      <c r="B155" s="330">
        <f>APRIL!C154</f>
        <v>0</v>
      </c>
      <c r="C155" s="121">
        <f>APRIL!D154</f>
        <v>0</v>
      </c>
      <c r="D155" s="121">
        <f>APRIL!E154</f>
        <v>0</v>
      </c>
      <c r="E155" s="121">
        <f>APRIL!F154</f>
        <v>0</v>
      </c>
      <c r="F155" s="122">
        <f>APRIL!G154</f>
        <v>0</v>
      </c>
      <c r="G155" s="331">
        <f>APRIL!H154</f>
        <v>0</v>
      </c>
      <c r="H155" s="332">
        <f>APRIL!I154</f>
        <v>0</v>
      </c>
      <c r="I155" s="160">
        <f>APRIL!R154</f>
        <v>0</v>
      </c>
      <c r="J155" s="124">
        <f>APRIL!S154</f>
        <v>0</v>
      </c>
      <c r="K155" s="176" t="e">
        <f>APRIL!T154</f>
        <v>#REF!</v>
      </c>
      <c r="L155" s="120">
        <f>APRIL!U154</f>
        <v>0</v>
      </c>
      <c r="M155" s="123">
        <f>APRIL!V154</f>
        <v>0</v>
      </c>
      <c r="N155" s="123">
        <f>APRIL!W154</f>
        <v>0</v>
      </c>
      <c r="O155" s="125">
        <f>APRIL!X154</f>
        <v>0</v>
      </c>
      <c r="P155" s="126" t="e">
        <f>APRIL!Y154</f>
        <v>#REF!</v>
      </c>
      <c r="Q155" s="222" t="b">
        <f>IF(LEFT(APRIL!L154,1)="V",APRIL!R154+APRIL!U154)</f>
        <v>0</v>
      </c>
      <c r="R155" s="241">
        <f>APRIL!Z154</f>
        <v>0</v>
      </c>
      <c r="S155" s="242">
        <f>APRIL!AB154</f>
        <v>0</v>
      </c>
    </row>
    <row r="156" spans="1:19" ht="13.5" customHeight="1" thickBot="1" x14ac:dyDescent="0.25">
      <c r="A156" s="718"/>
      <c r="B156" s="333" t="e">
        <f>APRIL!C155</f>
        <v>#REF!</v>
      </c>
      <c r="C156" s="128">
        <f>APRIL!D155</f>
        <v>0</v>
      </c>
      <c r="D156" s="128">
        <f>APRIL!E155</f>
        <v>0</v>
      </c>
      <c r="E156" s="128">
        <f>APRIL!F155</f>
        <v>0</v>
      </c>
      <c r="F156" s="129">
        <f>APRIL!G155</f>
        <v>0</v>
      </c>
      <c r="G156" s="334">
        <f>APRIL!H155</f>
        <v>0</v>
      </c>
      <c r="H156" s="335">
        <f>APRIL!I155</f>
        <v>0</v>
      </c>
      <c r="I156" s="161">
        <f>APRIL!R155</f>
        <v>0</v>
      </c>
      <c r="J156" s="131">
        <f>APRIL!S155</f>
        <v>0</v>
      </c>
      <c r="K156" s="178" t="e">
        <f>APRIL!T155</f>
        <v>#REF!</v>
      </c>
      <c r="L156" s="127">
        <f>APRIL!U155</f>
        <v>0</v>
      </c>
      <c r="M156" s="130">
        <f>APRIL!V155</f>
        <v>0</v>
      </c>
      <c r="N156" s="130">
        <f>APRIL!W155</f>
        <v>0</v>
      </c>
      <c r="O156" s="132">
        <f>APRIL!X155</f>
        <v>0</v>
      </c>
      <c r="P156" s="133" t="e">
        <f>APRIL!Y155</f>
        <v>#REF!</v>
      </c>
      <c r="Q156" s="224" t="b">
        <f>IF(LEFT(APRIL!L155,1)="V",APRIL!R155+APRIL!U155)</f>
        <v>0</v>
      </c>
      <c r="R156" s="243">
        <f>APRIL!Z155</f>
        <v>0</v>
      </c>
      <c r="S156" s="244">
        <f>APRIL!AB155</f>
        <v>0</v>
      </c>
    </row>
    <row r="157" spans="1:19" ht="13.5" thickBot="1" x14ac:dyDescent="0.25">
      <c r="A157" s="148"/>
      <c r="F157" s="319">
        <f>SUM($F$7:$F$156)</f>
        <v>0</v>
      </c>
      <c r="I157" s="233">
        <f>SUM($I$7:$I$156)</f>
        <v>0</v>
      </c>
      <c r="J157" s="365">
        <f>SUM($J$7:$J$156)</f>
        <v>0</v>
      </c>
      <c r="K157" s="321" t="e">
        <f>SUM($K$7:$K$156)</f>
        <v>#REF!</v>
      </c>
      <c r="L157" s="233">
        <f>SUM($L$7:$L$156)</f>
        <v>0</v>
      </c>
      <c r="M157" s="233">
        <f>SUM($M$7:$M$156)</f>
        <v>0</v>
      </c>
      <c r="N157" s="322"/>
      <c r="O157" s="324">
        <f>SUM($O$7:$O$156)</f>
        <v>0</v>
      </c>
      <c r="P157" s="325" t="e">
        <f>SUM($P$7:$P$156)</f>
        <v>#REF!</v>
      </c>
      <c r="Q157" s="233">
        <f>SUM($Q$7:$Q$156)</f>
        <v>0</v>
      </c>
      <c r="R157" s="387">
        <f>SUM($R$7:$R$156)</f>
        <v>0</v>
      </c>
      <c r="S157" s="387">
        <f>SUM($S$7:$S$156)</f>
        <v>0</v>
      </c>
    </row>
    <row r="158" spans="1:19" x14ac:dyDescent="0.2">
      <c r="A158" s="148"/>
      <c r="F158" s="711" t="s">
        <v>38</v>
      </c>
      <c r="G158" s="719"/>
      <c r="H158" s="164"/>
      <c r="I158" s="320" t="s">
        <v>75</v>
      </c>
      <c r="J158" s="364" t="s">
        <v>92</v>
      </c>
      <c r="K158" s="362" t="s">
        <v>78</v>
      </c>
      <c r="L158" s="320" t="s">
        <v>75</v>
      </c>
      <c r="M158" s="364" t="s">
        <v>92</v>
      </c>
      <c r="O158" s="323" t="s">
        <v>72</v>
      </c>
      <c r="P158" s="323" t="s">
        <v>78</v>
      </c>
      <c r="Q158" s="318" t="s">
        <v>84</v>
      </c>
      <c r="R158" s="323" t="s">
        <v>85</v>
      </c>
      <c r="S158" s="326" t="s">
        <v>86</v>
      </c>
    </row>
    <row r="159" spans="1:19" ht="13.5" thickBot="1" x14ac:dyDescent="0.25">
      <c r="A159" s="148"/>
      <c r="F159" s="162"/>
      <c r="G159" s="163"/>
      <c r="H159" s="164"/>
      <c r="I159" s="154" t="s">
        <v>76</v>
      </c>
      <c r="J159" s="363" t="s">
        <v>93</v>
      </c>
      <c r="L159" s="154" t="s">
        <v>77</v>
      </c>
      <c r="M159" s="363" t="s">
        <v>93</v>
      </c>
    </row>
    <row r="160" spans="1:19" ht="13.5" thickBot="1" x14ac:dyDescent="0.25">
      <c r="A160" s="148"/>
      <c r="F160" s="162"/>
      <c r="G160" s="163"/>
      <c r="H160" s="164"/>
      <c r="R160" s="233">
        <f>R157+S157</f>
        <v>0</v>
      </c>
      <c r="S160" s="202" t="s">
        <v>87</v>
      </c>
    </row>
  </sheetData>
  <mergeCells count="37">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L5:P5"/>
    <mergeCell ref="R5:S5"/>
    <mergeCell ref="F158:G158"/>
    <mergeCell ref="I2:K2"/>
    <mergeCell ref="I3:K3"/>
    <mergeCell ref="B5:H5"/>
    <mergeCell ref="I5:K5"/>
  </mergeCells>
  <phoneticPr fontId="11" type="noConversion"/>
  <pageMargins left="0.19685039370078741" right="0.19685039370078741" top="0.19685039370078741" bottom="0.19685039370078741" header="0.19685039370078741" footer="0.19685039370078741"/>
  <pageSetup paperSize="9" scale="85" orientation="landscape" verticalDpi="0" r:id="rId1"/>
  <rowBreaks count="3" manualBreakCount="3">
    <brk id="81" max="16383" man="1"/>
    <brk id="116" max="16383" man="1"/>
    <brk id="146"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9"/>
  <dimension ref="A1:X165"/>
  <sheetViews>
    <sheetView showZeros="0" workbookViewId="0">
      <pane ySplit="6" topLeftCell="A7" activePane="bottomLeft" state="frozen"/>
      <selection pane="bottomLeft" activeCell="A157" sqref="A7:A161"/>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 width="9.140625" style="82"/>
    <col min="17" max="17" width="9.42578125" style="82" bestFit="1" customWidth="1"/>
    <col min="18"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5"/>
      <c r="I5" s="704" t="s">
        <v>16</v>
      </c>
      <c r="J5" s="705"/>
      <c r="K5" s="706"/>
      <c r="L5" s="707"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MEI!B6</f>
        <v>42855</v>
      </c>
      <c r="B7" s="113">
        <f>MEI!C6</f>
        <v>0</v>
      </c>
      <c r="C7" s="114">
        <f>MEI!D6</f>
        <v>0</v>
      </c>
      <c r="D7" s="114">
        <f>MEI!E6</f>
        <v>0</v>
      </c>
      <c r="E7" s="114">
        <f>MEI!F6</f>
        <v>0</v>
      </c>
      <c r="F7" s="115">
        <f>D7-C7-E7</f>
        <v>0</v>
      </c>
      <c r="G7" s="116">
        <f>MEI!H6</f>
        <v>0</v>
      </c>
      <c r="H7" s="180">
        <f>MEI!I6</f>
        <v>0</v>
      </c>
      <c r="I7" s="159">
        <f>MEI!R6</f>
        <v>0</v>
      </c>
      <c r="J7" s="117">
        <f>MEI!S6</f>
        <v>0</v>
      </c>
      <c r="K7" s="175" t="e">
        <f>MEI!T6</f>
        <v>#REF!</v>
      </c>
      <c r="L7" s="113">
        <f>MEI!U6</f>
        <v>0</v>
      </c>
      <c r="M7" s="116">
        <f>MEI!V6</f>
        <v>0</v>
      </c>
      <c r="N7" s="116">
        <f>MEI!W6</f>
        <v>0</v>
      </c>
      <c r="O7" s="118">
        <f>MEI!X6</f>
        <v>0</v>
      </c>
      <c r="P7" s="119" t="e">
        <f>MEI!Y6</f>
        <v>#REF!</v>
      </c>
      <c r="Q7" s="221" t="b">
        <f>IF(LEFT(MEI!L6,1)="V",MEI!R6+MEI!U6)</f>
        <v>0</v>
      </c>
      <c r="R7" s="239">
        <f>MEI!Z6</f>
        <v>0</v>
      </c>
      <c r="S7" s="240">
        <f>MEI!AB6</f>
        <v>0</v>
      </c>
    </row>
    <row r="8" spans="1:24" ht="12.75" customHeight="1" x14ac:dyDescent="0.2">
      <c r="A8" s="717"/>
      <c r="B8" s="120">
        <f>MEI!C7</f>
        <v>0</v>
      </c>
      <c r="C8" s="121">
        <f>MEI!D7</f>
        <v>0</v>
      </c>
      <c r="D8" s="121">
        <f>MEI!E7</f>
        <v>0</v>
      </c>
      <c r="E8" s="121">
        <f>MEI!F7</f>
        <v>0</v>
      </c>
      <c r="F8" s="122">
        <f t="shared" ref="F8:F71" si="0">D8-C8-E8</f>
        <v>0</v>
      </c>
      <c r="G8" s="123">
        <f>MEI!H7</f>
        <v>0</v>
      </c>
      <c r="H8" s="181">
        <f>MEI!I7</f>
        <v>0</v>
      </c>
      <c r="I8" s="160">
        <f>MEI!R7</f>
        <v>0</v>
      </c>
      <c r="J8" s="124">
        <f>MEI!S7</f>
        <v>0</v>
      </c>
      <c r="K8" s="176" t="e">
        <f>MEI!T7</f>
        <v>#REF!</v>
      </c>
      <c r="L8" s="120">
        <f>MEI!U7</f>
        <v>0</v>
      </c>
      <c r="M8" s="123">
        <f>MEI!V7</f>
        <v>0</v>
      </c>
      <c r="N8" s="123">
        <f>MEI!W7</f>
        <v>0</v>
      </c>
      <c r="O8" s="125">
        <f>MEI!X7</f>
        <v>0</v>
      </c>
      <c r="P8" s="126" t="e">
        <f>MEI!Y7</f>
        <v>#REF!</v>
      </c>
      <c r="Q8" s="222" t="b">
        <f>IF(LEFT(MEI!L7,1)="V",MEI!R7+MEI!U7)</f>
        <v>0</v>
      </c>
      <c r="R8" s="241">
        <f>MEI!Z7</f>
        <v>0</v>
      </c>
      <c r="S8" s="242">
        <f>MEI!AB7</f>
        <v>0</v>
      </c>
    </row>
    <row r="9" spans="1:24" ht="12.75" customHeight="1" x14ac:dyDescent="0.2">
      <c r="A9" s="717"/>
      <c r="B9" s="120">
        <f>MEI!C8</f>
        <v>0</v>
      </c>
      <c r="C9" s="121">
        <f>MEI!D8</f>
        <v>0</v>
      </c>
      <c r="D9" s="121">
        <f>MEI!E8</f>
        <v>0</v>
      </c>
      <c r="E9" s="121">
        <f>MEI!F8</f>
        <v>0</v>
      </c>
      <c r="F9" s="122">
        <f t="shared" si="0"/>
        <v>0</v>
      </c>
      <c r="G9" s="123">
        <f>MEI!H8</f>
        <v>0</v>
      </c>
      <c r="H9" s="181">
        <f>MEI!I8</f>
        <v>0</v>
      </c>
      <c r="I9" s="160">
        <f>MEI!R8</f>
        <v>0</v>
      </c>
      <c r="J9" s="124">
        <f>MEI!S8</f>
        <v>0</v>
      </c>
      <c r="K9" s="176" t="e">
        <f>MEI!T8</f>
        <v>#REF!</v>
      </c>
      <c r="L9" s="120">
        <f>MEI!U8</f>
        <v>0</v>
      </c>
      <c r="M9" s="123">
        <f>MEI!V8</f>
        <v>0</v>
      </c>
      <c r="N9" s="123">
        <f>MEI!W8</f>
        <v>0</v>
      </c>
      <c r="O9" s="125">
        <f>MEI!X8</f>
        <v>0</v>
      </c>
      <c r="P9" s="126" t="e">
        <f>MEI!Y8</f>
        <v>#REF!</v>
      </c>
      <c r="Q9" s="222" t="b">
        <f>IF(LEFT(MEI!L8,1)="V",MEI!R8+MEI!U8)</f>
        <v>0</v>
      </c>
      <c r="R9" s="241">
        <f>MEI!Z8</f>
        <v>0</v>
      </c>
      <c r="S9" s="242">
        <f>MEI!AB8</f>
        <v>0</v>
      </c>
    </row>
    <row r="10" spans="1:24" ht="12.75" customHeight="1" x14ac:dyDescent="0.2">
      <c r="A10" s="717"/>
      <c r="B10" s="120">
        <f>MEI!C9</f>
        <v>0</v>
      </c>
      <c r="C10" s="121">
        <f>MEI!D9</f>
        <v>0</v>
      </c>
      <c r="D10" s="121">
        <f>MEI!E9</f>
        <v>0</v>
      </c>
      <c r="E10" s="121">
        <f>MEI!F9</f>
        <v>0</v>
      </c>
      <c r="F10" s="122">
        <f t="shared" si="0"/>
        <v>0</v>
      </c>
      <c r="G10" s="123">
        <f>MEI!H9</f>
        <v>0</v>
      </c>
      <c r="H10" s="181">
        <f>MEI!I9</f>
        <v>0</v>
      </c>
      <c r="I10" s="160">
        <f>MEI!R9</f>
        <v>0</v>
      </c>
      <c r="J10" s="124">
        <f>MEI!S9</f>
        <v>0</v>
      </c>
      <c r="K10" s="176" t="e">
        <f>MEI!T9</f>
        <v>#REF!</v>
      </c>
      <c r="L10" s="120">
        <f>MEI!U9</f>
        <v>0</v>
      </c>
      <c r="M10" s="123">
        <f>MEI!V9</f>
        <v>0</v>
      </c>
      <c r="N10" s="123">
        <f>MEI!W9</f>
        <v>0</v>
      </c>
      <c r="O10" s="125">
        <f>MEI!X9</f>
        <v>0</v>
      </c>
      <c r="P10" s="126" t="e">
        <f>MEI!Y9</f>
        <v>#REF!</v>
      </c>
      <c r="Q10" s="222" t="b">
        <f>IF(LEFT(MEI!L9,1)="V",MEI!R9+MEI!U9)</f>
        <v>0</v>
      </c>
      <c r="R10" s="241">
        <f>MEI!Z9</f>
        <v>0</v>
      </c>
      <c r="S10" s="242">
        <f>MEI!AB9</f>
        <v>0</v>
      </c>
    </row>
    <row r="11" spans="1:24" ht="13.5" customHeight="1" thickBot="1" x14ac:dyDescent="0.25">
      <c r="A11" s="718"/>
      <c r="B11" s="127" t="e">
        <f>MEI!C10</f>
        <v>#REF!</v>
      </c>
      <c r="C11" s="128">
        <f>MEI!D10</f>
        <v>0</v>
      </c>
      <c r="D11" s="128">
        <f>MEI!E10</f>
        <v>0</v>
      </c>
      <c r="E11" s="128">
        <f>MEI!F10</f>
        <v>0</v>
      </c>
      <c r="F11" s="129">
        <f t="shared" si="0"/>
        <v>0</v>
      </c>
      <c r="G11" s="130">
        <f>MEI!H10</f>
        <v>0</v>
      </c>
      <c r="H11" s="182">
        <f>MEI!I10</f>
        <v>0</v>
      </c>
      <c r="I11" s="161">
        <f>MEI!R10</f>
        <v>0</v>
      </c>
      <c r="J11" s="131">
        <f>MEI!S10</f>
        <v>0</v>
      </c>
      <c r="K11" s="178" t="e">
        <f>MEI!T10</f>
        <v>#REF!</v>
      </c>
      <c r="L11" s="127">
        <f>MEI!U10</f>
        <v>0</v>
      </c>
      <c r="M11" s="130">
        <f>MEI!V10</f>
        <v>0</v>
      </c>
      <c r="N11" s="130">
        <f>MEI!W10</f>
        <v>0</v>
      </c>
      <c r="O11" s="132">
        <f>MEI!X10</f>
        <v>0</v>
      </c>
      <c r="P11" s="133" t="e">
        <f>MEI!Y10</f>
        <v>#REF!</v>
      </c>
      <c r="Q11" s="223" t="b">
        <f>IF(LEFT(MEI!L10,1)="V",MEI!R10+MEI!U10)</f>
        <v>0</v>
      </c>
      <c r="R11" s="243">
        <f>MEI!Z10</f>
        <v>0</v>
      </c>
      <c r="S11" s="244">
        <f>MEI!AB10</f>
        <v>0</v>
      </c>
    </row>
    <row r="12" spans="1:24" ht="12.75" customHeight="1" x14ac:dyDescent="0.2">
      <c r="A12" s="716">
        <f>MEI!B11</f>
        <v>42856</v>
      </c>
      <c r="B12" s="134">
        <f>MEI!C11</f>
        <v>0</v>
      </c>
      <c r="C12" s="135">
        <f>MEI!D11</f>
        <v>0</v>
      </c>
      <c r="D12" s="135">
        <f>MEI!E11</f>
        <v>0</v>
      </c>
      <c r="E12" s="135">
        <f>MEI!F11</f>
        <v>0</v>
      </c>
      <c r="F12" s="136">
        <f t="shared" si="0"/>
        <v>0</v>
      </c>
      <c r="G12" s="137">
        <f>MEI!H11</f>
        <v>0</v>
      </c>
      <c r="H12" s="183">
        <f>MEI!I11</f>
        <v>0</v>
      </c>
      <c r="I12" s="169">
        <f>MEI!R11</f>
        <v>0</v>
      </c>
      <c r="J12" s="138">
        <f>MEI!S11</f>
        <v>0</v>
      </c>
      <c r="K12" s="179" t="e">
        <f>MEI!T11</f>
        <v>#REF!</v>
      </c>
      <c r="L12" s="134">
        <f>MEI!U11</f>
        <v>0</v>
      </c>
      <c r="M12" s="137">
        <f>MEI!V11</f>
        <v>0</v>
      </c>
      <c r="N12" s="137">
        <f>MEI!W11</f>
        <v>0</v>
      </c>
      <c r="O12" s="139">
        <f>MEI!X11</f>
        <v>0</v>
      </c>
      <c r="P12" s="140" t="e">
        <f>MEI!Y11</f>
        <v>#REF!</v>
      </c>
      <c r="Q12" s="221" t="b">
        <f>IF(LEFT(MEI!L11,1)="V",MEI!R11+MEI!U11)</f>
        <v>0</v>
      </c>
      <c r="R12" s="247">
        <f>MEI!Z11</f>
        <v>0</v>
      </c>
      <c r="S12" s="248">
        <f>MEI!AB11</f>
        <v>0</v>
      </c>
    </row>
    <row r="13" spans="1:24" ht="12.75" customHeight="1" x14ac:dyDescent="0.2">
      <c r="A13" s="717"/>
      <c r="B13" s="120">
        <f>MEI!C12</f>
        <v>0</v>
      </c>
      <c r="C13" s="121">
        <f>MEI!D12</f>
        <v>0</v>
      </c>
      <c r="D13" s="121">
        <f>MEI!E12</f>
        <v>0</v>
      </c>
      <c r="E13" s="121">
        <f>MEI!F12</f>
        <v>0</v>
      </c>
      <c r="F13" s="122">
        <f t="shared" si="0"/>
        <v>0</v>
      </c>
      <c r="G13" s="123">
        <f>MEI!H12</f>
        <v>0</v>
      </c>
      <c r="H13" s="181">
        <f>MEI!I12</f>
        <v>0</v>
      </c>
      <c r="I13" s="160">
        <f>MEI!R12</f>
        <v>0</v>
      </c>
      <c r="J13" s="124">
        <f>MEI!S12</f>
        <v>0</v>
      </c>
      <c r="K13" s="176" t="e">
        <f>MEI!T12</f>
        <v>#REF!</v>
      </c>
      <c r="L13" s="120">
        <f>MEI!U12</f>
        <v>0</v>
      </c>
      <c r="M13" s="123">
        <f>MEI!V12</f>
        <v>0</v>
      </c>
      <c r="N13" s="123">
        <f>MEI!W12</f>
        <v>0</v>
      </c>
      <c r="O13" s="125">
        <f>MEI!X12</f>
        <v>0</v>
      </c>
      <c r="P13" s="126" t="e">
        <f>MEI!Y12</f>
        <v>#REF!</v>
      </c>
      <c r="Q13" s="222" t="b">
        <f>IF(LEFT(MEI!L12,1)="V",MEI!R12+MEI!U12)</f>
        <v>0</v>
      </c>
      <c r="R13" s="241">
        <f>MEI!Z12</f>
        <v>0</v>
      </c>
      <c r="S13" s="242">
        <f>MEI!AB12</f>
        <v>0</v>
      </c>
    </row>
    <row r="14" spans="1:24" ht="12.75" customHeight="1" x14ac:dyDescent="0.2">
      <c r="A14" s="717"/>
      <c r="B14" s="120">
        <f>MEI!C13</f>
        <v>0</v>
      </c>
      <c r="C14" s="121">
        <f>MEI!D13</f>
        <v>0</v>
      </c>
      <c r="D14" s="121">
        <f>MEI!E13</f>
        <v>0</v>
      </c>
      <c r="E14" s="121">
        <f>MEI!F13</f>
        <v>0</v>
      </c>
      <c r="F14" s="122">
        <f t="shared" si="0"/>
        <v>0</v>
      </c>
      <c r="G14" s="123">
        <f>MEI!H13</f>
        <v>0</v>
      </c>
      <c r="H14" s="181">
        <f>MEI!I13</f>
        <v>0</v>
      </c>
      <c r="I14" s="160">
        <f>MEI!R13</f>
        <v>0</v>
      </c>
      <c r="J14" s="124">
        <f>MEI!S13</f>
        <v>0</v>
      </c>
      <c r="K14" s="176" t="e">
        <f>MEI!T13</f>
        <v>#REF!</v>
      </c>
      <c r="L14" s="120">
        <f>MEI!U13</f>
        <v>0</v>
      </c>
      <c r="M14" s="123">
        <f>MEI!V13</f>
        <v>0</v>
      </c>
      <c r="N14" s="123">
        <f>MEI!W13</f>
        <v>0</v>
      </c>
      <c r="O14" s="125">
        <f>MEI!X13</f>
        <v>0</v>
      </c>
      <c r="P14" s="126" t="e">
        <f>MEI!Y13</f>
        <v>#REF!</v>
      </c>
      <c r="Q14" s="222" t="b">
        <f>IF(LEFT(MEI!L13,1)="V",MEI!R13+MEI!U13)</f>
        <v>0</v>
      </c>
      <c r="R14" s="241">
        <f>MEI!Z13</f>
        <v>0</v>
      </c>
      <c r="S14" s="242">
        <f>MEI!AB13</f>
        <v>0</v>
      </c>
    </row>
    <row r="15" spans="1:24" ht="12.75" customHeight="1" x14ac:dyDescent="0.2">
      <c r="A15" s="717"/>
      <c r="B15" s="120">
        <f>MEI!C14</f>
        <v>0</v>
      </c>
      <c r="C15" s="121">
        <f>MEI!D14</f>
        <v>0</v>
      </c>
      <c r="D15" s="121">
        <f>MEI!E14</f>
        <v>0</v>
      </c>
      <c r="E15" s="121">
        <f>MEI!F14</f>
        <v>0</v>
      </c>
      <c r="F15" s="122">
        <f t="shared" si="0"/>
        <v>0</v>
      </c>
      <c r="G15" s="123">
        <f>MEI!H14</f>
        <v>0</v>
      </c>
      <c r="H15" s="181">
        <f>MEI!I14</f>
        <v>0</v>
      </c>
      <c r="I15" s="160">
        <f>MEI!R14</f>
        <v>0</v>
      </c>
      <c r="J15" s="124">
        <f>MEI!S14</f>
        <v>0</v>
      </c>
      <c r="K15" s="176" t="e">
        <f>MEI!T14</f>
        <v>#REF!</v>
      </c>
      <c r="L15" s="120">
        <f>MEI!U14</f>
        <v>0</v>
      </c>
      <c r="M15" s="123">
        <f>MEI!V14</f>
        <v>0</v>
      </c>
      <c r="N15" s="123">
        <f>MEI!W14</f>
        <v>0</v>
      </c>
      <c r="O15" s="125">
        <f>MEI!X14</f>
        <v>0</v>
      </c>
      <c r="P15" s="126" t="e">
        <f>MEI!Y14</f>
        <v>#REF!</v>
      </c>
      <c r="Q15" s="222" t="b">
        <f>IF(LEFT(MEI!L14,1)="V",MEI!R14+MEI!U14)</f>
        <v>0</v>
      </c>
      <c r="R15" s="241">
        <f>MEI!Z14</f>
        <v>0</v>
      </c>
      <c r="S15" s="242">
        <f>MEI!AB14</f>
        <v>0</v>
      </c>
    </row>
    <row r="16" spans="1:24" ht="13.5" customHeight="1" thickBot="1" x14ac:dyDescent="0.25">
      <c r="A16" s="718"/>
      <c r="B16" s="141" t="e">
        <f>MEI!C15</f>
        <v>#REF!</v>
      </c>
      <c r="C16" s="142">
        <f>MEI!D15</f>
        <v>0</v>
      </c>
      <c r="D16" s="142">
        <f>MEI!E15</f>
        <v>0</v>
      </c>
      <c r="E16" s="142">
        <f>MEI!F15</f>
        <v>0</v>
      </c>
      <c r="F16" s="143">
        <f t="shared" si="0"/>
        <v>0</v>
      </c>
      <c r="G16" s="144">
        <f>MEI!H15</f>
        <v>0</v>
      </c>
      <c r="H16" s="184">
        <f>MEI!I15</f>
        <v>0</v>
      </c>
      <c r="I16" s="168">
        <f>MEI!R15</f>
        <v>0</v>
      </c>
      <c r="J16" s="145">
        <f>MEI!S15</f>
        <v>0</v>
      </c>
      <c r="K16" s="177" t="e">
        <f>MEI!T15</f>
        <v>#REF!</v>
      </c>
      <c r="L16" s="141">
        <f>MEI!U15</f>
        <v>0</v>
      </c>
      <c r="M16" s="144">
        <f>MEI!V15</f>
        <v>0</v>
      </c>
      <c r="N16" s="144">
        <f>MEI!W15</f>
        <v>0</v>
      </c>
      <c r="O16" s="146">
        <f>MEI!X15</f>
        <v>0</v>
      </c>
      <c r="P16" s="147" t="e">
        <f>MEI!Y15</f>
        <v>#REF!</v>
      </c>
      <c r="Q16" s="224" t="b">
        <f>IF(LEFT(MEI!L15,1)="V",MEI!R15+MEI!U15)</f>
        <v>0</v>
      </c>
      <c r="R16" s="245">
        <f>MEI!Z15</f>
        <v>0</v>
      </c>
      <c r="S16" s="246">
        <f>MEI!AB15</f>
        <v>0</v>
      </c>
    </row>
    <row r="17" spans="1:19" ht="12.75" customHeight="1" x14ac:dyDescent="0.2">
      <c r="A17" s="716">
        <f>MEI!B16</f>
        <v>42857</v>
      </c>
      <c r="B17" s="113">
        <f>MEI!C16</f>
        <v>0</v>
      </c>
      <c r="C17" s="114">
        <f>MEI!D16</f>
        <v>0</v>
      </c>
      <c r="D17" s="114">
        <f>MEI!E16</f>
        <v>0</v>
      </c>
      <c r="E17" s="114">
        <f>MEI!F16</f>
        <v>0</v>
      </c>
      <c r="F17" s="115">
        <f t="shared" si="0"/>
        <v>0</v>
      </c>
      <c r="G17" s="116">
        <f>MEI!H16</f>
        <v>0</v>
      </c>
      <c r="H17" s="180">
        <f>MEI!I16</f>
        <v>0</v>
      </c>
      <c r="I17" s="159">
        <f>MEI!R16</f>
        <v>0</v>
      </c>
      <c r="J17" s="117">
        <f>MEI!S16</f>
        <v>0</v>
      </c>
      <c r="K17" s="175" t="e">
        <f>MEI!T16</f>
        <v>#REF!</v>
      </c>
      <c r="L17" s="113">
        <f>MEI!U16</f>
        <v>0</v>
      </c>
      <c r="M17" s="116">
        <f>MEI!V16</f>
        <v>0</v>
      </c>
      <c r="N17" s="116">
        <f>MEI!W16</f>
        <v>0</v>
      </c>
      <c r="O17" s="118">
        <f>MEI!X16</f>
        <v>0</v>
      </c>
      <c r="P17" s="119" t="e">
        <f>MEI!Y16</f>
        <v>#REF!</v>
      </c>
      <c r="Q17" s="225" t="b">
        <f>IF(LEFT(MEI!L16,1)="V",MEI!R16+MEI!U16)</f>
        <v>0</v>
      </c>
      <c r="R17" s="239">
        <f>MEI!Z16</f>
        <v>0</v>
      </c>
      <c r="S17" s="240">
        <f>MEI!AB16</f>
        <v>0</v>
      </c>
    </row>
    <row r="18" spans="1:19" ht="12.75" customHeight="1" x14ac:dyDescent="0.2">
      <c r="A18" s="717"/>
      <c r="B18" s="120">
        <f>MEI!C17</f>
        <v>0</v>
      </c>
      <c r="C18" s="121">
        <f>MEI!D17</f>
        <v>0</v>
      </c>
      <c r="D18" s="121">
        <f>MEI!E17</f>
        <v>0</v>
      </c>
      <c r="E18" s="121">
        <f>MEI!F17</f>
        <v>0</v>
      </c>
      <c r="F18" s="122">
        <f t="shared" si="0"/>
        <v>0</v>
      </c>
      <c r="G18" s="123">
        <f>MEI!H17</f>
        <v>0</v>
      </c>
      <c r="H18" s="181">
        <f>MEI!I17</f>
        <v>0</v>
      </c>
      <c r="I18" s="160">
        <f>MEI!R17</f>
        <v>0</v>
      </c>
      <c r="J18" s="124">
        <f>MEI!S17</f>
        <v>0</v>
      </c>
      <c r="K18" s="176" t="e">
        <f>MEI!T17</f>
        <v>#REF!</v>
      </c>
      <c r="L18" s="120">
        <f>MEI!U17</f>
        <v>0</v>
      </c>
      <c r="M18" s="123">
        <f>MEI!V17</f>
        <v>0</v>
      </c>
      <c r="N18" s="123">
        <f>MEI!W17</f>
        <v>0</v>
      </c>
      <c r="O18" s="125">
        <f>MEI!X17</f>
        <v>0</v>
      </c>
      <c r="P18" s="126" t="e">
        <f>MEI!Y17</f>
        <v>#REF!</v>
      </c>
      <c r="Q18" s="222" t="b">
        <f>IF(LEFT(MEI!L17,1)="V",MEI!R17+MEI!U17)</f>
        <v>0</v>
      </c>
      <c r="R18" s="241">
        <f>MEI!Z17</f>
        <v>0</v>
      </c>
      <c r="S18" s="242">
        <f>MEI!AB17</f>
        <v>0</v>
      </c>
    </row>
    <row r="19" spans="1:19" ht="12.75" customHeight="1" x14ac:dyDescent="0.2">
      <c r="A19" s="717"/>
      <c r="B19" s="120">
        <f>MEI!C18</f>
        <v>0</v>
      </c>
      <c r="C19" s="121">
        <f>MEI!D18</f>
        <v>0</v>
      </c>
      <c r="D19" s="121">
        <f>MEI!E18</f>
        <v>0</v>
      </c>
      <c r="E19" s="121">
        <f>MEI!F18</f>
        <v>0</v>
      </c>
      <c r="F19" s="122">
        <f t="shared" si="0"/>
        <v>0</v>
      </c>
      <c r="G19" s="123">
        <f>MEI!H18</f>
        <v>0</v>
      </c>
      <c r="H19" s="181">
        <f>MEI!I18</f>
        <v>0</v>
      </c>
      <c r="I19" s="160">
        <f>MEI!R18</f>
        <v>0</v>
      </c>
      <c r="J19" s="124">
        <f>MEI!S18</f>
        <v>0</v>
      </c>
      <c r="K19" s="176" t="e">
        <f>MEI!T18</f>
        <v>#REF!</v>
      </c>
      <c r="L19" s="120">
        <f>MEI!U18</f>
        <v>0</v>
      </c>
      <c r="M19" s="123">
        <f>MEI!V18</f>
        <v>0</v>
      </c>
      <c r="N19" s="123">
        <f>MEI!W18</f>
        <v>0</v>
      </c>
      <c r="O19" s="125">
        <f>MEI!X18</f>
        <v>0</v>
      </c>
      <c r="P19" s="126" t="e">
        <f>MEI!Y18</f>
        <v>#REF!</v>
      </c>
      <c r="Q19" s="222" t="b">
        <f>IF(LEFT(MEI!L18,1)="V",MEI!R18+MEI!U18)</f>
        <v>0</v>
      </c>
      <c r="R19" s="241">
        <f>MEI!Z18</f>
        <v>0</v>
      </c>
      <c r="S19" s="242">
        <f>MEI!AB18</f>
        <v>0</v>
      </c>
    </row>
    <row r="20" spans="1:19" ht="12.75" customHeight="1" x14ac:dyDescent="0.2">
      <c r="A20" s="717"/>
      <c r="B20" s="120">
        <f>MEI!C19</f>
        <v>0</v>
      </c>
      <c r="C20" s="121">
        <f>MEI!D19</f>
        <v>0</v>
      </c>
      <c r="D20" s="121">
        <f>MEI!E19</f>
        <v>0</v>
      </c>
      <c r="E20" s="121">
        <f>MEI!F19</f>
        <v>0</v>
      </c>
      <c r="F20" s="122">
        <f t="shared" si="0"/>
        <v>0</v>
      </c>
      <c r="G20" s="123">
        <f>MEI!H19</f>
        <v>0</v>
      </c>
      <c r="H20" s="181">
        <f>MEI!I19</f>
        <v>0</v>
      </c>
      <c r="I20" s="160">
        <f>MEI!R19</f>
        <v>0</v>
      </c>
      <c r="J20" s="124">
        <f>MEI!S19</f>
        <v>0</v>
      </c>
      <c r="K20" s="176" t="e">
        <f>MEI!T19</f>
        <v>#REF!</v>
      </c>
      <c r="L20" s="120">
        <f>MEI!U19</f>
        <v>0</v>
      </c>
      <c r="M20" s="123">
        <f>MEI!V19</f>
        <v>0</v>
      </c>
      <c r="N20" s="123">
        <f>MEI!W19</f>
        <v>0</v>
      </c>
      <c r="O20" s="125">
        <f>MEI!X19</f>
        <v>0</v>
      </c>
      <c r="P20" s="126" t="e">
        <f>MEI!Y19</f>
        <v>#REF!</v>
      </c>
      <c r="Q20" s="222" t="b">
        <f>IF(LEFT(MEI!L19,1)="V",MEI!R19+MEI!U19)</f>
        <v>0</v>
      </c>
      <c r="R20" s="241">
        <f>MEI!Z19</f>
        <v>0</v>
      </c>
      <c r="S20" s="242">
        <f>MEI!AB19</f>
        <v>0</v>
      </c>
    </row>
    <row r="21" spans="1:19" ht="13.5" customHeight="1" thickBot="1" x14ac:dyDescent="0.25">
      <c r="A21" s="718"/>
      <c r="B21" s="127" t="e">
        <f>MEI!C20</f>
        <v>#REF!</v>
      </c>
      <c r="C21" s="128">
        <f>MEI!D20</f>
        <v>0</v>
      </c>
      <c r="D21" s="128">
        <f>MEI!E20</f>
        <v>0</v>
      </c>
      <c r="E21" s="128">
        <f>MEI!F20</f>
        <v>0</v>
      </c>
      <c r="F21" s="129">
        <f t="shared" si="0"/>
        <v>0</v>
      </c>
      <c r="G21" s="130">
        <f>MEI!H20</f>
        <v>0</v>
      </c>
      <c r="H21" s="182">
        <f>MEI!I20</f>
        <v>0</v>
      </c>
      <c r="I21" s="161">
        <f>MEI!R20</f>
        <v>0</v>
      </c>
      <c r="J21" s="131">
        <f>MEI!S20</f>
        <v>0</v>
      </c>
      <c r="K21" s="178" t="e">
        <f>MEI!T20</f>
        <v>#REF!</v>
      </c>
      <c r="L21" s="127">
        <f>MEI!U20</f>
        <v>0</v>
      </c>
      <c r="M21" s="130">
        <f>MEI!V20</f>
        <v>0</v>
      </c>
      <c r="N21" s="130">
        <f>MEI!W20</f>
        <v>0</v>
      </c>
      <c r="O21" s="132">
        <f>MEI!X20</f>
        <v>0</v>
      </c>
      <c r="P21" s="133" t="e">
        <f>MEI!Y20</f>
        <v>#REF!</v>
      </c>
      <c r="Q21" s="223" t="b">
        <f>IF(LEFT(MEI!L20,1)="V",MEI!R20+MEI!U20)</f>
        <v>0</v>
      </c>
      <c r="R21" s="243">
        <f>MEI!Z20</f>
        <v>0</v>
      </c>
      <c r="S21" s="244">
        <f>MEI!AB20</f>
        <v>0</v>
      </c>
    </row>
    <row r="22" spans="1:19" ht="12.75" customHeight="1" x14ac:dyDescent="0.2">
      <c r="A22" s="716">
        <f>MEI!B21</f>
        <v>42858</v>
      </c>
      <c r="B22" s="134">
        <f>MEI!C21</f>
        <v>0</v>
      </c>
      <c r="C22" s="135">
        <f>MEI!D21</f>
        <v>0</v>
      </c>
      <c r="D22" s="135">
        <f>MEI!E21</f>
        <v>0</v>
      </c>
      <c r="E22" s="135">
        <f>MEI!F21</f>
        <v>0</v>
      </c>
      <c r="F22" s="136">
        <f t="shared" si="0"/>
        <v>0</v>
      </c>
      <c r="G22" s="137">
        <f>MEI!H21</f>
        <v>0</v>
      </c>
      <c r="H22" s="183">
        <f>MEI!I21</f>
        <v>0</v>
      </c>
      <c r="I22" s="169">
        <f>MEI!R21</f>
        <v>0</v>
      </c>
      <c r="J22" s="138">
        <f>MEI!S21</f>
        <v>0</v>
      </c>
      <c r="K22" s="179" t="e">
        <f>MEI!T21</f>
        <v>#REF!</v>
      </c>
      <c r="L22" s="134">
        <f>MEI!U21</f>
        <v>0</v>
      </c>
      <c r="M22" s="137">
        <f>MEI!V21</f>
        <v>0</v>
      </c>
      <c r="N22" s="137">
        <f>MEI!W21</f>
        <v>0</v>
      </c>
      <c r="O22" s="139">
        <f>MEI!X21</f>
        <v>0</v>
      </c>
      <c r="P22" s="140" t="e">
        <f>MEI!Y21</f>
        <v>#REF!</v>
      </c>
      <c r="Q22" s="221" t="b">
        <f>IF(LEFT(MEI!L21,1)="V",MEI!R21+MEI!U21)</f>
        <v>0</v>
      </c>
      <c r="R22" s="247">
        <f>MEI!Z21</f>
        <v>0</v>
      </c>
      <c r="S22" s="248">
        <f>MEI!AB21</f>
        <v>0</v>
      </c>
    </row>
    <row r="23" spans="1:19" ht="12.75" customHeight="1" x14ac:dyDescent="0.2">
      <c r="A23" s="717"/>
      <c r="B23" s="120">
        <f>MEI!C22</f>
        <v>0</v>
      </c>
      <c r="C23" s="121">
        <f>MEI!D22</f>
        <v>0</v>
      </c>
      <c r="D23" s="121">
        <f>MEI!E22</f>
        <v>0</v>
      </c>
      <c r="E23" s="121">
        <f>MEI!F22</f>
        <v>0</v>
      </c>
      <c r="F23" s="122">
        <f t="shared" si="0"/>
        <v>0</v>
      </c>
      <c r="G23" s="123">
        <f>MEI!H22</f>
        <v>0</v>
      </c>
      <c r="H23" s="181">
        <f>MEI!I22</f>
        <v>0</v>
      </c>
      <c r="I23" s="160">
        <f>MEI!R22</f>
        <v>0</v>
      </c>
      <c r="J23" s="124">
        <f>MEI!S22</f>
        <v>0</v>
      </c>
      <c r="K23" s="176" t="e">
        <f>MEI!T22</f>
        <v>#REF!</v>
      </c>
      <c r="L23" s="120">
        <f>MEI!U22</f>
        <v>0</v>
      </c>
      <c r="M23" s="123">
        <f>MEI!V22</f>
        <v>0</v>
      </c>
      <c r="N23" s="123">
        <f>MEI!W22</f>
        <v>0</v>
      </c>
      <c r="O23" s="125">
        <f>MEI!X22</f>
        <v>0</v>
      </c>
      <c r="P23" s="126" t="e">
        <f>MEI!Y22</f>
        <v>#REF!</v>
      </c>
      <c r="Q23" s="222" t="b">
        <f>IF(LEFT(MEI!L22,1)="V",MEI!R22+MEI!U22)</f>
        <v>0</v>
      </c>
      <c r="R23" s="241">
        <f>MEI!Z22</f>
        <v>0</v>
      </c>
      <c r="S23" s="242">
        <f>MEI!AB22</f>
        <v>0</v>
      </c>
    </row>
    <row r="24" spans="1:19" ht="12.75" customHeight="1" x14ac:dyDescent="0.2">
      <c r="A24" s="717"/>
      <c r="B24" s="120">
        <f>MEI!C23</f>
        <v>0</v>
      </c>
      <c r="C24" s="121">
        <f>MEI!D23</f>
        <v>0</v>
      </c>
      <c r="D24" s="121">
        <f>MEI!E23</f>
        <v>0</v>
      </c>
      <c r="E24" s="121">
        <f>MEI!F23</f>
        <v>0</v>
      </c>
      <c r="F24" s="122">
        <f t="shared" si="0"/>
        <v>0</v>
      </c>
      <c r="G24" s="123">
        <f>MEI!H23</f>
        <v>0</v>
      </c>
      <c r="H24" s="181">
        <f>MEI!I23</f>
        <v>0</v>
      </c>
      <c r="I24" s="160">
        <f>MEI!R23</f>
        <v>0</v>
      </c>
      <c r="J24" s="124">
        <f>MEI!S23</f>
        <v>0</v>
      </c>
      <c r="K24" s="176" t="e">
        <f>MEI!T23</f>
        <v>#REF!</v>
      </c>
      <c r="L24" s="120">
        <f>MEI!U23</f>
        <v>0</v>
      </c>
      <c r="M24" s="123">
        <f>MEI!V23</f>
        <v>0</v>
      </c>
      <c r="N24" s="123">
        <f>MEI!W23</f>
        <v>0</v>
      </c>
      <c r="O24" s="125">
        <f>MEI!X23</f>
        <v>0</v>
      </c>
      <c r="P24" s="126" t="e">
        <f>MEI!Y23</f>
        <v>#REF!</v>
      </c>
      <c r="Q24" s="222" t="b">
        <f>IF(LEFT(MEI!L23,1)="V",MEI!R23+MEI!U23)</f>
        <v>0</v>
      </c>
      <c r="R24" s="241">
        <f>MEI!Z23</f>
        <v>0</v>
      </c>
      <c r="S24" s="242">
        <f>MEI!AB23</f>
        <v>0</v>
      </c>
    </row>
    <row r="25" spans="1:19" ht="12.75" customHeight="1" x14ac:dyDescent="0.2">
      <c r="A25" s="717"/>
      <c r="B25" s="120">
        <f>MEI!C24</f>
        <v>0</v>
      </c>
      <c r="C25" s="121">
        <f>MEI!D24</f>
        <v>0</v>
      </c>
      <c r="D25" s="121">
        <f>MEI!E24</f>
        <v>0</v>
      </c>
      <c r="E25" s="121">
        <f>MEI!F24</f>
        <v>0</v>
      </c>
      <c r="F25" s="122">
        <f t="shared" si="0"/>
        <v>0</v>
      </c>
      <c r="G25" s="123">
        <f>MEI!H24</f>
        <v>0</v>
      </c>
      <c r="H25" s="181">
        <f>MEI!I24</f>
        <v>0</v>
      </c>
      <c r="I25" s="160">
        <f>MEI!R24</f>
        <v>0</v>
      </c>
      <c r="J25" s="124">
        <f>MEI!S24</f>
        <v>0</v>
      </c>
      <c r="K25" s="176" t="e">
        <f>MEI!T24</f>
        <v>#REF!</v>
      </c>
      <c r="L25" s="120">
        <f>MEI!U24</f>
        <v>0</v>
      </c>
      <c r="M25" s="123">
        <f>MEI!V24</f>
        <v>0</v>
      </c>
      <c r="N25" s="123">
        <f>MEI!W24</f>
        <v>0</v>
      </c>
      <c r="O25" s="125">
        <f>MEI!X24</f>
        <v>0</v>
      </c>
      <c r="P25" s="126" t="e">
        <f>MEI!Y24</f>
        <v>#REF!</v>
      </c>
      <c r="Q25" s="222" t="b">
        <f>IF(LEFT(MEI!L24,1)="V",MEI!R24+MEI!U24)</f>
        <v>0</v>
      </c>
      <c r="R25" s="241">
        <f>MEI!Z24</f>
        <v>0</v>
      </c>
      <c r="S25" s="242">
        <f>MEI!AB24</f>
        <v>0</v>
      </c>
    </row>
    <row r="26" spans="1:19" ht="13.5" customHeight="1" thickBot="1" x14ac:dyDescent="0.25">
      <c r="A26" s="718"/>
      <c r="B26" s="141" t="e">
        <f>MEI!C25</f>
        <v>#REF!</v>
      </c>
      <c r="C26" s="142">
        <f>MEI!D25</f>
        <v>0</v>
      </c>
      <c r="D26" s="142">
        <f>MEI!E25</f>
        <v>0</v>
      </c>
      <c r="E26" s="142">
        <f>MEI!F25</f>
        <v>0</v>
      </c>
      <c r="F26" s="143">
        <f t="shared" si="0"/>
        <v>0</v>
      </c>
      <c r="G26" s="144">
        <f>MEI!H25</f>
        <v>0</v>
      </c>
      <c r="H26" s="184">
        <f>MEI!I25</f>
        <v>0</v>
      </c>
      <c r="I26" s="168">
        <f>MEI!R25</f>
        <v>0</v>
      </c>
      <c r="J26" s="145">
        <f>MEI!S25</f>
        <v>0</v>
      </c>
      <c r="K26" s="177" t="e">
        <f>MEI!T25</f>
        <v>#REF!</v>
      </c>
      <c r="L26" s="141">
        <f>MEI!U25</f>
        <v>0</v>
      </c>
      <c r="M26" s="144">
        <f>MEI!V25</f>
        <v>0</v>
      </c>
      <c r="N26" s="144">
        <f>MEI!W25</f>
        <v>0</v>
      </c>
      <c r="O26" s="146">
        <f>MEI!X25</f>
        <v>0</v>
      </c>
      <c r="P26" s="147" t="e">
        <f>MEI!Y25</f>
        <v>#REF!</v>
      </c>
      <c r="Q26" s="224" t="b">
        <f>IF(LEFT(MEI!L25,1)="V",MEI!R25+MEI!U25)</f>
        <v>0</v>
      </c>
      <c r="R26" s="245">
        <f>MEI!Z25</f>
        <v>0</v>
      </c>
      <c r="S26" s="246">
        <f>MEI!AB25</f>
        <v>0</v>
      </c>
    </row>
    <row r="27" spans="1:19" ht="12.75" customHeight="1" x14ac:dyDescent="0.2">
      <c r="A27" s="716">
        <f>MEI!B26</f>
        <v>42859</v>
      </c>
      <c r="B27" s="113">
        <f>MEI!C26</f>
        <v>0</v>
      </c>
      <c r="C27" s="114">
        <f>MEI!D26</f>
        <v>0</v>
      </c>
      <c r="D27" s="114">
        <f>MEI!E26</f>
        <v>0</v>
      </c>
      <c r="E27" s="114">
        <f>MEI!F26</f>
        <v>0</v>
      </c>
      <c r="F27" s="115">
        <f t="shared" si="0"/>
        <v>0</v>
      </c>
      <c r="G27" s="116">
        <f>MEI!H26</f>
        <v>0</v>
      </c>
      <c r="H27" s="180">
        <f>MEI!I26</f>
        <v>0</v>
      </c>
      <c r="I27" s="159">
        <f>MEI!R26</f>
        <v>0</v>
      </c>
      <c r="J27" s="117">
        <f>MEI!S26</f>
        <v>0</v>
      </c>
      <c r="K27" s="175" t="e">
        <f>MEI!T26</f>
        <v>#REF!</v>
      </c>
      <c r="L27" s="113">
        <f>MEI!U26</f>
        <v>0</v>
      </c>
      <c r="M27" s="116">
        <f>MEI!V26</f>
        <v>0</v>
      </c>
      <c r="N27" s="116">
        <f>MEI!W26</f>
        <v>0</v>
      </c>
      <c r="O27" s="118">
        <f>MEI!X26</f>
        <v>0</v>
      </c>
      <c r="P27" s="119" t="e">
        <f>MEI!Y26</f>
        <v>#REF!</v>
      </c>
      <c r="Q27" s="225" t="b">
        <f>IF(LEFT(MEI!L26,1)="V",MEI!R26+MEI!U26)</f>
        <v>0</v>
      </c>
      <c r="R27" s="239">
        <f>MEI!Z26</f>
        <v>0</v>
      </c>
      <c r="S27" s="240">
        <f>MEI!AB26</f>
        <v>0</v>
      </c>
    </row>
    <row r="28" spans="1:19" ht="12.75" customHeight="1" x14ac:dyDescent="0.2">
      <c r="A28" s="717"/>
      <c r="B28" s="120">
        <f>MEI!C27</f>
        <v>0</v>
      </c>
      <c r="C28" s="121">
        <f>MEI!D27</f>
        <v>0</v>
      </c>
      <c r="D28" s="121">
        <f>MEI!E27</f>
        <v>0</v>
      </c>
      <c r="E28" s="121">
        <f>MEI!F27</f>
        <v>0</v>
      </c>
      <c r="F28" s="122">
        <f t="shared" si="0"/>
        <v>0</v>
      </c>
      <c r="G28" s="123">
        <f>MEI!H27</f>
        <v>0</v>
      </c>
      <c r="H28" s="181">
        <f>MEI!I27</f>
        <v>0</v>
      </c>
      <c r="I28" s="160">
        <f>MEI!R27</f>
        <v>0</v>
      </c>
      <c r="J28" s="124">
        <f>MEI!S27</f>
        <v>0</v>
      </c>
      <c r="K28" s="176" t="e">
        <f>MEI!T27</f>
        <v>#REF!</v>
      </c>
      <c r="L28" s="120">
        <f>MEI!U27</f>
        <v>0</v>
      </c>
      <c r="M28" s="123">
        <f>MEI!V27</f>
        <v>0</v>
      </c>
      <c r="N28" s="123">
        <f>MEI!W27</f>
        <v>0</v>
      </c>
      <c r="O28" s="125">
        <f>MEI!X27</f>
        <v>0</v>
      </c>
      <c r="P28" s="126" t="e">
        <f>MEI!Y27</f>
        <v>#REF!</v>
      </c>
      <c r="Q28" s="222" t="b">
        <f>IF(LEFT(MEI!L27,1)="V",MEI!R27+MEI!U27)</f>
        <v>0</v>
      </c>
      <c r="R28" s="241">
        <f>MEI!Z27</f>
        <v>0</v>
      </c>
      <c r="S28" s="242">
        <f>MEI!AB27</f>
        <v>0</v>
      </c>
    </row>
    <row r="29" spans="1:19" ht="12.75" customHeight="1" x14ac:dyDescent="0.2">
      <c r="A29" s="717"/>
      <c r="B29" s="120">
        <f>MEI!C28</f>
        <v>0</v>
      </c>
      <c r="C29" s="121">
        <f>MEI!D28</f>
        <v>0</v>
      </c>
      <c r="D29" s="121">
        <f>MEI!E28</f>
        <v>0</v>
      </c>
      <c r="E29" s="121">
        <f>MEI!F28</f>
        <v>0</v>
      </c>
      <c r="F29" s="122">
        <f t="shared" si="0"/>
        <v>0</v>
      </c>
      <c r="G29" s="123">
        <f>MEI!H28</f>
        <v>0</v>
      </c>
      <c r="H29" s="181">
        <f>MEI!I28</f>
        <v>0</v>
      </c>
      <c r="I29" s="160">
        <f>MEI!R28</f>
        <v>0</v>
      </c>
      <c r="J29" s="124">
        <f>MEI!S28</f>
        <v>0</v>
      </c>
      <c r="K29" s="176" t="e">
        <f>MEI!T28</f>
        <v>#REF!</v>
      </c>
      <c r="L29" s="120">
        <f>MEI!U28</f>
        <v>0</v>
      </c>
      <c r="M29" s="123">
        <f>MEI!V28</f>
        <v>0</v>
      </c>
      <c r="N29" s="123">
        <f>MEI!W28</f>
        <v>0</v>
      </c>
      <c r="O29" s="125">
        <f>MEI!X28</f>
        <v>0</v>
      </c>
      <c r="P29" s="126" t="e">
        <f>MEI!Y28</f>
        <v>#REF!</v>
      </c>
      <c r="Q29" s="222" t="b">
        <f>IF(LEFT(MEI!L28,1)="V",MEI!R28+MEI!U28)</f>
        <v>0</v>
      </c>
      <c r="R29" s="241">
        <f>MEI!Z28</f>
        <v>0</v>
      </c>
      <c r="S29" s="242">
        <f>MEI!AB28</f>
        <v>0</v>
      </c>
    </row>
    <row r="30" spans="1:19" ht="12.75" customHeight="1" x14ac:dyDescent="0.2">
      <c r="A30" s="717"/>
      <c r="B30" s="120">
        <f>MEI!C29</f>
        <v>0</v>
      </c>
      <c r="C30" s="121">
        <f>MEI!D29</f>
        <v>0</v>
      </c>
      <c r="D30" s="121">
        <f>MEI!E29</f>
        <v>0</v>
      </c>
      <c r="E30" s="121">
        <f>MEI!F29</f>
        <v>0</v>
      </c>
      <c r="F30" s="122">
        <f t="shared" si="0"/>
        <v>0</v>
      </c>
      <c r="G30" s="123">
        <f>MEI!H29</f>
        <v>0</v>
      </c>
      <c r="H30" s="181">
        <f>MEI!I29</f>
        <v>0</v>
      </c>
      <c r="I30" s="160">
        <f>MEI!R29</f>
        <v>0</v>
      </c>
      <c r="J30" s="124">
        <f>MEI!S29</f>
        <v>0</v>
      </c>
      <c r="K30" s="176" t="e">
        <f>MEI!T29</f>
        <v>#REF!</v>
      </c>
      <c r="L30" s="120">
        <f>MEI!U29</f>
        <v>0</v>
      </c>
      <c r="M30" s="123">
        <f>MEI!V29</f>
        <v>0</v>
      </c>
      <c r="N30" s="123">
        <f>MEI!W29</f>
        <v>0</v>
      </c>
      <c r="O30" s="125">
        <f>MEI!X29</f>
        <v>0</v>
      </c>
      <c r="P30" s="126" t="e">
        <f>MEI!Y29</f>
        <v>#REF!</v>
      </c>
      <c r="Q30" s="222" t="b">
        <f>IF(LEFT(MEI!L29,1)="V",MEI!R29+MEI!U29)</f>
        <v>0</v>
      </c>
      <c r="R30" s="241">
        <f>MEI!Z29</f>
        <v>0</v>
      </c>
      <c r="S30" s="242">
        <f>MEI!AB29</f>
        <v>0</v>
      </c>
    </row>
    <row r="31" spans="1:19" ht="13.5" customHeight="1" thickBot="1" x14ac:dyDescent="0.25">
      <c r="A31" s="718"/>
      <c r="B31" s="127" t="e">
        <f>MEI!C30</f>
        <v>#REF!</v>
      </c>
      <c r="C31" s="128">
        <f>MEI!D30</f>
        <v>0</v>
      </c>
      <c r="D31" s="128">
        <f>MEI!E30</f>
        <v>0</v>
      </c>
      <c r="E31" s="128">
        <f>MEI!F30</f>
        <v>0</v>
      </c>
      <c r="F31" s="129">
        <f t="shared" si="0"/>
        <v>0</v>
      </c>
      <c r="G31" s="130">
        <f>MEI!H30</f>
        <v>0</v>
      </c>
      <c r="H31" s="182">
        <f>MEI!I30</f>
        <v>0</v>
      </c>
      <c r="I31" s="161">
        <f>MEI!R30</f>
        <v>0</v>
      </c>
      <c r="J31" s="131">
        <f>MEI!S30</f>
        <v>0</v>
      </c>
      <c r="K31" s="178" t="e">
        <f>MEI!T30</f>
        <v>#REF!</v>
      </c>
      <c r="L31" s="127">
        <f>MEI!U30</f>
        <v>0</v>
      </c>
      <c r="M31" s="130">
        <f>MEI!V30</f>
        <v>0</v>
      </c>
      <c r="N31" s="130">
        <f>MEI!W30</f>
        <v>0</v>
      </c>
      <c r="O31" s="132">
        <f>MEI!X30</f>
        <v>0</v>
      </c>
      <c r="P31" s="133" t="e">
        <f>MEI!Y30</f>
        <v>#REF!</v>
      </c>
      <c r="Q31" s="223" t="b">
        <f>IF(LEFT(MEI!L30,1)="V",MEI!R30+MEI!U30)</f>
        <v>0</v>
      </c>
      <c r="R31" s="243">
        <f>MEI!Z30</f>
        <v>0</v>
      </c>
      <c r="S31" s="244">
        <f>MEI!AB30</f>
        <v>0</v>
      </c>
    </row>
    <row r="32" spans="1:19" ht="12.75" customHeight="1" x14ac:dyDescent="0.2">
      <c r="A32" s="716">
        <f>MEI!B31</f>
        <v>42860</v>
      </c>
      <c r="B32" s="134">
        <f>MEI!C31</f>
        <v>0</v>
      </c>
      <c r="C32" s="135">
        <f>MEI!D31</f>
        <v>0</v>
      </c>
      <c r="D32" s="135">
        <f>MEI!E31</f>
        <v>0</v>
      </c>
      <c r="E32" s="135">
        <f>MEI!F31</f>
        <v>0</v>
      </c>
      <c r="F32" s="136">
        <f t="shared" si="0"/>
        <v>0</v>
      </c>
      <c r="G32" s="137">
        <f>MEI!H31</f>
        <v>0</v>
      </c>
      <c r="H32" s="183">
        <f>MEI!I31</f>
        <v>0</v>
      </c>
      <c r="I32" s="169">
        <f>MEI!R31</f>
        <v>0</v>
      </c>
      <c r="J32" s="138">
        <f>MEI!S31</f>
        <v>0</v>
      </c>
      <c r="K32" s="179" t="e">
        <f>MEI!T31</f>
        <v>#REF!</v>
      </c>
      <c r="L32" s="134">
        <f>MEI!U31</f>
        <v>0</v>
      </c>
      <c r="M32" s="137">
        <f>MEI!V31</f>
        <v>0</v>
      </c>
      <c r="N32" s="137">
        <f>MEI!W31</f>
        <v>0</v>
      </c>
      <c r="O32" s="139">
        <f>MEI!X31</f>
        <v>0</v>
      </c>
      <c r="P32" s="140" t="e">
        <f>MEI!Y31</f>
        <v>#REF!</v>
      </c>
      <c r="Q32" s="221" t="b">
        <f>IF(LEFT(MEI!L31,1)="V",MEI!R31+MEI!U31)</f>
        <v>0</v>
      </c>
      <c r="R32" s="247">
        <f>MEI!Z31</f>
        <v>0</v>
      </c>
      <c r="S32" s="248">
        <f>MEI!AB31</f>
        <v>0</v>
      </c>
    </row>
    <row r="33" spans="1:19" ht="12.75" customHeight="1" x14ac:dyDescent="0.2">
      <c r="A33" s="717"/>
      <c r="B33" s="120">
        <f>MEI!C32</f>
        <v>0</v>
      </c>
      <c r="C33" s="121">
        <f>MEI!D32</f>
        <v>0</v>
      </c>
      <c r="D33" s="121">
        <f>MEI!E32</f>
        <v>0</v>
      </c>
      <c r="E33" s="121">
        <f>MEI!F32</f>
        <v>0</v>
      </c>
      <c r="F33" s="122">
        <f t="shared" si="0"/>
        <v>0</v>
      </c>
      <c r="G33" s="123">
        <f>MEI!H32</f>
        <v>0</v>
      </c>
      <c r="H33" s="181">
        <f>MEI!I32</f>
        <v>0</v>
      </c>
      <c r="I33" s="160">
        <f>MEI!R32</f>
        <v>0</v>
      </c>
      <c r="J33" s="124">
        <f>MEI!S32</f>
        <v>0</v>
      </c>
      <c r="K33" s="176" t="e">
        <f>MEI!T32</f>
        <v>#REF!</v>
      </c>
      <c r="L33" s="120">
        <f>MEI!U32</f>
        <v>0</v>
      </c>
      <c r="M33" s="123">
        <f>MEI!V32</f>
        <v>0</v>
      </c>
      <c r="N33" s="123">
        <f>MEI!W32</f>
        <v>0</v>
      </c>
      <c r="O33" s="125">
        <f>MEI!X32</f>
        <v>0</v>
      </c>
      <c r="P33" s="126" t="e">
        <f>MEI!Y32</f>
        <v>#REF!</v>
      </c>
      <c r="Q33" s="222" t="b">
        <f>IF(LEFT(MEI!L32,1)="V",MEI!R32+MEI!U32)</f>
        <v>0</v>
      </c>
      <c r="R33" s="241">
        <f>MEI!Z32</f>
        <v>0</v>
      </c>
      <c r="S33" s="242">
        <f>MEI!AB32</f>
        <v>0</v>
      </c>
    </row>
    <row r="34" spans="1:19" ht="12.75" customHeight="1" x14ac:dyDescent="0.2">
      <c r="A34" s="717"/>
      <c r="B34" s="120">
        <f>MEI!C33</f>
        <v>0</v>
      </c>
      <c r="C34" s="121">
        <f>MEI!D33</f>
        <v>0</v>
      </c>
      <c r="D34" s="121">
        <f>MEI!E33</f>
        <v>0</v>
      </c>
      <c r="E34" s="121">
        <f>MEI!F33</f>
        <v>0</v>
      </c>
      <c r="F34" s="122">
        <f t="shared" si="0"/>
        <v>0</v>
      </c>
      <c r="G34" s="123">
        <f>MEI!H33</f>
        <v>0</v>
      </c>
      <c r="H34" s="181">
        <f>MEI!I33</f>
        <v>0</v>
      </c>
      <c r="I34" s="160">
        <f>MEI!R33</f>
        <v>0</v>
      </c>
      <c r="J34" s="124">
        <f>MEI!S33</f>
        <v>0</v>
      </c>
      <c r="K34" s="176" t="e">
        <f>MEI!T33</f>
        <v>#REF!</v>
      </c>
      <c r="L34" s="120">
        <f>MEI!U33</f>
        <v>0</v>
      </c>
      <c r="M34" s="123">
        <f>MEI!V33</f>
        <v>0</v>
      </c>
      <c r="N34" s="123">
        <f>MEI!W33</f>
        <v>0</v>
      </c>
      <c r="O34" s="125">
        <f>MEI!X33</f>
        <v>0</v>
      </c>
      <c r="P34" s="126" t="e">
        <f>MEI!Y33</f>
        <v>#REF!</v>
      </c>
      <c r="Q34" s="222" t="b">
        <f>IF(LEFT(MEI!L33,1)="V",MEI!R33+MEI!U33)</f>
        <v>0</v>
      </c>
      <c r="R34" s="241">
        <f>MEI!Z33</f>
        <v>0</v>
      </c>
      <c r="S34" s="242">
        <f>MEI!AB33</f>
        <v>0</v>
      </c>
    </row>
    <row r="35" spans="1:19" ht="12.75" customHeight="1" x14ac:dyDescent="0.2">
      <c r="A35" s="717"/>
      <c r="B35" s="120">
        <f>MEI!C34</f>
        <v>0</v>
      </c>
      <c r="C35" s="121">
        <f>MEI!D34</f>
        <v>0</v>
      </c>
      <c r="D35" s="121">
        <f>MEI!E34</f>
        <v>0</v>
      </c>
      <c r="E35" s="121">
        <f>MEI!F34</f>
        <v>0</v>
      </c>
      <c r="F35" s="122">
        <f t="shared" si="0"/>
        <v>0</v>
      </c>
      <c r="G35" s="123">
        <f>MEI!H34</f>
        <v>0</v>
      </c>
      <c r="H35" s="181">
        <f>MEI!I34</f>
        <v>0</v>
      </c>
      <c r="I35" s="160">
        <f>MEI!R34</f>
        <v>0</v>
      </c>
      <c r="J35" s="124">
        <f>MEI!S34</f>
        <v>0</v>
      </c>
      <c r="K35" s="176" t="e">
        <f>MEI!T34</f>
        <v>#REF!</v>
      </c>
      <c r="L35" s="120">
        <f>MEI!U34</f>
        <v>0</v>
      </c>
      <c r="M35" s="123">
        <f>MEI!V34</f>
        <v>0</v>
      </c>
      <c r="N35" s="123">
        <f>MEI!W34</f>
        <v>0</v>
      </c>
      <c r="O35" s="125">
        <f>MEI!X34</f>
        <v>0</v>
      </c>
      <c r="P35" s="126" t="e">
        <f>MEI!Y34</f>
        <v>#REF!</v>
      </c>
      <c r="Q35" s="222" t="b">
        <f>IF(LEFT(MEI!L34,1)="V",MEI!R34+MEI!U34)</f>
        <v>0</v>
      </c>
      <c r="R35" s="241">
        <f>MEI!Z34</f>
        <v>0</v>
      </c>
      <c r="S35" s="242">
        <f>MEI!AB34</f>
        <v>0</v>
      </c>
    </row>
    <row r="36" spans="1:19" ht="13.5" customHeight="1" thickBot="1" x14ac:dyDescent="0.25">
      <c r="A36" s="718"/>
      <c r="B36" s="141" t="e">
        <f>MEI!C35</f>
        <v>#REF!</v>
      </c>
      <c r="C36" s="142">
        <f>MEI!D35</f>
        <v>0</v>
      </c>
      <c r="D36" s="142">
        <f>MEI!E35</f>
        <v>0</v>
      </c>
      <c r="E36" s="142">
        <f>MEI!F35</f>
        <v>0</v>
      </c>
      <c r="F36" s="143">
        <f t="shared" si="0"/>
        <v>0</v>
      </c>
      <c r="G36" s="144">
        <f>MEI!H35</f>
        <v>0</v>
      </c>
      <c r="H36" s="184">
        <f>MEI!I35</f>
        <v>0</v>
      </c>
      <c r="I36" s="168">
        <f>MEI!R35</f>
        <v>0</v>
      </c>
      <c r="J36" s="145">
        <f>MEI!S35</f>
        <v>0</v>
      </c>
      <c r="K36" s="177" t="e">
        <f>MEI!T35</f>
        <v>#REF!</v>
      </c>
      <c r="L36" s="141">
        <f>MEI!U35</f>
        <v>0</v>
      </c>
      <c r="M36" s="144">
        <f>MEI!V35</f>
        <v>0</v>
      </c>
      <c r="N36" s="144">
        <f>MEI!W35</f>
        <v>0</v>
      </c>
      <c r="O36" s="146">
        <f>MEI!X35</f>
        <v>0</v>
      </c>
      <c r="P36" s="147" t="e">
        <f>MEI!Y35</f>
        <v>#REF!</v>
      </c>
      <c r="Q36" s="224" t="b">
        <f>IF(LEFT(MEI!L35,1)="V",MEI!R35+MEI!U35)</f>
        <v>0</v>
      </c>
      <c r="R36" s="245">
        <f>MEI!Z35</f>
        <v>0</v>
      </c>
      <c r="S36" s="246">
        <f>MEI!AB35</f>
        <v>0</v>
      </c>
    </row>
    <row r="37" spans="1:19" ht="12.75" customHeight="1" x14ac:dyDescent="0.2">
      <c r="A37" s="716">
        <f>MEI!B36</f>
        <v>42861</v>
      </c>
      <c r="B37" s="113">
        <f>MEI!C36</f>
        <v>0</v>
      </c>
      <c r="C37" s="114">
        <f>MEI!D36</f>
        <v>0</v>
      </c>
      <c r="D37" s="114">
        <f>MEI!E36</f>
        <v>0</v>
      </c>
      <c r="E37" s="114">
        <f>MEI!F36</f>
        <v>0</v>
      </c>
      <c r="F37" s="115">
        <f t="shared" si="0"/>
        <v>0</v>
      </c>
      <c r="G37" s="116">
        <f>MEI!H36</f>
        <v>0</v>
      </c>
      <c r="H37" s="180">
        <f>MEI!I36</f>
        <v>0</v>
      </c>
      <c r="I37" s="159">
        <f>MEI!R36</f>
        <v>0</v>
      </c>
      <c r="J37" s="117">
        <f>MEI!S36</f>
        <v>0</v>
      </c>
      <c r="K37" s="175" t="e">
        <f>MEI!T36</f>
        <v>#REF!</v>
      </c>
      <c r="L37" s="113">
        <f>MEI!U36</f>
        <v>0</v>
      </c>
      <c r="M37" s="116">
        <f>MEI!V36</f>
        <v>0</v>
      </c>
      <c r="N37" s="116">
        <f>MEI!W36</f>
        <v>0</v>
      </c>
      <c r="O37" s="118">
        <f>MEI!X36</f>
        <v>0</v>
      </c>
      <c r="P37" s="119" t="e">
        <f>MEI!Y36</f>
        <v>#REF!</v>
      </c>
      <c r="Q37" s="225" t="b">
        <f>IF(LEFT(MEI!L36,1)="V",MEI!R36+MEI!U36)</f>
        <v>0</v>
      </c>
      <c r="R37" s="239">
        <f>MEI!Z36</f>
        <v>0</v>
      </c>
      <c r="S37" s="240">
        <f>MEI!AB36</f>
        <v>0</v>
      </c>
    </row>
    <row r="38" spans="1:19" ht="12.75" customHeight="1" x14ac:dyDescent="0.2">
      <c r="A38" s="717"/>
      <c r="B38" s="120">
        <f>MEI!C37</f>
        <v>0</v>
      </c>
      <c r="C38" s="121">
        <f>MEI!D37</f>
        <v>0</v>
      </c>
      <c r="D38" s="121">
        <f>MEI!E37</f>
        <v>0</v>
      </c>
      <c r="E38" s="121">
        <f>MEI!F37</f>
        <v>0</v>
      </c>
      <c r="F38" s="122">
        <f t="shared" si="0"/>
        <v>0</v>
      </c>
      <c r="G38" s="123">
        <f>MEI!H37</f>
        <v>0</v>
      </c>
      <c r="H38" s="181">
        <f>MEI!I37</f>
        <v>0</v>
      </c>
      <c r="I38" s="160">
        <f>MEI!R37</f>
        <v>0</v>
      </c>
      <c r="J38" s="124">
        <f>MEI!S37</f>
        <v>0</v>
      </c>
      <c r="K38" s="176" t="e">
        <f>MEI!T37</f>
        <v>#REF!</v>
      </c>
      <c r="L38" s="120">
        <f>MEI!U37</f>
        <v>0</v>
      </c>
      <c r="M38" s="123">
        <f>MEI!V37</f>
        <v>0</v>
      </c>
      <c r="N38" s="123">
        <f>MEI!W37</f>
        <v>0</v>
      </c>
      <c r="O38" s="125">
        <f>MEI!X37</f>
        <v>0</v>
      </c>
      <c r="P38" s="126" t="e">
        <f>MEI!Y37</f>
        <v>#REF!</v>
      </c>
      <c r="Q38" s="222" t="b">
        <f>IF(LEFT(MEI!L37,1)="V",MEI!R37+MEI!U37)</f>
        <v>0</v>
      </c>
      <c r="R38" s="241">
        <f>MEI!Z37</f>
        <v>0</v>
      </c>
      <c r="S38" s="242">
        <f>MEI!AB37</f>
        <v>0</v>
      </c>
    </row>
    <row r="39" spans="1:19" ht="12.75" customHeight="1" x14ac:dyDescent="0.2">
      <c r="A39" s="717"/>
      <c r="B39" s="120">
        <f>MEI!C38</f>
        <v>0</v>
      </c>
      <c r="C39" s="121">
        <f>MEI!D38</f>
        <v>0</v>
      </c>
      <c r="D39" s="121">
        <f>MEI!E38</f>
        <v>0</v>
      </c>
      <c r="E39" s="121">
        <f>MEI!F38</f>
        <v>0</v>
      </c>
      <c r="F39" s="122">
        <f t="shared" si="0"/>
        <v>0</v>
      </c>
      <c r="G39" s="123">
        <f>MEI!H38</f>
        <v>0</v>
      </c>
      <c r="H39" s="181">
        <f>MEI!I38</f>
        <v>0</v>
      </c>
      <c r="I39" s="160">
        <f>MEI!R38</f>
        <v>0</v>
      </c>
      <c r="J39" s="124">
        <f>MEI!S38</f>
        <v>0</v>
      </c>
      <c r="K39" s="176" t="e">
        <f>MEI!T38</f>
        <v>#REF!</v>
      </c>
      <c r="L39" s="120">
        <f>MEI!U38</f>
        <v>0</v>
      </c>
      <c r="M39" s="123">
        <f>MEI!V38</f>
        <v>0</v>
      </c>
      <c r="N39" s="123">
        <f>MEI!W38</f>
        <v>0</v>
      </c>
      <c r="O39" s="125">
        <f>MEI!X38</f>
        <v>0</v>
      </c>
      <c r="P39" s="126" t="e">
        <f>MEI!Y38</f>
        <v>#REF!</v>
      </c>
      <c r="Q39" s="222" t="b">
        <f>IF(LEFT(MEI!L38,1)="V",MEI!R38+MEI!U38)</f>
        <v>0</v>
      </c>
      <c r="R39" s="241">
        <f>MEI!Z38</f>
        <v>0</v>
      </c>
      <c r="S39" s="242">
        <f>MEI!AB38</f>
        <v>0</v>
      </c>
    </row>
    <row r="40" spans="1:19" ht="12.75" customHeight="1" x14ac:dyDescent="0.2">
      <c r="A40" s="717"/>
      <c r="B40" s="120">
        <f>MEI!C39</f>
        <v>0</v>
      </c>
      <c r="C40" s="121">
        <f>MEI!D39</f>
        <v>0</v>
      </c>
      <c r="D40" s="121">
        <f>MEI!E39</f>
        <v>0</v>
      </c>
      <c r="E40" s="121">
        <f>MEI!F39</f>
        <v>0</v>
      </c>
      <c r="F40" s="122">
        <f t="shared" si="0"/>
        <v>0</v>
      </c>
      <c r="G40" s="123">
        <f>MEI!H39</f>
        <v>0</v>
      </c>
      <c r="H40" s="181">
        <f>MEI!I39</f>
        <v>0</v>
      </c>
      <c r="I40" s="160">
        <f>MEI!R39</f>
        <v>0</v>
      </c>
      <c r="J40" s="124">
        <f>MEI!S39</f>
        <v>0</v>
      </c>
      <c r="K40" s="176" t="e">
        <f>MEI!T39</f>
        <v>#REF!</v>
      </c>
      <c r="L40" s="120">
        <f>MEI!U39</f>
        <v>0</v>
      </c>
      <c r="M40" s="123">
        <f>MEI!V39</f>
        <v>0</v>
      </c>
      <c r="N40" s="123">
        <f>MEI!W39</f>
        <v>0</v>
      </c>
      <c r="O40" s="125">
        <f>MEI!X39</f>
        <v>0</v>
      </c>
      <c r="P40" s="126" t="e">
        <f>MEI!Y39</f>
        <v>#REF!</v>
      </c>
      <c r="Q40" s="222" t="b">
        <f>IF(LEFT(MEI!L39,1)="V",MEI!R39+MEI!U39)</f>
        <v>0</v>
      </c>
      <c r="R40" s="241">
        <f>MEI!Z39</f>
        <v>0</v>
      </c>
      <c r="S40" s="242">
        <f>MEI!AB39</f>
        <v>0</v>
      </c>
    </row>
    <row r="41" spans="1:19" ht="13.5" customHeight="1" thickBot="1" x14ac:dyDescent="0.25">
      <c r="A41" s="718"/>
      <c r="B41" s="127" t="e">
        <f>MEI!C40</f>
        <v>#REF!</v>
      </c>
      <c r="C41" s="128">
        <f>MEI!D40</f>
        <v>0</v>
      </c>
      <c r="D41" s="128">
        <f>MEI!E40</f>
        <v>0</v>
      </c>
      <c r="E41" s="128">
        <f>MEI!F40</f>
        <v>0</v>
      </c>
      <c r="F41" s="129">
        <f t="shared" si="0"/>
        <v>0</v>
      </c>
      <c r="G41" s="130">
        <f>MEI!H40</f>
        <v>0</v>
      </c>
      <c r="H41" s="182">
        <f>MEI!I40</f>
        <v>0</v>
      </c>
      <c r="I41" s="161">
        <f>MEI!R40</f>
        <v>0</v>
      </c>
      <c r="J41" s="131">
        <f>MEI!S40</f>
        <v>0</v>
      </c>
      <c r="K41" s="178" t="e">
        <f>MEI!T40</f>
        <v>#REF!</v>
      </c>
      <c r="L41" s="127">
        <f>MEI!U40</f>
        <v>0</v>
      </c>
      <c r="M41" s="130">
        <f>MEI!V40</f>
        <v>0</v>
      </c>
      <c r="N41" s="130">
        <f>MEI!W40</f>
        <v>0</v>
      </c>
      <c r="O41" s="132">
        <f>MEI!X40</f>
        <v>0</v>
      </c>
      <c r="P41" s="133" t="e">
        <f>MEI!Y40</f>
        <v>#REF!</v>
      </c>
      <c r="Q41" s="223" t="b">
        <f>IF(LEFT(MEI!L40,1)="V",MEI!R40+MEI!U40)</f>
        <v>0</v>
      </c>
      <c r="R41" s="243">
        <f>MEI!Z40</f>
        <v>0</v>
      </c>
      <c r="S41" s="244">
        <f>MEI!AB40</f>
        <v>0</v>
      </c>
    </row>
    <row r="42" spans="1:19" ht="12.75" customHeight="1" x14ac:dyDescent="0.2">
      <c r="A42" s="716">
        <f>MEI!B41</f>
        <v>42862</v>
      </c>
      <c r="B42" s="113">
        <f>MEI!C41</f>
        <v>0</v>
      </c>
      <c r="C42" s="114">
        <f>MEI!D41</f>
        <v>0</v>
      </c>
      <c r="D42" s="114">
        <f>MEI!E41</f>
        <v>0</v>
      </c>
      <c r="E42" s="114">
        <f>MEI!F41</f>
        <v>0</v>
      </c>
      <c r="F42" s="115">
        <f t="shared" si="0"/>
        <v>0</v>
      </c>
      <c r="G42" s="116">
        <f>MEI!H41</f>
        <v>0</v>
      </c>
      <c r="H42" s="180">
        <f>MEI!I41</f>
        <v>0</v>
      </c>
      <c r="I42" s="159">
        <f>MEI!R41</f>
        <v>0</v>
      </c>
      <c r="J42" s="117">
        <f>MEI!S41</f>
        <v>0</v>
      </c>
      <c r="K42" s="175" t="e">
        <f>MEI!T41</f>
        <v>#REF!</v>
      </c>
      <c r="L42" s="113">
        <f>MEI!U41</f>
        <v>0</v>
      </c>
      <c r="M42" s="116">
        <f>MEI!V41</f>
        <v>0</v>
      </c>
      <c r="N42" s="116">
        <f>MEI!W41</f>
        <v>0</v>
      </c>
      <c r="O42" s="118">
        <f>MEI!X41</f>
        <v>0</v>
      </c>
      <c r="P42" s="119" t="e">
        <f>MEI!Y41</f>
        <v>#REF!</v>
      </c>
      <c r="Q42" s="221" t="b">
        <f>IF(LEFT(MEI!L41,1)="V",MEI!R41+MEI!U41)</f>
        <v>0</v>
      </c>
      <c r="R42" s="239">
        <f>MEI!Z41</f>
        <v>0</v>
      </c>
      <c r="S42" s="240">
        <f>MEI!AB41</f>
        <v>0</v>
      </c>
    </row>
    <row r="43" spans="1:19" ht="12.75" customHeight="1" x14ac:dyDescent="0.2">
      <c r="A43" s="717"/>
      <c r="B43" s="120">
        <f>MEI!C42</f>
        <v>0</v>
      </c>
      <c r="C43" s="121">
        <f>MEI!D42</f>
        <v>0</v>
      </c>
      <c r="D43" s="121">
        <f>MEI!E42</f>
        <v>0</v>
      </c>
      <c r="E43" s="121">
        <f>MEI!F42</f>
        <v>0</v>
      </c>
      <c r="F43" s="122">
        <f t="shared" si="0"/>
        <v>0</v>
      </c>
      <c r="G43" s="123">
        <f>MEI!H42</f>
        <v>0</v>
      </c>
      <c r="H43" s="181">
        <f>MEI!I42</f>
        <v>0</v>
      </c>
      <c r="I43" s="160">
        <f>MEI!R42</f>
        <v>0</v>
      </c>
      <c r="J43" s="124">
        <f>MEI!S42</f>
        <v>0</v>
      </c>
      <c r="K43" s="176" t="e">
        <f>MEI!T42</f>
        <v>#REF!</v>
      </c>
      <c r="L43" s="120">
        <f>MEI!U42</f>
        <v>0</v>
      </c>
      <c r="M43" s="123">
        <f>MEI!V42</f>
        <v>0</v>
      </c>
      <c r="N43" s="123">
        <f>MEI!W42</f>
        <v>0</v>
      </c>
      <c r="O43" s="125">
        <f>MEI!X42</f>
        <v>0</v>
      </c>
      <c r="P43" s="126" t="e">
        <f>MEI!Y42</f>
        <v>#REF!</v>
      </c>
      <c r="Q43" s="222" t="b">
        <f>IF(LEFT(MEI!L42,1)="V",MEI!R42+MEI!U42)</f>
        <v>0</v>
      </c>
      <c r="R43" s="241">
        <f>MEI!Z42</f>
        <v>0</v>
      </c>
      <c r="S43" s="242">
        <f>MEI!AB42</f>
        <v>0</v>
      </c>
    </row>
    <row r="44" spans="1:19" ht="12.75" customHeight="1" x14ac:dyDescent="0.2">
      <c r="A44" s="717"/>
      <c r="B44" s="120">
        <f>MEI!C43</f>
        <v>0</v>
      </c>
      <c r="C44" s="121">
        <f>MEI!D43</f>
        <v>0</v>
      </c>
      <c r="D44" s="121">
        <f>MEI!E43</f>
        <v>0</v>
      </c>
      <c r="E44" s="121">
        <f>MEI!F43</f>
        <v>0</v>
      </c>
      <c r="F44" s="122">
        <f t="shared" si="0"/>
        <v>0</v>
      </c>
      <c r="G44" s="123">
        <f>MEI!H43</f>
        <v>0</v>
      </c>
      <c r="H44" s="181">
        <f>MEI!I43</f>
        <v>0</v>
      </c>
      <c r="I44" s="160">
        <f>MEI!R43</f>
        <v>0</v>
      </c>
      <c r="J44" s="124">
        <f>MEI!S43</f>
        <v>0</v>
      </c>
      <c r="K44" s="176" t="e">
        <f>MEI!T43</f>
        <v>#REF!</v>
      </c>
      <c r="L44" s="120">
        <f>MEI!U43</f>
        <v>0</v>
      </c>
      <c r="M44" s="123">
        <f>MEI!V43</f>
        <v>0</v>
      </c>
      <c r="N44" s="123">
        <f>MEI!W43</f>
        <v>0</v>
      </c>
      <c r="O44" s="125">
        <f>MEI!X43</f>
        <v>0</v>
      </c>
      <c r="P44" s="126" t="e">
        <f>MEI!Y43</f>
        <v>#REF!</v>
      </c>
      <c r="Q44" s="222" t="b">
        <f>IF(LEFT(MEI!L43,1)="V",MEI!R43+MEI!U43)</f>
        <v>0</v>
      </c>
      <c r="R44" s="241">
        <f>MEI!Z43</f>
        <v>0</v>
      </c>
      <c r="S44" s="242">
        <f>MEI!AB43</f>
        <v>0</v>
      </c>
    </row>
    <row r="45" spans="1:19" ht="12.75" customHeight="1" x14ac:dyDescent="0.2">
      <c r="A45" s="717"/>
      <c r="B45" s="120">
        <f>MEI!C44</f>
        <v>0</v>
      </c>
      <c r="C45" s="121">
        <f>MEI!D44</f>
        <v>0</v>
      </c>
      <c r="D45" s="121">
        <f>MEI!E44</f>
        <v>0</v>
      </c>
      <c r="E45" s="121">
        <f>MEI!F44</f>
        <v>0</v>
      </c>
      <c r="F45" s="122">
        <f t="shared" si="0"/>
        <v>0</v>
      </c>
      <c r="G45" s="123">
        <f>MEI!H44</f>
        <v>0</v>
      </c>
      <c r="H45" s="181">
        <f>MEI!I44</f>
        <v>0</v>
      </c>
      <c r="I45" s="160">
        <f>MEI!R44</f>
        <v>0</v>
      </c>
      <c r="J45" s="124">
        <f>MEI!S44</f>
        <v>0</v>
      </c>
      <c r="K45" s="176" t="e">
        <f>MEI!T44</f>
        <v>#REF!</v>
      </c>
      <c r="L45" s="120">
        <f>MEI!U44</f>
        <v>0</v>
      </c>
      <c r="M45" s="123">
        <f>MEI!V44</f>
        <v>0</v>
      </c>
      <c r="N45" s="123">
        <f>MEI!W44</f>
        <v>0</v>
      </c>
      <c r="O45" s="125">
        <f>MEI!X44</f>
        <v>0</v>
      </c>
      <c r="P45" s="126" t="e">
        <f>MEI!Y44</f>
        <v>#REF!</v>
      </c>
      <c r="Q45" s="222" t="b">
        <f>IF(LEFT(MEI!L44,1)="V",MEI!R44+MEI!U44)</f>
        <v>0</v>
      </c>
      <c r="R45" s="241">
        <f>MEI!Z44</f>
        <v>0</v>
      </c>
      <c r="S45" s="242">
        <f>MEI!AB44</f>
        <v>0</v>
      </c>
    </row>
    <row r="46" spans="1:19" ht="13.5" customHeight="1" thickBot="1" x14ac:dyDescent="0.25">
      <c r="A46" s="718"/>
      <c r="B46" s="127" t="e">
        <f>MEI!C45</f>
        <v>#REF!</v>
      </c>
      <c r="C46" s="128">
        <f>MEI!D45</f>
        <v>0</v>
      </c>
      <c r="D46" s="128">
        <f>MEI!E45</f>
        <v>0</v>
      </c>
      <c r="E46" s="128">
        <f>MEI!F45</f>
        <v>0</v>
      </c>
      <c r="F46" s="129">
        <f t="shared" si="0"/>
        <v>0</v>
      </c>
      <c r="G46" s="130">
        <f>MEI!H45</f>
        <v>0</v>
      </c>
      <c r="H46" s="182">
        <f>MEI!I45</f>
        <v>0</v>
      </c>
      <c r="I46" s="161">
        <f>MEI!R45</f>
        <v>0</v>
      </c>
      <c r="J46" s="131">
        <f>MEI!S45</f>
        <v>0</v>
      </c>
      <c r="K46" s="178" t="e">
        <f>MEI!T45</f>
        <v>#REF!</v>
      </c>
      <c r="L46" s="127">
        <f>MEI!U45</f>
        <v>0</v>
      </c>
      <c r="M46" s="130">
        <f>MEI!V45</f>
        <v>0</v>
      </c>
      <c r="N46" s="130">
        <f>MEI!W45</f>
        <v>0</v>
      </c>
      <c r="O46" s="132">
        <f>MEI!X45</f>
        <v>0</v>
      </c>
      <c r="P46" s="133" t="e">
        <f>MEI!Y45</f>
        <v>#REF!</v>
      </c>
      <c r="Q46" s="224" t="b">
        <f>IF(LEFT(MEI!L45,1)="V",MEI!R45+MEI!U45)</f>
        <v>0</v>
      </c>
      <c r="R46" s="243">
        <f>MEI!Z45</f>
        <v>0</v>
      </c>
      <c r="S46" s="244">
        <f>MEI!AB45</f>
        <v>0</v>
      </c>
    </row>
    <row r="47" spans="1:19" ht="12.75" customHeight="1" x14ac:dyDescent="0.2">
      <c r="A47" s="716">
        <f>MEI!B46</f>
        <v>42863</v>
      </c>
      <c r="B47" s="113">
        <f>MEI!C46</f>
        <v>0</v>
      </c>
      <c r="C47" s="114">
        <f>MEI!D46</f>
        <v>0</v>
      </c>
      <c r="D47" s="114">
        <f>MEI!E46</f>
        <v>0</v>
      </c>
      <c r="E47" s="114">
        <f>MEI!F46</f>
        <v>0</v>
      </c>
      <c r="F47" s="115">
        <f t="shared" si="0"/>
        <v>0</v>
      </c>
      <c r="G47" s="116">
        <f>MEI!H46</f>
        <v>0</v>
      </c>
      <c r="H47" s="180">
        <f>MEI!I46</f>
        <v>0</v>
      </c>
      <c r="I47" s="159">
        <f>MEI!R46</f>
        <v>0</v>
      </c>
      <c r="J47" s="117">
        <f>MEI!S46</f>
        <v>0</v>
      </c>
      <c r="K47" s="175" t="e">
        <f>MEI!T46</f>
        <v>#REF!</v>
      </c>
      <c r="L47" s="113">
        <f>MEI!U46</f>
        <v>0</v>
      </c>
      <c r="M47" s="116">
        <f>MEI!V46</f>
        <v>0</v>
      </c>
      <c r="N47" s="116">
        <f>MEI!W46</f>
        <v>0</v>
      </c>
      <c r="O47" s="118">
        <f>MEI!X46</f>
        <v>0</v>
      </c>
      <c r="P47" s="119" t="e">
        <f>MEI!Y46</f>
        <v>#REF!</v>
      </c>
      <c r="Q47" s="221" t="b">
        <f>IF(LEFT(MEI!L46,1)="V",MEI!R46+MEI!U46)</f>
        <v>0</v>
      </c>
      <c r="R47" s="239">
        <f>MEI!Z46</f>
        <v>0</v>
      </c>
      <c r="S47" s="240">
        <f>MEI!AB46</f>
        <v>0</v>
      </c>
    </row>
    <row r="48" spans="1:19" ht="12.75" customHeight="1" x14ac:dyDescent="0.2">
      <c r="A48" s="717"/>
      <c r="B48" s="120">
        <f>MEI!C47</f>
        <v>0</v>
      </c>
      <c r="C48" s="121">
        <f>MEI!D47</f>
        <v>0</v>
      </c>
      <c r="D48" s="121">
        <f>MEI!E47</f>
        <v>0</v>
      </c>
      <c r="E48" s="121">
        <f>MEI!F47</f>
        <v>0</v>
      </c>
      <c r="F48" s="122">
        <f t="shared" si="0"/>
        <v>0</v>
      </c>
      <c r="G48" s="123">
        <f>MEI!H47</f>
        <v>0</v>
      </c>
      <c r="H48" s="181">
        <f>MEI!I47</f>
        <v>0</v>
      </c>
      <c r="I48" s="160">
        <f>MEI!R47</f>
        <v>0</v>
      </c>
      <c r="J48" s="124">
        <f>MEI!S47</f>
        <v>0</v>
      </c>
      <c r="K48" s="176" t="e">
        <f>MEI!T47</f>
        <v>#REF!</v>
      </c>
      <c r="L48" s="120">
        <f>MEI!U47</f>
        <v>0</v>
      </c>
      <c r="M48" s="123">
        <f>MEI!V47</f>
        <v>0</v>
      </c>
      <c r="N48" s="123">
        <f>MEI!W47</f>
        <v>0</v>
      </c>
      <c r="O48" s="125">
        <f>MEI!X47</f>
        <v>0</v>
      </c>
      <c r="P48" s="126" t="e">
        <f>MEI!Y47</f>
        <v>#REF!</v>
      </c>
      <c r="Q48" s="222" t="b">
        <f>IF(LEFT(MEI!L47,1)="V",MEI!R47+MEI!U47)</f>
        <v>0</v>
      </c>
      <c r="R48" s="241">
        <f>MEI!Z47</f>
        <v>0</v>
      </c>
      <c r="S48" s="242">
        <f>MEI!AB47</f>
        <v>0</v>
      </c>
    </row>
    <row r="49" spans="1:19" ht="12.75" customHeight="1" x14ac:dyDescent="0.2">
      <c r="A49" s="717"/>
      <c r="B49" s="120">
        <f>MEI!C48</f>
        <v>0</v>
      </c>
      <c r="C49" s="121">
        <f>MEI!D48</f>
        <v>0</v>
      </c>
      <c r="D49" s="121">
        <f>MEI!E48</f>
        <v>0</v>
      </c>
      <c r="E49" s="121">
        <f>MEI!F48</f>
        <v>0</v>
      </c>
      <c r="F49" s="122">
        <f t="shared" si="0"/>
        <v>0</v>
      </c>
      <c r="G49" s="123">
        <f>MEI!H48</f>
        <v>0</v>
      </c>
      <c r="H49" s="181">
        <f>MEI!I48</f>
        <v>0</v>
      </c>
      <c r="I49" s="160">
        <f>MEI!R48</f>
        <v>0</v>
      </c>
      <c r="J49" s="124">
        <f>MEI!S48</f>
        <v>0</v>
      </c>
      <c r="K49" s="176" t="e">
        <f>MEI!T48</f>
        <v>#REF!</v>
      </c>
      <c r="L49" s="120">
        <f>MEI!U48</f>
        <v>0</v>
      </c>
      <c r="M49" s="123">
        <f>MEI!V48</f>
        <v>0</v>
      </c>
      <c r="N49" s="123">
        <f>MEI!W48</f>
        <v>0</v>
      </c>
      <c r="O49" s="125">
        <f>MEI!X48</f>
        <v>0</v>
      </c>
      <c r="P49" s="126" t="e">
        <f>MEI!Y48</f>
        <v>#REF!</v>
      </c>
      <c r="Q49" s="222" t="b">
        <f>IF(LEFT(MEI!L48,1)="V",MEI!R48+MEI!U48)</f>
        <v>0</v>
      </c>
      <c r="R49" s="241">
        <f>MEI!Z48</f>
        <v>0</v>
      </c>
      <c r="S49" s="242">
        <f>MEI!AB48</f>
        <v>0</v>
      </c>
    </row>
    <row r="50" spans="1:19" ht="12.75" customHeight="1" x14ac:dyDescent="0.2">
      <c r="A50" s="717"/>
      <c r="B50" s="120">
        <f>MEI!C49</f>
        <v>0</v>
      </c>
      <c r="C50" s="121">
        <f>MEI!D49</f>
        <v>0</v>
      </c>
      <c r="D50" s="121">
        <f>MEI!E49</f>
        <v>0</v>
      </c>
      <c r="E50" s="121">
        <f>MEI!F49</f>
        <v>0</v>
      </c>
      <c r="F50" s="122">
        <f t="shared" si="0"/>
        <v>0</v>
      </c>
      <c r="G50" s="123">
        <f>MEI!H49</f>
        <v>0</v>
      </c>
      <c r="H50" s="181">
        <f>MEI!I49</f>
        <v>0</v>
      </c>
      <c r="I50" s="160">
        <f>MEI!R49</f>
        <v>0</v>
      </c>
      <c r="J50" s="124">
        <f>MEI!S49</f>
        <v>0</v>
      </c>
      <c r="K50" s="176" t="e">
        <f>MEI!T49</f>
        <v>#REF!</v>
      </c>
      <c r="L50" s="120">
        <f>MEI!U49</f>
        <v>0</v>
      </c>
      <c r="M50" s="123">
        <f>MEI!V49</f>
        <v>0</v>
      </c>
      <c r="N50" s="123">
        <f>MEI!W49</f>
        <v>0</v>
      </c>
      <c r="O50" s="125">
        <f>MEI!X49</f>
        <v>0</v>
      </c>
      <c r="P50" s="126" t="e">
        <f>MEI!Y49</f>
        <v>#REF!</v>
      </c>
      <c r="Q50" s="222" t="b">
        <f>IF(LEFT(MEI!L49,1)="V",MEI!R49+MEI!U49)</f>
        <v>0</v>
      </c>
      <c r="R50" s="241">
        <f>MEI!Z49</f>
        <v>0</v>
      </c>
      <c r="S50" s="242">
        <f>MEI!AB49</f>
        <v>0</v>
      </c>
    </row>
    <row r="51" spans="1:19" ht="13.5" customHeight="1" thickBot="1" x14ac:dyDescent="0.25">
      <c r="A51" s="718"/>
      <c r="B51" s="127" t="e">
        <f>MEI!C50</f>
        <v>#REF!</v>
      </c>
      <c r="C51" s="128">
        <f>MEI!D50</f>
        <v>0</v>
      </c>
      <c r="D51" s="128">
        <f>MEI!E50</f>
        <v>0</v>
      </c>
      <c r="E51" s="128">
        <f>MEI!F50</f>
        <v>0</v>
      </c>
      <c r="F51" s="129">
        <f t="shared" si="0"/>
        <v>0</v>
      </c>
      <c r="G51" s="130">
        <f>MEI!H50</f>
        <v>0</v>
      </c>
      <c r="H51" s="182">
        <f>MEI!I50</f>
        <v>0</v>
      </c>
      <c r="I51" s="161">
        <f>MEI!R50</f>
        <v>0</v>
      </c>
      <c r="J51" s="131">
        <f>MEI!S50</f>
        <v>0</v>
      </c>
      <c r="K51" s="178" t="e">
        <f>MEI!T50</f>
        <v>#REF!</v>
      </c>
      <c r="L51" s="127">
        <f>MEI!U50</f>
        <v>0</v>
      </c>
      <c r="M51" s="130">
        <f>MEI!V50</f>
        <v>0</v>
      </c>
      <c r="N51" s="130">
        <f>MEI!W50</f>
        <v>0</v>
      </c>
      <c r="O51" s="132">
        <f>MEI!X50</f>
        <v>0</v>
      </c>
      <c r="P51" s="133" t="e">
        <f>MEI!Y50</f>
        <v>#REF!</v>
      </c>
      <c r="Q51" s="224" t="b">
        <f>IF(LEFT(MEI!L50,1)="V",MEI!R50+MEI!U50)</f>
        <v>0</v>
      </c>
      <c r="R51" s="243">
        <f>MEI!Z50</f>
        <v>0</v>
      </c>
      <c r="S51" s="244">
        <f>MEI!AB50</f>
        <v>0</v>
      </c>
    </row>
    <row r="52" spans="1:19" ht="12.75" customHeight="1" x14ac:dyDescent="0.2">
      <c r="A52" s="716">
        <f>MEI!B51</f>
        <v>42864</v>
      </c>
      <c r="B52" s="134">
        <f>MEI!C51</f>
        <v>0</v>
      </c>
      <c r="C52" s="135">
        <f>MEI!D51</f>
        <v>0</v>
      </c>
      <c r="D52" s="135">
        <f>MEI!E51</f>
        <v>0</v>
      </c>
      <c r="E52" s="135">
        <f>MEI!F51</f>
        <v>0</v>
      </c>
      <c r="F52" s="136">
        <f t="shared" si="0"/>
        <v>0</v>
      </c>
      <c r="G52" s="137">
        <f>MEI!H51</f>
        <v>0</v>
      </c>
      <c r="H52" s="183">
        <f>MEI!I51</f>
        <v>0</v>
      </c>
      <c r="I52" s="169">
        <f>MEI!R51</f>
        <v>0</v>
      </c>
      <c r="J52" s="138">
        <f>MEI!S51</f>
        <v>0</v>
      </c>
      <c r="K52" s="179" t="e">
        <f>MEI!T51</f>
        <v>#REF!</v>
      </c>
      <c r="L52" s="134">
        <f>MEI!U51</f>
        <v>0</v>
      </c>
      <c r="M52" s="137">
        <f>MEI!V51</f>
        <v>0</v>
      </c>
      <c r="N52" s="137">
        <f>MEI!W51</f>
        <v>0</v>
      </c>
      <c r="O52" s="139">
        <f>MEI!X51</f>
        <v>0</v>
      </c>
      <c r="P52" s="140" t="e">
        <f>MEI!Y51</f>
        <v>#REF!</v>
      </c>
      <c r="Q52" s="221" t="b">
        <f>IF(LEFT(MEI!L51,1)="V",MEI!R51+MEI!U51)</f>
        <v>0</v>
      </c>
      <c r="R52" s="247">
        <f>MEI!Z51</f>
        <v>0</v>
      </c>
      <c r="S52" s="248">
        <f>MEI!AB51</f>
        <v>0</v>
      </c>
    </row>
    <row r="53" spans="1:19" ht="12.75" customHeight="1" x14ac:dyDescent="0.2">
      <c r="A53" s="717"/>
      <c r="B53" s="120">
        <f>MEI!C52</f>
        <v>0</v>
      </c>
      <c r="C53" s="121">
        <f>MEI!D52</f>
        <v>0</v>
      </c>
      <c r="D53" s="121">
        <f>MEI!E52</f>
        <v>0</v>
      </c>
      <c r="E53" s="121">
        <f>MEI!F52</f>
        <v>0</v>
      </c>
      <c r="F53" s="122">
        <f t="shared" si="0"/>
        <v>0</v>
      </c>
      <c r="G53" s="123">
        <f>MEI!H52</f>
        <v>0</v>
      </c>
      <c r="H53" s="181">
        <f>MEI!I52</f>
        <v>0</v>
      </c>
      <c r="I53" s="160">
        <f>MEI!R52</f>
        <v>0</v>
      </c>
      <c r="J53" s="124">
        <f>MEI!S52</f>
        <v>0</v>
      </c>
      <c r="K53" s="176" t="e">
        <f>MEI!T52</f>
        <v>#REF!</v>
      </c>
      <c r="L53" s="120">
        <f>MEI!U52</f>
        <v>0</v>
      </c>
      <c r="M53" s="123">
        <f>MEI!V52</f>
        <v>0</v>
      </c>
      <c r="N53" s="123">
        <f>MEI!W52</f>
        <v>0</v>
      </c>
      <c r="O53" s="125">
        <f>MEI!X52</f>
        <v>0</v>
      </c>
      <c r="P53" s="126" t="e">
        <f>MEI!Y52</f>
        <v>#REF!</v>
      </c>
      <c r="Q53" s="222" t="b">
        <f>IF(LEFT(MEI!L52,1)="V",MEI!R52+MEI!U52)</f>
        <v>0</v>
      </c>
      <c r="R53" s="241">
        <f>MEI!Z52</f>
        <v>0</v>
      </c>
      <c r="S53" s="242">
        <f>MEI!AB52</f>
        <v>0</v>
      </c>
    </row>
    <row r="54" spans="1:19" ht="12.75" customHeight="1" x14ac:dyDescent="0.2">
      <c r="A54" s="717"/>
      <c r="B54" s="120">
        <f>MEI!C53</f>
        <v>0</v>
      </c>
      <c r="C54" s="121">
        <f>MEI!D53</f>
        <v>0</v>
      </c>
      <c r="D54" s="121">
        <f>MEI!E53</f>
        <v>0</v>
      </c>
      <c r="E54" s="121">
        <f>MEI!F53</f>
        <v>0</v>
      </c>
      <c r="F54" s="122">
        <f t="shared" si="0"/>
        <v>0</v>
      </c>
      <c r="G54" s="123">
        <f>MEI!H53</f>
        <v>0</v>
      </c>
      <c r="H54" s="181">
        <f>MEI!I53</f>
        <v>0</v>
      </c>
      <c r="I54" s="160">
        <f>MEI!R53</f>
        <v>0</v>
      </c>
      <c r="J54" s="124">
        <f>MEI!S53</f>
        <v>0</v>
      </c>
      <c r="K54" s="176" t="e">
        <f>MEI!T53</f>
        <v>#REF!</v>
      </c>
      <c r="L54" s="120">
        <f>MEI!U53</f>
        <v>0</v>
      </c>
      <c r="M54" s="123">
        <f>MEI!V53</f>
        <v>0</v>
      </c>
      <c r="N54" s="123">
        <f>MEI!W53</f>
        <v>0</v>
      </c>
      <c r="O54" s="125">
        <f>MEI!X53</f>
        <v>0</v>
      </c>
      <c r="P54" s="126" t="e">
        <f>MEI!Y53</f>
        <v>#REF!</v>
      </c>
      <c r="Q54" s="222" t="b">
        <f>IF(LEFT(MEI!L53,1)="V",MEI!R53+MEI!U53)</f>
        <v>0</v>
      </c>
      <c r="R54" s="241">
        <f>MEI!Z53</f>
        <v>0</v>
      </c>
      <c r="S54" s="242">
        <f>MEI!AB53</f>
        <v>0</v>
      </c>
    </row>
    <row r="55" spans="1:19" ht="12.75" customHeight="1" x14ac:dyDescent="0.2">
      <c r="A55" s="717"/>
      <c r="B55" s="120">
        <f>MEI!C54</f>
        <v>0</v>
      </c>
      <c r="C55" s="121">
        <f>MEI!D54</f>
        <v>0</v>
      </c>
      <c r="D55" s="121">
        <f>MEI!E54</f>
        <v>0</v>
      </c>
      <c r="E55" s="121">
        <f>MEI!F54</f>
        <v>0</v>
      </c>
      <c r="F55" s="122">
        <f t="shared" si="0"/>
        <v>0</v>
      </c>
      <c r="G55" s="123">
        <f>MEI!H54</f>
        <v>0</v>
      </c>
      <c r="H55" s="181">
        <f>MEI!I54</f>
        <v>0</v>
      </c>
      <c r="I55" s="160">
        <f>MEI!R54</f>
        <v>0</v>
      </c>
      <c r="J55" s="124">
        <f>MEI!S54</f>
        <v>0</v>
      </c>
      <c r="K55" s="176" t="e">
        <f>MEI!T54</f>
        <v>#REF!</v>
      </c>
      <c r="L55" s="120">
        <f>MEI!U54</f>
        <v>0</v>
      </c>
      <c r="M55" s="123">
        <f>MEI!V54</f>
        <v>0</v>
      </c>
      <c r="N55" s="123">
        <f>MEI!W54</f>
        <v>0</v>
      </c>
      <c r="O55" s="125">
        <f>MEI!X54</f>
        <v>0</v>
      </c>
      <c r="P55" s="126" t="e">
        <f>MEI!Y54</f>
        <v>#REF!</v>
      </c>
      <c r="Q55" s="222" t="b">
        <f>IF(LEFT(MEI!L54,1)="V",MEI!R54+MEI!U54)</f>
        <v>0</v>
      </c>
      <c r="R55" s="241">
        <f>MEI!Z54</f>
        <v>0</v>
      </c>
      <c r="S55" s="242">
        <f>MEI!AB54</f>
        <v>0</v>
      </c>
    </row>
    <row r="56" spans="1:19" ht="13.5" customHeight="1" thickBot="1" x14ac:dyDescent="0.25">
      <c r="A56" s="718"/>
      <c r="B56" s="141" t="e">
        <f>MEI!C55</f>
        <v>#REF!</v>
      </c>
      <c r="C56" s="142">
        <f>MEI!D55</f>
        <v>0</v>
      </c>
      <c r="D56" s="142">
        <f>MEI!E55</f>
        <v>0</v>
      </c>
      <c r="E56" s="142">
        <f>MEI!F55</f>
        <v>0</v>
      </c>
      <c r="F56" s="143">
        <f t="shared" si="0"/>
        <v>0</v>
      </c>
      <c r="G56" s="144">
        <f>MEI!H55</f>
        <v>0</v>
      </c>
      <c r="H56" s="184">
        <f>MEI!I55</f>
        <v>0</v>
      </c>
      <c r="I56" s="168">
        <f>MEI!R55</f>
        <v>0</v>
      </c>
      <c r="J56" s="145">
        <f>MEI!S55</f>
        <v>0</v>
      </c>
      <c r="K56" s="177" t="e">
        <f>MEI!T55</f>
        <v>#REF!</v>
      </c>
      <c r="L56" s="141">
        <f>MEI!U55</f>
        <v>0</v>
      </c>
      <c r="M56" s="144">
        <f>MEI!V55</f>
        <v>0</v>
      </c>
      <c r="N56" s="144">
        <f>MEI!W55</f>
        <v>0</v>
      </c>
      <c r="O56" s="146">
        <f>MEI!X55</f>
        <v>0</v>
      </c>
      <c r="P56" s="147" t="e">
        <f>MEI!Y55</f>
        <v>#REF!</v>
      </c>
      <c r="Q56" s="224" t="b">
        <f>IF(LEFT(MEI!L55,1)="V",MEI!R55+MEI!U55)</f>
        <v>0</v>
      </c>
      <c r="R56" s="245">
        <f>MEI!Z55</f>
        <v>0</v>
      </c>
      <c r="S56" s="246">
        <f>MEI!AB55</f>
        <v>0</v>
      </c>
    </row>
    <row r="57" spans="1:19" ht="12.75" customHeight="1" x14ac:dyDescent="0.2">
      <c r="A57" s="716">
        <f>MEI!B56</f>
        <v>42865</v>
      </c>
      <c r="B57" s="113">
        <f>MEI!C56</f>
        <v>0</v>
      </c>
      <c r="C57" s="114">
        <f>MEI!D56</f>
        <v>0</v>
      </c>
      <c r="D57" s="114">
        <f>MEI!E56</f>
        <v>0</v>
      </c>
      <c r="E57" s="114">
        <f>MEI!F56</f>
        <v>0</v>
      </c>
      <c r="F57" s="115">
        <f t="shared" si="0"/>
        <v>0</v>
      </c>
      <c r="G57" s="116">
        <f>MEI!H56</f>
        <v>0</v>
      </c>
      <c r="H57" s="180">
        <f>MEI!I56</f>
        <v>0</v>
      </c>
      <c r="I57" s="159">
        <f>MEI!R56</f>
        <v>0</v>
      </c>
      <c r="J57" s="117">
        <f>MEI!S56</f>
        <v>0</v>
      </c>
      <c r="K57" s="175" t="e">
        <f>MEI!T56</f>
        <v>#REF!</v>
      </c>
      <c r="L57" s="113">
        <f>MEI!U56</f>
        <v>0</v>
      </c>
      <c r="M57" s="116">
        <f>MEI!V56</f>
        <v>0</v>
      </c>
      <c r="N57" s="116">
        <f>MEI!W56</f>
        <v>0</v>
      </c>
      <c r="O57" s="118">
        <f>MEI!X56</f>
        <v>0</v>
      </c>
      <c r="P57" s="119" t="e">
        <f>MEI!Y56</f>
        <v>#REF!</v>
      </c>
      <c r="Q57" s="225" t="b">
        <f>IF(LEFT(MEI!L56,1)="V",MEI!R56+MEI!U56)</f>
        <v>0</v>
      </c>
      <c r="R57" s="239">
        <f>MEI!Z56</f>
        <v>0</v>
      </c>
      <c r="S57" s="240">
        <f>MEI!AB56</f>
        <v>0</v>
      </c>
    </row>
    <row r="58" spans="1:19" ht="12.75" customHeight="1" x14ac:dyDescent="0.2">
      <c r="A58" s="717"/>
      <c r="B58" s="120">
        <f>MEI!C57</f>
        <v>0</v>
      </c>
      <c r="C58" s="121">
        <f>MEI!D57</f>
        <v>0</v>
      </c>
      <c r="D58" s="121">
        <f>MEI!E57</f>
        <v>0</v>
      </c>
      <c r="E58" s="121">
        <f>MEI!F57</f>
        <v>0</v>
      </c>
      <c r="F58" s="122">
        <f t="shared" si="0"/>
        <v>0</v>
      </c>
      <c r="G58" s="123">
        <f>MEI!H57</f>
        <v>0</v>
      </c>
      <c r="H58" s="181">
        <f>MEI!I57</f>
        <v>0</v>
      </c>
      <c r="I58" s="160">
        <f>MEI!R57</f>
        <v>0</v>
      </c>
      <c r="J58" s="124">
        <f>MEI!S57</f>
        <v>0</v>
      </c>
      <c r="K58" s="176" t="e">
        <f>MEI!T57</f>
        <v>#REF!</v>
      </c>
      <c r="L58" s="120">
        <f>MEI!U57</f>
        <v>0</v>
      </c>
      <c r="M58" s="123">
        <f>MEI!V57</f>
        <v>0</v>
      </c>
      <c r="N58" s="123">
        <f>MEI!W57</f>
        <v>0</v>
      </c>
      <c r="O58" s="125">
        <f>MEI!X57</f>
        <v>0</v>
      </c>
      <c r="P58" s="126" t="e">
        <f>MEI!Y57</f>
        <v>#REF!</v>
      </c>
      <c r="Q58" s="222" t="b">
        <f>IF(LEFT(MEI!L57,1)="V",MEI!R57+MEI!U57)</f>
        <v>0</v>
      </c>
      <c r="R58" s="241">
        <f>MEI!Z57</f>
        <v>0</v>
      </c>
      <c r="S58" s="242">
        <f>MEI!AB57</f>
        <v>0</v>
      </c>
    </row>
    <row r="59" spans="1:19" ht="12.75" customHeight="1" x14ac:dyDescent="0.2">
      <c r="A59" s="717"/>
      <c r="B59" s="120">
        <f>MEI!C58</f>
        <v>0</v>
      </c>
      <c r="C59" s="121">
        <f>MEI!D58</f>
        <v>0</v>
      </c>
      <c r="D59" s="121">
        <f>MEI!E58</f>
        <v>0</v>
      </c>
      <c r="E59" s="121">
        <f>MEI!F58</f>
        <v>0</v>
      </c>
      <c r="F59" s="122">
        <f t="shared" si="0"/>
        <v>0</v>
      </c>
      <c r="G59" s="123">
        <f>MEI!H58</f>
        <v>0</v>
      </c>
      <c r="H59" s="181">
        <f>MEI!I58</f>
        <v>0</v>
      </c>
      <c r="I59" s="160">
        <f>MEI!R58</f>
        <v>0</v>
      </c>
      <c r="J59" s="124">
        <f>MEI!S58</f>
        <v>0</v>
      </c>
      <c r="K59" s="176" t="e">
        <f>MEI!T58</f>
        <v>#REF!</v>
      </c>
      <c r="L59" s="120">
        <f>MEI!U58</f>
        <v>0</v>
      </c>
      <c r="M59" s="123">
        <f>MEI!V58</f>
        <v>0</v>
      </c>
      <c r="N59" s="123">
        <f>MEI!W58</f>
        <v>0</v>
      </c>
      <c r="O59" s="125">
        <f>MEI!X58</f>
        <v>0</v>
      </c>
      <c r="P59" s="126" t="e">
        <f>MEI!Y58</f>
        <v>#REF!</v>
      </c>
      <c r="Q59" s="222" t="b">
        <f>IF(LEFT(MEI!L58,1)="V",MEI!R58+MEI!U58)</f>
        <v>0</v>
      </c>
      <c r="R59" s="241">
        <f>MEI!Z58</f>
        <v>0</v>
      </c>
      <c r="S59" s="242">
        <f>MEI!AB58</f>
        <v>0</v>
      </c>
    </row>
    <row r="60" spans="1:19" ht="12.75" customHeight="1" x14ac:dyDescent="0.2">
      <c r="A60" s="717"/>
      <c r="B60" s="120">
        <f>MEI!C59</f>
        <v>0</v>
      </c>
      <c r="C60" s="121">
        <f>MEI!D59</f>
        <v>0</v>
      </c>
      <c r="D60" s="121">
        <f>MEI!E59</f>
        <v>0</v>
      </c>
      <c r="E60" s="121">
        <f>MEI!F59</f>
        <v>0</v>
      </c>
      <c r="F60" s="122">
        <f t="shared" si="0"/>
        <v>0</v>
      </c>
      <c r="G60" s="123">
        <f>MEI!H59</f>
        <v>0</v>
      </c>
      <c r="H60" s="181">
        <f>MEI!I59</f>
        <v>0</v>
      </c>
      <c r="I60" s="160">
        <f>MEI!R59</f>
        <v>0</v>
      </c>
      <c r="J60" s="124">
        <f>MEI!S59</f>
        <v>0</v>
      </c>
      <c r="K60" s="176" t="e">
        <f>MEI!T59</f>
        <v>#REF!</v>
      </c>
      <c r="L60" s="120">
        <f>MEI!U59</f>
        <v>0</v>
      </c>
      <c r="M60" s="123">
        <f>MEI!V59</f>
        <v>0</v>
      </c>
      <c r="N60" s="123">
        <f>MEI!W59</f>
        <v>0</v>
      </c>
      <c r="O60" s="125">
        <f>MEI!X59</f>
        <v>0</v>
      </c>
      <c r="P60" s="126" t="e">
        <f>MEI!Y59</f>
        <v>#REF!</v>
      </c>
      <c r="Q60" s="222" t="b">
        <f>IF(LEFT(MEI!L59,1)="V",MEI!R59+MEI!U59)</f>
        <v>0</v>
      </c>
      <c r="R60" s="241">
        <f>MEI!Z59</f>
        <v>0</v>
      </c>
      <c r="S60" s="242">
        <f>MEI!AB59</f>
        <v>0</v>
      </c>
    </row>
    <row r="61" spans="1:19" ht="13.5" customHeight="1" thickBot="1" x14ac:dyDescent="0.25">
      <c r="A61" s="718"/>
      <c r="B61" s="127" t="e">
        <f>MEI!C60</f>
        <v>#REF!</v>
      </c>
      <c r="C61" s="128">
        <f>MEI!D60</f>
        <v>0</v>
      </c>
      <c r="D61" s="128">
        <f>MEI!E60</f>
        <v>0</v>
      </c>
      <c r="E61" s="128">
        <f>MEI!F60</f>
        <v>0</v>
      </c>
      <c r="F61" s="129">
        <f t="shared" si="0"/>
        <v>0</v>
      </c>
      <c r="G61" s="130">
        <f>MEI!H60</f>
        <v>0</v>
      </c>
      <c r="H61" s="182">
        <f>MEI!I60</f>
        <v>0</v>
      </c>
      <c r="I61" s="161">
        <f>MEI!R60</f>
        <v>0</v>
      </c>
      <c r="J61" s="131">
        <f>MEI!S60</f>
        <v>0</v>
      </c>
      <c r="K61" s="178" t="e">
        <f>MEI!T60</f>
        <v>#REF!</v>
      </c>
      <c r="L61" s="127">
        <f>MEI!U60</f>
        <v>0</v>
      </c>
      <c r="M61" s="130">
        <f>MEI!V60</f>
        <v>0</v>
      </c>
      <c r="N61" s="130">
        <f>MEI!W60</f>
        <v>0</v>
      </c>
      <c r="O61" s="132">
        <f>MEI!X60</f>
        <v>0</v>
      </c>
      <c r="P61" s="133" t="e">
        <f>MEI!Y60</f>
        <v>#REF!</v>
      </c>
      <c r="Q61" s="223" t="b">
        <f>IF(LEFT(MEI!L60,1)="V",MEI!R60+MEI!U60)</f>
        <v>0</v>
      </c>
      <c r="R61" s="243">
        <f>MEI!Z60</f>
        <v>0</v>
      </c>
      <c r="S61" s="244">
        <f>MEI!AB60</f>
        <v>0</v>
      </c>
    </row>
    <row r="62" spans="1:19" ht="12.75" customHeight="1" x14ac:dyDescent="0.2">
      <c r="A62" s="716">
        <f>MEI!B61</f>
        <v>42866</v>
      </c>
      <c r="B62" s="134">
        <f>MEI!C61</f>
        <v>0</v>
      </c>
      <c r="C62" s="135">
        <f>MEI!D61</f>
        <v>0</v>
      </c>
      <c r="D62" s="135">
        <f>MEI!E61</f>
        <v>0</v>
      </c>
      <c r="E62" s="135">
        <f>MEI!F61</f>
        <v>0</v>
      </c>
      <c r="F62" s="136">
        <f t="shared" si="0"/>
        <v>0</v>
      </c>
      <c r="G62" s="137">
        <f>MEI!H61</f>
        <v>0</v>
      </c>
      <c r="H62" s="183">
        <f>MEI!I61</f>
        <v>0</v>
      </c>
      <c r="I62" s="169">
        <f>MEI!R61</f>
        <v>0</v>
      </c>
      <c r="J62" s="138">
        <f>MEI!S61</f>
        <v>0</v>
      </c>
      <c r="K62" s="179" t="e">
        <f>MEI!T61</f>
        <v>#REF!</v>
      </c>
      <c r="L62" s="134">
        <f>MEI!U61</f>
        <v>0</v>
      </c>
      <c r="M62" s="137">
        <f>MEI!V61</f>
        <v>0</v>
      </c>
      <c r="N62" s="137">
        <f>MEI!W61</f>
        <v>0</v>
      </c>
      <c r="O62" s="139">
        <f>MEI!X61</f>
        <v>0</v>
      </c>
      <c r="P62" s="140" t="e">
        <f>MEI!Y61</f>
        <v>#REF!</v>
      </c>
      <c r="Q62" s="221" t="b">
        <f>IF(LEFT(MEI!L61,1)="V",MEI!R61+MEI!U61)</f>
        <v>0</v>
      </c>
      <c r="R62" s="247">
        <f>MEI!Z61</f>
        <v>0</v>
      </c>
      <c r="S62" s="248">
        <f>MEI!AB61</f>
        <v>0</v>
      </c>
    </row>
    <row r="63" spans="1:19" ht="12.75" customHeight="1" x14ac:dyDescent="0.2">
      <c r="A63" s="717"/>
      <c r="B63" s="120">
        <f>MEI!C62</f>
        <v>0</v>
      </c>
      <c r="C63" s="121">
        <f>MEI!D62</f>
        <v>0</v>
      </c>
      <c r="D63" s="121">
        <f>MEI!E62</f>
        <v>0</v>
      </c>
      <c r="E63" s="121">
        <f>MEI!F62</f>
        <v>0</v>
      </c>
      <c r="F63" s="122">
        <f t="shared" si="0"/>
        <v>0</v>
      </c>
      <c r="G63" s="123">
        <f>MEI!H62</f>
        <v>0</v>
      </c>
      <c r="H63" s="181">
        <f>MEI!I62</f>
        <v>0</v>
      </c>
      <c r="I63" s="160">
        <f>MEI!R62</f>
        <v>0</v>
      </c>
      <c r="J63" s="124">
        <f>MEI!S62</f>
        <v>0</v>
      </c>
      <c r="K63" s="176" t="e">
        <f>MEI!T62</f>
        <v>#REF!</v>
      </c>
      <c r="L63" s="120">
        <f>MEI!U62</f>
        <v>0</v>
      </c>
      <c r="M63" s="123">
        <f>MEI!V62</f>
        <v>0</v>
      </c>
      <c r="N63" s="123">
        <f>MEI!W62</f>
        <v>0</v>
      </c>
      <c r="O63" s="125">
        <f>MEI!X62</f>
        <v>0</v>
      </c>
      <c r="P63" s="126" t="e">
        <f>MEI!Y62</f>
        <v>#REF!</v>
      </c>
      <c r="Q63" s="222" t="b">
        <f>IF(LEFT(MEI!L62,1)="V",MEI!R62+MEI!U62)</f>
        <v>0</v>
      </c>
      <c r="R63" s="241">
        <f>MEI!Z62</f>
        <v>0</v>
      </c>
      <c r="S63" s="242">
        <f>MEI!AB62</f>
        <v>0</v>
      </c>
    </row>
    <row r="64" spans="1:19" ht="12.75" customHeight="1" x14ac:dyDescent="0.2">
      <c r="A64" s="717"/>
      <c r="B64" s="120">
        <f>MEI!C63</f>
        <v>0</v>
      </c>
      <c r="C64" s="121">
        <f>MEI!D63</f>
        <v>0</v>
      </c>
      <c r="D64" s="121">
        <f>MEI!E63</f>
        <v>0</v>
      </c>
      <c r="E64" s="121">
        <f>MEI!F63</f>
        <v>0</v>
      </c>
      <c r="F64" s="122">
        <f t="shared" si="0"/>
        <v>0</v>
      </c>
      <c r="G64" s="123">
        <f>MEI!H63</f>
        <v>0</v>
      </c>
      <c r="H64" s="181">
        <f>MEI!I63</f>
        <v>0</v>
      </c>
      <c r="I64" s="160">
        <f>MEI!R63</f>
        <v>0</v>
      </c>
      <c r="J64" s="124">
        <f>MEI!S63</f>
        <v>0</v>
      </c>
      <c r="K64" s="176" t="e">
        <f>MEI!T63</f>
        <v>#REF!</v>
      </c>
      <c r="L64" s="120">
        <f>MEI!U63</f>
        <v>0</v>
      </c>
      <c r="M64" s="123">
        <f>MEI!V63</f>
        <v>0</v>
      </c>
      <c r="N64" s="123">
        <f>MEI!W63</f>
        <v>0</v>
      </c>
      <c r="O64" s="125">
        <f>MEI!X63</f>
        <v>0</v>
      </c>
      <c r="P64" s="126" t="e">
        <f>MEI!Y63</f>
        <v>#REF!</v>
      </c>
      <c r="Q64" s="222" t="b">
        <f>IF(LEFT(MEI!L63,1)="V",MEI!R63+MEI!U63)</f>
        <v>0</v>
      </c>
      <c r="R64" s="241">
        <f>MEI!Z63</f>
        <v>0</v>
      </c>
      <c r="S64" s="242">
        <f>MEI!AB63</f>
        <v>0</v>
      </c>
    </row>
    <row r="65" spans="1:19" ht="12.75" customHeight="1" x14ac:dyDescent="0.2">
      <c r="A65" s="717"/>
      <c r="B65" s="120">
        <f>MEI!C64</f>
        <v>0</v>
      </c>
      <c r="C65" s="121">
        <f>MEI!D64</f>
        <v>0</v>
      </c>
      <c r="D65" s="121">
        <f>MEI!E64</f>
        <v>0</v>
      </c>
      <c r="E65" s="121">
        <f>MEI!F64</f>
        <v>0</v>
      </c>
      <c r="F65" s="122">
        <f t="shared" si="0"/>
        <v>0</v>
      </c>
      <c r="G65" s="123">
        <f>MEI!H64</f>
        <v>0</v>
      </c>
      <c r="H65" s="181">
        <f>MEI!I64</f>
        <v>0</v>
      </c>
      <c r="I65" s="160">
        <f>MEI!R64</f>
        <v>0</v>
      </c>
      <c r="J65" s="124">
        <f>MEI!S64</f>
        <v>0</v>
      </c>
      <c r="K65" s="176" t="e">
        <f>MEI!T64</f>
        <v>#REF!</v>
      </c>
      <c r="L65" s="120">
        <f>MEI!U64</f>
        <v>0</v>
      </c>
      <c r="M65" s="123">
        <f>MEI!V64</f>
        <v>0</v>
      </c>
      <c r="N65" s="123">
        <f>MEI!W64</f>
        <v>0</v>
      </c>
      <c r="O65" s="125">
        <f>MEI!X64</f>
        <v>0</v>
      </c>
      <c r="P65" s="126" t="e">
        <f>MEI!Y64</f>
        <v>#REF!</v>
      </c>
      <c r="Q65" s="222" t="b">
        <f>IF(LEFT(MEI!L64,1)="V",MEI!R64+MEI!U64)</f>
        <v>0</v>
      </c>
      <c r="R65" s="241">
        <f>MEI!Z64</f>
        <v>0</v>
      </c>
      <c r="S65" s="242">
        <f>MEI!AB64</f>
        <v>0</v>
      </c>
    </row>
    <row r="66" spans="1:19" ht="13.5" customHeight="1" thickBot="1" x14ac:dyDescent="0.25">
      <c r="A66" s="718"/>
      <c r="B66" s="141" t="e">
        <f>MEI!C65</f>
        <v>#REF!</v>
      </c>
      <c r="C66" s="142">
        <f>MEI!D65</f>
        <v>0</v>
      </c>
      <c r="D66" s="142">
        <f>MEI!E65</f>
        <v>0</v>
      </c>
      <c r="E66" s="142">
        <f>MEI!F65</f>
        <v>0</v>
      </c>
      <c r="F66" s="143">
        <f t="shared" si="0"/>
        <v>0</v>
      </c>
      <c r="G66" s="144">
        <f>MEI!H65</f>
        <v>0</v>
      </c>
      <c r="H66" s="184">
        <f>MEI!I65</f>
        <v>0</v>
      </c>
      <c r="I66" s="168">
        <f>MEI!R65</f>
        <v>0</v>
      </c>
      <c r="J66" s="145">
        <f>MEI!S65</f>
        <v>0</v>
      </c>
      <c r="K66" s="177" t="e">
        <f>MEI!T65</f>
        <v>#REF!</v>
      </c>
      <c r="L66" s="141">
        <f>MEI!U65</f>
        <v>0</v>
      </c>
      <c r="M66" s="144">
        <f>MEI!V65</f>
        <v>0</v>
      </c>
      <c r="N66" s="144">
        <f>MEI!W65</f>
        <v>0</v>
      </c>
      <c r="O66" s="146">
        <f>MEI!X65</f>
        <v>0</v>
      </c>
      <c r="P66" s="147" t="e">
        <f>MEI!Y65</f>
        <v>#REF!</v>
      </c>
      <c r="Q66" s="224" t="b">
        <f>IF(LEFT(MEI!L65,1)="V",MEI!R65+MEI!U65)</f>
        <v>0</v>
      </c>
      <c r="R66" s="245">
        <f>MEI!Z65</f>
        <v>0</v>
      </c>
      <c r="S66" s="246">
        <f>MEI!AB65</f>
        <v>0</v>
      </c>
    </row>
    <row r="67" spans="1:19" ht="12.75" customHeight="1" x14ac:dyDescent="0.2">
      <c r="A67" s="716">
        <f>MEI!B66</f>
        <v>42867</v>
      </c>
      <c r="B67" s="113">
        <f>MEI!C66</f>
        <v>0</v>
      </c>
      <c r="C67" s="114">
        <f>MEI!D66</f>
        <v>0</v>
      </c>
      <c r="D67" s="114">
        <f>MEI!E66</f>
        <v>0</v>
      </c>
      <c r="E67" s="114">
        <f>MEI!F66</f>
        <v>0</v>
      </c>
      <c r="F67" s="115">
        <f t="shared" si="0"/>
        <v>0</v>
      </c>
      <c r="G67" s="116">
        <f>MEI!H66</f>
        <v>0</v>
      </c>
      <c r="H67" s="180">
        <f>MEI!I66</f>
        <v>0</v>
      </c>
      <c r="I67" s="159">
        <f>MEI!R66</f>
        <v>0</v>
      </c>
      <c r="J67" s="117">
        <f>MEI!S66</f>
        <v>0</v>
      </c>
      <c r="K67" s="175" t="e">
        <f>MEI!T66</f>
        <v>#REF!</v>
      </c>
      <c r="L67" s="113">
        <f>MEI!U66</f>
        <v>0</v>
      </c>
      <c r="M67" s="116">
        <f>MEI!V66</f>
        <v>0</v>
      </c>
      <c r="N67" s="116">
        <f>MEI!W66</f>
        <v>0</v>
      </c>
      <c r="O67" s="118">
        <f>MEI!X66</f>
        <v>0</v>
      </c>
      <c r="P67" s="119" t="e">
        <f>MEI!Y66</f>
        <v>#REF!</v>
      </c>
      <c r="Q67" s="225" t="b">
        <f>IF(LEFT(MEI!L66,1)="V",MEI!R66+MEI!U66)</f>
        <v>0</v>
      </c>
      <c r="R67" s="239">
        <f>MEI!Z66</f>
        <v>0</v>
      </c>
      <c r="S67" s="240">
        <f>MEI!AB66</f>
        <v>0</v>
      </c>
    </row>
    <row r="68" spans="1:19" ht="12.75" customHeight="1" x14ac:dyDescent="0.2">
      <c r="A68" s="717"/>
      <c r="B68" s="120">
        <f>MEI!C67</f>
        <v>0</v>
      </c>
      <c r="C68" s="121">
        <f>MEI!D67</f>
        <v>0</v>
      </c>
      <c r="D68" s="121">
        <f>MEI!E67</f>
        <v>0</v>
      </c>
      <c r="E68" s="121">
        <f>MEI!F67</f>
        <v>0</v>
      </c>
      <c r="F68" s="122">
        <f t="shared" si="0"/>
        <v>0</v>
      </c>
      <c r="G68" s="123">
        <f>MEI!H67</f>
        <v>0</v>
      </c>
      <c r="H68" s="181">
        <f>MEI!I67</f>
        <v>0</v>
      </c>
      <c r="I68" s="160">
        <f>MEI!R67</f>
        <v>0</v>
      </c>
      <c r="J68" s="124">
        <f>MEI!S67</f>
        <v>0</v>
      </c>
      <c r="K68" s="176" t="e">
        <f>MEI!T67</f>
        <v>#REF!</v>
      </c>
      <c r="L68" s="120">
        <f>MEI!U67</f>
        <v>0</v>
      </c>
      <c r="M68" s="123">
        <f>MEI!V67</f>
        <v>0</v>
      </c>
      <c r="N68" s="123">
        <f>MEI!W67</f>
        <v>0</v>
      </c>
      <c r="O68" s="125">
        <f>MEI!X67</f>
        <v>0</v>
      </c>
      <c r="P68" s="126" t="e">
        <f>MEI!Y67</f>
        <v>#REF!</v>
      </c>
      <c r="Q68" s="222" t="b">
        <f>IF(LEFT(MEI!L67,1)="V",MEI!R67+MEI!U67)</f>
        <v>0</v>
      </c>
      <c r="R68" s="241">
        <f>MEI!Z67</f>
        <v>0</v>
      </c>
      <c r="S68" s="242">
        <f>MEI!AB67</f>
        <v>0</v>
      </c>
    </row>
    <row r="69" spans="1:19" ht="12.75" customHeight="1" x14ac:dyDescent="0.2">
      <c r="A69" s="717"/>
      <c r="B69" s="120">
        <f>MEI!C68</f>
        <v>0</v>
      </c>
      <c r="C69" s="121">
        <f>MEI!D68</f>
        <v>0</v>
      </c>
      <c r="D69" s="121">
        <f>MEI!E68</f>
        <v>0</v>
      </c>
      <c r="E69" s="121">
        <f>MEI!F68</f>
        <v>0</v>
      </c>
      <c r="F69" s="122">
        <f t="shared" si="0"/>
        <v>0</v>
      </c>
      <c r="G69" s="123">
        <f>MEI!H68</f>
        <v>0</v>
      </c>
      <c r="H69" s="181">
        <f>MEI!I68</f>
        <v>0</v>
      </c>
      <c r="I69" s="160">
        <f>MEI!R68</f>
        <v>0</v>
      </c>
      <c r="J69" s="124">
        <f>MEI!S68</f>
        <v>0</v>
      </c>
      <c r="K69" s="176" t="e">
        <f>MEI!T68</f>
        <v>#REF!</v>
      </c>
      <c r="L69" s="120">
        <f>MEI!U68</f>
        <v>0</v>
      </c>
      <c r="M69" s="123">
        <f>MEI!V68</f>
        <v>0</v>
      </c>
      <c r="N69" s="123">
        <f>MEI!W68</f>
        <v>0</v>
      </c>
      <c r="O69" s="125">
        <f>MEI!X68</f>
        <v>0</v>
      </c>
      <c r="P69" s="126" t="e">
        <f>MEI!Y68</f>
        <v>#REF!</v>
      </c>
      <c r="Q69" s="222" t="b">
        <f>IF(LEFT(MEI!L68,1)="V",MEI!R68+MEI!U68)</f>
        <v>0</v>
      </c>
      <c r="R69" s="241">
        <f>MEI!Z68</f>
        <v>0</v>
      </c>
      <c r="S69" s="242">
        <f>MEI!AB68</f>
        <v>0</v>
      </c>
    </row>
    <row r="70" spans="1:19" ht="12.75" customHeight="1" x14ac:dyDescent="0.2">
      <c r="A70" s="717"/>
      <c r="B70" s="120">
        <f>MEI!C69</f>
        <v>0</v>
      </c>
      <c r="C70" s="121">
        <f>MEI!D69</f>
        <v>0</v>
      </c>
      <c r="D70" s="121">
        <f>MEI!E69</f>
        <v>0</v>
      </c>
      <c r="E70" s="121">
        <f>MEI!F69</f>
        <v>0</v>
      </c>
      <c r="F70" s="122">
        <f t="shared" si="0"/>
        <v>0</v>
      </c>
      <c r="G70" s="123">
        <f>MEI!H69</f>
        <v>0</v>
      </c>
      <c r="H70" s="181">
        <f>MEI!I69</f>
        <v>0</v>
      </c>
      <c r="I70" s="160">
        <f>MEI!R69</f>
        <v>0</v>
      </c>
      <c r="J70" s="124">
        <f>MEI!S69</f>
        <v>0</v>
      </c>
      <c r="K70" s="176" t="e">
        <f>MEI!T69</f>
        <v>#REF!</v>
      </c>
      <c r="L70" s="120">
        <f>MEI!U69</f>
        <v>0</v>
      </c>
      <c r="M70" s="123">
        <f>MEI!V69</f>
        <v>0</v>
      </c>
      <c r="N70" s="123">
        <f>MEI!W69</f>
        <v>0</v>
      </c>
      <c r="O70" s="125">
        <f>MEI!X69</f>
        <v>0</v>
      </c>
      <c r="P70" s="126" t="e">
        <f>MEI!Y69</f>
        <v>#REF!</v>
      </c>
      <c r="Q70" s="222" t="b">
        <f>IF(LEFT(MEI!L69,1)="V",MEI!R69+MEI!U69)</f>
        <v>0</v>
      </c>
      <c r="R70" s="241">
        <f>MEI!Z69</f>
        <v>0</v>
      </c>
      <c r="S70" s="242">
        <f>MEI!AB69</f>
        <v>0</v>
      </c>
    </row>
    <row r="71" spans="1:19" ht="13.5" customHeight="1" thickBot="1" x14ac:dyDescent="0.25">
      <c r="A71" s="718"/>
      <c r="B71" s="127" t="e">
        <f>MEI!C70</f>
        <v>#REF!</v>
      </c>
      <c r="C71" s="128">
        <f>MEI!D70</f>
        <v>0</v>
      </c>
      <c r="D71" s="128">
        <f>MEI!E70</f>
        <v>0</v>
      </c>
      <c r="E71" s="128">
        <f>MEI!F70</f>
        <v>0</v>
      </c>
      <c r="F71" s="129">
        <f t="shared" si="0"/>
        <v>0</v>
      </c>
      <c r="G71" s="130">
        <f>MEI!H70</f>
        <v>0</v>
      </c>
      <c r="H71" s="182">
        <f>MEI!I70</f>
        <v>0</v>
      </c>
      <c r="I71" s="161">
        <f>MEI!R70</f>
        <v>0</v>
      </c>
      <c r="J71" s="131">
        <f>MEI!S70</f>
        <v>0</v>
      </c>
      <c r="K71" s="178" t="e">
        <f>MEI!T70</f>
        <v>#REF!</v>
      </c>
      <c r="L71" s="127">
        <f>MEI!U70</f>
        <v>0</v>
      </c>
      <c r="M71" s="130">
        <f>MEI!V70</f>
        <v>0</v>
      </c>
      <c r="N71" s="130">
        <f>MEI!W70</f>
        <v>0</v>
      </c>
      <c r="O71" s="132">
        <f>MEI!X70</f>
        <v>0</v>
      </c>
      <c r="P71" s="133" t="e">
        <f>MEI!Y70</f>
        <v>#REF!</v>
      </c>
      <c r="Q71" s="223" t="b">
        <f>IF(LEFT(MEI!L70,1)="V",MEI!R70+MEI!U70)</f>
        <v>0</v>
      </c>
      <c r="R71" s="243">
        <f>MEI!Z70</f>
        <v>0</v>
      </c>
      <c r="S71" s="244">
        <f>MEI!AB70</f>
        <v>0</v>
      </c>
    </row>
    <row r="72" spans="1:19" ht="12.75" customHeight="1" x14ac:dyDescent="0.2">
      <c r="A72" s="716">
        <f>MEI!B71</f>
        <v>42868</v>
      </c>
      <c r="B72" s="134">
        <f>MEI!C71</f>
        <v>0</v>
      </c>
      <c r="C72" s="135">
        <f>MEI!D71</f>
        <v>0</v>
      </c>
      <c r="D72" s="135">
        <f>MEI!E71</f>
        <v>0</v>
      </c>
      <c r="E72" s="135">
        <f>MEI!F71</f>
        <v>0</v>
      </c>
      <c r="F72" s="136">
        <f t="shared" ref="F72:F135" si="1">D72-C72-E72</f>
        <v>0</v>
      </c>
      <c r="G72" s="137">
        <f>MEI!H71</f>
        <v>0</v>
      </c>
      <c r="H72" s="183">
        <f>MEI!I71</f>
        <v>0</v>
      </c>
      <c r="I72" s="169">
        <f>MEI!R71</f>
        <v>0</v>
      </c>
      <c r="J72" s="138">
        <f>MEI!S71</f>
        <v>0</v>
      </c>
      <c r="K72" s="179" t="e">
        <f>MEI!T71</f>
        <v>#REF!</v>
      </c>
      <c r="L72" s="134">
        <f>MEI!U71</f>
        <v>0</v>
      </c>
      <c r="M72" s="137">
        <f>MEI!V71</f>
        <v>0</v>
      </c>
      <c r="N72" s="137">
        <f>MEI!W71</f>
        <v>0</v>
      </c>
      <c r="O72" s="139">
        <f>MEI!X71</f>
        <v>0</v>
      </c>
      <c r="P72" s="140" t="e">
        <f>MEI!Y71</f>
        <v>#REF!</v>
      </c>
      <c r="Q72" s="221" t="b">
        <f>IF(LEFT(MEI!L71,1)="V",MEI!R71+MEI!U71)</f>
        <v>0</v>
      </c>
      <c r="R72" s="239">
        <f>MEI!Z71</f>
        <v>0</v>
      </c>
      <c r="S72" s="240">
        <f>MEI!AB71</f>
        <v>0</v>
      </c>
    </row>
    <row r="73" spans="1:19" ht="12.75" customHeight="1" x14ac:dyDescent="0.2">
      <c r="A73" s="717"/>
      <c r="B73" s="120">
        <f>MEI!C72</f>
        <v>0</v>
      </c>
      <c r="C73" s="121">
        <f>MEI!D72</f>
        <v>0</v>
      </c>
      <c r="D73" s="121">
        <f>MEI!E72</f>
        <v>0</v>
      </c>
      <c r="E73" s="121">
        <f>MEI!F72</f>
        <v>0</v>
      </c>
      <c r="F73" s="122">
        <f t="shared" si="1"/>
        <v>0</v>
      </c>
      <c r="G73" s="123">
        <f>MEI!H72</f>
        <v>0</v>
      </c>
      <c r="H73" s="181">
        <f>MEI!I72</f>
        <v>0</v>
      </c>
      <c r="I73" s="160">
        <f>MEI!R72</f>
        <v>0</v>
      </c>
      <c r="J73" s="124">
        <f>MEI!S72</f>
        <v>0</v>
      </c>
      <c r="K73" s="176" t="e">
        <f>MEI!T72</f>
        <v>#REF!</v>
      </c>
      <c r="L73" s="120">
        <f>MEI!U72</f>
        <v>0</v>
      </c>
      <c r="M73" s="123">
        <f>MEI!V72</f>
        <v>0</v>
      </c>
      <c r="N73" s="123">
        <f>MEI!W72</f>
        <v>0</v>
      </c>
      <c r="O73" s="125">
        <f>MEI!X72</f>
        <v>0</v>
      </c>
      <c r="P73" s="126" t="e">
        <f>MEI!Y72</f>
        <v>#REF!</v>
      </c>
      <c r="Q73" s="222" t="b">
        <f>IF(LEFT(MEI!L72,1)="V",MEI!R72+MEI!U72)</f>
        <v>0</v>
      </c>
      <c r="R73" s="241">
        <f>MEI!Z72</f>
        <v>0</v>
      </c>
      <c r="S73" s="242">
        <f>MEI!AB72</f>
        <v>0</v>
      </c>
    </row>
    <row r="74" spans="1:19" ht="12.75" customHeight="1" x14ac:dyDescent="0.2">
      <c r="A74" s="717"/>
      <c r="B74" s="120">
        <f>MEI!C73</f>
        <v>0</v>
      </c>
      <c r="C74" s="121">
        <f>MEI!D73</f>
        <v>0</v>
      </c>
      <c r="D74" s="121">
        <f>MEI!E73</f>
        <v>0</v>
      </c>
      <c r="E74" s="121">
        <f>MEI!F73</f>
        <v>0</v>
      </c>
      <c r="F74" s="122">
        <f t="shared" si="1"/>
        <v>0</v>
      </c>
      <c r="G74" s="123">
        <f>MEI!H73</f>
        <v>0</v>
      </c>
      <c r="H74" s="181">
        <f>MEI!I73</f>
        <v>0</v>
      </c>
      <c r="I74" s="160">
        <f>MEI!R73</f>
        <v>0</v>
      </c>
      <c r="J74" s="124">
        <f>MEI!S73</f>
        <v>0</v>
      </c>
      <c r="K74" s="176" t="e">
        <f>MEI!T73</f>
        <v>#REF!</v>
      </c>
      <c r="L74" s="120">
        <f>MEI!U73</f>
        <v>0</v>
      </c>
      <c r="M74" s="123">
        <f>MEI!V73</f>
        <v>0</v>
      </c>
      <c r="N74" s="123">
        <f>MEI!W73</f>
        <v>0</v>
      </c>
      <c r="O74" s="125">
        <f>MEI!X73</f>
        <v>0</v>
      </c>
      <c r="P74" s="126" t="e">
        <f>MEI!Y73</f>
        <v>#REF!</v>
      </c>
      <c r="Q74" s="222" t="b">
        <f>IF(LEFT(MEI!L73,1)="V",MEI!R73+MEI!U73)</f>
        <v>0</v>
      </c>
      <c r="R74" s="241">
        <f>MEI!Z73</f>
        <v>0</v>
      </c>
      <c r="S74" s="242">
        <f>MEI!AB73</f>
        <v>0</v>
      </c>
    </row>
    <row r="75" spans="1:19" ht="12.75" customHeight="1" x14ac:dyDescent="0.2">
      <c r="A75" s="717"/>
      <c r="B75" s="120">
        <f>MEI!C74</f>
        <v>0</v>
      </c>
      <c r="C75" s="121">
        <f>MEI!D74</f>
        <v>0</v>
      </c>
      <c r="D75" s="121">
        <f>MEI!E74</f>
        <v>0</v>
      </c>
      <c r="E75" s="121">
        <f>MEI!F74</f>
        <v>0</v>
      </c>
      <c r="F75" s="122">
        <f t="shared" si="1"/>
        <v>0</v>
      </c>
      <c r="G75" s="123">
        <f>MEI!H74</f>
        <v>0</v>
      </c>
      <c r="H75" s="181">
        <f>MEI!I74</f>
        <v>0</v>
      </c>
      <c r="I75" s="160">
        <f>MEI!R74</f>
        <v>0</v>
      </c>
      <c r="J75" s="124">
        <f>MEI!S74</f>
        <v>0</v>
      </c>
      <c r="K75" s="176" t="e">
        <f>MEI!T74</f>
        <v>#REF!</v>
      </c>
      <c r="L75" s="120">
        <f>MEI!U74</f>
        <v>0</v>
      </c>
      <c r="M75" s="123">
        <f>MEI!V74</f>
        <v>0</v>
      </c>
      <c r="N75" s="123">
        <f>MEI!W74</f>
        <v>0</v>
      </c>
      <c r="O75" s="125">
        <f>MEI!X74</f>
        <v>0</v>
      </c>
      <c r="P75" s="126" t="e">
        <f>MEI!Y74</f>
        <v>#REF!</v>
      </c>
      <c r="Q75" s="222" t="b">
        <f>IF(LEFT(MEI!L74,1)="V",MEI!R74+MEI!U74)</f>
        <v>0</v>
      </c>
      <c r="R75" s="241">
        <f>MEI!Z74</f>
        <v>0</v>
      </c>
      <c r="S75" s="242">
        <f>MEI!AB74</f>
        <v>0</v>
      </c>
    </row>
    <row r="76" spans="1:19" ht="13.5" customHeight="1" thickBot="1" x14ac:dyDescent="0.25">
      <c r="A76" s="718"/>
      <c r="B76" s="141" t="e">
        <f>MEI!C75</f>
        <v>#REF!</v>
      </c>
      <c r="C76" s="142">
        <f>MEI!D75</f>
        <v>0</v>
      </c>
      <c r="D76" s="142">
        <f>MEI!E75</f>
        <v>0</v>
      </c>
      <c r="E76" s="142">
        <f>MEI!F75</f>
        <v>0</v>
      </c>
      <c r="F76" s="143">
        <f t="shared" si="1"/>
        <v>0</v>
      </c>
      <c r="G76" s="144">
        <f>MEI!H75</f>
        <v>0</v>
      </c>
      <c r="H76" s="184">
        <f>MEI!I75</f>
        <v>0</v>
      </c>
      <c r="I76" s="168">
        <f>MEI!R75</f>
        <v>0</v>
      </c>
      <c r="J76" s="145">
        <f>MEI!S75</f>
        <v>0</v>
      </c>
      <c r="K76" s="177" t="e">
        <f>MEI!T75</f>
        <v>#REF!</v>
      </c>
      <c r="L76" s="141">
        <f>MEI!U75</f>
        <v>0</v>
      </c>
      <c r="M76" s="144">
        <f>MEI!V75</f>
        <v>0</v>
      </c>
      <c r="N76" s="144">
        <f>MEI!W75</f>
        <v>0</v>
      </c>
      <c r="O76" s="146">
        <f>MEI!X75</f>
        <v>0</v>
      </c>
      <c r="P76" s="147" t="e">
        <f>MEI!Y75</f>
        <v>#REF!</v>
      </c>
      <c r="Q76" s="224" t="b">
        <f>IF(LEFT(MEI!L75,1)="V",MEI!R75+MEI!U75)</f>
        <v>0</v>
      </c>
      <c r="R76" s="243">
        <f>MEI!Z75</f>
        <v>0</v>
      </c>
      <c r="S76" s="244">
        <f>MEI!AB75</f>
        <v>0</v>
      </c>
    </row>
    <row r="77" spans="1:19" ht="12.75" customHeight="1" x14ac:dyDescent="0.2">
      <c r="A77" s="716">
        <f>MEI!B76</f>
        <v>42869</v>
      </c>
      <c r="B77" s="113">
        <f>MEI!C76</f>
        <v>0</v>
      </c>
      <c r="C77" s="114">
        <f>MEI!D76</f>
        <v>0</v>
      </c>
      <c r="D77" s="114">
        <f>MEI!E76</f>
        <v>0</v>
      </c>
      <c r="E77" s="114">
        <f>MEI!F76</f>
        <v>0</v>
      </c>
      <c r="F77" s="115">
        <f t="shared" si="1"/>
        <v>0</v>
      </c>
      <c r="G77" s="116">
        <f>MEI!H76</f>
        <v>0</v>
      </c>
      <c r="H77" s="180">
        <f>MEI!I76</f>
        <v>0</v>
      </c>
      <c r="I77" s="159">
        <f>MEI!R76</f>
        <v>0</v>
      </c>
      <c r="J77" s="117">
        <f>MEI!S76</f>
        <v>0</v>
      </c>
      <c r="K77" s="175" t="e">
        <f>MEI!T76</f>
        <v>#REF!</v>
      </c>
      <c r="L77" s="113">
        <f>MEI!U76</f>
        <v>0</v>
      </c>
      <c r="M77" s="116">
        <f>MEI!V76</f>
        <v>0</v>
      </c>
      <c r="N77" s="116">
        <f>MEI!W76</f>
        <v>0</v>
      </c>
      <c r="O77" s="118">
        <f>MEI!X76</f>
        <v>0</v>
      </c>
      <c r="P77" s="119" t="e">
        <f>MEI!Y76</f>
        <v>#REF!</v>
      </c>
      <c r="Q77" s="221" t="b">
        <f>IF(LEFT(MEI!L76,1)="V",MEI!R76+MEI!U76)</f>
        <v>0</v>
      </c>
      <c r="R77" s="239">
        <f>MEI!Z76</f>
        <v>0</v>
      </c>
      <c r="S77" s="240">
        <f>MEI!AB76</f>
        <v>0</v>
      </c>
    </row>
    <row r="78" spans="1:19" ht="12.75" customHeight="1" x14ac:dyDescent="0.2">
      <c r="A78" s="717"/>
      <c r="B78" s="120">
        <f>MEI!C77</f>
        <v>0</v>
      </c>
      <c r="C78" s="121">
        <f>MEI!D77</f>
        <v>0</v>
      </c>
      <c r="D78" s="121">
        <f>MEI!E77</f>
        <v>0</v>
      </c>
      <c r="E78" s="121">
        <f>MEI!F77</f>
        <v>0</v>
      </c>
      <c r="F78" s="122">
        <f t="shared" si="1"/>
        <v>0</v>
      </c>
      <c r="G78" s="123">
        <f>MEI!H77</f>
        <v>0</v>
      </c>
      <c r="H78" s="181">
        <f>MEI!I77</f>
        <v>0</v>
      </c>
      <c r="I78" s="160">
        <f>MEI!R77</f>
        <v>0</v>
      </c>
      <c r="J78" s="124">
        <f>MEI!S77</f>
        <v>0</v>
      </c>
      <c r="K78" s="176" t="e">
        <f>MEI!T77</f>
        <v>#REF!</v>
      </c>
      <c r="L78" s="120">
        <f>MEI!U77</f>
        <v>0</v>
      </c>
      <c r="M78" s="123">
        <f>MEI!V77</f>
        <v>0</v>
      </c>
      <c r="N78" s="123">
        <f>MEI!W77</f>
        <v>0</v>
      </c>
      <c r="O78" s="125">
        <f>MEI!X77</f>
        <v>0</v>
      </c>
      <c r="P78" s="126" t="e">
        <f>MEI!Y77</f>
        <v>#REF!</v>
      </c>
      <c r="Q78" s="222" t="b">
        <f>IF(LEFT(MEI!L77,1)="V",MEI!R77+MEI!U77)</f>
        <v>0</v>
      </c>
      <c r="R78" s="241">
        <f>MEI!Z77</f>
        <v>0</v>
      </c>
      <c r="S78" s="242">
        <f>MEI!AB77</f>
        <v>0</v>
      </c>
    </row>
    <row r="79" spans="1:19" ht="12.75" customHeight="1" x14ac:dyDescent="0.2">
      <c r="A79" s="717"/>
      <c r="B79" s="120">
        <f>MEI!C78</f>
        <v>0</v>
      </c>
      <c r="C79" s="121">
        <f>MEI!D78</f>
        <v>0</v>
      </c>
      <c r="D79" s="121">
        <f>MEI!E78</f>
        <v>0</v>
      </c>
      <c r="E79" s="121">
        <f>MEI!F78</f>
        <v>0</v>
      </c>
      <c r="F79" s="122">
        <f t="shared" si="1"/>
        <v>0</v>
      </c>
      <c r="G79" s="123">
        <f>MEI!H78</f>
        <v>0</v>
      </c>
      <c r="H79" s="181">
        <f>MEI!I78</f>
        <v>0</v>
      </c>
      <c r="I79" s="160">
        <f>MEI!R78</f>
        <v>0</v>
      </c>
      <c r="J79" s="124">
        <f>MEI!S78</f>
        <v>0</v>
      </c>
      <c r="K79" s="176" t="e">
        <f>MEI!T78</f>
        <v>#REF!</v>
      </c>
      <c r="L79" s="120">
        <f>MEI!U78</f>
        <v>0</v>
      </c>
      <c r="M79" s="123">
        <f>MEI!V78</f>
        <v>0</v>
      </c>
      <c r="N79" s="123">
        <f>MEI!W78</f>
        <v>0</v>
      </c>
      <c r="O79" s="125">
        <f>MEI!X78</f>
        <v>0</v>
      </c>
      <c r="P79" s="126" t="e">
        <f>MEI!Y78</f>
        <v>#REF!</v>
      </c>
      <c r="Q79" s="222" t="b">
        <f>IF(LEFT(MEI!L78,1)="V",MEI!R78+MEI!U78)</f>
        <v>0</v>
      </c>
      <c r="R79" s="241">
        <f>MEI!Z78</f>
        <v>0</v>
      </c>
      <c r="S79" s="242">
        <f>MEI!AB78</f>
        <v>0</v>
      </c>
    </row>
    <row r="80" spans="1:19" ht="12.75" customHeight="1" x14ac:dyDescent="0.2">
      <c r="A80" s="717"/>
      <c r="B80" s="120">
        <f>MEI!C79</f>
        <v>0</v>
      </c>
      <c r="C80" s="121">
        <f>MEI!D79</f>
        <v>0</v>
      </c>
      <c r="D80" s="121">
        <f>MEI!E79</f>
        <v>0</v>
      </c>
      <c r="E80" s="121">
        <f>MEI!F79</f>
        <v>0</v>
      </c>
      <c r="F80" s="122">
        <f t="shared" si="1"/>
        <v>0</v>
      </c>
      <c r="G80" s="123">
        <f>MEI!H79</f>
        <v>0</v>
      </c>
      <c r="H80" s="181">
        <f>MEI!I79</f>
        <v>0</v>
      </c>
      <c r="I80" s="160">
        <f>MEI!R79</f>
        <v>0</v>
      </c>
      <c r="J80" s="124">
        <f>MEI!S79</f>
        <v>0</v>
      </c>
      <c r="K80" s="176" t="e">
        <f>MEI!T79</f>
        <v>#REF!</v>
      </c>
      <c r="L80" s="120">
        <f>MEI!U79</f>
        <v>0</v>
      </c>
      <c r="M80" s="123">
        <f>MEI!V79</f>
        <v>0</v>
      </c>
      <c r="N80" s="123">
        <f>MEI!W79</f>
        <v>0</v>
      </c>
      <c r="O80" s="125">
        <f>MEI!X79</f>
        <v>0</v>
      </c>
      <c r="P80" s="126" t="e">
        <f>MEI!Y79</f>
        <v>#REF!</v>
      </c>
      <c r="Q80" s="222" t="b">
        <f>IF(LEFT(MEI!L79,1)="V",MEI!R79+MEI!U79)</f>
        <v>0</v>
      </c>
      <c r="R80" s="241">
        <f>MEI!Z79</f>
        <v>0</v>
      </c>
      <c r="S80" s="242">
        <f>MEI!AB79</f>
        <v>0</v>
      </c>
    </row>
    <row r="81" spans="1:19" ht="13.5" customHeight="1" thickBot="1" x14ac:dyDescent="0.25">
      <c r="A81" s="718"/>
      <c r="B81" s="127" t="e">
        <f>MEI!C80</f>
        <v>#REF!</v>
      </c>
      <c r="C81" s="128">
        <f>MEI!D80</f>
        <v>0</v>
      </c>
      <c r="D81" s="128">
        <f>MEI!E80</f>
        <v>0</v>
      </c>
      <c r="E81" s="128">
        <f>MEI!F80</f>
        <v>0</v>
      </c>
      <c r="F81" s="129">
        <f t="shared" si="1"/>
        <v>0</v>
      </c>
      <c r="G81" s="130">
        <f>MEI!H80</f>
        <v>0</v>
      </c>
      <c r="H81" s="182">
        <f>MEI!I80</f>
        <v>0</v>
      </c>
      <c r="I81" s="161">
        <f>MEI!R80</f>
        <v>0</v>
      </c>
      <c r="J81" s="131">
        <f>MEI!S80</f>
        <v>0</v>
      </c>
      <c r="K81" s="178" t="e">
        <f>MEI!T80</f>
        <v>#REF!</v>
      </c>
      <c r="L81" s="127">
        <f>MEI!U80</f>
        <v>0</v>
      </c>
      <c r="M81" s="130">
        <f>MEI!V80</f>
        <v>0</v>
      </c>
      <c r="N81" s="130">
        <f>MEI!W80</f>
        <v>0</v>
      </c>
      <c r="O81" s="132">
        <f>MEI!X80</f>
        <v>0</v>
      </c>
      <c r="P81" s="133" t="e">
        <f>MEI!Y80</f>
        <v>#REF!</v>
      </c>
      <c r="Q81" s="224" t="b">
        <f>IF(LEFT(MEI!L80,1)="V",MEI!R80+MEI!U80)</f>
        <v>0</v>
      </c>
      <c r="R81" s="243">
        <f>MEI!Z80</f>
        <v>0</v>
      </c>
      <c r="S81" s="244">
        <f>MEI!AB80</f>
        <v>0</v>
      </c>
    </row>
    <row r="82" spans="1:19" ht="12.75" customHeight="1" x14ac:dyDescent="0.2">
      <c r="A82" s="716">
        <f>MEI!B81</f>
        <v>42870</v>
      </c>
      <c r="B82" s="134">
        <f>MEI!C81</f>
        <v>0</v>
      </c>
      <c r="C82" s="135">
        <f>MEI!D81</f>
        <v>0</v>
      </c>
      <c r="D82" s="135">
        <f>MEI!E81</f>
        <v>0</v>
      </c>
      <c r="E82" s="135">
        <f>MEI!F81</f>
        <v>0</v>
      </c>
      <c r="F82" s="136">
        <f t="shared" si="1"/>
        <v>0</v>
      </c>
      <c r="G82" s="137">
        <f>MEI!H81</f>
        <v>0</v>
      </c>
      <c r="H82" s="183">
        <f>MEI!I81</f>
        <v>0</v>
      </c>
      <c r="I82" s="169">
        <f>MEI!R81</f>
        <v>0</v>
      </c>
      <c r="J82" s="138">
        <f>MEI!S81</f>
        <v>0</v>
      </c>
      <c r="K82" s="179" t="e">
        <f>MEI!T81</f>
        <v>#REF!</v>
      </c>
      <c r="L82" s="134">
        <f>MEI!U81</f>
        <v>0</v>
      </c>
      <c r="M82" s="137">
        <f>MEI!V81</f>
        <v>0</v>
      </c>
      <c r="N82" s="137">
        <f>MEI!W81</f>
        <v>0</v>
      </c>
      <c r="O82" s="139">
        <f>MEI!X81</f>
        <v>0</v>
      </c>
      <c r="P82" s="140" t="e">
        <f>MEI!Y81</f>
        <v>#REF!</v>
      </c>
      <c r="Q82" s="221" t="b">
        <f>IF(LEFT(MEI!L81,1)="V",MEI!R81+MEI!U81)</f>
        <v>0</v>
      </c>
      <c r="R82" s="239">
        <f>MEI!Z81</f>
        <v>0</v>
      </c>
      <c r="S82" s="240">
        <f>MEI!AB81</f>
        <v>0</v>
      </c>
    </row>
    <row r="83" spans="1:19" ht="12.75" customHeight="1" x14ac:dyDescent="0.2">
      <c r="A83" s="717"/>
      <c r="B83" s="120">
        <f>MEI!C82</f>
        <v>0</v>
      </c>
      <c r="C83" s="121">
        <f>MEI!D82</f>
        <v>0</v>
      </c>
      <c r="D83" s="121">
        <f>MEI!E82</f>
        <v>0</v>
      </c>
      <c r="E83" s="121">
        <f>MEI!F82</f>
        <v>0</v>
      </c>
      <c r="F83" s="122">
        <f t="shared" si="1"/>
        <v>0</v>
      </c>
      <c r="G83" s="123">
        <f>MEI!H82</f>
        <v>0</v>
      </c>
      <c r="H83" s="181">
        <f>MEI!I82</f>
        <v>0</v>
      </c>
      <c r="I83" s="160">
        <f>MEI!R82</f>
        <v>0</v>
      </c>
      <c r="J83" s="124">
        <f>MEI!S82</f>
        <v>0</v>
      </c>
      <c r="K83" s="176" t="e">
        <f>MEI!T82</f>
        <v>#REF!</v>
      </c>
      <c r="L83" s="120">
        <f>MEI!U82</f>
        <v>0</v>
      </c>
      <c r="M83" s="123">
        <f>MEI!V82</f>
        <v>0</v>
      </c>
      <c r="N83" s="123">
        <f>MEI!W82</f>
        <v>0</v>
      </c>
      <c r="O83" s="125">
        <f>MEI!X82</f>
        <v>0</v>
      </c>
      <c r="P83" s="126" t="e">
        <f>MEI!Y82</f>
        <v>#REF!</v>
      </c>
      <c r="Q83" s="222" t="b">
        <f>IF(LEFT(MEI!L82,1)="V",MEI!R82+MEI!U82)</f>
        <v>0</v>
      </c>
      <c r="R83" s="241">
        <f>MEI!Z82</f>
        <v>0</v>
      </c>
      <c r="S83" s="242">
        <f>MEI!AB82</f>
        <v>0</v>
      </c>
    </row>
    <row r="84" spans="1:19" ht="12.75" customHeight="1" x14ac:dyDescent="0.2">
      <c r="A84" s="717"/>
      <c r="B84" s="120">
        <f>MEI!C83</f>
        <v>0</v>
      </c>
      <c r="C84" s="121">
        <f>MEI!D83</f>
        <v>0</v>
      </c>
      <c r="D84" s="121">
        <f>MEI!E83</f>
        <v>0</v>
      </c>
      <c r="E84" s="121">
        <f>MEI!F83</f>
        <v>0</v>
      </c>
      <c r="F84" s="122">
        <f t="shared" si="1"/>
        <v>0</v>
      </c>
      <c r="G84" s="123">
        <f>MEI!H83</f>
        <v>0</v>
      </c>
      <c r="H84" s="181">
        <f>MEI!I83</f>
        <v>0</v>
      </c>
      <c r="I84" s="160">
        <f>MEI!R83</f>
        <v>0</v>
      </c>
      <c r="J84" s="124">
        <f>MEI!S83</f>
        <v>0</v>
      </c>
      <c r="K84" s="176" t="e">
        <f>MEI!T83</f>
        <v>#REF!</v>
      </c>
      <c r="L84" s="120">
        <f>MEI!U83</f>
        <v>0</v>
      </c>
      <c r="M84" s="123">
        <f>MEI!V83</f>
        <v>0</v>
      </c>
      <c r="N84" s="123">
        <f>MEI!W83</f>
        <v>0</v>
      </c>
      <c r="O84" s="125">
        <f>MEI!X83</f>
        <v>0</v>
      </c>
      <c r="P84" s="126" t="e">
        <f>MEI!Y83</f>
        <v>#REF!</v>
      </c>
      <c r="Q84" s="222" t="b">
        <f>IF(LEFT(MEI!L83,1)="V",MEI!R83+MEI!U83)</f>
        <v>0</v>
      </c>
      <c r="R84" s="241">
        <f>MEI!Z83</f>
        <v>0</v>
      </c>
      <c r="S84" s="242">
        <f>MEI!AB83</f>
        <v>0</v>
      </c>
    </row>
    <row r="85" spans="1:19" ht="12.75" customHeight="1" x14ac:dyDescent="0.2">
      <c r="A85" s="717"/>
      <c r="B85" s="120">
        <f>MEI!C84</f>
        <v>0</v>
      </c>
      <c r="C85" s="121">
        <f>MEI!D84</f>
        <v>0</v>
      </c>
      <c r="D85" s="121">
        <f>MEI!E84</f>
        <v>0</v>
      </c>
      <c r="E85" s="121">
        <f>MEI!F84</f>
        <v>0</v>
      </c>
      <c r="F85" s="122">
        <f t="shared" si="1"/>
        <v>0</v>
      </c>
      <c r="G85" s="123">
        <f>MEI!H84</f>
        <v>0</v>
      </c>
      <c r="H85" s="181">
        <f>MEI!I84</f>
        <v>0</v>
      </c>
      <c r="I85" s="160">
        <f>MEI!R84</f>
        <v>0</v>
      </c>
      <c r="J85" s="124">
        <f>MEI!S84</f>
        <v>0</v>
      </c>
      <c r="K85" s="176" t="e">
        <f>MEI!T84</f>
        <v>#REF!</v>
      </c>
      <c r="L85" s="120">
        <f>MEI!U84</f>
        <v>0</v>
      </c>
      <c r="M85" s="123">
        <f>MEI!V84</f>
        <v>0</v>
      </c>
      <c r="N85" s="123">
        <f>MEI!W84</f>
        <v>0</v>
      </c>
      <c r="O85" s="125">
        <f>MEI!X84</f>
        <v>0</v>
      </c>
      <c r="P85" s="126" t="e">
        <f>MEI!Y84</f>
        <v>#REF!</v>
      </c>
      <c r="Q85" s="222" t="b">
        <f>IF(LEFT(MEI!L84,1)="V",MEI!R84+MEI!U84)</f>
        <v>0</v>
      </c>
      <c r="R85" s="241">
        <f>MEI!Z84</f>
        <v>0</v>
      </c>
      <c r="S85" s="242">
        <f>MEI!AB84</f>
        <v>0</v>
      </c>
    </row>
    <row r="86" spans="1:19" ht="13.5" customHeight="1" thickBot="1" x14ac:dyDescent="0.25">
      <c r="A86" s="718"/>
      <c r="B86" s="141" t="e">
        <f>MEI!C85</f>
        <v>#REF!</v>
      </c>
      <c r="C86" s="142">
        <f>MEI!D85</f>
        <v>0</v>
      </c>
      <c r="D86" s="142">
        <f>MEI!E85</f>
        <v>0</v>
      </c>
      <c r="E86" s="142">
        <f>MEI!F85</f>
        <v>0</v>
      </c>
      <c r="F86" s="143">
        <f t="shared" si="1"/>
        <v>0</v>
      </c>
      <c r="G86" s="144">
        <f>MEI!H85</f>
        <v>0</v>
      </c>
      <c r="H86" s="184">
        <f>MEI!I85</f>
        <v>0</v>
      </c>
      <c r="I86" s="168">
        <f>MEI!R85</f>
        <v>0</v>
      </c>
      <c r="J86" s="145">
        <f>MEI!S85</f>
        <v>0</v>
      </c>
      <c r="K86" s="177" t="e">
        <f>MEI!T85</f>
        <v>#REF!</v>
      </c>
      <c r="L86" s="141">
        <f>MEI!U85</f>
        <v>0</v>
      </c>
      <c r="M86" s="144">
        <f>MEI!V85</f>
        <v>0</v>
      </c>
      <c r="N86" s="144">
        <f>MEI!W85</f>
        <v>0</v>
      </c>
      <c r="O86" s="146">
        <f>MEI!X85</f>
        <v>0</v>
      </c>
      <c r="P86" s="147" t="e">
        <f>MEI!Y85</f>
        <v>#REF!</v>
      </c>
      <c r="Q86" s="224" t="b">
        <f>IF(LEFT(MEI!L85,1)="V",MEI!R85+MEI!U85)</f>
        <v>0</v>
      </c>
      <c r="R86" s="243">
        <f>MEI!Z85</f>
        <v>0</v>
      </c>
      <c r="S86" s="244">
        <f>MEI!AB85</f>
        <v>0</v>
      </c>
    </row>
    <row r="87" spans="1:19" ht="12.75" customHeight="1" x14ac:dyDescent="0.2">
      <c r="A87" s="716">
        <f>MEI!B86</f>
        <v>42871</v>
      </c>
      <c r="B87" s="113">
        <f>MEI!C86</f>
        <v>0</v>
      </c>
      <c r="C87" s="114">
        <f>MEI!D86</f>
        <v>0</v>
      </c>
      <c r="D87" s="114">
        <f>MEI!E86</f>
        <v>0</v>
      </c>
      <c r="E87" s="114">
        <f>MEI!F86</f>
        <v>0</v>
      </c>
      <c r="F87" s="115">
        <f t="shared" si="1"/>
        <v>0</v>
      </c>
      <c r="G87" s="116">
        <f>MEI!H86</f>
        <v>0</v>
      </c>
      <c r="H87" s="180">
        <f>MEI!I86</f>
        <v>0</v>
      </c>
      <c r="I87" s="159">
        <f>MEI!R86</f>
        <v>0</v>
      </c>
      <c r="J87" s="117">
        <f>MEI!S86</f>
        <v>0</v>
      </c>
      <c r="K87" s="175" t="e">
        <f>MEI!T86</f>
        <v>#REF!</v>
      </c>
      <c r="L87" s="113">
        <f>MEI!U86</f>
        <v>0</v>
      </c>
      <c r="M87" s="116">
        <f>MEI!V86</f>
        <v>0</v>
      </c>
      <c r="N87" s="116">
        <f>MEI!W86</f>
        <v>0</v>
      </c>
      <c r="O87" s="118">
        <f>MEI!X86</f>
        <v>0</v>
      </c>
      <c r="P87" s="119" t="e">
        <f>MEI!Y86</f>
        <v>#REF!</v>
      </c>
      <c r="Q87" s="225" t="b">
        <f>IF(LEFT(MEI!L86,1)="V",MEI!R86+MEI!U86)</f>
        <v>0</v>
      </c>
      <c r="R87" s="247">
        <f>MEI!Z86</f>
        <v>0</v>
      </c>
      <c r="S87" s="248">
        <f>MEI!AB86</f>
        <v>0</v>
      </c>
    </row>
    <row r="88" spans="1:19" ht="12.75" customHeight="1" x14ac:dyDescent="0.2">
      <c r="A88" s="717"/>
      <c r="B88" s="120">
        <f>MEI!C87</f>
        <v>0</v>
      </c>
      <c r="C88" s="121">
        <f>MEI!D87</f>
        <v>0</v>
      </c>
      <c r="D88" s="121">
        <f>MEI!E87</f>
        <v>0</v>
      </c>
      <c r="E88" s="121">
        <f>MEI!F87</f>
        <v>0</v>
      </c>
      <c r="F88" s="122">
        <f t="shared" si="1"/>
        <v>0</v>
      </c>
      <c r="G88" s="123">
        <f>MEI!H87</f>
        <v>0</v>
      </c>
      <c r="H88" s="181">
        <f>MEI!I87</f>
        <v>0</v>
      </c>
      <c r="I88" s="160">
        <f>MEI!R87</f>
        <v>0</v>
      </c>
      <c r="J88" s="124">
        <f>MEI!S87</f>
        <v>0</v>
      </c>
      <c r="K88" s="176" t="e">
        <f>MEI!T87</f>
        <v>#REF!</v>
      </c>
      <c r="L88" s="120">
        <f>MEI!U87</f>
        <v>0</v>
      </c>
      <c r="M88" s="123">
        <f>MEI!V87</f>
        <v>0</v>
      </c>
      <c r="N88" s="123">
        <f>MEI!W87</f>
        <v>0</v>
      </c>
      <c r="O88" s="125">
        <f>MEI!X87</f>
        <v>0</v>
      </c>
      <c r="P88" s="126" t="e">
        <f>MEI!Y87</f>
        <v>#REF!</v>
      </c>
      <c r="Q88" s="222" t="b">
        <f>IF(LEFT(MEI!L87,1)="V",MEI!R87+MEI!U87)</f>
        <v>0</v>
      </c>
      <c r="R88" s="241">
        <f>MEI!Z87</f>
        <v>0</v>
      </c>
      <c r="S88" s="242">
        <f>MEI!AB87</f>
        <v>0</v>
      </c>
    </row>
    <row r="89" spans="1:19" ht="12.75" customHeight="1" x14ac:dyDescent="0.2">
      <c r="A89" s="717"/>
      <c r="B89" s="120">
        <f>MEI!C88</f>
        <v>0</v>
      </c>
      <c r="C89" s="121">
        <f>MEI!D88</f>
        <v>0</v>
      </c>
      <c r="D89" s="121">
        <f>MEI!E88</f>
        <v>0</v>
      </c>
      <c r="E89" s="121">
        <f>MEI!F88</f>
        <v>0</v>
      </c>
      <c r="F89" s="122">
        <f t="shared" si="1"/>
        <v>0</v>
      </c>
      <c r="G89" s="123">
        <f>MEI!H88</f>
        <v>0</v>
      </c>
      <c r="H89" s="181">
        <f>MEI!I88</f>
        <v>0</v>
      </c>
      <c r="I89" s="160">
        <f>MEI!R88</f>
        <v>0</v>
      </c>
      <c r="J89" s="124">
        <f>MEI!S88</f>
        <v>0</v>
      </c>
      <c r="K89" s="176" t="e">
        <f>MEI!T88</f>
        <v>#REF!</v>
      </c>
      <c r="L89" s="120">
        <f>MEI!U88</f>
        <v>0</v>
      </c>
      <c r="M89" s="123">
        <f>MEI!V88</f>
        <v>0</v>
      </c>
      <c r="N89" s="123">
        <f>MEI!W88</f>
        <v>0</v>
      </c>
      <c r="O89" s="125">
        <f>MEI!X88</f>
        <v>0</v>
      </c>
      <c r="P89" s="126" t="e">
        <f>MEI!Y88</f>
        <v>#REF!</v>
      </c>
      <c r="Q89" s="222" t="b">
        <f>IF(LEFT(MEI!L88,1)="V",MEI!R88+MEI!U88)</f>
        <v>0</v>
      </c>
      <c r="R89" s="241">
        <f>MEI!Z88</f>
        <v>0</v>
      </c>
      <c r="S89" s="242">
        <f>MEI!AB88</f>
        <v>0</v>
      </c>
    </row>
    <row r="90" spans="1:19" ht="12.75" customHeight="1" x14ac:dyDescent="0.2">
      <c r="A90" s="717"/>
      <c r="B90" s="120">
        <f>MEI!C89</f>
        <v>0</v>
      </c>
      <c r="C90" s="121">
        <f>MEI!D89</f>
        <v>0</v>
      </c>
      <c r="D90" s="121">
        <f>MEI!E89</f>
        <v>0</v>
      </c>
      <c r="E90" s="121">
        <f>MEI!F89</f>
        <v>0</v>
      </c>
      <c r="F90" s="122">
        <f t="shared" si="1"/>
        <v>0</v>
      </c>
      <c r="G90" s="123">
        <f>MEI!H89</f>
        <v>0</v>
      </c>
      <c r="H90" s="181">
        <f>MEI!I89</f>
        <v>0</v>
      </c>
      <c r="I90" s="160">
        <f>MEI!R89</f>
        <v>0</v>
      </c>
      <c r="J90" s="124">
        <f>MEI!S89</f>
        <v>0</v>
      </c>
      <c r="K90" s="176" t="e">
        <f>MEI!T89</f>
        <v>#REF!</v>
      </c>
      <c r="L90" s="120">
        <f>MEI!U89</f>
        <v>0</v>
      </c>
      <c r="M90" s="123">
        <f>MEI!V89</f>
        <v>0</v>
      </c>
      <c r="N90" s="123">
        <f>MEI!W89</f>
        <v>0</v>
      </c>
      <c r="O90" s="125">
        <f>MEI!X89</f>
        <v>0</v>
      </c>
      <c r="P90" s="126" t="e">
        <f>MEI!Y89</f>
        <v>#REF!</v>
      </c>
      <c r="Q90" s="222" t="b">
        <f>IF(LEFT(MEI!L89,1)="V",MEI!R89+MEI!U89)</f>
        <v>0</v>
      </c>
      <c r="R90" s="241">
        <f>MEI!Z89</f>
        <v>0</v>
      </c>
      <c r="S90" s="242">
        <f>MEI!AB89</f>
        <v>0</v>
      </c>
    </row>
    <row r="91" spans="1:19" ht="13.5" customHeight="1" thickBot="1" x14ac:dyDescent="0.25">
      <c r="A91" s="718"/>
      <c r="B91" s="127" t="e">
        <f>MEI!C90</f>
        <v>#REF!</v>
      </c>
      <c r="C91" s="128">
        <f>MEI!D90</f>
        <v>0</v>
      </c>
      <c r="D91" s="128">
        <f>MEI!E90</f>
        <v>0</v>
      </c>
      <c r="E91" s="128">
        <f>MEI!F90</f>
        <v>0</v>
      </c>
      <c r="F91" s="129">
        <f t="shared" si="1"/>
        <v>0</v>
      </c>
      <c r="G91" s="130">
        <f>MEI!H90</f>
        <v>0</v>
      </c>
      <c r="H91" s="182">
        <f>MEI!I90</f>
        <v>0</v>
      </c>
      <c r="I91" s="161">
        <f>MEI!R90</f>
        <v>0</v>
      </c>
      <c r="J91" s="131">
        <f>MEI!S90</f>
        <v>0</v>
      </c>
      <c r="K91" s="178" t="e">
        <f>MEI!T90</f>
        <v>#REF!</v>
      </c>
      <c r="L91" s="127">
        <f>MEI!U90</f>
        <v>0</v>
      </c>
      <c r="M91" s="130">
        <f>MEI!V90</f>
        <v>0</v>
      </c>
      <c r="N91" s="130">
        <f>MEI!W90</f>
        <v>0</v>
      </c>
      <c r="O91" s="132">
        <f>MEI!X90</f>
        <v>0</v>
      </c>
      <c r="P91" s="133" t="e">
        <f>MEI!Y90</f>
        <v>#REF!</v>
      </c>
      <c r="Q91" s="223" t="b">
        <f>IF(LEFT(MEI!L90,1)="V",MEI!R90+MEI!U90)</f>
        <v>0</v>
      </c>
      <c r="R91" s="245">
        <f>MEI!Z90</f>
        <v>0</v>
      </c>
      <c r="S91" s="246">
        <f>MEI!AB90</f>
        <v>0</v>
      </c>
    </row>
    <row r="92" spans="1:19" ht="12.75" customHeight="1" x14ac:dyDescent="0.2">
      <c r="A92" s="716">
        <f>MEI!B91</f>
        <v>42872</v>
      </c>
      <c r="B92" s="113">
        <f>MEI!C91</f>
        <v>0</v>
      </c>
      <c r="C92" s="114">
        <f>MEI!D91</f>
        <v>0</v>
      </c>
      <c r="D92" s="114">
        <f>MEI!E91</f>
        <v>0</v>
      </c>
      <c r="E92" s="114">
        <f>MEI!F91</f>
        <v>0</v>
      </c>
      <c r="F92" s="115">
        <f t="shared" si="1"/>
        <v>0</v>
      </c>
      <c r="G92" s="116">
        <f>MEI!H91</f>
        <v>0</v>
      </c>
      <c r="H92" s="180">
        <f>MEI!I91</f>
        <v>0</v>
      </c>
      <c r="I92" s="159">
        <f>MEI!R91</f>
        <v>0</v>
      </c>
      <c r="J92" s="117">
        <f>MEI!S91</f>
        <v>0</v>
      </c>
      <c r="K92" s="175" t="e">
        <f>MEI!T91</f>
        <v>#REF!</v>
      </c>
      <c r="L92" s="113">
        <f>MEI!U91</f>
        <v>0</v>
      </c>
      <c r="M92" s="116">
        <f>MEI!V91</f>
        <v>0</v>
      </c>
      <c r="N92" s="116">
        <f>MEI!W91</f>
        <v>0</v>
      </c>
      <c r="O92" s="118">
        <f>MEI!X91</f>
        <v>0</v>
      </c>
      <c r="P92" s="119" t="e">
        <f>MEI!Y91</f>
        <v>#REF!</v>
      </c>
      <c r="Q92" s="221" t="b">
        <f>IF(LEFT(MEI!L91,1)="V",MEI!R91+MEI!U91)</f>
        <v>0</v>
      </c>
      <c r="R92" s="239">
        <f>MEI!Z91</f>
        <v>0</v>
      </c>
      <c r="S92" s="240">
        <f>MEI!AB91</f>
        <v>0</v>
      </c>
    </row>
    <row r="93" spans="1:19" ht="12.75" customHeight="1" x14ac:dyDescent="0.2">
      <c r="A93" s="717"/>
      <c r="B93" s="120">
        <f>MEI!C92</f>
        <v>0</v>
      </c>
      <c r="C93" s="121">
        <f>MEI!D92</f>
        <v>0</v>
      </c>
      <c r="D93" s="121">
        <f>MEI!E92</f>
        <v>0</v>
      </c>
      <c r="E93" s="121">
        <f>MEI!F92</f>
        <v>0</v>
      </c>
      <c r="F93" s="122">
        <f t="shared" si="1"/>
        <v>0</v>
      </c>
      <c r="G93" s="123">
        <f>MEI!H92</f>
        <v>0</v>
      </c>
      <c r="H93" s="181">
        <f>MEI!I92</f>
        <v>0</v>
      </c>
      <c r="I93" s="160">
        <f>MEI!R92</f>
        <v>0</v>
      </c>
      <c r="J93" s="124">
        <f>MEI!S92</f>
        <v>0</v>
      </c>
      <c r="K93" s="176" t="e">
        <f>MEI!T92</f>
        <v>#REF!</v>
      </c>
      <c r="L93" s="120">
        <f>MEI!U92</f>
        <v>0</v>
      </c>
      <c r="M93" s="123">
        <f>MEI!V92</f>
        <v>0</v>
      </c>
      <c r="N93" s="123">
        <f>MEI!W92</f>
        <v>0</v>
      </c>
      <c r="O93" s="125">
        <f>MEI!X92</f>
        <v>0</v>
      </c>
      <c r="P93" s="126" t="e">
        <f>MEI!Y92</f>
        <v>#REF!</v>
      </c>
      <c r="Q93" s="222" t="b">
        <f>IF(LEFT(MEI!L92,1)="V",MEI!R92+MEI!U92)</f>
        <v>0</v>
      </c>
      <c r="R93" s="241">
        <f>MEI!Z92</f>
        <v>0</v>
      </c>
      <c r="S93" s="242">
        <f>MEI!AB92</f>
        <v>0</v>
      </c>
    </row>
    <row r="94" spans="1:19" ht="12.75" customHeight="1" x14ac:dyDescent="0.2">
      <c r="A94" s="717"/>
      <c r="B94" s="120">
        <f>MEI!C93</f>
        <v>0</v>
      </c>
      <c r="C94" s="121">
        <f>MEI!D93</f>
        <v>0</v>
      </c>
      <c r="D94" s="121">
        <f>MEI!E93</f>
        <v>0</v>
      </c>
      <c r="E94" s="121">
        <f>MEI!F93</f>
        <v>0</v>
      </c>
      <c r="F94" s="122">
        <f t="shared" si="1"/>
        <v>0</v>
      </c>
      <c r="G94" s="123">
        <f>MEI!H93</f>
        <v>0</v>
      </c>
      <c r="H94" s="181">
        <f>MEI!I93</f>
        <v>0</v>
      </c>
      <c r="I94" s="160">
        <f>MEI!R93</f>
        <v>0</v>
      </c>
      <c r="J94" s="124">
        <f>MEI!S93</f>
        <v>0</v>
      </c>
      <c r="K94" s="176" t="e">
        <f>MEI!T93</f>
        <v>#REF!</v>
      </c>
      <c r="L94" s="120">
        <f>MEI!U93</f>
        <v>0</v>
      </c>
      <c r="M94" s="123">
        <f>MEI!V93</f>
        <v>0</v>
      </c>
      <c r="N94" s="123">
        <f>MEI!W93</f>
        <v>0</v>
      </c>
      <c r="O94" s="125">
        <f>MEI!X93</f>
        <v>0</v>
      </c>
      <c r="P94" s="126" t="e">
        <f>MEI!Y93</f>
        <v>#REF!</v>
      </c>
      <c r="Q94" s="222" t="b">
        <f>IF(LEFT(MEI!L93,1)="V",MEI!R93+MEI!U93)</f>
        <v>0</v>
      </c>
      <c r="R94" s="241">
        <f>MEI!Z93</f>
        <v>0</v>
      </c>
      <c r="S94" s="242">
        <f>MEI!AB93</f>
        <v>0</v>
      </c>
    </row>
    <row r="95" spans="1:19" ht="12.75" customHeight="1" x14ac:dyDescent="0.2">
      <c r="A95" s="717"/>
      <c r="B95" s="120">
        <f>MEI!C94</f>
        <v>0</v>
      </c>
      <c r="C95" s="121">
        <f>MEI!D94</f>
        <v>0</v>
      </c>
      <c r="D95" s="121">
        <f>MEI!E94</f>
        <v>0</v>
      </c>
      <c r="E95" s="121">
        <f>MEI!F94</f>
        <v>0</v>
      </c>
      <c r="F95" s="122">
        <f t="shared" si="1"/>
        <v>0</v>
      </c>
      <c r="G95" s="123">
        <f>MEI!H94</f>
        <v>0</v>
      </c>
      <c r="H95" s="181">
        <f>MEI!I94</f>
        <v>0</v>
      </c>
      <c r="I95" s="160">
        <f>MEI!R94</f>
        <v>0</v>
      </c>
      <c r="J95" s="124">
        <f>MEI!S94</f>
        <v>0</v>
      </c>
      <c r="K95" s="176" t="e">
        <f>MEI!T94</f>
        <v>#REF!</v>
      </c>
      <c r="L95" s="120">
        <f>MEI!U94</f>
        <v>0</v>
      </c>
      <c r="M95" s="123">
        <f>MEI!V94</f>
        <v>0</v>
      </c>
      <c r="N95" s="123">
        <f>MEI!W94</f>
        <v>0</v>
      </c>
      <c r="O95" s="125">
        <f>MEI!X94</f>
        <v>0</v>
      </c>
      <c r="P95" s="126" t="e">
        <f>MEI!Y94</f>
        <v>#REF!</v>
      </c>
      <c r="Q95" s="222" t="b">
        <f>IF(LEFT(MEI!L94,1)="V",MEI!R94+MEI!U94)</f>
        <v>0</v>
      </c>
      <c r="R95" s="241">
        <f>MEI!Z94</f>
        <v>0</v>
      </c>
      <c r="S95" s="242">
        <f>MEI!AB94</f>
        <v>0</v>
      </c>
    </row>
    <row r="96" spans="1:19" ht="13.5" customHeight="1" thickBot="1" x14ac:dyDescent="0.25">
      <c r="A96" s="718"/>
      <c r="B96" s="127" t="e">
        <f>MEI!C95</f>
        <v>#REF!</v>
      </c>
      <c r="C96" s="128">
        <f>MEI!D95</f>
        <v>0</v>
      </c>
      <c r="D96" s="128">
        <f>MEI!E95</f>
        <v>0</v>
      </c>
      <c r="E96" s="128">
        <f>MEI!F95</f>
        <v>0</v>
      </c>
      <c r="F96" s="129">
        <f t="shared" si="1"/>
        <v>0</v>
      </c>
      <c r="G96" s="130">
        <f>MEI!H95</f>
        <v>0</v>
      </c>
      <c r="H96" s="182">
        <f>MEI!I95</f>
        <v>0</v>
      </c>
      <c r="I96" s="161">
        <f>MEI!R95</f>
        <v>0</v>
      </c>
      <c r="J96" s="131">
        <f>MEI!S95</f>
        <v>0</v>
      </c>
      <c r="K96" s="178" t="e">
        <f>MEI!T95</f>
        <v>#REF!</v>
      </c>
      <c r="L96" s="127">
        <f>MEI!U95</f>
        <v>0</v>
      </c>
      <c r="M96" s="130">
        <f>MEI!V95</f>
        <v>0</v>
      </c>
      <c r="N96" s="130">
        <f>MEI!W95</f>
        <v>0</v>
      </c>
      <c r="O96" s="132">
        <f>MEI!X95</f>
        <v>0</v>
      </c>
      <c r="P96" s="133" t="e">
        <f>MEI!Y95</f>
        <v>#REF!</v>
      </c>
      <c r="Q96" s="224" t="b">
        <f>IF(LEFT(MEI!L95,1)="V",MEI!R95+MEI!U95)</f>
        <v>0</v>
      </c>
      <c r="R96" s="243">
        <f>MEI!Z95</f>
        <v>0</v>
      </c>
      <c r="S96" s="244">
        <f>MEI!AB95</f>
        <v>0</v>
      </c>
    </row>
    <row r="97" spans="1:19" ht="12.75" customHeight="1" x14ac:dyDescent="0.2">
      <c r="A97" s="716">
        <f>MEI!B96</f>
        <v>42873</v>
      </c>
      <c r="B97" s="113">
        <f>MEI!C96</f>
        <v>0</v>
      </c>
      <c r="C97" s="114">
        <f>MEI!D96</f>
        <v>0</v>
      </c>
      <c r="D97" s="114">
        <f>MEI!E96</f>
        <v>0</v>
      </c>
      <c r="E97" s="114">
        <f>MEI!F96</f>
        <v>0</v>
      </c>
      <c r="F97" s="115">
        <f t="shared" si="1"/>
        <v>0</v>
      </c>
      <c r="G97" s="116">
        <f>MEI!H96</f>
        <v>0</v>
      </c>
      <c r="H97" s="180">
        <f>MEI!I96</f>
        <v>0</v>
      </c>
      <c r="I97" s="159">
        <f>MEI!R96</f>
        <v>0</v>
      </c>
      <c r="J97" s="117">
        <f>MEI!S96</f>
        <v>0</v>
      </c>
      <c r="K97" s="175" t="e">
        <f>MEI!T96</f>
        <v>#REF!</v>
      </c>
      <c r="L97" s="113">
        <f>MEI!U96</f>
        <v>0</v>
      </c>
      <c r="M97" s="116">
        <f>MEI!V96</f>
        <v>0</v>
      </c>
      <c r="N97" s="116">
        <f>MEI!W96</f>
        <v>0</v>
      </c>
      <c r="O97" s="118">
        <f>MEI!X96</f>
        <v>0</v>
      </c>
      <c r="P97" s="119" t="e">
        <f>MEI!Y96</f>
        <v>#REF!</v>
      </c>
      <c r="Q97" s="221" t="b">
        <f>IF(LEFT(MEI!L96,1)="V",MEI!R96+MEI!U96)</f>
        <v>0</v>
      </c>
      <c r="R97" s="239">
        <f>MEI!Z96</f>
        <v>0</v>
      </c>
      <c r="S97" s="240">
        <f>MEI!AB96</f>
        <v>0</v>
      </c>
    </row>
    <row r="98" spans="1:19" ht="12.75" customHeight="1" x14ac:dyDescent="0.2">
      <c r="A98" s="717"/>
      <c r="B98" s="120">
        <f>MEI!C97</f>
        <v>0</v>
      </c>
      <c r="C98" s="121">
        <f>MEI!D97</f>
        <v>0</v>
      </c>
      <c r="D98" s="121">
        <f>MEI!E97</f>
        <v>0</v>
      </c>
      <c r="E98" s="121">
        <f>MEI!F97</f>
        <v>0</v>
      </c>
      <c r="F98" s="122">
        <f t="shared" si="1"/>
        <v>0</v>
      </c>
      <c r="G98" s="123">
        <f>MEI!H97</f>
        <v>0</v>
      </c>
      <c r="H98" s="181">
        <f>MEI!I97</f>
        <v>0</v>
      </c>
      <c r="I98" s="160">
        <f>MEI!R97</f>
        <v>0</v>
      </c>
      <c r="J98" s="124">
        <f>MEI!S97</f>
        <v>0</v>
      </c>
      <c r="K98" s="176" t="e">
        <f>MEI!T97</f>
        <v>#REF!</v>
      </c>
      <c r="L98" s="120">
        <f>MEI!U97</f>
        <v>0</v>
      </c>
      <c r="M98" s="123">
        <f>MEI!V97</f>
        <v>0</v>
      </c>
      <c r="N98" s="123">
        <f>MEI!W97</f>
        <v>0</v>
      </c>
      <c r="O98" s="125">
        <f>MEI!X97</f>
        <v>0</v>
      </c>
      <c r="P98" s="126" t="e">
        <f>MEI!Y97</f>
        <v>#REF!</v>
      </c>
      <c r="Q98" s="222" t="b">
        <f>IF(LEFT(MEI!L97,1)="V",MEI!R97+MEI!U97)</f>
        <v>0</v>
      </c>
      <c r="R98" s="241">
        <f>MEI!Z97</f>
        <v>0</v>
      </c>
      <c r="S98" s="242">
        <f>MEI!AB97</f>
        <v>0</v>
      </c>
    </row>
    <row r="99" spans="1:19" ht="12.75" customHeight="1" x14ac:dyDescent="0.2">
      <c r="A99" s="717"/>
      <c r="B99" s="120">
        <f>MEI!C98</f>
        <v>0</v>
      </c>
      <c r="C99" s="121">
        <f>MEI!D98</f>
        <v>0</v>
      </c>
      <c r="D99" s="121">
        <f>MEI!E98</f>
        <v>0</v>
      </c>
      <c r="E99" s="121">
        <f>MEI!F98</f>
        <v>0</v>
      </c>
      <c r="F99" s="122">
        <f t="shared" si="1"/>
        <v>0</v>
      </c>
      <c r="G99" s="123">
        <f>MEI!H98</f>
        <v>0</v>
      </c>
      <c r="H99" s="181">
        <f>MEI!I98</f>
        <v>0</v>
      </c>
      <c r="I99" s="160">
        <f>MEI!R98</f>
        <v>0</v>
      </c>
      <c r="J99" s="124">
        <f>MEI!S98</f>
        <v>0</v>
      </c>
      <c r="K99" s="176" t="e">
        <f>MEI!T98</f>
        <v>#REF!</v>
      </c>
      <c r="L99" s="120">
        <f>MEI!U98</f>
        <v>0</v>
      </c>
      <c r="M99" s="123">
        <f>MEI!V98</f>
        <v>0</v>
      </c>
      <c r="N99" s="123">
        <f>MEI!W98</f>
        <v>0</v>
      </c>
      <c r="O99" s="125">
        <f>MEI!X98</f>
        <v>0</v>
      </c>
      <c r="P99" s="126" t="e">
        <f>MEI!Y98</f>
        <v>#REF!</v>
      </c>
      <c r="Q99" s="222" t="b">
        <f>IF(LEFT(MEI!L98,1)="V",MEI!R98+MEI!U98)</f>
        <v>0</v>
      </c>
      <c r="R99" s="241">
        <f>MEI!Z98</f>
        <v>0</v>
      </c>
      <c r="S99" s="242">
        <f>MEI!AB98</f>
        <v>0</v>
      </c>
    </row>
    <row r="100" spans="1:19" ht="12.75" customHeight="1" x14ac:dyDescent="0.2">
      <c r="A100" s="717"/>
      <c r="B100" s="120">
        <f>MEI!C99</f>
        <v>0</v>
      </c>
      <c r="C100" s="121">
        <f>MEI!D99</f>
        <v>0</v>
      </c>
      <c r="D100" s="121">
        <f>MEI!E99</f>
        <v>0</v>
      </c>
      <c r="E100" s="121">
        <f>MEI!F99</f>
        <v>0</v>
      </c>
      <c r="F100" s="122">
        <f t="shared" si="1"/>
        <v>0</v>
      </c>
      <c r="G100" s="123">
        <f>MEI!H99</f>
        <v>0</v>
      </c>
      <c r="H100" s="181">
        <f>MEI!I99</f>
        <v>0</v>
      </c>
      <c r="I100" s="160">
        <f>MEI!R99</f>
        <v>0</v>
      </c>
      <c r="J100" s="124">
        <f>MEI!S99</f>
        <v>0</v>
      </c>
      <c r="K100" s="176" t="e">
        <f>MEI!T99</f>
        <v>#REF!</v>
      </c>
      <c r="L100" s="120">
        <f>MEI!U99</f>
        <v>0</v>
      </c>
      <c r="M100" s="123">
        <f>MEI!V99</f>
        <v>0</v>
      </c>
      <c r="N100" s="123">
        <f>MEI!W99</f>
        <v>0</v>
      </c>
      <c r="O100" s="125">
        <f>MEI!X99</f>
        <v>0</v>
      </c>
      <c r="P100" s="126" t="e">
        <f>MEI!Y99</f>
        <v>#REF!</v>
      </c>
      <c r="Q100" s="222" t="b">
        <f>IF(LEFT(MEI!L99,1)="V",MEI!R99+MEI!U99)</f>
        <v>0</v>
      </c>
      <c r="R100" s="241">
        <f>MEI!Z99</f>
        <v>0</v>
      </c>
      <c r="S100" s="242">
        <f>MEI!AB99</f>
        <v>0</v>
      </c>
    </row>
    <row r="101" spans="1:19" ht="13.5" customHeight="1" thickBot="1" x14ac:dyDescent="0.25">
      <c r="A101" s="718"/>
      <c r="B101" s="127" t="e">
        <f>MEI!C100</f>
        <v>#REF!</v>
      </c>
      <c r="C101" s="128">
        <f>MEI!D100</f>
        <v>0</v>
      </c>
      <c r="D101" s="128">
        <f>MEI!E100</f>
        <v>0</v>
      </c>
      <c r="E101" s="128">
        <f>MEI!F100</f>
        <v>0</v>
      </c>
      <c r="F101" s="129">
        <f t="shared" si="1"/>
        <v>0</v>
      </c>
      <c r="G101" s="130">
        <f>MEI!H100</f>
        <v>0</v>
      </c>
      <c r="H101" s="182">
        <f>MEI!I100</f>
        <v>0</v>
      </c>
      <c r="I101" s="161">
        <f>MEI!R100</f>
        <v>0</v>
      </c>
      <c r="J101" s="131">
        <f>MEI!S100</f>
        <v>0</v>
      </c>
      <c r="K101" s="178" t="e">
        <f>MEI!T100</f>
        <v>#REF!</v>
      </c>
      <c r="L101" s="127">
        <f>MEI!U100</f>
        <v>0</v>
      </c>
      <c r="M101" s="130">
        <f>MEI!V100</f>
        <v>0</v>
      </c>
      <c r="N101" s="130">
        <f>MEI!W100</f>
        <v>0</v>
      </c>
      <c r="O101" s="132">
        <f>MEI!X100</f>
        <v>0</v>
      </c>
      <c r="P101" s="133" t="e">
        <f>MEI!Y100</f>
        <v>#REF!</v>
      </c>
      <c r="Q101" s="224" t="b">
        <f>IF(LEFT(MEI!L100,1)="V",MEI!R100+MEI!U100)</f>
        <v>0</v>
      </c>
      <c r="R101" s="243">
        <f>MEI!Z100</f>
        <v>0</v>
      </c>
      <c r="S101" s="244">
        <f>MEI!AB100</f>
        <v>0</v>
      </c>
    </row>
    <row r="102" spans="1:19" ht="12.75" customHeight="1" x14ac:dyDescent="0.2">
      <c r="A102" s="716">
        <f>MEI!B101</f>
        <v>42874</v>
      </c>
      <c r="B102" s="134">
        <f>MEI!C101</f>
        <v>0</v>
      </c>
      <c r="C102" s="135">
        <f>MEI!D101</f>
        <v>0</v>
      </c>
      <c r="D102" s="135">
        <f>MEI!E101</f>
        <v>0</v>
      </c>
      <c r="E102" s="135">
        <f>MEI!F101</f>
        <v>0</v>
      </c>
      <c r="F102" s="136">
        <f t="shared" si="1"/>
        <v>0</v>
      </c>
      <c r="G102" s="137">
        <f>MEI!H101</f>
        <v>0</v>
      </c>
      <c r="H102" s="183">
        <f>MEI!I101</f>
        <v>0</v>
      </c>
      <c r="I102" s="169">
        <f>MEI!R101</f>
        <v>0</v>
      </c>
      <c r="J102" s="138">
        <f>MEI!S101</f>
        <v>0</v>
      </c>
      <c r="K102" s="179" t="e">
        <f>MEI!T101</f>
        <v>#REF!</v>
      </c>
      <c r="L102" s="134">
        <f>MEI!U101</f>
        <v>0</v>
      </c>
      <c r="M102" s="137">
        <f>MEI!V101</f>
        <v>0</v>
      </c>
      <c r="N102" s="137">
        <f>MEI!W101</f>
        <v>0</v>
      </c>
      <c r="O102" s="139">
        <f>MEI!X101</f>
        <v>0</v>
      </c>
      <c r="P102" s="140" t="e">
        <f>MEI!Y101</f>
        <v>#REF!</v>
      </c>
      <c r="Q102" s="221" t="b">
        <f>IF(LEFT(MEI!L101,1)="V",MEI!R101+MEI!U101)</f>
        <v>0</v>
      </c>
      <c r="R102" s="239">
        <f>MEI!Z101</f>
        <v>0</v>
      </c>
      <c r="S102" s="240">
        <f>MEI!AB101</f>
        <v>0</v>
      </c>
    </row>
    <row r="103" spans="1:19" ht="12.75" customHeight="1" x14ac:dyDescent="0.2">
      <c r="A103" s="717"/>
      <c r="B103" s="120">
        <f>MEI!C102</f>
        <v>0</v>
      </c>
      <c r="C103" s="121">
        <f>MEI!D102</f>
        <v>0</v>
      </c>
      <c r="D103" s="121">
        <f>MEI!E102</f>
        <v>0</v>
      </c>
      <c r="E103" s="121">
        <f>MEI!F102</f>
        <v>0</v>
      </c>
      <c r="F103" s="122">
        <f t="shared" si="1"/>
        <v>0</v>
      </c>
      <c r="G103" s="123">
        <f>MEI!H102</f>
        <v>0</v>
      </c>
      <c r="H103" s="181">
        <f>MEI!I102</f>
        <v>0</v>
      </c>
      <c r="I103" s="160">
        <f>MEI!R102</f>
        <v>0</v>
      </c>
      <c r="J103" s="124">
        <f>MEI!S102</f>
        <v>0</v>
      </c>
      <c r="K103" s="176" t="e">
        <f>MEI!T102</f>
        <v>#REF!</v>
      </c>
      <c r="L103" s="120">
        <f>MEI!U102</f>
        <v>0</v>
      </c>
      <c r="M103" s="123">
        <f>MEI!V102</f>
        <v>0</v>
      </c>
      <c r="N103" s="123">
        <f>MEI!W102</f>
        <v>0</v>
      </c>
      <c r="O103" s="125">
        <f>MEI!X102</f>
        <v>0</v>
      </c>
      <c r="P103" s="126" t="e">
        <f>MEI!Y102</f>
        <v>#REF!</v>
      </c>
      <c r="Q103" s="222" t="b">
        <f>IF(LEFT(MEI!L102,1)="V",MEI!R102+MEI!U102)</f>
        <v>0</v>
      </c>
      <c r="R103" s="241">
        <f>MEI!Z102</f>
        <v>0</v>
      </c>
      <c r="S103" s="242">
        <f>MEI!AB102</f>
        <v>0</v>
      </c>
    </row>
    <row r="104" spans="1:19" ht="12.75" customHeight="1" x14ac:dyDescent="0.2">
      <c r="A104" s="717"/>
      <c r="B104" s="120">
        <f>MEI!C103</f>
        <v>0</v>
      </c>
      <c r="C104" s="121">
        <f>MEI!D103</f>
        <v>0</v>
      </c>
      <c r="D104" s="121">
        <f>MEI!E103</f>
        <v>0</v>
      </c>
      <c r="E104" s="121">
        <f>MEI!F103</f>
        <v>0</v>
      </c>
      <c r="F104" s="122">
        <f t="shared" si="1"/>
        <v>0</v>
      </c>
      <c r="G104" s="123">
        <f>MEI!H103</f>
        <v>0</v>
      </c>
      <c r="H104" s="181">
        <f>MEI!I103</f>
        <v>0</v>
      </c>
      <c r="I104" s="160">
        <f>MEI!R103</f>
        <v>0</v>
      </c>
      <c r="J104" s="124">
        <f>MEI!S103</f>
        <v>0</v>
      </c>
      <c r="K104" s="176" t="e">
        <f>MEI!T103</f>
        <v>#REF!</v>
      </c>
      <c r="L104" s="120">
        <f>MEI!U103</f>
        <v>0</v>
      </c>
      <c r="M104" s="123">
        <f>MEI!V103</f>
        <v>0</v>
      </c>
      <c r="N104" s="123">
        <f>MEI!W103</f>
        <v>0</v>
      </c>
      <c r="O104" s="125">
        <f>MEI!X103</f>
        <v>0</v>
      </c>
      <c r="P104" s="126" t="e">
        <f>MEI!Y103</f>
        <v>#REF!</v>
      </c>
      <c r="Q104" s="222" t="b">
        <f>IF(LEFT(MEI!L103,1)="V",MEI!R103+MEI!U103)</f>
        <v>0</v>
      </c>
      <c r="R104" s="241">
        <f>MEI!Z103</f>
        <v>0</v>
      </c>
      <c r="S104" s="242">
        <f>MEI!AB103</f>
        <v>0</v>
      </c>
    </row>
    <row r="105" spans="1:19" ht="12.75" customHeight="1" x14ac:dyDescent="0.2">
      <c r="A105" s="717"/>
      <c r="B105" s="120">
        <f>MEI!C104</f>
        <v>0</v>
      </c>
      <c r="C105" s="121">
        <f>MEI!D104</f>
        <v>0</v>
      </c>
      <c r="D105" s="121">
        <f>MEI!E104</f>
        <v>0</v>
      </c>
      <c r="E105" s="121">
        <f>MEI!F104</f>
        <v>0</v>
      </c>
      <c r="F105" s="122">
        <f t="shared" si="1"/>
        <v>0</v>
      </c>
      <c r="G105" s="123">
        <f>MEI!H104</f>
        <v>0</v>
      </c>
      <c r="H105" s="181">
        <f>MEI!I104</f>
        <v>0</v>
      </c>
      <c r="I105" s="160">
        <f>MEI!R104</f>
        <v>0</v>
      </c>
      <c r="J105" s="124">
        <f>MEI!S104</f>
        <v>0</v>
      </c>
      <c r="K105" s="176" t="e">
        <f>MEI!T104</f>
        <v>#REF!</v>
      </c>
      <c r="L105" s="120">
        <f>MEI!U104</f>
        <v>0</v>
      </c>
      <c r="M105" s="123">
        <f>MEI!V104</f>
        <v>0</v>
      </c>
      <c r="N105" s="123">
        <f>MEI!W104</f>
        <v>0</v>
      </c>
      <c r="O105" s="125">
        <f>MEI!X104</f>
        <v>0</v>
      </c>
      <c r="P105" s="126" t="e">
        <f>MEI!Y104</f>
        <v>#REF!</v>
      </c>
      <c r="Q105" s="222" t="b">
        <f>IF(LEFT(MEI!L104,1)="V",MEI!R104+MEI!U104)</f>
        <v>0</v>
      </c>
      <c r="R105" s="241">
        <f>MEI!Z104</f>
        <v>0</v>
      </c>
      <c r="S105" s="242">
        <f>MEI!AB104</f>
        <v>0</v>
      </c>
    </row>
    <row r="106" spans="1:19" ht="13.5" customHeight="1" thickBot="1" x14ac:dyDescent="0.25">
      <c r="A106" s="718"/>
      <c r="B106" s="141" t="e">
        <f>MEI!C105</f>
        <v>#REF!</v>
      </c>
      <c r="C106" s="142">
        <f>MEI!D105</f>
        <v>0</v>
      </c>
      <c r="D106" s="142">
        <f>MEI!E105</f>
        <v>0</v>
      </c>
      <c r="E106" s="142">
        <f>MEI!F105</f>
        <v>0</v>
      </c>
      <c r="F106" s="143">
        <f t="shared" si="1"/>
        <v>0</v>
      </c>
      <c r="G106" s="144">
        <f>MEI!H105</f>
        <v>0</v>
      </c>
      <c r="H106" s="184">
        <f>MEI!I105</f>
        <v>0</v>
      </c>
      <c r="I106" s="168">
        <f>MEI!R105</f>
        <v>0</v>
      </c>
      <c r="J106" s="145">
        <f>MEI!S105</f>
        <v>0</v>
      </c>
      <c r="K106" s="177" t="e">
        <f>MEI!T105</f>
        <v>#REF!</v>
      </c>
      <c r="L106" s="141">
        <f>MEI!U105</f>
        <v>0</v>
      </c>
      <c r="M106" s="144">
        <f>MEI!V105</f>
        <v>0</v>
      </c>
      <c r="N106" s="144">
        <f>MEI!W105</f>
        <v>0</v>
      </c>
      <c r="O106" s="146">
        <f>MEI!X105</f>
        <v>0</v>
      </c>
      <c r="P106" s="147" t="e">
        <f>MEI!Y105</f>
        <v>#REF!</v>
      </c>
      <c r="Q106" s="224" t="b">
        <f>IF(LEFT(MEI!L105,1)="V",MEI!R105+MEI!U105)</f>
        <v>0</v>
      </c>
      <c r="R106" s="243">
        <f>MEI!Z105</f>
        <v>0</v>
      </c>
      <c r="S106" s="244">
        <f>MEI!AB105</f>
        <v>0</v>
      </c>
    </row>
    <row r="107" spans="1:19" ht="12.75" customHeight="1" x14ac:dyDescent="0.2">
      <c r="A107" s="716">
        <f>MEI!B106</f>
        <v>42875</v>
      </c>
      <c r="B107" s="113">
        <f>MEI!C106</f>
        <v>0</v>
      </c>
      <c r="C107" s="114">
        <f>MEI!D106</f>
        <v>0</v>
      </c>
      <c r="D107" s="114">
        <f>MEI!E106</f>
        <v>0</v>
      </c>
      <c r="E107" s="114">
        <f>MEI!F106</f>
        <v>0</v>
      </c>
      <c r="F107" s="115">
        <f t="shared" si="1"/>
        <v>0</v>
      </c>
      <c r="G107" s="116">
        <f>MEI!H106</f>
        <v>0</v>
      </c>
      <c r="H107" s="180">
        <f>MEI!I106</f>
        <v>0</v>
      </c>
      <c r="I107" s="159">
        <f>MEI!R106</f>
        <v>0</v>
      </c>
      <c r="J107" s="117">
        <f>MEI!S106</f>
        <v>0</v>
      </c>
      <c r="K107" s="175" t="e">
        <f>MEI!T106</f>
        <v>#REF!</v>
      </c>
      <c r="L107" s="113">
        <f>MEI!U106</f>
        <v>0</v>
      </c>
      <c r="M107" s="116">
        <f>MEI!V106</f>
        <v>0</v>
      </c>
      <c r="N107" s="116">
        <f>MEI!W106</f>
        <v>0</v>
      </c>
      <c r="O107" s="118">
        <f>MEI!X106</f>
        <v>0</v>
      </c>
      <c r="P107" s="119" t="e">
        <f>MEI!Y106</f>
        <v>#REF!</v>
      </c>
      <c r="Q107" s="225" t="b">
        <f>IF(LEFT(MEI!L106,1)="V",MEI!R106+MEI!U106)</f>
        <v>0</v>
      </c>
      <c r="R107" s="247">
        <f>MEI!Z106</f>
        <v>0</v>
      </c>
      <c r="S107" s="248">
        <f>MEI!AB106</f>
        <v>0</v>
      </c>
    </row>
    <row r="108" spans="1:19" ht="12.75" customHeight="1" x14ac:dyDescent="0.2">
      <c r="A108" s="717"/>
      <c r="B108" s="120">
        <f>MEI!C107</f>
        <v>0</v>
      </c>
      <c r="C108" s="121">
        <f>MEI!D107</f>
        <v>0</v>
      </c>
      <c r="D108" s="121">
        <f>MEI!E107</f>
        <v>0</v>
      </c>
      <c r="E108" s="121">
        <f>MEI!F107</f>
        <v>0</v>
      </c>
      <c r="F108" s="122">
        <f t="shared" si="1"/>
        <v>0</v>
      </c>
      <c r="G108" s="123">
        <f>MEI!H107</f>
        <v>0</v>
      </c>
      <c r="H108" s="181">
        <f>MEI!I107</f>
        <v>0</v>
      </c>
      <c r="I108" s="160">
        <f>MEI!R107</f>
        <v>0</v>
      </c>
      <c r="J108" s="124">
        <f>MEI!S107</f>
        <v>0</v>
      </c>
      <c r="K108" s="176" t="e">
        <f>MEI!T107</f>
        <v>#REF!</v>
      </c>
      <c r="L108" s="120">
        <f>MEI!U107</f>
        <v>0</v>
      </c>
      <c r="M108" s="123">
        <f>MEI!V107</f>
        <v>0</v>
      </c>
      <c r="N108" s="123">
        <f>MEI!W107</f>
        <v>0</v>
      </c>
      <c r="O108" s="125">
        <f>MEI!X107</f>
        <v>0</v>
      </c>
      <c r="P108" s="126" t="e">
        <f>MEI!Y107</f>
        <v>#REF!</v>
      </c>
      <c r="Q108" s="222" t="b">
        <f>IF(LEFT(MEI!L107,1)="V",MEI!R107+MEI!U107)</f>
        <v>0</v>
      </c>
      <c r="R108" s="241">
        <f>MEI!Z107</f>
        <v>0</v>
      </c>
      <c r="S108" s="242">
        <f>MEI!AB107</f>
        <v>0</v>
      </c>
    </row>
    <row r="109" spans="1:19" ht="12.75" customHeight="1" x14ac:dyDescent="0.2">
      <c r="A109" s="717"/>
      <c r="B109" s="120">
        <f>MEI!C108</f>
        <v>0</v>
      </c>
      <c r="C109" s="121">
        <f>MEI!D108</f>
        <v>0</v>
      </c>
      <c r="D109" s="121">
        <f>MEI!E108</f>
        <v>0</v>
      </c>
      <c r="E109" s="121">
        <f>MEI!F108</f>
        <v>0</v>
      </c>
      <c r="F109" s="122">
        <f t="shared" si="1"/>
        <v>0</v>
      </c>
      <c r="G109" s="123">
        <f>MEI!H108</f>
        <v>0</v>
      </c>
      <c r="H109" s="181">
        <f>MEI!I108</f>
        <v>0</v>
      </c>
      <c r="I109" s="160">
        <f>MEI!R108</f>
        <v>0</v>
      </c>
      <c r="J109" s="124">
        <f>MEI!S108</f>
        <v>0</v>
      </c>
      <c r="K109" s="176" t="e">
        <f>MEI!T108</f>
        <v>#REF!</v>
      </c>
      <c r="L109" s="120">
        <f>MEI!U108</f>
        <v>0</v>
      </c>
      <c r="M109" s="123">
        <f>MEI!V108</f>
        <v>0</v>
      </c>
      <c r="N109" s="123">
        <f>MEI!W108</f>
        <v>0</v>
      </c>
      <c r="O109" s="125">
        <f>MEI!X108</f>
        <v>0</v>
      </c>
      <c r="P109" s="126" t="e">
        <f>MEI!Y108</f>
        <v>#REF!</v>
      </c>
      <c r="Q109" s="222" t="b">
        <f>IF(LEFT(MEI!L108,1)="V",MEI!R108+MEI!U108)</f>
        <v>0</v>
      </c>
      <c r="R109" s="241">
        <f>MEI!Z108</f>
        <v>0</v>
      </c>
      <c r="S109" s="242">
        <f>MEI!AB108</f>
        <v>0</v>
      </c>
    </row>
    <row r="110" spans="1:19" ht="12.75" customHeight="1" x14ac:dyDescent="0.2">
      <c r="A110" s="717"/>
      <c r="B110" s="120">
        <f>MEI!C109</f>
        <v>0</v>
      </c>
      <c r="C110" s="121">
        <f>MEI!D109</f>
        <v>0</v>
      </c>
      <c r="D110" s="121">
        <f>MEI!E109</f>
        <v>0</v>
      </c>
      <c r="E110" s="121">
        <f>MEI!F109</f>
        <v>0</v>
      </c>
      <c r="F110" s="122">
        <f t="shared" si="1"/>
        <v>0</v>
      </c>
      <c r="G110" s="123">
        <f>MEI!H109</f>
        <v>0</v>
      </c>
      <c r="H110" s="181">
        <f>MEI!I109</f>
        <v>0</v>
      </c>
      <c r="I110" s="160">
        <f>MEI!R109</f>
        <v>0</v>
      </c>
      <c r="J110" s="124">
        <f>MEI!S109</f>
        <v>0</v>
      </c>
      <c r="K110" s="176" t="e">
        <f>MEI!T109</f>
        <v>#REF!</v>
      </c>
      <c r="L110" s="120">
        <f>MEI!U109</f>
        <v>0</v>
      </c>
      <c r="M110" s="123">
        <f>MEI!V109</f>
        <v>0</v>
      </c>
      <c r="N110" s="123">
        <f>MEI!W109</f>
        <v>0</v>
      </c>
      <c r="O110" s="125">
        <f>MEI!X109</f>
        <v>0</v>
      </c>
      <c r="P110" s="126" t="e">
        <f>MEI!Y109</f>
        <v>#REF!</v>
      </c>
      <c r="Q110" s="222" t="b">
        <f>IF(LEFT(MEI!L109,1)="V",MEI!R109+MEI!U109)</f>
        <v>0</v>
      </c>
      <c r="R110" s="241">
        <f>MEI!Z109</f>
        <v>0</v>
      </c>
      <c r="S110" s="242">
        <f>MEI!AB109</f>
        <v>0</v>
      </c>
    </row>
    <row r="111" spans="1:19" ht="13.5" customHeight="1" thickBot="1" x14ac:dyDescent="0.25">
      <c r="A111" s="718"/>
      <c r="B111" s="127" t="e">
        <f>MEI!C110</f>
        <v>#REF!</v>
      </c>
      <c r="C111" s="128">
        <f>MEI!D110</f>
        <v>0</v>
      </c>
      <c r="D111" s="128">
        <f>MEI!E110</f>
        <v>0</v>
      </c>
      <c r="E111" s="128">
        <f>MEI!F110</f>
        <v>0</v>
      </c>
      <c r="F111" s="129">
        <f t="shared" si="1"/>
        <v>0</v>
      </c>
      <c r="G111" s="130">
        <f>MEI!H110</f>
        <v>0</v>
      </c>
      <c r="H111" s="182">
        <f>MEI!I110</f>
        <v>0</v>
      </c>
      <c r="I111" s="161">
        <f>MEI!R110</f>
        <v>0</v>
      </c>
      <c r="J111" s="131">
        <f>MEI!S110</f>
        <v>0</v>
      </c>
      <c r="K111" s="178" t="e">
        <f>MEI!T110</f>
        <v>#REF!</v>
      </c>
      <c r="L111" s="127">
        <f>MEI!U110</f>
        <v>0</v>
      </c>
      <c r="M111" s="130">
        <f>MEI!V110</f>
        <v>0</v>
      </c>
      <c r="N111" s="130">
        <f>MEI!W110</f>
        <v>0</v>
      </c>
      <c r="O111" s="132">
        <f>MEI!X110</f>
        <v>0</v>
      </c>
      <c r="P111" s="133" t="e">
        <f>MEI!Y110</f>
        <v>#REF!</v>
      </c>
      <c r="Q111" s="223" t="b">
        <f>IF(LEFT(MEI!L110,1)="V",MEI!R110+MEI!U110)</f>
        <v>0</v>
      </c>
      <c r="R111" s="245">
        <f>MEI!Z110</f>
        <v>0</v>
      </c>
      <c r="S111" s="246">
        <f>MEI!AB110</f>
        <v>0</v>
      </c>
    </row>
    <row r="112" spans="1:19" ht="12.75" customHeight="1" x14ac:dyDescent="0.2">
      <c r="A112" s="716">
        <f>MEI!B111</f>
        <v>42876</v>
      </c>
      <c r="B112" s="113">
        <f>MEI!C111</f>
        <v>0</v>
      </c>
      <c r="C112" s="114">
        <f>MEI!D111</f>
        <v>0</v>
      </c>
      <c r="D112" s="114">
        <f>MEI!E111</f>
        <v>0</v>
      </c>
      <c r="E112" s="114">
        <f>MEI!F111</f>
        <v>0</v>
      </c>
      <c r="F112" s="115">
        <f t="shared" si="1"/>
        <v>0</v>
      </c>
      <c r="G112" s="116">
        <f>MEI!H111</f>
        <v>0</v>
      </c>
      <c r="H112" s="180">
        <f>MEI!I111</f>
        <v>0</v>
      </c>
      <c r="I112" s="159">
        <f>MEI!R111</f>
        <v>0</v>
      </c>
      <c r="J112" s="117">
        <f>MEI!S111</f>
        <v>0</v>
      </c>
      <c r="K112" s="175" t="e">
        <f>MEI!T111</f>
        <v>#REF!</v>
      </c>
      <c r="L112" s="113">
        <f>MEI!U111</f>
        <v>0</v>
      </c>
      <c r="M112" s="116">
        <f>MEI!V111</f>
        <v>0</v>
      </c>
      <c r="N112" s="116">
        <f>MEI!W111</f>
        <v>0</v>
      </c>
      <c r="O112" s="118">
        <f>MEI!X111</f>
        <v>0</v>
      </c>
      <c r="P112" s="119" t="e">
        <f>MEI!Y111</f>
        <v>#REF!</v>
      </c>
      <c r="Q112" s="221" t="b">
        <f>IF(LEFT(MEI!L111,1)="V",MEI!R111+MEI!U111)</f>
        <v>0</v>
      </c>
      <c r="R112" s="239">
        <f>MEI!Z111</f>
        <v>0</v>
      </c>
      <c r="S112" s="240">
        <f>MEI!AB111</f>
        <v>0</v>
      </c>
    </row>
    <row r="113" spans="1:19" ht="12.75" customHeight="1" x14ac:dyDescent="0.2">
      <c r="A113" s="717"/>
      <c r="B113" s="120">
        <f>MEI!C112</f>
        <v>0</v>
      </c>
      <c r="C113" s="121">
        <f>MEI!D112</f>
        <v>0</v>
      </c>
      <c r="D113" s="121">
        <f>MEI!E112</f>
        <v>0</v>
      </c>
      <c r="E113" s="121">
        <f>MEI!F112</f>
        <v>0</v>
      </c>
      <c r="F113" s="122">
        <f t="shared" si="1"/>
        <v>0</v>
      </c>
      <c r="G113" s="123">
        <f>MEI!H112</f>
        <v>0</v>
      </c>
      <c r="H113" s="181">
        <f>MEI!I112</f>
        <v>0</v>
      </c>
      <c r="I113" s="160">
        <f>MEI!R112</f>
        <v>0</v>
      </c>
      <c r="J113" s="124">
        <f>MEI!S112</f>
        <v>0</v>
      </c>
      <c r="K113" s="176" t="e">
        <f>MEI!T112</f>
        <v>#REF!</v>
      </c>
      <c r="L113" s="120">
        <f>MEI!U112</f>
        <v>0</v>
      </c>
      <c r="M113" s="123">
        <f>MEI!V112</f>
        <v>0</v>
      </c>
      <c r="N113" s="123">
        <f>MEI!W112</f>
        <v>0</v>
      </c>
      <c r="O113" s="125">
        <f>MEI!X112</f>
        <v>0</v>
      </c>
      <c r="P113" s="126" t="e">
        <f>MEI!Y112</f>
        <v>#REF!</v>
      </c>
      <c r="Q113" s="222" t="b">
        <f>IF(LEFT(MEI!L112,1)="V",MEI!R112+MEI!U112)</f>
        <v>0</v>
      </c>
      <c r="R113" s="241">
        <f>MEI!Z112</f>
        <v>0</v>
      </c>
      <c r="S113" s="242">
        <f>MEI!AB112</f>
        <v>0</v>
      </c>
    </row>
    <row r="114" spans="1:19" ht="12.75" customHeight="1" x14ac:dyDescent="0.2">
      <c r="A114" s="717"/>
      <c r="B114" s="120">
        <f>MEI!C113</f>
        <v>0</v>
      </c>
      <c r="C114" s="121">
        <f>MEI!D113</f>
        <v>0</v>
      </c>
      <c r="D114" s="121">
        <f>MEI!E113</f>
        <v>0</v>
      </c>
      <c r="E114" s="121">
        <f>MEI!F113</f>
        <v>0</v>
      </c>
      <c r="F114" s="122">
        <f t="shared" si="1"/>
        <v>0</v>
      </c>
      <c r="G114" s="123">
        <f>MEI!H113</f>
        <v>0</v>
      </c>
      <c r="H114" s="181">
        <f>MEI!I113</f>
        <v>0</v>
      </c>
      <c r="I114" s="160">
        <f>MEI!R113</f>
        <v>0</v>
      </c>
      <c r="J114" s="124">
        <f>MEI!S113</f>
        <v>0</v>
      </c>
      <c r="K114" s="176" t="e">
        <f>MEI!T113</f>
        <v>#REF!</v>
      </c>
      <c r="L114" s="120">
        <f>MEI!U113</f>
        <v>0</v>
      </c>
      <c r="M114" s="123">
        <f>MEI!V113</f>
        <v>0</v>
      </c>
      <c r="N114" s="123">
        <f>MEI!W113</f>
        <v>0</v>
      </c>
      <c r="O114" s="125">
        <f>MEI!X113</f>
        <v>0</v>
      </c>
      <c r="P114" s="126" t="e">
        <f>MEI!Y113</f>
        <v>#REF!</v>
      </c>
      <c r="Q114" s="222" t="b">
        <f>IF(LEFT(MEI!L113,1)="V",MEI!R113+MEI!U113)</f>
        <v>0</v>
      </c>
      <c r="R114" s="241">
        <f>MEI!Z113</f>
        <v>0</v>
      </c>
      <c r="S114" s="242">
        <f>MEI!AB113</f>
        <v>0</v>
      </c>
    </row>
    <row r="115" spans="1:19" ht="12.75" customHeight="1" x14ac:dyDescent="0.2">
      <c r="A115" s="717"/>
      <c r="B115" s="120">
        <f>MEI!C114</f>
        <v>0</v>
      </c>
      <c r="C115" s="121">
        <f>MEI!D114</f>
        <v>0</v>
      </c>
      <c r="D115" s="121">
        <f>MEI!E114</f>
        <v>0</v>
      </c>
      <c r="E115" s="121">
        <f>MEI!F114</f>
        <v>0</v>
      </c>
      <c r="F115" s="122">
        <f t="shared" si="1"/>
        <v>0</v>
      </c>
      <c r="G115" s="123">
        <f>MEI!H114</f>
        <v>0</v>
      </c>
      <c r="H115" s="181">
        <f>MEI!I114</f>
        <v>0</v>
      </c>
      <c r="I115" s="160">
        <f>MEI!R114</f>
        <v>0</v>
      </c>
      <c r="J115" s="124">
        <f>MEI!S114</f>
        <v>0</v>
      </c>
      <c r="K115" s="176" t="e">
        <f>MEI!T114</f>
        <v>#REF!</v>
      </c>
      <c r="L115" s="120">
        <f>MEI!U114</f>
        <v>0</v>
      </c>
      <c r="M115" s="123">
        <f>MEI!V114</f>
        <v>0</v>
      </c>
      <c r="N115" s="123">
        <f>MEI!W114</f>
        <v>0</v>
      </c>
      <c r="O115" s="125">
        <f>MEI!X114</f>
        <v>0</v>
      </c>
      <c r="P115" s="126" t="e">
        <f>MEI!Y114</f>
        <v>#REF!</v>
      </c>
      <c r="Q115" s="222" t="b">
        <f>IF(LEFT(MEI!L114,1)="V",MEI!R114+MEI!U114)</f>
        <v>0</v>
      </c>
      <c r="R115" s="241">
        <f>MEI!Z114</f>
        <v>0</v>
      </c>
      <c r="S115" s="242">
        <f>MEI!AB114</f>
        <v>0</v>
      </c>
    </row>
    <row r="116" spans="1:19" ht="13.5" customHeight="1" thickBot="1" x14ac:dyDescent="0.25">
      <c r="A116" s="718"/>
      <c r="B116" s="127" t="e">
        <f>MEI!C115</f>
        <v>#REF!</v>
      </c>
      <c r="C116" s="128">
        <f>MEI!D115</f>
        <v>0</v>
      </c>
      <c r="D116" s="128">
        <f>MEI!E115</f>
        <v>0</v>
      </c>
      <c r="E116" s="128">
        <f>MEI!F115</f>
        <v>0</v>
      </c>
      <c r="F116" s="129">
        <f t="shared" si="1"/>
        <v>0</v>
      </c>
      <c r="G116" s="130">
        <f>MEI!H115</f>
        <v>0</v>
      </c>
      <c r="H116" s="182">
        <f>MEI!I115</f>
        <v>0</v>
      </c>
      <c r="I116" s="161">
        <f>MEI!R115</f>
        <v>0</v>
      </c>
      <c r="J116" s="131">
        <f>MEI!S115</f>
        <v>0</v>
      </c>
      <c r="K116" s="178" t="e">
        <f>MEI!T115</f>
        <v>#REF!</v>
      </c>
      <c r="L116" s="127">
        <f>MEI!U115</f>
        <v>0</v>
      </c>
      <c r="M116" s="130">
        <f>MEI!V115</f>
        <v>0</v>
      </c>
      <c r="N116" s="130">
        <f>MEI!W115</f>
        <v>0</v>
      </c>
      <c r="O116" s="132">
        <f>MEI!X115</f>
        <v>0</v>
      </c>
      <c r="P116" s="133" t="e">
        <f>MEI!Y115</f>
        <v>#REF!</v>
      </c>
      <c r="Q116" s="224" t="b">
        <f>IF(LEFT(MEI!L115,1)="V",MEI!R115+MEI!U115)</f>
        <v>0</v>
      </c>
      <c r="R116" s="243">
        <f>MEI!Z115</f>
        <v>0</v>
      </c>
      <c r="S116" s="244">
        <f>MEI!AB115</f>
        <v>0</v>
      </c>
    </row>
    <row r="117" spans="1:19" ht="12.75" customHeight="1" x14ac:dyDescent="0.2">
      <c r="A117" s="716">
        <f>MEI!B116</f>
        <v>42877</v>
      </c>
      <c r="B117" s="113">
        <f>MEI!C116</f>
        <v>0</v>
      </c>
      <c r="C117" s="114">
        <f>MEI!D116</f>
        <v>0</v>
      </c>
      <c r="D117" s="114">
        <f>MEI!E116</f>
        <v>0</v>
      </c>
      <c r="E117" s="114">
        <f>MEI!F116</f>
        <v>0</v>
      </c>
      <c r="F117" s="115">
        <f t="shared" si="1"/>
        <v>0</v>
      </c>
      <c r="G117" s="116">
        <f>MEI!H116</f>
        <v>0</v>
      </c>
      <c r="H117" s="180">
        <f>MEI!I116</f>
        <v>0</v>
      </c>
      <c r="I117" s="159">
        <f>MEI!R116</f>
        <v>0</v>
      </c>
      <c r="J117" s="117">
        <f>MEI!S116</f>
        <v>0</v>
      </c>
      <c r="K117" s="175" t="e">
        <f>MEI!T116</f>
        <v>#REF!</v>
      </c>
      <c r="L117" s="113">
        <f>MEI!U116</f>
        <v>0</v>
      </c>
      <c r="M117" s="116">
        <f>MEI!V116</f>
        <v>0</v>
      </c>
      <c r="N117" s="116">
        <f>MEI!W116</f>
        <v>0</v>
      </c>
      <c r="O117" s="118">
        <f>MEI!X116</f>
        <v>0</v>
      </c>
      <c r="P117" s="119" t="e">
        <f>MEI!Y116</f>
        <v>#REF!</v>
      </c>
      <c r="Q117" s="225" t="b">
        <f>IF(LEFT(MEI!L116,1)="V",MEI!R116+MEI!U116)</f>
        <v>0</v>
      </c>
      <c r="R117" s="247">
        <f>MEI!Z116</f>
        <v>0</v>
      </c>
      <c r="S117" s="248">
        <f>MEI!AB116</f>
        <v>0</v>
      </c>
    </row>
    <row r="118" spans="1:19" ht="12.75" customHeight="1" x14ac:dyDescent="0.2">
      <c r="A118" s="717"/>
      <c r="B118" s="120">
        <f>MEI!C117</f>
        <v>0</v>
      </c>
      <c r="C118" s="121">
        <f>MEI!D117</f>
        <v>0</v>
      </c>
      <c r="D118" s="121">
        <f>MEI!E117</f>
        <v>0</v>
      </c>
      <c r="E118" s="121">
        <f>MEI!F117</f>
        <v>0</v>
      </c>
      <c r="F118" s="122">
        <f t="shared" si="1"/>
        <v>0</v>
      </c>
      <c r="G118" s="123">
        <f>MEI!H117</f>
        <v>0</v>
      </c>
      <c r="H118" s="181">
        <f>MEI!I117</f>
        <v>0</v>
      </c>
      <c r="I118" s="160">
        <f>MEI!R117</f>
        <v>0</v>
      </c>
      <c r="J118" s="124">
        <f>MEI!S117</f>
        <v>0</v>
      </c>
      <c r="K118" s="176" t="e">
        <f>MEI!T117</f>
        <v>#REF!</v>
      </c>
      <c r="L118" s="120">
        <f>MEI!U117</f>
        <v>0</v>
      </c>
      <c r="M118" s="123">
        <f>MEI!V117</f>
        <v>0</v>
      </c>
      <c r="N118" s="123">
        <f>MEI!W117</f>
        <v>0</v>
      </c>
      <c r="O118" s="125">
        <f>MEI!X117</f>
        <v>0</v>
      </c>
      <c r="P118" s="126" t="e">
        <f>MEI!Y117</f>
        <v>#REF!</v>
      </c>
      <c r="Q118" s="222" t="b">
        <f>IF(LEFT(MEI!L117,1)="V",MEI!R117+MEI!U117)</f>
        <v>0</v>
      </c>
      <c r="R118" s="241">
        <f>MEI!Z117</f>
        <v>0</v>
      </c>
      <c r="S118" s="242">
        <f>MEI!AB117</f>
        <v>0</v>
      </c>
    </row>
    <row r="119" spans="1:19" ht="12.75" customHeight="1" x14ac:dyDescent="0.2">
      <c r="A119" s="717"/>
      <c r="B119" s="120">
        <f>MEI!C118</f>
        <v>0</v>
      </c>
      <c r="C119" s="121">
        <f>MEI!D118</f>
        <v>0</v>
      </c>
      <c r="D119" s="121">
        <f>MEI!E118</f>
        <v>0</v>
      </c>
      <c r="E119" s="121">
        <f>MEI!F118</f>
        <v>0</v>
      </c>
      <c r="F119" s="122">
        <f t="shared" si="1"/>
        <v>0</v>
      </c>
      <c r="G119" s="123">
        <f>MEI!H118</f>
        <v>0</v>
      </c>
      <c r="H119" s="181">
        <f>MEI!I118</f>
        <v>0</v>
      </c>
      <c r="I119" s="160">
        <f>MEI!R118</f>
        <v>0</v>
      </c>
      <c r="J119" s="124">
        <f>MEI!S118</f>
        <v>0</v>
      </c>
      <c r="K119" s="176" t="e">
        <f>MEI!T118</f>
        <v>#REF!</v>
      </c>
      <c r="L119" s="120">
        <f>MEI!U118</f>
        <v>0</v>
      </c>
      <c r="M119" s="123">
        <f>MEI!V118</f>
        <v>0</v>
      </c>
      <c r="N119" s="123">
        <f>MEI!W118</f>
        <v>0</v>
      </c>
      <c r="O119" s="125">
        <f>MEI!X118</f>
        <v>0</v>
      </c>
      <c r="P119" s="126" t="e">
        <f>MEI!Y118</f>
        <v>#REF!</v>
      </c>
      <c r="Q119" s="222" t="b">
        <f>IF(LEFT(MEI!L118,1)="V",MEI!R118+MEI!U118)</f>
        <v>0</v>
      </c>
      <c r="R119" s="241">
        <f>MEI!Z118</f>
        <v>0</v>
      </c>
      <c r="S119" s="242">
        <f>MEI!AB118</f>
        <v>0</v>
      </c>
    </row>
    <row r="120" spans="1:19" ht="12.75" customHeight="1" x14ac:dyDescent="0.2">
      <c r="A120" s="717"/>
      <c r="B120" s="120">
        <f>MEI!C119</f>
        <v>0</v>
      </c>
      <c r="C120" s="121">
        <f>MEI!D119</f>
        <v>0</v>
      </c>
      <c r="D120" s="121">
        <f>MEI!E119</f>
        <v>0</v>
      </c>
      <c r="E120" s="121">
        <f>MEI!F119</f>
        <v>0</v>
      </c>
      <c r="F120" s="122">
        <f t="shared" si="1"/>
        <v>0</v>
      </c>
      <c r="G120" s="123">
        <f>MEI!H119</f>
        <v>0</v>
      </c>
      <c r="H120" s="181">
        <f>MEI!I119</f>
        <v>0</v>
      </c>
      <c r="I120" s="160">
        <f>MEI!R119</f>
        <v>0</v>
      </c>
      <c r="J120" s="124">
        <f>MEI!S119</f>
        <v>0</v>
      </c>
      <c r="K120" s="176" t="e">
        <f>MEI!T119</f>
        <v>#REF!</v>
      </c>
      <c r="L120" s="120">
        <f>MEI!U119</f>
        <v>0</v>
      </c>
      <c r="M120" s="123">
        <f>MEI!V119</f>
        <v>0</v>
      </c>
      <c r="N120" s="123">
        <f>MEI!W119</f>
        <v>0</v>
      </c>
      <c r="O120" s="125">
        <f>MEI!X119</f>
        <v>0</v>
      </c>
      <c r="P120" s="126" t="e">
        <f>MEI!Y119</f>
        <v>#REF!</v>
      </c>
      <c r="Q120" s="222" t="b">
        <f>IF(LEFT(MEI!L119,1)="V",MEI!R119+MEI!U119)</f>
        <v>0</v>
      </c>
      <c r="R120" s="241">
        <f>MEI!Z119</f>
        <v>0</v>
      </c>
      <c r="S120" s="242">
        <f>MEI!AB119</f>
        <v>0</v>
      </c>
    </row>
    <row r="121" spans="1:19" ht="13.5" customHeight="1" thickBot="1" x14ac:dyDescent="0.25">
      <c r="A121" s="718"/>
      <c r="B121" s="127" t="e">
        <f>MEI!C120</f>
        <v>#REF!</v>
      </c>
      <c r="C121" s="128">
        <f>MEI!D120</f>
        <v>0</v>
      </c>
      <c r="D121" s="128">
        <f>MEI!E120</f>
        <v>0</v>
      </c>
      <c r="E121" s="128">
        <f>MEI!F120</f>
        <v>0</v>
      </c>
      <c r="F121" s="129">
        <f t="shared" si="1"/>
        <v>0</v>
      </c>
      <c r="G121" s="130">
        <f>MEI!H120</f>
        <v>0</v>
      </c>
      <c r="H121" s="182">
        <f>MEI!I120</f>
        <v>0</v>
      </c>
      <c r="I121" s="161">
        <f>MEI!R120</f>
        <v>0</v>
      </c>
      <c r="J121" s="131">
        <f>MEI!S120</f>
        <v>0</v>
      </c>
      <c r="K121" s="178" t="e">
        <f>MEI!T120</f>
        <v>#REF!</v>
      </c>
      <c r="L121" s="127">
        <f>MEI!U120</f>
        <v>0</v>
      </c>
      <c r="M121" s="130">
        <f>MEI!V120</f>
        <v>0</v>
      </c>
      <c r="N121" s="130">
        <f>MEI!W120</f>
        <v>0</v>
      </c>
      <c r="O121" s="132">
        <f>MEI!X120</f>
        <v>0</v>
      </c>
      <c r="P121" s="133" t="e">
        <f>MEI!Y120</f>
        <v>#REF!</v>
      </c>
      <c r="Q121" s="223" t="b">
        <f>IF(LEFT(MEI!L120,1)="V",MEI!R120+MEI!U120)</f>
        <v>0</v>
      </c>
      <c r="R121" s="245">
        <f>MEI!Z120</f>
        <v>0</v>
      </c>
      <c r="S121" s="246">
        <f>MEI!AB120</f>
        <v>0</v>
      </c>
    </row>
    <row r="122" spans="1:19" ht="12.75" customHeight="1" x14ac:dyDescent="0.2">
      <c r="A122" s="716">
        <f>MEI!B121</f>
        <v>42878</v>
      </c>
      <c r="B122" s="134">
        <f>MEI!C121</f>
        <v>0</v>
      </c>
      <c r="C122" s="135">
        <f>MEI!D121</f>
        <v>0</v>
      </c>
      <c r="D122" s="135">
        <f>MEI!E121</f>
        <v>0</v>
      </c>
      <c r="E122" s="135">
        <f>MEI!F121</f>
        <v>0</v>
      </c>
      <c r="F122" s="136">
        <f t="shared" si="1"/>
        <v>0</v>
      </c>
      <c r="G122" s="137">
        <f>MEI!H121</f>
        <v>0</v>
      </c>
      <c r="H122" s="183">
        <f>MEI!I121</f>
        <v>0</v>
      </c>
      <c r="I122" s="169">
        <f>MEI!R121</f>
        <v>0</v>
      </c>
      <c r="J122" s="138">
        <f>MEI!S121</f>
        <v>0</v>
      </c>
      <c r="K122" s="179" t="e">
        <f>MEI!T121</f>
        <v>#REF!</v>
      </c>
      <c r="L122" s="134">
        <f>MEI!U121</f>
        <v>0</v>
      </c>
      <c r="M122" s="137">
        <f>MEI!V121</f>
        <v>0</v>
      </c>
      <c r="N122" s="137">
        <f>MEI!W121</f>
        <v>0</v>
      </c>
      <c r="O122" s="139">
        <f>MEI!X121</f>
        <v>0</v>
      </c>
      <c r="P122" s="140" t="e">
        <f>MEI!Y121</f>
        <v>#REF!</v>
      </c>
      <c r="Q122" s="221" t="b">
        <f>IF(LEFT(MEI!L121,1)="V",MEI!R121+MEI!U121)</f>
        <v>0</v>
      </c>
      <c r="R122" s="239">
        <f>MEI!Z121</f>
        <v>0</v>
      </c>
      <c r="S122" s="240">
        <f>MEI!AB121</f>
        <v>0</v>
      </c>
    </row>
    <row r="123" spans="1:19" ht="12.75" customHeight="1" x14ac:dyDescent="0.2">
      <c r="A123" s="717"/>
      <c r="B123" s="120">
        <f>MEI!C122</f>
        <v>0</v>
      </c>
      <c r="C123" s="121">
        <f>MEI!D122</f>
        <v>0</v>
      </c>
      <c r="D123" s="121">
        <f>MEI!E122</f>
        <v>0</v>
      </c>
      <c r="E123" s="121">
        <f>MEI!F122</f>
        <v>0</v>
      </c>
      <c r="F123" s="122">
        <f t="shared" si="1"/>
        <v>0</v>
      </c>
      <c r="G123" s="123">
        <f>MEI!H122</f>
        <v>0</v>
      </c>
      <c r="H123" s="181">
        <f>MEI!I122</f>
        <v>0</v>
      </c>
      <c r="I123" s="160">
        <f>MEI!R122</f>
        <v>0</v>
      </c>
      <c r="J123" s="124">
        <f>MEI!S122</f>
        <v>0</v>
      </c>
      <c r="K123" s="176" t="e">
        <f>MEI!T122</f>
        <v>#REF!</v>
      </c>
      <c r="L123" s="120">
        <f>MEI!U122</f>
        <v>0</v>
      </c>
      <c r="M123" s="123">
        <f>MEI!V122</f>
        <v>0</v>
      </c>
      <c r="N123" s="123">
        <f>MEI!W122</f>
        <v>0</v>
      </c>
      <c r="O123" s="125">
        <f>MEI!X122</f>
        <v>0</v>
      </c>
      <c r="P123" s="126" t="e">
        <f>MEI!Y122</f>
        <v>#REF!</v>
      </c>
      <c r="Q123" s="222" t="b">
        <f>IF(LEFT(MEI!L122,1)="V",MEI!R122+MEI!U122)</f>
        <v>0</v>
      </c>
      <c r="R123" s="241">
        <f>MEI!Z122</f>
        <v>0</v>
      </c>
      <c r="S123" s="242">
        <f>MEI!AB122</f>
        <v>0</v>
      </c>
    </row>
    <row r="124" spans="1:19" ht="12.75" customHeight="1" x14ac:dyDescent="0.2">
      <c r="A124" s="717"/>
      <c r="B124" s="120">
        <f>MEI!C123</f>
        <v>0</v>
      </c>
      <c r="C124" s="121">
        <f>MEI!D123</f>
        <v>0</v>
      </c>
      <c r="D124" s="121">
        <f>MEI!E123</f>
        <v>0</v>
      </c>
      <c r="E124" s="121">
        <f>MEI!F123</f>
        <v>0</v>
      </c>
      <c r="F124" s="122">
        <f t="shared" si="1"/>
        <v>0</v>
      </c>
      <c r="G124" s="123">
        <f>MEI!H123</f>
        <v>0</v>
      </c>
      <c r="H124" s="181">
        <f>MEI!I123</f>
        <v>0</v>
      </c>
      <c r="I124" s="160">
        <f>MEI!R123</f>
        <v>0</v>
      </c>
      <c r="J124" s="124">
        <f>MEI!S123</f>
        <v>0</v>
      </c>
      <c r="K124" s="176" t="e">
        <f>MEI!T123</f>
        <v>#REF!</v>
      </c>
      <c r="L124" s="120">
        <f>MEI!U123</f>
        <v>0</v>
      </c>
      <c r="M124" s="123">
        <f>MEI!V123</f>
        <v>0</v>
      </c>
      <c r="N124" s="123">
        <f>MEI!W123</f>
        <v>0</v>
      </c>
      <c r="O124" s="125">
        <f>MEI!X123</f>
        <v>0</v>
      </c>
      <c r="P124" s="126" t="e">
        <f>MEI!Y123</f>
        <v>#REF!</v>
      </c>
      <c r="Q124" s="222" t="b">
        <f>IF(LEFT(MEI!L123,1)="V",MEI!R123+MEI!U123)</f>
        <v>0</v>
      </c>
      <c r="R124" s="241">
        <f>MEI!Z123</f>
        <v>0</v>
      </c>
      <c r="S124" s="242">
        <f>MEI!AB123</f>
        <v>0</v>
      </c>
    </row>
    <row r="125" spans="1:19" ht="12.75" customHeight="1" x14ac:dyDescent="0.2">
      <c r="A125" s="717"/>
      <c r="B125" s="120">
        <f>MEI!C124</f>
        <v>0</v>
      </c>
      <c r="C125" s="121">
        <f>MEI!D124</f>
        <v>0</v>
      </c>
      <c r="D125" s="121">
        <f>MEI!E124</f>
        <v>0</v>
      </c>
      <c r="E125" s="121">
        <f>MEI!F124</f>
        <v>0</v>
      </c>
      <c r="F125" s="122">
        <f t="shared" si="1"/>
        <v>0</v>
      </c>
      <c r="G125" s="123">
        <f>MEI!H124</f>
        <v>0</v>
      </c>
      <c r="H125" s="181">
        <f>MEI!I124</f>
        <v>0</v>
      </c>
      <c r="I125" s="160">
        <f>MEI!R124</f>
        <v>0</v>
      </c>
      <c r="J125" s="124">
        <f>MEI!S124</f>
        <v>0</v>
      </c>
      <c r="K125" s="176" t="e">
        <f>MEI!T124</f>
        <v>#REF!</v>
      </c>
      <c r="L125" s="120">
        <f>MEI!U124</f>
        <v>0</v>
      </c>
      <c r="M125" s="123">
        <f>MEI!V124</f>
        <v>0</v>
      </c>
      <c r="N125" s="123">
        <f>MEI!W124</f>
        <v>0</v>
      </c>
      <c r="O125" s="125">
        <f>MEI!X124</f>
        <v>0</v>
      </c>
      <c r="P125" s="126" t="e">
        <f>MEI!Y124</f>
        <v>#REF!</v>
      </c>
      <c r="Q125" s="222" t="b">
        <f>IF(LEFT(MEI!L124,1)="V",MEI!R124+MEI!U124)</f>
        <v>0</v>
      </c>
      <c r="R125" s="241">
        <f>MEI!Z124</f>
        <v>0</v>
      </c>
      <c r="S125" s="242">
        <f>MEI!AB124</f>
        <v>0</v>
      </c>
    </row>
    <row r="126" spans="1:19" ht="13.5" customHeight="1" thickBot="1" x14ac:dyDescent="0.25">
      <c r="A126" s="718"/>
      <c r="B126" s="141" t="e">
        <f>MEI!C125</f>
        <v>#REF!</v>
      </c>
      <c r="C126" s="142">
        <f>MEI!D125</f>
        <v>0</v>
      </c>
      <c r="D126" s="142">
        <f>MEI!E125</f>
        <v>0</v>
      </c>
      <c r="E126" s="142">
        <f>MEI!F125</f>
        <v>0</v>
      </c>
      <c r="F126" s="143">
        <f t="shared" si="1"/>
        <v>0</v>
      </c>
      <c r="G126" s="144">
        <f>MEI!H125</f>
        <v>0</v>
      </c>
      <c r="H126" s="184">
        <f>MEI!I125</f>
        <v>0</v>
      </c>
      <c r="I126" s="168">
        <f>MEI!R125</f>
        <v>0</v>
      </c>
      <c r="J126" s="145">
        <f>MEI!S125</f>
        <v>0</v>
      </c>
      <c r="K126" s="177" t="e">
        <f>MEI!T125</f>
        <v>#REF!</v>
      </c>
      <c r="L126" s="141">
        <f>MEI!U125</f>
        <v>0</v>
      </c>
      <c r="M126" s="144">
        <f>MEI!V125</f>
        <v>0</v>
      </c>
      <c r="N126" s="144">
        <f>MEI!W125</f>
        <v>0</v>
      </c>
      <c r="O126" s="146">
        <f>MEI!X125</f>
        <v>0</v>
      </c>
      <c r="P126" s="147" t="e">
        <f>MEI!Y125</f>
        <v>#REF!</v>
      </c>
      <c r="Q126" s="224" t="b">
        <f>IF(LEFT(MEI!L125,1)="V",MEI!R125+MEI!U125)</f>
        <v>0</v>
      </c>
      <c r="R126" s="243">
        <f>MEI!Z125</f>
        <v>0</v>
      </c>
      <c r="S126" s="244">
        <f>MEI!AB125</f>
        <v>0</v>
      </c>
    </row>
    <row r="127" spans="1:19" ht="12.75" customHeight="1" x14ac:dyDescent="0.2">
      <c r="A127" s="716">
        <f>MEI!B126</f>
        <v>42879</v>
      </c>
      <c r="B127" s="113">
        <f>MEI!C126</f>
        <v>0</v>
      </c>
      <c r="C127" s="114">
        <f>MEI!D126</f>
        <v>0</v>
      </c>
      <c r="D127" s="114">
        <f>MEI!E126</f>
        <v>0</v>
      </c>
      <c r="E127" s="114">
        <f>MEI!F126</f>
        <v>0</v>
      </c>
      <c r="F127" s="115">
        <f t="shared" si="1"/>
        <v>0</v>
      </c>
      <c r="G127" s="116">
        <f>MEI!H126</f>
        <v>0</v>
      </c>
      <c r="H127" s="180">
        <f>MEI!I126</f>
        <v>0</v>
      </c>
      <c r="I127" s="159">
        <f>MEI!R126</f>
        <v>0</v>
      </c>
      <c r="J127" s="117">
        <f>MEI!S126</f>
        <v>0</v>
      </c>
      <c r="K127" s="175" t="e">
        <f>MEI!T126</f>
        <v>#REF!</v>
      </c>
      <c r="L127" s="113">
        <f>MEI!U126</f>
        <v>0</v>
      </c>
      <c r="M127" s="116">
        <f>MEI!V126</f>
        <v>0</v>
      </c>
      <c r="N127" s="116">
        <f>MEI!W126</f>
        <v>0</v>
      </c>
      <c r="O127" s="118">
        <f>MEI!X126</f>
        <v>0</v>
      </c>
      <c r="P127" s="119" t="e">
        <f>MEI!Y126</f>
        <v>#REF!</v>
      </c>
      <c r="Q127" s="225" t="b">
        <f>IF(LEFT(MEI!L126,1)="V",MEI!R126+MEI!U126)</f>
        <v>0</v>
      </c>
      <c r="R127" s="247">
        <f>MEI!Z126</f>
        <v>0</v>
      </c>
      <c r="S127" s="248">
        <f>MEI!AB126</f>
        <v>0</v>
      </c>
    </row>
    <row r="128" spans="1:19" ht="12.75" customHeight="1" x14ac:dyDescent="0.2">
      <c r="A128" s="717"/>
      <c r="B128" s="120">
        <f>MEI!C127</f>
        <v>0</v>
      </c>
      <c r="C128" s="121">
        <f>MEI!D127</f>
        <v>0</v>
      </c>
      <c r="D128" s="121">
        <f>MEI!E127</f>
        <v>0</v>
      </c>
      <c r="E128" s="121">
        <f>MEI!F127</f>
        <v>0</v>
      </c>
      <c r="F128" s="122">
        <f t="shared" si="1"/>
        <v>0</v>
      </c>
      <c r="G128" s="123">
        <f>MEI!H127</f>
        <v>0</v>
      </c>
      <c r="H128" s="181">
        <f>MEI!I127</f>
        <v>0</v>
      </c>
      <c r="I128" s="160">
        <f>MEI!R127</f>
        <v>0</v>
      </c>
      <c r="J128" s="124">
        <f>MEI!S127</f>
        <v>0</v>
      </c>
      <c r="K128" s="176" t="e">
        <f>MEI!T127</f>
        <v>#REF!</v>
      </c>
      <c r="L128" s="120">
        <f>MEI!U127</f>
        <v>0</v>
      </c>
      <c r="M128" s="123">
        <f>MEI!V127</f>
        <v>0</v>
      </c>
      <c r="N128" s="123">
        <f>MEI!W127</f>
        <v>0</v>
      </c>
      <c r="O128" s="125">
        <f>MEI!X127</f>
        <v>0</v>
      </c>
      <c r="P128" s="126" t="e">
        <f>MEI!Y127</f>
        <v>#REF!</v>
      </c>
      <c r="Q128" s="222" t="b">
        <f>IF(LEFT(MEI!L127,1)="V",MEI!R127+MEI!U127)</f>
        <v>0</v>
      </c>
      <c r="R128" s="241">
        <f>MEI!Z127</f>
        <v>0</v>
      </c>
      <c r="S128" s="242">
        <f>MEI!AB127</f>
        <v>0</v>
      </c>
    </row>
    <row r="129" spans="1:19" ht="12.75" customHeight="1" x14ac:dyDescent="0.2">
      <c r="A129" s="717"/>
      <c r="B129" s="120">
        <f>MEI!C128</f>
        <v>0</v>
      </c>
      <c r="C129" s="121">
        <f>MEI!D128</f>
        <v>0</v>
      </c>
      <c r="D129" s="121">
        <f>MEI!E128</f>
        <v>0</v>
      </c>
      <c r="E129" s="121">
        <f>MEI!F128</f>
        <v>0</v>
      </c>
      <c r="F129" s="122">
        <f t="shared" si="1"/>
        <v>0</v>
      </c>
      <c r="G129" s="123">
        <f>MEI!H128</f>
        <v>0</v>
      </c>
      <c r="H129" s="181">
        <f>MEI!I128</f>
        <v>0</v>
      </c>
      <c r="I129" s="160">
        <f>MEI!R128</f>
        <v>0</v>
      </c>
      <c r="J129" s="124">
        <f>MEI!S128</f>
        <v>0</v>
      </c>
      <c r="K129" s="176" t="e">
        <f>MEI!T128</f>
        <v>#REF!</v>
      </c>
      <c r="L129" s="120">
        <f>MEI!U128</f>
        <v>0</v>
      </c>
      <c r="M129" s="123">
        <f>MEI!V128</f>
        <v>0</v>
      </c>
      <c r="N129" s="123">
        <f>MEI!W128</f>
        <v>0</v>
      </c>
      <c r="O129" s="125">
        <f>MEI!X128</f>
        <v>0</v>
      </c>
      <c r="P129" s="126" t="e">
        <f>MEI!Y128</f>
        <v>#REF!</v>
      </c>
      <c r="Q129" s="222" t="b">
        <f>IF(LEFT(MEI!L128,1)="V",MEI!R128+MEI!U128)</f>
        <v>0</v>
      </c>
      <c r="R129" s="241">
        <f>MEI!Z128</f>
        <v>0</v>
      </c>
      <c r="S129" s="242">
        <f>MEI!AB128</f>
        <v>0</v>
      </c>
    </row>
    <row r="130" spans="1:19" ht="12.75" customHeight="1" x14ac:dyDescent="0.2">
      <c r="A130" s="717"/>
      <c r="B130" s="120">
        <f>MEI!C129</f>
        <v>0</v>
      </c>
      <c r="C130" s="121">
        <f>MEI!D129</f>
        <v>0</v>
      </c>
      <c r="D130" s="121">
        <f>MEI!E129</f>
        <v>0</v>
      </c>
      <c r="E130" s="121">
        <f>MEI!F129</f>
        <v>0</v>
      </c>
      <c r="F130" s="122">
        <f t="shared" si="1"/>
        <v>0</v>
      </c>
      <c r="G130" s="123">
        <f>MEI!H129</f>
        <v>0</v>
      </c>
      <c r="H130" s="181">
        <f>MEI!I129</f>
        <v>0</v>
      </c>
      <c r="I130" s="160">
        <f>MEI!R129</f>
        <v>0</v>
      </c>
      <c r="J130" s="124">
        <f>MEI!S129</f>
        <v>0</v>
      </c>
      <c r="K130" s="176" t="e">
        <f>MEI!T129</f>
        <v>#REF!</v>
      </c>
      <c r="L130" s="120">
        <f>MEI!U129</f>
        <v>0</v>
      </c>
      <c r="M130" s="123">
        <f>MEI!V129</f>
        <v>0</v>
      </c>
      <c r="N130" s="123">
        <f>MEI!W129</f>
        <v>0</v>
      </c>
      <c r="O130" s="125">
        <f>MEI!X129</f>
        <v>0</v>
      </c>
      <c r="P130" s="126" t="e">
        <f>MEI!Y129</f>
        <v>#REF!</v>
      </c>
      <c r="Q130" s="222" t="b">
        <f>IF(LEFT(MEI!L129,1)="V",MEI!R129+MEI!U129)</f>
        <v>0</v>
      </c>
      <c r="R130" s="241">
        <f>MEI!Z129</f>
        <v>0</v>
      </c>
      <c r="S130" s="242">
        <f>MEI!AB129</f>
        <v>0</v>
      </c>
    </row>
    <row r="131" spans="1:19" ht="13.5" customHeight="1" thickBot="1" x14ac:dyDescent="0.25">
      <c r="A131" s="718"/>
      <c r="B131" s="127" t="e">
        <f>MEI!C130</f>
        <v>#REF!</v>
      </c>
      <c r="C131" s="128">
        <f>MEI!D130</f>
        <v>0</v>
      </c>
      <c r="D131" s="128">
        <f>MEI!E130</f>
        <v>0</v>
      </c>
      <c r="E131" s="128">
        <f>MEI!F130</f>
        <v>0</v>
      </c>
      <c r="F131" s="129">
        <f t="shared" si="1"/>
        <v>0</v>
      </c>
      <c r="G131" s="130">
        <f>MEI!H130</f>
        <v>0</v>
      </c>
      <c r="H131" s="182">
        <f>MEI!I130</f>
        <v>0</v>
      </c>
      <c r="I131" s="161">
        <f>MEI!R130</f>
        <v>0</v>
      </c>
      <c r="J131" s="131">
        <f>MEI!S130</f>
        <v>0</v>
      </c>
      <c r="K131" s="178" t="e">
        <f>MEI!T130</f>
        <v>#REF!</v>
      </c>
      <c r="L131" s="127">
        <f>MEI!U130</f>
        <v>0</v>
      </c>
      <c r="M131" s="130">
        <f>MEI!V130</f>
        <v>0</v>
      </c>
      <c r="N131" s="130">
        <f>MEI!W130</f>
        <v>0</v>
      </c>
      <c r="O131" s="132">
        <f>MEI!X130</f>
        <v>0</v>
      </c>
      <c r="P131" s="133" t="e">
        <f>MEI!Y130</f>
        <v>#REF!</v>
      </c>
      <c r="Q131" s="223" t="b">
        <f>IF(LEFT(MEI!L130,1)="V",MEI!R130+MEI!U130)</f>
        <v>0</v>
      </c>
      <c r="R131" s="245">
        <f>MEI!Z130</f>
        <v>0</v>
      </c>
      <c r="S131" s="246">
        <f>MEI!AB130</f>
        <v>0</v>
      </c>
    </row>
    <row r="132" spans="1:19" ht="12.75" customHeight="1" x14ac:dyDescent="0.2">
      <c r="A132" s="716">
        <f>MEI!B131</f>
        <v>42880</v>
      </c>
      <c r="B132" s="134">
        <f>MEI!C131</f>
        <v>0</v>
      </c>
      <c r="C132" s="135">
        <f>MEI!D131</f>
        <v>0</v>
      </c>
      <c r="D132" s="135">
        <f>MEI!E131</f>
        <v>0</v>
      </c>
      <c r="E132" s="135">
        <f>MEI!F131</f>
        <v>0</v>
      </c>
      <c r="F132" s="136">
        <f t="shared" si="1"/>
        <v>0</v>
      </c>
      <c r="G132" s="137">
        <f>MEI!H131</f>
        <v>0</v>
      </c>
      <c r="H132" s="183">
        <f>MEI!I131</f>
        <v>0</v>
      </c>
      <c r="I132" s="169">
        <f>MEI!R131</f>
        <v>0</v>
      </c>
      <c r="J132" s="138">
        <f>MEI!S131</f>
        <v>0</v>
      </c>
      <c r="K132" s="179" t="e">
        <f>MEI!T131</f>
        <v>#REF!</v>
      </c>
      <c r="L132" s="134">
        <f>MEI!U131</f>
        <v>0</v>
      </c>
      <c r="M132" s="137">
        <f>MEI!V131</f>
        <v>0</v>
      </c>
      <c r="N132" s="137">
        <f>MEI!W131</f>
        <v>0</v>
      </c>
      <c r="O132" s="139">
        <f>MEI!X131</f>
        <v>0</v>
      </c>
      <c r="P132" s="140" t="e">
        <f>MEI!Y131</f>
        <v>#REF!</v>
      </c>
      <c r="Q132" s="221" t="b">
        <f>IF(LEFT(MEI!L131,1)="V",MEI!R131+MEI!U131)</f>
        <v>0</v>
      </c>
      <c r="R132" s="239">
        <f>MEI!Z131</f>
        <v>0</v>
      </c>
      <c r="S132" s="240">
        <f>MEI!AB131</f>
        <v>0</v>
      </c>
    </row>
    <row r="133" spans="1:19" ht="12.75" customHeight="1" x14ac:dyDescent="0.2">
      <c r="A133" s="717"/>
      <c r="B133" s="120">
        <f>MEI!C132</f>
        <v>0</v>
      </c>
      <c r="C133" s="121">
        <f>MEI!D132</f>
        <v>0</v>
      </c>
      <c r="D133" s="121">
        <f>MEI!E132</f>
        <v>0</v>
      </c>
      <c r="E133" s="121">
        <f>MEI!F132</f>
        <v>0</v>
      </c>
      <c r="F133" s="122">
        <f t="shared" si="1"/>
        <v>0</v>
      </c>
      <c r="G133" s="123">
        <f>MEI!H132</f>
        <v>0</v>
      </c>
      <c r="H133" s="181">
        <f>MEI!I132</f>
        <v>0</v>
      </c>
      <c r="I133" s="160">
        <f>MEI!R132</f>
        <v>0</v>
      </c>
      <c r="J133" s="124">
        <f>MEI!S132</f>
        <v>0</v>
      </c>
      <c r="K133" s="176" t="e">
        <f>MEI!T132</f>
        <v>#REF!</v>
      </c>
      <c r="L133" s="120">
        <f>MEI!U132</f>
        <v>0</v>
      </c>
      <c r="M133" s="123">
        <f>MEI!V132</f>
        <v>0</v>
      </c>
      <c r="N133" s="123">
        <f>MEI!W132</f>
        <v>0</v>
      </c>
      <c r="O133" s="125">
        <f>MEI!X132</f>
        <v>0</v>
      </c>
      <c r="P133" s="126" t="e">
        <f>MEI!Y132</f>
        <v>#REF!</v>
      </c>
      <c r="Q133" s="222" t="b">
        <f>IF(LEFT(MEI!L132,1)="V",MEI!R132+MEI!U132)</f>
        <v>0</v>
      </c>
      <c r="R133" s="241">
        <f>MEI!Z132</f>
        <v>0</v>
      </c>
      <c r="S133" s="242">
        <f>MEI!AB132</f>
        <v>0</v>
      </c>
    </row>
    <row r="134" spans="1:19" ht="12.75" customHeight="1" x14ac:dyDescent="0.2">
      <c r="A134" s="717"/>
      <c r="B134" s="120">
        <f>MEI!C133</f>
        <v>0</v>
      </c>
      <c r="C134" s="121">
        <f>MEI!D133</f>
        <v>0</v>
      </c>
      <c r="D134" s="121">
        <f>MEI!E133</f>
        <v>0</v>
      </c>
      <c r="E134" s="121">
        <f>MEI!F133</f>
        <v>0</v>
      </c>
      <c r="F134" s="122">
        <f t="shared" si="1"/>
        <v>0</v>
      </c>
      <c r="G134" s="123">
        <f>MEI!H133</f>
        <v>0</v>
      </c>
      <c r="H134" s="181">
        <f>MEI!I133</f>
        <v>0</v>
      </c>
      <c r="I134" s="160">
        <f>MEI!R133</f>
        <v>0</v>
      </c>
      <c r="J134" s="124">
        <f>MEI!S133</f>
        <v>0</v>
      </c>
      <c r="K134" s="176" t="e">
        <f>MEI!T133</f>
        <v>#REF!</v>
      </c>
      <c r="L134" s="120">
        <f>MEI!U133</f>
        <v>0</v>
      </c>
      <c r="M134" s="123">
        <f>MEI!V133</f>
        <v>0</v>
      </c>
      <c r="N134" s="123">
        <f>MEI!W133</f>
        <v>0</v>
      </c>
      <c r="O134" s="125">
        <f>MEI!X133</f>
        <v>0</v>
      </c>
      <c r="P134" s="126" t="e">
        <f>MEI!Y133</f>
        <v>#REF!</v>
      </c>
      <c r="Q134" s="222" t="b">
        <f>IF(LEFT(MEI!L133,1)="V",MEI!R133+MEI!U133)</f>
        <v>0</v>
      </c>
      <c r="R134" s="241">
        <f>MEI!Z133</f>
        <v>0</v>
      </c>
      <c r="S134" s="242">
        <f>MEI!AB133</f>
        <v>0</v>
      </c>
    </row>
    <row r="135" spans="1:19" ht="12.75" customHeight="1" x14ac:dyDescent="0.2">
      <c r="A135" s="717"/>
      <c r="B135" s="120">
        <f>MEI!C134</f>
        <v>0</v>
      </c>
      <c r="C135" s="121">
        <f>MEI!D134</f>
        <v>0</v>
      </c>
      <c r="D135" s="121">
        <f>MEI!E134</f>
        <v>0</v>
      </c>
      <c r="E135" s="121">
        <f>MEI!F134</f>
        <v>0</v>
      </c>
      <c r="F135" s="122">
        <f t="shared" si="1"/>
        <v>0</v>
      </c>
      <c r="G135" s="123">
        <f>MEI!H134</f>
        <v>0</v>
      </c>
      <c r="H135" s="181">
        <f>MEI!I134</f>
        <v>0</v>
      </c>
      <c r="I135" s="160">
        <f>MEI!R134</f>
        <v>0</v>
      </c>
      <c r="J135" s="124">
        <f>MEI!S134</f>
        <v>0</v>
      </c>
      <c r="K135" s="176" t="e">
        <f>MEI!T134</f>
        <v>#REF!</v>
      </c>
      <c r="L135" s="120">
        <f>MEI!U134</f>
        <v>0</v>
      </c>
      <c r="M135" s="123">
        <f>MEI!V134</f>
        <v>0</v>
      </c>
      <c r="N135" s="123">
        <f>MEI!W134</f>
        <v>0</v>
      </c>
      <c r="O135" s="125">
        <f>MEI!X134</f>
        <v>0</v>
      </c>
      <c r="P135" s="126" t="e">
        <f>MEI!Y134</f>
        <v>#REF!</v>
      </c>
      <c r="Q135" s="222" t="b">
        <f>IF(LEFT(MEI!L134,1)="V",MEI!R134+MEI!U134)</f>
        <v>0</v>
      </c>
      <c r="R135" s="241">
        <f>MEI!Z134</f>
        <v>0</v>
      </c>
      <c r="S135" s="242">
        <f>MEI!AB134</f>
        <v>0</v>
      </c>
    </row>
    <row r="136" spans="1:19" ht="13.5" customHeight="1" thickBot="1" x14ac:dyDescent="0.25">
      <c r="A136" s="718"/>
      <c r="B136" s="141" t="e">
        <f>MEI!C135</f>
        <v>#REF!</v>
      </c>
      <c r="C136" s="142">
        <f>MEI!D135</f>
        <v>0</v>
      </c>
      <c r="D136" s="142">
        <f>MEI!E135</f>
        <v>0</v>
      </c>
      <c r="E136" s="142">
        <f>MEI!F135</f>
        <v>0</v>
      </c>
      <c r="F136" s="143">
        <f t="shared" ref="F136:F161" si="2">D136-C136-E136</f>
        <v>0</v>
      </c>
      <c r="G136" s="144">
        <f>MEI!H135</f>
        <v>0</v>
      </c>
      <c r="H136" s="184">
        <f>MEI!I135</f>
        <v>0</v>
      </c>
      <c r="I136" s="168">
        <f>MEI!R135</f>
        <v>0</v>
      </c>
      <c r="J136" s="145">
        <f>MEI!S135</f>
        <v>0</v>
      </c>
      <c r="K136" s="177" t="e">
        <f>MEI!T135</f>
        <v>#REF!</v>
      </c>
      <c r="L136" s="141">
        <f>MEI!U135</f>
        <v>0</v>
      </c>
      <c r="M136" s="144">
        <f>MEI!V135</f>
        <v>0</v>
      </c>
      <c r="N136" s="144">
        <f>MEI!W135</f>
        <v>0</v>
      </c>
      <c r="O136" s="146">
        <f>MEI!X135</f>
        <v>0</v>
      </c>
      <c r="P136" s="147" t="e">
        <f>MEI!Y135</f>
        <v>#REF!</v>
      </c>
      <c r="Q136" s="224" t="b">
        <f>IF(LEFT(MEI!L135,1)="V",MEI!R135+MEI!U135)</f>
        <v>0</v>
      </c>
      <c r="R136" s="243">
        <f>MEI!Z135</f>
        <v>0</v>
      </c>
      <c r="S136" s="244">
        <f>MEI!AB135</f>
        <v>0</v>
      </c>
    </row>
    <row r="137" spans="1:19" ht="12.75" customHeight="1" x14ac:dyDescent="0.2">
      <c r="A137" s="716">
        <f>MEI!B136</f>
        <v>42881</v>
      </c>
      <c r="B137" s="113">
        <f>MEI!C136</f>
        <v>0</v>
      </c>
      <c r="C137" s="114">
        <f>MEI!D136</f>
        <v>0</v>
      </c>
      <c r="D137" s="114">
        <f>MEI!E136</f>
        <v>0</v>
      </c>
      <c r="E137" s="114">
        <f>MEI!F136</f>
        <v>0</v>
      </c>
      <c r="F137" s="115">
        <f t="shared" si="2"/>
        <v>0</v>
      </c>
      <c r="G137" s="116">
        <f>MEI!H136</f>
        <v>0</v>
      </c>
      <c r="H137" s="180">
        <f>MEI!I136</f>
        <v>0</v>
      </c>
      <c r="I137" s="159">
        <f>MEI!R136</f>
        <v>0</v>
      </c>
      <c r="J137" s="117">
        <f>MEI!S136</f>
        <v>0</v>
      </c>
      <c r="K137" s="175" t="e">
        <f>MEI!T136</f>
        <v>#REF!</v>
      </c>
      <c r="L137" s="113">
        <f>MEI!U136</f>
        <v>0</v>
      </c>
      <c r="M137" s="116">
        <f>MEI!V136</f>
        <v>0</v>
      </c>
      <c r="N137" s="116">
        <f>MEI!W136</f>
        <v>0</v>
      </c>
      <c r="O137" s="118">
        <f>MEI!X136</f>
        <v>0</v>
      </c>
      <c r="P137" s="119" t="e">
        <f>MEI!Y136</f>
        <v>#REF!</v>
      </c>
      <c r="Q137" s="221" t="b">
        <f>IF(LEFT(MEI!L136,1)="V",MEI!R136+MEI!U136)</f>
        <v>0</v>
      </c>
      <c r="R137" s="239">
        <f>MEI!Z136</f>
        <v>0</v>
      </c>
      <c r="S137" s="240">
        <f>MEI!AB136</f>
        <v>0</v>
      </c>
    </row>
    <row r="138" spans="1:19" ht="12.75" customHeight="1" x14ac:dyDescent="0.2">
      <c r="A138" s="717"/>
      <c r="B138" s="120">
        <f>MEI!C137</f>
        <v>0</v>
      </c>
      <c r="C138" s="121">
        <f>MEI!D137</f>
        <v>0</v>
      </c>
      <c r="D138" s="121">
        <f>MEI!E137</f>
        <v>0</v>
      </c>
      <c r="E138" s="121">
        <f>MEI!F137</f>
        <v>0</v>
      </c>
      <c r="F138" s="122">
        <f t="shared" si="2"/>
        <v>0</v>
      </c>
      <c r="G138" s="123">
        <f>MEI!H137</f>
        <v>0</v>
      </c>
      <c r="H138" s="181">
        <f>MEI!I137</f>
        <v>0</v>
      </c>
      <c r="I138" s="160">
        <f>MEI!R137</f>
        <v>0</v>
      </c>
      <c r="J138" s="124">
        <f>MEI!S137</f>
        <v>0</v>
      </c>
      <c r="K138" s="176" t="e">
        <f>MEI!T137</f>
        <v>#REF!</v>
      </c>
      <c r="L138" s="120">
        <f>MEI!U137</f>
        <v>0</v>
      </c>
      <c r="M138" s="123">
        <f>MEI!V137</f>
        <v>0</v>
      </c>
      <c r="N138" s="123">
        <f>MEI!W137</f>
        <v>0</v>
      </c>
      <c r="O138" s="125">
        <f>MEI!X137</f>
        <v>0</v>
      </c>
      <c r="P138" s="126" t="e">
        <f>MEI!Y137</f>
        <v>#REF!</v>
      </c>
      <c r="Q138" s="222" t="b">
        <f>IF(LEFT(MEI!L137,1)="V",MEI!R137+MEI!U137)</f>
        <v>0</v>
      </c>
      <c r="R138" s="241">
        <f>MEI!Z137</f>
        <v>0</v>
      </c>
      <c r="S138" s="242">
        <f>MEI!AB137</f>
        <v>0</v>
      </c>
    </row>
    <row r="139" spans="1:19" ht="12.75" customHeight="1" x14ac:dyDescent="0.2">
      <c r="A139" s="717"/>
      <c r="B139" s="120">
        <f>MEI!C138</f>
        <v>0</v>
      </c>
      <c r="C139" s="121">
        <f>MEI!D138</f>
        <v>0</v>
      </c>
      <c r="D139" s="121">
        <f>MEI!E138</f>
        <v>0</v>
      </c>
      <c r="E139" s="121">
        <f>MEI!F138</f>
        <v>0</v>
      </c>
      <c r="F139" s="122">
        <f t="shared" si="2"/>
        <v>0</v>
      </c>
      <c r="G139" s="123">
        <f>MEI!H138</f>
        <v>0</v>
      </c>
      <c r="H139" s="181">
        <f>MEI!I138</f>
        <v>0</v>
      </c>
      <c r="I139" s="160">
        <f>MEI!R138</f>
        <v>0</v>
      </c>
      <c r="J139" s="124">
        <f>MEI!S138</f>
        <v>0</v>
      </c>
      <c r="K139" s="176" t="e">
        <f>MEI!T138</f>
        <v>#REF!</v>
      </c>
      <c r="L139" s="120">
        <f>MEI!U138</f>
        <v>0</v>
      </c>
      <c r="M139" s="123">
        <f>MEI!V138</f>
        <v>0</v>
      </c>
      <c r="N139" s="123">
        <f>MEI!W138</f>
        <v>0</v>
      </c>
      <c r="O139" s="125">
        <f>MEI!X138</f>
        <v>0</v>
      </c>
      <c r="P139" s="126" t="e">
        <f>MEI!Y138</f>
        <v>#REF!</v>
      </c>
      <c r="Q139" s="222" t="b">
        <f>IF(LEFT(MEI!L138,1)="V",MEI!R138+MEI!U138)</f>
        <v>0</v>
      </c>
      <c r="R139" s="241">
        <f>MEI!Z138</f>
        <v>0</v>
      </c>
      <c r="S139" s="242">
        <f>MEI!AB138</f>
        <v>0</v>
      </c>
    </row>
    <row r="140" spans="1:19" ht="12.75" customHeight="1" x14ac:dyDescent="0.2">
      <c r="A140" s="717"/>
      <c r="B140" s="120">
        <f>MEI!C139</f>
        <v>0</v>
      </c>
      <c r="C140" s="121">
        <f>MEI!D139</f>
        <v>0</v>
      </c>
      <c r="D140" s="121">
        <f>MEI!E139</f>
        <v>0</v>
      </c>
      <c r="E140" s="121">
        <f>MEI!F139</f>
        <v>0</v>
      </c>
      <c r="F140" s="122">
        <f t="shared" si="2"/>
        <v>0</v>
      </c>
      <c r="G140" s="123">
        <f>MEI!H139</f>
        <v>0</v>
      </c>
      <c r="H140" s="181">
        <f>MEI!I139</f>
        <v>0</v>
      </c>
      <c r="I140" s="160">
        <f>MEI!R139</f>
        <v>0</v>
      </c>
      <c r="J140" s="124">
        <f>MEI!S139</f>
        <v>0</v>
      </c>
      <c r="K140" s="176" t="e">
        <f>MEI!T139</f>
        <v>#REF!</v>
      </c>
      <c r="L140" s="120">
        <f>MEI!U139</f>
        <v>0</v>
      </c>
      <c r="M140" s="123">
        <f>MEI!V139</f>
        <v>0</v>
      </c>
      <c r="N140" s="123">
        <f>MEI!W139</f>
        <v>0</v>
      </c>
      <c r="O140" s="125">
        <f>MEI!X139</f>
        <v>0</v>
      </c>
      <c r="P140" s="126" t="e">
        <f>MEI!Y139</f>
        <v>#REF!</v>
      </c>
      <c r="Q140" s="222" t="b">
        <f>IF(LEFT(MEI!L139,1)="V",MEI!R139+MEI!U139)</f>
        <v>0</v>
      </c>
      <c r="R140" s="241">
        <f>MEI!Z139</f>
        <v>0</v>
      </c>
      <c r="S140" s="242">
        <f>MEI!AB139</f>
        <v>0</v>
      </c>
    </row>
    <row r="141" spans="1:19" ht="13.5" customHeight="1" thickBot="1" x14ac:dyDescent="0.25">
      <c r="A141" s="718"/>
      <c r="B141" s="127" t="e">
        <f>MEI!C140</f>
        <v>#REF!</v>
      </c>
      <c r="C141" s="128">
        <f>MEI!D140</f>
        <v>0</v>
      </c>
      <c r="D141" s="128">
        <f>MEI!E140</f>
        <v>0</v>
      </c>
      <c r="E141" s="128">
        <f>MEI!F140</f>
        <v>0</v>
      </c>
      <c r="F141" s="129">
        <f t="shared" si="2"/>
        <v>0</v>
      </c>
      <c r="G141" s="130">
        <f>MEI!H140</f>
        <v>0</v>
      </c>
      <c r="H141" s="182">
        <f>MEI!I140</f>
        <v>0</v>
      </c>
      <c r="I141" s="161">
        <f>MEI!R140</f>
        <v>0</v>
      </c>
      <c r="J141" s="131">
        <f>MEI!S140</f>
        <v>0</v>
      </c>
      <c r="K141" s="178" t="e">
        <f>MEI!T140</f>
        <v>#REF!</v>
      </c>
      <c r="L141" s="127">
        <f>MEI!U140</f>
        <v>0</v>
      </c>
      <c r="M141" s="130">
        <f>MEI!V140</f>
        <v>0</v>
      </c>
      <c r="N141" s="130">
        <f>MEI!W140</f>
        <v>0</v>
      </c>
      <c r="O141" s="132">
        <f>MEI!X140</f>
        <v>0</v>
      </c>
      <c r="P141" s="133" t="e">
        <f>MEI!Y140</f>
        <v>#REF!</v>
      </c>
      <c r="Q141" s="224" t="b">
        <f>IF(LEFT(MEI!L140,1)="V",MEI!R140+MEI!U140)</f>
        <v>0</v>
      </c>
      <c r="R141" s="243">
        <f>MEI!Z140</f>
        <v>0</v>
      </c>
      <c r="S141" s="244">
        <f>MEI!AB140</f>
        <v>0</v>
      </c>
    </row>
    <row r="142" spans="1:19" ht="12.75" customHeight="1" x14ac:dyDescent="0.2">
      <c r="A142" s="716">
        <f>MEI!B141</f>
        <v>42882</v>
      </c>
      <c r="B142" s="113">
        <f>MEI!C141</f>
        <v>0</v>
      </c>
      <c r="C142" s="114">
        <f>MEI!D141</f>
        <v>0</v>
      </c>
      <c r="D142" s="114">
        <f>MEI!E141</f>
        <v>0</v>
      </c>
      <c r="E142" s="114">
        <f>MEI!F141</f>
        <v>0</v>
      </c>
      <c r="F142" s="115">
        <f t="shared" si="2"/>
        <v>0</v>
      </c>
      <c r="G142" s="116">
        <f>MEI!H141</f>
        <v>0</v>
      </c>
      <c r="H142" s="180">
        <f>MEI!I141</f>
        <v>0</v>
      </c>
      <c r="I142" s="159">
        <f>MEI!R141</f>
        <v>0</v>
      </c>
      <c r="J142" s="117">
        <f>MEI!S141</f>
        <v>0</v>
      </c>
      <c r="K142" s="175" t="e">
        <f>MEI!T141</f>
        <v>#REF!</v>
      </c>
      <c r="L142" s="113">
        <f>MEI!U141</f>
        <v>0</v>
      </c>
      <c r="M142" s="116">
        <f>MEI!V141</f>
        <v>0</v>
      </c>
      <c r="N142" s="116">
        <f>MEI!W141</f>
        <v>0</v>
      </c>
      <c r="O142" s="118">
        <f>MEI!X141</f>
        <v>0</v>
      </c>
      <c r="P142" s="119" t="e">
        <f>MEI!Y141</f>
        <v>#REF!</v>
      </c>
      <c r="Q142" s="221" t="b">
        <f>IF(LEFT(MEI!L141,1)="V",MEI!R141+MEI!U141)</f>
        <v>0</v>
      </c>
      <c r="R142" s="239">
        <f>MEI!Z141</f>
        <v>0</v>
      </c>
      <c r="S142" s="240">
        <f>MEI!AB141</f>
        <v>0</v>
      </c>
    </row>
    <row r="143" spans="1:19" ht="12.75" customHeight="1" x14ac:dyDescent="0.2">
      <c r="A143" s="717"/>
      <c r="B143" s="120">
        <f>MEI!C142</f>
        <v>0</v>
      </c>
      <c r="C143" s="121">
        <f>MEI!D142</f>
        <v>0</v>
      </c>
      <c r="D143" s="121">
        <f>MEI!E142</f>
        <v>0</v>
      </c>
      <c r="E143" s="121">
        <f>MEI!F142</f>
        <v>0</v>
      </c>
      <c r="F143" s="122">
        <f t="shared" si="2"/>
        <v>0</v>
      </c>
      <c r="G143" s="123">
        <f>MEI!H142</f>
        <v>0</v>
      </c>
      <c r="H143" s="181">
        <f>MEI!I142</f>
        <v>0</v>
      </c>
      <c r="I143" s="160">
        <f>MEI!R142</f>
        <v>0</v>
      </c>
      <c r="J143" s="124">
        <f>MEI!S142</f>
        <v>0</v>
      </c>
      <c r="K143" s="176" t="e">
        <f>MEI!T142</f>
        <v>#REF!</v>
      </c>
      <c r="L143" s="120">
        <f>MEI!U142</f>
        <v>0</v>
      </c>
      <c r="M143" s="123">
        <f>MEI!V142</f>
        <v>0</v>
      </c>
      <c r="N143" s="123">
        <f>MEI!W142</f>
        <v>0</v>
      </c>
      <c r="O143" s="125">
        <f>MEI!X142</f>
        <v>0</v>
      </c>
      <c r="P143" s="126" t="e">
        <f>MEI!Y142</f>
        <v>#REF!</v>
      </c>
      <c r="Q143" s="222" t="b">
        <f>IF(LEFT(MEI!L142,1)="V",MEI!R142+MEI!U142)</f>
        <v>0</v>
      </c>
      <c r="R143" s="241">
        <f>MEI!Z142</f>
        <v>0</v>
      </c>
      <c r="S143" s="242">
        <f>MEI!AB142</f>
        <v>0</v>
      </c>
    </row>
    <row r="144" spans="1:19" ht="12.75" customHeight="1" x14ac:dyDescent="0.2">
      <c r="A144" s="717"/>
      <c r="B144" s="120">
        <f>MEI!C143</f>
        <v>0</v>
      </c>
      <c r="C144" s="121">
        <f>MEI!D143</f>
        <v>0</v>
      </c>
      <c r="D144" s="121">
        <f>MEI!E143</f>
        <v>0</v>
      </c>
      <c r="E144" s="121">
        <f>MEI!F143</f>
        <v>0</v>
      </c>
      <c r="F144" s="122">
        <f t="shared" si="2"/>
        <v>0</v>
      </c>
      <c r="G144" s="123">
        <f>MEI!H143</f>
        <v>0</v>
      </c>
      <c r="H144" s="181">
        <f>MEI!I143</f>
        <v>0</v>
      </c>
      <c r="I144" s="160">
        <f>MEI!R143</f>
        <v>0</v>
      </c>
      <c r="J144" s="124">
        <f>MEI!S143</f>
        <v>0</v>
      </c>
      <c r="K144" s="176" t="e">
        <f>MEI!T143</f>
        <v>#REF!</v>
      </c>
      <c r="L144" s="120">
        <f>MEI!U143</f>
        <v>0</v>
      </c>
      <c r="M144" s="123">
        <f>MEI!V143</f>
        <v>0</v>
      </c>
      <c r="N144" s="123">
        <f>MEI!W143</f>
        <v>0</v>
      </c>
      <c r="O144" s="125">
        <f>MEI!X143</f>
        <v>0</v>
      </c>
      <c r="P144" s="126" t="e">
        <f>MEI!Y143</f>
        <v>#REF!</v>
      </c>
      <c r="Q144" s="222" t="b">
        <f>IF(LEFT(MEI!L143,1)="V",MEI!R143+MEI!U143)</f>
        <v>0</v>
      </c>
      <c r="R144" s="241">
        <f>MEI!Z143</f>
        <v>0</v>
      </c>
      <c r="S144" s="242">
        <f>MEI!AB143</f>
        <v>0</v>
      </c>
    </row>
    <row r="145" spans="1:19" ht="12.75" customHeight="1" x14ac:dyDescent="0.2">
      <c r="A145" s="717"/>
      <c r="B145" s="120">
        <f>MEI!C144</f>
        <v>0</v>
      </c>
      <c r="C145" s="121">
        <f>MEI!D144</f>
        <v>0</v>
      </c>
      <c r="D145" s="121">
        <f>MEI!E144</f>
        <v>0</v>
      </c>
      <c r="E145" s="121">
        <f>MEI!F144</f>
        <v>0</v>
      </c>
      <c r="F145" s="122">
        <f t="shared" si="2"/>
        <v>0</v>
      </c>
      <c r="G145" s="123">
        <f>MEI!H144</f>
        <v>0</v>
      </c>
      <c r="H145" s="181">
        <f>MEI!I144</f>
        <v>0</v>
      </c>
      <c r="I145" s="160">
        <f>MEI!R144</f>
        <v>0</v>
      </c>
      <c r="J145" s="124">
        <f>MEI!S144</f>
        <v>0</v>
      </c>
      <c r="K145" s="176" t="e">
        <f>MEI!T144</f>
        <v>#REF!</v>
      </c>
      <c r="L145" s="120">
        <f>MEI!U144</f>
        <v>0</v>
      </c>
      <c r="M145" s="123">
        <f>MEI!V144</f>
        <v>0</v>
      </c>
      <c r="N145" s="123">
        <f>MEI!W144</f>
        <v>0</v>
      </c>
      <c r="O145" s="125">
        <f>MEI!X144</f>
        <v>0</v>
      </c>
      <c r="P145" s="126" t="e">
        <f>MEI!Y144</f>
        <v>#REF!</v>
      </c>
      <c r="Q145" s="222" t="b">
        <f>IF(LEFT(MEI!L144,1)="V",MEI!R144+MEI!U144)</f>
        <v>0</v>
      </c>
      <c r="R145" s="241">
        <f>MEI!Z144</f>
        <v>0</v>
      </c>
      <c r="S145" s="242">
        <f>MEI!AB144</f>
        <v>0</v>
      </c>
    </row>
    <row r="146" spans="1:19" ht="13.5" customHeight="1" thickBot="1" x14ac:dyDescent="0.25">
      <c r="A146" s="718"/>
      <c r="B146" s="127" t="e">
        <f>MEI!C145</f>
        <v>#REF!</v>
      </c>
      <c r="C146" s="128">
        <f>MEI!D145</f>
        <v>0</v>
      </c>
      <c r="D146" s="128">
        <f>MEI!E145</f>
        <v>0</v>
      </c>
      <c r="E146" s="128">
        <f>MEI!F145</f>
        <v>0</v>
      </c>
      <c r="F146" s="129">
        <f t="shared" si="2"/>
        <v>0</v>
      </c>
      <c r="G146" s="130">
        <f>MEI!H145</f>
        <v>0</v>
      </c>
      <c r="H146" s="182">
        <f>MEI!I145</f>
        <v>0</v>
      </c>
      <c r="I146" s="161">
        <f>MEI!R145</f>
        <v>0</v>
      </c>
      <c r="J146" s="131">
        <f>MEI!S145</f>
        <v>0</v>
      </c>
      <c r="K146" s="178" t="e">
        <f>MEI!T145</f>
        <v>#REF!</v>
      </c>
      <c r="L146" s="127">
        <f>MEI!U145</f>
        <v>0</v>
      </c>
      <c r="M146" s="130">
        <f>MEI!V145</f>
        <v>0</v>
      </c>
      <c r="N146" s="130">
        <f>MEI!W145</f>
        <v>0</v>
      </c>
      <c r="O146" s="132">
        <f>MEI!X145</f>
        <v>0</v>
      </c>
      <c r="P146" s="133" t="e">
        <f>MEI!Y145</f>
        <v>#REF!</v>
      </c>
      <c r="Q146" s="224" t="b">
        <f>IF(LEFT(MEI!L145,1)="V",MEI!R145+MEI!U145)</f>
        <v>0</v>
      </c>
      <c r="R146" s="243">
        <f>MEI!Z145</f>
        <v>0</v>
      </c>
      <c r="S146" s="244">
        <f>MEI!AB145</f>
        <v>0</v>
      </c>
    </row>
    <row r="147" spans="1:19" ht="12.75" customHeight="1" x14ac:dyDescent="0.2">
      <c r="A147" s="716">
        <f>MEI!B146</f>
        <v>42883</v>
      </c>
      <c r="B147" s="113">
        <f>MEI!C146</f>
        <v>0</v>
      </c>
      <c r="C147" s="114">
        <f>MEI!D146</f>
        <v>0</v>
      </c>
      <c r="D147" s="114">
        <f>MEI!E146</f>
        <v>0</v>
      </c>
      <c r="E147" s="114">
        <f>MEI!F146</f>
        <v>0</v>
      </c>
      <c r="F147" s="115">
        <f t="shared" si="2"/>
        <v>0</v>
      </c>
      <c r="G147" s="116">
        <f>MEI!H146</f>
        <v>0</v>
      </c>
      <c r="H147" s="180">
        <f>MEI!I146</f>
        <v>0</v>
      </c>
      <c r="I147" s="159">
        <f>MEI!R146</f>
        <v>0</v>
      </c>
      <c r="J147" s="117">
        <f>MEI!S146</f>
        <v>0</v>
      </c>
      <c r="K147" s="175" t="e">
        <f>MEI!T146</f>
        <v>#REF!</v>
      </c>
      <c r="L147" s="113">
        <f>MEI!U146</f>
        <v>0</v>
      </c>
      <c r="M147" s="116">
        <f>MEI!V146</f>
        <v>0</v>
      </c>
      <c r="N147" s="116">
        <f>MEI!W146</f>
        <v>0</v>
      </c>
      <c r="O147" s="118">
        <f>MEI!X146</f>
        <v>0</v>
      </c>
      <c r="P147" s="119" t="e">
        <f>MEI!Y146</f>
        <v>#REF!</v>
      </c>
      <c r="Q147" s="221" t="b">
        <f>IF(LEFT(MEI!L146,1)="V",MEI!R146+MEI!U146)</f>
        <v>0</v>
      </c>
      <c r="R147" s="239">
        <f>MEI!Z146</f>
        <v>0</v>
      </c>
      <c r="S147" s="240">
        <f>MEI!AB146</f>
        <v>0</v>
      </c>
    </row>
    <row r="148" spans="1:19" ht="12.75" customHeight="1" x14ac:dyDescent="0.2">
      <c r="A148" s="717"/>
      <c r="B148" s="120">
        <f>MEI!C147</f>
        <v>0</v>
      </c>
      <c r="C148" s="121">
        <f>MEI!D147</f>
        <v>0</v>
      </c>
      <c r="D148" s="121">
        <f>MEI!E147</f>
        <v>0</v>
      </c>
      <c r="E148" s="121">
        <f>MEI!F147</f>
        <v>0</v>
      </c>
      <c r="F148" s="122">
        <f t="shared" si="2"/>
        <v>0</v>
      </c>
      <c r="G148" s="123">
        <f>MEI!H147</f>
        <v>0</v>
      </c>
      <c r="H148" s="181">
        <f>MEI!I147</f>
        <v>0</v>
      </c>
      <c r="I148" s="160">
        <f>MEI!R147</f>
        <v>0</v>
      </c>
      <c r="J148" s="124">
        <f>MEI!S147</f>
        <v>0</v>
      </c>
      <c r="K148" s="176" t="e">
        <f>MEI!T147</f>
        <v>#REF!</v>
      </c>
      <c r="L148" s="120">
        <f>MEI!U147</f>
        <v>0</v>
      </c>
      <c r="M148" s="123">
        <f>MEI!V147</f>
        <v>0</v>
      </c>
      <c r="N148" s="123">
        <f>MEI!W147</f>
        <v>0</v>
      </c>
      <c r="O148" s="125">
        <f>MEI!X147</f>
        <v>0</v>
      </c>
      <c r="P148" s="126" t="e">
        <f>MEI!Y147</f>
        <v>#REF!</v>
      </c>
      <c r="Q148" s="222" t="b">
        <f>IF(LEFT(MEI!L147,1)="V",MEI!R147+MEI!U147)</f>
        <v>0</v>
      </c>
      <c r="R148" s="241">
        <f>MEI!Z147</f>
        <v>0</v>
      </c>
      <c r="S148" s="242">
        <f>MEI!AB147</f>
        <v>0</v>
      </c>
    </row>
    <row r="149" spans="1:19" ht="12.75" customHeight="1" x14ac:dyDescent="0.2">
      <c r="A149" s="717"/>
      <c r="B149" s="120">
        <f>MEI!C148</f>
        <v>0</v>
      </c>
      <c r="C149" s="121">
        <f>MEI!D148</f>
        <v>0</v>
      </c>
      <c r="D149" s="121">
        <f>MEI!E148</f>
        <v>0</v>
      </c>
      <c r="E149" s="121">
        <f>MEI!F148</f>
        <v>0</v>
      </c>
      <c r="F149" s="122">
        <f t="shared" si="2"/>
        <v>0</v>
      </c>
      <c r="G149" s="123">
        <f>MEI!H148</f>
        <v>0</v>
      </c>
      <c r="H149" s="181">
        <f>MEI!I148</f>
        <v>0</v>
      </c>
      <c r="I149" s="160">
        <f>MEI!R148</f>
        <v>0</v>
      </c>
      <c r="J149" s="124">
        <f>MEI!S148</f>
        <v>0</v>
      </c>
      <c r="K149" s="176" t="e">
        <f>MEI!T148</f>
        <v>#REF!</v>
      </c>
      <c r="L149" s="120">
        <f>MEI!U148</f>
        <v>0</v>
      </c>
      <c r="M149" s="123">
        <f>MEI!V148</f>
        <v>0</v>
      </c>
      <c r="N149" s="123">
        <f>MEI!W148</f>
        <v>0</v>
      </c>
      <c r="O149" s="125">
        <f>MEI!X148</f>
        <v>0</v>
      </c>
      <c r="P149" s="126" t="e">
        <f>MEI!Y148</f>
        <v>#REF!</v>
      </c>
      <c r="Q149" s="222" t="b">
        <f>IF(LEFT(MEI!L148,1)="V",MEI!R148+MEI!U148)</f>
        <v>0</v>
      </c>
      <c r="R149" s="241">
        <f>MEI!Z148</f>
        <v>0</v>
      </c>
      <c r="S149" s="242">
        <f>MEI!AB148</f>
        <v>0</v>
      </c>
    </row>
    <row r="150" spans="1:19" ht="12.75" customHeight="1" x14ac:dyDescent="0.2">
      <c r="A150" s="717"/>
      <c r="B150" s="120">
        <f>MEI!C149</f>
        <v>0</v>
      </c>
      <c r="C150" s="121">
        <f>MEI!D149</f>
        <v>0</v>
      </c>
      <c r="D150" s="121">
        <f>MEI!E149</f>
        <v>0</v>
      </c>
      <c r="E150" s="121">
        <f>MEI!F149</f>
        <v>0</v>
      </c>
      <c r="F150" s="122">
        <f t="shared" si="2"/>
        <v>0</v>
      </c>
      <c r="G150" s="123">
        <f>MEI!H149</f>
        <v>0</v>
      </c>
      <c r="H150" s="181">
        <f>MEI!I149</f>
        <v>0</v>
      </c>
      <c r="I150" s="160">
        <f>MEI!R149</f>
        <v>0</v>
      </c>
      <c r="J150" s="124">
        <f>MEI!S149</f>
        <v>0</v>
      </c>
      <c r="K150" s="176" t="e">
        <f>MEI!T149</f>
        <v>#REF!</v>
      </c>
      <c r="L150" s="120">
        <f>MEI!U149</f>
        <v>0</v>
      </c>
      <c r="M150" s="123">
        <f>MEI!V149</f>
        <v>0</v>
      </c>
      <c r="N150" s="123">
        <f>MEI!W149</f>
        <v>0</v>
      </c>
      <c r="O150" s="125">
        <f>MEI!X149</f>
        <v>0</v>
      </c>
      <c r="P150" s="126" t="e">
        <f>MEI!Y149</f>
        <v>#REF!</v>
      </c>
      <c r="Q150" s="222" t="b">
        <f>IF(LEFT(MEI!L149,1)="V",MEI!R149+MEI!U149)</f>
        <v>0</v>
      </c>
      <c r="R150" s="241">
        <f>MEI!Z149</f>
        <v>0</v>
      </c>
      <c r="S150" s="242">
        <f>MEI!AB149</f>
        <v>0</v>
      </c>
    </row>
    <row r="151" spans="1:19" ht="13.5" customHeight="1" thickBot="1" x14ac:dyDescent="0.25">
      <c r="A151" s="718"/>
      <c r="B151" s="127" t="e">
        <f>MEI!C150</f>
        <v>#REF!</v>
      </c>
      <c r="C151" s="128">
        <f>MEI!D150</f>
        <v>0</v>
      </c>
      <c r="D151" s="128">
        <f>MEI!E150</f>
        <v>0</v>
      </c>
      <c r="E151" s="128">
        <f>MEI!F150</f>
        <v>0</v>
      </c>
      <c r="F151" s="129">
        <f t="shared" si="2"/>
        <v>0</v>
      </c>
      <c r="G151" s="130">
        <f>MEI!H150</f>
        <v>0</v>
      </c>
      <c r="H151" s="182">
        <f>MEI!I150</f>
        <v>0</v>
      </c>
      <c r="I151" s="161">
        <f>MEI!R150</f>
        <v>0</v>
      </c>
      <c r="J151" s="131">
        <f>MEI!S150</f>
        <v>0</v>
      </c>
      <c r="K151" s="178" t="e">
        <f>MEI!T150</f>
        <v>#REF!</v>
      </c>
      <c r="L151" s="127">
        <f>MEI!U150</f>
        <v>0</v>
      </c>
      <c r="M151" s="130">
        <f>MEI!V150</f>
        <v>0</v>
      </c>
      <c r="N151" s="130">
        <f>MEI!W150</f>
        <v>0</v>
      </c>
      <c r="O151" s="132">
        <f>MEI!X150</f>
        <v>0</v>
      </c>
      <c r="P151" s="133" t="e">
        <f>MEI!Y150</f>
        <v>#REF!</v>
      </c>
      <c r="Q151" s="224" t="b">
        <f>IF(LEFT(MEI!L150,1)="V",MEI!R150+MEI!U150)</f>
        <v>0</v>
      </c>
      <c r="R151" s="243">
        <f>MEI!Z150</f>
        <v>0</v>
      </c>
      <c r="S151" s="244">
        <f>MEI!AB150</f>
        <v>0</v>
      </c>
    </row>
    <row r="152" spans="1:19" ht="12.75" customHeight="1" x14ac:dyDescent="0.2">
      <c r="A152" s="716">
        <f>MEI!B151</f>
        <v>42884</v>
      </c>
      <c r="B152" s="134">
        <f>MEI!C151</f>
        <v>0</v>
      </c>
      <c r="C152" s="135">
        <f>MEI!D151</f>
        <v>0</v>
      </c>
      <c r="D152" s="135">
        <f>MEI!E151</f>
        <v>0</v>
      </c>
      <c r="E152" s="135">
        <f>MEI!F151</f>
        <v>0</v>
      </c>
      <c r="F152" s="136">
        <f t="shared" si="2"/>
        <v>0</v>
      </c>
      <c r="G152" s="137">
        <f>MEI!H151</f>
        <v>0</v>
      </c>
      <c r="H152" s="183">
        <f>MEI!I151</f>
        <v>0</v>
      </c>
      <c r="I152" s="169">
        <f>MEI!R151</f>
        <v>0</v>
      </c>
      <c r="J152" s="138">
        <f>MEI!S151</f>
        <v>0</v>
      </c>
      <c r="K152" s="179" t="e">
        <f>MEI!T151</f>
        <v>#REF!</v>
      </c>
      <c r="L152" s="134">
        <f>MEI!U151</f>
        <v>0</v>
      </c>
      <c r="M152" s="137">
        <f>MEI!V151</f>
        <v>0</v>
      </c>
      <c r="N152" s="137">
        <f>MEI!W151</f>
        <v>0</v>
      </c>
      <c r="O152" s="139">
        <f>MEI!X151</f>
        <v>0</v>
      </c>
      <c r="P152" s="140" t="e">
        <f>MEI!Y151</f>
        <v>#REF!</v>
      </c>
      <c r="Q152" s="221" t="b">
        <f>IF(LEFT(MEI!L151,1)="V",MEI!R151+MEI!U151)</f>
        <v>0</v>
      </c>
      <c r="R152" s="239">
        <f>MEI!Z151</f>
        <v>0</v>
      </c>
      <c r="S152" s="240">
        <f>MEI!AB151</f>
        <v>0</v>
      </c>
    </row>
    <row r="153" spans="1:19" ht="12.75" customHeight="1" x14ac:dyDescent="0.2">
      <c r="A153" s="717"/>
      <c r="B153" s="120">
        <f>MEI!C152</f>
        <v>0</v>
      </c>
      <c r="C153" s="121">
        <f>MEI!D152</f>
        <v>0</v>
      </c>
      <c r="D153" s="121">
        <f>MEI!E152</f>
        <v>0</v>
      </c>
      <c r="E153" s="121">
        <f>MEI!F152</f>
        <v>0</v>
      </c>
      <c r="F153" s="122">
        <f t="shared" si="2"/>
        <v>0</v>
      </c>
      <c r="G153" s="123">
        <f>MEI!H152</f>
        <v>0</v>
      </c>
      <c r="H153" s="181">
        <f>MEI!I152</f>
        <v>0</v>
      </c>
      <c r="I153" s="160">
        <f>MEI!R152</f>
        <v>0</v>
      </c>
      <c r="J153" s="124">
        <f>MEI!S152</f>
        <v>0</v>
      </c>
      <c r="K153" s="176" t="e">
        <f>MEI!T152</f>
        <v>#REF!</v>
      </c>
      <c r="L153" s="120">
        <f>MEI!U152</f>
        <v>0</v>
      </c>
      <c r="M153" s="123">
        <f>MEI!V152</f>
        <v>0</v>
      </c>
      <c r="N153" s="123">
        <f>MEI!W152</f>
        <v>0</v>
      </c>
      <c r="O153" s="125">
        <f>MEI!X152</f>
        <v>0</v>
      </c>
      <c r="P153" s="126" t="e">
        <f>MEI!Y152</f>
        <v>#REF!</v>
      </c>
      <c r="Q153" s="222" t="b">
        <f>IF(LEFT(MEI!L152,1)="V",MEI!R152+MEI!U152)</f>
        <v>0</v>
      </c>
      <c r="R153" s="241">
        <f>MEI!Z152</f>
        <v>0</v>
      </c>
      <c r="S153" s="242">
        <f>MEI!AB152</f>
        <v>0</v>
      </c>
    </row>
    <row r="154" spans="1:19" ht="12.75" customHeight="1" x14ac:dyDescent="0.2">
      <c r="A154" s="717"/>
      <c r="B154" s="120">
        <f>MEI!C153</f>
        <v>0</v>
      </c>
      <c r="C154" s="121">
        <f>MEI!D153</f>
        <v>0</v>
      </c>
      <c r="D154" s="121">
        <f>MEI!E153</f>
        <v>0</v>
      </c>
      <c r="E154" s="121">
        <f>MEI!F153</f>
        <v>0</v>
      </c>
      <c r="F154" s="122">
        <f t="shared" si="2"/>
        <v>0</v>
      </c>
      <c r="G154" s="123">
        <f>MEI!H153</f>
        <v>0</v>
      </c>
      <c r="H154" s="181">
        <f>MEI!I153</f>
        <v>0</v>
      </c>
      <c r="I154" s="160">
        <f>MEI!R153</f>
        <v>0</v>
      </c>
      <c r="J154" s="124">
        <f>MEI!S153</f>
        <v>0</v>
      </c>
      <c r="K154" s="176" t="e">
        <f>MEI!T153</f>
        <v>#REF!</v>
      </c>
      <c r="L154" s="120">
        <f>MEI!U153</f>
        <v>0</v>
      </c>
      <c r="M154" s="123">
        <f>MEI!V153</f>
        <v>0</v>
      </c>
      <c r="N154" s="123">
        <f>MEI!W153</f>
        <v>0</v>
      </c>
      <c r="O154" s="125">
        <f>MEI!X153</f>
        <v>0</v>
      </c>
      <c r="P154" s="126" t="e">
        <f>MEI!Y153</f>
        <v>#REF!</v>
      </c>
      <c r="Q154" s="222" t="b">
        <f>IF(LEFT(MEI!L153,1)="V",MEI!R153+MEI!U153)</f>
        <v>0</v>
      </c>
      <c r="R154" s="241">
        <f>MEI!Z153</f>
        <v>0</v>
      </c>
      <c r="S154" s="242">
        <f>MEI!AB153</f>
        <v>0</v>
      </c>
    </row>
    <row r="155" spans="1:19" ht="12.75" customHeight="1" x14ac:dyDescent="0.2">
      <c r="A155" s="717"/>
      <c r="B155" s="120">
        <f>MEI!C154</f>
        <v>0</v>
      </c>
      <c r="C155" s="121">
        <f>MEI!D154</f>
        <v>0</v>
      </c>
      <c r="D155" s="121">
        <f>MEI!E154</f>
        <v>0</v>
      </c>
      <c r="E155" s="121">
        <f>MEI!F154</f>
        <v>0</v>
      </c>
      <c r="F155" s="122">
        <f t="shared" si="2"/>
        <v>0</v>
      </c>
      <c r="G155" s="123">
        <f>MEI!H154</f>
        <v>0</v>
      </c>
      <c r="H155" s="181">
        <f>MEI!I154</f>
        <v>0</v>
      </c>
      <c r="I155" s="160">
        <f>MEI!R154</f>
        <v>0</v>
      </c>
      <c r="J155" s="124">
        <f>MEI!S154</f>
        <v>0</v>
      </c>
      <c r="K155" s="176" t="e">
        <f>MEI!T154</f>
        <v>#REF!</v>
      </c>
      <c r="L155" s="120">
        <f>MEI!U154</f>
        <v>0</v>
      </c>
      <c r="M155" s="123">
        <f>MEI!V154</f>
        <v>0</v>
      </c>
      <c r="N155" s="123">
        <f>MEI!W154</f>
        <v>0</v>
      </c>
      <c r="O155" s="125">
        <f>MEI!X154</f>
        <v>0</v>
      </c>
      <c r="P155" s="126" t="e">
        <f>MEI!Y154</f>
        <v>#REF!</v>
      </c>
      <c r="Q155" s="222" t="b">
        <f>IF(LEFT(MEI!L154,1)="V",MEI!R154+MEI!U154)</f>
        <v>0</v>
      </c>
      <c r="R155" s="241">
        <f>MEI!Z154</f>
        <v>0</v>
      </c>
      <c r="S155" s="242">
        <f>MEI!AB154</f>
        <v>0</v>
      </c>
    </row>
    <row r="156" spans="1:19" ht="13.5" customHeight="1" thickBot="1" x14ac:dyDescent="0.25">
      <c r="A156" s="718"/>
      <c r="B156" s="141" t="e">
        <f>MEI!C155</f>
        <v>#REF!</v>
      </c>
      <c r="C156" s="142">
        <f>MEI!D155</f>
        <v>0</v>
      </c>
      <c r="D156" s="142">
        <f>MEI!E155</f>
        <v>0</v>
      </c>
      <c r="E156" s="142">
        <f>MEI!F155</f>
        <v>0</v>
      </c>
      <c r="F156" s="143">
        <f t="shared" si="2"/>
        <v>0</v>
      </c>
      <c r="G156" s="144">
        <f>MEI!H155</f>
        <v>0</v>
      </c>
      <c r="H156" s="184">
        <f>MEI!I155</f>
        <v>0</v>
      </c>
      <c r="I156" s="168">
        <f>MEI!R155</f>
        <v>0</v>
      </c>
      <c r="J156" s="145">
        <f>MEI!S155</f>
        <v>0</v>
      </c>
      <c r="K156" s="177" t="e">
        <f>MEI!T155</f>
        <v>#REF!</v>
      </c>
      <c r="L156" s="141">
        <f>MEI!U155</f>
        <v>0</v>
      </c>
      <c r="M156" s="144">
        <f>MEI!V155</f>
        <v>0</v>
      </c>
      <c r="N156" s="144">
        <f>MEI!W155</f>
        <v>0</v>
      </c>
      <c r="O156" s="146">
        <f>MEI!X155</f>
        <v>0</v>
      </c>
      <c r="P156" s="147" t="e">
        <f>MEI!Y155</f>
        <v>#REF!</v>
      </c>
      <c r="Q156" s="224" t="b">
        <f>IF(LEFT(MEI!L155,1)="V",MEI!R155+MEI!U155)</f>
        <v>0</v>
      </c>
      <c r="R156" s="243">
        <f>MEI!Z155</f>
        <v>0</v>
      </c>
      <c r="S156" s="244">
        <f>MEI!AB155</f>
        <v>0</v>
      </c>
    </row>
    <row r="157" spans="1:19" ht="12.75" customHeight="1" x14ac:dyDescent="0.2">
      <c r="A157" s="716">
        <f>MEI!B156</f>
        <v>42885</v>
      </c>
      <c r="B157" s="113">
        <f>MEI!C156</f>
        <v>0</v>
      </c>
      <c r="C157" s="114">
        <f>MEI!D156</f>
        <v>0</v>
      </c>
      <c r="D157" s="114">
        <f>MEI!E156</f>
        <v>0</v>
      </c>
      <c r="E157" s="114">
        <f>MEI!F156</f>
        <v>0</v>
      </c>
      <c r="F157" s="115">
        <f t="shared" si="2"/>
        <v>0</v>
      </c>
      <c r="G157" s="116">
        <f>MEI!H156</f>
        <v>0</v>
      </c>
      <c r="H157" s="180">
        <f>MEI!I156</f>
        <v>0</v>
      </c>
      <c r="I157" s="159">
        <f>MEI!R156</f>
        <v>0</v>
      </c>
      <c r="J157" s="117">
        <f>MEI!S156</f>
        <v>0</v>
      </c>
      <c r="K157" s="175" t="e">
        <f>MEI!T156</f>
        <v>#REF!</v>
      </c>
      <c r="L157" s="113">
        <f>MEI!U156</f>
        <v>0</v>
      </c>
      <c r="M157" s="116">
        <f>MEI!V156</f>
        <v>0</v>
      </c>
      <c r="N157" s="116">
        <f>MEI!W156</f>
        <v>0</v>
      </c>
      <c r="O157" s="118">
        <f>MEI!X156</f>
        <v>0</v>
      </c>
      <c r="P157" s="119" t="e">
        <f>MEI!Y156</f>
        <v>#REF!</v>
      </c>
      <c r="Q157" s="225" t="b">
        <f>IF(LEFT(MEI!L156,1)="V",MEI!R156+MEI!U156)</f>
        <v>0</v>
      </c>
      <c r="R157" s="247">
        <f>MEI!Z156</f>
        <v>0</v>
      </c>
      <c r="S157" s="248">
        <f>MEI!AB156</f>
        <v>0</v>
      </c>
    </row>
    <row r="158" spans="1:19" ht="12.75" customHeight="1" x14ac:dyDescent="0.2">
      <c r="A158" s="717"/>
      <c r="B158" s="120">
        <f>MEI!C157</f>
        <v>0</v>
      </c>
      <c r="C158" s="121">
        <f>MEI!D157</f>
        <v>0</v>
      </c>
      <c r="D158" s="121">
        <f>MEI!E157</f>
        <v>0</v>
      </c>
      <c r="E158" s="121">
        <f>MEI!F157</f>
        <v>0</v>
      </c>
      <c r="F158" s="122">
        <f t="shared" si="2"/>
        <v>0</v>
      </c>
      <c r="G158" s="123">
        <f>MEI!H157</f>
        <v>0</v>
      </c>
      <c r="H158" s="181">
        <f>MEI!I157</f>
        <v>0</v>
      </c>
      <c r="I158" s="160">
        <f>MEI!R157</f>
        <v>0</v>
      </c>
      <c r="J158" s="124">
        <f>MEI!S157</f>
        <v>0</v>
      </c>
      <c r="K158" s="176" t="e">
        <f>MEI!T157</f>
        <v>#REF!</v>
      </c>
      <c r="L158" s="120">
        <f>MEI!U157</f>
        <v>0</v>
      </c>
      <c r="M158" s="123">
        <f>MEI!V157</f>
        <v>0</v>
      </c>
      <c r="N158" s="123">
        <f>MEI!W157</f>
        <v>0</v>
      </c>
      <c r="O158" s="125">
        <f>MEI!X157</f>
        <v>0</v>
      </c>
      <c r="P158" s="126" t="e">
        <f>MEI!Y157</f>
        <v>#REF!</v>
      </c>
      <c r="Q158" s="222" t="b">
        <f>IF(LEFT(MEI!L157,1)="V",MEI!R157+MEI!U157)</f>
        <v>0</v>
      </c>
      <c r="R158" s="241">
        <f>MEI!Z157</f>
        <v>0</v>
      </c>
      <c r="S158" s="242">
        <f>MEI!AB157</f>
        <v>0</v>
      </c>
    </row>
    <row r="159" spans="1:19" ht="12.75" customHeight="1" x14ac:dyDescent="0.2">
      <c r="A159" s="717"/>
      <c r="B159" s="120">
        <f>MEI!C158</f>
        <v>0</v>
      </c>
      <c r="C159" s="121">
        <f>MEI!D158</f>
        <v>0</v>
      </c>
      <c r="D159" s="121">
        <f>MEI!E158</f>
        <v>0</v>
      </c>
      <c r="E159" s="121">
        <f>MEI!F158</f>
        <v>0</v>
      </c>
      <c r="F159" s="122">
        <f t="shared" si="2"/>
        <v>0</v>
      </c>
      <c r="G159" s="123">
        <f>MEI!H158</f>
        <v>0</v>
      </c>
      <c r="H159" s="181">
        <f>MEI!I158</f>
        <v>0</v>
      </c>
      <c r="I159" s="160">
        <f>MEI!R158</f>
        <v>0</v>
      </c>
      <c r="J159" s="124">
        <f>MEI!S158</f>
        <v>0</v>
      </c>
      <c r="K159" s="176" t="e">
        <f>MEI!T158</f>
        <v>#REF!</v>
      </c>
      <c r="L159" s="120">
        <f>MEI!U158</f>
        <v>0</v>
      </c>
      <c r="M159" s="123">
        <f>MEI!V158</f>
        <v>0</v>
      </c>
      <c r="N159" s="123">
        <f>MEI!W158</f>
        <v>0</v>
      </c>
      <c r="O159" s="125">
        <f>MEI!X158</f>
        <v>0</v>
      </c>
      <c r="P159" s="126" t="e">
        <f>MEI!Y158</f>
        <v>#REF!</v>
      </c>
      <c r="Q159" s="222" t="b">
        <f>IF(LEFT(MEI!L158,1)="V",MEI!R158+MEI!U158)</f>
        <v>0</v>
      </c>
      <c r="R159" s="241">
        <f>MEI!Z158</f>
        <v>0</v>
      </c>
      <c r="S159" s="242">
        <f>MEI!AB158</f>
        <v>0</v>
      </c>
    </row>
    <row r="160" spans="1:19" ht="12.75" customHeight="1" x14ac:dyDescent="0.2">
      <c r="A160" s="717"/>
      <c r="B160" s="120">
        <f>MEI!C159</f>
        <v>0</v>
      </c>
      <c r="C160" s="121">
        <f>MEI!D159</f>
        <v>0</v>
      </c>
      <c r="D160" s="121">
        <f>MEI!E159</f>
        <v>0</v>
      </c>
      <c r="E160" s="121">
        <f>MEI!F159</f>
        <v>0</v>
      </c>
      <c r="F160" s="122">
        <f t="shared" si="2"/>
        <v>0</v>
      </c>
      <c r="G160" s="123">
        <f>MEI!H159</f>
        <v>0</v>
      </c>
      <c r="H160" s="181">
        <f>MEI!I159</f>
        <v>0</v>
      </c>
      <c r="I160" s="160">
        <f>MEI!R159</f>
        <v>0</v>
      </c>
      <c r="J160" s="124">
        <f>MEI!S159</f>
        <v>0</v>
      </c>
      <c r="K160" s="176" t="e">
        <f>MEI!T159</f>
        <v>#REF!</v>
      </c>
      <c r="L160" s="120">
        <f>MEI!U159</f>
        <v>0</v>
      </c>
      <c r="M160" s="123">
        <f>MEI!V159</f>
        <v>0</v>
      </c>
      <c r="N160" s="123">
        <f>MEI!W159</f>
        <v>0</v>
      </c>
      <c r="O160" s="125">
        <f>MEI!X159</f>
        <v>0</v>
      </c>
      <c r="P160" s="126" t="e">
        <f>MEI!Y159</f>
        <v>#REF!</v>
      </c>
      <c r="Q160" s="222" t="b">
        <f>IF(LEFT(MEI!L159,1)="V",MEI!R159+MEI!U159)</f>
        <v>0</v>
      </c>
      <c r="R160" s="241">
        <f>MEI!Z159</f>
        <v>0</v>
      </c>
      <c r="S160" s="242">
        <f>MEI!AB159</f>
        <v>0</v>
      </c>
    </row>
    <row r="161" spans="1:19" ht="13.5" customHeight="1" thickBot="1" x14ac:dyDescent="0.25">
      <c r="A161" s="718"/>
      <c r="B161" s="127" t="e">
        <f>MEI!C160</f>
        <v>#REF!</v>
      </c>
      <c r="C161" s="128">
        <f>MEI!D160</f>
        <v>0</v>
      </c>
      <c r="D161" s="128">
        <f>MEI!E160</f>
        <v>0</v>
      </c>
      <c r="E161" s="128">
        <f>MEI!F160</f>
        <v>0</v>
      </c>
      <c r="F161" s="129">
        <f t="shared" si="2"/>
        <v>0</v>
      </c>
      <c r="G161" s="130">
        <f>MEI!H160</f>
        <v>0</v>
      </c>
      <c r="H161" s="182">
        <f>MEI!I160</f>
        <v>0</v>
      </c>
      <c r="I161" s="161">
        <f>MEI!R160</f>
        <v>0</v>
      </c>
      <c r="J161" s="131">
        <f>MEI!S160</f>
        <v>0</v>
      </c>
      <c r="K161" s="178" t="e">
        <f>MEI!T160</f>
        <v>#REF!</v>
      </c>
      <c r="L161" s="127">
        <f>MEI!U160</f>
        <v>0</v>
      </c>
      <c r="M161" s="130">
        <f>MEI!V160</f>
        <v>0</v>
      </c>
      <c r="N161" s="130">
        <f>MEI!W160</f>
        <v>0</v>
      </c>
      <c r="O161" s="132">
        <f>MEI!X160</f>
        <v>0</v>
      </c>
      <c r="P161" s="133" t="e">
        <f>MEI!Y160</f>
        <v>#REF!</v>
      </c>
      <c r="Q161" s="224" t="b">
        <f>IF(LEFT(MEI!L160,1)="V",MEI!R160+MEI!U160)</f>
        <v>0</v>
      </c>
      <c r="R161" s="243">
        <f>MEI!Z160</f>
        <v>0</v>
      </c>
      <c r="S161" s="244">
        <f>MEI!AB160</f>
        <v>0</v>
      </c>
    </row>
    <row r="162" spans="1:19" ht="13.5" thickBot="1" x14ac:dyDescent="0.25">
      <c r="A162" s="148"/>
      <c r="F162" s="319">
        <f>SUM($F$7:$F$161)</f>
        <v>0</v>
      </c>
      <c r="I162" s="233">
        <f>SUM($I$7:$I$161)</f>
        <v>0</v>
      </c>
      <c r="J162" s="365">
        <f>SUM($J$7:$J$161)</f>
        <v>0</v>
      </c>
      <c r="K162" s="321" t="e">
        <f>SUM($K$7:$K$161)</f>
        <v>#REF!</v>
      </c>
      <c r="L162" s="233">
        <f>SUM($L$7:$L$161)</f>
        <v>0</v>
      </c>
      <c r="M162" s="233">
        <f>SUM($M$7:$M$161)</f>
        <v>0</v>
      </c>
      <c r="N162" s="322"/>
      <c r="O162" s="324">
        <f>SUM($O$7:$O$161)</f>
        <v>0</v>
      </c>
      <c r="P162" s="325" t="e">
        <f>SUM($P$7:$P$161)</f>
        <v>#REF!</v>
      </c>
      <c r="Q162" s="233">
        <f>SUM($Q$7:$Q$161)</f>
        <v>0</v>
      </c>
      <c r="R162" s="387">
        <f>SUM($R$7:$R$161)</f>
        <v>0</v>
      </c>
      <c r="S162" s="387">
        <f>SUM($S$7:$S$161)</f>
        <v>0</v>
      </c>
    </row>
    <row r="163" spans="1:19" x14ac:dyDescent="0.2">
      <c r="A163" s="148"/>
      <c r="F163" s="711" t="s">
        <v>38</v>
      </c>
      <c r="G163" s="719"/>
      <c r="H163" s="164"/>
      <c r="I163" s="320" t="s">
        <v>75</v>
      </c>
      <c r="J163" s="364" t="s">
        <v>92</v>
      </c>
      <c r="K163" s="362" t="s">
        <v>78</v>
      </c>
      <c r="L163" s="320" t="s">
        <v>75</v>
      </c>
      <c r="M163" s="364" t="s">
        <v>92</v>
      </c>
      <c r="O163" s="323" t="s">
        <v>72</v>
      </c>
      <c r="P163" s="323" t="s">
        <v>78</v>
      </c>
      <c r="Q163" s="318" t="s">
        <v>84</v>
      </c>
      <c r="R163" s="323" t="s">
        <v>85</v>
      </c>
      <c r="S163" s="326" t="s">
        <v>86</v>
      </c>
    </row>
    <row r="164" spans="1:19" ht="13.5" thickBot="1" x14ac:dyDescent="0.25">
      <c r="A164" s="148"/>
      <c r="F164" s="162"/>
      <c r="G164" s="163"/>
      <c r="H164" s="164"/>
      <c r="I164" s="154" t="s">
        <v>76</v>
      </c>
      <c r="J164" s="363" t="s">
        <v>93</v>
      </c>
      <c r="L164" s="154" t="s">
        <v>77</v>
      </c>
      <c r="M164" s="363" t="s">
        <v>93</v>
      </c>
    </row>
    <row r="165" spans="1:19" ht="13.5" thickBot="1" x14ac:dyDescent="0.25">
      <c r="A165" s="148"/>
      <c r="F165" s="162"/>
      <c r="G165" s="163"/>
      <c r="H165" s="164"/>
      <c r="R165" s="233">
        <f>R162+S162</f>
        <v>0</v>
      </c>
      <c r="S165" s="202" t="s">
        <v>87</v>
      </c>
    </row>
  </sheetData>
  <sheetProtection selectLockedCells="1"/>
  <mergeCells count="38">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R5:S5"/>
    <mergeCell ref="F163:G163"/>
    <mergeCell ref="L5:P5"/>
    <mergeCell ref="I2:K2"/>
    <mergeCell ref="I3:K3"/>
    <mergeCell ref="I5:K5"/>
    <mergeCell ref="B5:H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Blad10"/>
  <dimension ref="A1:X160"/>
  <sheetViews>
    <sheetView showZeros="0" workbookViewId="0">
      <pane ySplit="6" topLeftCell="A7" activePane="bottomLeft" state="frozen"/>
      <selection pane="bottomLeft" activeCell="A152" sqref="A7:A156"/>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 width="9.140625" style="82"/>
    <col min="17" max="17" width="9.42578125" style="82" bestFit="1" customWidth="1"/>
    <col min="18"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5"/>
      <c r="I5" s="704" t="s">
        <v>16</v>
      </c>
      <c r="J5" s="705"/>
      <c r="K5" s="706"/>
      <c r="L5" s="707"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JUNI!B6</f>
        <v>42886</v>
      </c>
      <c r="B7" s="113">
        <f>JUNI!C6</f>
        <v>0</v>
      </c>
      <c r="C7" s="114">
        <f>JUNI!D6</f>
        <v>0</v>
      </c>
      <c r="D7" s="114">
        <f>JUNI!E6</f>
        <v>0</v>
      </c>
      <c r="E7" s="114">
        <f>JUNI!F6</f>
        <v>0</v>
      </c>
      <c r="F7" s="115">
        <f>JUNI!G6</f>
        <v>0</v>
      </c>
      <c r="G7" s="116">
        <f>JUNI!H6</f>
        <v>0</v>
      </c>
      <c r="H7" s="180">
        <f>JUNI!I6</f>
        <v>0</v>
      </c>
      <c r="I7" s="159">
        <f>JUNI!R6</f>
        <v>0</v>
      </c>
      <c r="J7" s="117">
        <f>JUNI!S6</f>
        <v>0</v>
      </c>
      <c r="K7" s="175" t="e">
        <f>JUNI!T6</f>
        <v>#REF!</v>
      </c>
      <c r="L7" s="113">
        <f>JUNI!U6</f>
        <v>0</v>
      </c>
      <c r="M7" s="116">
        <f>JUNI!V6</f>
        <v>0</v>
      </c>
      <c r="N7" s="116">
        <f>JUNI!W6</f>
        <v>0</v>
      </c>
      <c r="O7" s="118">
        <f>JUNI!X6</f>
        <v>0</v>
      </c>
      <c r="P7" s="119" t="e">
        <f>JUNI!Y6</f>
        <v>#REF!</v>
      </c>
      <c r="Q7" s="221" t="b">
        <f>IF(LEFT(JUNI!L6,1)="V",JUNI!R6+JUNI!U6)</f>
        <v>0</v>
      </c>
      <c r="R7" s="239">
        <f>JUNI!Z6</f>
        <v>0</v>
      </c>
      <c r="S7" s="240">
        <f>JUNI!AB6</f>
        <v>0</v>
      </c>
    </row>
    <row r="8" spans="1:24" ht="12.75" customHeight="1" x14ac:dyDescent="0.2">
      <c r="A8" s="717"/>
      <c r="B8" s="120">
        <f>JUNI!C7</f>
        <v>0</v>
      </c>
      <c r="C8" s="121">
        <f>JUNI!D7</f>
        <v>0</v>
      </c>
      <c r="D8" s="121">
        <f>JUNI!E7</f>
        <v>0</v>
      </c>
      <c r="E8" s="121">
        <f>JUNI!F7</f>
        <v>0</v>
      </c>
      <c r="F8" s="122">
        <f>JUNI!G7</f>
        <v>0</v>
      </c>
      <c r="G8" s="123">
        <f>JUNI!H7</f>
        <v>0</v>
      </c>
      <c r="H8" s="181">
        <f>JUNI!I7</f>
        <v>0</v>
      </c>
      <c r="I8" s="160">
        <f>JUNI!R7</f>
        <v>0</v>
      </c>
      <c r="J8" s="124">
        <f>JUNI!S7</f>
        <v>0</v>
      </c>
      <c r="K8" s="176" t="e">
        <f>JUNI!T7</f>
        <v>#REF!</v>
      </c>
      <c r="L8" s="120">
        <f>JUNI!U7</f>
        <v>0</v>
      </c>
      <c r="M8" s="123">
        <f>JUNI!V7</f>
        <v>0</v>
      </c>
      <c r="N8" s="123">
        <f>JUNI!W7</f>
        <v>0</v>
      </c>
      <c r="O8" s="125">
        <f>JUNI!X7</f>
        <v>0</v>
      </c>
      <c r="P8" s="126" t="e">
        <f>JUNI!Y7</f>
        <v>#REF!</v>
      </c>
      <c r="Q8" s="222" t="b">
        <f>IF(LEFT(JUNI!L7,1)="V",JUNI!R7+JUNI!U7)</f>
        <v>0</v>
      </c>
      <c r="R8" s="241">
        <f>JUNI!Z7</f>
        <v>0</v>
      </c>
      <c r="S8" s="242">
        <f>JUNI!AB7</f>
        <v>0</v>
      </c>
    </row>
    <row r="9" spans="1:24" ht="12.75" customHeight="1" x14ac:dyDescent="0.2">
      <c r="A9" s="717"/>
      <c r="B9" s="120">
        <f>JUNI!C8</f>
        <v>0</v>
      </c>
      <c r="C9" s="121">
        <f>JUNI!D8</f>
        <v>0</v>
      </c>
      <c r="D9" s="121">
        <f>JUNI!E8</f>
        <v>0</v>
      </c>
      <c r="E9" s="121">
        <f>JUNI!F8</f>
        <v>0</v>
      </c>
      <c r="F9" s="122">
        <f>JUNI!G8</f>
        <v>0</v>
      </c>
      <c r="G9" s="123">
        <f>JUNI!H8</f>
        <v>0</v>
      </c>
      <c r="H9" s="181">
        <f>JUNI!I8</f>
        <v>0</v>
      </c>
      <c r="I9" s="160">
        <f>JUNI!R8</f>
        <v>0</v>
      </c>
      <c r="J9" s="124">
        <f>JUNI!S8</f>
        <v>0</v>
      </c>
      <c r="K9" s="176" t="e">
        <f>JUNI!T8</f>
        <v>#REF!</v>
      </c>
      <c r="L9" s="120">
        <f>JUNI!U8</f>
        <v>0</v>
      </c>
      <c r="M9" s="123">
        <f>JUNI!V8</f>
        <v>0</v>
      </c>
      <c r="N9" s="123">
        <f>JUNI!W8</f>
        <v>0</v>
      </c>
      <c r="O9" s="125">
        <f>JUNI!X8</f>
        <v>0</v>
      </c>
      <c r="P9" s="126" t="e">
        <f>JUNI!Y8</f>
        <v>#REF!</v>
      </c>
      <c r="Q9" s="222" t="b">
        <f>IF(LEFT(JUNI!L8,1)="V",JUNI!R8+JUNI!U8)</f>
        <v>0</v>
      </c>
      <c r="R9" s="241">
        <f>JUNI!Z8</f>
        <v>0</v>
      </c>
      <c r="S9" s="242">
        <f>JUNI!AB8</f>
        <v>0</v>
      </c>
    </row>
    <row r="10" spans="1:24" ht="12.75" customHeight="1" x14ac:dyDescent="0.2">
      <c r="A10" s="717"/>
      <c r="B10" s="120">
        <f>JUNI!C9</f>
        <v>0</v>
      </c>
      <c r="C10" s="121">
        <f>JUNI!D9</f>
        <v>0</v>
      </c>
      <c r="D10" s="121">
        <f>JUNI!E9</f>
        <v>0</v>
      </c>
      <c r="E10" s="121">
        <f>JUNI!F9</f>
        <v>0</v>
      </c>
      <c r="F10" s="122">
        <f>JUNI!G9</f>
        <v>0</v>
      </c>
      <c r="G10" s="123">
        <f>JUNI!H9</f>
        <v>0</v>
      </c>
      <c r="H10" s="181">
        <f>JUNI!I9</f>
        <v>0</v>
      </c>
      <c r="I10" s="160">
        <f>JUNI!R9</f>
        <v>0</v>
      </c>
      <c r="J10" s="124">
        <f>JUNI!S9</f>
        <v>0</v>
      </c>
      <c r="K10" s="176" t="e">
        <f>JUNI!T9</f>
        <v>#REF!</v>
      </c>
      <c r="L10" s="120">
        <f>JUNI!U9</f>
        <v>0</v>
      </c>
      <c r="M10" s="123">
        <f>JUNI!V9</f>
        <v>0</v>
      </c>
      <c r="N10" s="123">
        <f>JUNI!W9</f>
        <v>0</v>
      </c>
      <c r="O10" s="125">
        <f>JUNI!X9</f>
        <v>0</v>
      </c>
      <c r="P10" s="126" t="e">
        <f>JUNI!Y9</f>
        <v>#REF!</v>
      </c>
      <c r="Q10" s="222" t="b">
        <f>IF(LEFT(JUNI!L9,1)="V",JUNI!R9+JUNI!U9)</f>
        <v>0</v>
      </c>
      <c r="R10" s="241">
        <f>JUNI!Z9</f>
        <v>0</v>
      </c>
      <c r="S10" s="242">
        <f>JUNI!AB9</f>
        <v>0</v>
      </c>
    </row>
    <row r="11" spans="1:24" ht="13.5" customHeight="1" thickBot="1" x14ac:dyDescent="0.25">
      <c r="A11" s="718"/>
      <c r="B11" s="141" t="e">
        <f>JUNI!C10</f>
        <v>#REF!</v>
      </c>
      <c r="C11" s="142">
        <f>JUNI!D10</f>
        <v>0</v>
      </c>
      <c r="D11" s="142">
        <f>JUNI!E10</f>
        <v>0</v>
      </c>
      <c r="E11" s="142">
        <f>JUNI!F10</f>
        <v>0</v>
      </c>
      <c r="F11" s="143">
        <f>JUNI!G10</f>
        <v>0</v>
      </c>
      <c r="G11" s="144">
        <f>JUNI!H10</f>
        <v>0</v>
      </c>
      <c r="H11" s="184">
        <f>JUNI!I10</f>
        <v>0</v>
      </c>
      <c r="I11" s="168">
        <f>JUNI!R10</f>
        <v>0</v>
      </c>
      <c r="J11" s="145">
        <f>JUNI!S10</f>
        <v>0</v>
      </c>
      <c r="K11" s="177" t="e">
        <f>JUNI!T10</f>
        <v>#REF!</v>
      </c>
      <c r="L11" s="141">
        <f>JUNI!U10</f>
        <v>0</v>
      </c>
      <c r="M11" s="144">
        <f>JUNI!V10</f>
        <v>0</v>
      </c>
      <c r="N11" s="144">
        <f>JUNI!W10</f>
        <v>0</v>
      </c>
      <c r="O11" s="146">
        <f>JUNI!X10</f>
        <v>0</v>
      </c>
      <c r="P11" s="147" t="e">
        <f>JUNI!Y10</f>
        <v>#REF!</v>
      </c>
      <c r="Q11" s="223" t="b">
        <f>IF(LEFT(JUNI!L10,1)="V",JUNI!R10+JUNI!U10)</f>
        <v>0</v>
      </c>
      <c r="R11" s="243">
        <f>JUNI!Z10</f>
        <v>0</v>
      </c>
      <c r="S11" s="244">
        <f>JUNI!AB10</f>
        <v>0</v>
      </c>
    </row>
    <row r="12" spans="1:24" ht="12.75" customHeight="1" x14ac:dyDescent="0.2">
      <c r="A12" s="716">
        <f>JUNI!B11</f>
        <v>42887</v>
      </c>
      <c r="B12" s="113">
        <f>JUNI!C11</f>
        <v>0</v>
      </c>
      <c r="C12" s="114">
        <f>JUNI!D11</f>
        <v>0</v>
      </c>
      <c r="D12" s="114">
        <f>JUNI!E11</f>
        <v>0</v>
      </c>
      <c r="E12" s="114">
        <f>JUNI!F11</f>
        <v>0</v>
      </c>
      <c r="F12" s="115">
        <f>JUNI!G11</f>
        <v>0</v>
      </c>
      <c r="G12" s="116">
        <f>JUNI!H11</f>
        <v>0</v>
      </c>
      <c r="H12" s="180">
        <f>JUNI!I11</f>
        <v>0</v>
      </c>
      <c r="I12" s="159">
        <f>JUNI!R11</f>
        <v>0</v>
      </c>
      <c r="J12" s="117">
        <f>JUNI!S11</f>
        <v>0</v>
      </c>
      <c r="K12" s="175" t="e">
        <f>JUNI!T11</f>
        <v>#REF!</v>
      </c>
      <c r="L12" s="113">
        <f>JUNI!U11</f>
        <v>0</v>
      </c>
      <c r="M12" s="116">
        <f>JUNI!V11</f>
        <v>0</v>
      </c>
      <c r="N12" s="116">
        <f>JUNI!W11</f>
        <v>0</v>
      </c>
      <c r="O12" s="118">
        <f>JUNI!X11</f>
        <v>0</v>
      </c>
      <c r="P12" s="119" t="e">
        <f>JUNI!Y11</f>
        <v>#REF!</v>
      </c>
      <c r="Q12" s="221" t="b">
        <f>IF(LEFT(JUNI!L11,1)="V",JUNI!R11+JUNI!U11)</f>
        <v>0</v>
      </c>
      <c r="R12" s="247">
        <f>JUNI!Z11</f>
        <v>0</v>
      </c>
      <c r="S12" s="248">
        <f>JUNI!AB11</f>
        <v>0</v>
      </c>
    </row>
    <row r="13" spans="1:24" ht="12.75" customHeight="1" x14ac:dyDescent="0.2">
      <c r="A13" s="717"/>
      <c r="B13" s="120">
        <f>JUNI!C12</f>
        <v>0</v>
      </c>
      <c r="C13" s="121">
        <f>JUNI!D12</f>
        <v>0</v>
      </c>
      <c r="D13" s="121">
        <f>JUNI!E12</f>
        <v>0</v>
      </c>
      <c r="E13" s="121">
        <f>JUNI!F12</f>
        <v>0</v>
      </c>
      <c r="F13" s="122">
        <f>JUNI!G12</f>
        <v>0</v>
      </c>
      <c r="G13" s="123">
        <f>JUNI!H12</f>
        <v>0</v>
      </c>
      <c r="H13" s="181">
        <f>JUNI!I12</f>
        <v>0</v>
      </c>
      <c r="I13" s="160">
        <f>JUNI!R12</f>
        <v>0</v>
      </c>
      <c r="J13" s="124">
        <f>JUNI!S12</f>
        <v>0</v>
      </c>
      <c r="K13" s="176" t="e">
        <f>JUNI!T12</f>
        <v>#REF!</v>
      </c>
      <c r="L13" s="120">
        <f>JUNI!U12</f>
        <v>0</v>
      </c>
      <c r="M13" s="123">
        <f>JUNI!V12</f>
        <v>0</v>
      </c>
      <c r="N13" s="123">
        <f>JUNI!W12</f>
        <v>0</v>
      </c>
      <c r="O13" s="125">
        <f>JUNI!X12</f>
        <v>0</v>
      </c>
      <c r="P13" s="126" t="e">
        <f>JUNI!Y12</f>
        <v>#REF!</v>
      </c>
      <c r="Q13" s="222" t="b">
        <f>IF(LEFT(JUNI!L12,1)="V",JUNI!R12+JUNI!U12)</f>
        <v>0</v>
      </c>
      <c r="R13" s="241">
        <f>JUNI!Z12</f>
        <v>0</v>
      </c>
      <c r="S13" s="242">
        <f>JUNI!AB12</f>
        <v>0</v>
      </c>
    </row>
    <row r="14" spans="1:24" ht="12.75" customHeight="1" x14ac:dyDescent="0.2">
      <c r="A14" s="717"/>
      <c r="B14" s="120">
        <f>JUNI!C13</f>
        <v>0</v>
      </c>
      <c r="C14" s="121">
        <f>JUNI!D13</f>
        <v>0</v>
      </c>
      <c r="D14" s="121">
        <f>JUNI!E13</f>
        <v>0</v>
      </c>
      <c r="E14" s="121">
        <f>JUNI!F13</f>
        <v>0</v>
      </c>
      <c r="F14" s="122">
        <f>JUNI!G13</f>
        <v>0</v>
      </c>
      <c r="G14" s="123">
        <f>JUNI!H13</f>
        <v>0</v>
      </c>
      <c r="H14" s="181">
        <f>JUNI!I13</f>
        <v>0</v>
      </c>
      <c r="I14" s="160">
        <f>JUNI!R13</f>
        <v>0</v>
      </c>
      <c r="J14" s="124">
        <f>JUNI!S13</f>
        <v>0</v>
      </c>
      <c r="K14" s="176" t="e">
        <f>JUNI!T13</f>
        <v>#REF!</v>
      </c>
      <c r="L14" s="120">
        <f>JUNI!U13</f>
        <v>0</v>
      </c>
      <c r="M14" s="123">
        <f>JUNI!V13</f>
        <v>0</v>
      </c>
      <c r="N14" s="123">
        <f>JUNI!W13</f>
        <v>0</v>
      </c>
      <c r="O14" s="125">
        <f>JUNI!X13</f>
        <v>0</v>
      </c>
      <c r="P14" s="126" t="e">
        <f>JUNI!Y13</f>
        <v>#REF!</v>
      </c>
      <c r="Q14" s="222" t="b">
        <f>IF(LEFT(JUNI!L13,1)="V",JUNI!R13+JUNI!U13)</f>
        <v>0</v>
      </c>
      <c r="R14" s="241">
        <f>JUNI!Z13</f>
        <v>0</v>
      </c>
      <c r="S14" s="242">
        <f>JUNI!AB13</f>
        <v>0</v>
      </c>
    </row>
    <row r="15" spans="1:24" ht="12.75" customHeight="1" x14ac:dyDescent="0.2">
      <c r="A15" s="717"/>
      <c r="B15" s="120">
        <f>JUNI!C14</f>
        <v>0</v>
      </c>
      <c r="C15" s="121">
        <f>JUNI!D14</f>
        <v>0</v>
      </c>
      <c r="D15" s="121">
        <f>JUNI!E14</f>
        <v>0</v>
      </c>
      <c r="E15" s="121">
        <f>JUNI!F14</f>
        <v>0</v>
      </c>
      <c r="F15" s="122">
        <f>JUNI!G14</f>
        <v>0</v>
      </c>
      <c r="G15" s="123">
        <f>JUNI!H14</f>
        <v>0</v>
      </c>
      <c r="H15" s="181">
        <f>JUNI!I14</f>
        <v>0</v>
      </c>
      <c r="I15" s="160">
        <f>JUNI!R14</f>
        <v>0</v>
      </c>
      <c r="J15" s="124">
        <f>JUNI!S14</f>
        <v>0</v>
      </c>
      <c r="K15" s="176" t="e">
        <f>JUNI!T14</f>
        <v>#REF!</v>
      </c>
      <c r="L15" s="120">
        <f>JUNI!U14</f>
        <v>0</v>
      </c>
      <c r="M15" s="123">
        <f>JUNI!V14</f>
        <v>0</v>
      </c>
      <c r="N15" s="123">
        <f>JUNI!W14</f>
        <v>0</v>
      </c>
      <c r="O15" s="125">
        <f>JUNI!X14</f>
        <v>0</v>
      </c>
      <c r="P15" s="126" t="e">
        <f>JUNI!Y14</f>
        <v>#REF!</v>
      </c>
      <c r="Q15" s="222" t="b">
        <f>IF(LEFT(JUNI!L14,1)="V",JUNI!R14+JUNI!U14)</f>
        <v>0</v>
      </c>
      <c r="R15" s="241">
        <f>JUNI!Z14</f>
        <v>0</v>
      </c>
      <c r="S15" s="242">
        <f>JUNI!AB14</f>
        <v>0</v>
      </c>
    </row>
    <row r="16" spans="1:24" ht="13.5" customHeight="1" thickBot="1" x14ac:dyDescent="0.25">
      <c r="A16" s="718"/>
      <c r="B16" s="127" t="e">
        <f>JUNI!C15</f>
        <v>#REF!</v>
      </c>
      <c r="C16" s="128">
        <f>JUNI!D15</f>
        <v>0</v>
      </c>
      <c r="D16" s="128">
        <f>JUNI!E15</f>
        <v>0</v>
      </c>
      <c r="E16" s="128">
        <f>JUNI!F15</f>
        <v>0</v>
      </c>
      <c r="F16" s="129">
        <f>JUNI!G15</f>
        <v>0</v>
      </c>
      <c r="G16" s="130">
        <f>JUNI!H15</f>
        <v>0</v>
      </c>
      <c r="H16" s="182">
        <f>JUNI!I15</f>
        <v>0</v>
      </c>
      <c r="I16" s="161">
        <f>JUNI!R15</f>
        <v>0</v>
      </c>
      <c r="J16" s="131">
        <f>JUNI!S15</f>
        <v>0</v>
      </c>
      <c r="K16" s="178" t="e">
        <f>JUNI!T15</f>
        <v>#REF!</v>
      </c>
      <c r="L16" s="127">
        <f>JUNI!U15</f>
        <v>0</v>
      </c>
      <c r="M16" s="130">
        <f>JUNI!V15</f>
        <v>0</v>
      </c>
      <c r="N16" s="130">
        <f>JUNI!W15</f>
        <v>0</v>
      </c>
      <c r="O16" s="132">
        <f>JUNI!X15</f>
        <v>0</v>
      </c>
      <c r="P16" s="133" t="e">
        <f>JUNI!Y15</f>
        <v>#REF!</v>
      </c>
      <c r="Q16" s="224" t="b">
        <f>IF(LEFT(JUNI!L15,1)="V",JUNI!R15+JUNI!U15)</f>
        <v>0</v>
      </c>
      <c r="R16" s="245">
        <f>JUNI!Z15</f>
        <v>0</v>
      </c>
      <c r="S16" s="246">
        <f>JUNI!AB15</f>
        <v>0</v>
      </c>
    </row>
    <row r="17" spans="1:19" ht="12.75" customHeight="1" x14ac:dyDescent="0.2">
      <c r="A17" s="716">
        <f>JUNI!B16</f>
        <v>42888</v>
      </c>
      <c r="B17" s="134">
        <f>JUNI!C16</f>
        <v>0</v>
      </c>
      <c r="C17" s="135">
        <f>JUNI!D16</f>
        <v>0</v>
      </c>
      <c r="D17" s="135">
        <f>JUNI!E16</f>
        <v>0</v>
      </c>
      <c r="E17" s="135">
        <f>JUNI!F16</f>
        <v>0</v>
      </c>
      <c r="F17" s="136">
        <f>JUNI!G16</f>
        <v>0</v>
      </c>
      <c r="G17" s="137">
        <f>JUNI!H16</f>
        <v>0</v>
      </c>
      <c r="H17" s="183">
        <f>JUNI!I16</f>
        <v>0</v>
      </c>
      <c r="I17" s="169">
        <f>JUNI!R16</f>
        <v>0</v>
      </c>
      <c r="J17" s="138">
        <f>JUNI!S16</f>
        <v>0</v>
      </c>
      <c r="K17" s="179" t="e">
        <f>JUNI!T16</f>
        <v>#REF!</v>
      </c>
      <c r="L17" s="134">
        <f>JUNI!U16</f>
        <v>0</v>
      </c>
      <c r="M17" s="137">
        <f>JUNI!V16</f>
        <v>0</v>
      </c>
      <c r="N17" s="137">
        <f>JUNI!W16</f>
        <v>0</v>
      </c>
      <c r="O17" s="139">
        <f>JUNI!X16</f>
        <v>0</v>
      </c>
      <c r="P17" s="140" t="e">
        <f>JUNI!Y16</f>
        <v>#REF!</v>
      </c>
      <c r="Q17" s="225" t="b">
        <f>IF(LEFT(JUNI!L16,1)="V",JUNI!R16+JUNI!U16)</f>
        <v>0</v>
      </c>
      <c r="R17" s="239">
        <f>JUNI!Z16</f>
        <v>0</v>
      </c>
      <c r="S17" s="240">
        <f>JUNI!AB16</f>
        <v>0</v>
      </c>
    </row>
    <row r="18" spans="1:19" ht="12.75" customHeight="1" x14ac:dyDescent="0.2">
      <c r="A18" s="717"/>
      <c r="B18" s="120">
        <f>JUNI!C17</f>
        <v>0</v>
      </c>
      <c r="C18" s="121">
        <f>JUNI!D17</f>
        <v>0</v>
      </c>
      <c r="D18" s="121">
        <f>JUNI!E17</f>
        <v>0</v>
      </c>
      <c r="E18" s="121">
        <f>JUNI!F17</f>
        <v>0</v>
      </c>
      <c r="F18" s="122">
        <f>JUNI!G17</f>
        <v>0</v>
      </c>
      <c r="G18" s="123">
        <f>JUNI!H17</f>
        <v>0</v>
      </c>
      <c r="H18" s="181">
        <f>JUNI!I17</f>
        <v>0</v>
      </c>
      <c r="I18" s="160">
        <f>JUNI!R17</f>
        <v>0</v>
      </c>
      <c r="J18" s="124">
        <f>JUNI!S17</f>
        <v>0</v>
      </c>
      <c r="K18" s="176" t="e">
        <f>JUNI!T17</f>
        <v>#REF!</v>
      </c>
      <c r="L18" s="120">
        <f>JUNI!U17</f>
        <v>0</v>
      </c>
      <c r="M18" s="123">
        <f>JUNI!V17</f>
        <v>0</v>
      </c>
      <c r="N18" s="123">
        <f>JUNI!W17</f>
        <v>0</v>
      </c>
      <c r="O18" s="125">
        <f>JUNI!X17</f>
        <v>0</v>
      </c>
      <c r="P18" s="126" t="e">
        <f>JUNI!Y17</f>
        <v>#REF!</v>
      </c>
      <c r="Q18" s="222" t="b">
        <f>IF(LEFT(JUNI!L17,1)="V",JUNI!R17+JUNI!U17)</f>
        <v>0</v>
      </c>
      <c r="R18" s="241">
        <f>JUNI!Z17</f>
        <v>0</v>
      </c>
      <c r="S18" s="242">
        <f>JUNI!AB17</f>
        <v>0</v>
      </c>
    </row>
    <row r="19" spans="1:19" ht="12.75" customHeight="1" x14ac:dyDescent="0.2">
      <c r="A19" s="717"/>
      <c r="B19" s="120">
        <f>JUNI!C18</f>
        <v>0</v>
      </c>
      <c r="C19" s="121">
        <f>JUNI!D18</f>
        <v>0</v>
      </c>
      <c r="D19" s="121">
        <f>JUNI!E18</f>
        <v>0</v>
      </c>
      <c r="E19" s="121">
        <f>JUNI!F18</f>
        <v>0</v>
      </c>
      <c r="F19" s="122">
        <f>JUNI!G18</f>
        <v>0</v>
      </c>
      <c r="G19" s="123">
        <f>JUNI!H18</f>
        <v>0</v>
      </c>
      <c r="H19" s="181">
        <f>JUNI!I18</f>
        <v>0</v>
      </c>
      <c r="I19" s="160">
        <f>JUNI!R18</f>
        <v>0</v>
      </c>
      <c r="J19" s="124">
        <f>JUNI!S18</f>
        <v>0</v>
      </c>
      <c r="K19" s="176" t="e">
        <f>JUNI!T18</f>
        <v>#REF!</v>
      </c>
      <c r="L19" s="120">
        <f>JUNI!U18</f>
        <v>0</v>
      </c>
      <c r="M19" s="123">
        <f>JUNI!V18</f>
        <v>0</v>
      </c>
      <c r="N19" s="123">
        <f>JUNI!W18</f>
        <v>0</v>
      </c>
      <c r="O19" s="125">
        <f>JUNI!X18</f>
        <v>0</v>
      </c>
      <c r="P19" s="126" t="e">
        <f>JUNI!Y18</f>
        <v>#REF!</v>
      </c>
      <c r="Q19" s="222" t="b">
        <f>IF(LEFT(JUNI!L18,1)="V",JUNI!R18+JUNI!U18)</f>
        <v>0</v>
      </c>
      <c r="R19" s="241">
        <f>JUNI!Z18</f>
        <v>0</v>
      </c>
      <c r="S19" s="242">
        <f>JUNI!AB18</f>
        <v>0</v>
      </c>
    </row>
    <row r="20" spans="1:19" ht="12.75" customHeight="1" x14ac:dyDescent="0.2">
      <c r="A20" s="717"/>
      <c r="B20" s="120">
        <f>JUNI!C19</f>
        <v>0</v>
      </c>
      <c r="C20" s="121">
        <f>JUNI!D19</f>
        <v>0</v>
      </c>
      <c r="D20" s="121">
        <f>JUNI!E19</f>
        <v>0</v>
      </c>
      <c r="E20" s="121">
        <f>JUNI!F19</f>
        <v>0</v>
      </c>
      <c r="F20" s="122">
        <f>JUNI!G19</f>
        <v>0</v>
      </c>
      <c r="G20" s="123">
        <f>JUNI!H19</f>
        <v>0</v>
      </c>
      <c r="H20" s="181">
        <f>JUNI!I19</f>
        <v>0</v>
      </c>
      <c r="I20" s="160">
        <f>JUNI!R19</f>
        <v>0</v>
      </c>
      <c r="J20" s="124">
        <f>JUNI!S19</f>
        <v>0</v>
      </c>
      <c r="K20" s="176" t="e">
        <f>JUNI!T19</f>
        <v>#REF!</v>
      </c>
      <c r="L20" s="120">
        <f>JUNI!U19</f>
        <v>0</v>
      </c>
      <c r="M20" s="123">
        <f>JUNI!V19</f>
        <v>0</v>
      </c>
      <c r="N20" s="123">
        <f>JUNI!W19</f>
        <v>0</v>
      </c>
      <c r="O20" s="125">
        <f>JUNI!X19</f>
        <v>0</v>
      </c>
      <c r="P20" s="126" t="e">
        <f>JUNI!Y19</f>
        <v>#REF!</v>
      </c>
      <c r="Q20" s="222" t="b">
        <f>IF(LEFT(JUNI!L19,1)="V",JUNI!R19+JUNI!U19)</f>
        <v>0</v>
      </c>
      <c r="R20" s="241">
        <f>JUNI!Z19</f>
        <v>0</v>
      </c>
      <c r="S20" s="242">
        <f>JUNI!AB19</f>
        <v>0</v>
      </c>
    </row>
    <row r="21" spans="1:19" ht="13.5" customHeight="1" thickBot="1" x14ac:dyDescent="0.25">
      <c r="A21" s="718"/>
      <c r="B21" s="141" t="e">
        <f>JUNI!C20</f>
        <v>#REF!</v>
      </c>
      <c r="C21" s="142">
        <f>JUNI!D20</f>
        <v>0</v>
      </c>
      <c r="D21" s="142">
        <f>JUNI!E20</f>
        <v>0</v>
      </c>
      <c r="E21" s="142">
        <f>JUNI!F20</f>
        <v>0</v>
      </c>
      <c r="F21" s="143">
        <f>JUNI!G20</f>
        <v>0</v>
      </c>
      <c r="G21" s="144">
        <f>JUNI!H20</f>
        <v>0</v>
      </c>
      <c r="H21" s="184">
        <f>JUNI!I20</f>
        <v>0</v>
      </c>
      <c r="I21" s="168">
        <f>JUNI!R20</f>
        <v>0</v>
      </c>
      <c r="J21" s="145">
        <f>JUNI!S20</f>
        <v>0</v>
      </c>
      <c r="K21" s="177" t="e">
        <f>JUNI!T20</f>
        <v>#REF!</v>
      </c>
      <c r="L21" s="141">
        <f>JUNI!U20</f>
        <v>0</v>
      </c>
      <c r="M21" s="144">
        <f>JUNI!V20</f>
        <v>0</v>
      </c>
      <c r="N21" s="144">
        <f>JUNI!W20</f>
        <v>0</v>
      </c>
      <c r="O21" s="146">
        <f>JUNI!X20</f>
        <v>0</v>
      </c>
      <c r="P21" s="147" t="e">
        <f>JUNI!Y20</f>
        <v>#REF!</v>
      </c>
      <c r="Q21" s="223" t="b">
        <f>IF(LEFT(JUNI!L20,1)="V",JUNI!R20+JUNI!U20)</f>
        <v>0</v>
      </c>
      <c r="R21" s="243">
        <f>JUNI!Z20</f>
        <v>0</v>
      </c>
      <c r="S21" s="244">
        <f>JUNI!AB20</f>
        <v>0</v>
      </c>
    </row>
    <row r="22" spans="1:19" ht="12.75" customHeight="1" x14ac:dyDescent="0.2">
      <c r="A22" s="716">
        <f>JUNI!B21</f>
        <v>42889</v>
      </c>
      <c r="B22" s="113">
        <f>JUNI!C21</f>
        <v>0</v>
      </c>
      <c r="C22" s="114">
        <f>JUNI!D21</f>
        <v>0</v>
      </c>
      <c r="D22" s="114">
        <f>JUNI!E21</f>
        <v>0</v>
      </c>
      <c r="E22" s="114">
        <f>JUNI!F21</f>
        <v>0</v>
      </c>
      <c r="F22" s="115">
        <f>JUNI!G21</f>
        <v>0</v>
      </c>
      <c r="G22" s="116">
        <f>JUNI!H21</f>
        <v>0</v>
      </c>
      <c r="H22" s="180">
        <f>JUNI!I21</f>
        <v>0</v>
      </c>
      <c r="I22" s="159">
        <f>JUNI!R21</f>
        <v>0</v>
      </c>
      <c r="J22" s="117">
        <f>JUNI!S21</f>
        <v>0</v>
      </c>
      <c r="K22" s="175" t="e">
        <f>JUNI!T21</f>
        <v>#REF!</v>
      </c>
      <c r="L22" s="113">
        <f>JUNI!U21</f>
        <v>0</v>
      </c>
      <c r="M22" s="116">
        <f>JUNI!V21</f>
        <v>0</v>
      </c>
      <c r="N22" s="116">
        <f>JUNI!W21</f>
        <v>0</v>
      </c>
      <c r="O22" s="118">
        <f>JUNI!X21</f>
        <v>0</v>
      </c>
      <c r="P22" s="119" t="e">
        <f>JUNI!Y21</f>
        <v>#REF!</v>
      </c>
      <c r="Q22" s="221" t="b">
        <f>IF(LEFT(JUNI!L21,1)="V",JUNI!R21+JUNI!U21)</f>
        <v>0</v>
      </c>
      <c r="R22" s="247">
        <f>JUNI!Z21</f>
        <v>0</v>
      </c>
      <c r="S22" s="248">
        <f>JUNI!AB21</f>
        <v>0</v>
      </c>
    </row>
    <row r="23" spans="1:19" ht="12.75" customHeight="1" x14ac:dyDescent="0.2">
      <c r="A23" s="717"/>
      <c r="B23" s="120">
        <f>JUNI!C22</f>
        <v>0</v>
      </c>
      <c r="C23" s="121">
        <f>JUNI!D22</f>
        <v>0</v>
      </c>
      <c r="D23" s="121">
        <f>JUNI!E22</f>
        <v>0</v>
      </c>
      <c r="E23" s="121">
        <f>JUNI!F22</f>
        <v>0</v>
      </c>
      <c r="F23" s="122">
        <f>JUNI!G22</f>
        <v>0</v>
      </c>
      <c r="G23" s="123">
        <f>JUNI!H22</f>
        <v>0</v>
      </c>
      <c r="H23" s="181">
        <f>JUNI!I22</f>
        <v>0</v>
      </c>
      <c r="I23" s="160">
        <f>JUNI!R22</f>
        <v>0</v>
      </c>
      <c r="J23" s="124">
        <f>JUNI!S22</f>
        <v>0</v>
      </c>
      <c r="K23" s="176" t="e">
        <f>JUNI!T22</f>
        <v>#REF!</v>
      </c>
      <c r="L23" s="120">
        <f>JUNI!U22</f>
        <v>0</v>
      </c>
      <c r="M23" s="123">
        <f>JUNI!V22</f>
        <v>0</v>
      </c>
      <c r="N23" s="123">
        <f>JUNI!W22</f>
        <v>0</v>
      </c>
      <c r="O23" s="125">
        <f>JUNI!X22</f>
        <v>0</v>
      </c>
      <c r="P23" s="126" t="e">
        <f>JUNI!Y22</f>
        <v>#REF!</v>
      </c>
      <c r="Q23" s="222" t="b">
        <f>IF(LEFT(JUNI!L22,1)="V",JUNI!R22+JUNI!U22)</f>
        <v>0</v>
      </c>
      <c r="R23" s="241">
        <f>JUNI!Z22</f>
        <v>0</v>
      </c>
      <c r="S23" s="242">
        <f>JUNI!AB22</f>
        <v>0</v>
      </c>
    </row>
    <row r="24" spans="1:19" ht="12.75" customHeight="1" x14ac:dyDescent="0.2">
      <c r="A24" s="717"/>
      <c r="B24" s="120">
        <f>JUNI!C23</f>
        <v>0</v>
      </c>
      <c r="C24" s="121">
        <f>JUNI!D23</f>
        <v>0</v>
      </c>
      <c r="D24" s="121">
        <f>JUNI!E23</f>
        <v>0</v>
      </c>
      <c r="E24" s="121">
        <f>JUNI!F23</f>
        <v>0</v>
      </c>
      <c r="F24" s="122">
        <f>JUNI!G23</f>
        <v>0</v>
      </c>
      <c r="G24" s="123">
        <f>JUNI!H23</f>
        <v>0</v>
      </c>
      <c r="H24" s="181">
        <f>JUNI!I23</f>
        <v>0</v>
      </c>
      <c r="I24" s="160">
        <f>JUNI!R23</f>
        <v>0</v>
      </c>
      <c r="J24" s="124">
        <f>JUNI!S23</f>
        <v>0</v>
      </c>
      <c r="K24" s="176" t="e">
        <f>JUNI!T23</f>
        <v>#REF!</v>
      </c>
      <c r="L24" s="120">
        <f>JUNI!U23</f>
        <v>0</v>
      </c>
      <c r="M24" s="123">
        <f>JUNI!V23</f>
        <v>0</v>
      </c>
      <c r="N24" s="123">
        <f>JUNI!W23</f>
        <v>0</v>
      </c>
      <c r="O24" s="125">
        <f>JUNI!X23</f>
        <v>0</v>
      </c>
      <c r="P24" s="126" t="e">
        <f>JUNI!Y23</f>
        <v>#REF!</v>
      </c>
      <c r="Q24" s="222" t="b">
        <f>IF(LEFT(JUNI!L23,1)="V",JUNI!R23+JUNI!U23)</f>
        <v>0</v>
      </c>
      <c r="R24" s="241">
        <f>JUNI!Z23</f>
        <v>0</v>
      </c>
      <c r="S24" s="242">
        <f>JUNI!AB23</f>
        <v>0</v>
      </c>
    </row>
    <row r="25" spans="1:19" ht="12.75" customHeight="1" x14ac:dyDescent="0.2">
      <c r="A25" s="717"/>
      <c r="B25" s="120">
        <f>JUNI!C24</f>
        <v>0</v>
      </c>
      <c r="C25" s="121">
        <f>JUNI!D24</f>
        <v>0</v>
      </c>
      <c r="D25" s="121">
        <f>JUNI!E24</f>
        <v>0</v>
      </c>
      <c r="E25" s="121">
        <f>JUNI!F24</f>
        <v>0</v>
      </c>
      <c r="F25" s="122">
        <f>JUNI!G24</f>
        <v>0</v>
      </c>
      <c r="G25" s="123">
        <f>JUNI!H24</f>
        <v>0</v>
      </c>
      <c r="H25" s="181">
        <f>JUNI!I24</f>
        <v>0</v>
      </c>
      <c r="I25" s="160">
        <f>JUNI!R24</f>
        <v>0</v>
      </c>
      <c r="J25" s="124">
        <f>JUNI!S24</f>
        <v>0</v>
      </c>
      <c r="K25" s="176" t="e">
        <f>JUNI!T24</f>
        <v>#REF!</v>
      </c>
      <c r="L25" s="120">
        <f>JUNI!U24</f>
        <v>0</v>
      </c>
      <c r="M25" s="123">
        <f>JUNI!V24</f>
        <v>0</v>
      </c>
      <c r="N25" s="123">
        <f>JUNI!W24</f>
        <v>0</v>
      </c>
      <c r="O25" s="125">
        <f>JUNI!X24</f>
        <v>0</v>
      </c>
      <c r="P25" s="126" t="e">
        <f>JUNI!Y24</f>
        <v>#REF!</v>
      </c>
      <c r="Q25" s="222" t="b">
        <f>IF(LEFT(JUNI!L24,1)="V",JUNI!R24+JUNI!U24)</f>
        <v>0</v>
      </c>
      <c r="R25" s="241">
        <f>JUNI!Z24</f>
        <v>0</v>
      </c>
      <c r="S25" s="242">
        <f>JUNI!AB24</f>
        <v>0</v>
      </c>
    </row>
    <row r="26" spans="1:19" ht="13.5" customHeight="1" thickBot="1" x14ac:dyDescent="0.25">
      <c r="A26" s="718"/>
      <c r="B26" s="127" t="e">
        <f>JUNI!C25</f>
        <v>#REF!</v>
      </c>
      <c r="C26" s="128">
        <f>JUNI!D25</f>
        <v>0</v>
      </c>
      <c r="D26" s="128">
        <f>JUNI!E25</f>
        <v>0</v>
      </c>
      <c r="E26" s="128">
        <f>JUNI!F25</f>
        <v>0</v>
      </c>
      <c r="F26" s="129">
        <f>JUNI!G25</f>
        <v>0</v>
      </c>
      <c r="G26" s="130">
        <f>JUNI!H25</f>
        <v>0</v>
      </c>
      <c r="H26" s="182">
        <f>JUNI!I25</f>
        <v>0</v>
      </c>
      <c r="I26" s="161">
        <f>JUNI!R25</f>
        <v>0</v>
      </c>
      <c r="J26" s="131">
        <f>JUNI!S25</f>
        <v>0</v>
      </c>
      <c r="K26" s="178" t="e">
        <f>JUNI!T25</f>
        <v>#REF!</v>
      </c>
      <c r="L26" s="127">
        <f>JUNI!U25</f>
        <v>0</v>
      </c>
      <c r="M26" s="130">
        <f>JUNI!V25</f>
        <v>0</v>
      </c>
      <c r="N26" s="130">
        <f>JUNI!W25</f>
        <v>0</v>
      </c>
      <c r="O26" s="132">
        <f>JUNI!X25</f>
        <v>0</v>
      </c>
      <c r="P26" s="133" t="e">
        <f>JUNI!Y25</f>
        <v>#REF!</v>
      </c>
      <c r="Q26" s="224" t="b">
        <f>IF(LEFT(JUNI!L25,1)="V",JUNI!R25+JUNI!U25)</f>
        <v>0</v>
      </c>
      <c r="R26" s="245">
        <f>JUNI!Z25</f>
        <v>0</v>
      </c>
      <c r="S26" s="246">
        <f>JUNI!AB25</f>
        <v>0</v>
      </c>
    </row>
    <row r="27" spans="1:19" ht="12.75" customHeight="1" x14ac:dyDescent="0.2">
      <c r="A27" s="716">
        <f>JUNI!B26</f>
        <v>42890</v>
      </c>
      <c r="B27" s="134">
        <f>JUNI!C26</f>
        <v>0</v>
      </c>
      <c r="C27" s="135">
        <f>JUNI!D26</f>
        <v>0</v>
      </c>
      <c r="D27" s="135">
        <f>JUNI!E26</f>
        <v>0</v>
      </c>
      <c r="E27" s="135">
        <f>JUNI!F26</f>
        <v>0</v>
      </c>
      <c r="F27" s="136">
        <f>JUNI!G26</f>
        <v>0</v>
      </c>
      <c r="G27" s="137">
        <f>JUNI!H26</f>
        <v>0</v>
      </c>
      <c r="H27" s="183">
        <f>JUNI!I26</f>
        <v>0</v>
      </c>
      <c r="I27" s="169">
        <f>JUNI!R26</f>
        <v>0</v>
      </c>
      <c r="J27" s="138">
        <f>JUNI!S26</f>
        <v>0</v>
      </c>
      <c r="K27" s="179" t="e">
        <f>JUNI!T26</f>
        <v>#REF!</v>
      </c>
      <c r="L27" s="134">
        <f>JUNI!U26</f>
        <v>0</v>
      </c>
      <c r="M27" s="137">
        <f>JUNI!V26</f>
        <v>0</v>
      </c>
      <c r="N27" s="137">
        <f>JUNI!W26</f>
        <v>0</v>
      </c>
      <c r="O27" s="139">
        <f>JUNI!X26</f>
        <v>0</v>
      </c>
      <c r="P27" s="140" t="e">
        <f>JUNI!Y26</f>
        <v>#REF!</v>
      </c>
      <c r="Q27" s="225" t="b">
        <f>IF(LEFT(JUNI!L26,1)="V",JUNI!R26+JUNI!U26)</f>
        <v>0</v>
      </c>
      <c r="R27" s="239">
        <f>JUNI!Z26</f>
        <v>0</v>
      </c>
      <c r="S27" s="240">
        <f>JUNI!AB26</f>
        <v>0</v>
      </c>
    </row>
    <row r="28" spans="1:19" ht="12.75" customHeight="1" x14ac:dyDescent="0.2">
      <c r="A28" s="717"/>
      <c r="B28" s="120">
        <f>JUNI!C27</f>
        <v>0</v>
      </c>
      <c r="C28" s="121">
        <f>JUNI!D27</f>
        <v>0</v>
      </c>
      <c r="D28" s="121">
        <f>JUNI!E27</f>
        <v>0</v>
      </c>
      <c r="E28" s="121">
        <f>JUNI!F27</f>
        <v>0</v>
      </c>
      <c r="F28" s="122">
        <f>JUNI!G27</f>
        <v>0</v>
      </c>
      <c r="G28" s="123">
        <f>JUNI!H27</f>
        <v>0</v>
      </c>
      <c r="H28" s="181">
        <f>JUNI!I27</f>
        <v>0</v>
      </c>
      <c r="I28" s="160">
        <f>JUNI!R27</f>
        <v>0</v>
      </c>
      <c r="J28" s="124">
        <f>JUNI!S27</f>
        <v>0</v>
      </c>
      <c r="K28" s="176" t="e">
        <f>JUNI!T27</f>
        <v>#REF!</v>
      </c>
      <c r="L28" s="120">
        <f>JUNI!U27</f>
        <v>0</v>
      </c>
      <c r="M28" s="123">
        <f>JUNI!V27</f>
        <v>0</v>
      </c>
      <c r="N28" s="123">
        <f>JUNI!W27</f>
        <v>0</v>
      </c>
      <c r="O28" s="125">
        <f>JUNI!X27</f>
        <v>0</v>
      </c>
      <c r="P28" s="126" t="e">
        <f>JUNI!Y27</f>
        <v>#REF!</v>
      </c>
      <c r="Q28" s="222" t="b">
        <f>IF(LEFT(JUNI!L27,1)="V",JUNI!R27+JUNI!U27)</f>
        <v>0</v>
      </c>
      <c r="R28" s="241">
        <f>JUNI!Z27</f>
        <v>0</v>
      </c>
      <c r="S28" s="242">
        <f>JUNI!AB27</f>
        <v>0</v>
      </c>
    </row>
    <row r="29" spans="1:19" ht="12.75" customHeight="1" x14ac:dyDescent="0.2">
      <c r="A29" s="717"/>
      <c r="B29" s="120">
        <f>JUNI!C28</f>
        <v>0</v>
      </c>
      <c r="C29" s="121">
        <f>JUNI!D28</f>
        <v>0</v>
      </c>
      <c r="D29" s="121">
        <f>JUNI!E28</f>
        <v>0</v>
      </c>
      <c r="E29" s="121">
        <f>JUNI!F28</f>
        <v>0</v>
      </c>
      <c r="F29" s="122">
        <f>JUNI!G28</f>
        <v>0</v>
      </c>
      <c r="G29" s="123">
        <f>JUNI!H28</f>
        <v>0</v>
      </c>
      <c r="H29" s="181">
        <f>JUNI!I28</f>
        <v>0</v>
      </c>
      <c r="I29" s="160">
        <f>JUNI!R28</f>
        <v>0</v>
      </c>
      <c r="J29" s="124">
        <f>JUNI!S28</f>
        <v>0</v>
      </c>
      <c r="K29" s="176" t="e">
        <f>JUNI!T28</f>
        <v>#REF!</v>
      </c>
      <c r="L29" s="120">
        <f>JUNI!U28</f>
        <v>0</v>
      </c>
      <c r="M29" s="123">
        <f>JUNI!V28</f>
        <v>0</v>
      </c>
      <c r="N29" s="123">
        <f>JUNI!W28</f>
        <v>0</v>
      </c>
      <c r="O29" s="125">
        <f>JUNI!X28</f>
        <v>0</v>
      </c>
      <c r="P29" s="126" t="e">
        <f>JUNI!Y28</f>
        <v>#REF!</v>
      </c>
      <c r="Q29" s="222" t="b">
        <f>IF(LEFT(JUNI!L28,1)="V",JUNI!R28+JUNI!U28)</f>
        <v>0</v>
      </c>
      <c r="R29" s="241">
        <f>JUNI!Z28</f>
        <v>0</v>
      </c>
      <c r="S29" s="242">
        <f>JUNI!AB28</f>
        <v>0</v>
      </c>
    </row>
    <row r="30" spans="1:19" ht="12.75" customHeight="1" x14ac:dyDescent="0.2">
      <c r="A30" s="717"/>
      <c r="B30" s="120">
        <f>JUNI!C29</f>
        <v>0</v>
      </c>
      <c r="C30" s="121">
        <f>JUNI!D29</f>
        <v>0</v>
      </c>
      <c r="D30" s="121">
        <f>JUNI!E29</f>
        <v>0</v>
      </c>
      <c r="E30" s="121">
        <f>JUNI!F29</f>
        <v>0</v>
      </c>
      <c r="F30" s="122">
        <f>JUNI!G29</f>
        <v>0</v>
      </c>
      <c r="G30" s="123">
        <f>JUNI!H29</f>
        <v>0</v>
      </c>
      <c r="H30" s="181">
        <f>JUNI!I29</f>
        <v>0</v>
      </c>
      <c r="I30" s="160">
        <f>JUNI!R29</f>
        <v>0</v>
      </c>
      <c r="J30" s="124">
        <f>JUNI!S29</f>
        <v>0</v>
      </c>
      <c r="K30" s="176" t="e">
        <f>JUNI!T29</f>
        <v>#REF!</v>
      </c>
      <c r="L30" s="120">
        <f>JUNI!U29</f>
        <v>0</v>
      </c>
      <c r="M30" s="123">
        <f>JUNI!V29</f>
        <v>0</v>
      </c>
      <c r="N30" s="123">
        <f>JUNI!W29</f>
        <v>0</v>
      </c>
      <c r="O30" s="125">
        <f>JUNI!X29</f>
        <v>0</v>
      </c>
      <c r="P30" s="126" t="e">
        <f>JUNI!Y29</f>
        <v>#REF!</v>
      </c>
      <c r="Q30" s="222" t="b">
        <f>IF(LEFT(JUNI!L29,1)="V",JUNI!R29+JUNI!U29)</f>
        <v>0</v>
      </c>
      <c r="R30" s="241">
        <f>JUNI!Z29</f>
        <v>0</v>
      </c>
      <c r="S30" s="242">
        <f>JUNI!AB29</f>
        <v>0</v>
      </c>
    </row>
    <row r="31" spans="1:19" ht="13.5" customHeight="1" thickBot="1" x14ac:dyDescent="0.25">
      <c r="A31" s="718"/>
      <c r="B31" s="141" t="e">
        <f>JUNI!C30</f>
        <v>#REF!</v>
      </c>
      <c r="C31" s="142">
        <f>JUNI!D30</f>
        <v>0</v>
      </c>
      <c r="D31" s="142">
        <f>JUNI!E30</f>
        <v>0</v>
      </c>
      <c r="E31" s="142">
        <f>JUNI!F30</f>
        <v>0</v>
      </c>
      <c r="F31" s="143">
        <f>JUNI!G30</f>
        <v>0</v>
      </c>
      <c r="G31" s="144">
        <f>JUNI!H30</f>
        <v>0</v>
      </c>
      <c r="H31" s="184">
        <f>JUNI!I30</f>
        <v>0</v>
      </c>
      <c r="I31" s="168">
        <f>JUNI!R30</f>
        <v>0</v>
      </c>
      <c r="J31" s="145">
        <f>JUNI!S30</f>
        <v>0</v>
      </c>
      <c r="K31" s="177" t="e">
        <f>JUNI!T30</f>
        <v>#REF!</v>
      </c>
      <c r="L31" s="141">
        <f>JUNI!U30</f>
        <v>0</v>
      </c>
      <c r="M31" s="144">
        <f>JUNI!V30</f>
        <v>0</v>
      </c>
      <c r="N31" s="144">
        <f>JUNI!W30</f>
        <v>0</v>
      </c>
      <c r="O31" s="146">
        <f>JUNI!X30</f>
        <v>0</v>
      </c>
      <c r="P31" s="147" t="e">
        <f>JUNI!Y30</f>
        <v>#REF!</v>
      </c>
      <c r="Q31" s="223" t="b">
        <f>IF(LEFT(JUNI!L30,1)="V",JUNI!R30+JUNI!U30)</f>
        <v>0</v>
      </c>
      <c r="R31" s="243">
        <f>JUNI!Z30</f>
        <v>0</v>
      </c>
      <c r="S31" s="244">
        <f>JUNI!AB30</f>
        <v>0</v>
      </c>
    </row>
    <row r="32" spans="1:19" ht="12.75" customHeight="1" x14ac:dyDescent="0.2">
      <c r="A32" s="716">
        <f>JUNI!B31</f>
        <v>42891</v>
      </c>
      <c r="B32" s="113">
        <f>JUNI!C31</f>
        <v>0</v>
      </c>
      <c r="C32" s="114">
        <f>JUNI!D31</f>
        <v>0</v>
      </c>
      <c r="D32" s="114">
        <f>JUNI!E31</f>
        <v>0</v>
      </c>
      <c r="E32" s="114">
        <f>JUNI!F31</f>
        <v>0</v>
      </c>
      <c r="F32" s="115">
        <f>JUNI!G31</f>
        <v>0</v>
      </c>
      <c r="G32" s="116">
        <f>JUNI!H31</f>
        <v>0</v>
      </c>
      <c r="H32" s="180">
        <f>JUNI!I31</f>
        <v>0</v>
      </c>
      <c r="I32" s="159">
        <f>JUNI!R31</f>
        <v>0</v>
      </c>
      <c r="J32" s="117">
        <f>JUNI!S31</f>
        <v>0</v>
      </c>
      <c r="K32" s="175" t="e">
        <f>JUNI!T31</f>
        <v>#REF!</v>
      </c>
      <c r="L32" s="113">
        <f>JUNI!U31</f>
        <v>0</v>
      </c>
      <c r="M32" s="116">
        <f>JUNI!V31</f>
        <v>0</v>
      </c>
      <c r="N32" s="116">
        <f>JUNI!W31</f>
        <v>0</v>
      </c>
      <c r="O32" s="118">
        <f>JUNI!X31</f>
        <v>0</v>
      </c>
      <c r="P32" s="119" t="e">
        <f>JUNI!Y31</f>
        <v>#REF!</v>
      </c>
      <c r="Q32" s="221" t="b">
        <f>IF(LEFT(JUNI!L31,1)="V",JUNI!R31+JUNI!U31)</f>
        <v>0</v>
      </c>
      <c r="R32" s="247">
        <f>JUNI!Z31</f>
        <v>0</v>
      </c>
      <c r="S32" s="248">
        <f>JUNI!AB31</f>
        <v>0</v>
      </c>
    </row>
    <row r="33" spans="1:19" ht="12.75" customHeight="1" x14ac:dyDescent="0.2">
      <c r="A33" s="717"/>
      <c r="B33" s="120">
        <f>JUNI!C32</f>
        <v>0</v>
      </c>
      <c r="C33" s="121">
        <f>JUNI!D32</f>
        <v>0</v>
      </c>
      <c r="D33" s="121">
        <f>JUNI!E32</f>
        <v>0</v>
      </c>
      <c r="E33" s="121">
        <f>JUNI!F32</f>
        <v>0</v>
      </c>
      <c r="F33" s="122">
        <f>JUNI!G32</f>
        <v>0</v>
      </c>
      <c r="G33" s="123">
        <f>JUNI!H32</f>
        <v>0</v>
      </c>
      <c r="H33" s="181">
        <f>JUNI!I32</f>
        <v>0</v>
      </c>
      <c r="I33" s="160">
        <f>JUNI!R32</f>
        <v>0</v>
      </c>
      <c r="J33" s="124">
        <f>JUNI!S32</f>
        <v>0</v>
      </c>
      <c r="K33" s="176" t="e">
        <f>JUNI!T32</f>
        <v>#REF!</v>
      </c>
      <c r="L33" s="120">
        <f>JUNI!U32</f>
        <v>0</v>
      </c>
      <c r="M33" s="123">
        <f>JUNI!V32</f>
        <v>0</v>
      </c>
      <c r="N33" s="123">
        <f>JUNI!W32</f>
        <v>0</v>
      </c>
      <c r="O33" s="125">
        <f>JUNI!X32</f>
        <v>0</v>
      </c>
      <c r="P33" s="126" t="e">
        <f>JUNI!Y32</f>
        <v>#REF!</v>
      </c>
      <c r="Q33" s="222" t="b">
        <f>IF(LEFT(JUNI!L32,1)="V",JUNI!R32+JUNI!U32)</f>
        <v>0</v>
      </c>
      <c r="R33" s="241">
        <f>JUNI!Z32</f>
        <v>0</v>
      </c>
      <c r="S33" s="242">
        <f>JUNI!AB32</f>
        <v>0</v>
      </c>
    </row>
    <row r="34" spans="1:19" ht="12.75" customHeight="1" x14ac:dyDescent="0.2">
      <c r="A34" s="717"/>
      <c r="B34" s="120">
        <f>JUNI!C33</f>
        <v>0</v>
      </c>
      <c r="C34" s="121">
        <f>JUNI!D33</f>
        <v>0</v>
      </c>
      <c r="D34" s="121">
        <f>JUNI!E33</f>
        <v>0</v>
      </c>
      <c r="E34" s="121">
        <f>JUNI!F33</f>
        <v>0</v>
      </c>
      <c r="F34" s="122">
        <f>JUNI!G33</f>
        <v>0</v>
      </c>
      <c r="G34" s="123">
        <f>JUNI!H33</f>
        <v>0</v>
      </c>
      <c r="H34" s="181">
        <f>JUNI!I33</f>
        <v>0</v>
      </c>
      <c r="I34" s="160">
        <f>JUNI!R33</f>
        <v>0</v>
      </c>
      <c r="J34" s="124">
        <f>JUNI!S33</f>
        <v>0</v>
      </c>
      <c r="K34" s="176" t="e">
        <f>JUNI!T33</f>
        <v>#REF!</v>
      </c>
      <c r="L34" s="120">
        <f>JUNI!U33</f>
        <v>0</v>
      </c>
      <c r="M34" s="123">
        <f>JUNI!V33</f>
        <v>0</v>
      </c>
      <c r="N34" s="123">
        <f>JUNI!W33</f>
        <v>0</v>
      </c>
      <c r="O34" s="125">
        <f>JUNI!X33</f>
        <v>0</v>
      </c>
      <c r="P34" s="126" t="e">
        <f>JUNI!Y33</f>
        <v>#REF!</v>
      </c>
      <c r="Q34" s="222" t="b">
        <f>IF(LEFT(JUNI!L33,1)="V",JUNI!R33+JUNI!U33)</f>
        <v>0</v>
      </c>
      <c r="R34" s="241">
        <f>JUNI!Z33</f>
        <v>0</v>
      </c>
      <c r="S34" s="242">
        <f>JUNI!AB33</f>
        <v>0</v>
      </c>
    </row>
    <row r="35" spans="1:19" ht="12.75" customHeight="1" x14ac:dyDescent="0.2">
      <c r="A35" s="717"/>
      <c r="B35" s="120">
        <f>JUNI!C34</f>
        <v>0</v>
      </c>
      <c r="C35" s="121">
        <f>JUNI!D34</f>
        <v>0</v>
      </c>
      <c r="D35" s="121">
        <f>JUNI!E34</f>
        <v>0</v>
      </c>
      <c r="E35" s="121">
        <f>JUNI!F34</f>
        <v>0</v>
      </c>
      <c r="F35" s="122">
        <f>JUNI!G34</f>
        <v>0</v>
      </c>
      <c r="G35" s="123">
        <f>JUNI!H34</f>
        <v>0</v>
      </c>
      <c r="H35" s="181">
        <f>JUNI!I34</f>
        <v>0</v>
      </c>
      <c r="I35" s="160">
        <f>JUNI!R34</f>
        <v>0</v>
      </c>
      <c r="J35" s="124">
        <f>JUNI!S34</f>
        <v>0</v>
      </c>
      <c r="K35" s="176" t="e">
        <f>JUNI!T34</f>
        <v>#REF!</v>
      </c>
      <c r="L35" s="120">
        <f>JUNI!U34</f>
        <v>0</v>
      </c>
      <c r="M35" s="123">
        <f>JUNI!V34</f>
        <v>0</v>
      </c>
      <c r="N35" s="123">
        <f>JUNI!W34</f>
        <v>0</v>
      </c>
      <c r="O35" s="125">
        <f>JUNI!X34</f>
        <v>0</v>
      </c>
      <c r="P35" s="126" t="e">
        <f>JUNI!Y34</f>
        <v>#REF!</v>
      </c>
      <c r="Q35" s="222" t="b">
        <f>IF(LEFT(JUNI!L34,1)="V",JUNI!R34+JUNI!U34)</f>
        <v>0</v>
      </c>
      <c r="R35" s="241">
        <f>JUNI!Z34</f>
        <v>0</v>
      </c>
      <c r="S35" s="242">
        <f>JUNI!AB34</f>
        <v>0</v>
      </c>
    </row>
    <row r="36" spans="1:19" ht="13.5" customHeight="1" thickBot="1" x14ac:dyDescent="0.25">
      <c r="A36" s="718"/>
      <c r="B36" s="127" t="e">
        <f>JUNI!C35</f>
        <v>#REF!</v>
      </c>
      <c r="C36" s="128">
        <f>JUNI!D35</f>
        <v>0</v>
      </c>
      <c r="D36" s="128">
        <f>JUNI!E35</f>
        <v>0</v>
      </c>
      <c r="E36" s="128">
        <f>JUNI!F35</f>
        <v>0</v>
      </c>
      <c r="F36" s="129">
        <f>JUNI!G35</f>
        <v>0</v>
      </c>
      <c r="G36" s="130">
        <f>JUNI!H35</f>
        <v>0</v>
      </c>
      <c r="H36" s="182">
        <f>JUNI!I35</f>
        <v>0</v>
      </c>
      <c r="I36" s="161">
        <f>JUNI!R35</f>
        <v>0</v>
      </c>
      <c r="J36" s="131">
        <f>JUNI!S35</f>
        <v>0</v>
      </c>
      <c r="K36" s="178" t="e">
        <f>JUNI!T35</f>
        <v>#REF!</v>
      </c>
      <c r="L36" s="127">
        <f>JUNI!U35</f>
        <v>0</v>
      </c>
      <c r="M36" s="130">
        <f>JUNI!V35</f>
        <v>0</v>
      </c>
      <c r="N36" s="130">
        <f>JUNI!W35</f>
        <v>0</v>
      </c>
      <c r="O36" s="132">
        <f>JUNI!X35</f>
        <v>0</v>
      </c>
      <c r="P36" s="133" t="e">
        <f>JUNI!Y35</f>
        <v>#REF!</v>
      </c>
      <c r="Q36" s="224" t="b">
        <f>IF(LEFT(JUNI!L35,1)="V",JUNI!R35+JUNI!U35)</f>
        <v>0</v>
      </c>
      <c r="R36" s="245">
        <f>JUNI!Z35</f>
        <v>0</v>
      </c>
      <c r="S36" s="246">
        <f>JUNI!AB35</f>
        <v>0</v>
      </c>
    </row>
    <row r="37" spans="1:19" ht="12.75" customHeight="1" x14ac:dyDescent="0.2">
      <c r="A37" s="716">
        <f>JUNI!B36</f>
        <v>42892</v>
      </c>
      <c r="B37" s="134">
        <f>JUNI!C36</f>
        <v>0</v>
      </c>
      <c r="C37" s="135">
        <f>JUNI!D36</f>
        <v>0</v>
      </c>
      <c r="D37" s="135">
        <f>JUNI!E36</f>
        <v>0</v>
      </c>
      <c r="E37" s="135">
        <f>JUNI!F36</f>
        <v>0</v>
      </c>
      <c r="F37" s="136">
        <f>JUNI!G36</f>
        <v>0</v>
      </c>
      <c r="G37" s="137">
        <f>JUNI!H36</f>
        <v>0</v>
      </c>
      <c r="H37" s="183">
        <f>JUNI!I36</f>
        <v>0</v>
      </c>
      <c r="I37" s="169">
        <f>JUNI!R36</f>
        <v>0</v>
      </c>
      <c r="J37" s="138">
        <f>JUNI!S36</f>
        <v>0</v>
      </c>
      <c r="K37" s="179" t="e">
        <f>JUNI!T36</f>
        <v>#REF!</v>
      </c>
      <c r="L37" s="134">
        <f>JUNI!U36</f>
        <v>0</v>
      </c>
      <c r="M37" s="137">
        <f>JUNI!V36</f>
        <v>0</v>
      </c>
      <c r="N37" s="137">
        <f>JUNI!W36</f>
        <v>0</v>
      </c>
      <c r="O37" s="139">
        <f>JUNI!X36</f>
        <v>0</v>
      </c>
      <c r="P37" s="140" t="e">
        <f>JUNI!Y36</f>
        <v>#REF!</v>
      </c>
      <c r="Q37" s="225" t="b">
        <f>IF(LEFT(JUNI!L36,1)="V",JUNI!R36+JUNI!U36)</f>
        <v>0</v>
      </c>
      <c r="R37" s="239">
        <f>JUNI!Z36</f>
        <v>0</v>
      </c>
      <c r="S37" s="240">
        <f>JUNI!AB36</f>
        <v>0</v>
      </c>
    </row>
    <row r="38" spans="1:19" ht="12.75" customHeight="1" x14ac:dyDescent="0.2">
      <c r="A38" s="717"/>
      <c r="B38" s="120">
        <f>JUNI!C37</f>
        <v>0</v>
      </c>
      <c r="C38" s="121">
        <f>JUNI!D37</f>
        <v>0</v>
      </c>
      <c r="D38" s="121">
        <f>JUNI!E37</f>
        <v>0</v>
      </c>
      <c r="E38" s="121">
        <f>JUNI!F37</f>
        <v>0</v>
      </c>
      <c r="F38" s="122">
        <f>JUNI!G37</f>
        <v>0</v>
      </c>
      <c r="G38" s="123">
        <f>JUNI!H37</f>
        <v>0</v>
      </c>
      <c r="H38" s="181">
        <f>JUNI!I37</f>
        <v>0</v>
      </c>
      <c r="I38" s="160">
        <f>JUNI!R37</f>
        <v>0</v>
      </c>
      <c r="J38" s="124">
        <f>JUNI!S37</f>
        <v>0</v>
      </c>
      <c r="K38" s="176" t="e">
        <f>JUNI!T37</f>
        <v>#REF!</v>
      </c>
      <c r="L38" s="120">
        <f>JUNI!U37</f>
        <v>0</v>
      </c>
      <c r="M38" s="123">
        <f>JUNI!V37</f>
        <v>0</v>
      </c>
      <c r="N38" s="123">
        <f>JUNI!W37</f>
        <v>0</v>
      </c>
      <c r="O38" s="125">
        <f>JUNI!X37</f>
        <v>0</v>
      </c>
      <c r="P38" s="126" t="e">
        <f>JUNI!Y37</f>
        <v>#REF!</v>
      </c>
      <c r="Q38" s="222" t="b">
        <f>IF(LEFT(JUNI!L37,1)="V",JUNI!R37+JUNI!U37)</f>
        <v>0</v>
      </c>
      <c r="R38" s="241">
        <f>JUNI!Z37</f>
        <v>0</v>
      </c>
      <c r="S38" s="242">
        <f>JUNI!AB37</f>
        <v>0</v>
      </c>
    </row>
    <row r="39" spans="1:19" ht="12.75" customHeight="1" x14ac:dyDescent="0.2">
      <c r="A39" s="717"/>
      <c r="B39" s="120">
        <f>JUNI!C38</f>
        <v>0</v>
      </c>
      <c r="C39" s="121">
        <f>JUNI!D38</f>
        <v>0</v>
      </c>
      <c r="D39" s="121">
        <f>JUNI!E38</f>
        <v>0</v>
      </c>
      <c r="E39" s="121">
        <f>JUNI!F38</f>
        <v>0</v>
      </c>
      <c r="F39" s="122">
        <f>JUNI!G38</f>
        <v>0</v>
      </c>
      <c r="G39" s="123">
        <f>JUNI!H38</f>
        <v>0</v>
      </c>
      <c r="H39" s="181">
        <f>JUNI!I38</f>
        <v>0</v>
      </c>
      <c r="I39" s="160">
        <f>JUNI!R38</f>
        <v>0</v>
      </c>
      <c r="J39" s="124">
        <f>JUNI!S38</f>
        <v>0</v>
      </c>
      <c r="K39" s="176" t="e">
        <f>JUNI!T38</f>
        <v>#REF!</v>
      </c>
      <c r="L39" s="120">
        <f>JUNI!U38</f>
        <v>0</v>
      </c>
      <c r="M39" s="123">
        <f>JUNI!V38</f>
        <v>0</v>
      </c>
      <c r="N39" s="123">
        <f>JUNI!W38</f>
        <v>0</v>
      </c>
      <c r="O39" s="125">
        <f>JUNI!X38</f>
        <v>0</v>
      </c>
      <c r="P39" s="126" t="e">
        <f>JUNI!Y38</f>
        <v>#REF!</v>
      </c>
      <c r="Q39" s="222" t="b">
        <f>IF(LEFT(JUNI!L38,1)="V",JUNI!R38+JUNI!U38)</f>
        <v>0</v>
      </c>
      <c r="R39" s="241">
        <f>JUNI!Z38</f>
        <v>0</v>
      </c>
      <c r="S39" s="242">
        <f>JUNI!AB38</f>
        <v>0</v>
      </c>
    </row>
    <row r="40" spans="1:19" ht="12.75" customHeight="1" x14ac:dyDescent="0.2">
      <c r="A40" s="717"/>
      <c r="B40" s="120">
        <f>JUNI!C39</f>
        <v>0</v>
      </c>
      <c r="C40" s="121">
        <f>JUNI!D39</f>
        <v>0</v>
      </c>
      <c r="D40" s="121">
        <f>JUNI!E39</f>
        <v>0</v>
      </c>
      <c r="E40" s="121">
        <f>JUNI!F39</f>
        <v>0</v>
      </c>
      <c r="F40" s="122">
        <f>JUNI!G39</f>
        <v>0</v>
      </c>
      <c r="G40" s="123">
        <f>JUNI!H39</f>
        <v>0</v>
      </c>
      <c r="H40" s="181">
        <f>JUNI!I39</f>
        <v>0</v>
      </c>
      <c r="I40" s="160">
        <f>JUNI!R39</f>
        <v>0</v>
      </c>
      <c r="J40" s="124">
        <f>JUNI!S39</f>
        <v>0</v>
      </c>
      <c r="K40" s="176" t="e">
        <f>JUNI!T39</f>
        <v>#REF!</v>
      </c>
      <c r="L40" s="120">
        <f>JUNI!U39</f>
        <v>0</v>
      </c>
      <c r="M40" s="123">
        <f>JUNI!V39</f>
        <v>0</v>
      </c>
      <c r="N40" s="123">
        <f>JUNI!W39</f>
        <v>0</v>
      </c>
      <c r="O40" s="125">
        <f>JUNI!X39</f>
        <v>0</v>
      </c>
      <c r="P40" s="126" t="e">
        <f>JUNI!Y39</f>
        <v>#REF!</v>
      </c>
      <c r="Q40" s="222" t="b">
        <f>IF(LEFT(JUNI!L39,1)="V",JUNI!R39+JUNI!U39)</f>
        <v>0</v>
      </c>
      <c r="R40" s="241">
        <f>JUNI!Z39</f>
        <v>0</v>
      </c>
      <c r="S40" s="242">
        <f>JUNI!AB39</f>
        <v>0</v>
      </c>
    </row>
    <row r="41" spans="1:19" ht="13.5" customHeight="1" thickBot="1" x14ac:dyDescent="0.25">
      <c r="A41" s="718"/>
      <c r="B41" s="141" t="e">
        <f>JUNI!C40</f>
        <v>#REF!</v>
      </c>
      <c r="C41" s="142">
        <f>JUNI!D40</f>
        <v>0</v>
      </c>
      <c r="D41" s="142">
        <f>JUNI!E40</f>
        <v>0</v>
      </c>
      <c r="E41" s="142">
        <f>JUNI!F40</f>
        <v>0</v>
      </c>
      <c r="F41" s="143">
        <f>JUNI!G40</f>
        <v>0</v>
      </c>
      <c r="G41" s="144">
        <f>JUNI!H40</f>
        <v>0</v>
      </c>
      <c r="H41" s="184">
        <f>JUNI!I40</f>
        <v>0</v>
      </c>
      <c r="I41" s="168">
        <f>JUNI!R40</f>
        <v>0</v>
      </c>
      <c r="J41" s="145">
        <f>JUNI!S40</f>
        <v>0</v>
      </c>
      <c r="K41" s="177" t="e">
        <f>JUNI!T40</f>
        <v>#REF!</v>
      </c>
      <c r="L41" s="141">
        <f>JUNI!U40</f>
        <v>0</v>
      </c>
      <c r="M41" s="144">
        <f>JUNI!V40</f>
        <v>0</v>
      </c>
      <c r="N41" s="144">
        <f>JUNI!W40</f>
        <v>0</v>
      </c>
      <c r="O41" s="146">
        <f>JUNI!X40</f>
        <v>0</v>
      </c>
      <c r="P41" s="147" t="e">
        <f>JUNI!Y40</f>
        <v>#REF!</v>
      </c>
      <c r="Q41" s="223" t="b">
        <f>IF(LEFT(JUNI!L40,1)="V",JUNI!R40+JUNI!U40)</f>
        <v>0</v>
      </c>
      <c r="R41" s="243">
        <f>JUNI!Z40</f>
        <v>0</v>
      </c>
      <c r="S41" s="244">
        <f>JUNI!AB40</f>
        <v>0</v>
      </c>
    </row>
    <row r="42" spans="1:19" ht="12.75" customHeight="1" x14ac:dyDescent="0.2">
      <c r="A42" s="716">
        <f>JUNI!B41</f>
        <v>42893</v>
      </c>
      <c r="B42" s="113">
        <f>JUNI!C41</f>
        <v>0</v>
      </c>
      <c r="C42" s="114">
        <f>JUNI!D41</f>
        <v>0</v>
      </c>
      <c r="D42" s="114">
        <f>JUNI!E41</f>
        <v>0</v>
      </c>
      <c r="E42" s="114">
        <f>JUNI!F41</f>
        <v>0</v>
      </c>
      <c r="F42" s="115">
        <f>JUNI!G41</f>
        <v>0</v>
      </c>
      <c r="G42" s="116">
        <f>JUNI!H41</f>
        <v>0</v>
      </c>
      <c r="H42" s="180">
        <f>JUNI!I41</f>
        <v>0</v>
      </c>
      <c r="I42" s="159">
        <f>JUNI!R41</f>
        <v>0</v>
      </c>
      <c r="J42" s="117">
        <f>JUNI!S41</f>
        <v>0</v>
      </c>
      <c r="K42" s="175" t="e">
        <f>JUNI!T41</f>
        <v>#REF!</v>
      </c>
      <c r="L42" s="113">
        <f>JUNI!U41</f>
        <v>0</v>
      </c>
      <c r="M42" s="116">
        <f>JUNI!V41</f>
        <v>0</v>
      </c>
      <c r="N42" s="116">
        <f>JUNI!W41</f>
        <v>0</v>
      </c>
      <c r="O42" s="118">
        <f>JUNI!X41</f>
        <v>0</v>
      </c>
      <c r="P42" s="119" t="e">
        <f>JUNI!Y41</f>
        <v>#REF!</v>
      </c>
      <c r="Q42" s="221" t="b">
        <f>IF(LEFT(JUNI!L41,1)="V",JUNI!R41+JUNI!U41)</f>
        <v>0</v>
      </c>
      <c r="R42" s="239">
        <f>JUNI!Z41</f>
        <v>0</v>
      </c>
      <c r="S42" s="240">
        <f>JUNI!AB41</f>
        <v>0</v>
      </c>
    </row>
    <row r="43" spans="1:19" ht="12.75" customHeight="1" x14ac:dyDescent="0.2">
      <c r="A43" s="717"/>
      <c r="B43" s="120">
        <f>JUNI!C42</f>
        <v>0</v>
      </c>
      <c r="C43" s="121">
        <f>JUNI!D42</f>
        <v>0</v>
      </c>
      <c r="D43" s="121">
        <f>JUNI!E42</f>
        <v>0</v>
      </c>
      <c r="E43" s="121">
        <f>JUNI!F42</f>
        <v>0</v>
      </c>
      <c r="F43" s="122">
        <f>JUNI!G42</f>
        <v>0</v>
      </c>
      <c r="G43" s="123">
        <f>JUNI!H42</f>
        <v>0</v>
      </c>
      <c r="H43" s="181">
        <f>JUNI!I42</f>
        <v>0</v>
      </c>
      <c r="I43" s="160">
        <f>JUNI!R42</f>
        <v>0</v>
      </c>
      <c r="J43" s="124">
        <f>JUNI!S42</f>
        <v>0</v>
      </c>
      <c r="K43" s="176" t="e">
        <f>JUNI!T42</f>
        <v>#REF!</v>
      </c>
      <c r="L43" s="120">
        <f>JUNI!U42</f>
        <v>0</v>
      </c>
      <c r="M43" s="123">
        <f>JUNI!V42</f>
        <v>0</v>
      </c>
      <c r="N43" s="123">
        <f>JUNI!W42</f>
        <v>0</v>
      </c>
      <c r="O43" s="125">
        <f>JUNI!X42</f>
        <v>0</v>
      </c>
      <c r="P43" s="126" t="e">
        <f>JUNI!Y42</f>
        <v>#REF!</v>
      </c>
      <c r="Q43" s="222" t="b">
        <f>IF(LEFT(JUNI!L42,1)="V",JUNI!R42+JUNI!U42)</f>
        <v>0</v>
      </c>
      <c r="R43" s="241">
        <f>JUNI!Z42</f>
        <v>0</v>
      </c>
      <c r="S43" s="242">
        <f>JUNI!AB42</f>
        <v>0</v>
      </c>
    </row>
    <row r="44" spans="1:19" ht="12.75" customHeight="1" x14ac:dyDescent="0.2">
      <c r="A44" s="717"/>
      <c r="B44" s="120">
        <f>JUNI!C43</f>
        <v>0</v>
      </c>
      <c r="C44" s="121">
        <f>JUNI!D43</f>
        <v>0</v>
      </c>
      <c r="D44" s="121">
        <f>JUNI!E43</f>
        <v>0</v>
      </c>
      <c r="E44" s="121">
        <f>JUNI!F43</f>
        <v>0</v>
      </c>
      <c r="F44" s="122">
        <f>JUNI!G43</f>
        <v>0</v>
      </c>
      <c r="G44" s="123">
        <f>JUNI!H43</f>
        <v>0</v>
      </c>
      <c r="H44" s="181">
        <f>JUNI!I43</f>
        <v>0</v>
      </c>
      <c r="I44" s="160">
        <f>JUNI!R43</f>
        <v>0</v>
      </c>
      <c r="J44" s="124">
        <f>JUNI!S43</f>
        <v>0</v>
      </c>
      <c r="K44" s="176" t="e">
        <f>JUNI!T43</f>
        <v>#REF!</v>
      </c>
      <c r="L44" s="120">
        <f>JUNI!U43</f>
        <v>0</v>
      </c>
      <c r="M44" s="123">
        <f>JUNI!V43</f>
        <v>0</v>
      </c>
      <c r="N44" s="123">
        <f>JUNI!W43</f>
        <v>0</v>
      </c>
      <c r="O44" s="125">
        <f>JUNI!X43</f>
        <v>0</v>
      </c>
      <c r="P44" s="126" t="e">
        <f>JUNI!Y43</f>
        <v>#REF!</v>
      </c>
      <c r="Q44" s="222" t="b">
        <f>IF(LEFT(JUNI!L43,1)="V",JUNI!R43+JUNI!U43)</f>
        <v>0</v>
      </c>
      <c r="R44" s="241">
        <f>JUNI!Z43</f>
        <v>0</v>
      </c>
      <c r="S44" s="242">
        <f>JUNI!AB43</f>
        <v>0</v>
      </c>
    </row>
    <row r="45" spans="1:19" ht="12.75" customHeight="1" x14ac:dyDescent="0.2">
      <c r="A45" s="717"/>
      <c r="B45" s="120">
        <f>JUNI!C44</f>
        <v>0</v>
      </c>
      <c r="C45" s="121">
        <f>JUNI!D44</f>
        <v>0</v>
      </c>
      <c r="D45" s="121">
        <f>JUNI!E44</f>
        <v>0</v>
      </c>
      <c r="E45" s="121">
        <f>JUNI!F44</f>
        <v>0</v>
      </c>
      <c r="F45" s="122">
        <f>JUNI!G44</f>
        <v>0</v>
      </c>
      <c r="G45" s="123">
        <f>JUNI!H44</f>
        <v>0</v>
      </c>
      <c r="H45" s="181">
        <f>JUNI!I44</f>
        <v>0</v>
      </c>
      <c r="I45" s="160">
        <f>JUNI!R44</f>
        <v>0</v>
      </c>
      <c r="J45" s="124">
        <f>JUNI!S44</f>
        <v>0</v>
      </c>
      <c r="K45" s="176" t="e">
        <f>JUNI!T44</f>
        <v>#REF!</v>
      </c>
      <c r="L45" s="120">
        <f>JUNI!U44</f>
        <v>0</v>
      </c>
      <c r="M45" s="123">
        <f>JUNI!V44</f>
        <v>0</v>
      </c>
      <c r="N45" s="123">
        <f>JUNI!W44</f>
        <v>0</v>
      </c>
      <c r="O45" s="125">
        <f>JUNI!X44</f>
        <v>0</v>
      </c>
      <c r="P45" s="126" t="e">
        <f>JUNI!Y44</f>
        <v>#REF!</v>
      </c>
      <c r="Q45" s="222" t="b">
        <f>IF(LEFT(JUNI!L44,1)="V",JUNI!R44+JUNI!U44)</f>
        <v>0</v>
      </c>
      <c r="R45" s="241">
        <f>JUNI!Z44</f>
        <v>0</v>
      </c>
      <c r="S45" s="242">
        <f>JUNI!AB44</f>
        <v>0</v>
      </c>
    </row>
    <row r="46" spans="1:19" ht="13.5" customHeight="1" thickBot="1" x14ac:dyDescent="0.25">
      <c r="A46" s="718"/>
      <c r="B46" s="127" t="e">
        <f>JUNI!C45</f>
        <v>#REF!</v>
      </c>
      <c r="C46" s="128">
        <f>JUNI!D45</f>
        <v>0</v>
      </c>
      <c r="D46" s="128">
        <f>JUNI!E45</f>
        <v>0</v>
      </c>
      <c r="E46" s="128">
        <f>JUNI!F45</f>
        <v>0</v>
      </c>
      <c r="F46" s="129">
        <f>JUNI!G45</f>
        <v>0</v>
      </c>
      <c r="G46" s="130">
        <f>JUNI!H45</f>
        <v>0</v>
      </c>
      <c r="H46" s="182">
        <f>JUNI!I45</f>
        <v>0</v>
      </c>
      <c r="I46" s="161">
        <f>JUNI!R45</f>
        <v>0</v>
      </c>
      <c r="J46" s="131">
        <f>JUNI!S45</f>
        <v>0</v>
      </c>
      <c r="K46" s="178" t="e">
        <f>JUNI!T45</f>
        <v>#REF!</v>
      </c>
      <c r="L46" s="127">
        <f>JUNI!U45</f>
        <v>0</v>
      </c>
      <c r="M46" s="130">
        <f>JUNI!V45</f>
        <v>0</v>
      </c>
      <c r="N46" s="130">
        <f>JUNI!W45</f>
        <v>0</v>
      </c>
      <c r="O46" s="132">
        <f>JUNI!X45</f>
        <v>0</v>
      </c>
      <c r="P46" s="133" t="e">
        <f>JUNI!Y45</f>
        <v>#REF!</v>
      </c>
      <c r="Q46" s="224" t="b">
        <f>IF(LEFT(JUNI!L45,1)="V",JUNI!R45+JUNI!U45)</f>
        <v>0</v>
      </c>
      <c r="R46" s="243">
        <f>JUNI!Z45</f>
        <v>0</v>
      </c>
      <c r="S46" s="244">
        <f>JUNI!AB45</f>
        <v>0</v>
      </c>
    </row>
    <row r="47" spans="1:19" ht="12.75" customHeight="1" x14ac:dyDescent="0.2">
      <c r="A47" s="716">
        <f>JUNI!B46</f>
        <v>42894</v>
      </c>
      <c r="B47" s="113">
        <f>JUNI!C46</f>
        <v>0</v>
      </c>
      <c r="C47" s="114">
        <f>JUNI!D46</f>
        <v>0</v>
      </c>
      <c r="D47" s="114">
        <f>JUNI!E46</f>
        <v>0</v>
      </c>
      <c r="E47" s="114">
        <f>JUNI!F46</f>
        <v>0</v>
      </c>
      <c r="F47" s="115">
        <f>JUNI!G46</f>
        <v>0</v>
      </c>
      <c r="G47" s="116">
        <f>JUNI!H46</f>
        <v>0</v>
      </c>
      <c r="H47" s="180">
        <f>JUNI!I46</f>
        <v>0</v>
      </c>
      <c r="I47" s="159">
        <f>JUNI!R46</f>
        <v>0</v>
      </c>
      <c r="J47" s="117">
        <f>JUNI!S46</f>
        <v>0</v>
      </c>
      <c r="K47" s="175" t="e">
        <f>JUNI!T46</f>
        <v>#REF!</v>
      </c>
      <c r="L47" s="113">
        <f>JUNI!U46</f>
        <v>0</v>
      </c>
      <c r="M47" s="116">
        <f>JUNI!V46</f>
        <v>0</v>
      </c>
      <c r="N47" s="116">
        <f>JUNI!W46</f>
        <v>0</v>
      </c>
      <c r="O47" s="118">
        <f>JUNI!X46</f>
        <v>0</v>
      </c>
      <c r="P47" s="119" t="e">
        <f>JUNI!Y46</f>
        <v>#REF!</v>
      </c>
      <c r="Q47" s="221" t="b">
        <f>IF(LEFT(JUNI!L46,1)="V",JUNI!R46+JUNI!U46)</f>
        <v>0</v>
      </c>
      <c r="R47" s="239">
        <f>JUNI!Z46</f>
        <v>0</v>
      </c>
      <c r="S47" s="240">
        <f>JUNI!AB46</f>
        <v>0</v>
      </c>
    </row>
    <row r="48" spans="1:19" ht="12.75" customHeight="1" x14ac:dyDescent="0.2">
      <c r="A48" s="717"/>
      <c r="B48" s="120">
        <f>JUNI!C47</f>
        <v>0</v>
      </c>
      <c r="C48" s="121">
        <f>JUNI!D47</f>
        <v>0</v>
      </c>
      <c r="D48" s="121">
        <f>JUNI!E47</f>
        <v>0</v>
      </c>
      <c r="E48" s="121">
        <f>JUNI!F47</f>
        <v>0</v>
      </c>
      <c r="F48" s="122">
        <f>JUNI!G47</f>
        <v>0</v>
      </c>
      <c r="G48" s="123">
        <f>JUNI!H47</f>
        <v>0</v>
      </c>
      <c r="H48" s="181">
        <f>JUNI!I47</f>
        <v>0</v>
      </c>
      <c r="I48" s="160">
        <f>JUNI!R47</f>
        <v>0</v>
      </c>
      <c r="J48" s="124">
        <f>JUNI!S47</f>
        <v>0</v>
      </c>
      <c r="K48" s="176" t="e">
        <f>JUNI!T47</f>
        <v>#REF!</v>
      </c>
      <c r="L48" s="120">
        <f>JUNI!U47</f>
        <v>0</v>
      </c>
      <c r="M48" s="123">
        <f>JUNI!V47</f>
        <v>0</v>
      </c>
      <c r="N48" s="123">
        <f>JUNI!W47</f>
        <v>0</v>
      </c>
      <c r="O48" s="125">
        <f>JUNI!X47</f>
        <v>0</v>
      </c>
      <c r="P48" s="126" t="e">
        <f>JUNI!Y47</f>
        <v>#REF!</v>
      </c>
      <c r="Q48" s="222" t="b">
        <f>IF(LEFT(JUNI!L47,1)="V",JUNI!R47+JUNI!U47)</f>
        <v>0</v>
      </c>
      <c r="R48" s="241">
        <f>JUNI!Z47</f>
        <v>0</v>
      </c>
      <c r="S48" s="242">
        <f>JUNI!AB47</f>
        <v>0</v>
      </c>
    </row>
    <row r="49" spans="1:19" ht="12.75" customHeight="1" x14ac:dyDescent="0.2">
      <c r="A49" s="717"/>
      <c r="B49" s="120">
        <f>JUNI!C48</f>
        <v>0</v>
      </c>
      <c r="C49" s="121">
        <f>JUNI!D48</f>
        <v>0</v>
      </c>
      <c r="D49" s="121">
        <f>JUNI!E48</f>
        <v>0</v>
      </c>
      <c r="E49" s="121">
        <f>JUNI!F48</f>
        <v>0</v>
      </c>
      <c r="F49" s="122">
        <f>JUNI!G48</f>
        <v>0</v>
      </c>
      <c r="G49" s="123">
        <f>JUNI!H48</f>
        <v>0</v>
      </c>
      <c r="H49" s="181">
        <f>JUNI!I48</f>
        <v>0</v>
      </c>
      <c r="I49" s="160">
        <f>JUNI!R48</f>
        <v>0</v>
      </c>
      <c r="J49" s="124">
        <f>JUNI!S48</f>
        <v>0</v>
      </c>
      <c r="K49" s="176" t="e">
        <f>JUNI!T48</f>
        <v>#REF!</v>
      </c>
      <c r="L49" s="120">
        <f>JUNI!U48</f>
        <v>0</v>
      </c>
      <c r="M49" s="123">
        <f>JUNI!V48</f>
        <v>0</v>
      </c>
      <c r="N49" s="123">
        <f>JUNI!W48</f>
        <v>0</v>
      </c>
      <c r="O49" s="125">
        <f>JUNI!X48</f>
        <v>0</v>
      </c>
      <c r="P49" s="126" t="e">
        <f>JUNI!Y48</f>
        <v>#REF!</v>
      </c>
      <c r="Q49" s="222" t="b">
        <f>IF(LEFT(JUNI!L48,1)="V",JUNI!R48+JUNI!U48)</f>
        <v>0</v>
      </c>
      <c r="R49" s="241">
        <f>JUNI!Z48</f>
        <v>0</v>
      </c>
      <c r="S49" s="242">
        <f>JUNI!AB48</f>
        <v>0</v>
      </c>
    </row>
    <row r="50" spans="1:19" ht="12.75" customHeight="1" x14ac:dyDescent="0.2">
      <c r="A50" s="717"/>
      <c r="B50" s="120">
        <f>JUNI!C49</f>
        <v>0</v>
      </c>
      <c r="C50" s="121">
        <f>JUNI!D49</f>
        <v>0</v>
      </c>
      <c r="D50" s="121">
        <f>JUNI!E49</f>
        <v>0</v>
      </c>
      <c r="E50" s="121">
        <f>JUNI!F49</f>
        <v>0</v>
      </c>
      <c r="F50" s="122">
        <f>JUNI!G49</f>
        <v>0</v>
      </c>
      <c r="G50" s="123">
        <f>JUNI!H49</f>
        <v>0</v>
      </c>
      <c r="H50" s="181">
        <f>JUNI!I49</f>
        <v>0</v>
      </c>
      <c r="I50" s="160">
        <f>JUNI!R49</f>
        <v>0</v>
      </c>
      <c r="J50" s="124">
        <f>JUNI!S49</f>
        <v>0</v>
      </c>
      <c r="K50" s="176" t="e">
        <f>JUNI!T49</f>
        <v>#REF!</v>
      </c>
      <c r="L50" s="120">
        <f>JUNI!U49</f>
        <v>0</v>
      </c>
      <c r="M50" s="123">
        <f>JUNI!V49</f>
        <v>0</v>
      </c>
      <c r="N50" s="123">
        <f>JUNI!W49</f>
        <v>0</v>
      </c>
      <c r="O50" s="125">
        <f>JUNI!X49</f>
        <v>0</v>
      </c>
      <c r="P50" s="126" t="e">
        <f>JUNI!Y49</f>
        <v>#REF!</v>
      </c>
      <c r="Q50" s="222" t="b">
        <f>IF(LEFT(JUNI!L49,1)="V",JUNI!R49+JUNI!U49)</f>
        <v>0</v>
      </c>
      <c r="R50" s="241">
        <f>JUNI!Z49</f>
        <v>0</v>
      </c>
      <c r="S50" s="242">
        <f>JUNI!AB49</f>
        <v>0</v>
      </c>
    </row>
    <row r="51" spans="1:19" ht="13.5" customHeight="1" thickBot="1" x14ac:dyDescent="0.25">
      <c r="A51" s="718"/>
      <c r="B51" s="127" t="e">
        <f>JUNI!C50</f>
        <v>#REF!</v>
      </c>
      <c r="C51" s="128">
        <f>JUNI!D50</f>
        <v>0</v>
      </c>
      <c r="D51" s="128">
        <f>JUNI!E50</f>
        <v>0</v>
      </c>
      <c r="E51" s="128">
        <f>JUNI!F50</f>
        <v>0</v>
      </c>
      <c r="F51" s="129">
        <f>JUNI!G50</f>
        <v>0</v>
      </c>
      <c r="G51" s="130">
        <f>JUNI!H50</f>
        <v>0</v>
      </c>
      <c r="H51" s="182">
        <f>JUNI!I50</f>
        <v>0</v>
      </c>
      <c r="I51" s="161">
        <f>JUNI!R50</f>
        <v>0</v>
      </c>
      <c r="J51" s="131">
        <f>JUNI!S50</f>
        <v>0</v>
      </c>
      <c r="K51" s="178" t="e">
        <f>JUNI!T50</f>
        <v>#REF!</v>
      </c>
      <c r="L51" s="127">
        <f>JUNI!U50</f>
        <v>0</v>
      </c>
      <c r="M51" s="130">
        <f>JUNI!V50</f>
        <v>0</v>
      </c>
      <c r="N51" s="130">
        <f>JUNI!W50</f>
        <v>0</v>
      </c>
      <c r="O51" s="132">
        <f>JUNI!X50</f>
        <v>0</v>
      </c>
      <c r="P51" s="133" t="e">
        <f>JUNI!Y50</f>
        <v>#REF!</v>
      </c>
      <c r="Q51" s="224" t="b">
        <f>IF(LEFT(JUNI!L50,1)="V",JUNI!R50+JUNI!U50)</f>
        <v>0</v>
      </c>
      <c r="R51" s="243">
        <f>JUNI!Z50</f>
        <v>0</v>
      </c>
      <c r="S51" s="244">
        <f>JUNI!AB50</f>
        <v>0</v>
      </c>
    </row>
    <row r="52" spans="1:19" ht="12.75" customHeight="1" x14ac:dyDescent="0.2">
      <c r="A52" s="716">
        <f>JUNI!B51</f>
        <v>42895</v>
      </c>
      <c r="B52" s="113">
        <f>JUNI!C51</f>
        <v>0</v>
      </c>
      <c r="C52" s="114">
        <f>JUNI!D51</f>
        <v>0</v>
      </c>
      <c r="D52" s="114">
        <f>JUNI!E51</f>
        <v>0</v>
      </c>
      <c r="E52" s="114">
        <f>JUNI!F51</f>
        <v>0</v>
      </c>
      <c r="F52" s="115">
        <f>JUNI!G51</f>
        <v>0</v>
      </c>
      <c r="G52" s="116">
        <f>JUNI!H51</f>
        <v>0</v>
      </c>
      <c r="H52" s="180">
        <f>JUNI!I51</f>
        <v>0</v>
      </c>
      <c r="I52" s="159">
        <f>JUNI!R51</f>
        <v>0</v>
      </c>
      <c r="J52" s="117">
        <f>JUNI!S51</f>
        <v>0</v>
      </c>
      <c r="K52" s="175" t="e">
        <f>JUNI!T51</f>
        <v>#REF!</v>
      </c>
      <c r="L52" s="113">
        <f>JUNI!U51</f>
        <v>0</v>
      </c>
      <c r="M52" s="116">
        <f>JUNI!V51</f>
        <v>0</v>
      </c>
      <c r="N52" s="116">
        <f>JUNI!W51</f>
        <v>0</v>
      </c>
      <c r="O52" s="118">
        <f>JUNI!X51</f>
        <v>0</v>
      </c>
      <c r="P52" s="119" t="e">
        <f>JUNI!Y51</f>
        <v>#REF!</v>
      </c>
      <c r="Q52" s="221" t="b">
        <f>IF(LEFT(JUNI!L51,1)="V",JUNI!R51+JUNI!U51)</f>
        <v>0</v>
      </c>
      <c r="R52" s="247">
        <f>JUNI!Z51</f>
        <v>0</v>
      </c>
      <c r="S52" s="248">
        <f>JUNI!AB51</f>
        <v>0</v>
      </c>
    </row>
    <row r="53" spans="1:19" ht="12.75" customHeight="1" x14ac:dyDescent="0.2">
      <c r="A53" s="717"/>
      <c r="B53" s="120">
        <f>JUNI!C52</f>
        <v>0</v>
      </c>
      <c r="C53" s="121">
        <f>JUNI!D52</f>
        <v>0</v>
      </c>
      <c r="D53" s="121">
        <f>JUNI!E52</f>
        <v>0</v>
      </c>
      <c r="E53" s="121">
        <f>JUNI!F52</f>
        <v>0</v>
      </c>
      <c r="F53" s="122">
        <f>JUNI!G52</f>
        <v>0</v>
      </c>
      <c r="G53" s="123">
        <f>JUNI!H52</f>
        <v>0</v>
      </c>
      <c r="H53" s="181">
        <f>JUNI!I52</f>
        <v>0</v>
      </c>
      <c r="I53" s="160">
        <f>JUNI!R52</f>
        <v>0</v>
      </c>
      <c r="J53" s="124">
        <f>JUNI!S52</f>
        <v>0</v>
      </c>
      <c r="K53" s="176" t="e">
        <f>JUNI!T52</f>
        <v>#REF!</v>
      </c>
      <c r="L53" s="120">
        <f>JUNI!U52</f>
        <v>0</v>
      </c>
      <c r="M53" s="123">
        <f>JUNI!V52</f>
        <v>0</v>
      </c>
      <c r="N53" s="123">
        <f>JUNI!W52</f>
        <v>0</v>
      </c>
      <c r="O53" s="125">
        <f>JUNI!X52</f>
        <v>0</v>
      </c>
      <c r="P53" s="126" t="e">
        <f>JUNI!Y52</f>
        <v>#REF!</v>
      </c>
      <c r="Q53" s="222" t="b">
        <f>IF(LEFT(JUNI!L52,1)="V",JUNI!R52+JUNI!U52)</f>
        <v>0</v>
      </c>
      <c r="R53" s="241">
        <f>JUNI!Z52</f>
        <v>0</v>
      </c>
      <c r="S53" s="242">
        <f>JUNI!AB52</f>
        <v>0</v>
      </c>
    </row>
    <row r="54" spans="1:19" ht="12.75" customHeight="1" x14ac:dyDescent="0.2">
      <c r="A54" s="717"/>
      <c r="B54" s="120">
        <f>JUNI!C53</f>
        <v>0</v>
      </c>
      <c r="C54" s="121">
        <f>JUNI!D53</f>
        <v>0</v>
      </c>
      <c r="D54" s="121">
        <f>JUNI!E53</f>
        <v>0</v>
      </c>
      <c r="E54" s="121">
        <f>JUNI!F53</f>
        <v>0</v>
      </c>
      <c r="F54" s="122">
        <f>JUNI!G53</f>
        <v>0</v>
      </c>
      <c r="G54" s="123">
        <f>JUNI!H53</f>
        <v>0</v>
      </c>
      <c r="H54" s="181">
        <f>JUNI!I53</f>
        <v>0</v>
      </c>
      <c r="I54" s="160">
        <f>JUNI!R53</f>
        <v>0</v>
      </c>
      <c r="J54" s="124">
        <f>JUNI!S53</f>
        <v>0</v>
      </c>
      <c r="K54" s="176" t="e">
        <f>JUNI!T53</f>
        <v>#REF!</v>
      </c>
      <c r="L54" s="120">
        <f>JUNI!U53</f>
        <v>0</v>
      </c>
      <c r="M54" s="123">
        <f>JUNI!V53</f>
        <v>0</v>
      </c>
      <c r="N54" s="123">
        <f>JUNI!W53</f>
        <v>0</v>
      </c>
      <c r="O54" s="125">
        <f>JUNI!X53</f>
        <v>0</v>
      </c>
      <c r="P54" s="126" t="e">
        <f>JUNI!Y53</f>
        <v>#REF!</v>
      </c>
      <c r="Q54" s="222" t="b">
        <f>IF(LEFT(JUNI!L53,1)="V",JUNI!R53+JUNI!U53)</f>
        <v>0</v>
      </c>
      <c r="R54" s="241">
        <f>JUNI!Z53</f>
        <v>0</v>
      </c>
      <c r="S54" s="242">
        <f>JUNI!AB53</f>
        <v>0</v>
      </c>
    </row>
    <row r="55" spans="1:19" ht="12.75" customHeight="1" x14ac:dyDescent="0.2">
      <c r="A55" s="717"/>
      <c r="B55" s="120">
        <f>JUNI!C54</f>
        <v>0</v>
      </c>
      <c r="C55" s="121">
        <f>JUNI!D54</f>
        <v>0</v>
      </c>
      <c r="D55" s="121">
        <f>JUNI!E54</f>
        <v>0</v>
      </c>
      <c r="E55" s="121">
        <f>JUNI!F54</f>
        <v>0</v>
      </c>
      <c r="F55" s="122">
        <f>JUNI!G54</f>
        <v>0</v>
      </c>
      <c r="G55" s="123">
        <f>JUNI!H54</f>
        <v>0</v>
      </c>
      <c r="H55" s="181">
        <f>JUNI!I54</f>
        <v>0</v>
      </c>
      <c r="I55" s="160">
        <f>JUNI!R54</f>
        <v>0</v>
      </c>
      <c r="J55" s="124">
        <f>JUNI!S54</f>
        <v>0</v>
      </c>
      <c r="K55" s="176" t="e">
        <f>JUNI!T54</f>
        <v>#REF!</v>
      </c>
      <c r="L55" s="120">
        <f>JUNI!U54</f>
        <v>0</v>
      </c>
      <c r="M55" s="123">
        <f>JUNI!V54</f>
        <v>0</v>
      </c>
      <c r="N55" s="123">
        <f>JUNI!W54</f>
        <v>0</v>
      </c>
      <c r="O55" s="125">
        <f>JUNI!X54</f>
        <v>0</v>
      </c>
      <c r="P55" s="126" t="e">
        <f>JUNI!Y54</f>
        <v>#REF!</v>
      </c>
      <c r="Q55" s="222" t="b">
        <f>IF(LEFT(JUNI!L54,1)="V",JUNI!R54+JUNI!U54)</f>
        <v>0</v>
      </c>
      <c r="R55" s="241">
        <f>JUNI!Z54</f>
        <v>0</v>
      </c>
      <c r="S55" s="242">
        <f>JUNI!AB54</f>
        <v>0</v>
      </c>
    </row>
    <row r="56" spans="1:19" ht="13.5" customHeight="1" thickBot="1" x14ac:dyDescent="0.25">
      <c r="A56" s="718"/>
      <c r="B56" s="127" t="e">
        <f>JUNI!C55</f>
        <v>#REF!</v>
      </c>
      <c r="C56" s="128">
        <f>JUNI!D55</f>
        <v>0</v>
      </c>
      <c r="D56" s="128">
        <f>JUNI!E55</f>
        <v>0</v>
      </c>
      <c r="E56" s="128">
        <f>JUNI!F55</f>
        <v>0</v>
      </c>
      <c r="F56" s="129">
        <f>JUNI!G55</f>
        <v>0</v>
      </c>
      <c r="G56" s="130">
        <f>JUNI!H55</f>
        <v>0</v>
      </c>
      <c r="H56" s="182">
        <f>JUNI!I55</f>
        <v>0</v>
      </c>
      <c r="I56" s="161">
        <f>JUNI!R55</f>
        <v>0</v>
      </c>
      <c r="J56" s="131">
        <f>JUNI!S55</f>
        <v>0</v>
      </c>
      <c r="K56" s="178" t="e">
        <f>JUNI!T55</f>
        <v>#REF!</v>
      </c>
      <c r="L56" s="127">
        <f>JUNI!U55</f>
        <v>0</v>
      </c>
      <c r="M56" s="130">
        <f>JUNI!V55</f>
        <v>0</v>
      </c>
      <c r="N56" s="130">
        <f>JUNI!W55</f>
        <v>0</v>
      </c>
      <c r="O56" s="132">
        <f>JUNI!X55</f>
        <v>0</v>
      </c>
      <c r="P56" s="133" t="e">
        <f>JUNI!Y55</f>
        <v>#REF!</v>
      </c>
      <c r="Q56" s="224" t="b">
        <f>IF(LEFT(JUNI!L55,1)="V",JUNI!R55+JUNI!U55)</f>
        <v>0</v>
      </c>
      <c r="R56" s="245">
        <f>JUNI!Z55</f>
        <v>0</v>
      </c>
      <c r="S56" s="246">
        <f>JUNI!AB55</f>
        <v>0</v>
      </c>
    </row>
    <row r="57" spans="1:19" ht="12.75" customHeight="1" x14ac:dyDescent="0.2">
      <c r="A57" s="716">
        <f>JUNI!B56</f>
        <v>42896</v>
      </c>
      <c r="B57" s="134">
        <f>JUNI!C56</f>
        <v>0</v>
      </c>
      <c r="C57" s="135">
        <f>JUNI!D56</f>
        <v>0</v>
      </c>
      <c r="D57" s="135">
        <f>JUNI!E56</f>
        <v>0</v>
      </c>
      <c r="E57" s="135">
        <f>JUNI!F56</f>
        <v>0</v>
      </c>
      <c r="F57" s="136">
        <f>JUNI!G56</f>
        <v>0</v>
      </c>
      <c r="G57" s="137">
        <f>JUNI!H56</f>
        <v>0</v>
      </c>
      <c r="H57" s="183">
        <f>JUNI!I56</f>
        <v>0</v>
      </c>
      <c r="I57" s="169">
        <f>JUNI!R56</f>
        <v>0</v>
      </c>
      <c r="J57" s="138">
        <f>JUNI!S56</f>
        <v>0</v>
      </c>
      <c r="K57" s="179" t="e">
        <f>JUNI!T56</f>
        <v>#REF!</v>
      </c>
      <c r="L57" s="134">
        <f>JUNI!U56</f>
        <v>0</v>
      </c>
      <c r="M57" s="137">
        <f>JUNI!V56</f>
        <v>0</v>
      </c>
      <c r="N57" s="137">
        <f>JUNI!W56</f>
        <v>0</v>
      </c>
      <c r="O57" s="139">
        <f>JUNI!X56</f>
        <v>0</v>
      </c>
      <c r="P57" s="140" t="e">
        <f>JUNI!Y56</f>
        <v>#REF!</v>
      </c>
      <c r="Q57" s="225" t="b">
        <f>IF(LEFT(JUNI!L56,1)="V",JUNI!R56+JUNI!U56)</f>
        <v>0</v>
      </c>
      <c r="R57" s="239">
        <f>JUNI!Z56</f>
        <v>0</v>
      </c>
      <c r="S57" s="240">
        <f>JUNI!AB56</f>
        <v>0</v>
      </c>
    </row>
    <row r="58" spans="1:19" ht="12.75" customHeight="1" x14ac:dyDescent="0.2">
      <c r="A58" s="717"/>
      <c r="B58" s="120">
        <f>JUNI!C57</f>
        <v>0</v>
      </c>
      <c r="C58" s="121">
        <f>JUNI!D57</f>
        <v>0</v>
      </c>
      <c r="D58" s="121">
        <f>JUNI!E57</f>
        <v>0</v>
      </c>
      <c r="E58" s="121">
        <f>JUNI!F57</f>
        <v>0</v>
      </c>
      <c r="F58" s="122">
        <f>JUNI!G57</f>
        <v>0</v>
      </c>
      <c r="G58" s="123">
        <f>JUNI!H57</f>
        <v>0</v>
      </c>
      <c r="H58" s="181">
        <f>JUNI!I57</f>
        <v>0</v>
      </c>
      <c r="I58" s="160">
        <f>JUNI!R57</f>
        <v>0</v>
      </c>
      <c r="J58" s="124">
        <f>JUNI!S57</f>
        <v>0</v>
      </c>
      <c r="K58" s="176" t="e">
        <f>JUNI!T57</f>
        <v>#REF!</v>
      </c>
      <c r="L58" s="120">
        <f>JUNI!U57</f>
        <v>0</v>
      </c>
      <c r="M58" s="123">
        <f>JUNI!V57</f>
        <v>0</v>
      </c>
      <c r="N58" s="123">
        <f>JUNI!W57</f>
        <v>0</v>
      </c>
      <c r="O58" s="125">
        <f>JUNI!X57</f>
        <v>0</v>
      </c>
      <c r="P58" s="126" t="e">
        <f>JUNI!Y57</f>
        <v>#REF!</v>
      </c>
      <c r="Q58" s="222" t="b">
        <f>IF(LEFT(JUNI!L57,1)="V",JUNI!R57+JUNI!U57)</f>
        <v>0</v>
      </c>
      <c r="R58" s="241">
        <f>JUNI!Z57</f>
        <v>0</v>
      </c>
      <c r="S58" s="242">
        <f>JUNI!AB57</f>
        <v>0</v>
      </c>
    </row>
    <row r="59" spans="1:19" ht="12.75" customHeight="1" x14ac:dyDescent="0.2">
      <c r="A59" s="717"/>
      <c r="B59" s="120">
        <f>JUNI!C58</f>
        <v>0</v>
      </c>
      <c r="C59" s="121">
        <f>JUNI!D58</f>
        <v>0</v>
      </c>
      <c r="D59" s="121">
        <f>JUNI!E58</f>
        <v>0</v>
      </c>
      <c r="E59" s="121">
        <f>JUNI!F58</f>
        <v>0</v>
      </c>
      <c r="F59" s="122">
        <f>JUNI!G58</f>
        <v>0</v>
      </c>
      <c r="G59" s="123">
        <f>JUNI!H58</f>
        <v>0</v>
      </c>
      <c r="H59" s="181">
        <f>JUNI!I58</f>
        <v>0</v>
      </c>
      <c r="I59" s="160">
        <f>JUNI!R58</f>
        <v>0</v>
      </c>
      <c r="J59" s="124">
        <f>JUNI!S58</f>
        <v>0</v>
      </c>
      <c r="K59" s="176" t="e">
        <f>JUNI!T58</f>
        <v>#REF!</v>
      </c>
      <c r="L59" s="120">
        <f>JUNI!U58</f>
        <v>0</v>
      </c>
      <c r="M59" s="123">
        <f>JUNI!V58</f>
        <v>0</v>
      </c>
      <c r="N59" s="123">
        <f>JUNI!W58</f>
        <v>0</v>
      </c>
      <c r="O59" s="125">
        <f>JUNI!X58</f>
        <v>0</v>
      </c>
      <c r="P59" s="126" t="e">
        <f>JUNI!Y58</f>
        <v>#REF!</v>
      </c>
      <c r="Q59" s="222" t="b">
        <f>IF(LEFT(JUNI!L58,1)="V",JUNI!R58+JUNI!U58)</f>
        <v>0</v>
      </c>
      <c r="R59" s="241">
        <f>JUNI!Z58</f>
        <v>0</v>
      </c>
      <c r="S59" s="242">
        <f>JUNI!AB58</f>
        <v>0</v>
      </c>
    </row>
    <row r="60" spans="1:19" ht="12.75" customHeight="1" x14ac:dyDescent="0.2">
      <c r="A60" s="717"/>
      <c r="B60" s="120">
        <f>JUNI!C59</f>
        <v>0</v>
      </c>
      <c r="C60" s="121">
        <f>JUNI!D59</f>
        <v>0</v>
      </c>
      <c r="D60" s="121">
        <f>JUNI!E59</f>
        <v>0</v>
      </c>
      <c r="E60" s="121">
        <f>JUNI!F59</f>
        <v>0</v>
      </c>
      <c r="F60" s="122">
        <f>JUNI!G59</f>
        <v>0</v>
      </c>
      <c r="G60" s="123">
        <f>JUNI!H59</f>
        <v>0</v>
      </c>
      <c r="H60" s="181">
        <f>JUNI!I59</f>
        <v>0</v>
      </c>
      <c r="I60" s="160">
        <f>JUNI!R59</f>
        <v>0</v>
      </c>
      <c r="J60" s="124">
        <f>JUNI!S59</f>
        <v>0</v>
      </c>
      <c r="K60" s="176" t="e">
        <f>JUNI!T59</f>
        <v>#REF!</v>
      </c>
      <c r="L60" s="120">
        <f>JUNI!U59</f>
        <v>0</v>
      </c>
      <c r="M60" s="123">
        <f>JUNI!V59</f>
        <v>0</v>
      </c>
      <c r="N60" s="123">
        <f>JUNI!W59</f>
        <v>0</v>
      </c>
      <c r="O60" s="125">
        <f>JUNI!X59</f>
        <v>0</v>
      </c>
      <c r="P60" s="126" t="e">
        <f>JUNI!Y59</f>
        <v>#REF!</v>
      </c>
      <c r="Q60" s="222" t="b">
        <f>IF(LEFT(JUNI!L59,1)="V",JUNI!R59+JUNI!U59)</f>
        <v>0</v>
      </c>
      <c r="R60" s="241">
        <f>JUNI!Z59</f>
        <v>0</v>
      </c>
      <c r="S60" s="242">
        <f>JUNI!AB59</f>
        <v>0</v>
      </c>
    </row>
    <row r="61" spans="1:19" ht="13.5" customHeight="1" thickBot="1" x14ac:dyDescent="0.25">
      <c r="A61" s="718"/>
      <c r="B61" s="141" t="e">
        <f>JUNI!C60</f>
        <v>#REF!</v>
      </c>
      <c r="C61" s="142">
        <f>JUNI!D60</f>
        <v>0</v>
      </c>
      <c r="D61" s="142">
        <f>JUNI!E60</f>
        <v>0</v>
      </c>
      <c r="E61" s="142">
        <f>JUNI!F60</f>
        <v>0</v>
      </c>
      <c r="F61" s="143">
        <f>JUNI!G60</f>
        <v>0</v>
      </c>
      <c r="G61" s="144">
        <f>JUNI!H60</f>
        <v>0</v>
      </c>
      <c r="H61" s="184">
        <f>JUNI!I60</f>
        <v>0</v>
      </c>
      <c r="I61" s="168">
        <f>JUNI!R60</f>
        <v>0</v>
      </c>
      <c r="J61" s="145">
        <f>JUNI!S60</f>
        <v>0</v>
      </c>
      <c r="K61" s="177" t="e">
        <f>JUNI!T60</f>
        <v>#REF!</v>
      </c>
      <c r="L61" s="141">
        <f>JUNI!U60</f>
        <v>0</v>
      </c>
      <c r="M61" s="144">
        <f>JUNI!V60</f>
        <v>0</v>
      </c>
      <c r="N61" s="144">
        <f>JUNI!W60</f>
        <v>0</v>
      </c>
      <c r="O61" s="146">
        <f>JUNI!X60</f>
        <v>0</v>
      </c>
      <c r="P61" s="147" t="e">
        <f>JUNI!Y60</f>
        <v>#REF!</v>
      </c>
      <c r="Q61" s="223" t="b">
        <f>IF(LEFT(JUNI!L60,1)="V",JUNI!R60+JUNI!U60)</f>
        <v>0</v>
      </c>
      <c r="R61" s="243">
        <f>JUNI!Z60</f>
        <v>0</v>
      </c>
      <c r="S61" s="244">
        <f>JUNI!AB60</f>
        <v>0</v>
      </c>
    </row>
    <row r="62" spans="1:19" ht="12.75" customHeight="1" x14ac:dyDescent="0.2">
      <c r="A62" s="716">
        <f>JUNI!B61</f>
        <v>42897</v>
      </c>
      <c r="B62" s="113">
        <f>JUNI!C61</f>
        <v>0</v>
      </c>
      <c r="C62" s="114">
        <f>JUNI!D61</f>
        <v>0</v>
      </c>
      <c r="D62" s="114">
        <f>JUNI!E61</f>
        <v>0</v>
      </c>
      <c r="E62" s="114">
        <f>JUNI!F61</f>
        <v>0</v>
      </c>
      <c r="F62" s="115">
        <f>JUNI!G61</f>
        <v>0</v>
      </c>
      <c r="G62" s="116">
        <f>JUNI!H61</f>
        <v>0</v>
      </c>
      <c r="H62" s="180">
        <f>JUNI!I61</f>
        <v>0</v>
      </c>
      <c r="I62" s="159">
        <f>JUNI!R61</f>
        <v>0</v>
      </c>
      <c r="J62" s="117">
        <f>JUNI!S61</f>
        <v>0</v>
      </c>
      <c r="K62" s="175" t="e">
        <f>JUNI!T61</f>
        <v>#REF!</v>
      </c>
      <c r="L62" s="113">
        <f>JUNI!U61</f>
        <v>0</v>
      </c>
      <c r="M62" s="116">
        <f>JUNI!V61</f>
        <v>0</v>
      </c>
      <c r="N62" s="116">
        <f>JUNI!W61</f>
        <v>0</v>
      </c>
      <c r="O62" s="118">
        <f>JUNI!X61</f>
        <v>0</v>
      </c>
      <c r="P62" s="119" t="e">
        <f>JUNI!Y61</f>
        <v>#REF!</v>
      </c>
      <c r="Q62" s="221" t="b">
        <f>IF(LEFT(JUNI!L61,1)="V",JUNI!R61+JUNI!U61)</f>
        <v>0</v>
      </c>
      <c r="R62" s="247">
        <f>JUNI!Z61</f>
        <v>0</v>
      </c>
      <c r="S62" s="248">
        <f>JUNI!AB61</f>
        <v>0</v>
      </c>
    </row>
    <row r="63" spans="1:19" ht="12.75" customHeight="1" x14ac:dyDescent="0.2">
      <c r="A63" s="717"/>
      <c r="B63" s="120">
        <f>JUNI!C62</f>
        <v>0</v>
      </c>
      <c r="C63" s="121">
        <f>JUNI!D62</f>
        <v>0</v>
      </c>
      <c r="D63" s="121">
        <f>JUNI!E62</f>
        <v>0</v>
      </c>
      <c r="E63" s="121">
        <f>JUNI!F62</f>
        <v>0</v>
      </c>
      <c r="F63" s="122">
        <f>JUNI!G62</f>
        <v>0</v>
      </c>
      <c r="G63" s="123">
        <f>JUNI!H62</f>
        <v>0</v>
      </c>
      <c r="H63" s="181">
        <f>JUNI!I62</f>
        <v>0</v>
      </c>
      <c r="I63" s="160">
        <f>JUNI!R62</f>
        <v>0</v>
      </c>
      <c r="J63" s="124">
        <f>JUNI!S62</f>
        <v>0</v>
      </c>
      <c r="K63" s="176" t="e">
        <f>JUNI!T62</f>
        <v>#REF!</v>
      </c>
      <c r="L63" s="120">
        <f>JUNI!U62</f>
        <v>0</v>
      </c>
      <c r="M63" s="123">
        <f>JUNI!V62</f>
        <v>0</v>
      </c>
      <c r="N63" s="123">
        <f>JUNI!W62</f>
        <v>0</v>
      </c>
      <c r="O63" s="125">
        <f>JUNI!X62</f>
        <v>0</v>
      </c>
      <c r="P63" s="126" t="e">
        <f>JUNI!Y62</f>
        <v>#REF!</v>
      </c>
      <c r="Q63" s="222" t="b">
        <f>IF(LEFT(JUNI!L62,1)="V",JUNI!R62+JUNI!U62)</f>
        <v>0</v>
      </c>
      <c r="R63" s="241">
        <f>JUNI!Z62</f>
        <v>0</v>
      </c>
      <c r="S63" s="242">
        <f>JUNI!AB62</f>
        <v>0</v>
      </c>
    </row>
    <row r="64" spans="1:19" ht="12.75" customHeight="1" x14ac:dyDescent="0.2">
      <c r="A64" s="717"/>
      <c r="B64" s="120">
        <f>JUNI!C63</f>
        <v>0</v>
      </c>
      <c r="C64" s="121">
        <f>JUNI!D63</f>
        <v>0</v>
      </c>
      <c r="D64" s="121">
        <f>JUNI!E63</f>
        <v>0</v>
      </c>
      <c r="E64" s="121">
        <f>JUNI!F63</f>
        <v>0</v>
      </c>
      <c r="F64" s="122">
        <f>JUNI!G63</f>
        <v>0</v>
      </c>
      <c r="G64" s="123">
        <f>JUNI!H63</f>
        <v>0</v>
      </c>
      <c r="H64" s="181">
        <f>JUNI!I63</f>
        <v>0</v>
      </c>
      <c r="I64" s="160">
        <f>JUNI!R63</f>
        <v>0</v>
      </c>
      <c r="J64" s="124">
        <f>JUNI!S63</f>
        <v>0</v>
      </c>
      <c r="K64" s="176" t="e">
        <f>JUNI!T63</f>
        <v>#REF!</v>
      </c>
      <c r="L64" s="120">
        <f>JUNI!U63</f>
        <v>0</v>
      </c>
      <c r="M64" s="123">
        <f>JUNI!V63</f>
        <v>0</v>
      </c>
      <c r="N64" s="123">
        <f>JUNI!W63</f>
        <v>0</v>
      </c>
      <c r="O64" s="125">
        <f>JUNI!X63</f>
        <v>0</v>
      </c>
      <c r="P64" s="126" t="e">
        <f>JUNI!Y63</f>
        <v>#REF!</v>
      </c>
      <c r="Q64" s="222" t="b">
        <f>IF(LEFT(JUNI!L63,1)="V",JUNI!R63+JUNI!U63)</f>
        <v>0</v>
      </c>
      <c r="R64" s="241">
        <f>JUNI!Z63</f>
        <v>0</v>
      </c>
      <c r="S64" s="242">
        <f>JUNI!AB63</f>
        <v>0</v>
      </c>
    </row>
    <row r="65" spans="1:19" ht="12.75" customHeight="1" x14ac:dyDescent="0.2">
      <c r="A65" s="717"/>
      <c r="B65" s="120">
        <f>JUNI!C64</f>
        <v>0</v>
      </c>
      <c r="C65" s="121">
        <f>JUNI!D64</f>
        <v>0</v>
      </c>
      <c r="D65" s="121">
        <f>JUNI!E64</f>
        <v>0</v>
      </c>
      <c r="E65" s="121">
        <f>JUNI!F64</f>
        <v>0</v>
      </c>
      <c r="F65" s="122">
        <f>JUNI!G64</f>
        <v>0</v>
      </c>
      <c r="G65" s="123">
        <f>JUNI!H64</f>
        <v>0</v>
      </c>
      <c r="H65" s="181">
        <f>JUNI!I64</f>
        <v>0</v>
      </c>
      <c r="I65" s="160">
        <f>JUNI!R64</f>
        <v>0</v>
      </c>
      <c r="J65" s="124">
        <f>JUNI!S64</f>
        <v>0</v>
      </c>
      <c r="K65" s="176" t="e">
        <f>JUNI!T64</f>
        <v>#REF!</v>
      </c>
      <c r="L65" s="120">
        <f>JUNI!U64</f>
        <v>0</v>
      </c>
      <c r="M65" s="123">
        <f>JUNI!V64</f>
        <v>0</v>
      </c>
      <c r="N65" s="123">
        <f>JUNI!W64</f>
        <v>0</v>
      </c>
      <c r="O65" s="125">
        <f>JUNI!X64</f>
        <v>0</v>
      </c>
      <c r="P65" s="126" t="e">
        <f>JUNI!Y64</f>
        <v>#REF!</v>
      </c>
      <c r="Q65" s="222" t="b">
        <f>IF(LEFT(JUNI!L64,1)="V",JUNI!R64+JUNI!U64)</f>
        <v>0</v>
      </c>
      <c r="R65" s="241">
        <f>JUNI!Z64</f>
        <v>0</v>
      </c>
      <c r="S65" s="242">
        <f>JUNI!AB64</f>
        <v>0</v>
      </c>
    </row>
    <row r="66" spans="1:19" ht="13.5" customHeight="1" thickBot="1" x14ac:dyDescent="0.25">
      <c r="A66" s="718"/>
      <c r="B66" s="127" t="e">
        <f>JUNI!C65</f>
        <v>#REF!</v>
      </c>
      <c r="C66" s="128">
        <f>JUNI!D65</f>
        <v>0</v>
      </c>
      <c r="D66" s="128">
        <f>JUNI!E65</f>
        <v>0</v>
      </c>
      <c r="E66" s="128">
        <f>JUNI!F65</f>
        <v>0</v>
      </c>
      <c r="F66" s="129">
        <f>JUNI!G65</f>
        <v>0</v>
      </c>
      <c r="G66" s="130">
        <f>JUNI!H65</f>
        <v>0</v>
      </c>
      <c r="H66" s="182">
        <f>JUNI!I65</f>
        <v>0</v>
      </c>
      <c r="I66" s="161">
        <f>JUNI!R65</f>
        <v>0</v>
      </c>
      <c r="J66" s="131">
        <f>JUNI!S65</f>
        <v>0</v>
      </c>
      <c r="K66" s="178" t="e">
        <f>JUNI!T65</f>
        <v>#REF!</v>
      </c>
      <c r="L66" s="127">
        <f>JUNI!U65</f>
        <v>0</v>
      </c>
      <c r="M66" s="130">
        <f>JUNI!V65</f>
        <v>0</v>
      </c>
      <c r="N66" s="130">
        <f>JUNI!W65</f>
        <v>0</v>
      </c>
      <c r="O66" s="132">
        <f>JUNI!X65</f>
        <v>0</v>
      </c>
      <c r="P66" s="133" t="e">
        <f>JUNI!Y65</f>
        <v>#REF!</v>
      </c>
      <c r="Q66" s="224" t="b">
        <f>IF(LEFT(JUNI!L65,1)="V",JUNI!R65+JUNI!U65)</f>
        <v>0</v>
      </c>
      <c r="R66" s="245">
        <f>JUNI!Z65</f>
        <v>0</v>
      </c>
      <c r="S66" s="246">
        <f>JUNI!AB65</f>
        <v>0</v>
      </c>
    </row>
    <row r="67" spans="1:19" ht="12.75" customHeight="1" x14ac:dyDescent="0.2">
      <c r="A67" s="716">
        <f>JUNI!B66</f>
        <v>42898</v>
      </c>
      <c r="B67" s="134">
        <f>JUNI!C66</f>
        <v>0</v>
      </c>
      <c r="C67" s="135">
        <f>JUNI!D66</f>
        <v>0</v>
      </c>
      <c r="D67" s="135">
        <f>JUNI!E66</f>
        <v>0</v>
      </c>
      <c r="E67" s="135">
        <f>JUNI!F66</f>
        <v>0</v>
      </c>
      <c r="F67" s="136">
        <f>JUNI!G66</f>
        <v>0</v>
      </c>
      <c r="G67" s="137">
        <f>JUNI!H66</f>
        <v>0</v>
      </c>
      <c r="H67" s="183">
        <f>JUNI!I66</f>
        <v>0</v>
      </c>
      <c r="I67" s="169">
        <f>JUNI!R66</f>
        <v>0</v>
      </c>
      <c r="J67" s="138">
        <f>JUNI!S66</f>
        <v>0</v>
      </c>
      <c r="K67" s="179" t="e">
        <f>JUNI!T66</f>
        <v>#REF!</v>
      </c>
      <c r="L67" s="134">
        <f>JUNI!U66</f>
        <v>0</v>
      </c>
      <c r="M67" s="137">
        <f>JUNI!V66</f>
        <v>0</v>
      </c>
      <c r="N67" s="137">
        <f>JUNI!W66</f>
        <v>0</v>
      </c>
      <c r="O67" s="139">
        <f>JUNI!X66</f>
        <v>0</v>
      </c>
      <c r="P67" s="140" t="e">
        <f>JUNI!Y66</f>
        <v>#REF!</v>
      </c>
      <c r="Q67" s="225" t="b">
        <f>IF(LEFT(JUNI!L66,1)="V",JUNI!R66+JUNI!U66)</f>
        <v>0</v>
      </c>
      <c r="R67" s="239">
        <f>JUNI!Z66</f>
        <v>0</v>
      </c>
      <c r="S67" s="240">
        <f>JUNI!AB66</f>
        <v>0</v>
      </c>
    </row>
    <row r="68" spans="1:19" ht="12.75" customHeight="1" x14ac:dyDescent="0.2">
      <c r="A68" s="717"/>
      <c r="B68" s="120">
        <f>JUNI!C67</f>
        <v>0</v>
      </c>
      <c r="C68" s="121">
        <f>JUNI!D67</f>
        <v>0</v>
      </c>
      <c r="D68" s="121">
        <f>JUNI!E67</f>
        <v>0</v>
      </c>
      <c r="E68" s="121">
        <f>JUNI!F67</f>
        <v>0</v>
      </c>
      <c r="F68" s="122">
        <f>JUNI!G67</f>
        <v>0</v>
      </c>
      <c r="G68" s="123">
        <f>JUNI!H67</f>
        <v>0</v>
      </c>
      <c r="H68" s="181">
        <f>JUNI!I67</f>
        <v>0</v>
      </c>
      <c r="I68" s="160">
        <f>JUNI!R67</f>
        <v>0</v>
      </c>
      <c r="J68" s="124">
        <f>JUNI!S67</f>
        <v>0</v>
      </c>
      <c r="K68" s="176" t="e">
        <f>JUNI!T67</f>
        <v>#REF!</v>
      </c>
      <c r="L68" s="120">
        <f>JUNI!U67</f>
        <v>0</v>
      </c>
      <c r="M68" s="123">
        <f>JUNI!V67</f>
        <v>0</v>
      </c>
      <c r="N68" s="123">
        <f>JUNI!W67</f>
        <v>0</v>
      </c>
      <c r="O68" s="125">
        <f>JUNI!X67</f>
        <v>0</v>
      </c>
      <c r="P68" s="126" t="e">
        <f>JUNI!Y67</f>
        <v>#REF!</v>
      </c>
      <c r="Q68" s="222" t="b">
        <f>IF(LEFT(JUNI!L67,1)="V",JUNI!R67+JUNI!U67)</f>
        <v>0</v>
      </c>
      <c r="R68" s="241">
        <f>JUNI!Z67</f>
        <v>0</v>
      </c>
      <c r="S68" s="242">
        <f>JUNI!AB67</f>
        <v>0</v>
      </c>
    </row>
    <row r="69" spans="1:19" ht="12.75" customHeight="1" x14ac:dyDescent="0.2">
      <c r="A69" s="717"/>
      <c r="B69" s="120">
        <f>JUNI!C68</f>
        <v>0</v>
      </c>
      <c r="C69" s="121">
        <f>JUNI!D68</f>
        <v>0</v>
      </c>
      <c r="D69" s="121">
        <f>JUNI!E68</f>
        <v>0</v>
      </c>
      <c r="E69" s="121">
        <f>JUNI!F68</f>
        <v>0</v>
      </c>
      <c r="F69" s="122">
        <f>JUNI!G68</f>
        <v>0</v>
      </c>
      <c r="G69" s="123">
        <f>JUNI!H68</f>
        <v>0</v>
      </c>
      <c r="H69" s="181">
        <f>JUNI!I68</f>
        <v>0</v>
      </c>
      <c r="I69" s="160">
        <f>JUNI!R68</f>
        <v>0</v>
      </c>
      <c r="J69" s="124">
        <f>JUNI!S68</f>
        <v>0</v>
      </c>
      <c r="K69" s="176" t="e">
        <f>JUNI!T68</f>
        <v>#REF!</v>
      </c>
      <c r="L69" s="120">
        <f>JUNI!U68</f>
        <v>0</v>
      </c>
      <c r="M69" s="123">
        <f>JUNI!V68</f>
        <v>0</v>
      </c>
      <c r="N69" s="123">
        <f>JUNI!W68</f>
        <v>0</v>
      </c>
      <c r="O69" s="125">
        <f>JUNI!X68</f>
        <v>0</v>
      </c>
      <c r="P69" s="126" t="e">
        <f>JUNI!Y68</f>
        <v>#REF!</v>
      </c>
      <c r="Q69" s="222" t="b">
        <f>IF(LEFT(JUNI!L68,1)="V",JUNI!R68+JUNI!U68)</f>
        <v>0</v>
      </c>
      <c r="R69" s="241">
        <f>JUNI!Z68</f>
        <v>0</v>
      </c>
      <c r="S69" s="242">
        <f>JUNI!AB68</f>
        <v>0</v>
      </c>
    </row>
    <row r="70" spans="1:19" ht="12.75" customHeight="1" x14ac:dyDescent="0.2">
      <c r="A70" s="717"/>
      <c r="B70" s="120">
        <f>JUNI!C69</f>
        <v>0</v>
      </c>
      <c r="C70" s="121">
        <f>JUNI!D69</f>
        <v>0</v>
      </c>
      <c r="D70" s="121">
        <f>JUNI!E69</f>
        <v>0</v>
      </c>
      <c r="E70" s="121">
        <f>JUNI!F69</f>
        <v>0</v>
      </c>
      <c r="F70" s="122">
        <f>JUNI!G69</f>
        <v>0</v>
      </c>
      <c r="G70" s="123">
        <f>JUNI!H69</f>
        <v>0</v>
      </c>
      <c r="H70" s="181">
        <f>JUNI!I69</f>
        <v>0</v>
      </c>
      <c r="I70" s="160">
        <f>JUNI!R69</f>
        <v>0</v>
      </c>
      <c r="J70" s="124">
        <f>JUNI!S69</f>
        <v>0</v>
      </c>
      <c r="K70" s="176" t="e">
        <f>JUNI!T69</f>
        <v>#REF!</v>
      </c>
      <c r="L70" s="120">
        <f>JUNI!U69</f>
        <v>0</v>
      </c>
      <c r="M70" s="123">
        <f>JUNI!V69</f>
        <v>0</v>
      </c>
      <c r="N70" s="123">
        <f>JUNI!W69</f>
        <v>0</v>
      </c>
      <c r="O70" s="125">
        <f>JUNI!X69</f>
        <v>0</v>
      </c>
      <c r="P70" s="126" t="e">
        <f>JUNI!Y69</f>
        <v>#REF!</v>
      </c>
      <c r="Q70" s="222" t="b">
        <f>IF(LEFT(JUNI!L69,1)="V",JUNI!R69+JUNI!U69)</f>
        <v>0</v>
      </c>
      <c r="R70" s="241">
        <f>JUNI!Z69</f>
        <v>0</v>
      </c>
      <c r="S70" s="242">
        <f>JUNI!AB69</f>
        <v>0</v>
      </c>
    </row>
    <row r="71" spans="1:19" ht="13.5" customHeight="1" thickBot="1" x14ac:dyDescent="0.25">
      <c r="A71" s="718"/>
      <c r="B71" s="141" t="e">
        <f>JUNI!C70</f>
        <v>#REF!</v>
      </c>
      <c r="C71" s="142">
        <f>JUNI!D70</f>
        <v>0</v>
      </c>
      <c r="D71" s="142">
        <f>JUNI!E70</f>
        <v>0</v>
      </c>
      <c r="E71" s="142">
        <f>JUNI!F70</f>
        <v>0</v>
      </c>
      <c r="F71" s="143">
        <f>JUNI!G70</f>
        <v>0</v>
      </c>
      <c r="G71" s="144">
        <f>JUNI!H70</f>
        <v>0</v>
      </c>
      <c r="H71" s="184">
        <f>JUNI!I70</f>
        <v>0</v>
      </c>
      <c r="I71" s="168">
        <f>JUNI!R70</f>
        <v>0</v>
      </c>
      <c r="J71" s="145">
        <f>JUNI!S70</f>
        <v>0</v>
      </c>
      <c r="K71" s="177" t="e">
        <f>JUNI!T70</f>
        <v>#REF!</v>
      </c>
      <c r="L71" s="141">
        <f>JUNI!U70</f>
        <v>0</v>
      </c>
      <c r="M71" s="144">
        <f>JUNI!V70</f>
        <v>0</v>
      </c>
      <c r="N71" s="144">
        <f>JUNI!W70</f>
        <v>0</v>
      </c>
      <c r="O71" s="146">
        <f>JUNI!X70</f>
        <v>0</v>
      </c>
      <c r="P71" s="147" t="e">
        <f>JUNI!Y70</f>
        <v>#REF!</v>
      </c>
      <c r="Q71" s="223" t="b">
        <f>IF(LEFT(JUNI!L70,1)="V",JUNI!R70+JUNI!U70)</f>
        <v>0</v>
      </c>
      <c r="R71" s="243">
        <f>JUNI!Z70</f>
        <v>0</v>
      </c>
      <c r="S71" s="244">
        <f>JUNI!AB70</f>
        <v>0</v>
      </c>
    </row>
    <row r="72" spans="1:19" ht="12.75" customHeight="1" x14ac:dyDescent="0.2">
      <c r="A72" s="716">
        <f>JUNI!B71</f>
        <v>42899</v>
      </c>
      <c r="B72" s="113">
        <f>JUNI!C71</f>
        <v>0</v>
      </c>
      <c r="C72" s="114">
        <f>JUNI!D71</f>
        <v>0</v>
      </c>
      <c r="D72" s="114">
        <f>JUNI!E71</f>
        <v>0</v>
      </c>
      <c r="E72" s="114">
        <f>JUNI!F71</f>
        <v>0</v>
      </c>
      <c r="F72" s="115">
        <f>JUNI!G71</f>
        <v>0</v>
      </c>
      <c r="G72" s="116">
        <f>JUNI!H71</f>
        <v>0</v>
      </c>
      <c r="H72" s="180">
        <f>JUNI!I71</f>
        <v>0</v>
      </c>
      <c r="I72" s="159">
        <f>JUNI!R71</f>
        <v>0</v>
      </c>
      <c r="J72" s="117">
        <f>JUNI!S71</f>
        <v>0</v>
      </c>
      <c r="K72" s="175" t="e">
        <f>JUNI!T71</f>
        <v>#REF!</v>
      </c>
      <c r="L72" s="113">
        <f>JUNI!U71</f>
        <v>0</v>
      </c>
      <c r="M72" s="116">
        <f>JUNI!V71</f>
        <v>0</v>
      </c>
      <c r="N72" s="116">
        <f>JUNI!W71</f>
        <v>0</v>
      </c>
      <c r="O72" s="118">
        <f>JUNI!X71</f>
        <v>0</v>
      </c>
      <c r="P72" s="119" t="e">
        <f>JUNI!Y71</f>
        <v>#REF!</v>
      </c>
      <c r="Q72" s="221" t="b">
        <f>IF(LEFT(JUNI!L71,1)="V",JUNI!R71+JUNI!U71)</f>
        <v>0</v>
      </c>
      <c r="R72" s="239">
        <f>JUNI!Z71</f>
        <v>0</v>
      </c>
      <c r="S72" s="240">
        <f>JUNI!AB71</f>
        <v>0</v>
      </c>
    </row>
    <row r="73" spans="1:19" ht="12.75" customHeight="1" x14ac:dyDescent="0.2">
      <c r="A73" s="717"/>
      <c r="B73" s="120">
        <f>JUNI!C72</f>
        <v>0</v>
      </c>
      <c r="C73" s="121">
        <f>JUNI!D72</f>
        <v>0</v>
      </c>
      <c r="D73" s="121">
        <f>JUNI!E72</f>
        <v>0</v>
      </c>
      <c r="E73" s="121">
        <f>JUNI!F72</f>
        <v>0</v>
      </c>
      <c r="F73" s="122">
        <f>JUNI!G72</f>
        <v>0</v>
      </c>
      <c r="G73" s="123">
        <f>JUNI!H72</f>
        <v>0</v>
      </c>
      <c r="H73" s="181">
        <f>JUNI!I72</f>
        <v>0</v>
      </c>
      <c r="I73" s="160">
        <f>JUNI!R72</f>
        <v>0</v>
      </c>
      <c r="J73" s="124">
        <f>JUNI!S72</f>
        <v>0</v>
      </c>
      <c r="K73" s="176" t="e">
        <f>JUNI!T72</f>
        <v>#REF!</v>
      </c>
      <c r="L73" s="120">
        <f>JUNI!U72</f>
        <v>0</v>
      </c>
      <c r="M73" s="123">
        <f>JUNI!V72</f>
        <v>0</v>
      </c>
      <c r="N73" s="123">
        <f>JUNI!W72</f>
        <v>0</v>
      </c>
      <c r="O73" s="125">
        <f>JUNI!X72</f>
        <v>0</v>
      </c>
      <c r="P73" s="126" t="e">
        <f>JUNI!Y72</f>
        <v>#REF!</v>
      </c>
      <c r="Q73" s="222" t="b">
        <f>IF(LEFT(JUNI!L72,1)="V",JUNI!R72+JUNI!U72)</f>
        <v>0</v>
      </c>
      <c r="R73" s="241">
        <f>JUNI!Z72</f>
        <v>0</v>
      </c>
      <c r="S73" s="242">
        <f>JUNI!AB72</f>
        <v>0</v>
      </c>
    </row>
    <row r="74" spans="1:19" ht="12.75" customHeight="1" x14ac:dyDescent="0.2">
      <c r="A74" s="717"/>
      <c r="B74" s="120">
        <f>JUNI!C73</f>
        <v>0</v>
      </c>
      <c r="C74" s="121">
        <f>JUNI!D73</f>
        <v>0</v>
      </c>
      <c r="D74" s="121">
        <f>JUNI!E73</f>
        <v>0</v>
      </c>
      <c r="E74" s="121">
        <f>JUNI!F73</f>
        <v>0</v>
      </c>
      <c r="F74" s="122">
        <f>JUNI!G73</f>
        <v>0</v>
      </c>
      <c r="G74" s="123">
        <f>JUNI!H73</f>
        <v>0</v>
      </c>
      <c r="H74" s="181">
        <f>JUNI!I73</f>
        <v>0</v>
      </c>
      <c r="I74" s="160">
        <f>JUNI!R73</f>
        <v>0</v>
      </c>
      <c r="J74" s="124">
        <f>JUNI!S73</f>
        <v>0</v>
      </c>
      <c r="K74" s="176" t="e">
        <f>JUNI!T73</f>
        <v>#REF!</v>
      </c>
      <c r="L74" s="120">
        <f>JUNI!U73</f>
        <v>0</v>
      </c>
      <c r="M74" s="123">
        <f>JUNI!V73</f>
        <v>0</v>
      </c>
      <c r="N74" s="123">
        <f>JUNI!W73</f>
        <v>0</v>
      </c>
      <c r="O74" s="125">
        <f>JUNI!X73</f>
        <v>0</v>
      </c>
      <c r="P74" s="126" t="e">
        <f>JUNI!Y73</f>
        <v>#REF!</v>
      </c>
      <c r="Q74" s="222" t="b">
        <f>IF(LEFT(JUNI!L73,1)="V",JUNI!R73+JUNI!U73)</f>
        <v>0</v>
      </c>
      <c r="R74" s="241">
        <f>JUNI!Z73</f>
        <v>0</v>
      </c>
      <c r="S74" s="242">
        <f>JUNI!AB73</f>
        <v>0</v>
      </c>
    </row>
    <row r="75" spans="1:19" ht="12.75" customHeight="1" x14ac:dyDescent="0.2">
      <c r="A75" s="717"/>
      <c r="B75" s="120">
        <f>JUNI!C74</f>
        <v>0</v>
      </c>
      <c r="C75" s="121">
        <f>JUNI!D74</f>
        <v>0</v>
      </c>
      <c r="D75" s="121">
        <f>JUNI!E74</f>
        <v>0</v>
      </c>
      <c r="E75" s="121">
        <f>JUNI!F74</f>
        <v>0</v>
      </c>
      <c r="F75" s="122">
        <f>JUNI!G74</f>
        <v>0</v>
      </c>
      <c r="G75" s="123">
        <f>JUNI!H74</f>
        <v>0</v>
      </c>
      <c r="H75" s="181">
        <f>JUNI!I74</f>
        <v>0</v>
      </c>
      <c r="I75" s="160">
        <f>JUNI!R74</f>
        <v>0</v>
      </c>
      <c r="J75" s="124">
        <f>JUNI!S74</f>
        <v>0</v>
      </c>
      <c r="K75" s="176" t="e">
        <f>JUNI!T74</f>
        <v>#REF!</v>
      </c>
      <c r="L75" s="120">
        <f>JUNI!U74</f>
        <v>0</v>
      </c>
      <c r="M75" s="123">
        <f>JUNI!V74</f>
        <v>0</v>
      </c>
      <c r="N75" s="123">
        <f>JUNI!W74</f>
        <v>0</v>
      </c>
      <c r="O75" s="125">
        <f>JUNI!X74</f>
        <v>0</v>
      </c>
      <c r="P75" s="126" t="e">
        <f>JUNI!Y74</f>
        <v>#REF!</v>
      </c>
      <c r="Q75" s="222" t="b">
        <f>IF(LEFT(JUNI!L74,1)="V",JUNI!R74+JUNI!U74)</f>
        <v>0</v>
      </c>
      <c r="R75" s="241">
        <f>JUNI!Z74</f>
        <v>0</v>
      </c>
      <c r="S75" s="242">
        <f>JUNI!AB74</f>
        <v>0</v>
      </c>
    </row>
    <row r="76" spans="1:19" ht="13.5" customHeight="1" thickBot="1" x14ac:dyDescent="0.25">
      <c r="A76" s="718"/>
      <c r="B76" s="127" t="e">
        <f>JUNI!C75</f>
        <v>#REF!</v>
      </c>
      <c r="C76" s="128">
        <f>JUNI!D75</f>
        <v>0</v>
      </c>
      <c r="D76" s="128">
        <f>JUNI!E75</f>
        <v>0</v>
      </c>
      <c r="E76" s="128">
        <f>JUNI!F75</f>
        <v>0</v>
      </c>
      <c r="F76" s="129">
        <f>JUNI!G75</f>
        <v>0</v>
      </c>
      <c r="G76" s="130">
        <f>JUNI!H75</f>
        <v>0</v>
      </c>
      <c r="H76" s="182">
        <f>JUNI!I75</f>
        <v>0</v>
      </c>
      <c r="I76" s="161">
        <f>JUNI!R75</f>
        <v>0</v>
      </c>
      <c r="J76" s="131">
        <f>JUNI!S75</f>
        <v>0</v>
      </c>
      <c r="K76" s="178" t="e">
        <f>JUNI!T75</f>
        <v>#REF!</v>
      </c>
      <c r="L76" s="127">
        <f>JUNI!U75</f>
        <v>0</v>
      </c>
      <c r="M76" s="130">
        <f>JUNI!V75</f>
        <v>0</v>
      </c>
      <c r="N76" s="130">
        <f>JUNI!W75</f>
        <v>0</v>
      </c>
      <c r="O76" s="132">
        <f>JUNI!X75</f>
        <v>0</v>
      </c>
      <c r="P76" s="133" t="e">
        <f>JUNI!Y75</f>
        <v>#REF!</v>
      </c>
      <c r="Q76" s="224" t="b">
        <f>IF(LEFT(JUNI!L75,1)="V",JUNI!R75+JUNI!U75)</f>
        <v>0</v>
      </c>
      <c r="R76" s="243">
        <f>JUNI!Z75</f>
        <v>0</v>
      </c>
      <c r="S76" s="244">
        <f>JUNI!AB75</f>
        <v>0</v>
      </c>
    </row>
    <row r="77" spans="1:19" ht="12.75" customHeight="1" x14ac:dyDescent="0.2">
      <c r="A77" s="716">
        <f>JUNI!B76</f>
        <v>42900</v>
      </c>
      <c r="B77" s="113">
        <f>JUNI!C76</f>
        <v>0</v>
      </c>
      <c r="C77" s="114">
        <f>JUNI!D76</f>
        <v>0</v>
      </c>
      <c r="D77" s="114">
        <f>JUNI!E76</f>
        <v>0</v>
      </c>
      <c r="E77" s="114">
        <f>JUNI!F76</f>
        <v>0</v>
      </c>
      <c r="F77" s="115">
        <f>JUNI!G76</f>
        <v>0</v>
      </c>
      <c r="G77" s="116">
        <f>JUNI!H76</f>
        <v>0</v>
      </c>
      <c r="H77" s="180">
        <f>JUNI!I76</f>
        <v>0</v>
      </c>
      <c r="I77" s="159">
        <f>JUNI!R76</f>
        <v>0</v>
      </c>
      <c r="J77" s="117">
        <f>JUNI!S76</f>
        <v>0</v>
      </c>
      <c r="K77" s="175" t="e">
        <f>JUNI!T76</f>
        <v>#REF!</v>
      </c>
      <c r="L77" s="113">
        <f>JUNI!U76</f>
        <v>0</v>
      </c>
      <c r="M77" s="116">
        <f>JUNI!V76</f>
        <v>0</v>
      </c>
      <c r="N77" s="116">
        <f>JUNI!W76</f>
        <v>0</v>
      </c>
      <c r="O77" s="118">
        <f>JUNI!X76</f>
        <v>0</v>
      </c>
      <c r="P77" s="119" t="e">
        <f>JUNI!Y76</f>
        <v>#REF!</v>
      </c>
      <c r="Q77" s="221" t="b">
        <f>IF(LEFT(JUNI!L76,1)="V",JUNI!R76+JUNI!U76)</f>
        <v>0</v>
      </c>
      <c r="R77" s="239">
        <f>JUNI!Z76</f>
        <v>0</v>
      </c>
      <c r="S77" s="240">
        <f>JUNI!AB76</f>
        <v>0</v>
      </c>
    </row>
    <row r="78" spans="1:19" ht="12.75" customHeight="1" x14ac:dyDescent="0.2">
      <c r="A78" s="717"/>
      <c r="B78" s="120">
        <f>JUNI!C77</f>
        <v>0</v>
      </c>
      <c r="C78" s="121">
        <f>JUNI!D77</f>
        <v>0</v>
      </c>
      <c r="D78" s="121">
        <f>JUNI!E77</f>
        <v>0</v>
      </c>
      <c r="E78" s="121">
        <f>JUNI!F77</f>
        <v>0</v>
      </c>
      <c r="F78" s="122">
        <f>JUNI!G77</f>
        <v>0</v>
      </c>
      <c r="G78" s="123">
        <f>JUNI!H77</f>
        <v>0</v>
      </c>
      <c r="H78" s="181">
        <f>JUNI!I77</f>
        <v>0</v>
      </c>
      <c r="I78" s="160">
        <f>JUNI!R77</f>
        <v>0</v>
      </c>
      <c r="J78" s="124">
        <f>JUNI!S77</f>
        <v>0</v>
      </c>
      <c r="K78" s="176" t="e">
        <f>JUNI!T77</f>
        <v>#REF!</v>
      </c>
      <c r="L78" s="120">
        <f>JUNI!U77</f>
        <v>0</v>
      </c>
      <c r="M78" s="123">
        <f>JUNI!V77</f>
        <v>0</v>
      </c>
      <c r="N78" s="123">
        <f>JUNI!W77</f>
        <v>0</v>
      </c>
      <c r="O78" s="125">
        <f>JUNI!X77</f>
        <v>0</v>
      </c>
      <c r="P78" s="126" t="e">
        <f>JUNI!Y77</f>
        <v>#REF!</v>
      </c>
      <c r="Q78" s="222" t="b">
        <f>IF(LEFT(JUNI!L77,1)="V",JUNI!R77+JUNI!U77)</f>
        <v>0</v>
      </c>
      <c r="R78" s="241">
        <f>JUNI!Z77</f>
        <v>0</v>
      </c>
      <c r="S78" s="242">
        <f>JUNI!AB77</f>
        <v>0</v>
      </c>
    </row>
    <row r="79" spans="1:19" ht="12.75" customHeight="1" x14ac:dyDescent="0.2">
      <c r="A79" s="717"/>
      <c r="B79" s="120">
        <f>JUNI!C78</f>
        <v>0</v>
      </c>
      <c r="C79" s="121">
        <f>JUNI!D78</f>
        <v>0</v>
      </c>
      <c r="D79" s="121">
        <f>JUNI!E78</f>
        <v>0</v>
      </c>
      <c r="E79" s="121">
        <f>JUNI!F78</f>
        <v>0</v>
      </c>
      <c r="F79" s="122">
        <f>JUNI!G78</f>
        <v>0</v>
      </c>
      <c r="G79" s="123">
        <f>JUNI!H78</f>
        <v>0</v>
      </c>
      <c r="H79" s="181">
        <f>JUNI!I78</f>
        <v>0</v>
      </c>
      <c r="I79" s="160">
        <f>JUNI!R78</f>
        <v>0</v>
      </c>
      <c r="J79" s="124">
        <f>JUNI!S78</f>
        <v>0</v>
      </c>
      <c r="K79" s="176" t="e">
        <f>JUNI!T78</f>
        <v>#REF!</v>
      </c>
      <c r="L79" s="120">
        <f>JUNI!U78</f>
        <v>0</v>
      </c>
      <c r="M79" s="123">
        <f>JUNI!V78</f>
        <v>0</v>
      </c>
      <c r="N79" s="123">
        <f>JUNI!W78</f>
        <v>0</v>
      </c>
      <c r="O79" s="125">
        <f>JUNI!X78</f>
        <v>0</v>
      </c>
      <c r="P79" s="126" t="e">
        <f>JUNI!Y78</f>
        <v>#REF!</v>
      </c>
      <c r="Q79" s="222" t="b">
        <f>IF(LEFT(JUNI!L78,1)="V",JUNI!R78+JUNI!U78)</f>
        <v>0</v>
      </c>
      <c r="R79" s="241">
        <f>JUNI!Z78</f>
        <v>0</v>
      </c>
      <c r="S79" s="242">
        <f>JUNI!AB78</f>
        <v>0</v>
      </c>
    </row>
    <row r="80" spans="1:19" ht="12.75" customHeight="1" x14ac:dyDescent="0.2">
      <c r="A80" s="717"/>
      <c r="B80" s="120">
        <f>JUNI!C79</f>
        <v>0</v>
      </c>
      <c r="C80" s="121">
        <f>JUNI!D79</f>
        <v>0</v>
      </c>
      <c r="D80" s="121">
        <f>JUNI!E79</f>
        <v>0</v>
      </c>
      <c r="E80" s="121">
        <f>JUNI!F79</f>
        <v>0</v>
      </c>
      <c r="F80" s="122">
        <f>JUNI!G79</f>
        <v>0</v>
      </c>
      <c r="G80" s="123">
        <f>JUNI!H79</f>
        <v>0</v>
      </c>
      <c r="H80" s="181">
        <f>JUNI!I79</f>
        <v>0</v>
      </c>
      <c r="I80" s="160">
        <f>JUNI!R79</f>
        <v>0</v>
      </c>
      <c r="J80" s="124">
        <f>JUNI!S79</f>
        <v>0</v>
      </c>
      <c r="K80" s="176" t="e">
        <f>JUNI!T79</f>
        <v>#REF!</v>
      </c>
      <c r="L80" s="120">
        <f>JUNI!U79</f>
        <v>0</v>
      </c>
      <c r="M80" s="123">
        <f>JUNI!V79</f>
        <v>0</v>
      </c>
      <c r="N80" s="123">
        <f>JUNI!W79</f>
        <v>0</v>
      </c>
      <c r="O80" s="125">
        <f>JUNI!X79</f>
        <v>0</v>
      </c>
      <c r="P80" s="126" t="e">
        <f>JUNI!Y79</f>
        <v>#REF!</v>
      </c>
      <c r="Q80" s="222" t="b">
        <f>IF(LEFT(JUNI!L79,1)="V",JUNI!R79+JUNI!U79)</f>
        <v>0</v>
      </c>
      <c r="R80" s="241">
        <f>JUNI!Z79</f>
        <v>0</v>
      </c>
      <c r="S80" s="242">
        <f>JUNI!AB79</f>
        <v>0</v>
      </c>
    </row>
    <row r="81" spans="1:19" ht="13.5" customHeight="1" thickBot="1" x14ac:dyDescent="0.25">
      <c r="A81" s="718"/>
      <c r="B81" s="127" t="e">
        <f>JUNI!C80</f>
        <v>#REF!</v>
      </c>
      <c r="C81" s="128">
        <f>JUNI!D80</f>
        <v>0</v>
      </c>
      <c r="D81" s="128">
        <f>JUNI!E80</f>
        <v>0</v>
      </c>
      <c r="E81" s="128">
        <f>JUNI!F80</f>
        <v>0</v>
      </c>
      <c r="F81" s="129">
        <f>JUNI!G80</f>
        <v>0</v>
      </c>
      <c r="G81" s="130">
        <f>JUNI!H80</f>
        <v>0</v>
      </c>
      <c r="H81" s="182">
        <f>JUNI!I80</f>
        <v>0</v>
      </c>
      <c r="I81" s="161">
        <f>JUNI!R80</f>
        <v>0</v>
      </c>
      <c r="J81" s="131">
        <f>JUNI!S80</f>
        <v>0</v>
      </c>
      <c r="K81" s="178" t="e">
        <f>JUNI!T80</f>
        <v>#REF!</v>
      </c>
      <c r="L81" s="127">
        <f>JUNI!U80</f>
        <v>0</v>
      </c>
      <c r="M81" s="130">
        <f>JUNI!V80</f>
        <v>0</v>
      </c>
      <c r="N81" s="130">
        <f>JUNI!W80</f>
        <v>0</v>
      </c>
      <c r="O81" s="132">
        <f>JUNI!X80</f>
        <v>0</v>
      </c>
      <c r="P81" s="133" t="e">
        <f>JUNI!Y80</f>
        <v>#REF!</v>
      </c>
      <c r="Q81" s="224" t="b">
        <f>IF(LEFT(JUNI!L80,1)="V",JUNI!R80+JUNI!U80)</f>
        <v>0</v>
      </c>
      <c r="R81" s="243">
        <f>JUNI!Z80</f>
        <v>0</v>
      </c>
      <c r="S81" s="244">
        <f>JUNI!AB80</f>
        <v>0</v>
      </c>
    </row>
    <row r="82" spans="1:19" ht="12.75" customHeight="1" x14ac:dyDescent="0.2">
      <c r="A82" s="716">
        <f>JUNI!B81</f>
        <v>42901</v>
      </c>
      <c r="B82" s="113">
        <f>JUNI!C81</f>
        <v>0</v>
      </c>
      <c r="C82" s="114">
        <f>JUNI!D81</f>
        <v>0</v>
      </c>
      <c r="D82" s="114">
        <f>JUNI!E81</f>
        <v>0</v>
      </c>
      <c r="E82" s="114">
        <f>JUNI!F81</f>
        <v>0</v>
      </c>
      <c r="F82" s="115">
        <f>JUNI!G81</f>
        <v>0</v>
      </c>
      <c r="G82" s="116">
        <f>JUNI!H81</f>
        <v>0</v>
      </c>
      <c r="H82" s="180">
        <f>JUNI!I81</f>
        <v>0</v>
      </c>
      <c r="I82" s="159">
        <f>JUNI!R81</f>
        <v>0</v>
      </c>
      <c r="J82" s="117">
        <f>JUNI!S81</f>
        <v>0</v>
      </c>
      <c r="K82" s="175" t="e">
        <f>JUNI!T81</f>
        <v>#REF!</v>
      </c>
      <c r="L82" s="113">
        <f>JUNI!U81</f>
        <v>0</v>
      </c>
      <c r="M82" s="116">
        <f>JUNI!V81</f>
        <v>0</v>
      </c>
      <c r="N82" s="116">
        <f>JUNI!W81</f>
        <v>0</v>
      </c>
      <c r="O82" s="118">
        <f>JUNI!X81</f>
        <v>0</v>
      </c>
      <c r="P82" s="119" t="e">
        <f>JUNI!Y81</f>
        <v>#REF!</v>
      </c>
      <c r="Q82" s="221" t="b">
        <f>IF(LEFT(JUNI!L81,1)="V",JUNI!R81+JUNI!U81)</f>
        <v>0</v>
      </c>
      <c r="R82" s="239">
        <f>JUNI!Z81</f>
        <v>0</v>
      </c>
      <c r="S82" s="240">
        <f>JUNI!AB81</f>
        <v>0</v>
      </c>
    </row>
    <row r="83" spans="1:19" ht="12.75" customHeight="1" x14ac:dyDescent="0.2">
      <c r="A83" s="717"/>
      <c r="B83" s="120">
        <f>JUNI!C82</f>
        <v>0</v>
      </c>
      <c r="C83" s="121">
        <f>JUNI!D82</f>
        <v>0</v>
      </c>
      <c r="D83" s="121">
        <f>JUNI!E82</f>
        <v>0</v>
      </c>
      <c r="E83" s="121">
        <f>JUNI!F82</f>
        <v>0</v>
      </c>
      <c r="F83" s="122">
        <f>JUNI!G82</f>
        <v>0</v>
      </c>
      <c r="G83" s="123">
        <f>JUNI!H82</f>
        <v>0</v>
      </c>
      <c r="H83" s="181">
        <f>JUNI!I82</f>
        <v>0</v>
      </c>
      <c r="I83" s="160">
        <f>JUNI!R82</f>
        <v>0</v>
      </c>
      <c r="J83" s="124">
        <f>JUNI!S82</f>
        <v>0</v>
      </c>
      <c r="K83" s="176" t="e">
        <f>JUNI!T82</f>
        <v>#REF!</v>
      </c>
      <c r="L83" s="120">
        <f>JUNI!U82</f>
        <v>0</v>
      </c>
      <c r="M83" s="123">
        <f>JUNI!V82</f>
        <v>0</v>
      </c>
      <c r="N83" s="123">
        <f>JUNI!W82</f>
        <v>0</v>
      </c>
      <c r="O83" s="125">
        <f>JUNI!X82</f>
        <v>0</v>
      </c>
      <c r="P83" s="126" t="e">
        <f>JUNI!Y82</f>
        <v>#REF!</v>
      </c>
      <c r="Q83" s="222" t="b">
        <f>IF(LEFT(JUNI!L82,1)="V",JUNI!R82+JUNI!U82)</f>
        <v>0</v>
      </c>
      <c r="R83" s="241">
        <f>JUNI!Z82</f>
        <v>0</v>
      </c>
      <c r="S83" s="242">
        <f>JUNI!AB82</f>
        <v>0</v>
      </c>
    </row>
    <row r="84" spans="1:19" ht="12.75" customHeight="1" x14ac:dyDescent="0.2">
      <c r="A84" s="717"/>
      <c r="B84" s="120">
        <f>JUNI!C83</f>
        <v>0</v>
      </c>
      <c r="C84" s="121">
        <f>JUNI!D83</f>
        <v>0</v>
      </c>
      <c r="D84" s="121">
        <f>JUNI!E83</f>
        <v>0</v>
      </c>
      <c r="E84" s="121">
        <f>JUNI!F83</f>
        <v>0</v>
      </c>
      <c r="F84" s="122">
        <f>JUNI!G83</f>
        <v>0</v>
      </c>
      <c r="G84" s="123">
        <f>JUNI!H83</f>
        <v>0</v>
      </c>
      <c r="H84" s="181">
        <f>JUNI!I83</f>
        <v>0</v>
      </c>
      <c r="I84" s="160">
        <f>JUNI!R83</f>
        <v>0</v>
      </c>
      <c r="J84" s="124">
        <f>JUNI!S83</f>
        <v>0</v>
      </c>
      <c r="K84" s="176" t="e">
        <f>JUNI!T83</f>
        <v>#REF!</v>
      </c>
      <c r="L84" s="120">
        <f>JUNI!U83</f>
        <v>0</v>
      </c>
      <c r="M84" s="123">
        <f>JUNI!V83</f>
        <v>0</v>
      </c>
      <c r="N84" s="123">
        <f>JUNI!W83</f>
        <v>0</v>
      </c>
      <c r="O84" s="125">
        <f>JUNI!X83</f>
        <v>0</v>
      </c>
      <c r="P84" s="126" t="e">
        <f>JUNI!Y83</f>
        <v>#REF!</v>
      </c>
      <c r="Q84" s="222" t="b">
        <f>IF(LEFT(JUNI!L83,1)="V",JUNI!R83+JUNI!U83)</f>
        <v>0</v>
      </c>
      <c r="R84" s="241">
        <f>JUNI!Z83</f>
        <v>0</v>
      </c>
      <c r="S84" s="242">
        <f>JUNI!AB83</f>
        <v>0</v>
      </c>
    </row>
    <row r="85" spans="1:19" ht="12.75" customHeight="1" x14ac:dyDescent="0.2">
      <c r="A85" s="717"/>
      <c r="B85" s="120">
        <f>JUNI!C84</f>
        <v>0</v>
      </c>
      <c r="C85" s="121">
        <f>JUNI!D84</f>
        <v>0</v>
      </c>
      <c r="D85" s="121">
        <f>JUNI!E84</f>
        <v>0</v>
      </c>
      <c r="E85" s="121">
        <f>JUNI!F84</f>
        <v>0</v>
      </c>
      <c r="F85" s="122">
        <f>JUNI!G84</f>
        <v>0</v>
      </c>
      <c r="G85" s="123">
        <f>JUNI!H84</f>
        <v>0</v>
      </c>
      <c r="H85" s="181">
        <f>JUNI!I84</f>
        <v>0</v>
      </c>
      <c r="I85" s="160">
        <f>JUNI!R84</f>
        <v>0</v>
      </c>
      <c r="J85" s="124">
        <f>JUNI!S84</f>
        <v>0</v>
      </c>
      <c r="K85" s="176" t="e">
        <f>JUNI!T84</f>
        <v>#REF!</v>
      </c>
      <c r="L85" s="120">
        <f>JUNI!U84</f>
        <v>0</v>
      </c>
      <c r="M85" s="123">
        <f>JUNI!V84</f>
        <v>0</v>
      </c>
      <c r="N85" s="123">
        <f>JUNI!W84</f>
        <v>0</v>
      </c>
      <c r="O85" s="125">
        <f>JUNI!X84</f>
        <v>0</v>
      </c>
      <c r="P85" s="126" t="e">
        <f>JUNI!Y84</f>
        <v>#REF!</v>
      </c>
      <c r="Q85" s="222" t="b">
        <f>IF(LEFT(JUNI!L84,1)="V",JUNI!R84+JUNI!U84)</f>
        <v>0</v>
      </c>
      <c r="R85" s="241">
        <f>JUNI!Z84</f>
        <v>0</v>
      </c>
      <c r="S85" s="242">
        <f>JUNI!AB84</f>
        <v>0</v>
      </c>
    </row>
    <row r="86" spans="1:19" ht="13.5" customHeight="1" thickBot="1" x14ac:dyDescent="0.25">
      <c r="A86" s="718"/>
      <c r="B86" s="127" t="e">
        <f>JUNI!C85</f>
        <v>#REF!</v>
      </c>
      <c r="C86" s="128">
        <f>JUNI!D85</f>
        <v>0</v>
      </c>
      <c r="D86" s="128">
        <f>JUNI!E85</f>
        <v>0</v>
      </c>
      <c r="E86" s="128">
        <f>JUNI!F85</f>
        <v>0</v>
      </c>
      <c r="F86" s="129">
        <f>JUNI!G85</f>
        <v>0</v>
      </c>
      <c r="G86" s="130">
        <f>JUNI!H85</f>
        <v>0</v>
      </c>
      <c r="H86" s="182">
        <f>JUNI!I85</f>
        <v>0</v>
      </c>
      <c r="I86" s="161">
        <f>JUNI!R85</f>
        <v>0</v>
      </c>
      <c r="J86" s="131">
        <f>JUNI!S85</f>
        <v>0</v>
      </c>
      <c r="K86" s="178" t="e">
        <f>JUNI!T85</f>
        <v>#REF!</v>
      </c>
      <c r="L86" s="127">
        <f>JUNI!U85</f>
        <v>0</v>
      </c>
      <c r="M86" s="130">
        <f>JUNI!V85</f>
        <v>0</v>
      </c>
      <c r="N86" s="130">
        <f>JUNI!W85</f>
        <v>0</v>
      </c>
      <c r="O86" s="132">
        <f>JUNI!X85</f>
        <v>0</v>
      </c>
      <c r="P86" s="133" t="e">
        <f>JUNI!Y85</f>
        <v>#REF!</v>
      </c>
      <c r="Q86" s="224" t="b">
        <f>IF(LEFT(JUNI!L85,1)="V",JUNI!R85+JUNI!U85)</f>
        <v>0</v>
      </c>
      <c r="R86" s="243">
        <f>JUNI!Z85</f>
        <v>0</v>
      </c>
      <c r="S86" s="244">
        <f>JUNI!AB85</f>
        <v>0</v>
      </c>
    </row>
    <row r="87" spans="1:19" ht="12.75" customHeight="1" x14ac:dyDescent="0.2">
      <c r="A87" s="716">
        <f>JUNI!B86</f>
        <v>42902</v>
      </c>
      <c r="B87" s="134">
        <f>JUNI!C86</f>
        <v>0</v>
      </c>
      <c r="C87" s="135">
        <f>JUNI!D86</f>
        <v>0</v>
      </c>
      <c r="D87" s="135">
        <f>JUNI!E86</f>
        <v>0</v>
      </c>
      <c r="E87" s="135">
        <f>JUNI!F86</f>
        <v>0</v>
      </c>
      <c r="F87" s="136">
        <f>JUNI!G86</f>
        <v>0</v>
      </c>
      <c r="G87" s="137">
        <f>JUNI!H86</f>
        <v>0</v>
      </c>
      <c r="H87" s="183">
        <f>JUNI!I86</f>
        <v>0</v>
      </c>
      <c r="I87" s="169">
        <f>JUNI!R86</f>
        <v>0</v>
      </c>
      <c r="J87" s="138">
        <f>JUNI!S86</f>
        <v>0</v>
      </c>
      <c r="K87" s="179" t="e">
        <f>JUNI!T86</f>
        <v>#REF!</v>
      </c>
      <c r="L87" s="134">
        <f>JUNI!U86</f>
        <v>0</v>
      </c>
      <c r="M87" s="137">
        <f>JUNI!V86</f>
        <v>0</v>
      </c>
      <c r="N87" s="137">
        <f>JUNI!W86</f>
        <v>0</v>
      </c>
      <c r="O87" s="139">
        <f>JUNI!X86</f>
        <v>0</v>
      </c>
      <c r="P87" s="140" t="e">
        <f>JUNI!Y86</f>
        <v>#REF!</v>
      </c>
      <c r="Q87" s="225" t="b">
        <f>IF(LEFT(JUNI!L86,1)="V",JUNI!R86+JUNI!U86)</f>
        <v>0</v>
      </c>
      <c r="R87" s="247">
        <f>JUNI!Z86</f>
        <v>0</v>
      </c>
      <c r="S87" s="248">
        <f>JUNI!AB86</f>
        <v>0</v>
      </c>
    </row>
    <row r="88" spans="1:19" ht="12.75" customHeight="1" x14ac:dyDescent="0.2">
      <c r="A88" s="717"/>
      <c r="B88" s="120">
        <f>JUNI!C87</f>
        <v>0</v>
      </c>
      <c r="C88" s="121">
        <f>JUNI!D87</f>
        <v>0</v>
      </c>
      <c r="D88" s="121">
        <f>JUNI!E87</f>
        <v>0</v>
      </c>
      <c r="E88" s="121">
        <f>JUNI!F87</f>
        <v>0</v>
      </c>
      <c r="F88" s="122">
        <f>JUNI!G87</f>
        <v>0</v>
      </c>
      <c r="G88" s="123">
        <f>JUNI!H87</f>
        <v>0</v>
      </c>
      <c r="H88" s="181">
        <f>JUNI!I87</f>
        <v>0</v>
      </c>
      <c r="I88" s="160">
        <f>JUNI!R87</f>
        <v>0</v>
      </c>
      <c r="J88" s="124">
        <f>JUNI!S87</f>
        <v>0</v>
      </c>
      <c r="K88" s="176" t="e">
        <f>JUNI!T87</f>
        <v>#REF!</v>
      </c>
      <c r="L88" s="120">
        <f>JUNI!U87</f>
        <v>0</v>
      </c>
      <c r="M88" s="123">
        <f>JUNI!V87</f>
        <v>0</v>
      </c>
      <c r="N88" s="123">
        <f>JUNI!W87</f>
        <v>0</v>
      </c>
      <c r="O88" s="125">
        <f>JUNI!X87</f>
        <v>0</v>
      </c>
      <c r="P88" s="126" t="e">
        <f>JUNI!Y87</f>
        <v>#REF!</v>
      </c>
      <c r="Q88" s="222" t="b">
        <f>IF(LEFT(JUNI!L87,1)="V",JUNI!R87+JUNI!U87)</f>
        <v>0</v>
      </c>
      <c r="R88" s="241">
        <f>JUNI!Z87</f>
        <v>0</v>
      </c>
      <c r="S88" s="242">
        <f>JUNI!AB87</f>
        <v>0</v>
      </c>
    </row>
    <row r="89" spans="1:19" ht="12.75" customHeight="1" x14ac:dyDescent="0.2">
      <c r="A89" s="717"/>
      <c r="B89" s="120">
        <f>JUNI!C88</f>
        <v>0</v>
      </c>
      <c r="C89" s="121">
        <f>JUNI!D88</f>
        <v>0</v>
      </c>
      <c r="D89" s="121">
        <f>JUNI!E88</f>
        <v>0</v>
      </c>
      <c r="E89" s="121">
        <f>JUNI!F88</f>
        <v>0</v>
      </c>
      <c r="F89" s="122">
        <f>JUNI!G88</f>
        <v>0</v>
      </c>
      <c r="G89" s="123">
        <f>JUNI!H88</f>
        <v>0</v>
      </c>
      <c r="H89" s="181">
        <f>JUNI!I88</f>
        <v>0</v>
      </c>
      <c r="I89" s="160">
        <f>JUNI!R88</f>
        <v>0</v>
      </c>
      <c r="J89" s="124">
        <f>JUNI!S88</f>
        <v>0</v>
      </c>
      <c r="K89" s="176" t="e">
        <f>JUNI!T88</f>
        <v>#REF!</v>
      </c>
      <c r="L89" s="120">
        <f>JUNI!U88</f>
        <v>0</v>
      </c>
      <c r="M89" s="123">
        <f>JUNI!V88</f>
        <v>0</v>
      </c>
      <c r="N89" s="123">
        <f>JUNI!W88</f>
        <v>0</v>
      </c>
      <c r="O89" s="125">
        <f>JUNI!X88</f>
        <v>0</v>
      </c>
      <c r="P89" s="126" t="e">
        <f>JUNI!Y88</f>
        <v>#REF!</v>
      </c>
      <c r="Q89" s="222" t="b">
        <f>IF(LEFT(JUNI!L88,1)="V",JUNI!R88+JUNI!U88)</f>
        <v>0</v>
      </c>
      <c r="R89" s="241">
        <f>JUNI!Z88</f>
        <v>0</v>
      </c>
      <c r="S89" s="242">
        <f>JUNI!AB88</f>
        <v>0</v>
      </c>
    </row>
    <row r="90" spans="1:19" ht="12.75" customHeight="1" x14ac:dyDescent="0.2">
      <c r="A90" s="717"/>
      <c r="B90" s="120">
        <f>JUNI!C89</f>
        <v>0</v>
      </c>
      <c r="C90" s="121">
        <f>JUNI!D89</f>
        <v>0</v>
      </c>
      <c r="D90" s="121">
        <f>JUNI!E89</f>
        <v>0</v>
      </c>
      <c r="E90" s="121">
        <f>JUNI!F89</f>
        <v>0</v>
      </c>
      <c r="F90" s="122">
        <f>JUNI!G89</f>
        <v>0</v>
      </c>
      <c r="G90" s="123">
        <f>JUNI!H89</f>
        <v>0</v>
      </c>
      <c r="H90" s="181">
        <f>JUNI!I89</f>
        <v>0</v>
      </c>
      <c r="I90" s="160">
        <f>JUNI!R89</f>
        <v>0</v>
      </c>
      <c r="J90" s="124">
        <f>JUNI!S89</f>
        <v>0</v>
      </c>
      <c r="K90" s="176" t="e">
        <f>JUNI!T89</f>
        <v>#REF!</v>
      </c>
      <c r="L90" s="120">
        <f>JUNI!U89</f>
        <v>0</v>
      </c>
      <c r="M90" s="123">
        <f>JUNI!V89</f>
        <v>0</v>
      </c>
      <c r="N90" s="123">
        <f>JUNI!W89</f>
        <v>0</v>
      </c>
      <c r="O90" s="125">
        <f>JUNI!X89</f>
        <v>0</v>
      </c>
      <c r="P90" s="126" t="e">
        <f>JUNI!Y89</f>
        <v>#REF!</v>
      </c>
      <c r="Q90" s="222" t="b">
        <f>IF(LEFT(JUNI!L89,1)="V",JUNI!R89+JUNI!U89)</f>
        <v>0</v>
      </c>
      <c r="R90" s="241">
        <f>JUNI!Z89</f>
        <v>0</v>
      </c>
      <c r="S90" s="242">
        <f>JUNI!AB89</f>
        <v>0</v>
      </c>
    </row>
    <row r="91" spans="1:19" ht="13.5" customHeight="1" thickBot="1" x14ac:dyDescent="0.25">
      <c r="A91" s="718"/>
      <c r="B91" s="141" t="e">
        <f>JUNI!C90</f>
        <v>#REF!</v>
      </c>
      <c r="C91" s="142">
        <f>JUNI!D90</f>
        <v>0</v>
      </c>
      <c r="D91" s="142">
        <f>JUNI!E90</f>
        <v>0</v>
      </c>
      <c r="E91" s="142">
        <f>JUNI!F90</f>
        <v>0</v>
      </c>
      <c r="F91" s="143">
        <f>JUNI!G90</f>
        <v>0</v>
      </c>
      <c r="G91" s="144">
        <f>JUNI!H90</f>
        <v>0</v>
      </c>
      <c r="H91" s="184">
        <f>JUNI!I90</f>
        <v>0</v>
      </c>
      <c r="I91" s="168">
        <f>JUNI!R90</f>
        <v>0</v>
      </c>
      <c r="J91" s="145">
        <f>JUNI!S90</f>
        <v>0</v>
      </c>
      <c r="K91" s="177" t="e">
        <f>JUNI!T90</f>
        <v>#REF!</v>
      </c>
      <c r="L91" s="141">
        <f>JUNI!U90</f>
        <v>0</v>
      </c>
      <c r="M91" s="144">
        <f>JUNI!V90</f>
        <v>0</v>
      </c>
      <c r="N91" s="144">
        <f>JUNI!W90</f>
        <v>0</v>
      </c>
      <c r="O91" s="146">
        <f>JUNI!X90</f>
        <v>0</v>
      </c>
      <c r="P91" s="147" t="e">
        <f>JUNI!Y90</f>
        <v>#REF!</v>
      </c>
      <c r="Q91" s="223" t="b">
        <f>IF(LEFT(JUNI!L90,1)="V",JUNI!R90+JUNI!U90)</f>
        <v>0</v>
      </c>
      <c r="R91" s="245">
        <f>JUNI!Z90</f>
        <v>0</v>
      </c>
      <c r="S91" s="246">
        <f>JUNI!AB90</f>
        <v>0</v>
      </c>
    </row>
    <row r="92" spans="1:19" ht="12.75" customHeight="1" x14ac:dyDescent="0.2">
      <c r="A92" s="716">
        <f>JUNI!B91</f>
        <v>42903</v>
      </c>
      <c r="B92" s="113">
        <f>JUNI!C91</f>
        <v>0</v>
      </c>
      <c r="C92" s="114">
        <f>JUNI!D91</f>
        <v>0</v>
      </c>
      <c r="D92" s="114">
        <f>JUNI!E91</f>
        <v>0</v>
      </c>
      <c r="E92" s="114">
        <f>JUNI!F91</f>
        <v>0</v>
      </c>
      <c r="F92" s="115">
        <f>JUNI!G91</f>
        <v>0</v>
      </c>
      <c r="G92" s="116">
        <f>JUNI!H91</f>
        <v>0</v>
      </c>
      <c r="H92" s="180">
        <f>JUNI!I91</f>
        <v>0</v>
      </c>
      <c r="I92" s="159">
        <f>JUNI!R91</f>
        <v>0</v>
      </c>
      <c r="J92" s="117">
        <f>JUNI!S91</f>
        <v>0</v>
      </c>
      <c r="K92" s="175" t="e">
        <f>JUNI!T91</f>
        <v>#REF!</v>
      </c>
      <c r="L92" s="113">
        <f>JUNI!U91</f>
        <v>0</v>
      </c>
      <c r="M92" s="116">
        <f>JUNI!V91</f>
        <v>0</v>
      </c>
      <c r="N92" s="116">
        <f>JUNI!W91</f>
        <v>0</v>
      </c>
      <c r="O92" s="118">
        <f>JUNI!X91</f>
        <v>0</v>
      </c>
      <c r="P92" s="119" t="e">
        <f>JUNI!Y91</f>
        <v>#REF!</v>
      </c>
      <c r="Q92" s="221" t="b">
        <f>IF(LEFT(JUNI!L91,1)="V",JUNI!R91+JUNI!U91)</f>
        <v>0</v>
      </c>
      <c r="R92" s="239">
        <f>JUNI!Z91</f>
        <v>0</v>
      </c>
      <c r="S92" s="240">
        <f>JUNI!AB91</f>
        <v>0</v>
      </c>
    </row>
    <row r="93" spans="1:19" ht="12.75" customHeight="1" x14ac:dyDescent="0.2">
      <c r="A93" s="717"/>
      <c r="B93" s="120">
        <f>JUNI!C92</f>
        <v>0</v>
      </c>
      <c r="C93" s="121">
        <f>JUNI!D92</f>
        <v>0</v>
      </c>
      <c r="D93" s="121">
        <f>JUNI!E92</f>
        <v>0</v>
      </c>
      <c r="E93" s="121">
        <f>JUNI!F92</f>
        <v>0</v>
      </c>
      <c r="F93" s="122">
        <f>JUNI!G92</f>
        <v>0</v>
      </c>
      <c r="G93" s="123">
        <f>JUNI!H92</f>
        <v>0</v>
      </c>
      <c r="H93" s="181">
        <f>JUNI!I92</f>
        <v>0</v>
      </c>
      <c r="I93" s="160">
        <f>JUNI!R92</f>
        <v>0</v>
      </c>
      <c r="J93" s="124">
        <f>JUNI!S92</f>
        <v>0</v>
      </c>
      <c r="K93" s="176" t="e">
        <f>JUNI!T92</f>
        <v>#REF!</v>
      </c>
      <c r="L93" s="120">
        <f>JUNI!U92</f>
        <v>0</v>
      </c>
      <c r="M93" s="123">
        <f>JUNI!V92</f>
        <v>0</v>
      </c>
      <c r="N93" s="123">
        <f>JUNI!W92</f>
        <v>0</v>
      </c>
      <c r="O93" s="125">
        <f>JUNI!X92</f>
        <v>0</v>
      </c>
      <c r="P93" s="126" t="e">
        <f>JUNI!Y92</f>
        <v>#REF!</v>
      </c>
      <c r="Q93" s="222" t="b">
        <f>IF(LEFT(JUNI!L92,1)="V",JUNI!R92+JUNI!U92)</f>
        <v>0</v>
      </c>
      <c r="R93" s="241">
        <f>JUNI!Z92</f>
        <v>0</v>
      </c>
      <c r="S93" s="242">
        <f>JUNI!AB92</f>
        <v>0</v>
      </c>
    </row>
    <row r="94" spans="1:19" ht="12.75" customHeight="1" x14ac:dyDescent="0.2">
      <c r="A94" s="717"/>
      <c r="B94" s="120">
        <f>JUNI!C93</f>
        <v>0</v>
      </c>
      <c r="C94" s="121">
        <f>JUNI!D93</f>
        <v>0</v>
      </c>
      <c r="D94" s="121">
        <f>JUNI!E93</f>
        <v>0</v>
      </c>
      <c r="E94" s="121">
        <f>JUNI!F93</f>
        <v>0</v>
      </c>
      <c r="F94" s="122">
        <f>JUNI!G93</f>
        <v>0</v>
      </c>
      <c r="G94" s="123">
        <f>JUNI!H93</f>
        <v>0</v>
      </c>
      <c r="H94" s="181">
        <f>JUNI!I93</f>
        <v>0</v>
      </c>
      <c r="I94" s="160">
        <f>JUNI!R93</f>
        <v>0</v>
      </c>
      <c r="J94" s="124">
        <f>JUNI!S93</f>
        <v>0</v>
      </c>
      <c r="K94" s="176" t="e">
        <f>JUNI!T93</f>
        <v>#REF!</v>
      </c>
      <c r="L94" s="120">
        <f>JUNI!U93</f>
        <v>0</v>
      </c>
      <c r="M94" s="123">
        <f>JUNI!V93</f>
        <v>0</v>
      </c>
      <c r="N94" s="123">
        <f>JUNI!W93</f>
        <v>0</v>
      </c>
      <c r="O94" s="125">
        <f>JUNI!X93</f>
        <v>0</v>
      </c>
      <c r="P94" s="126" t="e">
        <f>JUNI!Y93</f>
        <v>#REF!</v>
      </c>
      <c r="Q94" s="222" t="b">
        <f>IF(LEFT(JUNI!L93,1)="V",JUNI!R93+JUNI!U93)</f>
        <v>0</v>
      </c>
      <c r="R94" s="241">
        <f>JUNI!Z93</f>
        <v>0</v>
      </c>
      <c r="S94" s="242">
        <f>JUNI!AB93</f>
        <v>0</v>
      </c>
    </row>
    <row r="95" spans="1:19" ht="12.75" customHeight="1" x14ac:dyDescent="0.2">
      <c r="A95" s="717"/>
      <c r="B95" s="120">
        <f>JUNI!C94</f>
        <v>0</v>
      </c>
      <c r="C95" s="121">
        <f>JUNI!D94</f>
        <v>0</v>
      </c>
      <c r="D95" s="121">
        <f>JUNI!E94</f>
        <v>0</v>
      </c>
      <c r="E95" s="121">
        <f>JUNI!F94</f>
        <v>0</v>
      </c>
      <c r="F95" s="122">
        <f>JUNI!G94</f>
        <v>0</v>
      </c>
      <c r="G95" s="123">
        <f>JUNI!H94</f>
        <v>0</v>
      </c>
      <c r="H95" s="181">
        <f>JUNI!I94</f>
        <v>0</v>
      </c>
      <c r="I95" s="160">
        <f>JUNI!R94</f>
        <v>0</v>
      </c>
      <c r="J95" s="124">
        <f>JUNI!S94</f>
        <v>0</v>
      </c>
      <c r="K95" s="176" t="e">
        <f>JUNI!T94</f>
        <v>#REF!</v>
      </c>
      <c r="L95" s="120">
        <f>JUNI!U94</f>
        <v>0</v>
      </c>
      <c r="M95" s="123">
        <f>JUNI!V94</f>
        <v>0</v>
      </c>
      <c r="N95" s="123">
        <f>JUNI!W94</f>
        <v>0</v>
      </c>
      <c r="O95" s="125">
        <f>JUNI!X94</f>
        <v>0</v>
      </c>
      <c r="P95" s="126" t="e">
        <f>JUNI!Y94</f>
        <v>#REF!</v>
      </c>
      <c r="Q95" s="222" t="b">
        <f>IF(LEFT(JUNI!L94,1)="V",JUNI!R94+JUNI!U94)</f>
        <v>0</v>
      </c>
      <c r="R95" s="241">
        <f>JUNI!Z94</f>
        <v>0</v>
      </c>
      <c r="S95" s="242">
        <f>JUNI!AB94</f>
        <v>0</v>
      </c>
    </row>
    <row r="96" spans="1:19" ht="13.5" customHeight="1" thickBot="1" x14ac:dyDescent="0.25">
      <c r="A96" s="718"/>
      <c r="B96" s="127" t="e">
        <f>JUNI!C95</f>
        <v>#REF!</v>
      </c>
      <c r="C96" s="128">
        <f>JUNI!D95</f>
        <v>0</v>
      </c>
      <c r="D96" s="128">
        <f>JUNI!E95</f>
        <v>0</v>
      </c>
      <c r="E96" s="128">
        <f>JUNI!F95</f>
        <v>0</v>
      </c>
      <c r="F96" s="129">
        <f>JUNI!G95</f>
        <v>0</v>
      </c>
      <c r="G96" s="130">
        <f>JUNI!H95</f>
        <v>0</v>
      </c>
      <c r="H96" s="182">
        <f>JUNI!I95</f>
        <v>0</v>
      </c>
      <c r="I96" s="161">
        <f>JUNI!R95</f>
        <v>0</v>
      </c>
      <c r="J96" s="131">
        <f>JUNI!S95</f>
        <v>0</v>
      </c>
      <c r="K96" s="178" t="e">
        <f>JUNI!T95</f>
        <v>#REF!</v>
      </c>
      <c r="L96" s="127">
        <f>JUNI!U95</f>
        <v>0</v>
      </c>
      <c r="M96" s="130">
        <f>JUNI!V95</f>
        <v>0</v>
      </c>
      <c r="N96" s="130">
        <f>JUNI!W95</f>
        <v>0</v>
      </c>
      <c r="O96" s="132">
        <f>JUNI!X95</f>
        <v>0</v>
      </c>
      <c r="P96" s="133" t="e">
        <f>JUNI!Y95</f>
        <v>#REF!</v>
      </c>
      <c r="Q96" s="224" t="b">
        <f>IF(LEFT(JUNI!L95,1)="V",JUNI!R95+JUNI!U95)</f>
        <v>0</v>
      </c>
      <c r="R96" s="243">
        <f>JUNI!Z95</f>
        <v>0</v>
      </c>
      <c r="S96" s="244">
        <f>JUNI!AB95</f>
        <v>0</v>
      </c>
    </row>
    <row r="97" spans="1:19" ht="12.75" customHeight="1" x14ac:dyDescent="0.2">
      <c r="A97" s="716">
        <f>JUNI!B96</f>
        <v>42904</v>
      </c>
      <c r="B97" s="113">
        <f>JUNI!C96</f>
        <v>0</v>
      </c>
      <c r="C97" s="114">
        <f>JUNI!D96</f>
        <v>0</v>
      </c>
      <c r="D97" s="114">
        <f>JUNI!E96</f>
        <v>0</v>
      </c>
      <c r="E97" s="114">
        <f>JUNI!F96</f>
        <v>0</v>
      </c>
      <c r="F97" s="115">
        <f>JUNI!G96</f>
        <v>0</v>
      </c>
      <c r="G97" s="116">
        <f>JUNI!H96</f>
        <v>0</v>
      </c>
      <c r="H97" s="180">
        <f>JUNI!I96</f>
        <v>0</v>
      </c>
      <c r="I97" s="159">
        <f>JUNI!R96</f>
        <v>0</v>
      </c>
      <c r="J97" s="117">
        <f>JUNI!S96</f>
        <v>0</v>
      </c>
      <c r="K97" s="175" t="e">
        <f>JUNI!T96</f>
        <v>#REF!</v>
      </c>
      <c r="L97" s="113">
        <f>JUNI!U96</f>
        <v>0</v>
      </c>
      <c r="M97" s="116">
        <f>JUNI!V96</f>
        <v>0</v>
      </c>
      <c r="N97" s="116">
        <f>JUNI!W96</f>
        <v>0</v>
      </c>
      <c r="O97" s="118">
        <f>JUNI!X96</f>
        <v>0</v>
      </c>
      <c r="P97" s="119" t="e">
        <f>JUNI!Y96</f>
        <v>#REF!</v>
      </c>
      <c r="Q97" s="221" t="b">
        <f>IF(LEFT(JUNI!L96,1)="V",JUNI!R96+JUNI!U96)</f>
        <v>0</v>
      </c>
      <c r="R97" s="239">
        <f>JUNI!Z96</f>
        <v>0</v>
      </c>
      <c r="S97" s="240">
        <f>JUNI!AB96</f>
        <v>0</v>
      </c>
    </row>
    <row r="98" spans="1:19" ht="12.75" customHeight="1" x14ac:dyDescent="0.2">
      <c r="A98" s="717"/>
      <c r="B98" s="120">
        <f>JUNI!C97</f>
        <v>0</v>
      </c>
      <c r="C98" s="121">
        <f>JUNI!D97</f>
        <v>0</v>
      </c>
      <c r="D98" s="121">
        <f>JUNI!E97</f>
        <v>0</v>
      </c>
      <c r="E98" s="121">
        <f>JUNI!F97</f>
        <v>0</v>
      </c>
      <c r="F98" s="122">
        <f>JUNI!G97</f>
        <v>0</v>
      </c>
      <c r="G98" s="123">
        <f>JUNI!H97</f>
        <v>0</v>
      </c>
      <c r="H98" s="181">
        <f>JUNI!I97</f>
        <v>0</v>
      </c>
      <c r="I98" s="160">
        <f>JUNI!R97</f>
        <v>0</v>
      </c>
      <c r="J98" s="124">
        <f>JUNI!S97</f>
        <v>0</v>
      </c>
      <c r="K98" s="176" t="e">
        <f>JUNI!T97</f>
        <v>#REF!</v>
      </c>
      <c r="L98" s="120">
        <f>JUNI!U97</f>
        <v>0</v>
      </c>
      <c r="M98" s="123">
        <f>JUNI!V97</f>
        <v>0</v>
      </c>
      <c r="N98" s="123">
        <f>JUNI!W97</f>
        <v>0</v>
      </c>
      <c r="O98" s="125">
        <f>JUNI!X97</f>
        <v>0</v>
      </c>
      <c r="P98" s="126" t="e">
        <f>JUNI!Y97</f>
        <v>#REF!</v>
      </c>
      <c r="Q98" s="222" t="b">
        <f>IF(LEFT(JUNI!L97,1)="V",JUNI!R97+JUNI!U97)</f>
        <v>0</v>
      </c>
      <c r="R98" s="241">
        <f>JUNI!Z97</f>
        <v>0</v>
      </c>
      <c r="S98" s="242">
        <f>JUNI!AB97</f>
        <v>0</v>
      </c>
    </row>
    <row r="99" spans="1:19" ht="12.75" customHeight="1" x14ac:dyDescent="0.2">
      <c r="A99" s="717"/>
      <c r="B99" s="120">
        <f>JUNI!C98</f>
        <v>0</v>
      </c>
      <c r="C99" s="121">
        <f>JUNI!D98</f>
        <v>0</v>
      </c>
      <c r="D99" s="121">
        <f>JUNI!E98</f>
        <v>0</v>
      </c>
      <c r="E99" s="121">
        <f>JUNI!F98</f>
        <v>0</v>
      </c>
      <c r="F99" s="122">
        <f>JUNI!G98</f>
        <v>0</v>
      </c>
      <c r="G99" s="123">
        <f>JUNI!H98</f>
        <v>0</v>
      </c>
      <c r="H99" s="181">
        <f>JUNI!I98</f>
        <v>0</v>
      </c>
      <c r="I99" s="160">
        <f>JUNI!R98</f>
        <v>0</v>
      </c>
      <c r="J99" s="124">
        <f>JUNI!S98</f>
        <v>0</v>
      </c>
      <c r="K99" s="176" t="e">
        <f>JUNI!T98</f>
        <v>#REF!</v>
      </c>
      <c r="L99" s="120">
        <f>JUNI!U98</f>
        <v>0</v>
      </c>
      <c r="M99" s="123">
        <f>JUNI!V98</f>
        <v>0</v>
      </c>
      <c r="N99" s="123">
        <f>JUNI!W98</f>
        <v>0</v>
      </c>
      <c r="O99" s="125">
        <f>JUNI!X98</f>
        <v>0</v>
      </c>
      <c r="P99" s="126" t="e">
        <f>JUNI!Y98</f>
        <v>#REF!</v>
      </c>
      <c r="Q99" s="222" t="b">
        <f>IF(LEFT(JUNI!L98,1)="V",JUNI!R98+JUNI!U98)</f>
        <v>0</v>
      </c>
      <c r="R99" s="241">
        <f>JUNI!Z98</f>
        <v>0</v>
      </c>
      <c r="S99" s="242">
        <f>JUNI!AB98</f>
        <v>0</v>
      </c>
    </row>
    <row r="100" spans="1:19" ht="12.75" customHeight="1" x14ac:dyDescent="0.2">
      <c r="A100" s="717"/>
      <c r="B100" s="120">
        <f>JUNI!C99</f>
        <v>0</v>
      </c>
      <c r="C100" s="121">
        <f>JUNI!D99</f>
        <v>0</v>
      </c>
      <c r="D100" s="121">
        <f>JUNI!E99</f>
        <v>0</v>
      </c>
      <c r="E100" s="121">
        <f>JUNI!F99</f>
        <v>0</v>
      </c>
      <c r="F100" s="122">
        <f>JUNI!G99</f>
        <v>0</v>
      </c>
      <c r="G100" s="123">
        <f>JUNI!H99</f>
        <v>0</v>
      </c>
      <c r="H100" s="181">
        <f>JUNI!I99</f>
        <v>0</v>
      </c>
      <c r="I100" s="160">
        <f>JUNI!R99</f>
        <v>0</v>
      </c>
      <c r="J100" s="124">
        <f>JUNI!S99</f>
        <v>0</v>
      </c>
      <c r="K100" s="176" t="e">
        <f>JUNI!T99</f>
        <v>#REF!</v>
      </c>
      <c r="L100" s="120">
        <f>JUNI!U99</f>
        <v>0</v>
      </c>
      <c r="M100" s="123">
        <f>JUNI!V99</f>
        <v>0</v>
      </c>
      <c r="N100" s="123">
        <f>JUNI!W99</f>
        <v>0</v>
      </c>
      <c r="O100" s="125">
        <f>JUNI!X99</f>
        <v>0</v>
      </c>
      <c r="P100" s="126" t="e">
        <f>JUNI!Y99</f>
        <v>#REF!</v>
      </c>
      <c r="Q100" s="222" t="b">
        <f>IF(LEFT(JUNI!L99,1)="V",JUNI!R99+JUNI!U99)</f>
        <v>0</v>
      </c>
      <c r="R100" s="241">
        <f>JUNI!Z99</f>
        <v>0</v>
      </c>
      <c r="S100" s="242">
        <f>JUNI!AB99</f>
        <v>0</v>
      </c>
    </row>
    <row r="101" spans="1:19" ht="13.5" customHeight="1" thickBot="1" x14ac:dyDescent="0.25">
      <c r="A101" s="718"/>
      <c r="B101" s="127" t="e">
        <f>JUNI!C100</f>
        <v>#REF!</v>
      </c>
      <c r="C101" s="128">
        <f>JUNI!D100</f>
        <v>0</v>
      </c>
      <c r="D101" s="128">
        <f>JUNI!E100</f>
        <v>0</v>
      </c>
      <c r="E101" s="128">
        <f>JUNI!F100</f>
        <v>0</v>
      </c>
      <c r="F101" s="129">
        <f>JUNI!G100</f>
        <v>0</v>
      </c>
      <c r="G101" s="130">
        <f>JUNI!H100</f>
        <v>0</v>
      </c>
      <c r="H101" s="182">
        <f>JUNI!I100</f>
        <v>0</v>
      </c>
      <c r="I101" s="161">
        <f>JUNI!R100</f>
        <v>0</v>
      </c>
      <c r="J101" s="131">
        <f>JUNI!S100</f>
        <v>0</v>
      </c>
      <c r="K101" s="178" t="e">
        <f>JUNI!T100</f>
        <v>#REF!</v>
      </c>
      <c r="L101" s="127">
        <f>JUNI!U100</f>
        <v>0</v>
      </c>
      <c r="M101" s="130">
        <f>JUNI!V100</f>
        <v>0</v>
      </c>
      <c r="N101" s="130">
        <f>JUNI!W100</f>
        <v>0</v>
      </c>
      <c r="O101" s="132">
        <f>JUNI!X100</f>
        <v>0</v>
      </c>
      <c r="P101" s="133" t="e">
        <f>JUNI!Y100</f>
        <v>#REF!</v>
      </c>
      <c r="Q101" s="224" t="b">
        <f>IF(LEFT(JUNI!L100,1)="V",JUNI!R100+JUNI!U100)</f>
        <v>0</v>
      </c>
      <c r="R101" s="243">
        <f>JUNI!Z100</f>
        <v>0</v>
      </c>
      <c r="S101" s="244">
        <f>JUNI!AB100</f>
        <v>0</v>
      </c>
    </row>
    <row r="102" spans="1:19" ht="12.75" customHeight="1" x14ac:dyDescent="0.2">
      <c r="A102" s="716">
        <f>JUNI!B101</f>
        <v>42905</v>
      </c>
      <c r="B102" s="113">
        <f>JUNI!C101</f>
        <v>0</v>
      </c>
      <c r="C102" s="114">
        <f>JUNI!D101</f>
        <v>0</v>
      </c>
      <c r="D102" s="114">
        <f>JUNI!E101</f>
        <v>0</v>
      </c>
      <c r="E102" s="114">
        <f>JUNI!F101</f>
        <v>0</v>
      </c>
      <c r="F102" s="115">
        <f>JUNI!G101</f>
        <v>0</v>
      </c>
      <c r="G102" s="116">
        <f>JUNI!H101</f>
        <v>0</v>
      </c>
      <c r="H102" s="180">
        <f>JUNI!I101</f>
        <v>0</v>
      </c>
      <c r="I102" s="159">
        <f>JUNI!R101</f>
        <v>0</v>
      </c>
      <c r="J102" s="117">
        <f>JUNI!S101</f>
        <v>0</v>
      </c>
      <c r="K102" s="175" t="e">
        <f>JUNI!T101</f>
        <v>#REF!</v>
      </c>
      <c r="L102" s="113">
        <f>JUNI!U101</f>
        <v>0</v>
      </c>
      <c r="M102" s="116">
        <f>JUNI!V101</f>
        <v>0</v>
      </c>
      <c r="N102" s="116">
        <f>JUNI!W101</f>
        <v>0</v>
      </c>
      <c r="O102" s="118">
        <f>JUNI!X101</f>
        <v>0</v>
      </c>
      <c r="P102" s="119" t="e">
        <f>JUNI!Y101</f>
        <v>#REF!</v>
      </c>
      <c r="Q102" s="221" t="b">
        <f>IF(LEFT(JUNI!L101,1)="V",JUNI!R101+JUNI!U101)</f>
        <v>0</v>
      </c>
      <c r="R102" s="239">
        <f>JUNI!Z101</f>
        <v>0</v>
      </c>
      <c r="S102" s="240">
        <f>JUNI!AB101</f>
        <v>0</v>
      </c>
    </row>
    <row r="103" spans="1:19" ht="12.75" customHeight="1" x14ac:dyDescent="0.2">
      <c r="A103" s="717"/>
      <c r="B103" s="120">
        <f>JUNI!C102</f>
        <v>0</v>
      </c>
      <c r="C103" s="121">
        <f>JUNI!D102</f>
        <v>0</v>
      </c>
      <c r="D103" s="121">
        <f>JUNI!E102</f>
        <v>0</v>
      </c>
      <c r="E103" s="121">
        <f>JUNI!F102</f>
        <v>0</v>
      </c>
      <c r="F103" s="122">
        <f>JUNI!G102</f>
        <v>0</v>
      </c>
      <c r="G103" s="123">
        <f>JUNI!H102</f>
        <v>0</v>
      </c>
      <c r="H103" s="181">
        <f>JUNI!I102</f>
        <v>0</v>
      </c>
      <c r="I103" s="160">
        <f>JUNI!R102</f>
        <v>0</v>
      </c>
      <c r="J103" s="124">
        <f>JUNI!S102</f>
        <v>0</v>
      </c>
      <c r="K103" s="176" t="e">
        <f>JUNI!T102</f>
        <v>#REF!</v>
      </c>
      <c r="L103" s="120">
        <f>JUNI!U102</f>
        <v>0</v>
      </c>
      <c r="M103" s="123">
        <f>JUNI!V102</f>
        <v>0</v>
      </c>
      <c r="N103" s="123">
        <f>JUNI!W102</f>
        <v>0</v>
      </c>
      <c r="O103" s="125">
        <f>JUNI!X102</f>
        <v>0</v>
      </c>
      <c r="P103" s="126" t="e">
        <f>JUNI!Y102</f>
        <v>#REF!</v>
      </c>
      <c r="Q103" s="222" t="b">
        <f>IF(LEFT(JUNI!L102,1)="V",JUNI!R102+JUNI!U102)</f>
        <v>0</v>
      </c>
      <c r="R103" s="241">
        <f>JUNI!Z102</f>
        <v>0</v>
      </c>
      <c r="S103" s="242">
        <f>JUNI!AB102</f>
        <v>0</v>
      </c>
    </row>
    <row r="104" spans="1:19" ht="12.75" customHeight="1" x14ac:dyDescent="0.2">
      <c r="A104" s="717"/>
      <c r="B104" s="120">
        <f>JUNI!C103</f>
        <v>0</v>
      </c>
      <c r="C104" s="121">
        <f>JUNI!D103</f>
        <v>0</v>
      </c>
      <c r="D104" s="121">
        <f>JUNI!E103</f>
        <v>0</v>
      </c>
      <c r="E104" s="121">
        <f>JUNI!F103</f>
        <v>0</v>
      </c>
      <c r="F104" s="122">
        <f>JUNI!G103</f>
        <v>0</v>
      </c>
      <c r="G104" s="123">
        <f>JUNI!H103</f>
        <v>0</v>
      </c>
      <c r="H104" s="181">
        <f>JUNI!I103</f>
        <v>0</v>
      </c>
      <c r="I104" s="160">
        <f>JUNI!R103</f>
        <v>0</v>
      </c>
      <c r="J104" s="124">
        <f>JUNI!S103</f>
        <v>0</v>
      </c>
      <c r="K104" s="176" t="e">
        <f>JUNI!T103</f>
        <v>#REF!</v>
      </c>
      <c r="L104" s="120">
        <f>JUNI!U103</f>
        <v>0</v>
      </c>
      <c r="M104" s="123">
        <f>JUNI!V103</f>
        <v>0</v>
      </c>
      <c r="N104" s="123">
        <f>JUNI!W103</f>
        <v>0</v>
      </c>
      <c r="O104" s="125">
        <f>JUNI!X103</f>
        <v>0</v>
      </c>
      <c r="P104" s="126" t="e">
        <f>JUNI!Y103</f>
        <v>#REF!</v>
      </c>
      <c r="Q104" s="222" t="b">
        <f>IF(LEFT(JUNI!L103,1)="V",JUNI!R103+JUNI!U103)</f>
        <v>0</v>
      </c>
      <c r="R104" s="241">
        <f>JUNI!Z103</f>
        <v>0</v>
      </c>
      <c r="S104" s="242">
        <f>JUNI!AB103</f>
        <v>0</v>
      </c>
    </row>
    <row r="105" spans="1:19" ht="12.75" customHeight="1" x14ac:dyDescent="0.2">
      <c r="A105" s="717"/>
      <c r="B105" s="120">
        <f>JUNI!C104</f>
        <v>0</v>
      </c>
      <c r="C105" s="121">
        <f>JUNI!D104</f>
        <v>0</v>
      </c>
      <c r="D105" s="121">
        <f>JUNI!E104</f>
        <v>0</v>
      </c>
      <c r="E105" s="121">
        <f>JUNI!F104</f>
        <v>0</v>
      </c>
      <c r="F105" s="122">
        <f>JUNI!G104</f>
        <v>0</v>
      </c>
      <c r="G105" s="123">
        <f>JUNI!H104</f>
        <v>0</v>
      </c>
      <c r="H105" s="181">
        <f>JUNI!I104</f>
        <v>0</v>
      </c>
      <c r="I105" s="160">
        <f>JUNI!R104</f>
        <v>0</v>
      </c>
      <c r="J105" s="124">
        <f>JUNI!S104</f>
        <v>0</v>
      </c>
      <c r="K105" s="176" t="e">
        <f>JUNI!T104</f>
        <v>#REF!</v>
      </c>
      <c r="L105" s="120">
        <f>JUNI!U104</f>
        <v>0</v>
      </c>
      <c r="M105" s="123">
        <f>JUNI!V104</f>
        <v>0</v>
      </c>
      <c r="N105" s="123">
        <f>JUNI!W104</f>
        <v>0</v>
      </c>
      <c r="O105" s="125">
        <f>JUNI!X104</f>
        <v>0</v>
      </c>
      <c r="P105" s="126" t="e">
        <f>JUNI!Y104</f>
        <v>#REF!</v>
      </c>
      <c r="Q105" s="222" t="b">
        <f>IF(LEFT(JUNI!L104,1)="V",JUNI!R104+JUNI!U104)</f>
        <v>0</v>
      </c>
      <c r="R105" s="241">
        <f>JUNI!Z104</f>
        <v>0</v>
      </c>
      <c r="S105" s="242">
        <f>JUNI!AB104</f>
        <v>0</v>
      </c>
    </row>
    <row r="106" spans="1:19" ht="13.5" customHeight="1" thickBot="1" x14ac:dyDescent="0.25">
      <c r="A106" s="718"/>
      <c r="B106" s="127" t="e">
        <f>JUNI!C105</f>
        <v>#REF!</v>
      </c>
      <c r="C106" s="128">
        <f>JUNI!D105</f>
        <v>0</v>
      </c>
      <c r="D106" s="128">
        <f>JUNI!E105</f>
        <v>0</v>
      </c>
      <c r="E106" s="128">
        <f>JUNI!F105</f>
        <v>0</v>
      </c>
      <c r="F106" s="129">
        <f>JUNI!G105</f>
        <v>0</v>
      </c>
      <c r="G106" s="130">
        <f>JUNI!H105</f>
        <v>0</v>
      </c>
      <c r="H106" s="182">
        <f>JUNI!I105</f>
        <v>0</v>
      </c>
      <c r="I106" s="161">
        <f>JUNI!R105</f>
        <v>0</v>
      </c>
      <c r="J106" s="131">
        <f>JUNI!S105</f>
        <v>0</v>
      </c>
      <c r="K106" s="178" t="e">
        <f>JUNI!T105</f>
        <v>#REF!</v>
      </c>
      <c r="L106" s="127">
        <f>JUNI!U105</f>
        <v>0</v>
      </c>
      <c r="M106" s="130">
        <f>JUNI!V105</f>
        <v>0</v>
      </c>
      <c r="N106" s="130">
        <f>JUNI!W105</f>
        <v>0</v>
      </c>
      <c r="O106" s="132">
        <f>JUNI!X105</f>
        <v>0</v>
      </c>
      <c r="P106" s="133" t="e">
        <f>JUNI!Y105</f>
        <v>#REF!</v>
      </c>
      <c r="Q106" s="224" t="b">
        <f>IF(LEFT(JUNI!L105,1)="V",JUNI!R105+JUNI!U105)</f>
        <v>0</v>
      </c>
      <c r="R106" s="243">
        <f>JUNI!Z105</f>
        <v>0</v>
      </c>
      <c r="S106" s="244">
        <f>JUNI!AB105</f>
        <v>0</v>
      </c>
    </row>
    <row r="107" spans="1:19" ht="12.75" customHeight="1" x14ac:dyDescent="0.2">
      <c r="A107" s="716">
        <f>JUNI!B106</f>
        <v>42906</v>
      </c>
      <c r="B107" s="134">
        <f>JUNI!C106</f>
        <v>0</v>
      </c>
      <c r="C107" s="135">
        <f>JUNI!D106</f>
        <v>0</v>
      </c>
      <c r="D107" s="135">
        <f>JUNI!E106</f>
        <v>0</v>
      </c>
      <c r="E107" s="135">
        <f>JUNI!F106</f>
        <v>0</v>
      </c>
      <c r="F107" s="136">
        <f>JUNI!G106</f>
        <v>0</v>
      </c>
      <c r="G107" s="137">
        <f>JUNI!H106</f>
        <v>0</v>
      </c>
      <c r="H107" s="183">
        <f>JUNI!I106</f>
        <v>0</v>
      </c>
      <c r="I107" s="169">
        <f>JUNI!R106</f>
        <v>0</v>
      </c>
      <c r="J107" s="138">
        <f>JUNI!S106</f>
        <v>0</v>
      </c>
      <c r="K107" s="179" t="e">
        <f>JUNI!T106</f>
        <v>#REF!</v>
      </c>
      <c r="L107" s="134">
        <f>JUNI!U106</f>
        <v>0</v>
      </c>
      <c r="M107" s="137">
        <f>JUNI!V106</f>
        <v>0</v>
      </c>
      <c r="N107" s="137">
        <f>JUNI!W106</f>
        <v>0</v>
      </c>
      <c r="O107" s="139">
        <f>JUNI!X106</f>
        <v>0</v>
      </c>
      <c r="P107" s="140" t="e">
        <f>JUNI!Y106</f>
        <v>#REF!</v>
      </c>
      <c r="Q107" s="225" t="b">
        <f>IF(LEFT(JUNI!L106,1)="V",JUNI!R106+JUNI!U106)</f>
        <v>0</v>
      </c>
      <c r="R107" s="247">
        <f>JUNI!Z106</f>
        <v>0</v>
      </c>
      <c r="S107" s="248">
        <f>JUNI!AB106</f>
        <v>0</v>
      </c>
    </row>
    <row r="108" spans="1:19" ht="12.75" customHeight="1" x14ac:dyDescent="0.2">
      <c r="A108" s="717"/>
      <c r="B108" s="120">
        <f>JUNI!C107</f>
        <v>0</v>
      </c>
      <c r="C108" s="121">
        <f>JUNI!D107</f>
        <v>0</v>
      </c>
      <c r="D108" s="121">
        <f>JUNI!E107</f>
        <v>0</v>
      </c>
      <c r="E108" s="121">
        <f>JUNI!F107</f>
        <v>0</v>
      </c>
      <c r="F108" s="122">
        <f>JUNI!G107</f>
        <v>0</v>
      </c>
      <c r="G108" s="123">
        <f>JUNI!H107</f>
        <v>0</v>
      </c>
      <c r="H108" s="181">
        <f>JUNI!I107</f>
        <v>0</v>
      </c>
      <c r="I108" s="160">
        <f>JUNI!R107</f>
        <v>0</v>
      </c>
      <c r="J108" s="124">
        <f>JUNI!S107</f>
        <v>0</v>
      </c>
      <c r="K108" s="176" t="e">
        <f>JUNI!T107</f>
        <v>#REF!</v>
      </c>
      <c r="L108" s="120">
        <f>JUNI!U107</f>
        <v>0</v>
      </c>
      <c r="M108" s="123">
        <f>JUNI!V107</f>
        <v>0</v>
      </c>
      <c r="N108" s="123">
        <f>JUNI!W107</f>
        <v>0</v>
      </c>
      <c r="O108" s="125">
        <f>JUNI!X107</f>
        <v>0</v>
      </c>
      <c r="P108" s="126" t="e">
        <f>JUNI!Y107</f>
        <v>#REF!</v>
      </c>
      <c r="Q108" s="222" t="b">
        <f>IF(LEFT(JUNI!L107,1)="V",JUNI!R107+JUNI!U107)</f>
        <v>0</v>
      </c>
      <c r="R108" s="241">
        <f>JUNI!Z107</f>
        <v>0</v>
      </c>
      <c r="S108" s="242">
        <f>JUNI!AB107</f>
        <v>0</v>
      </c>
    </row>
    <row r="109" spans="1:19" ht="12.75" customHeight="1" x14ac:dyDescent="0.2">
      <c r="A109" s="717"/>
      <c r="B109" s="120">
        <f>JUNI!C108</f>
        <v>0</v>
      </c>
      <c r="C109" s="121">
        <f>JUNI!D108</f>
        <v>0</v>
      </c>
      <c r="D109" s="121">
        <f>JUNI!E108</f>
        <v>0</v>
      </c>
      <c r="E109" s="121">
        <f>JUNI!F108</f>
        <v>0</v>
      </c>
      <c r="F109" s="122">
        <f>JUNI!G108</f>
        <v>0</v>
      </c>
      <c r="G109" s="123">
        <f>JUNI!H108</f>
        <v>0</v>
      </c>
      <c r="H109" s="181">
        <f>JUNI!I108</f>
        <v>0</v>
      </c>
      <c r="I109" s="160">
        <f>JUNI!R108</f>
        <v>0</v>
      </c>
      <c r="J109" s="124">
        <f>JUNI!S108</f>
        <v>0</v>
      </c>
      <c r="K109" s="176" t="e">
        <f>JUNI!T108</f>
        <v>#REF!</v>
      </c>
      <c r="L109" s="120">
        <f>JUNI!U108</f>
        <v>0</v>
      </c>
      <c r="M109" s="123">
        <f>JUNI!V108</f>
        <v>0</v>
      </c>
      <c r="N109" s="123">
        <f>JUNI!W108</f>
        <v>0</v>
      </c>
      <c r="O109" s="125">
        <f>JUNI!X108</f>
        <v>0</v>
      </c>
      <c r="P109" s="126" t="e">
        <f>JUNI!Y108</f>
        <v>#REF!</v>
      </c>
      <c r="Q109" s="222" t="b">
        <f>IF(LEFT(JUNI!L108,1)="V",JUNI!R108+JUNI!U108)</f>
        <v>0</v>
      </c>
      <c r="R109" s="241">
        <f>JUNI!Z108</f>
        <v>0</v>
      </c>
      <c r="S109" s="242">
        <f>JUNI!AB108</f>
        <v>0</v>
      </c>
    </row>
    <row r="110" spans="1:19" ht="12.75" customHeight="1" x14ac:dyDescent="0.2">
      <c r="A110" s="717"/>
      <c r="B110" s="120">
        <f>JUNI!C109</f>
        <v>0</v>
      </c>
      <c r="C110" s="121">
        <f>JUNI!D109</f>
        <v>0</v>
      </c>
      <c r="D110" s="121">
        <f>JUNI!E109</f>
        <v>0</v>
      </c>
      <c r="E110" s="121">
        <f>JUNI!F109</f>
        <v>0</v>
      </c>
      <c r="F110" s="122">
        <f>JUNI!G109</f>
        <v>0</v>
      </c>
      <c r="G110" s="123">
        <f>JUNI!H109</f>
        <v>0</v>
      </c>
      <c r="H110" s="181">
        <f>JUNI!I109</f>
        <v>0</v>
      </c>
      <c r="I110" s="160">
        <f>JUNI!R109</f>
        <v>0</v>
      </c>
      <c r="J110" s="124">
        <f>JUNI!S109</f>
        <v>0</v>
      </c>
      <c r="K110" s="176" t="e">
        <f>JUNI!T109</f>
        <v>#REF!</v>
      </c>
      <c r="L110" s="120">
        <f>JUNI!U109</f>
        <v>0</v>
      </c>
      <c r="M110" s="123">
        <f>JUNI!V109</f>
        <v>0</v>
      </c>
      <c r="N110" s="123">
        <f>JUNI!W109</f>
        <v>0</v>
      </c>
      <c r="O110" s="125">
        <f>JUNI!X109</f>
        <v>0</v>
      </c>
      <c r="P110" s="126" t="e">
        <f>JUNI!Y109</f>
        <v>#REF!</v>
      </c>
      <c r="Q110" s="222" t="b">
        <f>IF(LEFT(JUNI!L109,1)="V",JUNI!R109+JUNI!U109)</f>
        <v>0</v>
      </c>
      <c r="R110" s="241">
        <f>JUNI!Z109</f>
        <v>0</v>
      </c>
      <c r="S110" s="242">
        <f>JUNI!AB109</f>
        <v>0</v>
      </c>
    </row>
    <row r="111" spans="1:19" ht="13.5" customHeight="1" thickBot="1" x14ac:dyDescent="0.25">
      <c r="A111" s="718"/>
      <c r="B111" s="141" t="e">
        <f>JUNI!C110</f>
        <v>#REF!</v>
      </c>
      <c r="C111" s="142">
        <f>JUNI!D110</f>
        <v>0</v>
      </c>
      <c r="D111" s="142">
        <f>JUNI!E110</f>
        <v>0</v>
      </c>
      <c r="E111" s="142">
        <f>JUNI!F110</f>
        <v>0</v>
      </c>
      <c r="F111" s="143">
        <f>JUNI!G110</f>
        <v>0</v>
      </c>
      <c r="G111" s="144">
        <f>JUNI!H110</f>
        <v>0</v>
      </c>
      <c r="H111" s="184">
        <f>JUNI!I110</f>
        <v>0</v>
      </c>
      <c r="I111" s="168">
        <f>JUNI!R110</f>
        <v>0</v>
      </c>
      <c r="J111" s="145">
        <f>JUNI!S110</f>
        <v>0</v>
      </c>
      <c r="K111" s="177" t="e">
        <f>JUNI!T110</f>
        <v>#REF!</v>
      </c>
      <c r="L111" s="141">
        <f>JUNI!U110</f>
        <v>0</v>
      </c>
      <c r="M111" s="144">
        <f>JUNI!V110</f>
        <v>0</v>
      </c>
      <c r="N111" s="144">
        <f>JUNI!W110</f>
        <v>0</v>
      </c>
      <c r="O111" s="146">
        <f>JUNI!X110</f>
        <v>0</v>
      </c>
      <c r="P111" s="147" t="e">
        <f>JUNI!Y110</f>
        <v>#REF!</v>
      </c>
      <c r="Q111" s="223" t="b">
        <f>IF(LEFT(JUNI!L110,1)="V",JUNI!R110+JUNI!U110)</f>
        <v>0</v>
      </c>
      <c r="R111" s="245">
        <f>JUNI!Z110</f>
        <v>0</v>
      </c>
      <c r="S111" s="246">
        <f>JUNI!AB110</f>
        <v>0</v>
      </c>
    </row>
    <row r="112" spans="1:19" ht="12.75" customHeight="1" x14ac:dyDescent="0.2">
      <c r="A112" s="716">
        <f>JUNI!B111</f>
        <v>42907</v>
      </c>
      <c r="B112" s="113">
        <f>JUNI!C111</f>
        <v>0</v>
      </c>
      <c r="C112" s="114">
        <f>JUNI!D111</f>
        <v>0</v>
      </c>
      <c r="D112" s="114">
        <f>JUNI!E111</f>
        <v>0</v>
      </c>
      <c r="E112" s="114">
        <f>JUNI!F111</f>
        <v>0</v>
      </c>
      <c r="F112" s="115">
        <f>JUNI!G111</f>
        <v>0</v>
      </c>
      <c r="G112" s="116">
        <f>JUNI!H111</f>
        <v>0</v>
      </c>
      <c r="H112" s="180">
        <f>JUNI!I111</f>
        <v>0</v>
      </c>
      <c r="I112" s="159">
        <f>JUNI!R111</f>
        <v>0</v>
      </c>
      <c r="J112" s="117">
        <f>JUNI!S111</f>
        <v>0</v>
      </c>
      <c r="K112" s="175" t="e">
        <f>JUNI!T111</f>
        <v>#REF!</v>
      </c>
      <c r="L112" s="113">
        <f>JUNI!U111</f>
        <v>0</v>
      </c>
      <c r="M112" s="116">
        <f>JUNI!V111</f>
        <v>0</v>
      </c>
      <c r="N112" s="116">
        <f>JUNI!W111</f>
        <v>0</v>
      </c>
      <c r="O112" s="118">
        <f>JUNI!X111</f>
        <v>0</v>
      </c>
      <c r="P112" s="119" t="e">
        <f>JUNI!Y111</f>
        <v>#REF!</v>
      </c>
      <c r="Q112" s="221" t="b">
        <f>IF(LEFT(JUNI!L111,1)="V",JUNI!R111+JUNI!U111)</f>
        <v>0</v>
      </c>
      <c r="R112" s="239">
        <f>JUNI!Z111</f>
        <v>0</v>
      </c>
      <c r="S112" s="240">
        <f>JUNI!AB111</f>
        <v>0</v>
      </c>
    </row>
    <row r="113" spans="1:19" ht="12.75" customHeight="1" x14ac:dyDescent="0.2">
      <c r="A113" s="717"/>
      <c r="B113" s="120">
        <f>JUNI!C112</f>
        <v>0</v>
      </c>
      <c r="C113" s="121">
        <f>JUNI!D112</f>
        <v>0</v>
      </c>
      <c r="D113" s="121">
        <f>JUNI!E112</f>
        <v>0</v>
      </c>
      <c r="E113" s="121">
        <f>JUNI!F112</f>
        <v>0</v>
      </c>
      <c r="F113" s="122">
        <f>JUNI!G112</f>
        <v>0</v>
      </c>
      <c r="G113" s="123">
        <f>JUNI!H112</f>
        <v>0</v>
      </c>
      <c r="H113" s="181">
        <f>JUNI!I112</f>
        <v>0</v>
      </c>
      <c r="I113" s="160">
        <f>JUNI!R112</f>
        <v>0</v>
      </c>
      <c r="J113" s="124">
        <f>JUNI!S112</f>
        <v>0</v>
      </c>
      <c r="K113" s="176" t="e">
        <f>JUNI!T112</f>
        <v>#REF!</v>
      </c>
      <c r="L113" s="120">
        <f>JUNI!U112</f>
        <v>0</v>
      </c>
      <c r="M113" s="123">
        <f>JUNI!V112</f>
        <v>0</v>
      </c>
      <c r="N113" s="123">
        <f>JUNI!W112</f>
        <v>0</v>
      </c>
      <c r="O113" s="125">
        <f>JUNI!X112</f>
        <v>0</v>
      </c>
      <c r="P113" s="126" t="e">
        <f>JUNI!Y112</f>
        <v>#REF!</v>
      </c>
      <c r="Q113" s="222" t="b">
        <f>IF(LEFT(JUNI!L112,1)="V",JUNI!R112+JUNI!U112)</f>
        <v>0</v>
      </c>
      <c r="R113" s="241">
        <f>JUNI!Z112</f>
        <v>0</v>
      </c>
      <c r="S113" s="242">
        <f>JUNI!AB112</f>
        <v>0</v>
      </c>
    </row>
    <row r="114" spans="1:19" ht="12.75" customHeight="1" x14ac:dyDescent="0.2">
      <c r="A114" s="717"/>
      <c r="B114" s="120">
        <f>JUNI!C113</f>
        <v>0</v>
      </c>
      <c r="C114" s="121">
        <f>JUNI!D113</f>
        <v>0</v>
      </c>
      <c r="D114" s="121">
        <f>JUNI!E113</f>
        <v>0</v>
      </c>
      <c r="E114" s="121">
        <f>JUNI!F113</f>
        <v>0</v>
      </c>
      <c r="F114" s="122">
        <f>JUNI!G113</f>
        <v>0</v>
      </c>
      <c r="G114" s="123">
        <f>JUNI!H113</f>
        <v>0</v>
      </c>
      <c r="H114" s="181">
        <f>JUNI!I113</f>
        <v>0</v>
      </c>
      <c r="I114" s="160">
        <f>JUNI!R113</f>
        <v>0</v>
      </c>
      <c r="J114" s="124">
        <f>JUNI!S113</f>
        <v>0</v>
      </c>
      <c r="K114" s="176" t="e">
        <f>JUNI!T113</f>
        <v>#REF!</v>
      </c>
      <c r="L114" s="120">
        <f>JUNI!U113</f>
        <v>0</v>
      </c>
      <c r="M114" s="123">
        <f>JUNI!V113</f>
        <v>0</v>
      </c>
      <c r="N114" s="123">
        <f>JUNI!W113</f>
        <v>0</v>
      </c>
      <c r="O114" s="125">
        <f>JUNI!X113</f>
        <v>0</v>
      </c>
      <c r="P114" s="126" t="e">
        <f>JUNI!Y113</f>
        <v>#REF!</v>
      </c>
      <c r="Q114" s="222" t="b">
        <f>IF(LEFT(JUNI!L113,1)="V",JUNI!R113+JUNI!U113)</f>
        <v>0</v>
      </c>
      <c r="R114" s="241">
        <f>JUNI!Z113</f>
        <v>0</v>
      </c>
      <c r="S114" s="242">
        <f>JUNI!AB113</f>
        <v>0</v>
      </c>
    </row>
    <row r="115" spans="1:19" ht="12.75" customHeight="1" x14ac:dyDescent="0.2">
      <c r="A115" s="717"/>
      <c r="B115" s="120">
        <f>JUNI!C114</f>
        <v>0</v>
      </c>
      <c r="C115" s="121">
        <f>JUNI!D114</f>
        <v>0</v>
      </c>
      <c r="D115" s="121">
        <f>JUNI!E114</f>
        <v>0</v>
      </c>
      <c r="E115" s="121">
        <f>JUNI!F114</f>
        <v>0</v>
      </c>
      <c r="F115" s="122">
        <f>JUNI!G114</f>
        <v>0</v>
      </c>
      <c r="G115" s="123">
        <f>JUNI!H114</f>
        <v>0</v>
      </c>
      <c r="H115" s="181">
        <f>JUNI!I114</f>
        <v>0</v>
      </c>
      <c r="I115" s="160">
        <f>JUNI!R114</f>
        <v>0</v>
      </c>
      <c r="J115" s="124">
        <f>JUNI!S114</f>
        <v>0</v>
      </c>
      <c r="K115" s="176" t="e">
        <f>JUNI!T114</f>
        <v>#REF!</v>
      </c>
      <c r="L115" s="120">
        <f>JUNI!U114</f>
        <v>0</v>
      </c>
      <c r="M115" s="123">
        <f>JUNI!V114</f>
        <v>0</v>
      </c>
      <c r="N115" s="123">
        <f>JUNI!W114</f>
        <v>0</v>
      </c>
      <c r="O115" s="125">
        <f>JUNI!X114</f>
        <v>0</v>
      </c>
      <c r="P115" s="126" t="e">
        <f>JUNI!Y114</f>
        <v>#REF!</v>
      </c>
      <c r="Q115" s="222" t="b">
        <f>IF(LEFT(JUNI!L114,1)="V",JUNI!R114+JUNI!U114)</f>
        <v>0</v>
      </c>
      <c r="R115" s="241">
        <f>JUNI!Z114</f>
        <v>0</v>
      </c>
      <c r="S115" s="242">
        <f>JUNI!AB114</f>
        <v>0</v>
      </c>
    </row>
    <row r="116" spans="1:19" ht="13.5" customHeight="1" thickBot="1" x14ac:dyDescent="0.25">
      <c r="A116" s="718"/>
      <c r="B116" s="127" t="e">
        <f>JUNI!C115</f>
        <v>#REF!</v>
      </c>
      <c r="C116" s="128">
        <f>JUNI!D115</f>
        <v>0</v>
      </c>
      <c r="D116" s="128">
        <f>JUNI!E115</f>
        <v>0</v>
      </c>
      <c r="E116" s="128">
        <f>JUNI!F115</f>
        <v>0</v>
      </c>
      <c r="F116" s="129">
        <f>JUNI!G115</f>
        <v>0</v>
      </c>
      <c r="G116" s="130">
        <f>JUNI!H115</f>
        <v>0</v>
      </c>
      <c r="H116" s="182">
        <f>JUNI!I115</f>
        <v>0</v>
      </c>
      <c r="I116" s="161">
        <f>JUNI!R115</f>
        <v>0</v>
      </c>
      <c r="J116" s="131">
        <f>JUNI!S115</f>
        <v>0</v>
      </c>
      <c r="K116" s="178" t="e">
        <f>JUNI!T115</f>
        <v>#REF!</v>
      </c>
      <c r="L116" s="127">
        <f>JUNI!U115</f>
        <v>0</v>
      </c>
      <c r="M116" s="130">
        <f>JUNI!V115</f>
        <v>0</v>
      </c>
      <c r="N116" s="130">
        <f>JUNI!W115</f>
        <v>0</v>
      </c>
      <c r="O116" s="132">
        <f>JUNI!X115</f>
        <v>0</v>
      </c>
      <c r="P116" s="133" t="e">
        <f>JUNI!Y115</f>
        <v>#REF!</v>
      </c>
      <c r="Q116" s="224" t="b">
        <f>IF(LEFT(JUNI!L115,1)="V",JUNI!R115+JUNI!U115)</f>
        <v>0</v>
      </c>
      <c r="R116" s="243">
        <f>JUNI!Z115</f>
        <v>0</v>
      </c>
      <c r="S116" s="244">
        <f>JUNI!AB115</f>
        <v>0</v>
      </c>
    </row>
    <row r="117" spans="1:19" ht="12.75" customHeight="1" x14ac:dyDescent="0.2">
      <c r="A117" s="716">
        <f>JUNI!B116</f>
        <v>42908</v>
      </c>
      <c r="B117" s="134">
        <f>JUNI!C116</f>
        <v>0</v>
      </c>
      <c r="C117" s="135">
        <f>JUNI!D116</f>
        <v>0</v>
      </c>
      <c r="D117" s="135">
        <f>JUNI!E116</f>
        <v>0</v>
      </c>
      <c r="E117" s="135">
        <f>JUNI!F116</f>
        <v>0</v>
      </c>
      <c r="F117" s="136">
        <f>JUNI!G116</f>
        <v>0</v>
      </c>
      <c r="G117" s="137">
        <f>JUNI!H116</f>
        <v>0</v>
      </c>
      <c r="H117" s="183">
        <f>JUNI!I116</f>
        <v>0</v>
      </c>
      <c r="I117" s="169">
        <f>JUNI!R116</f>
        <v>0</v>
      </c>
      <c r="J117" s="138">
        <f>JUNI!S116</f>
        <v>0</v>
      </c>
      <c r="K117" s="179" t="e">
        <f>JUNI!T116</f>
        <v>#REF!</v>
      </c>
      <c r="L117" s="134">
        <f>JUNI!U116</f>
        <v>0</v>
      </c>
      <c r="M117" s="137">
        <f>JUNI!V116</f>
        <v>0</v>
      </c>
      <c r="N117" s="137">
        <f>JUNI!W116</f>
        <v>0</v>
      </c>
      <c r="O117" s="139">
        <f>JUNI!X116</f>
        <v>0</v>
      </c>
      <c r="P117" s="140" t="e">
        <f>JUNI!Y116</f>
        <v>#REF!</v>
      </c>
      <c r="Q117" s="225" t="b">
        <f>IF(LEFT(JUNI!L116,1)="V",JUNI!R116+JUNI!U116)</f>
        <v>0</v>
      </c>
      <c r="R117" s="247">
        <f>JUNI!Z116</f>
        <v>0</v>
      </c>
      <c r="S117" s="248">
        <f>JUNI!AB116</f>
        <v>0</v>
      </c>
    </row>
    <row r="118" spans="1:19" ht="12.75" customHeight="1" x14ac:dyDescent="0.2">
      <c r="A118" s="717"/>
      <c r="B118" s="120">
        <f>JUNI!C117</f>
        <v>0</v>
      </c>
      <c r="C118" s="121">
        <f>JUNI!D117</f>
        <v>0</v>
      </c>
      <c r="D118" s="121">
        <f>JUNI!E117</f>
        <v>0</v>
      </c>
      <c r="E118" s="121">
        <f>JUNI!F117</f>
        <v>0</v>
      </c>
      <c r="F118" s="122">
        <f>JUNI!G117</f>
        <v>0</v>
      </c>
      <c r="G118" s="123">
        <f>JUNI!H117</f>
        <v>0</v>
      </c>
      <c r="H118" s="181">
        <f>JUNI!I117</f>
        <v>0</v>
      </c>
      <c r="I118" s="160">
        <f>JUNI!R117</f>
        <v>0</v>
      </c>
      <c r="J118" s="124">
        <f>JUNI!S117</f>
        <v>0</v>
      </c>
      <c r="K118" s="176" t="e">
        <f>JUNI!T117</f>
        <v>#REF!</v>
      </c>
      <c r="L118" s="120">
        <f>JUNI!U117</f>
        <v>0</v>
      </c>
      <c r="M118" s="123">
        <f>JUNI!V117</f>
        <v>0</v>
      </c>
      <c r="N118" s="123">
        <f>JUNI!W117</f>
        <v>0</v>
      </c>
      <c r="O118" s="125">
        <f>JUNI!X117</f>
        <v>0</v>
      </c>
      <c r="P118" s="126" t="e">
        <f>JUNI!Y117</f>
        <v>#REF!</v>
      </c>
      <c r="Q118" s="222" t="b">
        <f>IF(LEFT(JUNI!L117,1)="V",JUNI!R117+JUNI!U117)</f>
        <v>0</v>
      </c>
      <c r="R118" s="241">
        <f>JUNI!Z117</f>
        <v>0</v>
      </c>
      <c r="S118" s="242">
        <f>JUNI!AB117</f>
        <v>0</v>
      </c>
    </row>
    <row r="119" spans="1:19" ht="12.75" customHeight="1" x14ac:dyDescent="0.2">
      <c r="A119" s="717"/>
      <c r="B119" s="120">
        <f>JUNI!C118</f>
        <v>0</v>
      </c>
      <c r="C119" s="121">
        <f>JUNI!D118</f>
        <v>0</v>
      </c>
      <c r="D119" s="121">
        <f>JUNI!E118</f>
        <v>0</v>
      </c>
      <c r="E119" s="121">
        <f>JUNI!F118</f>
        <v>0</v>
      </c>
      <c r="F119" s="122">
        <f>JUNI!G118</f>
        <v>0</v>
      </c>
      <c r="G119" s="123">
        <f>JUNI!H118</f>
        <v>0</v>
      </c>
      <c r="H119" s="181">
        <f>JUNI!I118</f>
        <v>0</v>
      </c>
      <c r="I119" s="160">
        <f>JUNI!R118</f>
        <v>0</v>
      </c>
      <c r="J119" s="124">
        <f>JUNI!S118</f>
        <v>0</v>
      </c>
      <c r="K119" s="176" t="e">
        <f>JUNI!T118</f>
        <v>#REF!</v>
      </c>
      <c r="L119" s="120">
        <f>JUNI!U118</f>
        <v>0</v>
      </c>
      <c r="M119" s="123">
        <f>JUNI!V118</f>
        <v>0</v>
      </c>
      <c r="N119" s="123">
        <f>JUNI!W118</f>
        <v>0</v>
      </c>
      <c r="O119" s="125">
        <f>JUNI!X118</f>
        <v>0</v>
      </c>
      <c r="P119" s="126" t="e">
        <f>JUNI!Y118</f>
        <v>#REF!</v>
      </c>
      <c r="Q119" s="222" t="b">
        <f>IF(LEFT(JUNI!L118,1)="V",JUNI!R118+JUNI!U118)</f>
        <v>0</v>
      </c>
      <c r="R119" s="241">
        <f>JUNI!Z118</f>
        <v>0</v>
      </c>
      <c r="S119" s="242">
        <f>JUNI!AB118</f>
        <v>0</v>
      </c>
    </row>
    <row r="120" spans="1:19" ht="12.75" customHeight="1" x14ac:dyDescent="0.2">
      <c r="A120" s="717"/>
      <c r="B120" s="120">
        <f>JUNI!C119</f>
        <v>0</v>
      </c>
      <c r="C120" s="121">
        <f>JUNI!D119</f>
        <v>0</v>
      </c>
      <c r="D120" s="121">
        <f>JUNI!E119</f>
        <v>0</v>
      </c>
      <c r="E120" s="121">
        <f>JUNI!F119</f>
        <v>0</v>
      </c>
      <c r="F120" s="122">
        <f>JUNI!G119</f>
        <v>0</v>
      </c>
      <c r="G120" s="123">
        <f>JUNI!H119</f>
        <v>0</v>
      </c>
      <c r="H120" s="181">
        <f>JUNI!I119</f>
        <v>0</v>
      </c>
      <c r="I120" s="160">
        <f>JUNI!R119</f>
        <v>0</v>
      </c>
      <c r="J120" s="124">
        <f>JUNI!S119</f>
        <v>0</v>
      </c>
      <c r="K120" s="176" t="e">
        <f>JUNI!T119</f>
        <v>#REF!</v>
      </c>
      <c r="L120" s="120">
        <f>JUNI!U119</f>
        <v>0</v>
      </c>
      <c r="M120" s="123">
        <f>JUNI!V119</f>
        <v>0</v>
      </c>
      <c r="N120" s="123">
        <f>JUNI!W119</f>
        <v>0</v>
      </c>
      <c r="O120" s="125">
        <f>JUNI!X119</f>
        <v>0</v>
      </c>
      <c r="P120" s="126" t="e">
        <f>JUNI!Y119</f>
        <v>#REF!</v>
      </c>
      <c r="Q120" s="222" t="b">
        <f>IF(LEFT(JUNI!L119,1)="V",JUNI!R119+JUNI!U119)</f>
        <v>0</v>
      </c>
      <c r="R120" s="241">
        <f>JUNI!Z119</f>
        <v>0</v>
      </c>
      <c r="S120" s="242">
        <f>JUNI!AB119</f>
        <v>0</v>
      </c>
    </row>
    <row r="121" spans="1:19" ht="13.5" customHeight="1" thickBot="1" x14ac:dyDescent="0.25">
      <c r="A121" s="718"/>
      <c r="B121" s="141" t="e">
        <f>JUNI!C120</f>
        <v>#REF!</v>
      </c>
      <c r="C121" s="142">
        <f>JUNI!D120</f>
        <v>0</v>
      </c>
      <c r="D121" s="142">
        <f>JUNI!E120</f>
        <v>0</v>
      </c>
      <c r="E121" s="142">
        <f>JUNI!F120</f>
        <v>0</v>
      </c>
      <c r="F121" s="143">
        <f>JUNI!G120</f>
        <v>0</v>
      </c>
      <c r="G121" s="144">
        <f>JUNI!H120</f>
        <v>0</v>
      </c>
      <c r="H121" s="184">
        <f>JUNI!I120</f>
        <v>0</v>
      </c>
      <c r="I121" s="168">
        <f>JUNI!R120</f>
        <v>0</v>
      </c>
      <c r="J121" s="145">
        <f>JUNI!S120</f>
        <v>0</v>
      </c>
      <c r="K121" s="177" t="e">
        <f>JUNI!T120</f>
        <v>#REF!</v>
      </c>
      <c r="L121" s="141">
        <f>JUNI!U120</f>
        <v>0</v>
      </c>
      <c r="M121" s="144">
        <f>JUNI!V120</f>
        <v>0</v>
      </c>
      <c r="N121" s="144">
        <f>JUNI!W120</f>
        <v>0</v>
      </c>
      <c r="O121" s="146">
        <f>JUNI!X120</f>
        <v>0</v>
      </c>
      <c r="P121" s="147" t="e">
        <f>JUNI!Y120</f>
        <v>#REF!</v>
      </c>
      <c r="Q121" s="223" t="b">
        <f>IF(LEFT(JUNI!L120,1)="V",JUNI!R120+JUNI!U120)</f>
        <v>0</v>
      </c>
      <c r="R121" s="245">
        <f>JUNI!Z120</f>
        <v>0</v>
      </c>
      <c r="S121" s="246">
        <f>JUNI!AB120</f>
        <v>0</v>
      </c>
    </row>
    <row r="122" spans="1:19" ht="12.75" customHeight="1" x14ac:dyDescent="0.2">
      <c r="A122" s="716">
        <f>JUNI!B121</f>
        <v>42909</v>
      </c>
      <c r="B122" s="113">
        <f>JUNI!C121</f>
        <v>0</v>
      </c>
      <c r="C122" s="114">
        <f>JUNI!D121</f>
        <v>0</v>
      </c>
      <c r="D122" s="114">
        <f>JUNI!E121</f>
        <v>0</v>
      </c>
      <c r="E122" s="114">
        <f>JUNI!F121</f>
        <v>0</v>
      </c>
      <c r="F122" s="115">
        <f>JUNI!G121</f>
        <v>0</v>
      </c>
      <c r="G122" s="116">
        <f>JUNI!H121</f>
        <v>0</v>
      </c>
      <c r="H122" s="180">
        <f>JUNI!I121</f>
        <v>0</v>
      </c>
      <c r="I122" s="159">
        <f>JUNI!R121</f>
        <v>0</v>
      </c>
      <c r="J122" s="117">
        <f>JUNI!S121</f>
        <v>0</v>
      </c>
      <c r="K122" s="175" t="e">
        <f>JUNI!T121</f>
        <v>#REF!</v>
      </c>
      <c r="L122" s="113">
        <f>JUNI!U121</f>
        <v>0</v>
      </c>
      <c r="M122" s="116">
        <f>JUNI!V121</f>
        <v>0</v>
      </c>
      <c r="N122" s="116">
        <f>JUNI!W121</f>
        <v>0</v>
      </c>
      <c r="O122" s="118">
        <f>JUNI!X121</f>
        <v>0</v>
      </c>
      <c r="P122" s="119" t="e">
        <f>JUNI!Y121</f>
        <v>#REF!</v>
      </c>
      <c r="Q122" s="221" t="b">
        <f>IF(LEFT(JUNI!L121,1)="V",JUNI!R121+JUNI!U121)</f>
        <v>0</v>
      </c>
      <c r="R122" s="239">
        <f>JUNI!Z121</f>
        <v>0</v>
      </c>
      <c r="S122" s="240">
        <f>JUNI!AB121</f>
        <v>0</v>
      </c>
    </row>
    <row r="123" spans="1:19" ht="12.75" customHeight="1" x14ac:dyDescent="0.2">
      <c r="A123" s="717"/>
      <c r="B123" s="120">
        <f>JUNI!C122</f>
        <v>0</v>
      </c>
      <c r="C123" s="121">
        <f>JUNI!D122</f>
        <v>0</v>
      </c>
      <c r="D123" s="121">
        <f>JUNI!E122</f>
        <v>0</v>
      </c>
      <c r="E123" s="121">
        <f>JUNI!F122</f>
        <v>0</v>
      </c>
      <c r="F123" s="122">
        <f>JUNI!G122</f>
        <v>0</v>
      </c>
      <c r="G123" s="123">
        <f>JUNI!H122</f>
        <v>0</v>
      </c>
      <c r="H123" s="181">
        <f>JUNI!I122</f>
        <v>0</v>
      </c>
      <c r="I123" s="160">
        <f>JUNI!R122</f>
        <v>0</v>
      </c>
      <c r="J123" s="124">
        <f>JUNI!S122</f>
        <v>0</v>
      </c>
      <c r="K123" s="176" t="e">
        <f>JUNI!T122</f>
        <v>#REF!</v>
      </c>
      <c r="L123" s="120">
        <f>JUNI!U122</f>
        <v>0</v>
      </c>
      <c r="M123" s="123">
        <f>JUNI!V122</f>
        <v>0</v>
      </c>
      <c r="N123" s="123">
        <f>JUNI!W122</f>
        <v>0</v>
      </c>
      <c r="O123" s="125">
        <f>JUNI!X122</f>
        <v>0</v>
      </c>
      <c r="P123" s="126" t="e">
        <f>JUNI!Y122</f>
        <v>#REF!</v>
      </c>
      <c r="Q123" s="222" t="b">
        <f>IF(LEFT(JUNI!L122,1)="V",JUNI!R122+JUNI!U122)</f>
        <v>0</v>
      </c>
      <c r="R123" s="241">
        <f>JUNI!Z122</f>
        <v>0</v>
      </c>
      <c r="S123" s="242">
        <f>JUNI!AB122</f>
        <v>0</v>
      </c>
    </row>
    <row r="124" spans="1:19" ht="12.75" customHeight="1" x14ac:dyDescent="0.2">
      <c r="A124" s="717"/>
      <c r="B124" s="120">
        <f>JUNI!C123</f>
        <v>0</v>
      </c>
      <c r="C124" s="121">
        <f>JUNI!D123</f>
        <v>0</v>
      </c>
      <c r="D124" s="121">
        <f>JUNI!E123</f>
        <v>0</v>
      </c>
      <c r="E124" s="121">
        <f>JUNI!F123</f>
        <v>0</v>
      </c>
      <c r="F124" s="122">
        <f>JUNI!G123</f>
        <v>0</v>
      </c>
      <c r="G124" s="123">
        <f>JUNI!H123</f>
        <v>0</v>
      </c>
      <c r="H124" s="181">
        <f>JUNI!I123</f>
        <v>0</v>
      </c>
      <c r="I124" s="160">
        <f>JUNI!R123</f>
        <v>0</v>
      </c>
      <c r="J124" s="124">
        <f>JUNI!S123</f>
        <v>0</v>
      </c>
      <c r="K124" s="176" t="e">
        <f>JUNI!T123</f>
        <v>#REF!</v>
      </c>
      <c r="L124" s="120">
        <f>JUNI!U123</f>
        <v>0</v>
      </c>
      <c r="M124" s="123">
        <f>JUNI!V123</f>
        <v>0</v>
      </c>
      <c r="N124" s="123">
        <f>JUNI!W123</f>
        <v>0</v>
      </c>
      <c r="O124" s="125">
        <f>JUNI!X123</f>
        <v>0</v>
      </c>
      <c r="P124" s="126" t="e">
        <f>JUNI!Y123</f>
        <v>#REF!</v>
      </c>
      <c r="Q124" s="222" t="b">
        <f>IF(LEFT(JUNI!L123,1)="V",JUNI!R123+JUNI!U123)</f>
        <v>0</v>
      </c>
      <c r="R124" s="241">
        <f>JUNI!Z123</f>
        <v>0</v>
      </c>
      <c r="S124" s="242">
        <f>JUNI!AB123</f>
        <v>0</v>
      </c>
    </row>
    <row r="125" spans="1:19" ht="12.75" customHeight="1" x14ac:dyDescent="0.2">
      <c r="A125" s="717"/>
      <c r="B125" s="120">
        <f>JUNI!C124</f>
        <v>0</v>
      </c>
      <c r="C125" s="121">
        <f>JUNI!D124</f>
        <v>0</v>
      </c>
      <c r="D125" s="121">
        <f>JUNI!E124</f>
        <v>0</v>
      </c>
      <c r="E125" s="121">
        <f>JUNI!F124</f>
        <v>0</v>
      </c>
      <c r="F125" s="122">
        <f>JUNI!G124</f>
        <v>0</v>
      </c>
      <c r="G125" s="123">
        <f>JUNI!H124</f>
        <v>0</v>
      </c>
      <c r="H125" s="181">
        <f>JUNI!I124</f>
        <v>0</v>
      </c>
      <c r="I125" s="160">
        <f>JUNI!R124</f>
        <v>0</v>
      </c>
      <c r="J125" s="124">
        <f>JUNI!S124</f>
        <v>0</v>
      </c>
      <c r="K125" s="176" t="e">
        <f>JUNI!T124</f>
        <v>#REF!</v>
      </c>
      <c r="L125" s="120">
        <f>JUNI!U124</f>
        <v>0</v>
      </c>
      <c r="M125" s="123">
        <f>JUNI!V124</f>
        <v>0</v>
      </c>
      <c r="N125" s="123">
        <f>JUNI!W124</f>
        <v>0</v>
      </c>
      <c r="O125" s="125">
        <f>JUNI!X124</f>
        <v>0</v>
      </c>
      <c r="P125" s="126" t="e">
        <f>JUNI!Y124</f>
        <v>#REF!</v>
      </c>
      <c r="Q125" s="222" t="b">
        <f>IF(LEFT(JUNI!L124,1)="V",JUNI!R124+JUNI!U124)</f>
        <v>0</v>
      </c>
      <c r="R125" s="241">
        <f>JUNI!Z124</f>
        <v>0</v>
      </c>
      <c r="S125" s="242">
        <f>JUNI!AB124</f>
        <v>0</v>
      </c>
    </row>
    <row r="126" spans="1:19" ht="13.5" customHeight="1" thickBot="1" x14ac:dyDescent="0.25">
      <c r="A126" s="718"/>
      <c r="B126" s="127" t="e">
        <f>JUNI!C125</f>
        <v>#REF!</v>
      </c>
      <c r="C126" s="128">
        <f>JUNI!D125</f>
        <v>0</v>
      </c>
      <c r="D126" s="128">
        <f>JUNI!E125</f>
        <v>0</v>
      </c>
      <c r="E126" s="128">
        <f>JUNI!F125</f>
        <v>0</v>
      </c>
      <c r="F126" s="129">
        <f>JUNI!G125</f>
        <v>0</v>
      </c>
      <c r="G126" s="130">
        <f>JUNI!H125</f>
        <v>0</v>
      </c>
      <c r="H126" s="182">
        <f>JUNI!I125</f>
        <v>0</v>
      </c>
      <c r="I126" s="161">
        <f>JUNI!R125</f>
        <v>0</v>
      </c>
      <c r="J126" s="131">
        <f>JUNI!S125</f>
        <v>0</v>
      </c>
      <c r="K126" s="178" t="e">
        <f>JUNI!T125</f>
        <v>#REF!</v>
      </c>
      <c r="L126" s="127">
        <f>JUNI!U125</f>
        <v>0</v>
      </c>
      <c r="M126" s="130">
        <f>JUNI!V125</f>
        <v>0</v>
      </c>
      <c r="N126" s="130">
        <f>JUNI!W125</f>
        <v>0</v>
      </c>
      <c r="O126" s="132">
        <f>JUNI!X125</f>
        <v>0</v>
      </c>
      <c r="P126" s="133" t="e">
        <f>JUNI!Y125</f>
        <v>#REF!</v>
      </c>
      <c r="Q126" s="224" t="b">
        <f>IF(LEFT(JUNI!L125,1)="V",JUNI!R125+JUNI!U125)</f>
        <v>0</v>
      </c>
      <c r="R126" s="243">
        <f>JUNI!Z125</f>
        <v>0</v>
      </c>
      <c r="S126" s="244">
        <f>JUNI!AB125</f>
        <v>0</v>
      </c>
    </row>
    <row r="127" spans="1:19" ht="12.75" customHeight="1" x14ac:dyDescent="0.2">
      <c r="A127" s="716">
        <f>JUNI!B126</f>
        <v>42910</v>
      </c>
      <c r="B127" s="134">
        <f>JUNI!C126</f>
        <v>0</v>
      </c>
      <c r="C127" s="135">
        <f>JUNI!D126</f>
        <v>0</v>
      </c>
      <c r="D127" s="135">
        <f>JUNI!E126</f>
        <v>0</v>
      </c>
      <c r="E127" s="135">
        <f>JUNI!F126</f>
        <v>0</v>
      </c>
      <c r="F127" s="136">
        <f>JUNI!G126</f>
        <v>0</v>
      </c>
      <c r="G127" s="137">
        <f>JUNI!H126</f>
        <v>0</v>
      </c>
      <c r="H127" s="183">
        <f>JUNI!I126</f>
        <v>0</v>
      </c>
      <c r="I127" s="169">
        <f>JUNI!R126</f>
        <v>0</v>
      </c>
      <c r="J127" s="138">
        <f>JUNI!S126</f>
        <v>0</v>
      </c>
      <c r="K127" s="179" t="e">
        <f>JUNI!T126</f>
        <v>#REF!</v>
      </c>
      <c r="L127" s="134">
        <f>JUNI!U126</f>
        <v>0</v>
      </c>
      <c r="M127" s="137">
        <f>JUNI!V126</f>
        <v>0</v>
      </c>
      <c r="N127" s="137">
        <f>JUNI!W126</f>
        <v>0</v>
      </c>
      <c r="O127" s="139">
        <f>JUNI!X126</f>
        <v>0</v>
      </c>
      <c r="P127" s="140" t="e">
        <f>JUNI!Y126</f>
        <v>#REF!</v>
      </c>
      <c r="Q127" s="225" t="b">
        <f>IF(LEFT(JUNI!L126,1)="V",JUNI!R126+JUNI!U126)</f>
        <v>0</v>
      </c>
      <c r="R127" s="247">
        <f>JUNI!Z126</f>
        <v>0</v>
      </c>
      <c r="S127" s="248">
        <f>JUNI!AB126</f>
        <v>0</v>
      </c>
    </row>
    <row r="128" spans="1:19" ht="12.75" customHeight="1" x14ac:dyDescent="0.2">
      <c r="A128" s="717"/>
      <c r="B128" s="120">
        <f>JUNI!C127</f>
        <v>0</v>
      </c>
      <c r="C128" s="121">
        <f>JUNI!D127</f>
        <v>0</v>
      </c>
      <c r="D128" s="121">
        <f>JUNI!E127</f>
        <v>0</v>
      </c>
      <c r="E128" s="121">
        <f>JUNI!F127</f>
        <v>0</v>
      </c>
      <c r="F128" s="122">
        <f>JUNI!G127</f>
        <v>0</v>
      </c>
      <c r="G128" s="123">
        <f>JUNI!H127</f>
        <v>0</v>
      </c>
      <c r="H128" s="181">
        <f>JUNI!I127</f>
        <v>0</v>
      </c>
      <c r="I128" s="160">
        <f>JUNI!R127</f>
        <v>0</v>
      </c>
      <c r="J128" s="124">
        <f>JUNI!S127</f>
        <v>0</v>
      </c>
      <c r="K128" s="176" t="e">
        <f>JUNI!T127</f>
        <v>#REF!</v>
      </c>
      <c r="L128" s="120">
        <f>JUNI!U127</f>
        <v>0</v>
      </c>
      <c r="M128" s="123">
        <f>JUNI!V127</f>
        <v>0</v>
      </c>
      <c r="N128" s="123">
        <f>JUNI!W127</f>
        <v>0</v>
      </c>
      <c r="O128" s="125">
        <f>JUNI!X127</f>
        <v>0</v>
      </c>
      <c r="P128" s="126" t="e">
        <f>JUNI!Y127</f>
        <v>#REF!</v>
      </c>
      <c r="Q128" s="222" t="b">
        <f>IF(LEFT(JUNI!L127,1)="V",JUNI!R127+JUNI!U127)</f>
        <v>0</v>
      </c>
      <c r="R128" s="241">
        <f>JUNI!Z127</f>
        <v>0</v>
      </c>
      <c r="S128" s="242">
        <f>JUNI!AB127</f>
        <v>0</v>
      </c>
    </row>
    <row r="129" spans="1:19" ht="12.75" customHeight="1" x14ac:dyDescent="0.2">
      <c r="A129" s="717"/>
      <c r="B129" s="120">
        <f>JUNI!C128</f>
        <v>0</v>
      </c>
      <c r="C129" s="121">
        <f>JUNI!D128</f>
        <v>0</v>
      </c>
      <c r="D129" s="121">
        <f>JUNI!E128</f>
        <v>0</v>
      </c>
      <c r="E129" s="121">
        <f>JUNI!F128</f>
        <v>0</v>
      </c>
      <c r="F129" s="122">
        <f>JUNI!G128</f>
        <v>0</v>
      </c>
      <c r="G129" s="123">
        <f>JUNI!H128</f>
        <v>0</v>
      </c>
      <c r="H129" s="181">
        <f>JUNI!I128</f>
        <v>0</v>
      </c>
      <c r="I129" s="160">
        <f>JUNI!R128</f>
        <v>0</v>
      </c>
      <c r="J129" s="124">
        <f>JUNI!S128</f>
        <v>0</v>
      </c>
      <c r="K129" s="176" t="e">
        <f>JUNI!T128</f>
        <v>#REF!</v>
      </c>
      <c r="L129" s="120">
        <f>JUNI!U128</f>
        <v>0</v>
      </c>
      <c r="M129" s="123">
        <f>JUNI!V128</f>
        <v>0</v>
      </c>
      <c r="N129" s="123">
        <f>JUNI!W128</f>
        <v>0</v>
      </c>
      <c r="O129" s="125">
        <f>JUNI!X128</f>
        <v>0</v>
      </c>
      <c r="P129" s="126" t="e">
        <f>JUNI!Y128</f>
        <v>#REF!</v>
      </c>
      <c r="Q129" s="222" t="b">
        <f>IF(LEFT(JUNI!L128,1)="V",JUNI!R128+JUNI!U128)</f>
        <v>0</v>
      </c>
      <c r="R129" s="241">
        <f>JUNI!Z128</f>
        <v>0</v>
      </c>
      <c r="S129" s="242">
        <f>JUNI!AB128</f>
        <v>0</v>
      </c>
    </row>
    <row r="130" spans="1:19" ht="12.75" customHeight="1" x14ac:dyDescent="0.2">
      <c r="A130" s="717"/>
      <c r="B130" s="120">
        <f>JUNI!C129</f>
        <v>0</v>
      </c>
      <c r="C130" s="121">
        <f>JUNI!D129</f>
        <v>0</v>
      </c>
      <c r="D130" s="121">
        <f>JUNI!E129</f>
        <v>0</v>
      </c>
      <c r="E130" s="121">
        <f>JUNI!F129</f>
        <v>0</v>
      </c>
      <c r="F130" s="122">
        <f>JUNI!G129</f>
        <v>0</v>
      </c>
      <c r="G130" s="123">
        <f>JUNI!H129</f>
        <v>0</v>
      </c>
      <c r="H130" s="181">
        <f>JUNI!I129</f>
        <v>0</v>
      </c>
      <c r="I130" s="160">
        <f>JUNI!R129</f>
        <v>0</v>
      </c>
      <c r="J130" s="124">
        <f>JUNI!S129</f>
        <v>0</v>
      </c>
      <c r="K130" s="176" t="e">
        <f>JUNI!T129</f>
        <v>#REF!</v>
      </c>
      <c r="L130" s="120">
        <f>JUNI!U129</f>
        <v>0</v>
      </c>
      <c r="M130" s="123">
        <f>JUNI!V129</f>
        <v>0</v>
      </c>
      <c r="N130" s="123">
        <f>JUNI!W129</f>
        <v>0</v>
      </c>
      <c r="O130" s="125">
        <f>JUNI!X129</f>
        <v>0</v>
      </c>
      <c r="P130" s="126" t="e">
        <f>JUNI!Y129</f>
        <v>#REF!</v>
      </c>
      <c r="Q130" s="222" t="b">
        <f>IF(LEFT(JUNI!L129,1)="V",JUNI!R129+JUNI!U129)</f>
        <v>0</v>
      </c>
      <c r="R130" s="241">
        <f>JUNI!Z129</f>
        <v>0</v>
      </c>
      <c r="S130" s="242">
        <f>JUNI!AB129</f>
        <v>0</v>
      </c>
    </row>
    <row r="131" spans="1:19" ht="13.5" customHeight="1" thickBot="1" x14ac:dyDescent="0.25">
      <c r="A131" s="718"/>
      <c r="B131" s="141" t="e">
        <f>JUNI!C130</f>
        <v>#REF!</v>
      </c>
      <c r="C131" s="142">
        <f>JUNI!D130</f>
        <v>0</v>
      </c>
      <c r="D131" s="142">
        <f>JUNI!E130</f>
        <v>0</v>
      </c>
      <c r="E131" s="142">
        <f>JUNI!F130</f>
        <v>0</v>
      </c>
      <c r="F131" s="143">
        <f>JUNI!G130</f>
        <v>0</v>
      </c>
      <c r="G131" s="144">
        <f>JUNI!H130</f>
        <v>0</v>
      </c>
      <c r="H131" s="184">
        <f>JUNI!I130</f>
        <v>0</v>
      </c>
      <c r="I131" s="168">
        <f>JUNI!R130</f>
        <v>0</v>
      </c>
      <c r="J131" s="145">
        <f>JUNI!S130</f>
        <v>0</v>
      </c>
      <c r="K131" s="177" t="e">
        <f>JUNI!T130</f>
        <v>#REF!</v>
      </c>
      <c r="L131" s="141">
        <f>JUNI!U130</f>
        <v>0</v>
      </c>
      <c r="M131" s="144">
        <f>JUNI!V130</f>
        <v>0</v>
      </c>
      <c r="N131" s="144">
        <f>JUNI!W130</f>
        <v>0</v>
      </c>
      <c r="O131" s="146">
        <f>JUNI!X130</f>
        <v>0</v>
      </c>
      <c r="P131" s="147" t="e">
        <f>JUNI!Y130</f>
        <v>#REF!</v>
      </c>
      <c r="Q131" s="223" t="b">
        <f>IF(LEFT(JUNI!L130,1)="V",JUNI!R130+JUNI!U130)</f>
        <v>0</v>
      </c>
      <c r="R131" s="245">
        <f>JUNI!Z130</f>
        <v>0</v>
      </c>
      <c r="S131" s="246">
        <f>JUNI!AB130</f>
        <v>0</v>
      </c>
    </row>
    <row r="132" spans="1:19" ht="12.75" customHeight="1" x14ac:dyDescent="0.2">
      <c r="A132" s="716">
        <f>JUNI!B131</f>
        <v>42911</v>
      </c>
      <c r="B132" s="113">
        <f>JUNI!C131</f>
        <v>0</v>
      </c>
      <c r="C132" s="114">
        <f>JUNI!D131</f>
        <v>0</v>
      </c>
      <c r="D132" s="114">
        <f>JUNI!E131</f>
        <v>0</v>
      </c>
      <c r="E132" s="114">
        <f>JUNI!F131</f>
        <v>0</v>
      </c>
      <c r="F132" s="115">
        <f>JUNI!G131</f>
        <v>0</v>
      </c>
      <c r="G132" s="116">
        <f>JUNI!H131</f>
        <v>0</v>
      </c>
      <c r="H132" s="180">
        <f>JUNI!I131</f>
        <v>0</v>
      </c>
      <c r="I132" s="159">
        <f>JUNI!R131</f>
        <v>0</v>
      </c>
      <c r="J132" s="117">
        <f>JUNI!S131</f>
        <v>0</v>
      </c>
      <c r="K132" s="175" t="e">
        <f>JUNI!T131</f>
        <v>#REF!</v>
      </c>
      <c r="L132" s="113">
        <f>JUNI!U131</f>
        <v>0</v>
      </c>
      <c r="M132" s="116">
        <f>JUNI!V131</f>
        <v>0</v>
      </c>
      <c r="N132" s="116">
        <f>JUNI!W131</f>
        <v>0</v>
      </c>
      <c r="O132" s="118">
        <f>JUNI!X131</f>
        <v>0</v>
      </c>
      <c r="P132" s="119" t="e">
        <f>JUNI!Y131</f>
        <v>#REF!</v>
      </c>
      <c r="Q132" s="221" t="b">
        <f>IF(LEFT(JUNI!L131,1)="V",JUNI!R131+JUNI!U131)</f>
        <v>0</v>
      </c>
      <c r="R132" s="239">
        <f>JUNI!Z131</f>
        <v>0</v>
      </c>
      <c r="S132" s="240">
        <f>JUNI!AB131</f>
        <v>0</v>
      </c>
    </row>
    <row r="133" spans="1:19" ht="12.75" customHeight="1" x14ac:dyDescent="0.2">
      <c r="A133" s="717"/>
      <c r="B133" s="120">
        <f>JUNI!C132</f>
        <v>0</v>
      </c>
      <c r="C133" s="121">
        <f>JUNI!D132</f>
        <v>0</v>
      </c>
      <c r="D133" s="121">
        <f>JUNI!E132</f>
        <v>0</v>
      </c>
      <c r="E133" s="121">
        <f>JUNI!F132</f>
        <v>0</v>
      </c>
      <c r="F133" s="122">
        <f>JUNI!G132</f>
        <v>0</v>
      </c>
      <c r="G133" s="123">
        <f>JUNI!H132</f>
        <v>0</v>
      </c>
      <c r="H133" s="181">
        <f>JUNI!I132</f>
        <v>0</v>
      </c>
      <c r="I133" s="160">
        <f>JUNI!R132</f>
        <v>0</v>
      </c>
      <c r="J133" s="124">
        <f>JUNI!S132</f>
        <v>0</v>
      </c>
      <c r="K133" s="176" t="e">
        <f>JUNI!T132</f>
        <v>#REF!</v>
      </c>
      <c r="L133" s="120">
        <f>JUNI!U132</f>
        <v>0</v>
      </c>
      <c r="M133" s="123">
        <f>JUNI!V132</f>
        <v>0</v>
      </c>
      <c r="N133" s="123">
        <f>JUNI!W132</f>
        <v>0</v>
      </c>
      <c r="O133" s="125">
        <f>JUNI!X132</f>
        <v>0</v>
      </c>
      <c r="P133" s="126" t="e">
        <f>JUNI!Y132</f>
        <v>#REF!</v>
      </c>
      <c r="Q133" s="222" t="b">
        <f>IF(LEFT(JUNI!L132,1)="V",JUNI!R132+JUNI!U132)</f>
        <v>0</v>
      </c>
      <c r="R133" s="241">
        <f>JUNI!Z132</f>
        <v>0</v>
      </c>
      <c r="S133" s="242">
        <f>JUNI!AB132</f>
        <v>0</v>
      </c>
    </row>
    <row r="134" spans="1:19" ht="12.75" customHeight="1" x14ac:dyDescent="0.2">
      <c r="A134" s="717"/>
      <c r="B134" s="120">
        <f>JUNI!C133</f>
        <v>0</v>
      </c>
      <c r="C134" s="121">
        <f>JUNI!D133</f>
        <v>0</v>
      </c>
      <c r="D134" s="121">
        <f>JUNI!E133</f>
        <v>0</v>
      </c>
      <c r="E134" s="121">
        <f>JUNI!F133</f>
        <v>0</v>
      </c>
      <c r="F134" s="122">
        <f>JUNI!G133</f>
        <v>0</v>
      </c>
      <c r="G134" s="123">
        <f>JUNI!H133</f>
        <v>0</v>
      </c>
      <c r="H134" s="181">
        <f>JUNI!I133</f>
        <v>0</v>
      </c>
      <c r="I134" s="160">
        <f>JUNI!R133</f>
        <v>0</v>
      </c>
      <c r="J134" s="124">
        <f>JUNI!S133</f>
        <v>0</v>
      </c>
      <c r="K134" s="176" t="e">
        <f>JUNI!T133</f>
        <v>#REF!</v>
      </c>
      <c r="L134" s="120">
        <f>JUNI!U133</f>
        <v>0</v>
      </c>
      <c r="M134" s="123">
        <f>JUNI!V133</f>
        <v>0</v>
      </c>
      <c r="N134" s="123">
        <f>JUNI!W133</f>
        <v>0</v>
      </c>
      <c r="O134" s="125">
        <f>JUNI!X133</f>
        <v>0</v>
      </c>
      <c r="P134" s="126" t="e">
        <f>JUNI!Y133</f>
        <v>#REF!</v>
      </c>
      <c r="Q134" s="222" t="b">
        <f>IF(LEFT(JUNI!L133,1)="V",JUNI!R133+JUNI!U133)</f>
        <v>0</v>
      </c>
      <c r="R134" s="241">
        <f>JUNI!Z133</f>
        <v>0</v>
      </c>
      <c r="S134" s="242">
        <f>JUNI!AB133</f>
        <v>0</v>
      </c>
    </row>
    <row r="135" spans="1:19" ht="12.75" customHeight="1" x14ac:dyDescent="0.2">
      <c r="A135" s="717"/>
      <c r="B135" s="120">
        <f>JUNI!C134</f>
        <v>0</v>
      </c>
      <c r="C135" s="121">
        <f>JUNI!D134</f>
        <v>0</v>
      </c>
      <c r="D135" s="121">
        <f>JUNI!E134</f>
        <v>0</v>
      </c>
      <c r="E135" s="121">
        <f>JUNI!F134</f>
        <v>0</v>
      </c>
      <c r="F135" s="122">
        <f>JUNI!G134</f>
        <v>0</v>
      </c>
      <c r="G135" s="123">
        <f>JUNI!H134</f>
        <v>0</v>
      </c>
      <c r="H135" s="181">
        <f>JUNI!I134</f>
        <v>0</v>
      </c>
      <c r="I135" s="160">
        <f>JUNI!R134</f>
        <v>0</v>
      </c>
      <c r="J135" s="124">
        <f>JUNI!S134</f>
        <v>0</v>
      </c>
      <c r="K135" s="176" t="e">
        <f>JUNI!T134</f>
        <v>#REF!</v>
      </c>
      <c r="L135" s="120">
        <f>JUNI!U134</f>
        <v>0</v>
      </c>
      <c r="M135" s="123">
        <f>JUNI!V134</f>
        <v>0</v>
      </c>
      <c r="N135" s="123">
        <f>JUNI!W134</f>
        <v>0</v>
      </c>
      <c r="O135" s="125">
        <f>JUNI!X134</f>
        <v>0</v>
      </c>
      <c r="P135" s="126" t="e">
        <f>JUNI!Y134</f>
        <v>#REF!</v>
      </c>
      <c r="Q135" s="222" t="b">
        <f>IF(LEFT(JUNI!L134,1)="V",JUNI!R134+JUNI!U134)</f>
        <v>0</v>
      </c>
      <c r="R135" s="241">
        <f>JUNI!Z134</f>
        <v>0</v>
      </c>
      <c r="S135" s="242">
        <f>JUNI!AB134</f>
        <v>0</v>
      </c>
    </row>
    <row r="136" spans="1:19" ht="13.5" customHeight="1" thickBot="1" x14ac:dyDescent="0.25">
      <c r="A136" s="718"/>
      <c r="B136" s="127" t="e">
        <f>JUNI!C135</f>
        <v>#REF!</v>
      </c>
      <c r="C136" s="128">
        <f>JUNI!D135</f>
        <v>0</v>
      </c>
      <c r="D136" s="128">
        <f>JUNI!E135</f>
        <v>0</v>
      </c>
      <c r="E136" s="128">
        <f>JUNI!F135</f>
        <v>0</v>
      </c>
      <c r="F136" s="129">
        <f>JUNI!G135</f>
        <v>0</v>
      </c>
      <c r="G136" s="130">
        <f>JUNI!H135</f>
        <v>0</v>
      </c>
      <c r="H136" s="182">
        <f>JUNI!I135</f>
        <v>0</v>
      </c>
      <c r="I136" s="161">
        <f>JUNI!R135</f>
        <v>0</v>
      </c>
      <c r="J136" s="131">
        <f>JUNI!S135</f>
        <v>0</v>
      </c>
      <c r="K136" s="178" t="e">
        <f>JUNI!T135</f>
        <v>#REF!</v>
      </c>
      <c r="L136" s="127">
        <f>JUNI!U135</f>
        <v>0</v>
      </c>
      <c r="M136" s="130">
        <f>JUNI!V135</f>
        <v>0</v>
      </c>
      <c r="N136" s="130">
        <f>JUNI!W135</f>
        <v>0</v>
      </c>
      <c r="O136" s="132">
        <f>JUNI!X135</f>
        <v>0</v>
      </c>
      <c r="P136" s="133" t="e">
        <f>JUNI!Y135</f>
        <v>#REF!</v>
      </c>
      <c r="Q136" s="224" t="b">
        <f>IF(LEFT(JUNI!L135,1)="V",JUNI!R135+JUNI!U135)</f>
        <v>0</v>
      </c>
      <c r="R136" s="243">
        <f>JUNI!Z135</f>
        <v>0</v>
      </c>
      <c r="S136" s="244">
        <f>JUNI!AB135</f>
        <v>0</v>
      </c>
    </row>
    <row r="137" spans="1:19" ht="12.75" customHeight="1" x14ac:dyDescent="0.2">
      <c r="A137" s="716">
        <f>JUNI!B136</f>
        <v>42912</v>
      </c>
      <c r="B137" s="134">
        <f>JUNI!C136</f>
        <v>0</v>
      </c>
      <c r="C137" s="135">
        <f>JUNI!D136</f>
        <v>0</v>
      </c>
      <c r="D137" s="135">
        <f>JUNI!E136</f>
        <v>0</v>
      </c>
      <c r="E137" s="135">
        <f>JUNI!F136</f>
        <v>0</v>
      </c>
      <c r="F137" s="136">
        <f>JUNI!G136</f>
        <v>0</v>
      </c>
      <c r="G137" s="137">
        <f>JUNI!H136</f>
        <v>0</v>
      </c>
      <c r="H137" s="183">
        <f>JUNI!I136</f>
        <v>0</v>
      </c>
      <c r="I137" s="169">
        <f>JUNI!R136</f>
        <v>0</v>
      </c>
      <c r="J137" s="138">
        <f>JUNI!S136</f>
        <v>0</v>
      </c>
      <c r="K137" s="179" t="e">
        <f>JUNI!T136</f>
        <v>#REF!</v>
      </c>
      <c r="L137" s="134">
        <f>JUNI!U136</f>
        <v>0</v>
      </c>
      <c r="M137" s="137">
        <f>JUNI!V136</f>
        <v>0</v>
      </c>
      <c r="N137" s="137">
        <f>JUNI!W136</f>
        <v>0</v>
      </c>
      <c r="O137" s="139">
        <f>JUNI!X136</f>
        <v>0</v>
      </c>
      <c r="P137" s="140" t="e">
        <f>JUNI!Y136</f>
        <v>#REF!</v>
      </c>
      <c r="Q137" s="221" t="b">
        <f>IF(LEFT(JUNI!L136,1)="V",JUNI!R136+JUNI!U136)</f>
        <v>0</v>
      </c>
      <c r="R137" s="239">
        <f>JUNI!Z136</f>
        <v>0</v>
      </c>
      <c r="S137" s="240">
        <f>JUNI!AB136</f>
        <v>0</v>
      </c>
    </row>
    <row r="138" spans="1:19" ht="12.75" customHeight="1" x14ac:dyDescent="0.2">
      <c r="A138" s="717"/>
      <c r="B138" s="120">
        <f>JUNI!C137</f>
        <v>0</v>
      </c>
      <c r="C138" s="121">
        <f>JUNI!D137</f>
        <v>0</v>
      </c>
      <c r="D138" s="121">
        <f>JUNI!E137</f>
        <v>0</v>
      </c>
      <c r="E138" s="121">
        <f>JUNI!F137</f>
        <v>0</v>
      </c>
      <c r="F138" s="122">
        <f>JUNI!G137</f>
        <v>0</v>
      </c>
      <c r="G138" s="123">
        <f>JUNI!H137</f>
        <v>0</v>
      </c>
      <c r="H138" s="181">
        <f>JUNI!I137</f>
        <v>0</v>
      </c>
      <c r="I138" s="160">
        <f>JUNI!R137</f>
        <v>0</v>
      </c>
      <c r="J138" s="124">
        <f>JUNI!S137</f>
        <v>0</v>
      </c>
      <c r="K138" s="176" t="e">
        <f>JUNI!T137</f>
        <v>#REF!</v>
      </c>
      <c r="L138" s="120">
        <f>JUNI!U137</f>
        <v>0</v>
      </c>
      <c r="M138" s="123">
        <f>JUNI!V137</f>
        <v>0</v>
      </c>
      <c r="N138" s="123">
        <f>JUNI!W137</f>
        <v>0</v>
      </c>
      <c r="O138" s="125">
        <f>JUNI!X137</f>
        <v>0</v>
      </c>
      <c r="P138" s="126" t="e">
        <f>JUNI!Y137</f>
        <v>#REF!</v>
      </c>
      <c r="Q138" s="222" t="b">
        <f>IF(LEFT(JUNI!L137,1)="V",JUNI!R137+JUNI!U137)</f>
        <v>0</v>
      </c>
      <c r="R138" s="241">
        <f>JUNI!Z137</f>
        <v>0</v>
      </c>
      <c r="S138" s="242">
        <f>JUNI!AB137</f>
        <v>0</v>
      </c>
    </row>
    <row r="139" spans="1:19" ht="12.75" customHeight="1" x14ac:dyDescent="0.2">
      <c r="A139" s="717"/>
      <c r="B139" s="120">
        <f>JUNI!C138</f>
        <v>0</v>
      </c>
      <c r="C139" s="121">
        <f>JUNI!D138</f>
        <v>0</v>
      </c>
      <c r="D139" s="121">
        <f>JUNI!E138</f>
        <v>0</v>
      </c>
      <c r="E139" s="121">
        <f>JUNI!F138</f>
        <v>0</v>
      </c>
      <c r="F139" s="122">
        <f>JUNI!G138</f>
        <v>0</v>
      </c>
      <c r="G139" s="123">
        <f>JUNI!H138</f>
        <v>0</v>
      </c>
      <c r="H139" s="181">
        <f>JUNI!I138</f>
        <v>0</v>
      </c>
      <c r="I139" s="160">
        <f>JUNI!R138</f>
        <v>0</v>
      </c>
      <c r="J139" s="124">
        <f>JUNI!S138</f>
        <v>0</v>
      </c>
      <c r="K139" s="176" t="e">
        <f>JUNI!T138</f>
        <v>#REF!</v>
      </c>
      <c r="L139" s="120">
        <f>JUNI!U138</f>
        <v>0</v>
      </c>
      <c r="M139" s="123">
        <f>JUNI!V138</f>
        <v>0</v>
      </c>
      <c r="N139" s="123">
        <f>JUNI!W138</f>
        <v>0</v>
      </c>
      <c r="O139" s="125">
        <f>JUNI!X138</f>
        <v>0</v>
      </c>
      <c r="P139" s="126" t="e">
        <f>JUNI!Y138</f>
        <v>#REF!</v>
      </c>
      <c r="Q139" s="222" t="b">
        <f>IF(LEFT(JUNI!L138,1)="V",JUNI!R138+JUNI!U138)</f>
        <v>0</v>
      </c>
      <c r="R139" s="241">
        <f>JUNI!Z138</f>
        <v>0</v>
      </c>
      <c r="S139" s="242">
        <f>JUNI!AB138</f>
        <v>0</v>
      </c>
    </row>
    <row r="140" spans="1:19" ht="12.75" customHeight="1" x14ac:dyDescent="0.2">
      <c r="A140" s="717"/>
      <c r="B140" s="120">
        <f>JUNI!C139</f>
        <v>0</v>
      </c>
      <c r="C140" s="121">
        <f>JUNI!D139</f>
        <v>0</v>
      </c>
      <c r="D140" s="121">
        <f>JUNI!E139</f>
        <v>0</v>
      </c>
      <c r="E140" s="121">
        <f>JUNI!F139</f>
        <v>0</v>
      </c>
      <c r="F140" s="122">
        <f>JUNI!G139</f>
        <v>0</v>
      </c>
      <c r="G140" s="123">
        <f>JUNI!H139</f>
        <v>0</v>
      </c>
      <c r="H140" s="181">
        <f>JUNI!I139</f>
        <v>0</v>
      </c>
      <c r="I140" s="160">
        <f>JUNI!R139</f>
        <v>0</v>
      </c>
      <c r="J140" s="124">
        <f>JUNI!S139</f>
        <v>0</v>
      </c>
      <c r="K140" s="176" t="e">
        <f>JUNI!T139</f>
        <v>#REF!</v>
      </c>
      <c r="L140" s="120">
        <f>JUNI!U139</f>
        <v>0</v>
      </c>
      <c r="M140" s="123">
        <f>JUNI!V139</f>
        <v>0</v>
      </c>
      <c r="N140" s="123">
        <f>JUNI!W139</f>
        <v>0</v>
      </c>
      <c r="O140" s="125">
        <f>JUNI!X139</f>
        <v>0</v>
      </c>
      <c r="P140" s="126" t="e">
        <f>JUNI!Y139</f>
        <v>#REF!</v>
      </c>
      <c r="Q140" s="222" t="b">
        <f>IF(LEFT(JUNI!L139,1)="V",JUNI!R139+JUNI!U139)</f>
        <v>0</v>
      </c>
      <c r="R140" s="241">
        <f>JUNI!Z139</f>
        <v>0</v>
      </c>
      <c r="S140" s="242">
        <f>JUNI!AB139</f>
        <v>0</v>
      </c>
    </row>
    <row r="141" spans="1:19" ht="13.5" customHeight="1" thickBot="1" x14ac:dyDescent="0.25">
      <c r="A141" s="718"/>
      <c r="B141" s="141" t="e">
        <f>JUNI!C140</f>
        <v>#REF!</v>
      </c>
      <c r="C141" s="142">
        <f>JUNI!D140</f>
        <v>0</v>
      </c>
      <c r="D141" s="142">
        <f>JUNI!E140</f>
        <v>0</v>
      </c>
      <c r="E141" s="142">
        <f>JUNI!F140</f>
        <v>0</v>
      </c>
      <c r="F141" s="143">
        <f>JUNI!G140</f>
        <v>0</v>
      </c>
      <c r="G141" s="144">
        <f>JUNI!H140</f>
        <v>0</v>
      </c>
      <c r="H141" s="184">
        <f>JUNI!I140</f>
        <v>0</v>
      </c>
      <c r="I141" s="168">
        <f>JUNI!R140</f>
        <v>0</v>
      </c>
      <c r="J141" s="145">
        <f>JUNI!S140</f>
        <v>0</v>
      </c>
      <c r="K141" s="177" t="e">
        <f>JUNI!T140</f>
        <v>#REF!</v>
      </c>
      <c r="L141" s="141">
        <f>JUNI!U140</f>
        <v>0</v>
      </c>
      <c r="M141" s="144">
        <f>JUNI!V140</f>
        <v>0</v>
      </c>
      <c r="N141" s="144">
        <f>JUNI!W140</f>
        <v>0</v>
      </c>
      <c r="O141" s="146">
        <f>JUNI!X140</f>
        <v>0</v>
      </c>
      <c r="P141" s="147" t="e">
        <f>JUNI!Y140</f>
        <v>#REF!</v>
      </c>
      <c r="Q141" s="224" t="b">
        <f>IF(LEFT(JUNI!L140,1)="V",JUNI!R140+JUNI!U140)</f>
        <v>0</v>
      </c>
      <c r="R141" s="243">
        <f>JUNI!Z140</f>
        <v>0</v>
      </c>
      <c r="S141" s="244">
        <f>JUNI!AB140</f>
        <v>0</v>
      </c>
    </row>
    <row r="142" spans="1:19" ht="12.75" customHeight="1" x14ac:dyDescent="0.2">
      <c r="A142" s="716">
        <f>JUNI!B141</f>
        <v>42913</v>
      </c>
      <c r="B142" s="113">
        <f>JUNI!C141</f>
        <v>0</v>
      </c>
      <c r="C142" s="114">
        <f>JUNI!D141</f>
        <v>0</v>
      </c>
      <c r="D142" s="114">
        <f>JUNI!E141</f>
        <v>0</v>
      </c>
      <c r="E142" s="114">
        <f>JUNI!F141</f>
        <v>0</v>
      </c>
      <c r="F142" s="115">
        <f>JUNI!G141</f>
        <v>0</v>
      </c>
      <c r="G142" s="116">
        <f>JUNI!H141</f>
        <v>0</v>
      </c>
      <c r="H142" s="180">
        <f>JUNI!I141</f>
        <v>0</v>
      </c>
      <c r="I142" s="159">
        <f>JUNI!R141</f>
        <v>0</v>
      </c>
      <c r="J142" s="117">
        <f>JUNI!S141</f>
        <v>0</v>
      </c>
      <c r="K142" s="175" t="e">
        <f>JUNI!T141</f>
        <v>#REF!</v>
      </c>
      <c r="L142" s="113">
        <f>JUNI!U141</f>
        <v>0</v>
      </c>
      <c r="M142" s="116">
        <f>JUNI!V141</f>
        <v>0</v>
      </c>
      <c r="N142" s="116">
        <f>JUNI!W141</f>
        <v>0</v>
      </c>
      <c r="O142" s="118">
        <f>JUNI!X141</f>
        <v>0</v>
      </c>
      <c r="P142" s="119" t="e">
        <f>JUNI!Y141</f>
        <v>#REF!</v>
      </c>
      <c r="Q142" s="221" t="b">
        <f>IF(LEFT(JUNI!L141,1)="V",JUNI!R141+JUNI!U141)</f>
        <v>0</v>
      </c>
      <c r="R142" s="239">
        <f>JUNI!Z141</f>
        <v>0</v>
      </c>
      <c r="S142" s="240">
        <f>JUNI!AB141</f>
        <v>0</v>
      </c>
    </row>
    <row r="143" spans="1:19" ht="12.75" customHeight="1" x14ac:dyDescent="0.2">
      <c r="A143" s="717"/>
      <c r="B143" s="120">
        <f>JUNI!C142</f>
        <v>0</v>
      </c>
      <c r="C143" s="121">
        <f>JUNI!D142</f>
        <v>0</v>
      </c>
      <c r="D143" s="121">
        <f>JUNI!E142</f>
        <v>0</v>
      </c>
      <c r="E143" s="121">
        <f>JUNI!F142</f>
        <v>0</v>
      </c>
      <c r="F143" s="122">
        <f>JUNI!G142</f>
        <v>0</v>
      </c>
      <c r="G143" s="123">
        <f>JUNI!H142</f>
        <v>0</v>
      </c>
      <c r="H143" s="181">
        <f>JUNI!I142</f>
        <v>0</v>
      </c>
      <c r="I143" s="160">
        <f>JUNI!R142</f>
        <v>0</v>
      </c>
      <c r="J143" s="124">
        <f>JUNI!S142</f>
        <v>0</v>
      </c>
      <c r="K143" s="176" t="e">
        <f>JUNI!T142</f>
        <v>#REF!</v>
      </c>
      <c r="L143" s="120">
        <f>JUNI!U142</f>
        <v>0</v>
      </c>
      <c r="M143" s="123">
        <f>JUNI!V142</f>
        <v>0</v>
      </c>
      <c r="N143" s="123">
        <f>JUNI!W142</f>
        <v>0</v>
      </c>
      <c r="O143" s="125">
        <f>JUNI!X142</f>
        <v>0</v>
      </c>
      <c r="P143" s="126" t="e">
        <f>JUNI!Y142</f>
        <v>#REF!</v>
      </c>
      <c r="Q143" s="222" t="b">
        <f>IF(LEFT(JUNI!L142,1)="V",JUNI!R142+JUNI!U142)</f>
        <v>0</v>
      </c>
      <c r="R143" s="241">
        <f>JUNI!Z142</f>
        <v>0</v>
      </c>
      <c r="S143" s="242">
        <f>JUNI!AB142</f>
        <v>0</v>
      </c>
    </row>
    <row r="144" spans="1:19" ht="12.75" customHeight="1" x14ac:dyDescent="0.2">
      <c r="A144" s="717"/>
      <c r="B144" s="120">
        <f>JUNI!C143</f>
        <v>0</v>
      </c>
      <c r="C144" s="121">
        <f>JUNI!D143</f>
        <v>0</v>
      </c>
      <c r="D144" s="121">
        <f>JUNI!E143</f>
        <v>0</v>
      </c>
      <c r="E144" s="121">
        <f>JUNI!F143</f>
        <v>0</v>
      </c>
      <c r="F144" s="122">
        <f>JUNI!G143</f>
        <v>0</v>
      </c>
      <c r="G144" s="123">
        <f>JUNI!H143</f>
        <v>0</v>
      </c>
      <c r="H144" s="181">
        <f>JUNI!I143</f>
        <v>0</v>
      </c>
      <c r="I144" s="160">
        <f>JUNI!R143</f>
        <v>0</v>
      </c>
      <c r="J144" s="124">
        <f>JUNI!S143</f>
        <v>0</v>
      </c>
      <c r="K144" s="176" t="e">
        <f>JUNI!T143</f>
        <v>#REF!</v>
      </c>
      <c r="L144" s="120">
        <f>JUNI!U143</f>
        <v>0</v>
      </c>
      <c r="M144" s="123">
        <f>JUNI!V143</f>
        <v>0</v>
      </c>
      <c r="N144" s="123">
        <f>JUNI!W143</f>
        <v>0</v>
      </c>
      <c r="O144" s="125">
        <f>JUNI!X143</f>
        <v>0</v>
      </c>
      <c r="P144" s="126" t="e">
        <f>JUNI!Y143</f>
        <v>#REF!</v>
      </c>
      <c r="Q144" s="222" t="b">
        <f>IF(LEFT(JUNI!L143,1)="V",JUNI!R143+JUNI!U143)</f>
        <v>0</v>
      </c>
      <c r="R144" s="241">
        <f>JUNI!Z143</f>
        <v>0</v>
      </c>
      <c r="S144" s="242">
        <f>JUNI!AB143</f>
        <v>0</v>
      </c>
    </row>
    <row r="145" spans="1:19" ht="12.75" customHeight="1" x14ac:dyDescent="0.2">
      <c r="A145" s="717"/>
      <c r="B145" s="120">
        <f>JUNI!C144</f>
        <v>0</v>
      </c>
      <c r="C145" s="121">
        <f>JUNI!D144</f>
        <v>0</v>
      </c>
      <c r="D145" s="121">
        <f>JUNI!E144</f>
        <v>0</v>
      </c>
      <c r="E145" s="121">
        <f>JUNI!F144</f>
        <v>0</v>
      </c>
      <c r="F145" s="122">
        <f>JUNI!G144</f>
        <v>0</v>
      </c>
      <c r="G145" s="123">
        <f>JUNI!H144</f>
        <v>0</v>
      </c>
      <c r="H145" s="181">
        <f>JUNI!I144</f>
        <v>0</v>
      </c>
      <c r="I145" s="160">
        <f>JUNI!R144</f>
        <v>0</v>
      </c>
      <c r="J145" s="124">
        <f>JUNI!S144</f>
        <v>0</v>
      </c>
      <c r="K145" s="176" t="e">
        <f>JUNI!T144</f>
        <v>#REF!</v>
      </c>
      <c r="L145" s="120">
        <f>JUNI!U144</f>
        <v>0</v>
      </c>
      <c r="M145" s="123">
        <f>JUNI!V144</f>
        <v>0</v>
      </c>
      <c r="N145" s="123">
        <f>JUNI!W144</f>
        <v>0</v>
      </c>
      <c r="O145" s="125">
        <f>JUNI!X144</f>
        <v>0</v>
      </c>
      <c r="P145" s="126" t="e">
        <f>JUNI!Y144</f>
        <v>#REF!</v>
      </c>
      <c r="Q145" s="222" t="b">
        <f>IF(LEFT(JUNI!L144,1)="V",JUNI!R144+JUNI!U144)</f>
        <v>0</v>
      </c>
      <c r="R145" s="241">
        <f>JUNI!Z144</f>
        <v>0</v>
      </c>
      <c r="S145" s="242">
        <f>JUNI!AB144</f>
        <v>0</v>
      </c>
    </row>
    <row r="146" spans="1:19" ht="13.5" customHeight="1" thickBot="1" x14ac:dyDescent="0.25">
      <c r="A146" s="718"/>
      <c r="B146" s="127" t="e">
        <f>JUNI!C145</f>
        <v>#REF!</v>
      </c>
      <c r="C146" s="128">
        <f>JUNI!D145</f>
        <v>0</v>
      </c>
      <c r="D146" s="128">
        <f>JUNI!E145</f>
        <v>0</v>
      </c>
      <c r="E146" s="128">
        <f>JUNI!F145</f>
        <v>0</v>
      </c>
      <c r="F146" s="129">
        <f>JUNI!G145</f>
        <v>0</v>
      </c>
      <c r="G146" s="130">
        <f>JUNI!H145</f>
        <v>0</v>
      </c>
      <c r="H146" s="182">
        <f>JUNI!I145</f>
        <v>0</v>
      </c>
      <c r="I146" s="161">
        <f>JUNI!R145</f>
        <v>0</v>
      </c>
      <c r="J146" s="131">
        <f>JUNI!S145</f>
        <v>0</v>
      </c>
      <c r="K146" s="178" t="e">
        <f>JUNI!T145</f>
        <v>#REF!</v>
      </c>
      <c r="L146" s="127">
        <f>JUNI!U145</f>
        <v>0</v>
      </c>
      <c r="M146" s="130">
        <f>JUNI!V145</f>
        <v>0</v>
      </c>
      <c r="N146" s="130">
        <f>JUNI!W145</f>
        <v>0</v>
      </c>
      <c r="O146" s="132">
        <f>JUNI!X145</f>
        <v>0</v>
      </c>
      <c r="P146" s="133" t="e">
        <f>JUNI!Y145</f>
        <v>#REF!</v>
      </c>
      <c r="Q146" s="224" t="b">
        <f>IF(LEFT(JUNI!L145,1)="V",JUNI!R145+JUNI!U145)</f>
        <v>0</v>
      </c>
      <c r="R146" s="243">
        <f>JUNI!Z145</f>
        <v>0</v>
      </c>
      <c r="S146" s="244">
        <f>JUNI!AB145</f>
        <v>0</v>
      </c>
    </row>
    <row r="147" spans="1:19" ht="12.75" customHeight="1" x14ac:dyDescent="0.2">
      <c r="A147" s="716">
        <f>JUNI!B146</f>
        <v>42914</v>
      </c>
      <c r="B147" s="113">
        <f>JUNI!C146</f>
        <v>0</v>
      </c>
      <c r="C147" s="114">
        <f>JUNI!D146</f>
        <v>0</v>
      </c>
      <c r="D147" s="114">
        <f>JUNI!E146</f>
        <v>0</v>
      </c>
      <c r="E147" s="114">
        <f>JUNI!F146</f>
        <v>0</v>
      </c>
      <c r="F147" s="115">
        <f>JUNI!G146</f>
        <v>0</v>
      </c>
      <c r="G147" s="116">
        <f>JUNI!H146</f>
        <v>0</v>
      </c>
      <c r="H147" s="180">
        <f>JUNI!I146</f>
        <v>0</v>
      </c>
      <c r="I147" s="159">
        <f>JUNI!R146</f>
        <v>0</v>
      </c>
      <c r="J147" s="117">
        <f>JUNI!S146</f>
        <v>0</v>
      </c>
      <c r="K147" s="175" t="e">
        <f>JUNI!T146</f>
        <v>#REF!</v>
      </c>
      <c r="L147" s="113">
        <f>JUNI!U146</f>
        <v>0</v>
      </c>
      <c r="M147" s="116">
        <f>JUNI!V146</f>
        <v>0</v>
      </c>
      <c r="N147" s="116">
        <f>JUNI!W146</f>
        <v>0</v>
      </c>
      <c r="O147" s="118">
        <f>JUNI!X146</f>
        <v>0</v>
      </c>
      <c r="P147" s="119" t="e">
        <f>JUNI!Y146</f>
        <v>#REF!</v>
      </c>
      <c r="Q147" s="221" t="b">
        <f>IF(LEFT(JUNI!L146,1)="V",JUNI!R146+JUNI!U146)</f>
        <v>0</v>
      </c>
      <c r="R147" s="239">
        <f>JUNI!Z146</f>
        <v>0</v>
      </c>
      <c r="S147" s="240">
        <f>JUNI!AB146</f>
        <v>0</v>
      </c>
    </row>
    <row r="148" spans="1:19" ht="12.75" customHeight="1" x14ac:dyDescent="0.2">
      <c r="A148" s="717"/>
      <c r="B148" s="120">
        <f>JUNI!C147</f>
        <v>0</v>
      </c>
      <c r="C148" s="121">
        <f>JUNI!D147</f>
        <v>0</v>
      </c>
      <c r="D148" s="121">
        <f>JUNI!E147</f>
        <v>0</v>
      </c>
      <c r="E148" s="121">
        <f>JUNI!F147</f>
        <v>0</v>
      </c>
      <c r="F148" s="122">
        <f>JUNI!G147</f>
        <v>0</v>
      </c>
      <c r="G148" s="123">
        <f>JUNI!H147</f>
        <v>0</v>
      </c>
      <c r="H148" s="181">
        <f>JUNI!I147</f>
        <v>0</v>
      </c>
      <c r="I148" s="160">
        <f>JUNI!R147</f>
        <v>0</v>
      </c>
      <c r="J148" s="124">
        <f>JUNI!S147</f>
        <v>0</v>
      </c>
      <c r="K148" s="176" t="e">
        <f>JUNI!T147</f>
        <v>#REF!</v>
      </c>
      <c r="L148" s="120">
        <f>JUNI!U147</f>
        <v>0</v>
      </c>
      <c r="M148" s="123">
        <f>JUNI!V147</f>
        <v>0</v>
      </c>
      <c r="N148" s="123">
        <f>JUNI!W147</f>
        <v>0</v>
      </c>
      <c r="O148" s="125">
        <f>JUNI!X147</f>
        <v>0</v>
      </c>
      <c r="P148" s="126" t="e">
        <f>JUNI!Y147</f>
        <v>#REF!</v>
      </c>
      <c r="Q148" s="222" t="b">
        <f>IF(LEFT(JUNI!L147,1)="V",JUNI!R147+JUNI!U147)</f>
        <v>0</v>
      </c>
      <c r="R148" s="241">
        <f>JUNI!Z147</f>
        <v>0</v>
      </c>
      <c r="S148" s="242">
        <f>JUNI!AB147</f>
        <v>0</v>
      </c>
    </row>
    <row r="149" spans="1:19" ht="12.75" customHeight="1" x14ac:dyDescent="0.2">
      <c r="A149" s="717"/>
      <c r="B149" s="120">
        <f>JUNI!C148</f>
        <v>0</v>
      </c>
      <c r="C149" s="121">
        <f>JUNI!D148</f>
        <v>0</v>
      </c>
      <c r="D149" s="121">
        <f>JUNI!E148</f>
        <v>0</v>
      </c>
      <c r="E149" s="121">
        <f>JUNI!F148</f>
        <v>0</v>
      </c>
      <c r="F149" s="122">
        <f>JUNI!G148</f>
        <v>0</v>
      </c>
      <c r="G149" s="123">
        <f>JUNI!H148</f>
        <v>0</v>
      </c>
      <c r="H149" s="181">
        <f>JUNI!I148</f>
        <v>0</v>
      </c>
      <c r="I149" s="160">
        <f>JUNI!R148</f>
        <v>0</v>
      </c>
      <c r="J149" s="124">
        <f>JUNI!S148</f>
        <v>0</v>
      </c>
      <c r="K149" s="176" t="e">
        <f>JUNI!T148</f>
        <v>#REF!</v>
      </c>
      <c r="L149" s="120">
        <f>JUNI!U148</f>
        <v>0</v>
      </c>
      <c r="M149" s="123">
        <f>JUNI!V148</f>
        <v>0</v>
      </c>
      <c r="N149" s="123">
        <f>JUNI!W148</f>
        <v>0</v>
      </c>
      <c r="O149" s="125">
        <f>JUNI!X148</f>
        <v>0</v>
      </c>
      <c r="P149" s="126" t="e">
        <f>JUNI!Y148</f>
        <v>#REF!</v>
      </c>
      <c r="Q149" s="222" t="b">
        <f>IF(LEFT(JUNI!L148,1)="V",JUNI!R148+JUNI!U148)</f>
        <v>0</v>
      </c>
      <c r="R149" s="241">
        <f>JUNI!Z148</f>
        <v>0</v>
      </c>
      <c r="S149" s="242">
        <f>JUNI!AB148</f>
        <v>0</v>
      </c>
    </row>
    <row r="150" spans="1:19" ht="12.75" customHeight="1" x14ac:dyDescent="0.2">
      <c r="A150" s="717"/>
      <c r="B150" s="120">
        <f>JUNI!C149</f>
        <v>0</v>
      </c>
      <c r="C150" s="121">
        <f>JUNI!D149</f>
        <v>0</v>
      </c>
      <c r="D150" s="121">
        <f>JUNI!E149</f>
        <v>0</v>
      </c>
      <c r="E150" s="121">
        <f>JUNI!F149</f>
        <v>0</v>
      </c>
      <c r="F150" s="122">
        <f>JUNI!G149</f>
        <v>0</v>
      </c>
      <c r="G150" s="123">
        <f>JUNI!H149</f>
        <v>0</v>
      </c>
      <c r="H150" s="181">
        <f>JUNI!I149</f>
        <v>0</v>
      </c>
      <c r="I150" s="160">
        <f>JUNI!R149</f>
        <v>0</v>
      </c>
      <c r="J150" s="124">
        <f>JUNI!S149</f>
        <v>0</v>
      </c>
      <c r="K150" s="176" t="e">
        <f>JUNI!T149</f>
        <v>#REF!</v>
      </c>
      <c r="L150" s="120">
        <f>JUNI!U149</f>
        <v>0</v>
      </c>
      <c r="M150" s="123">
        <f>JUNI!V149</f>
        <v>0</v>
      </c>
      <c r="N150" s="123">
        <f>JUNI!W149</f>
        <v>0</v>
      </c>
      <c r="O150" s="125">
        <f>JUNI!X149</f>
        <v>0</v>
      </c>
      <c r="P150" s="126" t="e">
        <f>JUNI!Y149</f>
        <v>#REF!</v>
      </c>
      <c r="Q150" s="222" t="b">
        <f>IF(LEFT(JUNI!L149,1)="V",JUNI!R149+JUNI!U149)</f>
        <v>0</v>
      </c>
      <c r="R150" s="241">
        <f>JUNI!Z149</f>
        <v>0</v>
      </c>
      <c r="S150" s="242">
        <f>JUNI!AB149</f>
        <v>0</v>
      </c>
    </row>
    <row r="151" spans="1:19" ht="13.5" customHeight="1" thickBot="1" x14ac:dyDescent="0.25">
      <c r="A151" s="718"/>
      <c r="B151" s="127" t="e">
        <f>JUNI!C150</f>
        <v>#REF!</v>
      </c>
      <c r="C151" s="128">
        <f>JUNI!D150</f>
        <v>0</v>
      </c>
      <c r="D151" s="128">
        <f>JUNI!E150</f>
        <v>0</v>
      </c>
      <c r="E151" s="128">
        <f>JUNI!F150</f>
        <v>0</v>
      </c>
      <c r="F151" s="129">
        <f>JUNI!G150</f>
        <v>0</v>
      </c>
      <c r="G151" s="130">
        <f>JUNI!H150</f>
        <v>0</v>
      </c>
      <c r="H151" s="182">
        <f>JUNI!I150</f>
        <v>0</v>
      </c>
      <c r="I151" s="161">
        <f>JUNI!R150</f>
        <v>0</v>
      </c>
      <c r="J151" s="131">
        <f>JUNI!S150</f>
        <v>0</v>
      </c>
      <c r="K151" s="178" t="e">
        <f>JUNI!T150</f>
        <v>#REF!</v>
      </c>
      <c r="L151" s="127">
        <f>JUNI!U150</f>
        <v>0</v>
      </c>
      <c r="M151" s="130">
        <f>JUNI!V150</f>
        <v>0</v>
      </c>
      <c r="N151" s="130">
        <f>JUNI!W150</f>
        <v>0</v>
      </c>
      <c r="O151" s="132">
        <f>JUNI!X150</f>
        <v>0</v>
      </c>
      <c r="P151" s="133" t="e">
        <f>JUNI!Y150</f>
        <v>#REF!</v>
      </c>
      <c r="Q151" s="224" t="b">
        <f>IF(LEFT(JUNI!L150,1)="V",JUNI!R150+JUNI!U150)</f>
        <v>0</v>
      </c>
      <c r="R151" s="243">
        <f>JUNI!Z150</f>
        <v>0</v>
      </c>
      <c r="S151" s="244">
        <f>JUNI!AB150</f>
        <v>0</v>
      </c>
    </row>
    <row r="152" spans="1:19" ht="12.75" customHeight="1" x14ac:dyDescent="0.2">
      <c r="A152" s="716">
        <f>JUNI!B151</f>
        <v>42915</v>
      </c>
      <c r="B152" s="113">
        <f>JUNI!C151</f>
        <v>0</v>
      </c>
      <c r="C152" s="114">
        <f>JUNI!D151</f>
        <v>0</v>
      </c>
      <c r="D152" s="114">
        <f>JUNI!E151</f>
        <v>0</v>
      </c>
      <c r="E152" s="114">
        <f>JUNI!F151</f>
        <v>0</v>
      </c>
      <c r="F152" s="115">
        <f>JUNI!G151</f>
        <v>0</v>
      </c>
      <c r="G152" s="116">
        <f>JUNI!H151</f>
        <v>0</v>
      </c>
      <c r="H152" s="180">
        <f>JUNI!I151</f>
        <v>0</v>
      </c>
      <c r="I152" s="159">
        <f>JUNI!R151</f>
        <v>0</v>
      </c>
      <c r="J152" s="117">
        <f>JUNI!S151</f>
        <v>0</v>
      </c>
      <c r="K152" s="175" t="e">
        <f>JUNI!T151</f>
        <v>#REF!</v>
      </c>
      <c r="L152" s="113">
        <f>JUNI!U151</f>
        <v>0</v>
      </c>
      <c r="M152" s="116">
        <f>JUNI!V151</f>
        <v>0</v>
      </c>
      <c r="N152" s="116">
        <f>JUNI!W151</f>
        <v>0</v>
      </c>
      <c r="O152" s="118">
        <f>JUNI!X151</f>
        <v>0</v>
      </c>
      <c r="P152" s="119" t="e">
        <f>JUNI!Y151</f>
        <v>#REF!</v>
      </c>
      <c r="Q152" s="221" t="b">
        <f>IF(LEFT(JUNI!L151,1)="V",JUNI!R151+JUNI!U151)</f>
        <v>0</v>
      </c>
      <c r="R152" s="239">
        <f>JUNI!Z151</f>
        <v>0</v>
      </c>
      <c r="S152" s="240">
        <f>JUNI!AB151</f>
        <v>0</v>
      </c>
    </row>
    <row r="153" spans="1:19" ht="12.75" customHeight="1" x14ac:dyDescent="0.2">
      <c r="A153" s="717"/>
      <c r="B153" s="120">
        <f>JUNI!C152</f>
        <v>0</v>
      </c>
      <c r="C153" s="121">
        <f>JUNI!D152</f>
        <v>0</v>
      </c>
      <c r="D153" s="121">
        <f>JUNI!E152</f>
        <v>0</v>
      </c>
      <c r="E153" s="121">
        <f>JUNI!F152</f>
        <v>0</v>
      </c>
      <c r="F153" s="122">
        <f>JUNI!G152</f>
        <v>0</v>
      </c>
      <c r="G153" s="123">
        <f>JUNI!H152</f>
        <v>0</v>
      </c>
      <c r="H153" s="181">
        <f>JUNI!I152</f>
        <v>0</v>
      </c>
      <c r="I153" s="160">
        <f>JUNI!R152</f>
        <v>0</v>
      </c>
      <c r="J153" s="124">
        <f>JUNI!S152</f>
        <v>0</v>
      </c>
      <c r="K153" s="176" t="e">
        <f>JUNI!T152</f>
        <v>#REF!</v>
      </c>
      <c r="L153" s="120">
        <f>JUNI!U152</f>
        <v>0</v>
      </c>
      <c r="M153" s="123">
        <f>JUNI!V152</f>
        <v>0</v>
      </c>
      <c r="N153" s="123">
        <f>JUNI!W152</f>
        <v>0</v>
      </c>
      <c r="O153" s="125">
        <f>JUNI!X152</f>
        <v>0</v>
      </c>
      <c r="P153" s="126" t="e">
        <f>JUNI!Y152</f>
        <v>#REF!</v>
      </c>
      <c r="Q153" s="222" t="b">
        <f>IF(LEFT(JUNI!L152,1)="V",JUNI!R152+JUNI!U152)</f>
        <v>0</v>
      </c>
      <c r="R153" s="241">
        <f>JUNI!Z152</f>
        <v>0</v>
      </c>
      <c r="S153" s="242">
        <f>JUNI!AB152</f>
        <v>0</v>
      </c>
    </row>
    <row r="154" spans="1:19" ht="12.75" customHeight="1" x14ac:dyDescent="0.2">
      <c r="A154" s="717"/>
      <c r="B154" s="120">
        <f>JUNI!C153</f>
        <v>0</v>
      </c>
      <c r="C154" s="121">
        <f>JUNI!D153</f>
        <v>0</v>
      </c>
      <c r="D154" s="121">
        <f>JUNI!E153</f>
        <v>0</v>
      </c>
      <c r="E154" s="121">
        <f>JUNI!F153</f>
        <v>0</v>
      </c>
      <c r="F154" s="122">
        <f>JUNI!G153</f>
        <v>0</v>
      </c>
      <c r="G154" s="123">
        <f>JUNI!H153</f>
        <v>0</v>
      </c>
      <c r="H154" s="181">
        <f>JUNI!I153</f>
        <v>0</v>
      </c>
      <c r="I154" s="160">
        <f>JUNI!R153</f>
        <v>0</v>
      </c>
      <c r="J154" s="124">
        <f>JUNI!S153</f>
        <v>0</v>
      </c>
      <c r="K154" s="176" t="e">
        <f>JUNI!T153</f>
        <v>#REF!</v>
      </c>
      <c r="L154" s="120">
        <f>JUNI!U153</f>
        <v>0</v>
      </c>
      <c r="M154" s="123">
        <f>JUNI!V153</f>
        <v>0</v>
      </c>
      <c r="N154" s="123">
        <f>JUNI!W153</f>
        <v>0</v>
      </c>
      <c r="O154" s="125">
        <f>JUNI!X153</f>
        <v>0</v>
      </c>
      <c r="P154" s="126" t="e">
        <f>JUNI!Y153</f>
        <v>#REF!</v>
      </c>
      <c r="Q154" s="222" t="b">
        <f>IF(LEFT(JUNI!L153,1)="V",JUNI!R153+JUNI!U153)</f>
        <v>0</v>
      </c>
      <c r="R154" s="241">
        <f>JUNI!Z153</f>
        <v>0</v>
      </c>
      <c r="S154" s="242">
        <f>JUNI!AB153</f>
        <v>0</v>
      </c>
    </row>
    <row r="155" spans="1:19" ht="12.75" customHeight="1" x14ac:dyDescent="0.2">
      <c r="A155" s="717"/>
      <c r="B155" s="120">
        <f>JUNI!C154</f>
        <v>0</v>
      </c>
      <c r="C155" s="121">
        <f>JUNI!D154</f>
        <v>0</v>
      </c>
      <c r="D155" s="121">
        <f>JUNI!E154</f>
        <v>0</v>
      </c>
      <c r="E155" s="121">
        <f>JUNI!F154</f>
        <v>0</v>
      </c>
      <c r="F155" s="122">
        <f>JUNI!G154</f>
        <v>0</v>
      </c>
      <c r="G155" s="123">
        <f>JUNI!H154</f>
        <v>0</v>
      </c>
      <c r="H155" s="181">
        <f>JUNI!I154</f>
        <v>0</v>
      </c>
      <c r="I155" s="160">
        <f>JUNI!R154</f>
        <v>0</v>
      </c>
      <c r="J155" s="124">
        <f>JUNI!S154</f>
        <v>0</v>
      </c>
      <c r="K155" s="176" t="e">
        <f>JUNI!T154</f>
        <v>#REF!</v>
      </c>
      <c r="L155" s="120">
        <f>JUNI!U154</f>
        <v>0</v>
      </c>
      <c r="M155" s="123">
        <f>JUNI!V154</f>
        <v>0</v>
      </c>
      <c r="N155" s="123">
        <f>JUNI!W154</f>
        <v>0</v>
      </c>
      <c r="O155" s="125">
        <f>JUNI!X154</f>
        <v>0</v>
      </c>
      <c r="P155" s="126" t="e">
        <f>JUNI!Y154</f>
        <v>#REF!</v>
      </c>
      <c r="Q155" s="222" t="b">
        <f>IF(LEFT(JUNI!L154,1)="V",JUNI!R154+JUNI!U154)</f>
        <v>0</v>
      </c>
      <c r="R155" s="241">
        <f>JUNI!Z154</f>
        <v>0</v>
      </c>
      <c r="S155" s="242">
        <f>JUNI!AB154</f>
        <v>0</v>
      </c>
    </row>
    <row r="156" spans="1:19" ht="13.5" customHeight="1" thickBot="1" x14ac:dyDescent="0.25">
      <c r="A156" s="718"/>
      <c r="B156" s="127" t="e">
        <f>JUNI!C155</f>
        <v>#REF!</v>
      </c>
      <c r="C156" s="128">
        <f>JUNI!D155</f>
        <v>0</v>
      </c>
      <c r="D156" s="128">
        <f>JUNI!E155</f>
        <v>0</v>
      </c>
      <c r="E156" s="128">
        <f>JUNI!F155</f>
        <v>0</v>
      </c>
      <c r="F156" s="129">
        <f>JUNI!G155</f>
        <v>0</v>
      </c>
      <c r="G156" s="130">
        <f>JUNI!H155</f>
        <v>0</v>
      </c>
      <c r="H156" s="182">
        <f>JUNI!I155</f>
        <v>0</v>
      </c>
      <c r="I156" s="161">
        <f>JUNI!R155</f>
        <v>0</v>
      </c>
      <c r="J156" s="131">
        <f>JUNI!S155</f>
        <v>0</v>
      </c>
      <c r="K156" s="178" t="e">
        <f>JUNI!T155</f>
        <v>#REF!</v>
      </c>
      <c r="L156" s="127">
        <f>JUNI!U155</f>
        <v>0</v>
      </c>
      <c r="M156" s="130">
        <f>JUNI!V155</f>
        <v>0</v>
      </c>
      <c r="N156" s="130">
        <f>JUNI!W155</f>
        <v>0</v>
      </c>
      <c r="O156" s="132">
        <f>JUNI!X155</f>
        <v>0</v>
      </c>
      <c r="P156" s="133" t="e">
        <f>JUNI!Y155</f>
        <v>#REF!</v>
      </c>
      <c r="Q156" s="224" t="b">
        <f>IF(LEFT(JUNI!L155,1)="V",JUNI!R155+JUNI!U155)</f>
        <v>0</v>
      </c>
      <c r="R156" s="243">
        <f>JUNI!Z155</f>
        <v>0</v>
      </c>
      <c r="S156" s="244">
        <f>JUNI!AB155</f>
        <v>0</v>
      </c>
    </row>
    <row r="157" spans="1:19" ht="13.5" thickBot="1" x14ac:dyDescent="0.25">
      <c r="A157" s="148"/>
      <c r="F157" s="319">
        <f>SUM($F$7:$F$156)</f>
        <v>0</v>
      </c>
      <c r="I157" s="233">
        <f>SUM($I$7:$I$156)</f>
        <v>0</v>
      </c>
      <c r="J157" s="365">
        <f>SUM($J$7:$J$156)</f>
        <v>0</v>
      </c>
      <c r="K157" s="321" t="e">
        <f>SUM($K$7:$K$156)</f>
        <v>#REF!</v>
      </c>
      <c r="L157" s="233">
        <f>SUM($L$7:$L$156)</f>
        <v>0</v>
      </c>
      <c r="M157" s="233">
        <f>SUM($M$7:$M$156)</f>
        <v>0</v>
      </c>
      <c r="N157" s="322"/>
      <c r="O157" s="324">
        <f>SUM($O$7:$O$156)</f>
        <v>0</v>
      </c>
      <c r="P157" s="325" t="e">
        <f>SUM($P$7:$P$156)</f>
        <v>#REF!</v>
      </c>
      <c r="Q157" s="233">
        <f>SUM($Q$7:$Q$156)</f>
        <v>0</v>
      </c>
      <c r="R157" s="387">
        <f>SUM($R$7:$R$156)</f>
        <v>0</v>
      </c>
      <c r="S157" s="387">
        <f>SUM($S$7:$S$156)</f>
        <v>0</v>
      </c>
    </row>
    <row r="158" spans="1:19" x14ac:dyDescent="0.2">
      <c r="A158" s="148"/>
      <c r="F158" s="711" t="s">
        <v>38</v>
      </c>
      <c r="G158" s="719"/>
      <c r="H158" s="164"/>
      <c r="I158" s="320" t="s">
        <v>75</v>
      </c>
      <c r="J158" s="364" t="s">
        <v>92</v>
      </c>
      <c r="K158" s="362" t="s">
        <v>78</v>
      </c>
      <c r="L158" s="320" t="s">
        <v>75</v>
      </c>
      <c r="M158" s="364" t="s">
        <v>92</v>
      </c>
      <c r="O158" s="323" t="s">
        <v>72</v>
      </c>
      <c r="P158" s="323" t="s">
        <v>78</v>
      </c>
      <c r="Q158" s="318" t="s">
        <v>84</v>
      </c>
      <c r="R158" s="323" t="s">
        <v>85</v>
      </c>
      <c r="S158" s="326" t="s">
        <v>86</v>
      </c>
    </row>
    <row r="159" spans="1:19" ht="13.5" thickBot="1" x14ac:dyDescent="0.25">
      <c r="A159" s="148"/>
      <c r="F159" s="162"/>
      <c r="G159" s="163"/>
      <c r="H159" s="164"/>
      <c r="I159" s="154" t="s">
        <v>76</v>
      </c>
      <c r="J159" s="363" t="s">
        <v>93</v>
      </c>
      <c r="L159" s="154" t="s">
        <v>77</v>
      </c>
      <c r="M159" s="363" t="s">
        <v>93</v>
      </c>
    </row>
    <row r="160" spans="1:19" ht="13.5" thickBot="1" x14ac:dyDescent="0.25">
      <c r="A160" s="148"/>
      <c r="F160" s="162"/>
      <c r="G160" s="163"/>
      <c r="H160" s="164"/>
      <c r="R160" s="233">
        <f>R157+S157</f>
        <v>0</v>
      </c>
      <c r="S160" s="202" t="s">
        <v>87</v>
      </c>
    </row>
  </sheetData>
  <sheetProtection selectLockedCells="1"/>
  <mergeCells count="37">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R5:S5"/>
    <mergeCell ref="F158:G158"/>
    <mergeCell ref="L5:P5"/>
    <mergeCell ref="I2:K2"/>
    <mergeCell ref="I3:K3"/>
    <mergeCell ref="I5:K5"/>
    <mergeCell ref="B5:H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11"/>
  <dimension ref="A1:X165"/>
  <sheetViews>
    <sheetView showZeros="0" workbookViewId="0">
      <pane ySplit="6" topLeftCell="A7" activePane="bottomLeft" state="frozen"/>
      <selection pane="bottomLeft" activeCell="A157" sqref="A7:A161"/>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 width="9.140625" style="82"/>
    <col min="17" max="17" width="9.42578125" style="82" bestFit="1" customWidth="1"/>
    <col min="18"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5"/>
      <c r="I5" s="704" t="s">
        <v>16</v>
      </c>
      <c r="J5" s="705"/>
      <c r="K5" s="706"/>
      <c r="L5" s="707"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JULI!B6</f>
        <v>42916</v>
      </c>
      <c r="B7" s="113">
        <f>JULI!C6</f>
        <v>0</v>
      </c>
      <c r="C7" s="114">
        <f>JULI!D6</f>
        <v>0</v>
      </c>
      <c r="D7" s="114">
        <f>JULI!E6</f>
        <v>0</v>
      </c>
      <c r="E7" s="114">
        <f>JULI!F6</f>
        <v>0</v>
      </c>
      <c r="F7" s="115">
        <f>D7-C7-E7</f>
        <v>0</v>
      </c>
      <c r="G7" s="151">
        <f>JULI!H6</f>
        <v>0</v>
      </c>
      <c r="H7" s="170">
        <f>JULI!I6</f>
        <v>0</v>
      </c>
      <c r="I7" s="159">
        <f>JULI!R6</f>
        <v>0</v>
      </c>
      <c r="J7" s="117">
        <f>JULI!S6</f>
        <v>0</v>
      </c>
      <c r="K7" s="175">
        <f>JULI!T6</f>
        <v>0</v>
      </c>
      <c r="L7" s="113">
        <f>JULI!U6</f>
        <v>0</v>
      </c>
      <c r="M7" s="116">
        <f>JULI!V6</f>
        <v>0</v>
      </c>
      <c r="N7" s="116">
        <f>JULI!W6</f>
        <v>0</v>
      </c>
      <c r="O7" s="118">
        <f>JULI!X6</f>
        <v>0</v>
      </c>
      <c r="P7" s="119">
        <f>JULI!Y6</f>
        <v>0</v>
      </c>
      <c r="Q7" s="221" t="b">
        <f>IF(LEFT(JULI!L6,1)="V",JULI!R6+JULI!U6)</f>
        <v>0</v>
      </c>
      <c r="R7" s="239">
        <f>JULI!Z6</f>
        <v>0</v>
      </c>
      <c r="S7" s="240">
        <f>JULI!AB6</f>
        <v>0</v>
      </c>
    </row>
    <row r="8" spans="1:24" ht="12.75" customHeight="1" x14ac:dyDescent="0.2">
      <c r="A8" s="717"/>
      <c r="B8" s="120">
        <f>JULI!C7</f>
        <v>0</v>
      </c>
      <c r="C8" s="121">
        <f>JULI!D7</f>
        <v>0</v>
      </c>
      <c r="D8" s="121">
        <f>JULI!E7</f>
        <v>0</v>
      </c>
      <c r="E8" s="121">
        <f>JULI!F7</f>
        <v>0</v>
      </c>
      <c r="F8" s="122">
        <f t="shared" ref="F8:F71" si="0">D8-C8-E8</f>
        <v>0</v>
      </c>
      <c r="G8" s="152">
        <f>JULI!H7</f>
        <v>0</v>
      </c>
      <c r="H8" s="171">
        <f>JULI!I7</f>
        <v>0</v>
      </c>
      <c r="I8" s="160">
        <f>JULI!R7</f>
        <v>0</v>
      </c>
      <c r="J8" s="124">
        <f>JULI!S7</f>
        <v>0</v>
      </c>
      <c r="K8" s="176">
        <f>JULI!T7</f>
        <v>0</v>
      </c>
      <c r="L8" s="120">
        <f>JULI!U7</f>
        <v>0</v>
      </c>
      <c r="M8" s="123">
        <f>JULI!V7</f>
        <v>0</v>
      </c>
      <c r="N8" s="123">
        <f>JULI!W7</f>
        <v>0</v>
      </c>
      <c r="O8" s="125">
        <f>JULI!X7</f>
        <v>0</v>
      </c>
      <c r="P8" s="126">
        <f>JULI!Y7</f>
        <v>0</v>
      </c>
      <c r="Q8" s="222" t="b">
        <f>IF(LEFT(JULI!L7,1)="V",JULI!R7+JULI!U7)</f>
        <v>0</v>
      </c>
      <c r="R8" s="241">
        <f>JULI!Z7</f>
        <v>0</v>
      </c>
      <c r="S8" s="242">
        <f>JULI!AB7</f>
        <v>0</v>
      </c>
    </row>
    <row r="9" spans="1:24" ht="12.75" customHeight="1" x14ac:dyDescent="0.2">
      <c r="A9" s="717"/>
      <c r="B9" s="120">
        <f>JULI!C8</f>
        <v>0</v>
      </c>
      <c r="C9" s="121">
        <f>JULI!D8</f>
        <v>0</v>
      </c>
      <c r="D9" s="121">
        <f>JULI!E8</f>
        <v>0</v>
      </c>
      <c r="E9" s="121">
        <f>JULI!F8</f>
        <v>0</v>
      </c>
      <c r="F9" s="122">
        <f t="shared" si="0"/>
        <v>0</v>
      </c>
      <c r="G9" s="152">
        <f>JULI!H8</f>
        <v>0</v>
      </c>
      <c r="H9" s="171">
        <f>JULI!I8</f>
        <v>0</v>
      </c>
      <c r="I9" s="160">
        <f>JULI!R8</f>
        <v>0</v>
      </c>
      <c r="J9" s="124">
        <f>JULI!S8</f>
        <v>0</v>
      </c>
      <c r="K9" s="176">
        <f>JULI!T8</f>
        <v>0</v>
      </c>
      <c r="L9" s="120">
        <f>JULI!U8</f>
        <v>0</v>
      </c>
      <c r="M9" s="123">
        <f>JULI!V8</f>
        <v>0</v>
      </c>
      <c r="N9" s="123">
        <f>JULI!W8</f>
        <v>0</v>
      </c>
      <c r="O9" s="125">
        <f>JULI!X8</f>
        <v>0</v>
      </c>
      <c r="P9" s="126">
        <f>JULI!Y8</f>
        <v>0</v>
      </c>
      <c r="Q9" s="222" t="b">
        <f>IF(LEFT(JULI!L8,1)="V",JULI!R8+JULI!U8)</f>
        <v>0</v>
      </c>
      <c r="R9" s="241">
        <f>JULI!Z8</f>
        <v>0</v>
      </c>
      <c r="S9" s="242">
        <f>JULI!AB8</f>
        <v>0</v>
      </c>
    </row>
    <row r="10" spans="1:24" ht="12.75" customHeight="1" x14ac:dyDescent="0.2">
      <c r="A10" s="717"/>
      <c r="B10" s="120">
        <f>JULI!C9</f>
        <v>0</v>
      </c>
      <c r="C10" s="121">
        <f>JULI!D9</f>
        <v>0</v>
      </c>
      <c r="D10" s="121">
        <f>JULI!E9</f>
        <v>0</v>
      </c>
      <c r="E10" s="121">
        <f>JULI!F9</f>
        <v>0</v>
      </c>
      <c r="F10" s="122">
        <f t="shared" si="0"/>
        <v>0</v>
      </c>
      <c r="G10" s="152">
        <f>JULI!H9</f>
        <v>0</v>
      </c>
      <c r="H10" s="171">
        <f>JULI!I9</f>
        <v>0</v>
      </c>
      <c r="I10" s="160">
        <f>JULI!R9</f>
        <v>0</v>
      </c>
      <c r="J10" s="124">
        <f>JULI!S9</f>
        <v>0</v>
      </c>
      <c r="K10" s="176">
        <f>JULI!T9</f>
        <v>0</v>
      </c>
      <c r="L10" s="120">
        <f>JULI!U9</f>
        <v>0</v>
      </c>
      <c r="M10" s="123">
        <f>JULI!V9</f>
        <v>0</v>
      </c>
      <c r="N10" s="123">
        <f>JULI!W9</f>
        <v>0</v>
      </c>
      <c r="O10" s="125">
        <f>JULI!X9</f>
        <v>0</v>
      </c>
      <c r="P10" s="126">
        <f>JULI!Y9</f>
        <v>0</v>
      </c>
      <c r="Q10" s="222" t="b">
        <f>IF(LEFT(JULI!L9,1)="V",JULI!R9+JULI!U9)</f>
        <v>0</v>
      </c>
      <c r="R10" s="241">
        <f>JULI!Z9</f>
        <v>0</v>
      </c>
      <c r="S10" s="242">
        <f>JULI!AB9</f>
        <v>0</v>
      </c>
    </row>
    <row r="11" spans="1:24" ht="13.5" customHeight="1" thickBot="1" x14ac:dyDescent="0.25">
      <c r="A11" s="718"/>
      <c r="B11" s="141" t="e">
        <f>JULI!C10</f>
        <v>#REF!</v>
      </c>
      <c r="C11" s="142">
        <f>JULI!D10</f>
        <v>0</v>
      </c>
      <c r="D11" s="142">
        <f>JULI!E10</f>
        <v>0</v>
      </c>
      <c r="E11" s="142">
        <f>JULI!F10</f>
        <v>0</v>
      </c>
      <c r="F11" s="143">
        <f t="shared" si="0"/>
        <v>0</v>
      </c>
      <c r="G11" s="166">
        <f>JULI!H10</f>
        <v>0</v>
      </c>
      <c r="H11" s="172">
        <f>JULI!I10</f>
        <v>0</v>
      </c>
      <c r="I11" s="168">
        <f>JULI!R10</f>
        <v>0</v>
      </c>
      <c r="J11" s="145">
        <f>JULI!S10</f>
        <v>0</v>
      </c>
      <c r="K11" s="177">
        <f>JULI!T10</f>
        <v>0</v>
      </c>
      <c r="L11" s="141">
        <f>JULI!U10</f>
        <v>0</v>
      </c>
      <c r="M11" s="144">
        <f>JULI!V10</f>
        <v>0</v>
      </c>
      <c r="N11" s="144">
        <f>JULI!W10</f>
        <v>0</v>
      </c>
      <c r="O11" s="146">
        <f>JULI!X10</f>
        <v>0</v>
      </c>
      <c r="P11" s="147">
        <f>JULI!Y10</f>
        <v>0</v>
      </c>
      <c r="Q11" s="223" t="b">
        <f>IF(LEFT(JULI!L10,1)="V",JULI!R10+JULI!U10)</f>
        <v>0</v>
      </c>
      <c r="R11" s="243">
        <f>JULI!Z10</f>
        <v>0</v>
      </c>
      <c r="S11" s="244">
        <f>JULI!AB10</f>
        <v>0</v>
      </c>
    </row>
    <row r="12" spans="1:24" ht="12.75" customHeight="1" x14ac:dyDescent="0.2">
      <c r="A12" s="716">
        <f>JULI!B11</f>
        <v>42917</v>
      </c>
      <c r="B12" s="113">
        <f>JULI!C11</f>
        <v>0</v>
      </c>
      <c r="C12" s="114">
        <f>JULI!D11</f>
        <v>0</v>
      </c>
      <c r="D12" s="114">
        <f>JULI!E11</f>
        <v>0</v>
      </c>
      <c r="E12" s="114">
        <f>JULI!F11</f>
        <v>0</v>
      </c>
      <c r="F12" s="115">
        <f t="shared" si="0"/>
        <v>0</v>
      </c>
      <c r="G12" s="151">
        <f>JULI!H11</f>
        <v>0</v>
      </c>
      <c r="H12" s="170">
        <f>JULI!I11</f>
        <v>0</v>
      </c>
      <c r="I12" s="159">
        <f>JULI!R11</f>
        <v>0</v>
      </c>
      <c r="J12" s="117">
        <f>JULI!S11</f>
        <v>0</v>
      </c>
      <c r="K12" s="175">
        <f>JULI!T11</f>
        <v>0</v>
      </c>
      <c r="L12" s="113">
        <f>JULI!U11</f>
        <v>0</v>
      </c>
      <c r="M12" s="116">
        <f>JULI!V11</f>
        <v>0</v>
      </c>
      <c r="N12" s="116">
        <f>JULI!W11</f>
        <v>0</v>
      </c>
      <c r="O12" s="118">
        <f>JULI!X11</f>
        <v>0</v>
      </c>
      <c r="P12" s="119">
        <f>JULI!Y11</f>
        <v>0</v>
      </c>
      <c r="Q12" s="221" t="b">
        <f>IF(LEFT(JULI!L11,1)="V",JULI!R11+JULI!U11)</f>
        <v>0</v>
      </c>
      <c r="R12" s="247">
        <f>JULI!Z11</f>
        <v>0</v>
      </c>
      <c r="S12" s="248">
        <f>JULI!AB11</f>
        <v>0</v>
      </c>
    </row>
    <row r="13" spans="1:24" ht="12.75" customHeight="1" x14ac:dyDescent="0.2">
      <c r="A13" s="717"/>
      <c r="B13" s="120">
        <f>JULI!C12</f>
        <v>0</v>
      </c>
      <c r="C13" s="121">
        <f>JULI!D12</f>
        <v>0</v>
      </c>
      <c r="D13" s="121">
        <f>JULI!E12</f>
        <v>0</v>
      </c>
      <c r="E13" s="121">
        <f>JULI!F12</f>
        <v>0</v>
      </c>
      <c r="F13" s="122">
        <f t="shared" si="0"/>
        <v>0</v>
      </c>
      <c r="G13" s="152">
        <f>JULI!H12</f>
        <v>0</v>
      </c>
      <c r="H13" s="171">
        <f>JULI!I12</f>
        <v>0</v>
      </c>
      <c r="I13" s="160">
        <f>JULI!R12</f>
        <v>0</v>
      </c>
      <c r="J13" s="124">
        <f>JULI!S12</f>
        <v>0</v>
      </c>
      <c r="K13" s="176">
        <f>JULI!T12</f>
        <v>0</v>
      </c>
      <c r="L13" s="120">
        <f>JULI!U12</f>
        <v>0</v>
      </c>
      <c r="M13" s="123">
        <f>JULI!V12</f>
        <v>0</v>
      </c>
      <c r="N13" s="123">
        <f>JULI!W12</f>
        <v>0</v>
      </c>
      <c r="O13" s="125">
        <f>JULI!X12</f>
        <v>0</v>
      </c>
      <c r="P13" s="126">
        <f>JULI!Y12</f>
        <v>0</v>
      </c>
      <c r="Q13" s="222" t="b">
        <f>IF(LEFT(JULI!L12,1)="V",JULI!R12+JULI!U12)</f>
        <v>0</v>
      </c>
      <c r="R13" s="241">
        <f>JULI!Z12</f>
        <v>0</v>
      </c>
      <c r="S13" s="242">
        <f>JULI!AB12</f>
        <v>0</v>
      </c>
    </row>
    <row r="14" spans="1:24" ht="12.75" customHeight="1" x14ac:dyDescent="0.2">
      <c r="A14" s="717"/>
      <c r="B14" s="120">
        <f>JULI!C13</f>
        <v>0</v>
      </c>
      <c r="C14" s="121">
        <f>JULI!D13</f>
        <v>0</v>
      </c>
      <c r="D14" s="121">
        <f>JULI!E13</f>
        <v>0</v>
      </c>
      <c r="E14" s="121">
        <f>JULI!F13</f>
        <v>0</v>
      </c>
      <c r="F14" s="122">
        <f t="shared" si="0"/>
        <v>0</v>
      </c>
      <c r="G14" s="152">
        <f>JULI!H13</f>
        <v>0</v>
      </c>
      <c r="H14" s="171">
        <f>JULI!I13</f>
        <v>0</v>
      </c>
      <c r="I14" s="160">
        <f>JULI!R13</f>
        <v>0</v>
      </c>
      <c r="J14" s="124">
        <f>JULI!S13</f>
        <v>0</v>
      </c>
      <c r="K14" s="176">
        <f>JULI!T13</f>
        <v>0</v>
      </c>
      <c r="L14" s="120">
        <f>JULI!U13</f>
        <v>0</v>
      </c>
      <c r="M14" s="123">
        <f>JULI!V13</f>
        <v>0</v>
      </c>
      <c r="N14" s="123">
        <f>JULI!W13</f>
        <v>0</v>
      </c>
      <c r="O14" s="125">
        <f>JULI!X13</f>
        <v>0</v>
      </c>
      <c r="P14" s="126">
        <f>JULI!Y13</f>
        <v>0</v>
      </c>
      <c r="Q14" s="222" t="b">
        <f>IF(LEFT(JULI!L13,1)="V",JULI!R13+JULI!U13)</f>
        <v>0</v>
      </c>
      <c r="R14" s="241">
        <f>JULI!Z13</f>
        <v>0</v>
      </c>
      <c r="S14" s="242">
        <f>JULI!AB13</f>
        <v>0</v>
      </c>
    </row>
    <row r="15" spans="1:24" ht="12.75" customHeight="1" x14ac:dyDescent="0.2">
      <c r="A15" s="717"/>
      <c r="B15" s="120">
        <f>JULI!C14</f>
        <v>0</v>
      </c>
      <c r="C15" s="121">
        <f>JULI!D14</f>
        <v>0</v>
      </c>
      <c r="D15" s="121">
        <f>JULI!E14</f>
        <v>0</v>
      </c>
      <c r="E15" s="121">
        <f>JULI!F14</f>
        <v>0</v>
      </c>
      <c r="F15" s="122">
        <f t="shared" si="0"/>
        <v>0</v>
      </c>
      <c r="G15" s="152">
        <f>JULI!H14</f>
        <v>0</v>
      </c>
      <c r="H15" s="171">
        <f>JULI!I14</f>
        <v>0</v>
      </c>
      <c r="I15" s="160">
        <f>JULI!R14</f>
        <v>0</v>
      </c>
      <c r="J15" s="124">
        <f>JULI!S14</f>
        <v>0</v>
      </c>
      <c r="K15" s="176">
        <f>JULI!T14</f>
        <v>0</v>
      </c>
      <c r="L15" s="120">
        <f>JULI!U14</f>
        <v>0</v>
      </c>
      <c r="M15" s="123">
        <f>JULI!V14</f>
        <v>0</v>
      </c>
      <c r="N15" s="123">
        <f>JULI!W14</f>
        <v>0</v>
      </c>
      <c r="O15" s="125">
        <f>JULI!X14</f>
        <v>0</v>
      </c>
      <c r="P15" s="126">
        <f>JULI!Y14</f>
        <v>0</v>
      </c>
      <c r="Q15" s="222" t="b">
        <f>IF(LEFT(JULI!L14,1)="V",JULI!R14+JULI!U14)</f>
        <v>0</v>
      </c>
      <c r="R15" s="241">
        <f>JULI!Z14</f>
        <v>0</v>
      </c>
      <c r="S15" s="242">
        <f>JULI!AB14</f>
        <v>0</v>
      </c>
    </row>
    <row r="16" spans="1:24" ht="13.5" customHeight="1" thickBot="1" x14ac:dyDescent="0.25">
      <c r="A16" s="718"/>
      <c r="B16" s="127" t="e">
        <f>JULI!C15</f>
        <v>#REF!</v>
      </c>
      <c r="C16" s="128">
        <f>JULI!D15</f>
        <v>0</v>
      </c>
      <c r="D16" s="128">
        <f>JULI!E15</f>
        <v>0</v>
      </c>
      <c r="E16" s="128">
        <f>JULI!F15</f>
        <v>0</v>
      </c>
      <c r="F16" s="129">
        <f t="shared" si="0"/>
        <v>0</v>
      </c>
      <c r="G16" s="153">
        <f>JULI!H15</f>
        <v>0</v>
      </c>
      <c r="H16" s="173">
        <f>JULI!I15</f>
        <v>0</v>
      </c>
      <c r="I16" s="161">
        <f>JULI!R15</f>
        <v>0</v>
      </c>
      <c r="J16" s="131">
        <f>JULI!S15</f>
        <v>0</v>
      </c>
      <c r="K16" s="178">
        <f>JULI!T15</f>
        <v>0</v>
      </c>
      <c r="L16" s="127">
        <f>JULI!U15</f>
        <v>0</v>
      </c>
      <c r="M16" s="130">
        <f>JULI!V15</f>
        <v>0</v>
      </c>
      <c r="N16" s="130">
        <f>JULI!W15</f>
        <v>0</v>
      </c>
      <c r="O16" s="132">
        <f>JULI!X15</f>
        <v>0</v>
      </c>
      <c r="P16" s="133">
        <f>JULI!Y15</f>
        <v>0</v>
      </c>
      <c r="Q16" s="224" t="b">
        <f>IF(LEFT(JULI!L15,1)="V",JULI!R15+JULI!U15)</f>
        <v>0</v>
      </c>
      <c r="R16" s="245">
        <f>JULI!Z15</f>
        <v>0</v>
      </c>
      <c r="S16" s="246">
        <f>JULI!AB15</f>
        <v>0</v>
      </c>
    </row>
    <row r="17" spans="1:19" ht="12.75" customHeight="1" x14ac:dyDescent="0.2">
      <c r="A17" s="716">
        <f>JULI!B16</f>
        <v>42918</v>
      </c>
      <c r="B17" s="134">
        <f>JULI!C16</f>
        <v>0</v>
      </c>
      <c r="C17" s="135">
        <f>JULI!D16</f>
        <v>0</v>
      </c>
      <c r="D17" s="135">
        <f>JULI!E16</f>
        <v>0</v>
      </c>
      <c r="E17" s="135">
        <f>JULI!F16</f>
        <v>0</v>
      </c>
      <c r="F17" s="136">
        <f t="shared" si="0"/>
        <v>0</v>
      </c>
      <c r="G17" s="167">
        <f>JULI!H16</f>
        <v>0</v>
      </c>
      <c r="H17" s="174">
        <f>JULI!I16</f>
        <v>0</v>
      </c>
      <c r="I17" s="169">
        <f>JULI!R16</f>
        <v>0</v>
      </c>
      <c r="J17" s="138">
        <f>JULI!S16</f>
        <v>0</v>
      </c>
      <c r="K17" s="179">
        <f>JULI!T16</f>
        <v>0</v>
      </c>
      <c r="L17" s="134">
        <f>JULI!U16</f>
        <v>0</v>
      </c>
      <c r="M17" s="137">
        <f>JULI!V16</f>
        <v>0</v>
      </c>
      <c r="N17" s="137">
        <f>JULI!W16</f>
        <v>0</v>
      </c>
      <c r="O17" s="139">
        <f>JULI!X16</f>
        <v>0</v>
      </c>
      <c r="P17" s="140">
        <f>JULI!Y16</f>
        <v>0</v>
      </c>
      <c r="Q17" s="225" t="b">
        <f>IF(LEFT(JULI!L16,1)="V",JULI!R16+JULI!U16)</f>
        <v>0</v>
      </c>
      <c r="R17" s="239">
        <f>JULI!Z16</f>
        <v>0</v>
      </c>
      <c r="S17" s="240">
        <f>JULI!AB16</f>
        <v>0</v>
      </c>
    </row>
    <row r="18" spans="1:19" ht="12.75" customHeight="1" x14ac:dyDescent="0.2">
      <c r="A18" s="717"/>
      <c r="B18" s="120">
        <f>JULI!C17</f>
        <v>0</v>
      </c>
      <c r="C18" s="121">
        <f>JULI!D17</f>
        <v>0</v>
      </c>
      <c r="D18" s="121">
        <f>JULI!E17</f>
        <v>0</v>
      </c>
      <c r="E18" s="121">
        <f>JULI!F17</f>
        <v>0</v>
      </c>
      <c r="F18" s="122">
        <f t="shared" si="0"/>
        <v>0</v>
      </c>
      <c r="G18" s="152">
        <f>JULI!H17</f>
        <v>0</v>
      </c>
      <c r="H18" s="171">
        <f>JULI!I17</f>
        <v>0</v>
      </c>
      <c r="I18" s="160">
        <f>JULI!R17</f>
        <v>0</v>
      </c>
      <c r="J18" s="124">
        <f>JULI!S17</f>
        <v>0</v>
      </c>
      <c r="K18" s="176">
        <f>JULI!T17</f>
        <v>0</v>
      </c>
      <c r="L18" s="120">
        <f>JULI!U17</f>
        <v>0</v>
      </c>
      <c r="M18" s="123">
        <f>JULI!V17</f>
        <v>0</v>
      </c>
      <c r="N18" s="123">
        <f>JULI!W17</f>
        <v>0</v>
      </c>
      <c r="O18" s="125">
        <f>JULI!X17</f>
        <v>0</v>
      </c>
      <c r="P18" s="126">
        <f>JULI!Y17</f>
        <v>0</v>
      </c>
      <c r="Q18" s="222" t="b">
        <f>IF(LEFT(JULI!L17,1)="V",JULI!R17+JULI!U17)</f>
        <v>0</v>
      </c>
      <c r="R18" s="241">
        <f>JULI!Z17</f>
        <v>0</v>
      </c>
      <c r="S18" s="242">
        <f>JULI!AB17</f>
        <v>0</v>
      </c>
    </row>
    <row r="19" spans="1:19" ht="12.75" customHeight="1" x14ac:dyDescent="0.2">
      <c r="A19" s="717"/>
      <c r="B19" s="120">
        <f>JULI!C18</f>
        <v>0</v>
      </c>
      <c r="C19" s="121">
        <f>JULI!D18</f>
        <v>0</v>
      </c>
      <c r="D19" s="121">
        <f>JULI!E18</f>
        <v>0</v>
      </c>
      <c r="E19" s="121">
        <f>JULI!F18</f>
        <v>0</v>
      </c>
      <c r="F19" s="122">
        <f t="shared" si="0"/>
        <v>0</v>
      </c>
      <c r="G19" s="152">
        <f>JULI!H18</f>
        <v>0</v>
      </c>
      <c r="H19" s="171">
        <f>JULI!I18</f>
        <v>0</v>
      </c>
      <c r="I19" s="160">
        <f>JULI!R18</f>
        <v>0</v>
      </c>
      <c r="J19" s="124">
        <f>JULI!S18</f>
        <v>0</v>
      </c>
      <c r="K19" s="176">
        <f>JULI!T18</f>
        <v>0</v>
      </c>
      <c r="L19" s="120">
        <f>JULI!U18</f>
        <v>0</v>
      </c>
      <c r="M19" s="123">
        <f>JULI!V18</f>
        <v>0</v>
      </c>
      <c r="N19" s="123">
        <f>JULI!W18</f>
        <v>0</v>
      </c>
      <c r="O19" s="125">
        <f>JULI!X18</f>
        <v>0</v>
      </c>
      <c r="P19" s="126">
        <f>JULI!Y18</f>
        <v>0</v>
      </c>
      <c r="Q19" s="222" t="b">
        <f>IF(LEFT(JULI!L18,1)="V",JULI!R18+JULI!U18)</f>
        <v>0</v>
      </c>
      <c r="R19" s="241">
        <f>JULI!Z18</f>
        <v>0</v>
      </c>
      <c r="S19" s="242">
        <f>JULI!AB18</f>
        <v>0</v>
      </c>
    </row>
    <row r="20" spans="1:19" ht="12.75" customHeight="1" x14ac:dyDescent="0.2">
      <c r="A20" s="717"/>
      <c r="B20" s="120">
        <f>JULI!C19</f>
        <v>0</v>
      </c>
      <c r="C20" s="121">
        <f>JULI!D19</f>
        <v>0</v>
      </c>
      <c r="D20" s="121">
        <f>JULI!E19</f>
        <v>0</v>
      </c>
      <c r="E20" s="121">
        <f>JULI!F19</f>
        <v>0</v>
      </c>
      <c r="F20" s="122">
        <f t="shared" si="0"/>
        <v>0</v>
      </c>
      <c r="G20" s="152">
        <f>JULI!H19</f>
        <v>0</v>
      </c>
      <c r="H20" s="171">
        <f>JULI!I19</f>
        <v>0</v>
      </c>
      <c r="I20" s="160">
        <f>JULI!R19</f>
        <v>0</v>
      </c>
      <c r="J20" s="124">
        <f>JULI!S19</f>
        <v>0</v>
      </c>
      <c r="K20" s="176">
        <f>JULI!T19</f>
        <v>0</v>
      </c>
      <c r="L20" s="120">
        <f>JULI!U19</f>
        <v>0</v>
      </c>
      <c r="M20" s="123">
        <f>JULI!V19</f>
        <v>0</v>
      </c>
      <c r="N20" s="123">
        <f>JULI!W19</f>
        <v>0</v>
      </c>
      <c r="O20" s="125">
        <f>JULI!X19</f>
        <v>0</v>
      </c>
      <c r="P20" s="126">
        <f>JULI!Y19</f>
        <v>0</v>
      </c>
      <c r="Q20" s="222" t="b">
        <f>IF(LEFT(JULI!L19,1)="V",JULI!R19+JULI!U19)</f>
        <v>0</v>
      </c>
      <c r="R20" s="241">
        <f>JULI!Z19</f>
        <v>0</v>
      </c>
      <c r="S20" s="242">
        <f>JULI!AB19</f>
        <v>0</v>
      </c>
    </row>
    <row r="21" spans="1:19" ht="13.5" customHeight="1" thickBot="1" x14ac:dyDescent="0.25">
      <c r="A21" s="718"/>
      <c r="B21" s="141" t="e">
        <f>JULI!C20</f>
        <v>#REF!</v>
      </c>
      <c r="C21" s="142">
        <f>JULI!D20</f>
        <v>0</v>
      </c>
      <c r="D21" s="142">
        <f>JULI!E20</f>
        <v>0</v>
      </c>
      <c r="E21" s="142">
        <f>JULI!F20</f>
        <v>0</v>
      </c>
      <c r="F21" s="143">
        <f t="shared" si="0"/>
        <v>0</v>
      </c>
      <c r="G21" s="166">
        <f>JULI!H20</f>
        <v>0</v>
      </c>
      <c r="H21" s="172">
        <f>JULI!I20</f>
        <v>0</v>
      </c>
      <c r="I21" s="168">
        <f>JULI!R20</f>
        <v>0</v>
      </c>
      <c r="J21" s="145">
        <f>JULI!S20</f>
        <v>0</v>
      </c>
      <c r="K21" s="177">
        <f>JULI!T20</f>
        <v>0</v>
      </c>
      <c r="L21" s="141">
        <f>JULI!U20</f>
        <v>0</v>
      </c>
      <c r="M21" s="144">
        <f>JULI!V20</f>
        <v>0</v>
      </c>
      <c r="N21" s="144">
        <f>JULI!W20</f>
        <v>0</v>
      </c>
      <c r="O21" s="146">
        <f>JULI!X20</f>
        <v>0</v>
      </c>
      <c r="P21" s="147">
        <f>JULI!Y20</f>
        <v>0</v>
      </c>
      <c r="Q21" s="223" t="b">
        <f>IF(LEFT(JULI!L20,1)="V",JULI!R20+JULI!U20)</f>
        <v>0</v>
      </c>
      <c r="R21" s="243">
        <f>JULI!Z20</f>
        <v>0</v>
      </c>
      <c r="S21" s="244">
        <f>JULI!AB20</f>
        <v>0</v>
      </c>
    </row>
    <row r="22" spans="1:19" ht="12.75" customHeight="1" x14ac:dyDescent="0.2">
      <c r="A22" s="716">
        <f>JULI!B21</f>
        <v>42919</v>
      </c>
      <c r="B22" s="113">
        <f>JULI!C21</f>
        <v>0</v>
      </c>
      <c r="C22" s="114">
        <f>JULI!D21</f>
        <v>0</v>
      </c>
      <c r="D22" s="114">
        <f>JULI!E21</f>
        <v>0</v>
      </c>
      <c r="E22" s="114">
        <f>JULI!F21</f>
        <v>0</v>
      </c>
      <c r="F22" s="115">
        <f t="shared" si="0"/>
        <v>0</v>
      </c>
      <c r="G22" s="151">
        <f>JULI!H21</f>
        <v>0</v>
      </c>
      <c r="H22" s="170">
        <f>JULI!I21</f>
        <v>0</v>
      </c>
      <c r="I22" s="159">
        <f>JULI!R21</f>
        <v>0</v>
      </c>
      <c r="J22" s="117">
        <f>JULI!S21</f>
        <v>0</v>
      </c>
      <c r="K22" s="175">
        <f>JULI!T21</f>
        <v>0</v>
      </c>
      <c r="L22" s="113">
        <f>JULI!U21</f>
        <v>0</v>
      </c>
      <c r="M22" s="116">
        <f>JULI!V21</f>
        <v>0</v>
      </c>
      <c r="N22" s="116">
        <f>JULI!W21</f>
        <v>0</v>
      </c>
      <c r="O22" s="118">
        <f>JULI!X21</f>
        <v>0</v>
      </c>
      <c r="P22" s="119">
        <f>JULI!Y21</f>
        <v>0</v>
      </c>
      <c r="Q22" s="221" t="b">
        <f>IF(LEFT(JULI!L21,1)="V",JULI!R21+JULI!U21)</f>
        <v>0</v>
      </c>
      <c r="R22" s="247">
        <f>JULI!Z21</f>
        <v>0</v>
      </c>
      <c r="S22" s="248">
        <f>JULI!AB21</f>
        <v>0</v>
      </c>
    </row>
    <row r="23" spans="1:19" ht="12.75" customHeight="1" x14ac:dyDescent="0.2">
      <c r="A23" s="717"/>
      <c r="B23" s="120">
        <f>JULI!C22</f>
        <v>0</v>
      </c>
      <c r="C23" s="121">
        <f>JULI!D22</f>
        <v>0</v>
      </c>
      <c r="D23" s="121">
        <f>JULI!E22</f>
        <v>0</v>
      </c>
      <c r="E23" s="121">
        <f>JULI!F22</f>
        <v>0</v>
      </c>
      <c r="F23" s="122">
        <f t="shared" si="0"/>
        <v>0</v>
      </c>
      <c r="G23" s="152">
        <f>JULI!H22</f>
        <v>0</v>
      </c>
      <c r="H23" s="171">
        <f>JULI!I22</f>
        <v>0</v>
      </c>
      <c r="I23" s="160">
        <f>JULI!R22</f>
        <v>0</v>
      </c>
      <c r="J23" s="124">
        <f>JULI!S22</f>
        <v>0</v>
      </c>
      <c r="K23" s="176">
        <f>JULI!T22</f>
        <v>0</v>
      </c>
      <c r="L23" s="120">
        <f>JULI!U22</f>
        <v>0</v>
      </c>
      <c r="M23" s="123">
        <f>JULI!V22</f>
        <v>0</v>
      </c>
      <c r="N23" s="123">
        <f>JULI!W22</f>
        <v>0</v>
      </c>
      <c r="O23" s="125">
        <f>JULI!X22</f>
        <v>0</v>
      </c>
      <c r="P23" s="126">
        <f>JULI!Y22</f>
        <v>0</v>
      </c>
      <c r="Q23" s="222" t="b">
        <f>IF(LEFT(JULI!L22,1)="V",JULI!R22+JULI!U22)</f>
        <v>0</v>
      </c>
      <c r="R23" s="241">
        <f>JULI!Z22</f>
        <v>0</v>
      </c>
      <c r="S23" s="242">
        <f>JULI!AB22</f>
        <v>0</v>
      </c>
    </row>
    <row r="24" spans="1:19" ht="12.75" customHeight="1" x14ac:dyDescent="0.2">
      <c r="A24" s="717"/>
      <c r="B24" s="120">
        <f>JULI!C23</f>
        <v>0</v>
      </c>
      <c r="C24" s="121">
        <f>JULI!D23</f>
        <v>0</v>
      </c>
      <c r="D24" s="121">
        <f>JULI!E23</f>
        <v>0</v>
      </c>
      <c r="E24" s="121">
        <f>JULI!F23</f>
        <v>0</v>
      </c>
      <c r="F24" s="122">
        <f t="shared" si="0"/>
        <v>0</v>
      </c>
      <c r="G24" s="152">
        <f>JULI!H23</f>
        <v>0</v>
      </c>
      <c r="H24" s="171">
        <f>JULI!I23</f>
        <v>0</v>
      </c>
      <c r="I24" s="160">
        <f>JULI!R23</f>
        <v>0</v>
      </c>
      <c r="J24" s="124">
        <f>JULI!S23</f>
        <v>0</v>
      </c>
      <c r="K24" s="176">
        <f>JULI!T23</f>
        <v>0</v>
      </c>
      <c r="L24" s="120">
        <f>JULI!U23</f>
        <v>0</v>
      </c>
      <c r="M24" s="123">
        <f>JULI!V23</f>
        <v>0</v>
      </c>
      <c r="N24" s="123">
        <f>JULI!W23</f>
        <v>0</v>
      </c>
      <c r="O24" s="125">
        <f>JULI!X23</f>
        <v>0</v>
      </c>
      <c r="P24" s="126">
        <f>JULI!Y23</f>
        <v>0</v>
      </c>
      <c r="Q24" s="222" t="b">
        <f>IF(LEFT(JULI!L23,1)="V",JULI!R23+JULI!U23)</f>
        <v>0</v>
      </c>
      <c r="R24" s="241">
        <f>JULI!Z23</f>
        <v>0</v>
      </c>
      <c r="S24" s="242">
        <f>JULI!AB23</f>
        <v>0</v>
      </c>
    </row>
    <row r="25" spans="1:19" ht="12.75" customHeight="1" x14ac:dyDescent="0.2">
      <c r="A25" s="717"/>
      <c r="B25" s="120">
        <f>JULI!C24</f>
        <v>0</v>
      </c>
      <c r="C25" s="121">
        <f>JULI!D24</f>
        <v>0</v>
      </c>
      <c r="D25" s="121">
        <f>JULI!E24</f>
        <v>0</v>
      </c>
      <c r="E25" s="121">
        <f>JULI!F24</f>
        <v>0</v>
      </c>
      <c r="F25" s="122">
        <f t="shared" si="0"/>
        <v>0</v>
      </c>
      <c r="G25" s="152">
        <f>JULI!H24</f>
        <v>0</v>
      </c>
      <c r="H25" s="171">
        <f>JULI!I24</f>
        <v>0</v>
      </c>
      <c r="I25" s="160">
        <f>JULI!R24</f>
        <v>0</v>
      </c>
      <c r="J25" s="124">
        <f>JULI!S24</f>
        <v>0</v>
      </c>
      <c r="K25" s="176">
        <f>JULI!T24</f>
        <v>0</v>
      </c>
      <c r="L25" s="120">
        <f>JULI!U24</f>
        <v>0</v>
      </c>
      <c r="M25" s="123">
        <f>JULI!V24</f>
        <v>0</v>
      </c>
      <c r="N25" s="123">
        <f>JULI!W24</f>
        <v>0</v>
      </c>
      <c r="O25" s="125">
        <f>JULI!X24</f>
        <v>0</v>
      </c>
      <c r="P25" s="126">
        <f>JULI!Y24</f>
        <v>0</v>
      </c>
      <c r="Q25" s="222" t="b">
        <f>IF(LEFT(JULI!L24,1)="V",JULI!R24+JULI!U24)</f>
        <v>0</v>
      </c>
      <c r="R25" s="241">
        <f>JULI!Z24</f>
        <v>0</v>
      </c>
      <c r="S25" s="242">
        <f>JULI!AB24</f>
        <v>0</v>
      </c>
    </row>
    <row r="26" spans="1:19" ht="13.5" customHeight="1" thickBot="1" x14ac:dyDescent="0.25">
      <c r="A26" s="718"/>
      <c r="B26" s="127" t="e">
        <f>JULI!C25</f>
        <v>#REF!</v>
      </c>
      <c r="C26" s="128">
        <f>JULI!D25</f>
        <v>0</v>
      </c>
      <c r="D26" s="128">
        <f>JULI!E25</f>
        <v>0</v>
      </c>
      <c r="E26" s="128">
        <f>JULI!F25</f>
        <v>0</v>
      </c>
      <c r="F26" s="129">
        <f t="shared" si="0"/>
        <v>0</v>
      </c>
      <c r="G26" s="153">
        <f>JULI!H25</f>
        <v>0</v>
      </c>
      <c r="H26" s="173">
        <f>JULI!I25</f>
        <v>0</v>
      </c>
      <c r="I26" s="161">
        <f>JULI!R25</f>
        <v>0</v>
      </c>
      <c r="J26" s="131">
        <f>JULI!S25</f>
        <v>0</v>
      </c>
      <c r="K26" s="178">
        <f>JULI!T25</f>
        <v>0</v>
      </c>
      <c r="L26" s="127">
        <f>JULI!U25</f>
        <v>0</v>
      </c>
      <c r="M26" s="130">
        <f>JULI!V25</f>
        <v>0</v>
      </c>
      <c r="N26" s="130">
        <f>JULI!W25</f>
        <v>0</v>
      </c>
      <c r="O26" s="132">
        <f>JULI!X25</f>
        <v>0</v>
      </c>
      <c r="P26" s="133">
        <f>JULI!Y25</f>
        <v>0</v>
      </c>
      <c r="Q26" s="224" t="b">
        <f>IF(LEFT(JULI!L25,1)="V",JULI!R25+JULI!U25)</f>
        <v>0</v>
      </c>
      <c r="R26" s="245">
        <f>JULI!Z25</f>
        <v>0</v>
      </c>
      <c r="S26" s="246">
        <f>JULI!AB25</f>
        <v>0</v>
      </c>
    </row>
    <row r="27" spans="1:19" ht="12.75" customHeight="1" x14ac:dyDescent="0.2">
      <c r="A27" s="716">
        <f>JULI!B26</f>
        <v>42920</v>
      </c>
      <c r="B27" s="134">
        <f>JULI!C26</f>
        <v>0</v>
      </c>
      <c r="C27" s="135">
        <f>JULI!D26</f>
        <v>0</v>
      </c>
      <c r="D27" s="135">
        <f>JULI!E26</f>
        <v>0</v>
      </c>
      <c r="E27" s="135">
        <f>JULI!F26</f>
        <v>0</v>
      </c>
      <c r="F27" s="136">
        <f t="shared" si="0"/>
        <v>0</v>
      </c>
      <c r="G27" s="167">
        <f>JULI!H26</f>
        <v>0</v>
      </c>
      <c r="H27" s="174">
        <f>JULI!I26</f>
        <v>0</v>
      </c>
      <c r="I27" s="169">
        <f>JULI!R26</f>
        <v>0</v>
      </c>
      <c r="J27" s="138">
        <f>JULI!S26</f>
        <v>0</v>
      </c>
      <c r="K27" s="179">
        <f>JULI!T26</f>
        <v>0</v>
      </c>
      <c r="L27" s="134">
        <f>JULI!U26</f>
        <v>0</v>
      </c>
      <c r="M27" s="137">
        <f>JULI!V26</f>
        <v>0</v>
      </c>
      <c r="N27" s="137">
        <f>JULI!W26</f>
        <v>0</v>
      </c>
      <c r="O27" s="139">
        <f>JULI!X26</f>
        <v>0</v>
      </c>
      <c r="P27" s="140">
        <f>JULI!Y26</f>
        <v>0</v>
      </c>
      <c r="Q27" s="225" t="b">
        <f>IF(LEFT(JULI!L26,1)="V",JULI!R26+JULI!U26)</f>
        <v>0</v>
      </c>
      <c r="R27" s="239">
        <f>JULI!Z26</f>
        <v>0</v>
      </c>
      <c r="S27" s="240">
        <f>JULI!AB26</f>
        <v>0</v>
      </c>
    </row>
    <row r="28" spans="1:19" ht="12.75" customHeight="1" x14ac:dyDescent="0.2">
      <c r="A28" s="717"/>
      <c r="B28" s="120">
        <f>JULI!C27</f>
        <v>0</v>
      </c>
      <c r="C28" s="121">
        <f>JULI!D27</f>
        <v>0</v>
      </c>
      <c r="D28" s="121">
        <f>JULI!E27</f>
        <v>0</v>
      </c>
      <c r="E28" s="121">
        <f>JULI!F27</f>
        <v>0</v>
      </c>
      <c r="F28" s="122">
        <f t="shared" si="0"/>
        <v>0</v>
      </c>
      <c r="G28" s="152">
        <f>JULI!H27</f>
        <v>0</v>
      </c>
      <c r="H28" s="171">
        <f>JULI!I27</f>
        <v>0</v>
      </c>
      <c r="I28" s="160">
        <f>JULI!R27</f>
        <v>0</v>
      </c>
      <c r="J28" s="124">
        <f>JULI!S27</f>
        <v>0</v>
      </c>
      <c r="K28" s="176">
        <f>JULI!T27</f>
        <v>0</v>
      </c>
      <c r="L28" s="120">
        <f>JULI!U27</f>
        <v>0</v>
      </c>
      <c r="M28" s="123">
        <f>JULI!V27</f>
        <v>0</v>
      </c>
      <c r="N28" s="123">
        <f>JULI!W27</f>
        <v>0</v>
      </c>
      <c r="O28" s="125">
        <f>JULI!X27</f>
        <v>0</v>
      </c>
      <c r="P28" s="126">
        <f>JULI!Y27</f>
        <v>0</v>
      </c>
      <c r="Q28" s="222" t="b">
        <f>IF(LEFT(JULI!L27,1)="V",JULI!R27+JULI!U27)</f>
        <v>0</v>
      </c>
      <c r="R28" s="241">
        <f>JULI!Z27</f>
        <v>0</v>
      </c>
      <c r="S28" s="242">
        <f>JULI!AB27</f>
        <v>0</v>
      </c>
    </row>
    <row r="29" spans="1:19" ht="12.75" customHeight="1" x14ac:dyDescent="0.2">
      <c r="A29" s="717"/>
      <c r="B29" s="120">
        <f>JULI!C28</f>
        <v>0</v>
      </c>
      <c r="C29" s="121">
        <f>JULI!D28</f>
        <v>0</v>
      </c>
      <c r="D29" s="121">
        <f>JULI!E28</f>
        <v>0</v>
      </c>
      <c r="E29" s="121">
        <f>JULI!F28</f>
        <v>0</v>
      </c>
      <c r="F29" s="122">
        <f t="shared" si="0"/>
        <v>0</v>
      </c>
      <c r="G29" s="152">
        <f>JULI!H28</f>
        <v>0</v>
      </c>
      <c r="H29" s="171">
        <f>JULI!I28</f>
        <v>0</v>
      </c>
      <c r="I29" s="160">
        <f>JULI!R28</f>
        <v>0</v>
      </c>
      <c r="J29" s="124">
        <f>JULI!S28</f>
        <v>0</v>
      </c>
      <c r="K29" s="176">
        <f>JULI!T28</f>
        <v>0</v>
      </c>
      <c r="L29" s="120">
        <f>JULI!U28</f>
        <v>0</v>
      </c>
      <c r="M29" s="123">
        <f>JULI!V28</f>
        <v>0</v>
      </c>
      <c r="N29" s="123">
        <f>JULI!W28</f>
        <v>0</v>
      </c>
      <c r="O29" s="125">
        <f>JULI!X28</f>
        <v>0</v>
      </c>
      <c r="P29" s="126">
        <f>JULI!Y28</f>
        <v>0</v>
      </c>
      <c r="Q29" s="222" t="b">
        <f>IF(LEFT(JULI!L28,1)="V",JULI!R28+JULI!U28)</f>
        <v>0</v>
      </c>
      <c r="R29" s="241">
        <f>JULI!Z28</f>
        <v>0</v>
      </c>
      <c r="S29" s="242">
        <f>JULI!AB28</f>
        <v>0</v>
      </c>
    </row>
    <row r="30" spans="1:19" ht="12.75" customHeight="1" x14ac:dyDescent="0.2">
      <c r="A30" s="717"/>
      <c r="B30" s="120">
        <f>JULI!C29</f>
        <v>0</v>
      </c>
      <c r="C30" s="121">
        <f>JULI!D29</f>
        <v>0</v>
      </c>
      <c r="D30" s="121">
        <f>JULI!E29</f>
        <v>0</v>
      </c>
      <c r="E30" s="121">
        <f>JULI!F29</f>
        <v>0</v>
      </c>
      <c r="F30" s="122">
        <f t="shared" si="0"/>
        <v>0</v>
      </c>
      <c r="G30" s="152">
        <f>JULI!H29</f>
        <v>0</v>
      </c>
      <c r="H30" s="171">
        <f>JULI!I29</f>
        <v>0</v>
      </c>
      <c r="I30" s="160">
        <f>JULI!R29</f>
        <v>0</v>
      </c>
      <c r="J30" s="124">
        <f>JULI!S29</f>
        <v>0</v>
      </c>
      <c r="K30" s="176">
        <f>JULI!T29</f>
        <v>0</v>
      </c>
      <c r="L30" s="120">
        <f>JULI!U29</f>
        <v>0</v>
      </c>
      <c r="M30" s="123">
        <f>JULI!V29</f>
        <v>0</v>
      </c>
      <c r="N30" s="123">
        <f>JULI!W29</f>
        <v>0</v>
      </c>
      <c r="O30" s="125">
        <f>JULI!X29</f>
        <v>0</v>
      </c>
      <c r="P30" s="126">
        <f>JULI!Y29</f>
        <v>0</v>
      </c>
      <c r="Q30" s="222" t="b">
        <f>IF(LEFT(JULI!L29,1)="V",JULI!R29+JULI!U29)</f>
        <v>0</v>
      </c>
      <c r="R30" s="241">
        <f>JULI!Z29</f>
        <v>0</v>
      </c>
      <c r="S30" s="242">
        <f>JULI!AB29</f>
        <v>0</v>
      </c>
    </row>
    <row r="31" spans="1:19" ht="13.5" customHeight="1" thickBot="1" x14ac:dyDescent="0.25">
      <c r="A31" s="718"/>
      <c r="B31" s="141" t="e">
        <f>JULI!C30</f>
        <v>#REF!</v>
      </c>
      <c r="C31" s="142">
        <f>JULI!D30</f>
        <v>0</v>
      </c>
      <c r="D31" s="142">
        <f>JULI!E30</f>
        <v>0</v>
      </c>
      <c r="E31" s="142">
        <f>JULI!F30</f>
        <v>0</v>
      </c>
      <c r="F31" s="143">
        <f t="shared" si="0"/>
        <v>0</v>
      </c>
      <c r="G31" s="166">
        <f>JULI!H30</f>
        <v>0</v>
      </c>
      <c r="H31" s="172">
        <f>JULI!I30</f>
        <v>0</v>
      </c>
      <c r="I31" s="168">
        <f>JULI!R30</f>
        <v>0</v>
      </c>
      <c r="J31" s="145">
        <f>JULI!S30</f>
        <v>0</v>
      </c>
      <c r="K31" s="177">
        <f>JULI!T30</f>
        <v>0</v>
      </c>
      <c r="L31" s="141">
        <f>JULI!U30</f>
        <v>0</v>
      </c>
      <c r="M31" s="144">
        <f>JULI!V30</f>
        <v>0</v>
      </c>
      <c r="N31" s="144">
        <f>JULI!W30</f>
        <v>0</v>
      </c>
      <c r="O31" s="146">
        <f>JULI!X30</f>
        <v>0</v>
      </c>
      <c r="P31" s="147">
        <f>JULI!Y30</f>
        <v>0</v>
      </c>
      <c r="Q31" s="223" t="b">
        <f>IF(LEFT(JULI!L30,1)="V",JULI!R30+JULI!U30)</f>
        <v>0</v>
      </c>
      <c r="R31" s="243">
        <f>JULI!Z30</f>
        <v>0</v>
      </c>
      <c r="S31" s="244">
        <f>JULI!AB30</f>
        <v>0</v>
      </c>
    </row>
    <row r="32" spans="1:19" ht="12.75" customHeight="1" x14ac:dyDescent="0.2">
      <c r="A32" s="716">
        <f>JULI!B31</f>
        <v>42921</v>
      </c>
      <c r="B32" s="113">
        <f>JULI!C31</f>
        <v>0</v>
      </c>
      <c r="C32" s="114">
        <f>JULI!D31</f>
        <v>0</v>
      </c>
      <c r="D32" s="114">
        <f>JULI!E31</f>
        <v>0</v>
      </c>
      <c r="E32" s="114">
        <f>JULI!F31</f>
        <v>0</v>
      </c>
      <c r="F32" s="115">
        <f t="shared" si="0"/>
        <v>0</v>
      </c>
      <c r="G32" s="151">
        <f>JULI!H31</f>
        <v>0</v>
      </c>
      <c r="H32" s="170">
        <f>JULI!I31</f>
        <v>0</v>
      </c>
      <c r="I32" s="159">
        <f>JULI!R31</f>
        <v>0</v>
      </c>
      <c r="J32" s="117">
        <f>JULI!S31</f>
        <v>0</v>
      </c>
      <c r="K32" s="175">
        <f>JULI!T31</f>
        <v>0</v>
      </c>
      <c r="L32" s="113">
        <f>JULI!U31</f>
        <v>0</v>
      </c>
      <c r="M32" s="116">
        <f>JULI!V31</f>
        <v>0</v>
      </c>
      <c r="N32" s="116">
        <f>JULI!W31</f>
        <v>0</v>
      </c>
      <c r="O32" s="118">
        <f>JULI!X31</f>
        <v>0</v>
      </c>
      <c r="P32" s="119">
        <f>JULI!Y31</f>
        <v>0</v>
      </c>
      <c r="Q32" s="221" t="b">
        <f>IF(LEFT(JULI!L31,1)="V",JULI!R31+JULI!U31)</f>
        <v>0</v>
      </c>
      <c r="R32" s="247">
        <f>JULI!Z31</f>
        <v>0</v>
      </c>
      <c r="S32" s="248">
        <f>JULI!AB31</f>
        <v>0</v>
      </c>
    </row>
    <row r="33" spans="1:19" ht="12.75" customHeight="1" x14ac:dyDescent="0.2">
      <c r="A33" s="717"/>
      <c r="B33" s="120">
        <f>JULI!C32</f>
        <v>0</v>
      </c>
      <c r="C33" s="121">
        <f>JULI!D32</f>
        <v>0</v>
      </c>
      <c r="D33" s="121">
        <f>JULI!E32</f>
        <v>0</v>
      </c>
      <c r="E33" s="121">
        <f>JULI!F32</f>
        <v>0</v>
      </c>
      <c r="F33" s="122">
        <f t="shared" si="0"/>
        <v>0</v>
      </c>
      <c r="G33" s="152">
        <f>JULI!H32</f>
        <v>0</v>
      </c>
      <c r="H33" s="171">
        <f>JULI!I32</f>
        <v>0</v>
      </c>
      <c r="I33" s="160">
        <f>JULI!R32</f>
        <v>0</v>
      </c>
      <c r="J33" s="124">
        <f>JULI!S32</f>
        <v>0</v>
      </c>
      <c r="K33" s="176">
        <f>JULI!T32</f>
        <v>0</v>
      </c>
      <c r="L33" s="120">
        <f>JULI!U32</f>
        <v>0</v>
      </c>
      <c r="M33" s="123">
        <f>JULI!V32</f>
        <v>0</v>
      </c>
      <c r="N33" s="123">
        <f>JULI!W32</f>
        <v>0</v>
      </c>
      <c r="O33" s="125">
        <f>JULI!X32</f>
        <v>0</v>
      </c>
      <c r="P33" s="126">
        <f>JULI!Y32</f>
        <v>0</v>
      </c>
      <c r="Q33" s="222" t="b">
        <f>IF(LEFT(JULI!L32,1)="V",JULI!R32+JULI!U32)</f>
        <v>0</v>
      </c>
      <c r="R33" s="241">
        <f>JULI!Z32</f>
        <v>0</v>
      </c>
      <c r="S33" s="242">
        <f>JULI!AB32</f>
        <v>0</v>
      </c>
    </row>
    <row r="34" spans="1:19" ht="12.75" customHeight="1" x14ac:dyDescent="0.2">
      <c r="A34" s="717"/>
      <c r="B34" s="120">
        <f>JULI!C33</f>
        <v>0</v>
      </c>
      <c r="C34" s="121">
        <f>JULI!D33</f>
        <v>0</v>
      </c>
      <c r="D34" s="121">
        <f>JULI!E33</f>
        <v>0</v>
      </c>
      <c r="E34" s="121">
        <f>JULI!F33</f>
        <v>0</v>
      </c>
      <c r="F34" s="122">
        <f t="shared" si="0"/>
        <v>0</v>
      </c>
      <c r="G34" s="152">
        <f>JULI!H33</f>
        <v>0</v>
      </c>
      <c r="H34" s="171">
        <f>JULI!I33</f>
        <v>0</v>
      </c>
      <c r="I34" s="160">
        <f>JULI!R33</f>
        <v>0</v>
      </c>
      <c r="J34" s="124">
        <f>JULI!S33</f>
        <v>0</v>
      </c>
      <c r="K34" s="176">
        <f>JULI!T33</f>
        <v>0</v>
      </c>
      <c r="L34" s="120">
        <f>JULI!U33</f>
        <v>0</v>
      </c>
      <c r="M34" s="123">
        <f>JULI!V33</f>
        <v>0</v>
      </c>
      <c r="N34" s="123">
        <f>JULI!W33</f>
        <v>0</v>
      </c>
      <c r="O34" s="125">
        <f>JULI!X33</f>
        <v>0</v>
      </c>
      <c r="P34" s="126">
        <f>JULI!Y33</f>
        <v>0</v>
      </c>
      <c r="Q34" s="222" t="b">
        <f>IF(LEFT(JULI!L33,1)="V",JULI!R33+JULI!U33)</f>
        <v>0</v>
      </c>
      <c r="R34" s="241">
        <f>JULI!Z33</f>
        <v>0</v>
      </c>
      <c r="S34" s="242">
        <f>JULI!AB33</f>
        <v>0</v>
      </c>
    </row>
    <row r="35" spans="1:19" ht="12.75" customHeight="1" x14ac:dyDescent="0.2">
      <c r="A35" s="717"/>
      <c r="B35" s="120">
        <f>JULI!C34</f>
        <v>0</v>
      </c>
      <c r="C35" s="121">
        <f>JULI!D34</f>
        <v>0</v>
      </c>
      <c r="D35" s="121">
        <f>JULI!E34</f>
        <v>0</v>
      </c>
      <c r="E35" s="121">
        <f>JULI!F34</f>
        <v>0</v>
      </c>
      <c r="F35" s="122">
        <f t="shared" si="0"/>
        <v>0</v>
      </c>
      <c r="G35" s="152">
        <f>JULI!H34</f>
        <v>0</v>
      </c>
      <c r="H35" s="171">
        <f>JULI!I34</f>
        <v>0</v>
      </c>
      <c r="I35" s="160">
        <f>JULI!R34</f>
        <v>0</v>
      </c>
      <c r="J35" s="124">
        <f>JULI!S34</f>
        <v>0</v>
      </c>
      <c r="K35" s="176">
        <f>JULI!T34</f>
        <v>0</v>
      </c>
      <c r="L35" s="120">
        <f>JULI!U34</f>
        <v>0</v>
      </c>
      <c r="M35" s="123">
        <f>JULI!V34</f>
        <v>0</v>
      </c>
      <c r="N35" s="123">
        <f>JULI!W34</f>
        <v>0</v>
      </c>
      <c r="O35" s="125">
        <f>JULI!X34</f>
        <v>0</v>
      </c>
      <c r="P35" s="126">
        <f>JULI!Y34</f>
        <v>0</v>
      </c>
      <c r="Q35" s="222" t="b">
        <f>IF(LEFT(JULI!L34,1)="V",JULI!R34+JULI!U34)</f>
        <v>0</v>
      </c>
      <c r="R35" s="241">
        <f>JULI!Z34</f>
        <v>0</v>
      </c>
      <c r="S35" s="242">
        <f>JULI!AB34</f>
        <v>0</v>
      </c>
    </row>
    <row r="36" spans="1:19" ht="13.5" customHeight="1" thickBot="1" x14ac:dyDescent="0.25">
      <c r="A36" s="718"/>
      <c r="B36" s="127" t="e">
        <f>JULI!C35</f>
        <v>#REF!</v>
      </c>
      <c r="C36" s="128">
        <f>JULI!D35</f>
        <v>0</v>
      </c>
      <c r="D36" s="128">
        <f>JULI!E35</f>
        <v>0</v>
      </c>
      <c r="E36" s="128">
        <f>JULI!F35</f>
        <v>0</v>
      </c>
      <c r="F36" s="129">
        <f t="shared" si="0"/>
        <v>0</v>
      </c>
      <c r="G36" s="153">
        <f>JULI!H35</f>
        <v>0</v>
      </c>
      <c r="H36" s="173">
        <f>JULI!I35</f>
        <v>0</v>
      </c>
      <c r="I36" s="161">
        <f>JULI!R35</f>
        <v>0</v>
      </c>
      <c r="J36" s="131">
        <f>JULI!S35</f>
        <v>0</v>
      </c>
      <c r="K36" s="178">
        <f>JULI!T35</f>
        <v>0</v>
      </c>
      <c r="L36" s="127">
        <f>JULI!U35</f>
        <v>0</v>
      </c>
      <c r="M36" s="130">
        <f>JULI!V35</f>
        <v>0</v>
      </c>
      <c r="N36" s="130">
        <f>JULI!W35</f>
        <v>0</v>
      </c>
      <c r="O36" s="132">
        <f>JULI!X35</f>
        <v>0</v>
      </c>
      <c r="P36" s="133">
        <f>JULI!Y35</f>
        <v>0</v>
      </c>
      <c r="Q36" s="224" t="b">
        <f>IF(LEFT(JULI!L35,1)="V",JULI!R35+JULI!U35)</f>
        <v>0</v>
      </c>
      <c r="R36" s="245">
        <f>JULI!Z35</f>
        <v>0</v>
      </c>
      <c r="S36" s="246">
        <f>JULI!AB35</f>
        <v>0</v>
      </c>
    </row>
    <row r="37" spans="1:19" ht="12.75" customHeight="1" x14ac:dyDescent="0.2">
      <c r="A37" s="716">
        <f>JULI!B36</f>
        <v>42922</v>
      </c>
      <c r="B37" s="134">
        <f>JULI!C36</f>
        <v>0</v>
      </c>
      <c r="C37" s="135">
        <f>JULI!D36</f>
        <v>0</v>
      </c>
      <c r="D37" s="135">
        <f>JULI!E36</f>
        <v>0</v>
      </c>
      <c r="E37" s="135">
        <f>JULI!F36</f>
        <v>0</v>
      </c>
      <c r="F37" s="136">
        <f t="shared" si="0"/>
        <v>0</v>
      </c>
      <c r="G37" s="167">
        <f>JULI!H36</f>
        <v>0</v>
      </c>
      <c r="H37" s="174">
        <f>JULI!I36</f>
        <v>0</v>
      </c>
      <c r="I37" s="169">
        <f>JULI!R36</f>
        <v>0</v>
      </c>
      <c r="J37" s="138">
        <f>JULI!S36</f>
        <v>0</v>
      </c>
      <c r="K37" s="179">
        <f>JULI!T36</f>
        <v>0</v>
      </c>
      <c r="L37" s="134">
        <f>JULI!U36</f>
        <v>0</v>
      </c>
      <c r="M37" s="137">
        <f>JULI!V36</f>
        <v>0</v>
      </c>
      <c r="N37" s="137">
        <f>JULI!W36</f>
        <v>0</v>
      </c>
      <c r="O37" s="139">
        <f>JULI!X36</f>
        <v>0</v>
      </c>
      <c r="P37" s="140">
        <f>JULI!Y36</f>
        <v>0</v>
      </c>
      <c r="Q37" s="225" t="b">
        <f>IF(LEFT(JULI!L36,1)="V",JULI!R36+JULI!U36)</f>
        <v>0</v>
      </c>
      <c r="R37" s="239">
        <f>JULI!Z36</f>
        <v>0</v>
      </c>
      <c r="S37" s="240">
        <f>JULI!AB36</f>
        <v>0</v>
      </c>
    </row>
    <row r="38" spans="1:19" ht="12.75" customHeight="1" x14ac:dyDescent="0.2">
      <c r="A38" s="717"/>
      <c r="B38" s="120">
        <f>JULI!C37</f>
        <v>0</v>
      </c>
      <c r="C38" s="121">
        <f>JULI!D37</f>
        <v>0</v>
      </c>
      <c r="D38" s="121">
        <f>JULI!E37</f>
        <v>0</v>
      </c>
      <c r="E38" s="121">
        <f>JULI!F37</f>
        <v>0</v>
      </c>
      <c r="F38" s="122">
        <f t="shared" si="0"/>
        <v>0</v>
      </c>
      <c r="G38" s="152">
        <f>JULI!H37</f>
        <v>0</v>
      </c>
      <c r="H38" s="171">
        <f>JULI!I37</f>
        <v>0</v>
      </c>
      <c r="I38" s="160">
        <f>JULI!R37</f>
        <v>0</v>
      </c>
      <c r="J38" s="124">
        <f>JULI!S37</f>
        <v>0</v>
      </c>
      <c r="K38" s="176">
        <f>JULI!T37</f>
        <v>0</v>
      </c>
      <c r="L38" s="120">
        <f>JULI!U37</f>
        <v>0</v>
      </c>
      <c r="M38" s="123">
        <f>JULI!V37</f>
        <v>0</v>
      </c>
      <c r="N38" s="123">
        <f>JULI!W37</f>
        <v>0</v>
      </c>
      <c r="O38" s="125">
        <f>JULI!X37</f>
        <v>0</v>
      </c>
      <c r="P38" s="126">
        <f>JULI!Y37</f>
        <v>0</v>
      </c>
      <c r="Q38" s="222" t="b">
        <f>IF(LEFT(JULI!L37,1)="V",JULI!R37+JULI!U37)</f>
        <v>0</v>
      </c>
      <c r="R38" s="241">
        <f>JULI!Z37</f>
        <v>0</v>
      </c>
      <c r="S38" s="242">
        <f>JULI!AB37</f>
        <v>0</v>
      </c>
    </row>
    <row r="39" spans="1:19" ht="12.75" customHeight="1" x14ac:dyDescent="0.2">
      <c r="A39" s="717"/>
      <c r="B39" s="120">
        <f>JULI!C38</f>
        <v>0</v>
      </c>
      <c r="C39" s="121">
        <f>JULI!D38</f>
        <v>0</v>
      </c>
      <c r="D39" s="121">
        <f>JULI!E38</f>
        <v>0</v>
      </c>
      <c r="E39" s="121">
        <f>JULI!F38</f>
        <v>0</v>
      </c>
      <c r="F39" s="122">
        <f t="shared" si="0"/>
        <v>0</v>
      </c>
      <c r="G39" s="152">
        <f>JULI!H38</f>
        <v>0</v>
      </c>
      <c r="H39" s="171">
        <f>JULI!I38</f>
        <v>0</v>
      </c>
      <c r="I39" s="160">
        <f>JULI!R38</f>
        <v>0</v>
      </c>
      <c r="J39" s="124">
        <f>JULI!S38</f>
        <v>0</v>
      </c>
      <c r="K39" s="176">
        <f>JULI!T38</f>
        <v>0</v>
      </c>
      <c r="L39" s="120">
        <f>JULI!U38</f>
        <v>0</v>
      </c>
      <c r="M39" s="123">
        <f>JULI!V38</f>
        <v>0</v>
      </c>
      <c r="N39" s="123">
        <f>JULI!W38</f>
        <v>0</v>
      </c>
      <c r="O39" s="125">
        <f>JULI!X38</f>
        <v>0</v>
      </c>
      <c r="P39" s="126">
        <f>JULI!Y38</f>
        <v>0</v>
      </c>
      <c r="Q39" s="222" t="b">
        <f>IF(LEFT(JULI!L38,1)="V",JULI!R38+JULI!U38)</f>
        <v>0</v>
      </c>
      <c r="R39" s="241">
        <f>JULI!Z38</f>
        <v>0</v>
      </c>
      <c r="S39" s="242">
        <f>JULI!AB38</f>
        <v>0</v>
      </c>
    </row>
    <row r="40" spans="1:19" ht="12.75" customHeight="1" x14ac:dyDescent="0.2">
      <c r="A40" s="717"/>
      <c r="B40" s="120">
        <f>JULI!C39</f>
        <v>0</v>
      </c>
      <c r="C40" s="121">
        <f>JULI!D39</f>
        <v>0</v>
      </c>
      <c r="D40" s="121">
        <f>JULI!E39</f>
        <v>0</v>
      </c>
      <c r="E40" s="121">
        <f>JULI!F39</f>
        <v>0</v>
      </c>
      <c r="F40" s="122">
        <f t="shared" si="0"/>
        <v>0</v>
      </c>
      <c r="G40" s="152">
        <f>JULI!H39</f>
        <v>0</v>
      </c>
      <c r="H40" s="171">
        <f>JULI!I39</f>
        <v>0</v>
      </c>
      <c r="I40" s="160">
        <f>JULI!R39</f>
        <v>0</v>
      </c>
      <c r="J40" s="124">
        <f>JULI!S39</f>
        <v>0</v>
      </c>
      <c r="K40" s="176">
        <f>JULI!T39</f>
        <v>0</v>
      </c>
      <c r="L40" s="120">
        <f>JULI!U39</f>
        <v>0</v>
      </c>
      <c r="M40" s="123">
        <f>JULI!V39</f>
        <v>0</v>
      </c>
      <c r="N40" s="123">
        <f>JULI!W39</f>
        <v>0</v>
      </c>
      <c r="O40" s="125">
        <f>JULI!X39</f>
        <v>0</v>
      </c>
      <c r="P40" s="126">
        <f>JULI!Y39</f>
        <v>0</v>
      </c>
      <c r="Q40" s="222" t="b">
        <f>IF(LEFT(JULI!L39,1)="V",JULI!R39+JULI!U39)</f>
        <v>0</v>
      </c>
      <c r="R40" s="241">
        <f>JULI!Z39</f>
        <v>0</v>
      </c>
      <c r="S40" s="242">
        <f>JULI!AB39</f>
        <v>0</v>
      </c>
    </row>
    <row r="41" spans="1:19" ht="13.5" customHeight="1" thickBot="1" x14ac:dyDescent="0.25">
      <c r="A41" s="718"/>
      <c r="B41" s="141" t="e">
        <f>JULI!C40</f>
        <v>#REF!</v>
      </c>
      <c r="C41" s="142">
        <f>JULI!D40</f>
        <v>0</v>
      </c>
      <c r="D41" s="142">
        <f>JULI!E40</f>
        <v>0</v>
      </c>
      <c r="E41" s="142">
        <f>JULI!F40</f>
        <v>0</v>
      </c>
      <c r="F41" s="143">
        <f t="shared" si="0"/>
        <v>0</v>
      </c>
      <c r="G41" s="166">
        <f>JULI!H40</f>
        <v>0</v>
      </c>
      <c r="H41" s="172">
        <f>JULI!I40</f>
        <v>0</v>
      </c>
      <c r="I41" s="168">
        <f>JULI!R40</f>
        <v>0</v>
      </c>
      <c r="J41" s="145">
        <f>JULI!S40</f>
        <v>0</v>
      </c>
      <c r="K41" s="177">
        <f>JULI!T40</f>
        <v>0</v>
      </c>
      <c r="L41" s="141">
        <f>JULI!U40</f>
        <v>0</v>
      </c>
      <c r="M41" s="144">
        <f>JULI!V40</f>
        <v>0</v>
      </c>
      <c r="N41" s="144">
        <f>JULI!W40</f>
        <v>0</v>
      </c>
      <c r="O41" s="146">
        <f>JULI!X40</f>
        <v>0</v>
      </c>
      <c r="P41" s="147">
        <f>JULI!Y40</f>
        <v>0</v>
      </c>
      <c r="Q41" s="223" t="b">
        <f>IF(LEFT(JULI!L40,1)="V",JULI!R40+JULI!U40)</f>
        <v>0</v>
      </c>
      <c r="R41" s="243">
        <f>JULI!Z40</f>
        <v>0</v>
      </c>
      <c r="S41" s="244">
        <f>JULI!AB40</f>
        <v>0</v>
      </c>
    </row>
    <row r="42" spans="1:19" ht="12.75" customHeight="1" x14ac:dyDescent="0.2">
      <c r="A42" s="716">
        <f>JULI!B41</f>
        <v>42923</v>
      </c>
      <c r="B42" s="113">
        <f>JULI!C41</f>
        <v>0</v>
      </c>
      <c r="C42" s="114">
        <f>JULI!D41</f>
        <v>0</v>
      </c>
      <c r="D42" s="114">
        <f>JULI!E41</f>
        <v>0</v>
      </c>
      <c r="E42" s="114">
        <f>JULI!F41</f>
        <v>0</v>
      </c>
      <c r="F42" s="115">
        <f t="shared" si="0"/>
        <v>0</v>
      </c>
      <c r="G42" s="151">
        <f>JULI!H41</f>
        <v>0</v>
      </c>
      <c r="H42" s="170">
        <f>JULI!I41</f>
        <v>0</v>
      </c>
      <c r="I42" s="159">
        <f>JULI!R41</f>
        <v>0</v>
      </c>
      <c r="J42" s="117">
        <f>JULI!S41</f>
        <v>0</v>
      </c>
      <c r="K42" s="175">
        <f>JULI!T41</f>
        <v>0</v>
      </c>
      <c r="L42" s="113">
        <f>JULI!U41</f>
        <v>0</v>
      </c>
      <c r="M42" s="116">
        <f>JULI!V41</f>
        <v>0</v>
      </c>
      <c r="N42" s="116">
        <f>JULI!W41</f>
        <v>0</v>
      </c>
      <c r="O42" s="118">
        <f>JULI!X41</f>
        <v>0</v>
      </c>
      <c r="P42" s="119">
        <f>JULI!Y41</f>
        <v>0</v>
      </c>
      <c r="Q42" s="221" t="b">
        <f>IF(LEFT(JULI!L41,1)="V",JULI!R41+JULI!U41)</f>
        <v>0</v>
      </c>
      <c r="R42" s="239">
        <f>JULI!Z41</f>
        <v>0</v>
      </c>
      <c r="S42" s="240">
        <f>JULI!AB41</f>
        <v>0</v>
      </c>
    </row>
    <row r="43" spans="1:19" ht="12.75" customHeight="1" x14ac:dyDescent="0.2">
      <c r="A43" s="717"/>
      <c r="B43" s="120">
        <f>JULI!C42</f>
        <v>0</v>
      </c>
      <c r="C43" s="121">
        <f>JULI!D42</f>
        <v>0</v>
      </c>
      <c r="D43" s="121">
        <f>JULI!E42</f>
        <v>0</v>
      </c>
      <c r="E43" s="121">
        <f>JULI!F42</f>
        <v>0</v>
      </c>
      <c r="F43" s="122">
        <f t="shared" si="0"/>
        <v>0</v>
      </c>
      <c r="G43" s="152">
        <f>JULI!H42</f>
        <v>0</v>
      </c>
      <c r="H43" s="171">
        <f>JULI!I42</f>
        <v>0</v>
      </c>
      <c r="I43" s="160">
        <f>JULI!R42</f>
        <v>0</v>
      </c>
      <c r="J43" s="124">
        <f>JULI!S42</f>
        <v>0</v>
      </c>
      <c r="K43" s="176">
        <f>JULI!T42</f>
        <v>0</v>
      </c>
      <c r="L43" s="120">
        <f>JULI!U42</f>
        <v>0</v>
      </c>
      <c r="M43" s="123">
        <f>JULI!V42</f>
        <v>0</v>
      </c>
      <c r="N43" s="123">
        <f>JULI!W42</f>
        <v>0</v>
      </c>
      <c r="O43" s="125">
        <f>JULI!X42</f>
        <v>0</v>
      </c>
      <c r="P43" s="126">
        <f>JULI!Y42</f>
        <v>0</v>
      </c>
      <c r="Q43" s="222" t="b">
        <f>IF(LEFT(JULI!L42,1)="V",JULI!R42+JULI!U42)</f>
        <v>0</v>
      </c>
      <c r="R43" s="241">
        <f>JULI!Z42</f>
        <v>0</v>
      </c>
      <c r="S43" s="242">
        <f>JULI!AB42</f>
        <v>0</v>
      </c>
    </row>
    <row r="44" spans="1:19" ht="12.75" customHeight="1" x14ac:dyDescent="0.2">
      <c r="A44" s="717"/>
      <c r="B44" s="120">
        <f>JULI!C43</f>
        <v>0</v>
      </c>
      <c r="C44" s="121">
        <f>JULI!D43</f>
        <v>0</v>
      </c>
      <c r="D44" s="121">
        <f>JULI!E43</f>
        <v>0</v>
      </c>
      <c r="E44" s="121">
        <f>JULI!F43</f>
        <v>0</v>
      </c>
      <c r="F44" s="122">
        <f t="shared" si="0"/>
        <v>0</v>
      </c>
      <c r="G44" s="152">
        <f>JULI!H43</f>
        <v>0</v>
      </c>
      <c r="H44" s="171">
        <f>JULI!I43</f>
        <v>0</v>
      </c>
      <c r="I44" s="160">
        <f>JULI!R43</f>
        <v>0</v>
      </c>
      <c r="J44" s="124">
        <f>JULI!S43</f>
        <v>0</v>
      </c>
      <c r="K44" s="176">
        <f>JULI!T43</f>
        <v>0</v>
      </c>
      <c r="L44" s="120">
        <f>JULI!U43</f>
        <v>0</v>
      </c>
      <c r="M44" s="123">
        <f>JULI!V43</f>
        <v>0</v>
      </c>
      <c r="N44" s="123">
        <f>JULI!W43</f>
        <v>0</v>
      </c>
      <c r="O44" s="125">
        <f>JULI!X43</f>
        <v>0</v>
      </c>
      <c r="P44" s="126">
        <f>JULI!Y43</f>
        <v>0</v>
      </c>
      <c r="Q44" s="222" t="b">
        <f>IF(LEFT(JULI!L43,1)="V",JULI!R43+JULI!U43)</f>
        <v>0</v>
      </c>
      <c r="R44" s="241">
        <f>JULI!Z43</f>
        <v>0</v>
      </c>
      <c r="S44" s="242">
        <f>JULI!AB43</f>
        <v>0</v>
      </c>
    </row>
    <row r="45" spans="1:19" ht="12.75" customHeight="1" x14ac:dyDescent="0.2">
      <c r="A45" s="717"/>
      <c r="B45" s="120">
        <f>JULI!C44</f>
        <v>0</v>
      </c>
      <c r="C45" s="121">
        <f>JULI!D44</f>
        <v>0</v>
      </c>
      <c r="D45" s="121">
        <f>JULI!E44</f>
        <v>0</v>
      </c>
      <c r="E45" s="121">
        <f>JULI!F44</f>
        <v>0</v>
      </c>
      <c r="F45" s="122">
        <f t="shared" si="0"/>
        <v>0</v>
      </c>
      <c r="G45" s="152">
        <f>JULI!H44</f>
        <v>0</v>
      </c>
      <c r="H45" s="171">
        <f>JULI!I44</f>
        <v>0</v>
      </c>
      <c r="I45" s="160">
        <f>JULI!R44</f>
        <v>0</v>
      </c>
      <c r="J45" s="124">
        <f>JULI!S44</f>
        <v>0</v>
      </c>
      <c r="K45" s="176">
        <f>JULI!T44</f>
        <v>0</v>
      </c>
      <c r="L45" s="120">
        <f>JULI!U44</f>
        <v>0</v>
      </c>
      <c r="M45" s="123">
        <f>JULI!V44</f>
        <v>0</v>
      </c>
      <c r="N45" s="123">
        <f>JULI!W44</f>
        <v>0</v>
      </c>
      <c r="O45" s="125">
        <f>JULI!X44</f>
        <v>0</v>
      </c>
      <c r="P45" s="126">
        <f>JULI!Y44</f>
        <v>0</v>
      </c>
      <c r="Q45" s="222" t="b">
        <f>IF(LEFT(JULI!L44,1)="V",JULI!R44+JULI!U44)</f>
        <v>0</v>
      </c>
      <c r="R45" s="241">
        <f>JULI!Z44</f>
        <v>0</v>
      </c>
      <c r="S45" s="242">
        <f>JULI!AB44</f>
        <v>0</v>
      </c>
    </row>
    <row r="46" spans="1:19" ht="13.5" customHeight="1" thickBot="1" x14ac:dyDescent="0.25">
      <c r="A46" s="718"/>
      <c r="B46" s="127" t="e">
        <f>JULI!C45</f>
        <v>#REF!</v>
      </c>
      <c r="C46" s="128">
        <f>JULI!D45</f>
        <v>0</v>
      </c>
      <c r="D46" s="128">
        <f>JULI!E45</f>
        <v>0</v>
      </c>
      <c r="E46" s="128">
        <f>JULI!F45</f>
        <v>0</v>
      </c>
      <c r="F46" s="129">
        <f t="shared" si="0"/>
        <v>0</v>
      </c>
      <c r="G46" s="153">
        <f>JULI!H45</f>
        <v>0</v>
      </c>
      <c r="H46" s="173">
        <f>JULI!I45</f>
        <v>0</v>
      </c>
      <c r="I46" s="161">
        <f>JULI!R45</f>
        <v>0</v>
      </c>
      <c r="J46" s="131">
        <f>JULI!S45</f>
        <v>0</v>
      </c>
      <c r="K46" s="178">
        <f>JULI!T45</f>
        <v>0</v>
      </c>
      <c r="L46" s="127">
        <f>JULI!U45</f>
        <v>0</v>
      </c>
      <c r="M46" s="130">
        <f>JULI!V45</f>
        <v>0</v>
      </c>
      <c r="N46" s="130">
        <f>JULI!W45</f>
        <v>0</v>
      </c>
      <c r="O46" s="132">
        <f>JULI!X45</f>
        <v>0</v>
      </c>
      <c r="P46" s="133">
        <f>JULI!Y45</f>
        <v>0</v>
      </c>
      <c r="Q46" s="224" t="b">
        <f>IF(LEFT(JULI!L45,1)="V",JULI!R45+JULI!U45)</f>
        <v>0</v>
      </c>
      <c r="R46" s="243">
        <f>JULI!Z45</f>
        <v>0</v>
      </c>
      <c r="S46" s="244">
        <f>JULI!AB45</f>
        <v>0</v>
      </c>
    </row>
    <row r="47" spans="1:19" ht="12.75" customHeight="1" x14ac:dyDescent="0.2">
      <c r="A47" s="716">
        <f>JULI!B46</f>
        <v>42924</v>
      </c>
      <c r="B47" s="113">
        <f>JULI!C46</f>
        <v>0</v>
      </c>
      <c r="C47" s="114">
        <f>JULI!D46</f>
        <v>0</v>
      </c>
      <c r="D47" s="114">
        <f>JULI!E46</f>
        <v>0</v>
      </c>
      <c r="E47" s="114">
        <f>JULI!F46</f>
        <v>0</v>
      </c>
      <c r="F47" s="115">
        <f t="shared" si="0"/>
        <v>0</v>
      </c>
      <c r="G47" s="151">
        <f>JULI!H46</f>
        <v>0</v>
      </c>
      <c r="H47" s="170">
        <f>JULI!I46</f>
        <v>0</v>
      </c>
      <c r="I47" s="159">
        <f>JULI!R46</f>
        <v>0</v>
      </c>
      <c r="J47" s="117">
        <f>JULI!S46</f>
        <v>0</v>
      </c>
      <c r="K47" s="175">
        <f>JULI!T46</f>
        <v>0</v>
      </c>
      <c r="L47" s="113">
        <f>JULI!U46</f>
        <v>0</v>
      </c>
      <c r="M47" s="116">
        <f>JULI!V46</f>
        <v>0</v>
      </c>
      <c r="N47" s="116">
        <f>JULI!W46</f>
        <v>0</v>
      </c>
      <c r="O47" s="118">
        <f>JULI!X46</f>
        <v>0</v>
      </c>
      <c r="P47" s="119">
        <f>JULI!Y46</f>
        <v>0</v>
      </c>
      <c r="Q47" s="221" t="b">
        <f>IF(LEFT(JULI!L46,1)="V",JULI!R46+JULI!U46)</f>
        <v>0</v>
      </c>
      <c r="R47" s="239">
        <f>JULI!Z46</f>
        <v>0</v>
      </c>
      <c r="S47" s="240">
        <f>JULI!AB46</f>
        <v>0</v>
      </c>
    </row>
    <row r="48" spans="1:19" ht="12.75" customHeight="1" x14ac:dyDescent="0.2">
      <c r="A48" s="717"/>
      <c r="B48" s="120">
        <f>JULI!C47</f>
        <v>0</v>
      </c>
      <c r="C48" s="121">
        <f>JULI!D47</f>
        <v>0</v>
      </c>
      <c r="D48" s="121">
        <f>JULI!E47</f>
        <v>0</v>
      </c>
      <c r="E48" s="121">
        <f>JULI!F47</f>
        <v>0</v>
      </c>
      <c r="F48" s="122">
        <f t="shared" si="0"/>
        <v>0</v>
      </c>
      <c r="G48" s="152">
        <f>JULI!H47</f>
        <v>0</v>
      </c>
      <c r="H48" s="171">
        <f>JULI!I47</f>
        <v>0</v>
      </c>
      <c r="I48" s="160">
        <f>JULI!R47</f>
        <v>0</v>
      </c>
      <c r="J48" s="124">
        <f>JULI!S47</f>
        <v>0</v>
      </c>
      <c r="K48" s="176">
        <f>JULI!T47</f>
        <v>0</v>
      </c>
      <c r="L48" s="120">
        <f>JULI!U47</f>
        <v>0</v>
      </c>
      <c r="M48" s="123">
        <f>JULI!V47</f>
        <v>0</v>
      </c>
      <c r="N48" s="123">
        <f>JULI!W47</f>
        <v>0</v>
      </c>
      <c r="O48" s="125">
        <f>JULI!X47</f>
        <v>0</v>
      </c>
      <c r="P48" s="126">
        <f>JULI!Y47</f>
        <v>0</v>
      </c>
      <c r="Q48" s="222" t="b">
        <f>IF(LEFT(JULI!L47,1)="V",JULI!R47+JULI!U47)</f>
        <v>0</v>
      </c>
      <c r="R48" s="241">
        <f>JULI!Z47</f>
        <v>0</v>
      </c>
      <c r="S48" s="242">
        <f>JULI!AB47</f>
        <v>0</v>
      </c>
    </row>
    <row r="49" spans="1:19" ht="12.75" customHeight="1" x14ac:dyDescent="0.2">
      <c r="A49" s="717"/>
      <c r="B49" s="120">
        <f>JULI!C48</f>
        <v>0</v>
      </c>
      <c r="C49" s="121">
        <f>JULI!D48</f>
        <v>0</v>
      </c>
      <c r="D49" s="121">
        <f>JULI!E48</f>
        <v>0</v>
      </c>
      <c r="E49" s="121">
        <f>JULI!F48</f>
        <v>0</v>
      </c>
      <c r="F49" s="122">
        <f t="shared" si="0"/>
        <v>0</v>
      </c>
      <c r="G49" s="152">
        <f>JULI!H48</f>
        <v>0</v>
      </c>
      <c r="H49" s="171">
        <f>JULI!I48</f>
        <v>0</v>
      </c>
      <c r="I49" s="160">
        <f>JULI!R48</f>
        <v>0</v>
      </c>
      <c r="J49" s="124">
        <f>JULI!S48</f>
        <v>0</v>
      </c>
      <c r="K49" s="176">
        <f>JULI!T48</f>
        <v>0</v>
      </c>
      <c r="L49" s="120">
        <f>JULI!U48</f>
        <v>0</v>
      </c>
      <c r="M49" s="123">
        <f>JULI!V48</f>
        <v>0</v>
      </c>
      <c r="N49" s="123">
        <f>JULI!W48</f>
        <v>0</v>
      </c>
      <c r="O49" s="125">
        <f>JULI!X48</f>
        <v>0</v>
      </c>
      <c r="P49" s="126">
        <f>JULI!Y48</f>
        <v>0</v>
      </c>
      <c r="Q49" s="222" t="b">
        <f>IF(LEFT(JULI!L48,1)="V",JULI!R48+JULI!U48)</f>
        <v>0</v>
      </c>
      <c r="R49" s="241">
        <f>JULI!Z48</f>
        <v>0</v>
      </c>
      <c r="S49" s="242">
        <f>JULI!AB48</f>
        <v>0</v>
      </c>
    </row>
    <row r="50" spans="1:19" ht="12.75" customHeight="1" x14ac:dyDescent="0.2">
      <c r="A50" s="717"/>
      <c r="B50" s="120">
        <f>JULI!C49</f>
        <v>0</v>
      </c>
      <c r="C50" s="121">
        <f>JULI!D49</f>
        <v>0</v>
      </c>
      <c r="D50" s="121">
        <f>JULI!E49</f>
        <v>0</v>
      </c>
      <c r="E50" s="121">
        <f>JULI!F49</f>
        <v>0</v>
      </c>
      <c r="F50" s="122">
        <f t="shared" si="0"/>
        <v>0</v>
      </c>
      <c r="G50" s="152">
        <f>JULI!H49</f>
        <v>0</v>
      </c>
      <c r="H50" s="171">
        <f>JULI!I49</f>
        <v>0</v>
      </c>
      <c r="I50" s="160">
        <f>JULI!R49</f>
        <v>0</v>
      </c>
      <c r="J50" s="124">
        <f>JULI!S49</f>
        <v>0</v>
      </c>
      <c r="K50" s="176">
        <f>JULI!T49</f>
        <v>0</v>
      </c>
      <c r="L50" s="120">
        <f>JULI!U49</f>
        <v>0</v>
      </c>
      <c r="M50" s="123">
        <f>JULI!V49</f>
        <v>0</v>
      </c>
      <c r="N50" s="123">
        <f>JULI!W49</f>
        <v>0</v>
      </c>
      <c r="O50" s="125">
        <f>JULI!X49</f>
        <v>0</v>
      </c>
      <c r="P50" s="126">
        <f>JULI!Y49</f>
        <v>0</v>
      </c>
      <c r="Q50" s="222" t="b">
        <f>IF(LEFT(JULI!L49,1)="V",JULI!R49+JULI!U49)</f>
        <v>0</v>
      </c>
      <c r="R50" s="241">
        <f>JULI!Z49</f>
        <v>0</v>
      </c>
      <c r="S50" s="242">
        <f>JULI!AB49</f>
        <v>0</v>
      </c>
    </row>
    <row r="51" spans="1:19" ht="13.5" customHeight="1" thickBot="1" x14ac:dyDescent="0.25">
      <c r="A51" s="718"/>
      <c r="B51" s="127" t="e">
        <f>JULI!C50</f>
        <v>#REF!</v>
      </c>
      <c r="C51" s="128">
        <f>JULI!D50</f>
        <v>0</v>
      </c>
      <c r="D51" s="128">
        <f>JULI!E50</f>
        <v>0</v>
      </c>
      <c r="E51" s="128">
        <f>JULI!F50</f>
        <v>0</v>
      </c>
      <c r="F51" s="129">
        <f t="shared" si="0"/>
        <v>0</v>
      </c>
      <c r="G51" s="153">
        <f>JULI!H50</f>
        <v>0</v>
      </c>
      <c r="H51" s="173">
        <f>JULI!I50</f>
        <v>0</v>
      </c>
      <c r="I51" s="161">
        <f>JULI!R50</f>
        <v>0</v>
      </c>
      <c r="J51" s="131">
        <f>JULI!S50</f>
        <v>0</v>
      </c>
      <c r="K51" s="178">
        <f>JULI!T50</f>
        <v>0</v>
      </c>
      <c r="L51" s="127">
        <f>JULI!U50</f>
        <v>0</v>
      </c>
      <c r="M51" s="130">
        <f>JULI!V50</f>
        <v>0</v>
      </c>
      <c r="N51" s="130">
        <f>JULI!W50</f>
        <v>0</v>
      </c>
      <c r="O51" s="132">
        <f>JULI!X50</f>
        <v>0</v>
      </c>
      <c r="P51" s="133">
        <f>JULI!Y50</f>
        <v>0</v>
      </c>
      <c r="Q51" s="224" t="b">
        <f>IF(LEFT(JULI!L50,1)="V",JULI!R50+JULI!U50)</f>
        <v>0</v>
      </c>
      <c r="R51" s="243">
        <f>JULI!Z50</f>
        <v>0</v>
      </c>
      <c r="S51" s="244">
        <f>JULI!AB50</f>
        <v>0</v>
      </c>
    </row>
    <row r="52" spans="1:19" ht="12.75" customHeight="1" x14ac:dyDescent="0.2">
      <c r="A52" s="716">
        <f>JULI!B51</f>
        <v>42925</v>
      </c>
      <c r="B52" s="113">
        <f>JULI!C51</f>
        <v>0</v>
      </c>
      <c r="C52" s="114">
        <f>JULI!D51</f>
        <v>0</v>
      </c>
      <c r="D52" s="114">
        <f>JULI!E51</f>
        <v>0</v>
      </c>
      <c r="E52" s="114">
        <f>JULI!F51</f>
        <v>0</v>
      </c>
      <c r="F52" s="115">
        <f t="shared" si="0"/>
        <v>0</v>
      </c>
      <c r="G52" s="151">
        <f>JULI!H51</f>
        <v>0</v>
      </c>
      <c r="H52" s="170">
        <f>JULI!I51</f>
        <v>0</v>
      </c>
      <c r="I52" s="159">
        <f>JULI!R51</f>
        <v>0</v>
      </c>
      <c r="J52" s="117">
        <f>JULI!S51</f>
        <v>0</v>
      </c>
      <c r="K52" s="175">
        <f>JULI!T51</f>
        <v>0</v>
      </c>
      <c r="L52" s="113">
        <f>JULI!U51</f>
        <v>0</v>
      </c>
      <c r="M52" s="116">
        <f>JULI!V51</f>
        <v>0</v>
      </c>
      <c r="N52" s="116">
        <f>JULI!W51</f>
        <v>0</v>
      </c>
      <c r="O52" s="118">
        <f>JULI!X51</f>
        <v>0</v>
      </c>
      <c r="P52" s="119">
        <f>JULI!Y51</f>
        <v>0</v>
      </c>
      <c r="Q52" s="221" t="b">
        <f>IF(LEFT(JULI!L51,1)="V",JULI!R51+JULI!U51)</f>
        <v>0</v>
      </c>
      <c r="R52" s="247">
        <f>JULI!Z51</f>
        <v>0</v>
      </c>
      <c r="S52" s="248">
        <f>JULI!AB51</f>
        <v>0</v>
      </c>
    </row>
    <row r="53" spans="1:19" ht="12.75" customHeight="1" x14ac:dyDescent="0.2">
      <c r="A53" s="717"/>
      <c r="B53" s="120">
        <f>JULI!C52</f>
        <v>0</v>
      </c>
      <c r="C53" s="121">
        <f>JULI!D52</f>
        <v>0</v>
      </c>
      <c r="D53" s="121">
        <f>JULI!E52</f>
        <v>0</v>
      </c>
      <c r="E53" s="121">
        <f>JULI!F52</f>
        <v>0</v>
      </c>
      <c r="F53" s="122">
        <f t="shared" si="0"/>
        <v>0</v>
      </c>
      <c r="G53" s="152">
        <f>JULI!H52</f>
        <v>0</v>
      </c>
      <c r="H53" s="171">
        <f>JULI!I52</f>
        <v>0</v>
      </c>
      <c r="I53" s="160">
        <f>JULI!R52</f>
        <v>0</v>
      </c>
      <c r="J53" s="124">
        <f>JULI!S52</f>
        <v>0</v>
      </c>
      <c r="K53" s="176">
        <f>JULI!T52</f>
        <v>0</v>
      </c>
      <c r="L53" s="120">
        <f>JULI!U52</f>
        <v>0</v>
      </c>
      <c r="M53" s="123">
        <f>JULI!V52</f>
        <v>0</v>
      </c>
      <c r="N53" s="123">
        <f>JULI!W52</f>
        <v>0</v>
      </c>
      <c r="O53" s="125">
        <f>JULI!X52</f>
        <v>0</v>
      </c>
      <c r="P53" s="126">
        <f>JULI!Y52</f>
        <v>0</v>
      </c>
      <c r="Q53" s="222" t="b">
        <f>IF(LEFT(JULI!L52,1)="V",JULI!R52+JULI!U52)</f>
        <v>0</v>
      </c>
      <c r="R53" s="241">
        <f>JULI!Z52</f>
        <v>0</v>
      </c>
      <c r="S53" s="242">
        <f>JULI!AB52</f>
        <v>0</v>
      </c>
    </row>
    <row r="54" spans="1:19" ht="12.75" customHeight="1" x14ac:dyDescent="0.2">
      <c r="A54" s="717"/>
      <c r="B54" s="120">
        <f>JULI!C53</f>
        <v>0</v>
      </c>
      <c r="C54" s="121">
        <f>JULI!D53</f>
        <v>0</v>
      </c>
      <c r="D54" s="121">
        <f>JULI!E53</f>
        <v>0</v>
      </c>
      <c r="E54" s="121">
        <f>JULI!F53</f>
        <v>0</v>
      </c>
      <c r="F54" s="122">
        <f t="shared" si="0"/>
        <v>0</v>
      </c>
      <c r="G54" s="152">
        <f>JULI!H53</f>
        <v>0</v>
      </c>
      <c r="H54" s="171">
        <f>JULI!I53</f>
        <v>0</v>
      </c>
      <c r="I54" s="160">
        <f>JULI!R53</f>
        <v>0</v>
      </c>
      <c r="J54" s="124">
        <f>JULI!S53</f>
        <v>0</v>
      </c>
      <c r="K54" s="176">
        <f>JULI!T53</f>
        <v>0</v>
      </c>
      <c r="L54" s="120">
        <f>JULI!U53</f>
        <v>0</v>
      </c>
      <c r="M54" s="123">
        <f>JULI!V53</f>
        <v>0</v>
      </c>
      <c r="N54" s="123">
        <f>JULI!W53</f>
        <v>0</v>
      </c>
      <c r="O54" s="125">
        <f>JULI!X53</f>
        <v>0</v>
      </c>
      <c r="P54" s="126">
        <f>JULI!Y53</f>
        <v>0</v>
      </c>
      <c r="Q54" s="222" t="b">
        <f>IF(LEFT(JULI!L53,1)="V",JULI!R53+JULI!U53)</f>
        <v>0</v>
      </c>
      <c r="R54" s="241">
        <f>JULI!Z53</f>
        <v>0</v>
      </c>
      <c r="S54" s="242">
        <f>JULI!AB53</f>
        <v>0</v>
      </c>
    </row>
    <row r="55" spans="1:19" ht="12.75" customHeight="1" x14ac:dyDescent="0.2">
      <c r="A55" s="717"/>
      <c r="B55" s="120">
        <f>JULI!C54</f>
        <v>0</v>
      </c>
      <c r="C55" s="121">
        <f>JULI!D54</f>
        <v>0</v>
      </c>
      <c r="D55" s="121">
        <f>JULI!E54</f>
        <v>0</v>
      </c>
      <c r="E55" s="121">
        <f>JULI!F54</f>
        <v>0</v>
      </c>
      <c r="F55" s="122">
        <f t="shared" si="0"/>
        <v>0</v>
      </c>
      <c r="G55" s="152">
        <f>JULI!H54</f>
        <v>0</v>
      </c>
      <c r="H55" s="171">
        <f>JULI!I54</f>
        <v>0</v>
      </c>
      <c r="I55" s="160">
        <f>JULI!R54</f>
        <v>0</v>
      </c>
      <c r="J55" s="124">
        <f>JULI!S54</f>
        <v>0</v>
      </c>
      <c r="K55" s="176">
        <f>JULI!T54</f>
        <v>0</v>
      </c>
      <c r="L55" s="120">
        <f>JULI!U54</f>
        <v>0</v>
      </c>
      <c r="M55" s="123">
        <f>JULI!V54</f>
        <v>0</v>
      </c>
      <c r="N55" s="123">
        <f>JULI!W54</f>
        <v>0</v>
      </c>
      <c r="O55" s="125">
        <f>JULI!X54</f>
        <v>0</v>
      </c>
      <c r="P55" s="126">
        <f>JULI!Y54</f>
        <v>0</v>
      </c>
      <c r="Q55" s="222" t="b">
        <f>IF(LEFT(JULI!L54,1)="V",JULI!R54+JULI!U54)</f>
        <v>0</v>
      </c>
      <c r="R55" s="241">
        <f>JULI!Z54</f>
        <v>0</v>
      </c>
      <c r="S55" s="242">
        <f>JULI!AB54</f>
        <v>0</v>
      </c>
    </row>
    <row r="56" spans="1:19" ht="13.5" customHeight="1" thickBot="1" x14ac:dyDescent="0.25">
      <c r="A56" s="718"/>
      <c r="B56" s="127" t="e">
        <f>JULI!C55</f>
        <v>#REF!</v>
      </c>
      <c r="C56" s="128">
        <f>JULI!D55</f>
        <v>0</v>
      </c>
      <c r="D56" s="128">
        <f>JULI!E55</f>
        <v>0</v>
      </c>
      <c r="E56" s="128">
        <f>JULI!F55</f>
        <v>0</v>
      </c>
      <c r="F56" s="129">
        <f t="shared" si="0"/>
        <v>0</v>
      </c>
      <c r="G56" s="153">
        <f>JULI!H55</f>
        <v>0</v>
      </c>
      <c r="H56" s="173">
        <f>JULI!I55</f>
        <v>0</v>
      </c>
      <c r="I56" s="161">
        <f>JULI!R55</f>
        <v>0</v>
      </c>
      <c r="J56" s="131">
        <f>JULI!S55</f>
        <v>0</v>
      </c>
      <c r="K56" s="178">
        <f>JULI!T55</f>
        <v>0</v>
      </c>
      <c r="L56" s="127">
        <f>JULI!U55</f>
        <v>0</v>
      </c>
      <c r="M56" s="130">
        <f>JULI!V55</f>
        <v>0</v>
      </c>
      <c r="N56" s="130">
        <f>JULI!W55</f>
        <v>0</v>
      </c>
      <c r="O56" s="132">
        <f>JULI!X55</f>
        <v>0</v>
      </c>
      <c r="P56" s="133">
        <f>JULI!Y55</f>
        <v>0</v>
      </c>
      <c r="Q56" s="224" t="b">
        <f>IF(LEFT(JULI!L55,1)="V",JULI!R55+JULI!U55)</f>
        <v>0</v>
      </c>
      <c r="R56" s="245">
        <f>JULI!Z55</f>
        <v>0</v>
      </c>
      <c r="S56" s="246">
        <f>JULI!AB55</f>
        <v>0</v>
      </c>
    </row>
    <row r="57" spans="1:19" ht="12.75" customHeight="1" x14ac:dyDescent="0.2">
      <c r="A57" s="716">
        <f>JULI!B56</f>
        <v>42926</v>
      </c>
      <c r="B57" s="134">
        <f>JULI!C56</f>
        <v>0</v>
      </c>
      <c r="C57" s="135">
        <f>JULI!D56</f>
        <v>0</v>
      </c>
      <c r="D57" s="135">
        <f>JULI!E56</f>
        <v>0</v>
      </c>
      <c r="E57" s="135">
        <f>JULI!F56</f>
        <v>0</v>
      </c>
      <c r="F57" s="136">
        <f t="shared" si="0"/>
        <v>0</v>
      </c>
      <c r="G57" s="167">
        <f>JULI!H56</f>
        <v>0</v>
      </c>
      <c r="H57" s="174">
        <f>JULI!I56</f>
        <v>0</v>
      </c>
      <c r="I57" s="169">
        <f>JULI!R56</f>
        <v>0</v>
      </c>
      <c r="J57" s="138">
        <f>JULI!S56</f>
        <v>0</v>
      </c>
      <c r="K57" s="179">
        <f>JULI!T56</f>
        <v>0</v>
      </c>
      <c r="L57" s="134">
        <f>JULI!U56</f>
        <v>0</v>
      </c>
      <c r="M57" s="137">
        <f>JULI!V56</f>
        <v>0</v>
      </c>
      <c r="N57" s="137">
        <f>JULI!W56</f>
        <v>0</v>
      </c>
      <c r="O57" s="139">
        <f>JULI!X56</f>
        <v>0</v>
      </c>
      <c r="P57" s="140">
        <f>JULI!Y56</f>
        <v>0</v>
      </c>
      <c r="Q57" s="225" t="b">
        <f>IF(LEFT(JULI!L56,1)="V",JULI!R56+JULI!U56)</f>
        <v>0</v>
      </c>
      <c r="R57" s="239">
        <f>JULI!Z56</f>
        <v>0</v>
      </c>
      <c r="S57" s="240">
        <f>JULI!AB56</f>
        <v>0</v>
      </c>
    </row>
    <row r="58" spans="1:19" ht="12.75" customHeight="1" x14ac:dyDescent="0.2">
      <c r="A58" s="717"/>
      <c r="B58" s="120">
        <f>JULI!C57</f>
        <v>0</v>
      </c>
      <c r="C58" s="121">
        <f>JULI!D57</f>
        <v>0</v>
      </c>
      <c r="D58" s="121">
        <f>JULI!E57</f>
        <v>0</v>
      </c>
      <c r="E58" s="121">
        <f>JULI!F57</f>
        <v>0</v>
      </c>
      <c r="F58" s="122">
        <f t="shared" si="0"/>
        <v>0</v>
      </c>
      <c r="G58" s="152">
        <f>JULI!H57</f>
        <v>0</v>
      </c>
      <c r="H58" s="171">
        <f>JULI!I57</f>
        <v>0</v>
      </c>
      <c r="I58" s="160">
        <f>JULI!R57</f>
        <v>0</v>
      </c>
      <c r="J58" s="124">
        <f>JULI!S57</f>
        <v>0</v>
      </c>
      <c r="K58" s="176">
        <f>JULI!T57</f>
        <v>0</v>
      </c>
      <c r="L58" s="120">
        <f>JULI!U57</f>
        <v>0</v>
      </c>
      <c r="M58" s="123">
        <f>JULI!V57</f>
        <v>0</v>
      </c>
      <c r="N58" s="123">
        <f>JULI!W57</f>
        <v>0</v>
      </c>
      <c r="O58" s="125">
        <f>JULI!X57</f>
        <v>0</v>
      </c>
      <c r="P58" s="126">
        <f>JULI!Y57</f>
        <v>0</v>
      </c>
      <c r="Q58" s="222" t="b">
        <f>IF(LEFT(JULI!L57,1)="V",JULI!R57+JULI!U57)</f>
        <v>0</v>
      </c>
      <c r="R58" s="241">
        <f>JULI!Z57</f>
        <v>0</v>
      </c>
      <c r="S58" s="242">
        <f>JULI!AB57</f>
        <v>0</v>
      </c>
    </row>
    <row r="59" spans="1:19" ht="12.75" customHeight="1" x14ac:dyDescent="0.2">
      <c r="A59" s="717"/>
      <c r="B59" s="120">
        <f>JULI!C58</f>
        <v>0</v>
      </c>
      <c r="C59" s="121">
        <f>JULI!D58</f>
        <v>0</v>
      </c>
      <c r="D59" s="121">
        <f>JULI!E58</f>
        <v>0</v>
      </c>
      <c r="E59" s="121">
        <f>JULI!F58</f>
        <v>0</v>
      </c>
      <c r="F59" s="122">
        <f t="shared" si="0"/>
        <v>0</v>
      </c>
      <c r="G59" s="152">
        <f>JULI!H58</f>
        <v>0</v>
      </c>
      <c r="H59" s="171">
        <f>JULI!I58</f>
        <v>0</v>
      </c>
      <c r="I59" s="160">
        <f>JULI!R58</f>
        <v>0</v>
      </c>
      <c r="J59" s="124">
        <f>JULI!S58</f>
        <v>0</v>
      </c>
      <c r="K59" s="176">
        <f>JULI!T58</f>
        <v>0</v>
      </c>
      <c r="L59" s="120">
        <f>JULI!U58</f>
        <v>0</v>
      </c>
      <c r="M59" s="123">
        <f>JULI!V58</f>
        <v>0</v>
      </c>
      <c r="N59" s="123">
        <f>JULI!W58</f>
        <v>0</v>
      </c>
      <c r="O59" s="125">
        <f>JULI!X58</f>
        <v>0</v>
      </c>
      <c r="P59" s="126">
        <f>JULI!Y58</f>
        <v>0</v>
      </c>
      <c r="Q59" s="222" t="b">
        <f>IF(LEFT(JULI!L58,1)="V",JULI!R58+JULI!U58)</f>
        <v>0</v>
      </c>
      <c r="R59" s="241">
        <f>JULI!Z58</f>
        <v>0</v>
      </c>
      <c r="S59" s="242">
        <f>JULI!AB58</f>
        <v>0</v>
      </c>
    </row>
    <row r="60" spans="1:19" ht="12.75" customHeight="1" x14ac:dyDescent="0.2">
      <c r="A60" s="717"/>
      <c r="B60" s="120">
        <f>JULI!C59</f>
        <v>0</v>
      </c>
      <c r="C60" s="121">
        <f>JULI!D59</f>
        <v>0</v>
      </c>
      <c r="D60" s="121">
        <f>JULI!E59</f>
        <v>0</v>
      </c>
      <c r="E60" s="121">
        <f>JULI!F59</f>
        <v>0</v>
      </c>
      <c r="F60" s="122">
        <f t="shared" si="0"/>
        <v>0</v>
      </c>
      <c r="G60" s="152">
        <f>JULI!H59</f>
        <v>0</v>
      </c>
      <c r="H60" s="171">
        <f>JULI!I59</f>
        <v>0</v>
      </c>
      <c r="I60" s="160">
        <f>JULI!R59</f>
        <v>0</v>
      </c>
      <c r="J60" s="124">
        <f>JULI!S59</f>
        <v>0</v>
      </c>
      <c r="K60" s="176">
        <f>JULI!T59</f>
        <v>0</v>
      </c>
      <c r="L60" s="120">
        <f>JULI!U59</f>
        <v>0</v>
      </c>
      <c r="M60" s="123">
        <f>JULI!V59</f>
        <v>0</v>
      </c>
      <c r="N60" s="123">
        <f>JULI!W59</f>
        <v>0</v>
      </c>
      <c r="O60" s="125">
        <f>JULI!X59</f>
        <v>0</v>
      </c>
      <c r="P60" s="126">
        <f>JULI!Y59</f>
        <v>0</v>
      </c>
      <c r="Q60" s="222" t="b">
        <f>IF(LEFT(JULI!L59,1)="V",JULI!R59+JULI!U59)</f>
        <v>0</v>
      </c>
      <c r="R60" s="241">
        <f>JULI!Z59</f>
        <v>0</v>
      </c>
      <c r="S60" s="242">
        <f>JULI!AB59</f>
        <v>0</v>
      </c>
    </row>
    <row r="61" spans="1:19" ht="13.5" customHeight="1" thickBot="1" x14ac:dyDescent="0.25">
      <c r="A61" s="718"/>
      <c r="B61" s="141" t="e">
        <f>JULI!C60</f>
        <v>#REF!</v>
      </c>
      <c r="C61" s="142">
        <f>JULI!D60</f>
        <v>0</v>
      </c>
      <c r="D61" s="142">
        <f>JULI!E60</f>
        <v>0</v>
      </c>
      <c r="E61" s="142">
        <f>JULI!F60</f>
        <v>0</v>
      </c>
      <c r="F61" s="143">
        <f t="shared" si="0"/>
        <v>0</v>
      </c>
      <c r="G61" s="166">
        <f>JULI!H60</f>
        <v>0</v>
      </c>
      <c r="H61" s="172">
        <f>JULI!I60</f>
        <v>0</v>
      </c>
      <c r="I61" s="168">
        <f>JULI!R60</f>
        <v>0</v>
      </c>
      <c r="J61" s="145">
        <f>JULI!S60</f>
        <v>0</v>
      </c>
      <c r="K61" s="177">
        <f>JULI!T60</f>
        <v>0</v>
      </c>
      <c r="L61" s="141">
        <f>JULI!U60</f>
        <v>0</v>
      </c>
      <c r="M61" s="144">
        <f>JULI!V60</f>
        <v>0</v>
      </c>
      <c r="N61" s="144">
        <f>JULI!W60</f>
        <v>0</v>
      </c>
      <c r="O61" s="146">
        <f>JULI!X60</f>
        <v>0</v>
      </c>
      <c r="P61" s="147">
        <f>JULI!Y60</f>
        <v>0</v>
      </c>
      <c r="Q61" s="223" t="b">
        <f>IF(LEFT(JULI!L60,1)="V",JULI!R60+JULI!U60)</f>
        <v>0</v>
      </c>
      <c r="R61" s="243">
        <f>JULI!Z60</f>
        <v>0</v>
      </c>
      <c r="S61" s="244">
        <f>JULI!AB60</f>
        <v>0</v>
      </c>
    </row>
    <row r="62" spans="1:19" ht="12.75" customHeight="1" x14ac:dyDescent="0.2">
      <c r="A62" s="716">
        <f>JULI!B61</f>
        <v>42927</v>
      </c>
      <c r="B62" s="113">
        <f>JULI!C61</f>
        <v>0</v>
      </c>
      <c r="C62" s="114">
        <f>JULI!D61</f>
        <v>0</v>
      </c>
      <c r="D62" s="114">
        <f>JULI!E61</f>
        <v>0</v>
      </c>
      <c r="E62" s="114">
        <f>JULI!F61</f>
        <v>0</v>
      </c>
      <c r="F62" s="115">
        <f t="shared" si="0"/>
        <v>0</v>
      </c>
      <c r="G62" s="151">
        <f>JULI!H61</f>
        <v>0</v>
      </c>
      <c r="H62" s="170">
        <f>JULI!I61</f>
        <v>0</v>
      </c>
      <c r="I62" s="159">
        <f>JULI!R61</f>
        <v>0</v>
      </c>
      <c r="J62" s="117">
        <f>JULI!S61</f>
        <v>0</v>
      </c>
      <c r="K62" s="175">
        <f>JULI!T61</f>
        <v>0</v>
      </c>
      <c r="L62" s="113">
        <f>JULI!U61</f>
        <v>0</v>
      </c>
      <c r="M62" s="116">
        <f>JULI!V61</f>
        <v>0</v>
      </c>
      <c r="N62" s="116">
        <f>JULI!W61</f>
        <v>0</v>
      </c>
      <c r="O62" s="118">
        <f>JULI!X61</f>
        <v>0</v>
      </c>
      <c r="P62" s="119">
        <f>JULI!Y61</f>
        <v>0</v>
      </c>
      <c r="Q62" s="221" t="b">
        <f>IF(LEFT(JULI!L61,1)="V",JULI!R61+JULI!U61)</f>
        <v>0</v>
      </c>
      <c r="R62" s="247">
        <f>JULI!Z61</f>
        <v>0</v>
      </c>
      <c r="S62" s="248">
        <f>JULI!AB61</f>
        <v>0</v>
      </c>
    </row>
    <row r="63" spans="1:19" ht="12.75" customHeight="1" x14ac:dyDescent="0.2">
      <c r="A63" s="717"/>
      <c r="B63" s="120">
        <f>JULI!C62</f>
        <v>0</v>
      </c>
      <c r="C63" s="121">
        <f>JULI!D62</f>
        <v>0</v>
      </c>
      <c r="D63" s="121">
        <f>JULI!E62</f>
        <v>0</v>
      </c>
      <c r="E63" s="121">
        <f>JULI!F62</f>
        <v>0</v>
      </c>
      <c r="F63" s="122">
        <f t="shared" si="0"/>
        <v>0</v>
      </c>
      <c r="G63" s="152">
        <f>JULI!H62</f>
        <v>0</v>
      </c>
      <c r="H63" s="171">
        <f>JULI!I62</f>
        <v>0</v>
      </c>
      <c r="I63" s="160">
        <f>JULI!R62</f>
        <v>0</v>
      </c>
      <c r="J63" s="124">
        <f>JULI!S62</f>
        <v>0</v>
      </c>
      <c r="K63" s="176">
        <f>JULI!T62</f>
        <v>0</v>
      </c>
      <c r="L63" s="120">
        <f>JULI!U62</f>
        <v>0</v>
      </c>
      <c r="M63" s="123">
        <f>JULI!V62</f>
        <v>0</v>
      </c>
      <c r="N63" s="123">
        <f>JULI!W62</f>
        <v>0</v>
      </c>
      <c r="O63" s="125">
        <f>JULI!X62</f>
        <v>0</v>
      </c>
      <c r="P63" s="126">
        <f>JULI!Y62</f>
        <v>0</v>
      </c>
      <c r="Q63" s="222" t="b">
        <f>IF(LEFT(JULI!L62,1)="V",JULI!R62+JULI!U62)</f>
        <v>0</v>
      </c>
      <c r="R63" s="241">
        <f>JULI!Z62</f>
        <v>0</v>
      </c>
      <c r="S63" s="242">
        <f>JULI!AB62</f>
        <v>0</v>
      </c>
    </row>
    <row r="64" spans="1:19" ht="12.75" customHeight="1" x14ac:dyDescent="0.2">
      <c r="A64" s="717"/>
      <c r="B64" s="120">
        <f>JULI!C63</f>
        <v>0</v>
      </c>
      <c r="C64" s="121">
        <f>JULI!D63</f>
        <v>0</v>
      </c>
      <c r="D64" s="121">
        <f>JULI!E63</f>
        <v>0</v>
      </c>
      <c r="E64" s="121">
        <f>JULI!F63</f>
        <v>0</v>
      </c>
      <c r="F64" s="122">
        <f t="shared" si="0"/>
        <v>0</v>
      </c>
      <c r="G64" s="152">
        <f>JULI!H63</f>
        <v>0</v>
      </c>
      <c r="H64" s="171">
        <f>JULI!I63</f>
        <v>0</v>
      </c>
      <c r="I64" s="160">
        <f>JULI!R63</f>
        <v>0</v>
      </c>
      <c r="J64" s="124">
        <f>JULI!S63</f>
        <v>0</v>
      </c>
      <c r="K64" s="176">
        <f>JULI!T63</f>
        <v>0</v>
      </c>
      <c r="L64" s="120">
        <f>JULI!U63</f>
        <v>0</v>
      </c>
      <c r="M64" s="123">
        <f>JULI!V63</f>
        <v>0</v>
      </c>
      <c r="N64" s="123">
        <f>JULI!W63</f>
        <v>0</v>
      </c>
      <c r="O64" s="125">
        <f>JULI!X63</f>
        <v>0</v>
      </c>
      <c r="P64" s="126">
        <f>JULI!Y63</f>
        <v>0</v>
      </c>
      <c r="Q64" s="222" t="b">
        <f>IF(LEFT(JULI!L63,1)="V",JULI!R63+JULI!U63)</f>
        <v>0</v>
      </c>
      <c r="R64" s="241">
        <f>JULI!Z63</f>
        <v>0</v>
      </c>
      <c r="S64" s="242">
        <f>JULI!AB63</f>
        <v>0</v>
      </c>
    </row>
    <row r="65" spans="1:19" ht="12.75" customHeight="1" x14ac:dyDescent="0.2">
      <c r="A65" s="717"/>
      <c r="B65" s="120">
        <f>JULI!C64</f>
        <v>0</v>
      </c>
      <c r="C65" s="121">
        <f>JULI!D64</f>
        <v>0</v>
      </c>
      <c r="D65" s="121">
        <f>JULI!E64</f>
        <v>0</v>
      </c>
      <c r="E65" s="121">
        <f>JULI!F64</f>
        <v>0</v>
      </c>
      <c r="F65" s="122">
        <f t="shared" si="0"/>
        <v>0</v>
      </c>
      <c r="G65" s="152">
        <f>JULI!H64</f>
        <v>0</v>
      </c>
      <c r="H65" s="171">
        <f>JULI!I64</f>
        <v>0</v>
      </c>
      <c r="I65" s="160">
        <f>JULI!R64</f>
        <v>0</v>
      </c>
      <c r="J65" s="124">
        <f>JULI!S64</f>
        <v>0</v>
      </c>
      <c r="K65" s="176">
        <f>JULI!T64</f>
        <v>0</v>
      </c>
      <c r="L65" s="120">
        <f>JULI!U64</f>
        <v>0</v>
      </c>
      <c r="M65" s="123">
        <f>JULI!V64</f>
        <v>0</v>
      </c>
      <c r="N65" s="123">
        <f>JULI!W64</f>
        <v>0</v>
      </c>
      <c r="O65" s="125">
        <f>JULI!X64</f>
        <v>0</v>
      </c>
      <c r="P65" s="126">
        <f>JULI!Y64</f>
        <v>0</v>
      </c>
      <c r="Q65" s="222" t="b">
        <f>IF(LEFT(JULI!L64,1)="V",JULI!R64+JULI!U64)</f>
        <v>0</v>
      </c>
      <c r="R65" s="241">
        <f>JULI!Z64</f>
        <v>0</v>
      </c>
      <c r="S65" s="242">
        <f>JULI!AB64</f>
        <v>0</v>
      </c>
    </row>
    <row r="66" spans="1:19" ht="13.5" customHeight="1" thickBot="1" x14ac:dyDescent="0.25">
      <c r="A66" s="718"/>
      <c r="B66" s="127" t="e">
        <f>JULI!C65</f>
        <v>#REF!</v>
      </c>
      <c r="C66" s="128">
        <f>JULI!D65</f>
        <v>0</v>
      </c>
      <c r="D66" s="128">
        <f>JULI!E65</f>
        <v>0</v>
      </c>
      <c r="E66" s="128">
        <f>JULI!F65</f>
        <v>0</v>
      </c>
      <c r="F66" s="129">
        <f t="shared" si="0"/>
        <v>0</v>
      </c>
      <c r="G66" s="153">
        <f>JULI!H65</f>
        <v>0</v>
      </c>
      <c r="H66" s="173">
        <f>JULI!I65</f>
        <v>0</v>
      </c>
      <c r="I66" s="161">
        <f>JULI!R65</f>
        <v>0</v>
      </c>
      <c r="J66" s="131">
        <f>JULI!S65</f>
        <v>0</v>
      </c>
      <c r="K66" s="178">
        <f>JULI!T65</f>
        <v>0</v>
      </c>
      <c r="L66" s="127">
        <f>JULI!U65</f>
        <v>0</v>
      </c>
      <c r="M66" s="130">
        <f>JULI!V65</f>
        <v>0</v>
      </c>
      <c r="N66" s="130">
        <f>JULI!W65</f>
        <v>0</v>
      </c>
      <c r="O66" s="132">
        <f>JULI!X65</f>
        <v>0</v>
      </c>
      <c r="P66" s="133">
        <f>JULI!Y65</f>
        <v>0</v>
      </c>
      <c r="Q66" s="224" t="b">
        <f>IF(LEFT(JULI!L65,1)="V",JULI!R65+JULI!U65)</f>
        <v>0</v>
      </c>
      <c r="R66" s="245">
        <f>JULI!Z65</f>
        <v>0</v>
      </c>
      <c r="S66" s="246">
        <f>JULI!AB65</f>
        <v>0</v>
      </c>
    </row>
    <row r="67" spans="1:19" ht="12.75" customHeight="1" x14ac:dyDescent="0.2">
      <c r="A67" s="716">
        <f>JULI!B66</f>
        <v>42928</v>
      </c>
      <c r="B67" s="134">
        <f>JULI!C66</f>
        <v>0</v>
      </c>
      <c r="C67" s="135">
        <f>JULI!D66</f>
        <v>0</v>
      </c>
      <c r="D67" s="135">
        <f>JULI!E66</f>
        <v>0</v>
      </c>
      <c r="E67" s="135">
        <f>JULI!F66</f>
        <v>0</v>
      </c>
      <c r="F67" s="136">
        <f t="shared" si="0"/>
        <v>0</v>
      </c>
      <c r="G67" s="167">
        <f>JULI!H66</f>
        <v>0</v>
      </c>
      <c r="H67" s="174">
        <f>JULI!I66</f>
        <v>0</v>
      </c>
      <c r="I67" s="169">
        <f>JULI!R66</f>
        <v>0</v>
      </c>
      <c r="J67" s="138">
        <f>JULI!S66</f>
        <v>0</v>
      </c>
      <c r="K67" s="179">
        <f>JULI!T66</f>
        <v>0</v>
      </c>
      <c r="L67" s="134">
        <f>JULI!U66</f>
        <v>0</v>
      </c>
      <c r="M67" s="137">
        <f>JULI!V66</f>
        <v>0</v>
      </c>
      <c r="N67" s="137">
        <f>JULI!W66</f>
        <v>0</v>
      </c>
      <c r="O67" s="139">
        <f>JULI!X66</f>
        <v>0</v>
      </c>
      <c r="P67" s="140">
        <f>JULI!Y66</f>
        <v>0</v>
      </c>
      <c r="Q67" s="225" t="b">
        <f>IF(LEFT(JULI!L66,1)="V",JULI!R66+JULI!U66)</f>
        <v>0</v>
      </c>
      <c r="R67" s="239">
        <f>JULI!Z66</f>
        <v>0</v>
      </c>
      <c r="S67" s="240">
        <f>JULI!AB66</f>
        <v>0</v>
      </c>
    </row>
    <row r="68" spans="1:19" ht="12.75" customHeight="1" x14ac:dyDescent="0.2">
      <c r="A68" s="717"/>
      <c r="B68" s="120">
        <f>JULI!C67</f>
        <v>0</v>
      </c>
      <c r="C68" s="121">
        <f>JULI!D67</f>
        <v>0</v>
      </c>
      <c r="D68" s="121">
        <f>JULI!E67</f>
        <v>0</v>
      </c>
      <c r="E68" s="121">
        <f>JULI!F67</f>
        <v>0</v>
      </c>
      <c r="F68" s="122">
        <f t="shared" si="0"/>
        <v>0</v>
      </c>
      <c r="G68" s="152">
        <f>JULI!H67</f>
        <v>0</v>
      </c>
      <c r="H68" s="171">
        <f>JULI!I67</f>
        <v>0</v>
      </c>
      <c r="I68" s="160">
        <f>JULI!R67</f>
        <v>0</v>
      </c>
      <c r="J68" s="124">
        <f>JULI!S67</f>
        <v>0</v>
      </c>
      <c r="K68" s="176">
        <f>JULI!T67</f>
        <v>0</v>
      </c>
      <c r="L68" s="120">
        <f>JULI!U67</f>
        <v>0</v>
      </c>
      <c r="M68" s="123">
        <f>JULI!V67</f>
        <v>0</v>
      </c>
      <c r="N68" s="123">
        <f>JULI!W67</f>
        <v>0</v>
      </c>
      <c r="O68" s="125">
        <f>JULI!X67</f>
        <v>0</v>
      </c>
      <c r="P68" s="126">
        <f>JULI!Y67</f>
        <v>0</v>
      </c>
      <c r="Q68" s="222" t="b">
        <f>IF(LEFT(JULI!L67,1)="V",JULI!R67+JULI!U67)</f>
        <v>0</v>
      </c>
      <c r="R68" s="241">
        <f>JULI!Z67</f>
        <v>0</v>
      </c>
      <c r="S68" s="242">
        <f>JULI!AB67</f>
        <v>0</v>
      </c>
    </row>
    <row r="69" spans="1:19" ht="12.75" customHeight="1" x14ac:dyDescent="0.2">
      <c r="A69" s="717"/>
      <c r="B69" s="120">
        <f>JULI!C68</f>
        <v>0</v>
      </c>
      <c r="C69" s="121">
        <f>JULI!D68</f>
        <v>0</v>
      </c>
      <c r="D69" s="121">
        <f>JULI!E68</f>
        <v>0</v>
      </c>
      <c r="E69" s="121">
        <f>JULI!F68</f>
        <v>0</v>
      </c>
      <c r="F69" s="122">
        <f t="shared" si="0"/>
        <v>0</v>
      </c>
      <c r="G69" s="152">
        <f>JULI!H68</f>
        <v>0</v>
      </c>
      <c r="H69" s="171">
        <f>JULI!I68</f>
        <v>0</v>
      </c>
      <c r="I69" s="160">
        <f>JULI!R68</f>
        <v>0</v>
      </c>
      <c r="J69" s="124">
        <f>JULI!S68</f>
        <v>0</v>
      </c>
      <c r="K69" s="176">
        <f>JULI!T68</f>
        <v>0</v>
      </c>
      <c r="L69" s="120">
        <f>JULI!U68</f>
        <v>0</v>
      </c>
      <c r="M69" s="123">
        <f>JULI!V68</f>
        <v>0</v>
      </c>
      <c r="N69" s="123">
        <f>JULI!W68</f>
        <v>0</v>
      </c>
      <c r="O69" s="125">
        <f>JULI!X68</f>
        <v>0</v>
      </c>
      <c r="P69" s="126">
        <f>JULI!Y68</f>
        <v>0</v>
      </c>
      <c r="Q69" s="222" t="b">
        <f>IF(LEFT(JULI!L68,1)="V",JULI!R68+JULI!U68)</f>
        <v>0</v>
      </c>
      <c r="R69" s="241">
        <f>JULI!Z68</f>
        <v>0</v>
      </c>
      <c r="S69" s="242">
        <f>JULI!AB68</f>
        <v>0</v>
      </c>
    </row>
    <row r="70" spans="1:19" ht="12.75" customHeight="1" x14ac:dyDescent="0.2">
      <c r="A70" s="717"/>
      <c r="B70" s="120">
        <f>JULI!C69</f>
        <v>0</v>
      </c>
      <c r="C70" s="121">
        <f>JULI!D69</f>
        <v>0</v>
      </c>
      <c r="D70" s="121">
        <f>JULI!E69</f>
        <v>0</v>
      </c>
      <c r="E70" s="121">
        <f>JULI!F69</f>
        <v>0</v>
      </c>
      <c r="F70" s="122">
        <f t="shared" si="0"/>
        <v>0</v>
      </c>
      <c r="G70" s="152">
        <f>JULI!H69</f>
        <v>0</v>
      </c>
      <c r="H70" s="171">
        <f>JULI!I69</f>
        <v>0</v>
      </c>
      <c r="I70" s="160">
        <f>JULI!R69</f>
        <v>0</v>
      </c>
      <c r="J70" s="124">
        <f>JULI!S69</f>
        <v>0</v>
      </c>
      <c r="K70" s="176">
        <f>JULI!T69</f>
        <v>0</v>
      </c>
      <c r="L70" s="120">
        <f>JULI!U69</f>
        <v>0</v>
      </c>
      <c r="M70" s="123">
        <f>JULI!V69</f>
        <v>0</v>
      </c>
      <c r="N70" s="123">
        <f>JULI!W69</f>
        <v>0</v>
      </c>
      <c r="O70" s="125">
        <f>JULI!X69</f>
        <v>0</v>
      </c>
      <c r="P70" s="126">
        <f>JULI!Y69</f>
        <v>0</v>
      </c>
      <c r="Q70" s="222" t="b">
        <f>IF(LEFT(JULI!L69,1)="V",JULI!R69+JULI!U69)</f>
        <v>0</v>
      </c>
      <c r="R70" s="241">
        <f>JULI!Z69</f>
        <v>0</v>
      </c>
      <c r="S70" s="242">
        <f>JULI!AB69</f>
        <v>0</v>
      </c>
    </row>
    <row r="71" spans="1:19" ht="13.5" customHeight="1" thickBot="1" x14ac:dyDescent="0.25">
      <c r="A71" s="718"/>
      <c r="B71" s="141" t="e">
        <f>JULI!C70</f>
        <v>#REF!</v>
      </c>
      <c r="C71" s="142">
        <f>JULI!D70</f>
        <v>0</v>
      </c>
      <c r="D71" s="142">
        <f>JULI!E70</f>
        <v>0</v>
      </c>
      <c r="E71" s="142">
        <f>JULI!F70</f>
        <v>0</v>
      </c>
      <c r="F71" s="143">
        <f t="shared" si="0"/>
        <v>0</v>
      </c>
      <c r="G71" s="166">
        <f>JULI!H70</f>
        <v>0</v>
      </c>
      <c r="H71" s="172">
        <f>JULI!I70</f>
        <v>0</v>
      </c>
      <c r="I71" s="168">
        <f>JULI!R70</f>
        <v>0</v>
      </c>
      <c r="J71" s="145">
        <f>JULI!S70</f>
        <v>0</v>
      </c>
      <c r="K71" s="177">
        <f>JULI!T70</f>
        <v>0</v>
      </c>
      <c r="L71" s="141">
        <f>JULI!U70</f>
        <v>0</v>
      </c>
      <c r="M71" s="144">
        <f>JULI!V70</f>
        <v>0</v>
      </c>
      <c r="N71" s="144">
        <f>JULI!W70</f>
        <v>0</v>
      </c>
      <c r="O71" s="146">
        <f>JULI!X70</f>
        <v>0</v>
      </c>
      <c r="P71" s="147">
        <f>JULI!Y70</f>
        <v>0</v>
      </c>
      <c r="Q71" s="223" t="b">
        <f>IF(LEFT(JULI!L70,1)="V",JULI!R70+JULI!U70)</f>
        <v>0</v>
      </c>
      <c r="R71" s="243">
        <f>JULI!Z70</f>
        <v>0</v>
      </c>
      <c r="S71" s="244">
        <f>JULI!AB70</f>
        <v>0</v>
      </c>
    </row>
    <row r="72" spans="1:19" ht="12.75" customHeight="1" x14ac:dyDescent="0.2">
      <c r="A72" s="716">
        <f>JULI!B71</f>
        <v>42929</v>
      </c>
      <c r="B72" s="113">
        <f>JULI!C71</f>
        <v>0</v>
      </c>
      <c r="C72" s="114">
        <f>JULI!D71</f>
        <v>0</v>
      </c>
      <c r="D72" s="114">
        <f>JULI!E71</f>
        <v>0</v>
      </c>
      <c r="E72" s="114">
        <f>JULI!F71</f>
        <v>0</v>
      </c>
      <c r="F72" s="115">
        <f t="shared" ref="F72:F135" si="1">D72-C72-E72</f>
        <v>0</v>
      </c>
      <c r="G72" s="151">
        <f>JULI!H71</f>
        <v>0</v>
      </c>
      <c r="H72" s="170">
        <f>JULI!I71</f>
        <v>0</v>
      </c>
      <c r="I72" s="159">
        <f>JULI!R71</f>
        <v>0</v>
      </c>
      <c r="J72" s="117">
        <f>JULI!S71</f>
        <v>0</v>
      </c>
      <c r="K72" s="175">
        <f>JULI!T71</f>
        <v>0</v>
      </c>
      <c r="L72" s="113">
        <f>JULI!U71</f>
        <v>0</v>
      </c>
      <c r="M72" s="116">
        <f>JULI!V71</f>
        <v>0</v>
      </c>
      <c r="N72" s="116">
        <f>JULI!W71</f>
        <v>0</v>
      </c>
      <c r="O72" s="118">
        <f>JULI!X71</f>
        <v>0</v>
      </c>
      <c r="P72" s="119">
        <f>JULI!Y71</f>
        <v>0</v>
      </c>
      <c r="Q72" s="221" t="b">
        <f>IF(LEFT(JULI!L71,1)="V",JULI!R71+JULI!U71)</f>
        <v>0</v>
      </c>
      <c r="R72" s="239">
        <f>JULI!Z71</f>
        <v>0</v>
      </c>
      <c r="S72" s="240">
        <f>JULI!AB71</f>
        <v>0</v>
      </c>
    </row>
    <row r="73" spans="1:19" ht="12.75" customHeight="1" x14ac:dyDescent="0.2">
      <c r="A73" s="717"/>
      <c r="B73" s="120">
        <f>JULI!C72</f>
        <v>0</v>
      </c>
      <c r="C73" s="121">
        <f>JULI!D72</f>
        <v>0</v>
      </c>
      <c r="D73" s="121">
        <f>JULI!E72</f>
        <v>0</v>
      </c>
      <c r="E73" s="121">
        <f>JULI!F72</f>
        <v>0</v>
      </c>
      <c r="F73" s="122">
        <f t="shared" si="1"/>
        <v>0</v>
      </c>
      <c r="G73" s="152">
        <f>JULI!H72</f>
        <v>0</v>
      </c>
      <c r="H73" s="171">
        <f>JULI!I72</f>
        <v>0</v>
      </c>
      <c r="I73" s="160">
        <f>JULI!R72</f>
        <v>0</v>
      </c>
      <c r="J73" s="124">
        <f>JULI!S72</f>
        <v>0</v>
      </c>
      <c r="K73" s="176">
        <f>JULI!T72</f>
        <v>0</v>
      </c>
      <c r="L73" s="120">
        <f>JULI!U72</f>
        <v>0</v>
      </c>
      <c r="M73" s="123">
        <f>JULI!V72</f>
        <v>0</v>
      </c>
      <c r="N73" s="123">
        <f>JULI!W72</f>
        <v>0</v>
      </c>
      <c r="O73" s="125">
        <f>JULI!X72</f>
        <v>0</v>
      </c>
      <c r="P73" s="126">
        <f>JULI!Y72</f>
        <v>0</v>
      </c>
      <c r="Q73" s="222" t="b">
        <f>IF(LEFT(JULI!L72,1)="V",JULI!R72+JULI!U72)</f>
        <v>0</v>
      </c>
      <c r="R73" s="241">
        <f>JULI!Z72</f>
        <v>0</v>
      </c>
      <c r="S73" s="242">
        <f>JULI!AB72</f>
        <v>0</v>
      </c>
    </row>
    <row r="74" spans="1:19" ht="12.75" customHeight="1" x14ac:dyDescent="0.2">
      <c r="A74" s="717"/>
      <c r="B74" s="120">
        <f>JULI!C73</f>
        <v>0</v>
      </c>
      <c r="C74" s="121">
        <f>JULI!D73</f>
        <v>0</v>
      </c>
      <c r="D74" s="121">
        <f>JULI!E73</f>
        <v>0</v>
      </c>
      <c r="E74" s="121">
        <f>JULI!F73</f>
        <v>0</v>
      </c>
      <c r="F74" s="122">
        <f t="shared" si="1"/>
        <v>0</v>
      </c>
      <c r="G74" s="152">
        <f>JULI!H73</f>
        <v>0</v>
      </c>
      <c r="H74" s="171">
        <f>JULI!I73</f>
        <v>0</v>
      </c>
      <c r="I74" s="160">
        <f>JULI!R73</f>
        <v>0</v>
      </c>
      <c r="J74" s="124">
        <f>JULI!S73</f>
        <v>0</v>
      </c>
      <c r="K74" s="176">
        <f>JULI!T73</f>
        <v>0</v>
      </c>
      <c r="L74" s="120">
        <f>JULI!U73</f>
        <v>0</v>
      </c>
      <c r="M74" s="123">
        <f>JULI!V73</f>
        <v>0</v>
      </c>
      <c r="N74" s="123">
        <f>JULI!W73</f>
        <v>0</v>
      </c>
      <c r="O74" s="125">
        <f>JULI!X73</f>
        <v>0</v>
      </c>
      <c r="P74" s="126">
        <f>JULI!Y73</f>
        <v>0</v>
      </c>
      <c r="Q74" s="222" t="b">
        <f>IF(LEFT(JULI!L73,1)="V",JULI!R73+JULI!U73)</f>
        <v>0</v>
      </c>
      <c r="R74" s="241">
        <f>JULI!Z73</f>
        <v>0</v>
      </c>
      <c r="S74" s="242">
        <f>JULI!AB73</f>
        <v>0</v>
      </c>
    </row>
    <row r="75" spans="1:19" ht="12.75" customHeight="1" x14ac:dyDescent="0.2">
      <c r="A75" s="717"/>
      <c r="B75" s="120">
        <f>JULI!C74</f>
        <v>0</v>
      </c>
      <c r="C75" s="121">
        <f>JULI!D74</f>
        <v>0</v>
      </c>
      <c r="D75" s="121">
        <f>JULI!E74</f>
        <v>0</v>
      </c>
      <c r="E75" s="121">
        <f>JULI!F74</f>
        <v>0</v>
      </c>
      <c r="F75" s="122">
        <f t="shared" si="1"/>
        <v>0</v>
      </c>
      <c r="G75" s="152">
        <f>JULI!H74</f>
        <v>0</v>
      </c>
      <c r="H75" s="171">
        <f>JULI!I74</f>
        <v>0</v>
      </c>
      <c r="I75" s="160">
        <f>JULI!R74</f>
        <v>0</v>
      </c>
      <c r="J75" s="124">
        <f>JULI!S74</f>
        <v>0</v>
      </c>
      <c r="K75" s="176">
        <f>JULI!T74</f>
        <v>0</v>
      </c>
      <c r="L75" s="120">
        <f>JULI!U74</f>
        <v>0</v>
      </c>
      <c r="M75" s="123">
        <f>JULI!V74</f>
        <v>0</v>
      </c>
      <c r="N75" s="123">
        <f>JULI!W74</f>
        <v>0</v>
      </c>
      <c r="O75" s="125">
        <f>JULI!X74</f>
        <v>0</v>
      </c>
      <c r="P75" s="126">
        <f>JULI!Y74</f>
        <v>0</v>
      </c>
      <c r="Q75" s="222" t="b">
        <f>IF(LEFT(JULI!L74,1)="V",JULI!R74+JULI!U74)</f>
        <v>0</v>
      </c>
      <c r="R75" s="241">
        <f>JULI!Z74</f>
        <v>0</v>
      </c>
      <c r="S75" s="242">
        <f>JULI!AB74</f>
        <v>0</v>
      </c>
    </row>
    <row r="76" spans="1:19" ht="13.5" customHeight="1" thickBot="1" x14ac:dyDescent="0.25">
      <c r="A76" s="718"/>
      <c r="B76" s="127" t="e">
        <f>JULI!C75</f>
        <v>#REF!</v>
      </c>
      <c r="C76" s="128">
        <f>JULI!D75</f>
        <v>0</v>
      </c>
      <c r="D76" s="128">
        <f>JULI!E75</f>
        <v>0</v>
      </c>
      <c r="E76" s="128">
        <f>JULI!F75</f>
        <v>0</v>
      </c>
      <c r="F76" s="129">
        <f t="shared" si="1"/>
        <v>0</v>
      </c>
      <c r="G76" s="153">
        <f>JULI!H75</f>
        <v>0</v>
      </c>
      <c r="H76" s="173">
        <f>JULI!I75</f>
        <v>0</v>
      </c>
      <c r="I76" s="161">
        <f>JULI!R75</f>
        <v>0</v>
      </c>
      <c r="J76" s="131">
        <f>JULI!S75</f>
        <v>0</v>
      </c>
      <c r="K76" s="178">
        <f>JULI!T75</f>
        <v>0</v>
      </c>
      <c r="L76" s="127">
        <f>JULI!U75</f>
        <v>0</v>
      </c>
      <c r="M76" s="130">
        <f>JULI!V75</f>
        <v>0</v>
      </c>
      <c r="N76" s="130">
        <f>JULI!W75</f>
        <v>0</v>
      </c>
      <c r="O76" s="132">
        <f>JULI!X75</f>
        <v>0</v>
      </c>
      <c r="P76" s="133">
        <f>JULI!Y75</f>
        <v>0</v>
      </c>
      <c r="Q76" s="224" t="b">
        <f>IF(LEFT(JULI!L75,1)="V",JULI!R75+JULI!U75)</f>
        <v>0</v>
      </c>
      <c r="R76" s="243">
        <f>JULI!Z75</f>
        <v>0</v>
      </c>
      <c r="S76" s="244">
        <f>JULI!AB75</f>
        <v>0</v>
      </c>
    </row>
    <row r="77" spans="1:19" ht="12.75" customHeight="1" x14ac:dyDescent="0.2">
      <c r="A77" s="716">
        <f>JULI!B76</f>
        <v>42930</v>
      </c>
      <c r="B77" s="113">
        <f>JULI!C76</f>
        <v>0</v>
      </c>
      <c r="C77" s="114">
        <f>JULI!D76</f>
        <v>0</v>
      </c>
      <c r="D77" s="114">
        <f>JULI!E76</f>
        <v>0</v>
      </c>
      <c r="E77" s="114">
        <f>JULI!F76</f>
        <v>0</v>
      </c>
      <c r="F77" s="115">
        <f t="shared" si="1"/>
        <v>0</v>
      </c>
      <c r="G77" s="151">
        <f>JULI!H76</f>
        <v>0</v>
      </c>
      <c r="H77" s="170">
        <f>JULI!I76</f>
        <v>0</v>
      </c>
      <c r="I77" s="159">
        <f>JULI!R76</f>
        <v>0</v>
      </c>
      <c r="J77" s="117">
        <f>JULI!S76</f>
        <v>0</v>
      </c>
      <c r="K77" s="175">
        <f>JULI!T76</f>
        <v>0</v>
      </c>
      <c r="L77" s="113">
        <f>JULI!U76</f>
        <v>0</v>
      </c>
      <c r="M77" s="116">
        <f>JULI!V76</f>
        <v>0</v>
      </c>
      <c r="N77" s="116">
        <f>JULI!W76</f>
        <v>0</v>
      </c>
      <c r="O77" s="118">
        <f>JULI!X76</f>
        <v>0</v>
      </c>
      <c r="P77" s="119">
        <f>JULI!Y76</f>
        <v>0</v>
      </c>
      <c r="Q77" s="221" t="b">
        <f>IF(LEFT(JULI!L76,1)="V",JULI!R76+JULI!U76)</f>
        <v>0</v>
      </c>
      <c r="R77" s="239">
        <f>JULI!Z76</f>
        <v>0</v>
      </c>
      <c r="S77" s="240">
        <f>JULI!AB76</f>
        <v>0</v>
      </c>
    </row>
    <row r="78" spans="1:19" ht="12.75" customHeight="1" x14ac:dyDescent="0.2">
      <c r="A78" s="717"/>
      <c r="B78" s="120">
        <f>JULI!C77</f>
        <v>0</v>
      </c>
      <c r="C78" s="121">
        <f>JULI!D77</f>
        <v>0</v>
      </c>
      <c r="D78" s="121">
        <f>JULI!E77</f>
        <v>0</v>
      </c>
      <c r="E78" s="121">
        <f>JULI!F77</f>
        <v>0</v>
      </c>
      <c r="F78" s="122">
        <f t="shared" si="1"/>
        <v>0</v>
      </c>
      <c r="G78" s="152">
        <f>JULI!H77</f>
        <v>0</v>
      </c>
      <c r="H78" s="171">
        <f>JULI!I77</f>
        <v>0</v>
      </c>
      <c r="I78" s="160">
        <f>JULI!R77</f>
        <v>0</v>
      </c>
      <c r="J78" s="124">
        <f>JULI!S77</f>
        <v>0</v>
      </c>
      <c r="K78" s="176">
        <f>JULI!T77</f>
        <v>0</v>
      </c>
      <c r="L78" s="120">
        <f>JULI!U77</f>
        <v>0</v>
      </c>
      <c r="M78" s="123">
        <f>JULI!V77</f>
        <v>0</v>
      </c>
      <c r="N78" s="123">
        <f>JULI!W77</f>
        <v>0</v>
      </c>
      <c r="O78" s="125">
        <f>JULI!X77</f>
        <v>0</v>
      </c>
      <c r="P78" s="126">
        <f>JULI!Y77</f>
        <v>0</v>
      </c>
      <c r="Q78" s="222" t="b">
        <f>IF(LEFT(JULI!L77,1)="V",JULI!R77+JULI!U77)</f>
        <v>0</v>
      </c>
      <c r="R78" s="241">
        <f>JULI!Z77</f>
        <v>0</v>
      </c>
      <c r="S78" s="242">
        <f>JULI!AB77</f>
        <v>0</v>
      </c>
    </row>
    <row r="79" spans="1:19" ht="12.75" customHeight="1" x14ac:dyDescent="0.2">
      <c r="A79" s="717"/>
      <c r="B79" s="120">
        <f>JULI!C78</f>
        <v>0</v>
      </c>
      <c r="C79" s="121">
        <f>JULI!D78</f>
        <v>0</v>
      </c>
      <c r="D79" s="121">
        <f>JULI!E78</f>
        <v>0</v>
      </c>
      <c r="E79" s="121">
        <f>JULI!F78</f>
        <v>0</v>
      </c>
      <c r="F79" s="122">
        <f t="shared" si="1"/>
        <v>0</v>
      </c>
      <c r="G79" s="152">
        <f>JULI!H78</f>
        <v>0</v>
      </c>
      <c r="H79" s="171">
        <f>JULI!I78</f>
        <v>0</v>
      </c>
      <c r="I79" s="160">
        <f>JULI!R78</f>
        <v>0</v>
      </c>
      <c r="J79" s="124">
        <f>JULI!S78</f>
        <v>0</v>
      </c>
      <c r="K79" s="176">
        <f>JULI!T78</f>
        <v>0</v>
      </c>
      <c r="L79" s="120">
        <f>JULI!U78</f>
        <v>0</v>
      </c>
      <c r="M79" s="123">
        <f>JULI!V78</f>
        <v>0</v>
      </c>
      <c r="N79" s="123">
        <f>JULI!W78</f>
        <v>0</v>
      </c>
      <c r="O79" s="125">
        <f>JULI!X78</f>
        <v>0</v>
      </c>
      <c r="P79" s="126">
        <f>JULI!Y78</f>
        <v>0</v>
      </c>
      <c r="Q79" s="222" t="b">
        <f>IF(LEFT(JULI!L78,1)="V",JULI!R78+JULI!U78)</f>
        <v>0</v>
      </c>
      <c r="R79" s="241">
        <f>JULI!Z78</f>
        <v>0</v>
      </c>
      <c r="S79" s="242">
        <f>JULI!AB78</f>
        <v>0</v>
      </c>
    </row>
    <row r="80" spans="1:19" ht="12.75" customHeight="1" x14ac:dyDescent="0.2">
      <c r="A80" s="717"/>
      <c r="B80" s="120">
        <f>JULI!C79</f>
        <v>0</v>
      </c>
      <c r="C80" s="121">
        <f>JULI!D79</f>
        <v>0</v>
      </c>
      <c r="D80" s="121">
        <f>JULI!E79</f>
        <v>0</v>
      </c>
      <c r="E80" s="121">
        <f>JULI!F79</f>
        <v>0</v>
      </c>
      <c r="F80" s="122">
        <f t="shared" si="1"/>
        <v>0</v>
      </c>
      <c r="G80" s="152">
        <f>JULI!H79</f>
        <v>0</v>
      </c>
      <c r="H80" s="171">
        <f>JULI!I79</f>
        <v>0</v>
      </c>
      <c r="I80" s="160">
        <f>JULI!R79</f>
        <v>0</v>
      </c>
      <c r="J80" s="124">
        <f>JULI!S79</f>
        <v>0</v>
      </c>
      <c r="K80" s="176">
        <f>JULI!T79</f>
        <v>0</v>
      </c>
      <c r="L80" s="120">
        <f>JULI!U79</f>
        <v>0</v>
      </c>
      <c r="M80" s="123">
        <f>JULI!V79</f>
        <v>0</v>
      </c>
      <c r="N80" s="123">
        <f>JULI!W79</f>
        <v>0</v>
      </c>
      <c r="O80" s="125">
        <f>JULI!X79</f>
        <v>0</v>
      </c>
      <c r="P80" s="126">
        <f>JULI!Y79</f>
        <v>0</v>
      </c>
      <c r="Q80" s="222" t="b">
        <f>IF(LEFT(JULI!L79,1)="V",JULI!R79+JULI!U79)</f>
        <v>0</v>
      </c>
      <c r="R80" s="241">
        <f>JULI!Z79</f>
        <v>0</v>
      </c>
      <c r="S80" s="242">
        <f>JULI!AB79</f>
        <v>0</v>
      </c>
    </row>
    <row r="81" spans="1:19" ht="13.5" customHeight="1" thickBot="1" x14ac:dyDescent="0.25">
      <c r="A81" s="718"/>
      <c r="B81" s="127" t="e">
        <f>JULI!C80</f>
        <v>#REF!</v>
      </c>
      <c r="C81" s="128">
        <f>JULI!D80</f>
        <v>0</v>
      </c>
      <c r="D81" s="128">
        <f>JULI!E80</f>
        <v>0</v>
      </c>
      <c r="E81" s="128">
        <f>JULI!F80</f>
        <v>0</v>
      </c>
      <c r="F81" s="129">
        <f t="shared" si="1"/>
        <v>0</v>
      </c>
      <c r="G81" s="153">
        <f>JULI!H80</f>
        <v>0</v>
      </c>
      <c r="H81" s="173">
        <f>JULI!I80</f>
        <v>0</v>
      </c>
      <c r="I81" s="161">
        <f>JULI!R80</f>
        <v>0</v>
      </c>
      <c r="J81" s="131">
        <f>JULI!S80</f>
        <v>0</v>
      </c>
      <c r="K81" s="178">
        <f>JULI!T80</f>
        <v>0</v>
      </c>
      <c r="L81" s="127">
        <f>JULI!U80</f>
        <v>0</v>
      </c>
      <c r="M81" s="130">
        <f>JULI!V80</f>
        <v>0</v>
      </c>
      <c r="N81" s="130">
        <f>JULI!W80</f>
        <v>0</v>
      </c>
      <c r="O81" s="132">
        <f>JULI!X80</f>
        <v>0</v>
      </c>
      <c r="P81" s="133">
        <f>JULI!Y80</f>
        <v>0</v>
      </c>
      <c r="Q81" s="224" t="b">
        <f>IF(LEFT(JULI!L80,1)="V",JULI!R80+JULI!U80)</f>
        <v>0</v>
      </c>
      <c r="R81" s="243">
        <f>JULI!Z80</f>
        <v>0</v>
      </c>
      <c r="S81" s="244">
        <f>JULI!AB80</f>
        <v>0</v>
      </c>
    </row>
    <row r="82" spans="1:19" ht="12.75" customHeight="1" x14ac:dyDescent="0.2">
      <c r="A82" s="716">
        <f>JULI!B81</f>
        <v>42931</v>
      </c>
      <c r="B82" s="113">
        <f>JULI!C81</f>
        <v>0</v>
      </c>
      <c r="C82" s="114">
        <f>JULI!D81</f>
        <v>0</v>
      </c>
      <c r="D82" s="114">
        <f>JULI!E81</f>
        <v>0</v>
      </c>
      <c r="E82" s="114">
        <f>JULI!F81</f>
        <v>0</v>
      </c>
      <c r="F82" s="115">
        <f t="shared" si="1"/>
        <v>0</v>
      </c>
      <c r="G82" s="151">
        <f>JULI!H81</f>
        <v>0</v>
      </c>
      <c r="H82" s="170">
        <f>JULI!I81</f>
        <v>0</v>
      </c>
      <c r="I82" s="159">
        <f>JULI!R81</f>
        <v>0</v>
      </c>
      <c r="J82" s="117">
        <f>JULI!S81</f>
        <v>0</v>
      </c>
      <c r="K82" s="175">
        <f>JULI!T81</f>
        <v>0</v>
      </c>
      <c r="L82" s="113">
        <f>JULI!U81</f>
        <v>0</v>
      </c>
      <c r="M82" s="116">
        <f>JULI!V81</f>
        <v>0</v>
      </c>
      <c r="N82" s="116">
        <f>JULI!W81</f>
        <v>0</v>
      </c>
      <c r="O82" s="118">
        <f>JULI!X81</f>
        <v>0</v>
      </c>
      <c r="P82" s="119">
        <f>JULI!Y81</f>
        <v>0</v>
      </c>
      <c r="Q82" s="221" t="b">
        <f>IF(LEFT(JULI!L81,1)="V",JULI!R81+JULI!U81)</f>
        <v>0</v>
      </c>
      <c r="R82" s="239">
        <f>JULI!Z81</f>
        <v>0</v>
      </c>
      <c r="S82" s="240">
        <f>JULI!AB81</f>
        <v>0</v>
      </c>
    </row>
    <row r="83" spans="1:19" ht="12.75" customHeight="1" x14ac:dyDescent="0.2">
      <c r="A83" s="717"/>
      <c r="B83" s="120">
        <f>JULI!C82</f>
        <v>0</v>
      </c>
      <c r="C83" s="121">
        <f>JULI!D82</f>
        <v>0</v>
      </c>
      <c r="D83" s="121">
        <f>JULI!E82</f>
        <v>0</v>
      </c>
      <c r="E83" s="121">
        <f>JULI!F82</f>
        <v>0</v>
      </c>
      <c r="F83" s="122">
        <f t="shared" si="1"/>
        <v>0</v>
      </c>
      <c r="G83" s="152">
        <f>JULI!H82</f>
        <v>0</v>
      </c>
      <c r="H83" s="171">
        <f>JULI!I82</f>
        <v>0</v>
      </c>
      <c r="I83" s="160">
        <f>JULI!R82</f>
        <v>0</v>
      </c>
      <c r="J83" s="124">
        <f>JULI!S82</f>
        <v>0</v>
      </c>
      <c r="K83" s="176">
        <f>JULI!T82</f>
        <v>0</v>
      </c>
      <c r="L83" s="120">
        <f>JULI!U82</f>
        <v>0</v>
      </c>
      <c r="M83" s="123">
        <f>JULI!V82</f>
        <v>0</v>
      </c>
      <c r="N83" s="123">
        <f>JULI!W82</f>
        <v>0</v>
      </c>
      <c r="O83" s="125">
        <f>JULI!X82</f>
        <v>0</v>
      </c>
      <c r="P83" s="126">
        <f>JULI!Y82</f>
        <v>0</v>
      </c>
      <c r="Q83" s="222" t="b">
        <f>IF(LEFT(JULI!L82,1)="V",JULI!R82+JULI!U82)</f>
        <v>0</v>
      </c>
      <c r="R83" s="241">
        <f>JULI!Z82</f>
        <v>0</v>
      </c>
      <c r="S83" s="242">
        <f>JULI!AB82</f>
        <v>0</v>
      </c>
    </row>
    <row r="84" spans="1:19" ht="12.75" customHeight="1" x14ac:dyDescent="0.2">
      <c r="A84" s="717"/>
      <c r="B84" s="120">
        <f>JULI!C83</f>
        <v>0</v>
      </c>
      <c r="C84" s="121">
        <f>JULI!D83</f>
        <v>0</v>
      </c>
      <c r="D84" s="121">
        <f>JULI!E83</f>
        <v>0</v>
      </c>
      <c r="E84" s="121">
        <f>JULI!F83</f>
        <v>0</v>
      </c>
      <c r="F84" s="122">
        <f t="shared" si="1"/>
        <v>0</v>
      </c>
      <c r="G84" s="152">
        <f>JULI!H83</f>
        <v>0</v>
      </c>
      <c r="H84" s="171">
        <f>JULI!I83</f>
        <v>0</v>
      </c>
      <c r="I84" s="160">
        <f>JULI!R83</f>
        <v>0</v>
      </c>
      <c r="J84" s="124">
        <f>JULI!S83</f>
        <v>0</v>
      </c>
      <c r="K84" s="176">
        <f>JULI!T83</f>
        <v>0</v>
      </c>
      <c r="L84" s="120">
        <f>JULI!U83</f>
        <v>0</v>
      </c>
      <c r="M84" s="123">
        <f>JULI!V83</f>
        <v>0</v>
      </c>
      <c r="N84" s="123">
        <f>JULI!W83</f>
        <v>0</v>
      </c>
      <c r="O84" s="125">
        <f>JULI!X83</f>
        <v>0</v>
      </c>
      <c r="P84" s="126">
        <f>JULI!Y83</f>
        <v>0</v>
      </c>
      <c r="Q84" s="222" t="b">
        <f>IF(LEFT(JULI!L83,1)="V",JULI!R83+JULI!U83)</f>
        <v>0</v>
      </c>
      <c r="R84" s="241">
        <f>JULI!Z83</f>
        <v>0</v>
      </c>
      <c r="S84" s="242">
        <f>JULI!AB83</f>
        <v>0</v>
      </c>
    </row>
    <row r="85" spans="1:19" ht="12.75" customHeight="1" x14ac:dyDescent="0.2">
      <c r="A85" s="717"/>
      <c r="B85" s="120">
        <f>JULI!C84</f>
        <v>0</v>
      </c>
      <c r="C85" s="121">
        <f>JULI!D84</f>
        <v>0</v>
      </c>
      <c r="D85" s="121">
        <f>JULI!E84</f>
        <v>0</v>
      </c>
      <c r="E85" s="121">
        <f>JULI!F84</f>
        <v>0</v>
      </c>
      <c r="F85" s="122">
        <f t="shared" si="1"/>
        <v>0</v>
      </c>
      <c r="G85" s="152">
        <f>JULI!H84</f>
        <v>0</v>
      </c>
      <c r="H85" s="171">
        <f>JULI!I84</f>
        <v>0</v>
      </c>
      <c r="I85" s="160">
        <f>JULI!R84</f>
        <v>0</v>
      </c>
      <c r="J85" s="124">
        <f>JULI!S84</f>
        <v>0</v>
      </c>
      <c r="K85" s="176">
        <f>JULI!T84</f>
        <v>0</v>
      </c>
      <c r="L85" s="120">
        <f>JULI!U84</f>
        <v>0</v>
      </c>
      <c r="M85" s="123">
        <f>JULI!V84</f>
        <v>0</v>
      </c>
      <c r="N85" s="123">
        <f>JULI!W84</f>
        <v>0</v>
      </c>
      <c r="O85" s="125">
        <f>JULI!X84</f>
        <v>0</v>
      </c>
      <c r="P85" s="126">
        <f>JULI!Y84</f>
        <v>0</v>
      </c>
      <c r="Q85" s="222" t="b">
        <f>IF(LEFT(JULI!L84,1)="V",JULI!R84+JULI!U84)</f>
        <v>0</v>
      </c>
      <c r="R85" s="241">
        <f>JULI!Z84</f>
        <v>0</v>
      </c>
      <c r="S85" s="242">
        <f>JULI!AB84</f>
        <v>0</v>
      </c>
    </row>
    <row r="86" spans="1:19" ht="13.5" customHeight="1" thickBot="1" x14ac:dyDescent="0.25">
      <c r="A86" s="718"/>
      <c r="B86" s="127" t="e">
        <f>JULI!C85</f>
        <v>#REF!</v>
      </c>
      <c r="C86" s="128">
        <f>JULI!D85</f>
        <v>0</v>
      </c>
      <c r="D86" s="128">
        <f>JULI!E85</f>
        <v>0</v>
      </c>
      <c r="E86" s="128">
        <f>JULI!F85</f>
        <v>0</v>
      </c>
      <c r="F86" s="129">
        <f t="shared" si="1"/>
        <v>0</v>
      </c>
      <c r="G86" s="153">
        <f>JULI!H85</f>
        <v>0</v>
      </c>
      <c r="H86" s="173">
        <f>JULI!I85</f>
        <v>0</v>
      </c>
      <c r="I86" s="161">
        <f>JULI!R85</f>
        <v>0</v>
      </c>
      <c r="J86" s="131">
        <f>JULI!S85</f>
        <v>0</v>
      </c>
      <c r="K86" s="178">
        <f>JULI!T85</f>
        <v>0</v>
      </c>
      <c r="L86" s="127">
        <f>JULI!U85</f>
        <v>0</v>
      </c>
      <c r="M86" s="130">
        <f>JULI!V85</f>
        <v>0</v>
      </c>
      <c r="N86" s="130">
        <f>JULI!W85</f>
        <v>0</v>
      </c>
      <c r="O86" s="132">
        <f>JULI!X85</f>
        <v>0</v>
      </c>
      <c r="P86" s="133">
        <f>JULI!Y85</f>
        <v>0</v>
      </c>
      <c r="Q86" s="224" t="b">
        <f>IF(LEFT(JULI!L85,1)="V",JULI!R85+JULI!U85)</f>
        <v>0</v>
      </c>
      <c r="R86" s="243">
        <f>JULI!Z85</f>
        <v>0</v>
      </c>
      <c r="S86" s="244">
        <f>JULI!AB85</f>
        <v>0</v>
      </c>
    </row>
    <row r="87" spans="1:19" ht="12.75" customHeight="1" x14ac:dyDescent="0.2">
      <c r="A87" s="716">
        <f>JULI!B86</f>
        <v>42932</v>
      </c>
      <c r="B87" s="134">
        <f>JULI!C86</f>
        <v>0</v>
      </c>
      <c r="C87" s="135">
        <f>JULI!D86</f>
        <v>0</v>
      </c>
      <c r="D87" s="135">
        <f>JULI!E86</f>
        <v>0</v>
      </c>
      <c r="E87" s="135">
        <f>JULI!F86</f>
        <v>0</v>
      </c>
      <c r="F87" s="136">
        <f t="shared" si="1"/>
        <v>0</v>
      </c>
      <c r="G87" s="167">
        <f>JULI!H86</f>
        <v>0</v>
      </c>
      <c r="H87" s="174">
        <f>JULI!I86</f>
        <v>0</v>
      </c>
      <c r="I87" s="169">
        <f>JULI!R86</f>
        <v>0</v>
      </c>
      <c r="J87" s="138">
        <f>JULI!S86</f>
        <v>0</v>
      </c>
      <c r="K87" s="179">
        <f>JULI!T86</f>
        <v>0</v>
      </c>
      <c r="L87" s="134">
        <f>JULI!U86</f>
        <v>0</v>
      </c>
      <c r="M87" s="137">
        <f>JULI!V86</f>
        <v>0</v>
      </c>
      <c r="N87" s="137">
        <f>JULI!W86</f>
        <v>0</v>
      </c>
      <c r="O87" s="139">
        <f>JULI!X86</f>
        <v>0</v>
      </c>
      <c r="P87" s="140">
        <f>JULI!Y86</f>
        <v>0</v>
      </c>
      <c r="Q87" s="225" t="b">
        <f>IF(LEFT(JULI!L86,1)="V",JULI!R86+JULI!U86)</f>
        <v>0</v>
      </c>
      <c r="R87" s="247">
        <f>JULI!Z86</f>
        <v>0</v>
      </c>
      <c r="S87" s="248">
        <f>JULI!AB86</f>
        <v>0</v>
      </c>
    </row>
    <row r="88" spans="1:19" ht="12.75" customHeight="1" x14ac:dyDescent="0.2">
      <c r="A88" s="717"/>
      <c r="B88" s="120">
        <f>JULI!C87</f>
        <v>0</v>
      </c>
      <c r="C88" s="121">
        <f>JULI!D87</f>
        <v>0</v>
      </c>
      <c r="D88" s="121">
        <f>JULI!E87</f>
        <v>0</v>
      </c>
      <c r="E88" s="121">
        <f>JULI!F87</f>
        <v>0</v>
      </c>
      <c r="F88" s="122">
        <f t="shared" si="1"/>
        <v>0</v>
      </c>
      <c r="G88" s="152">
        <f>JULI!H87</f>
        <v>0</v>
      </c>
      <c r="H88" s="171">
        <f>JULI!I87</f>
        <v>0</v>
      </c>
      <c r="I88" s="160">
        <f>JULI!R87</f>
        <v>0</v>
      </c>
      <c r="J88" s="124">
        <f>JULI!S87</f>
        <v>0</v>
      </c>
      <c r="K88" s="176">
        <f>JULI!T87</f>
        <v>0</v>
      </c>
      <c r="L88" s="120">
        <f>JULI!U87</f>
        <v>0</v>
      </c>
      <c r="M88" s="123">
        <f>JULI!V87</f>
        <v>0</v>
      </c>
      <c r="N88" s="123">
        <f>JULI!W87</f>
        <v>0</v>
      </c>
      <c r="O88" s="125">
        <f>JULI!X87</f>
        <v>0</v>
      </c>
      <c r="P88" s="126">
        <f>JULI!Y87</f>
        <v>0</v>
      </c>
      <c r="Q88" s="222" t="b">
        <f>IF(LEFT(JULI!L87,1)="V",JULI!R87+JULI!U87)</f>
        <v>0</v>
      </c>
      <c r="R88" s="241">
        <f>JULI!Z87</f>
        <v>0</v>
      </c>
      <c r="S88" s="242">
        <f>JULI!AB87</f>
        <v>0</v>
      </c>
    </row>
    <row r="89" spans="1:19" ht="12.75" customHeight="1" x14ac:dyDescent="0.2">
      <c r="A89" s="717"/>
      <c r="B89" s="120">
        <f>JULI!C88</f>
        <v>0</v>
      </c>
      <c r="C89" s="121">
        <f>JULI!D88</f>
        <v>0</v>
      </c>
      <c r="D89" s="121">
        <f>JULI!E88</f>
        <v>0</v>
      </c>
      <c r="E89" s="121">
        <f>JULI!F88</f>
        <v>0</v>
      </c>
      <c r="F89" s="122">
        <f t="shared" si="1"/>
        <v>0</v>
      </c>
      <c r="G89" s="152">
        <f>JULI!H88</f>
        <v>0</v>
      </c>
      <c r="H89" s="171">
        <f>JULI!I88</f>
        <v>0</v>
      </c>
      <c r="I89" s="160">
        <f>JULI!R88</f>
        <v>0</v>
      </c>
      <c r="J89" s="124">
        <f>JULI!S88</f>
        <v>0</v>
      </c>
      <c r="K89" s="176">
        <f>JULI!T88</f>
        <v>0</v>
      </c>
      <c r="L89" s="120">
        <f>JULI!U88</f>
        <v>0</v>
      </c>
      <c r="M89" s="123">
        <f>JULI!V88</f>
        <v>0</v>
      </c>
      <c r="N89" s="123">
        <f>JULI!W88</f>
        <v>0</v>
      </c>
      <c r="O89" s="125">
        <f>JULI!X88</f>
        <v>0</v>
      </c>
      <c r="P89" s="126">
        <f>JULI!Y88</f>
        <v>0</v>
      </c>
      <c r="Q89" s="222" t="b">
        <f>IF(LEFT(JULI!L88,1)="V",JULI!R88+JULI!U88)</f>
        <v>0</v>
      </c>
      <c r="R89" s="241">
        <f>JULI!Z88</f>
        <v>0</v>
      </c>
      <c r="S89" s="242">
        <f>JULI!AB88</f>
        <v>0</v>
      </c>
    </row>
    <row r="90" spans="1:19" ht="12.75" customHeight="1" x14ac:dyDescent="0.2">
      <c r="A90" s="717"/>
      <c r="B90" s="120">
        <f>JULI!C89</f>
        <v>0</v>
      </c>
      <c r="C90" s="121">
        <f>JULI!D89</f>
        <v>0</v>
      </c>
      <c r="D90" s="121">
        <f>JULI!E89</f>
        <v>0</v>
      </c>
      <c r="E90" s="121">
        <f>JULI!F89</f>
        <v>0</v>
      </c>
      <c r="F90" s="122">
        <f t="shared" si="1"/>
        <v>0</v>
      </c>
      <c r="G90" s="152">
        <f>JULI!H89</f>
        <v>0</v>
      </c>
      <c r="H90" s="171">
        <f>JULI!I89</f>
        <v>0</v>
      </c>
      <c r="I90" s="160">
        <f>JULI!R89</f>
        <v>0</v>
      </c>
      <c r="J90" s="124">
        <f>JULI!S89</f>
        <v>0</v>
      </c>
      <c r="K90" s="176">
        <f>JULI!T89</f>
        <v>0</v>
      </c>
      <c r="L90" s="120">
        <f>JULI!U89</f>
        <v>0</v>
      </c>
      <c r="M90" s="123">
        <f>JULI!V89</f>
        <v>0</v>
      </c>
      <c r="N90" s="123">
        <f>JULI!W89</f>
        <v>0</v>
      </c>
      <c r="O90" s="125">
        <f>JULI!X89</f>
        <v>0</v>
      </c>
      <c r="P90" s="126">
        <f>JULI!Y89</f>
        <v>0</v>
      </c>
      <c r="Q90" s="222" t="b">
        <f>IF(LEFT(JULI!L89,1)="V",JULI!R89+JULI!U89)</f>
        <v>0</v>
      </c>
      <c r="R90" s="241">
        <f>JULI!Z89</f>
        <v>0</v>
      </c>
      <c r="S90" s="242">
        <f>JULI!AB89</f>
        <v>0</v>
      </c>
    </row>
    <row r="91" spans="1:19" ht="13.5" customHeight="1" thickBot="1" x14ac:dyDescent="0.25">
      <c r="A91" s="718"/>
      <c r="B91" s="141" t="e">
        <f>JULI!C90</f>
        <v>#REF!</v>
      </c>
      <c r="C91" s="142">
        <f>JULI!D90</f>
        <v>0</v>
      </c>
      <c r="D91" s="142">
        <f>JULI!E90</f>
        <v>0</v>
      </c>
      <c r="E91" s="142">
        <f>JULI!F90</f>
        <v>0</v>
      </c>
      <c r="F91" s="143">
        <f t="shared" si="1"/>
        <v>0</v>
      </c>
      <c r="G91" s="166">
        <f>JULI!H90</f>
        <v>0</v>
      </c>
      <c r="H91" s="172">
        <f>JULI!I90</f>
        <v>0</v>
      </c>
      <c r="I91" s="168">
        <f>JULI!R90</f>
        <v>0</v>
      </c>
      <c r="J91" s="145">
        <f>JULI!S90</f>
        <v>0</v>
      </c>
      <c r="K91" s="177">
        <f>JULI!T90</f>
        <v>0</v>
      </c>
      <c r="L91" s="141">
        <f>JULI!U90</f>
        <v>0</v>
      </c>
      <c r="M91" s="144">
        <f>JULI!V90</f>
        <v>0</v>
      </c>
      <c r="N91" s="144">
        <f>JULI!W90</f>
        <v>0</v>
      </c>
      <c r="O91" s="146">
        <f>JULI!X90</f>
        <v>0</v>
      </c>
      <c r="P91" s="147">
        <f>JULI!Y90</f>
        <v>0</v>
      </c>
      <c r="Q91" s="223" t="b">
        <f>IF(LEFT(JULI!L90,1)="V",JULI!R90+JULI!U90)</f>
        <v>0</v>
      </c>
      <c r="R91" s="245">
        <f>JULI!Z90</f>
        <v>0</v>
      </c>
      <c r="S91" s="246">
        <f>JULI!AB90</f>
        <v>0</v>
      </c>
    </row>
    <row r="92" spans="1:19" ht="12.75" customHeight="1" x14ac:dyDescent="0.2">
      <c r="A92" s="716">
        <f>JULI!B91</f>
        <v>42933</v>
      </c>
      <c r="B92" s="113">
        <f>JULI!C91</f>
        <v>0</v>
      </c>
      <c r="C92" s="114">
        <f>JULI!D91</f>
        <v>0</v>
      </c>
      <c r="D92" s="114">
        <f>JULI!E91</f>
        <v>0</v>
      </c>
      <c r="E92" s="114">
        <f>JULI!F91</f>
        <v>0</v>
      </c>
      <c r="F92" s="115">
        <f t="shared" si="1"/>
        <v>0</v>
      </c>
      <c r="G92" s="151">
        <f>JULI!H91</f>
        <v>0</v>
      </c>
      <c r="H92" s="170">
        <f>JULI!I91</f>
        <v>0</v>
      </c>
      <c r="I92" s="159">
        <f>JULI!R91</f>
        <v>0</v>
      </c>
      <c r="J92" s="117">
        <f>JULI!S91</f>
        <v>0</v>
      </c>
      <c r="K92" s="175">
        <f>JULI!T91</f>
        <v>0</v>
      </c>
      <c r="L92" s="113">
        <f>JULI!U91</f>
        <v>0</v>
      </c>
      <c r="M92" s="116">
        <f>JULI!V91</f>
        <v>0</v>
      </c>
      <c r="N92" s="116">
        <f>JULI!W91</f>
        <v>0</v>
      </c>
      <c r="O92" s="118">
        <f>JULI!X91</f>
        <v>0</v>
      </c>
      <c r="P92" s="119">
        <f>JULI!Y91</f>
        <v>0</v>
      </c>
      <c r="Q92" s="221" t="b">
        <f>IF(LEFT(JULI!L91,1)="V",JULI!R91+JULI!U91)</f>
        <v>0</v>
      </c>
      <c r="R92" s="239">
        <f>JULI!Z91</f>
        <v>0</v>
      </c>
      <c r="S92" s="240">
        <f>JULI!AB91</f>
        <v>0</v>
      </c>
    </row>
    <row r="93" spans="1:19" ht="12.75" customHeight="1" x14ac:dyDescent="0.2">
      <c r="A93" s="717"/>
      <c r="B93" s="120">
        <f>JULI!C92</f>
        <v>0</v>
      </c>
      <c r="C93" s="121">
        <f>JULI!D92</f>
        <v>0</v>
      </c>
      <c r="D93" s="121">
        <f>JULI!E92</f>
        <v>0</v>
      </c>
      <c r="E93" s="121">
        <f>JULI!F92</f>
        <v>0</v>
      </c>
      <c r="F93" s="122">
        <f t="shared" si="1"/>
        <v>0</v>
      </c>
      <c r="G93" s="152">
        <f>JULI!H92</f>
        <v>0</v>
      </c>
      <c r="H93" s="171">
        <f>JULI!I92</f>
        <v>0</v>
      </c>
      <c r="I93" s="160">
        <f>JULI!R92</f>
        <v>0</v>
      </c>
      <c r="J93" s="124">
        <f>JULI!S92</f>
        <v>0</v>
      </c>
      <c r="K93" s="176">
        <f>JULI!T92</f>
        <v>0</v>
      </c>
      <c r="L93" s="120">
        <f>JULI!U92</f>
        <v>0</v>
      </c>
      <c r="M93" s="123">
        <f>JULI!V92</f>
        <v>0</v>
      </c>
      <c r="N93" s="123">
        <f>JULI!W92</f>
        <v>0</v>
      </c>
      <c r="O93" s="125">
        <f>JULI!X92</f>
        <v>0</v>
      </c>
      <c r="P93" s="126">
        <f>JULI!Y92</f>
        <v>0</v>
      </c>
      <c r="Q93" s="222" t="b">
        <f>IF(LEFT(JULI!L92,1)="V",JULI!R92+JULI!U92)</f>
        <v>0</v>
      </c>
      <c r="R93" s="241">
        <f>JULI!Z92</f>
        <v>0</v>
      </c>
      <c r="S93" s="242">
        <f>JULI!AB92</f>
        <v>0</v>
      </c>
    </row>
    <row r="94" spans="1:19" ht="12.75" customHeight="1" x14ac:dyDescent="0.2">
      <c r="A94" s="717"/>
      <c r="B94" s="120">
        <f>JULI!C93</f>
        <v>0</v>
      </c>
      <c r="C94" s="121">
        <f>JULI!D93</f>
        <v>0</v>
      </c>
      <c r="D94" s="121">
        <f>JULI!E93</f>
        <v>0</v>
      </c>
      <c r="E94" s="121">
        <f>JULI!F93</f>
        <v>0</v>
      </c>
      <c r="F94" s="122">
        <f t="shared" si="1"/>
        <v>0</v>
      </c>
      <c r="G94" s="152">
        <f>JULI!H93</f>
        <v>0</v>
      </c>
      <c r="H94" s="171">
        <f>JULI!I93</f>
        <v>0</v>
      </c>
      <c r="I94" s="160">
        <f>JULI!R93</f>
        <v>0</v>
      </c>
      <c r="J94" s="124">
        <f>JULI!S93</f>
        <v>0</v>
      </c>
      <c r="K94" s="176">
        <f>JULI!T93</f>
        <v>0</v>
      </c>
      <c r="L94" s="120">
        <f>JULI!U93</f>
        <v>0</v>
      </c>
      <c r="M94" s="123">
        <f>JULI!V93</f>
        <v>0</v>
      </c>
      <c r="N94" s="123">
        <f>JULI!W93</f>
        <v>0</v>
      </c>
      <c r="O94" s="125">
        <f>JULI!X93</f>
        <v>0</v>
      </c>
      <c r="P94" s="126">
        <f>JULI!Y93</f>
        <v>0</v>
      </c>
      <c r="Q94" s="222" t="b">
        <f>IF(LEFT(JULI!L93,1)="V",JULI!R93+JULI!U93)</f>
        <v>0</v>
      </c>
      <c r="R94" s="241">
        <f>JULI!Z93</f>
        <v>0</v>
      </c>
      <c r="S94" s="242">
        <f>JULI!AB93</f>
        <v>0</v>
      </c>
    </row>
    <row r="95" spans="1:19" ht="12.75" customHeight="1" x14ac:dyDescent="0.2">
      <c r="A95" s="717"/>
      <c r="B95" s="120">
        <f>JULI!C94</f>
        <v>0</v>
      </c>
      <c r="C95" s="121">
        <f>JULI!D94</f>
        <v>0</v>
      </c>
      <c r="D95" s="121">
        <f>JULI!E94</f>
        <v>0</v>
      </c>
      <c r="E95" s="121">
        <f>JULI!F94</f>
        <v>0</v>
      </c>
      <c r="F95" s="122">
        <f t="shared" si="1"/>
        <v>0</v>
      </c>
      <c r="G95" s="152">
        <f>JULI!H94</f>
        <v>0</v>
      </c>
      <c r="H95" s="171">
        <f>JULI!I94</f>
        <v>0</v>
      </c>
      <c r="I95" s="160">
        <f>JULI!R94</f>
        <v>0</v>
      </c>
      <c r="J95" s="124">
        <f>JULI!S94</f>
        <v>0</v>
      </c>
      <c r="K95" s="176">
        <f>JULI!T94</f>
        <v>0</v>
      </c>
      <c r="L95" s="120">
        <f>JULI!U94</f>
        <v>0</v>
      </c>
      <c r="M95" s="123">
        <f>JULI!V94</f>
        <v>0</v>
      </c>
      <c r="N95" s="123">
        <f>JULI!W94</f>
        <v>0</v>
      </c>
      <c r="O95" s="125">
        <f>JULI!X94</f>
        <v>0</v>
      </c>
      <c r="P95" s="126">
        <f>JULI!Y94</f>
        <v>0</v>
      </c>
      <c r="Q95" s="222" t="b">
        <f>IF(LEFT(JULI!L94,1)="V",JULI!R94+JULI!U94)</f>
        <v>0</v>
      </c>
      <c r="R95" s="241">
        <f>JULI!Z94</f>
        <v>0</v>
      </c>
      <c r="S95" s="242">
        <f>JULI!AB94</f>
        <v>0</v>
      </c>
    </row>
    <row r="96" spans="1:19" ht="13.5" customHeight="1" thickBot="1" x14ac:dyDescent="0.25">
      <c r="A96" s="718"/>
      <c r="B96" s="127" t="e">
        <f>JULI!C95</f>
        <v>#REF!</v>
      </c>
      <c r="C96" s="128">
        <f>JULI!D95</f>
        <v>0</v>
      </c>
      <c r="D96" s="128">
        <f>JULI!E95</f>
        <v>0</v>
      </c>
      <c r="E96" s="128">
        <f>JULI!F95</f>
        <v>0</v>
      </c>
      <c r="F96" s="129">
        <f t="shared" si="1"/>
        <v>0</v>
      </c>
      <c r="G96" s="153">
        <f>JULI!H95</f>
        <v>0</v>
      </c>
      <c r="H96" s="173">
        <f>JULI!I95</f>
        <v>0</v>
      </c>
      <c r="I96" s="161">
        <f>JULI!R95</f>
        <v>0</v>
      </c>
      <c r="J96" s="131">
        <f>JULI!S95</f>
        <v>0</v>
      </c>
      <c r="K96" s="178">
        <f>JULI!T95</f>
        <v>0</v>
      </c>
      <c r="L96" s="127">
        <f>JULI!U95</f>
        <v>0</v>
      </c>
      <c r="M96" s="130">
        <f>JULI!V95</f>
        <v>0</v>
      </c>
      <c r="N96" s="130">
        <f>JULI!W95</f>
        <v>0</v>
      </c>
      <c r="O96" s="132">
        <f>JULI!X95</f>
        <v>0</v>
      </c>
      <c r="P96" s="133">
        <f>JULI!Y95</f>
        <v>0</v>
      </c>
      <c r="Q96" s="224" t="b">
        <f>IF(LEFT(JULI!L95,1)="V",JULI!R95+JULI!U95)</f>
        <v>0</v>
      </c>
      <c r="R96" s="243">
        <f>JULI!Z95</f>
        <v>0</v>
      </c>
      <c r="S96" s="244">
        <f>JULI!AB95</f>
        <v>0</v>
      </c>
    </row>
    <row r="97" spans="1:19" ht="12.75" customHeight="1" x14ac:dyDescent="0.2">
      <c r="A97" s="716">
        <f>JULI!B96</f>
        <v>42934</v>
      </c>
      <c r="B97" s="113">
        <f>JULI!C96</f>
        <v>0</v>
      </c>
      <c r="C97" s="114">
        <f>JULI!D96</f>
        <v>0</v>
      </c>
      <c r="D97" s="114">
        <f>JULI!E96</f>
        <v>0</v>
      </c>
      <c r="E97" s="114">
        <f>JULI!F96</f>
        <v>0</v>
      </c>
      <c r="F97" s="115">
        <f t="shared" si="1"/>
        <v>0</v>
      </c>
      <c r="G97" s="151">
        <f>JULI!H96</f>
        <v>0</v>
      </c>
      <c r="H97" s="170">
        <f>JULI!I96</f>
        <v>0</v>
      </c>
      <c r="I97" s="159">
        <f>JULI!R96</f>
        <v>0</v>
      </c>
      <c r="J97" s="117">
        <f>JULI!S96</f>
        <v>0</v>
      </c>
      <c r="K97" s="175">
        <f>JULI!T96</f>
        <v>0</v>
      </c>
      <c r="L97" s="113">
        <f>JULI!U96</f>
        <v>0</v>
      </c>
      <c r="M97" s="116">
        <f>JULI!V96</f>
        <v>0</v>
      </c>
      <c r="N97" s="116">
        <f>JULI!W96</f>
        <v>0</v>
      </c>
      <c r="O97" s="118">
        <f>JULI!X96</f>
        <v>0</v>
      </c>
      <c r="P97" s="119">
        <f>JULI!Y96</f>
        <v>0</v>
      </c>
      <c r="Q97" s="221" t="b">
        <f>IF(LEFT(JULI!L96,1)="V",JULI!R96+JULI!U96)</f>
        <v>0</v>
      </c>
      <c r="R97" s="239">
        <f>JULI!Z96</f>
        <v>0</v>
      </c>
      <c r="S97" s="240">
        <f>JULI!AB96</f>
        <v>0</v>
      </c>
    </row>
    <row r="98" spans="1:19" ht="12.75" customHeight="1" x14ac:dyDescent="0.2">
      <c r="A98" s="717"/>
      <c r="B98" s="120">
        <f>JULI!C97</f>
        <v>0</v>
      </c>
      <c r="C98" s="121">
        <f>JULI!D97</f>
        <v>0</v>
      </c>
      <c r="D98" s="121">
        <f>JULI!E97</f>
        <v>0</v>
      </c>
      <c r="E98" s="121">
        <f>JULI!F97</f>
        <v>0</v>
      </c>
      <c r="F98" s="122">
        <f t="shared" si="1"/>
        <v>0</v>
      </c>
      <c r="G98" s="152">
        <f>JULI!H97</f>
        <v>0</v>
      </c>
      <c r="H98" s="171">
        <f>JULI!I97</f>
        <v>0</v>
      </c>
      <c r="I98" s="160">
        <f>JULI!R97</f>
        <v>0</v>
      </c>
      <c r="J98" s="124">
        <f>JULI!S97</f>
        <v>0</v>
      </c>
      <c r="K98" s="176">
        <f>JULI!T97</f>
        <v>0</v>
      </c>
      <c r="L98" s="120">
        <f>JULI!U97</f>
        <v>0</v>
      </c>
      <c r="M98" s="123">
        <f>JULI!V97</f>
        <v>0</v>
      </c>
      <c r="N98" s="123">
        <f>JULI!W97</f>
        <v>0</v>
      </c>
      <c r="O98" s="125">
        <f>JULI!X97</f>
        <v>0</v>
      </c>
      <c r="P98" s="126">
        <f>JULI!Y97</f>
        <v>0</v>
      </c>
      <c r="Q98" s="222" t="b">
        <f>IF(LEFT(JULI!L97,1)="V",JULI!R97+JULI!U97)</f>
        <v>0</v>
      </c>
      <c r="R98" s="241">
        <f>JULI!Z97</f>
        <v>0</v>
      </c>
      <c r="S98" s="242">
        <f>JULI!AB97</f>
        <v>0</v>
      </c>
    </row>
    <row r="99" spans="1:19" ht="12.75" customHeight="1" x14ac:dyDescent="0.2">
      <c r="A99" s="717"/>
      <c r="B99" s="120">
        <f>JULI!C98</f>
        <v>0</v>
      </c>
      <c r="C99" s="121">
        <f>JULI!D98</f>
        <v>0</v>
      </c>
      <c r="D99" s="121">
        <f>JULI!E98</f>
        <v>0</v>
      </c>
      <c r="E99" s="121">
        <f>JULI!F98</f>
        <v>0</v>
      </c>
      <c r="F99" s="122">
        <f t="shared" si="1"/>
        <v>0</v>
      </c>
      <c r="G99" s="152">
        <f>JULI!H98</f>
        <v>0</v>
      </c>
      <c r="H99" s="171">
        <f>JULI!I98</f>
        <v>0</v>
      </c>
      <c r="I99" s="160">
        <f>JULI!R98</f>
        <v>0</v>
      </c>
      <c r="J99" s="124">
        <f>JULI!S98</f>
        <v>0</v>
      </c>
      <c r="K99" s="176">
        <f>JULI!T98</f>
        <v>0</v>
      </c>
      <c r="L99" s="120">
        <f>JULI!U98</f>
        <v>0</v>
      </c>
      <c r="M99" s="123">
        <f>JULI!V98</f>
        <v>0</v>
      </c>
      <c r="N99" s="123">
        <f>JULI!W98</f>
        <v>0</v>
      </c>
      <c r="O99" s="125">
        <f>JULI!X98</f>
        <v>0</v>
      </c>
      <c r="P99" s="126">
        <f>JULI!Y98</f>
        <v>0</v>
      </c>
      <c r="Q99" s="222" t="b">
        <f>IF(LEFT(JULI!L98,1)="V",JULI!R98+JULI!U98)</f>
        <v>0</v>
      </c>
      <c r="R99" s="241">
        <f>JULI!Z98</f>
        <v>0</v>
      </c>
      <c r="S99" s="242">
        <f>JULI!AB98</f>
        <v>0</v>
      </c>
    </row>
    <row r="100" spans="1:19" ht="12.75" customHeight="1" x14ac:dyDescent="0.2">
      <c r="A100" s="717"/>
      <c r="B100" s="120">
        <f>JULI!C99</f>
        <v>0</v>
      </c>
      <c r="C100" s="121">
        <f>JULI!D99</f>
        <v>0</v>
      </c>
      <c r="D100" s="121">
        <f>JULI!E99</f>
        <v>0</v>
      </c>
      <c r="E100" s="121">
        <f>JULI!F99</f>
        <v>0</v>
      </c>
      <c r="F100" s="122">
        <f t="shared" si="1"/>
        <v>0</v>
      </c>
      <c r="G100" s="152">
        <f>JULI!H99</f>
        <v>0</v>
      </c>
      <c r="H100" s="171">
        <f>JULI!I99</f>
        <v>0</v>
      </c>
      <c r="I100" s="160">
        <f>JULI!R99</f>
        <v>0</v>
      </c>
      <c r="J100" s="124">
        <f>JULI!S99</f>
        <v>0</v>
      </c>
      <c r="K100" s="176">
        <f>JULI!T99</f>
        <v>0</v>
      </c>
      <c r="L100" s="120">
        <f>JULI!U99</f>
        <v>0</v>
      </c>
      <c r="M100" s="123">
        <f>JULI!V99</f>
        <v>0</v>
      </c>
      <c r="N100" s="123">
        <f>JULI!W99</f>
        <v>0</v>
      </c>
      <c r="O100" s="125">
        <f>JULI!X99</f>
        <v>0</v>
      </c>
      <c r="P100" s="126">
        <f>JULI!Y99</f>
        <v>0</v>
      </c>
      <c r="Q100" s="222" t="b">
        <f>IF(LEFT(JULI!L99,1)="V",JULI!R99+JULI!U99)</f>
        <v>0</v>
      </c>
      <c r="R100" s="241">
        <f>JULI!Z99</f>
        <v>0</v>
      </c>
      <c r="S100" s="242">
        <f>JULI!AB99</f>
        <v>0</v>
      </c>
    </row>
    <row r="101" spans="1:19" ht="13.5" customHeight="1" thickBot="1" x14ac:dyDescent="0.25">
      <c r="A101" s="718"/>
      <c r="B101" s="127" t="e">
        <f>JULI!C100</f>
        <v>#REF!</v>
      </c>
      <c r="C101" s="128">
        <f>JULI!D100</f>
        <v>0</v>
      </c>
      <c r="D101" s="128">
        <f>JULI!E100</f>
        <v>0</v>
      </c>
      <c r="E101" s="128">
        <f>JULI!F100</f>
        <v>0</v>
      </c>
      <c r="F101" s="129">
        <f t="shared" si="1"/>
        <v>0</v>
      </c>
      <c r="G101" s="153">
        <f>JULI!H100</f>
        <v>0</v>
      </c>
      <c r="H101" s="173">
        <f>JULI!I100</f>
        <v>0</v>
      </c>
      <c r="I101" s="161">
        <f>JULI!R100</f>
        <v>0</v>
      </c>
      <c r="J101" s="131">
        <f>JULI!S100</f>
        <v>0</v>
      </c>
      <c r="K101" s="178">
        <f>JULI!T100</f>
        <v>0</v>
      </c>
      <c r="L101" s="127">
        <f>JULI!U100</f>
        <v>0</v>
      </c>
      <c r="M101" s="130">
        <f>JULI!V100</f>
        <v>0</v>
      </c>
      <c r="N101" s="130">
        <f>JULI!W100</f>
        <v>0</v>
      </c>
      <c r="O101" s="132">
        <f>JULI!X100</f>
        <v>0</v>
      </c>
      <c r="P101" s="133">
        <f>JULI!Y100</f>
        <v>0</v>
      </c>
      <c r="Q101" s="224" t="b">
        <f>IF(LEFT(JULI!L100,1)="V",JULI!R100+JULI!U100)</f>
        <v>0</v>
      </c>
      <c r="R101" s="243">
        <f>JULI!Z100</f>
        <v>0</v>
      </c>
      <c r="S101" s="244">
        <f>JULI!AB100</f>
        <v>0</v>
      </c>
    </row>
    <row r="102" spans="1:19" ht="12.75" customHeight="1" x14ac:dyDescent="0.2">
      <c r="A102" s="716">
        <f>JULI!B101</f>
        <v>42935</v>
      </c>
      <c r="B102" s="113">
        <f>JULI!C101</f>
        <v>0</v>
      </c>
      <c r="C102" s="114">
        <f>JULI!D101</f>
        <v>0</v>
      </c>
      <c r="D102" s="114">
        <f>JULI!E101</f>
        <v>0</v>
      </c>
      <c r="E102" s="114">
        <f>JULI!F101</f>
        <v>0</v>
      </c>
      <c r="F102" s="115">
        <f t="shared" si="1"/>
        <v>0</v>
      </c>
      <c r="G102" s="151">
        <f>JULI!H101</f>
        <v>0</v>
      </c>
      <c r="H102" s="170">
        <f>JULI!I101</f>
        <v>0</v>
      </c>
      <c r="I102" s="159">
        <f>JULI!R101</f>
        <v>0</v>
      </c>
      <c r="J102" s="117">
        <f>JULI!S101</f>
        <v>0</v>
      </c>
      <c r="K102" s="175">
        <f>JULI!T101</f>
        <v>0</v>
      </c>
      <c r="L102" s="113">
        <f>JULI!U101</f>
        <v>0</v>
      </c>
      <c r="M102" s="116">
        <f>JULI!V101</f>
        <v>0</v>
      </c>
      <c r="N102" s="116">
        <f>JULI!W101</f>
        <v>0</v>
      </c>
      <c r="O102" s="118">
        <f>JULI!X101</f>
        <v>0</v>
      </c>
      <c r="P102" s="119">
        <f>JULI!Y101</f>
        <v>0</v>
      </c>
      <c r="Q102" s="221" t="b">
        <f>IF(LEFT(JULI!L101,1)="V",JULI!R101+JULI!U101)</f>
        <v>0</v>
      </c>
      <c r="R102" s="239">
        <f>JULI!Z101</f>
        <v>0</v>
      </c>
      <c r="S102" s="240">
        <f>JULI!AB101</f>
        <v>0</v>
      </c>
    </row>
    <row r="103" spans="1:19" ht="12.75" customHeight="1" x14ac:dyDescent="0.2">
      <c r="A103" s="717"/>
      <c r="B103" s="120">
        <f>JULI!C102</f>
        <v>0</v>
      </c>
      <c r="C103" s="121">
        <f>JULI!D102</f>
        <v>0</v>
      </c>
      <c r="D103" s="121">
        <f>JULI!E102</f>
        <v>0</v>
      </c>
      <c r="E103" s="121">
        <f>JULI!F102</f>
        <v>0</v>
      </c>
      <c r="F103" s="122">
        <f t="shared" si="1"/>
        <v>0</v>
      </c>
      <c r="G103" s="152">
        <f>JULI!H102</f>
        <v>0</v>
      </c>
      <c r="H103" s="171">
        <f>JULI!I102</f>
        <v>0</v>
      </c>
      <c r="I103" s="160">
        <f>JULI!R102</f>
        <v>0</v>
      </c>
      <c r="J103" s="124">
        <f>JULI!S102</f>
        <v>0</v>
      </c>
      <c r="K103" s="176">
        <f>JULI!T102</f>
        <v>0</v>
      </c>
      <c r="L103" s="120">
        <f>JULI!U102</f>
        <v>0</v>
      </c>
      <c r="M103" s="123">
        <f>JULI!V102</f>
        <v>0</v>
      </c>
      <c r="N103" s="123">
        <f>JULI!W102</f>
        <v>0</v>
      </c>
      <c r="O103" s="125">
        <f>JULI!X102</f>
        <v>0</v>
      </c>
      <c r="P103" s="126">
        <f>JULI!Y102</f>
        <v>0</v>
      </c>
      <c r="Q103" s="222" t="b">
        <f>IF(LEFT(JULI!L102,1)="V",JULI!R102+JULI!U102)</f>
        <v>0</v>
      </c>
      <c r="R103" s="241">
        <f>JULI!Z102</f>
        <v>0</v>
      </c>
      <c r="S103" s="242">
        <f>JULI!AB102</f>
        <v>0</v>
      </c>
    </row>
    <row r="104" spans="1:19" ht="12.75" customHeight="1" x14ac:dyDescent="0.2">
      <c r="A104" s="717"/>
      <c r="B104" s="120">
        <f>JULI!C103</f>
        <v>0</v>
      </c>
      <c r="C104" s="121">
        <f>JULI!D103</f>
        <v>0</v>
      </c>
      <c r="D104" s="121">
        <f>JULI!E103</f>
        <v>0</v>
      </c>
      <c r="E104" s="121">
        <f>JULI!F103</f>
        <v>0</v>
      </c>
      <c r="F104" s="122">
        <f t="shared" si="1"/>
        <v>0</v>
      </c>
      <c r="G104" s="152">
        <f>JULI!H103</f>
        <v>0</v>
      </c>
      <c r="H104" s="171">
        <f>JULI!I103</f>
        <v>0</v>
      </c>
      <c r="I104" s="160">
        <f>JULI!R103</f>
        <v>0</v>
      </c>
      <c r="J104" s="124">
        <f>JULI!S103</f>
        <v>0</v>
      </c>
      <c r="K104" s="176">
        <f>JULI!T103</f>
        <v>0</v>
      </c>
      <c r="L104" s="120">
        <f>JULI!U103</f>
        <v>0</v>
      </c>
      <c r="M104" s="123">
        <f>JULI!V103</f>
        <v>0</v>
      </c>
      <c r="N104" s="123">
        <f>JULI!W103</f>
        <v>0</v>
      </c>
      <c r="O104" s="125">
        <f>JULI!X103</f>
        <v>0</v>
      </c>
      <c r="P104" s="126">
        <f>JULI!Y103</f>
        <v>0</v>
      </c>
      <c r="Q104" s="222" t="b">
        <f>IF(LEFT(JULI!L103,1)="V",JULI!R103+JULI!U103)</f>
        <v>0</v>
      </c>
      <c r="R104" s="241">
        <f>JULI!Z103</f>
        <v>0</v>
      </c>
      <c r="S104" s="242">
        <f>JULI!AB103</f>
        <v>0</v>
      </c>
    </row>
    <row r="105" spans="1:19" ht="12.75" customHeight="1" x14ac:dyDescent="0.2">
      <c r="A105" s="717"/>
      <c r="B105" s="120">
        <f>JULI!C104</f>
        <v>0</v>
      </c>
      <c r="C105" s="121">
        <f>JULI!D104</f>
        <v>0</v>
      </c>
      <c r="D105" s="121">
        <f>JULI!E104</f>
        <v>0</v>
      </c>
      <c r="E105" s="121">
        <f>JULI!F104</f>
        <v>0</v>
      </c>
      <c r="F105" s="122">
        <f t="shared" si="1"/>
        <v>0</v>
      </c>
      <c r="G105" s="152">
        <f>JULI!H104</f>
        <v>0</v>
      </c>
      <c r="H105" s="171">
        <f>JULI!I104</f>
        <v>0</v>
      </c>
      <c r="I105" s="160">
        <f>JULI!R104</f>
        <v>0</v>
      </c>
      <c r="J105" s="124">
        <f>JULI!S104</f>
        <v>0</v>
      </c>
      <c r="K105" s="176">
        <f>JULI!T104</f>
        <v>0</v>
      </c>
      <c r="L105" s="120">
        <f>JULI!U104</f>
        <v>0</v>
      </c>
      <c r="M105" s="123">
        <f>JULI!V104</f>
        <v>0</v>
      </c>
      <c r="N105" s="123">
        <f>JULI!W104</f>
        <v>0</v>
      </c>
      <c r="O105" s="125">
        <f>JULI!X104</f>
        <v>0</v>
      </c>
      <c r="P105" s="126">
        <f>JULI!Y104</f>
        <v>0</v>
      </c>
      <c r="Q105" s="222" t="b">
        <f>IF(LEFT(JULI!L104,1)="V",JULI!R104+JULI!U104)</f>
        <v>0</v>
      </c>
      <c r="R105" s="241">
        <f>JULI!Z104</f>
        <v>0</v>
      </c>
      <c r="S105" s="242">
        <f>JULI!AB104</f>
        <v>0</v>
      </c>
    </row>
    <row r="106" spans="1:19" ht="13.5" customHeight="1" thickBot="1" x14ac:dyDescent="0.25">
      <c r="A106" s="718"/>
      <c r="B106" s="127" t="e">
        <f>JULI!C105</f>
        <v>#REF!</v>
      </c>
      <c r="C106" s="128">
        <f>JULI!D105</f>
        <v>0</v>
      </c>
      <c r="D106" s="128">
        <f>JULI!E105</f>
        <v>0</v>
      </c>
      <c r="E106" s="128">
        <f>JULI!F105</f>
        <v>0</v>
      </c>
      <c r="F106" s="129">
        <f t="shared" si="1"/>
        <v>0</v>
      </c>
      <c r="G106" s="153">
        <f>JULI!H105</f>
        <v>0</v>
      </c>
      <c r="H106" s="173">
        <f>JULI!I105</f>
        <v>0</v>
      </c>
      <c r="I106" s="161">
        <f>JULI!R105</f>
        <v>0</v>
      </c>
      <c r="J106" s="131">
        <f>JULI!S105</f>
        <v>0</v>
      </c>
      <c r="K106" s="178">
        <f>JULI!T105</f>
        <v>0</v>
      </c>
      <c r="L106" s="127">
        <f>JULI!U105</f>
        <v>0</v>
      </c>
      <c r="M106" s="130">
        <f>JULI!V105</f>
        <v>0</v>
      </c>
      <c r="N106" s="130">
        <f>JULI!W105</f>
        <v>0</v>
      </c>
      <c r="O106" s="132">
        <f>JULI!X105</f>
        <v>0</v>
      </c>
      <c r="P106" s="133">
        <f>JULI!Y105</f>
        <v>0</v>
      </c>
      <c r="Q106" s="224" t="b">
        <f>IF(LEFT(JULI!L105,1)="V",JULI!R105+JULI!U105)</f>
        <v>0</v>
      </c>
      <c r="R106" s="243">
        <f>JULI!Z105</f>
        <v>0</v>
      </c>
      <c r="S106" s="244">
        <f>JULI!AB105</f>
        <v>0</v>
      </c>
    </row>
    <row r="107" spans="1:19" ht="12.75" customHeight="1" x14ac:dyDescent="0.2">
      <c r="A107" s="716">
        <f>JULI!B106</f>
        <v>42936</v>
      </c>
      <c r="B107" s="134">
        <f>JULI!C106</f>
        <v>0</v>
      </c>
      <c r="C107" s="135">
        <f>JULI!D106</f>
        <v>0</v>
      </c>
      <c r="D107" s="135">
        <f>JULI!E106</f>
        <v>0</v>
      </c>
      <c r="E107" s="135">
        <f>JULI!F106</f>
        <v>0</v>
      </c>
      <c r="F107" s="136">
        <f t="shared" si="1"/>
        <v>0</v>
      </c>
      <c r="G107" s="167">
        <f>JULI!H106</f>
        <v>0</v>
      </c>
      <c r="H107" s="174">
        <f>JULI!I106</f>
        <v>0</v>
      </c>
      <c r="I107" s="169">
        <f>JULI!R106</f>
        <v>0</v>
      </c>
      <c r="J107" s="138">
        <f>JULI!S106</f>
        <v>0</v>
      </c>
      <c r="K107" s="179">
        <f>JULI!T106</f>
        <v>0</v>
      </c>
      <c r="L107" s="134">
        <f>JULI!U106</f>
        <v>0</v>
      </c>
      <c r="M107" s="137">
        <f>JULI!V106</f>
        <v>0</v>
      </c>
      <c r="N107" s="137">
        <f>JULI!W106</f>
        <v>0</v>
      </c>
      <c r="O107" s="139">
        <f>JULI!X106</f>
        <v>0</v>
      </c>
      <c r="P107" s="140">
        <f>JULI!Y106</f>
        <v>0</v>
      </c>
      <c r="Q107" s="225" t="b">
        <f>IF(LEFT(JULI!L106,1)="V",JULI!R106+JULI!U106)</f>
        <v>0</v>
      </c>
      <c r="R107" s="247">
        <f>JULI!Z106</f>
        <v>0</v>
      </c>
      <c r="S107" s="248">
        <f>JULI!AB106</f>
        <v>0</v>
      </c>
    </row>
    <row r="108" spans="1:19" ht="12.75" customHeight="1" x14ac:dyDescent="0.2">
      <c r="A108" s="717"/>
      <c r="B108" s="120">
        <f>JULI!C107</f>
        <v>0</v>
      </c>
      <c r="C108" s="121">
        <f>JULI!D107</f>
        <v>0</v>
      </c>
      <c r="D108" s="121">
        <f>JULI!E107</f>
        <v>0</v>
      </c>
      <c r="E108" s="121">
        <f>JULI!F107</f>
        <v>0</v>
      </c>
      <c r="F108" s="122">
        <f t="shared" si="1"/>
        <v>0</v>
      </c>
      <c r="G108" s="152">
        <f>JULI!H107</f>
        <v>0</v>
      </c>
      <c r="H108" s="171">
        <f>JULI!I107</f>
        <v>0</v>
      </c>
      <c r="I108" s="160">
        <f>JULI!R107</f>
        <v>0</v>
      </c>
      <c r="J108" s="124">
        <f>JULI!S107</f>
        <v>0</v>
      </c>
      <c r="K108" s="176">
        <f>JULI!T107</f>
        <v>0</v>
      </c>
      <c r="L108" s="120">
        <f>JULI!U107</f>
        <v>0</v>
      </c>
      <c r="M108" s="123">
        <f>JULI!V107</f>
        <v>0</v>
      </c>
      <c r="N108" s="123">
        <f>JULI!W107</f>
        <v>0</v>
      </c>
      <c r="O108" s="125">
        <f>JULI!X107</f>
        <v>0</v>
      </c>
      <c r="P108" s="126">
        <f>JULI!Y107</f>
        <v>0</v>
      </c>
      <c r="Q108" s="222" t="b">
        <f>IF(LEFT(JULI!L107,1)="V",JULI!R107+JULI!U107)</f>
        <v>0</v>
      </c>
      <c r="R108" s="241">
        <f>JULI!Z107</f>
        <v>0</v>
      </c>
      <c r="S108" s="242">
        <f>JULI!AB107</f>
        <v>0</v>
      </c>
    </row>
    <row r="109" spans="1:19" ht="12.75" customHeight="1" x14ac:dyDescent="0.2">
      <c r="A109" s="717"/>
      <c r="B109" s="120">
        <f>JULI!C108</f>
        <v>0</v>
      </c>
      <c r="C109" s="121">
        <f>JULI!D108</f>
        <v>0</v>
      </c>
      <c r="D109" s="121">
        <f>JULI!E108</f>
        <v>0</v>
      </c>
      <c r="E109" s="121">
        <f>JULI!F108</f>
        <v>0</v>
      </c>
      <c r="F109" s="122">
        <f t="shared" si="1"/>
        <v>0</v>
      </c>
      <c r="G109" s="152">
        <f>JULI!H108</f>
        <v>0</v>
      </c>
      <c r="H109" s="171">
        <f>JULI!I108</f>
        <v>0</v>
      </c>
      <c r="I109" s="160">
        <f>JULI!R108</f>
        <v>0</v>
      </c>
      <c r="J109" s="124">
        <f>JULI!S108</f>
        <v>0</v>
      </c>
      <c r="K109" s="176">
        <f>JULI!T108</f>
        <v>0</v>
      </c>
      <c r="L109" s="120">
        <f>JULI!U108</f>
        <v>0</v>
      </c>
      <c r="M109" s="123">
        <f>JULI!V108</f>
        <v>0</v>
      </c>
      <c r="N109" s="123">
        <f>JULI!W108</f>
        <v>0</v>
      </c>
      <c r="O109" s="125">
        <f>JULI!X108</f>
        <v>0</v>
      </c>
      <c r="P109" s="126">
        <f>JULI!Y108</f>
        <v>0</v>
      </c>
      <c r="Q109" s="222" t="b">
        <f>IF(LEFT(JULI!L108,1)="V",JULI!R108+JULI!U108)</f>
        <v>0</v>
      </c>
      <c r="R109" s="241">
        <f>JULI!Z108</f>
        <v>0</v>
      </c>
      <c r="S109" s="242">
        <f>JULI!AB108</f>
        <v>0</v>
      </c>
    </row>
    <row r="110" spans="1:19" ht="12.75" customHeight="1" x14ac:dyDescent="0.2">
      <c r="A110" s="717"/>
      <c r="B110" s="120">
        <f>JULI!C109</f>
        <v>0</v>
      </c>
      <c r="C110" s="121">
        <f>JULI!D109</f>
        <v>0</v>
      </c>
      <c r="D110" s="121">
        <f>JULI!E109</f>
        <v>0</v>
      </c>
      <c r="E110" s="121">
        <f>JULI!F109</f>
        <v>0</v>
      </c>
      <c r="F110" s="122">
        <f t="shared" si="1"/>
        <v>0</v>
      </c>
      <c r="G110" s="152">
        <f>JULI!H109</f>
        <v>0</v>
      </c>
      <c r="H110" s="171">
        <f>JULI!I109</f>
        <v>0</v>
      </c>
      <c r="I110" s="160">
        <f>JULI!R109</f>
        <v>0</v>
      </c>
      <c r="J110" s="124">
        <f>JULI!S109</f>
        <v>0</v>
      </c>
      <c r="K110" s="176">
        <f>JULI!T109</f>
        <v>0</v>
      </c>
      <c r="L110" s="120">
        <f>JULI!U109</f>
        <v>0</v>
      </c>
      <c r="M110" s="123">
        <f>JULI!V109</f>
        <v>0</v>
      </c>
      <c r="N110" s="123">
        <f>JULI!W109</f>
        <v>0</v>
      </c>
      <c r="O110" s="125">
        <f>JULI!X109</f>
        <v>0</v>
      </c>
      <c r="P110" s="126">
        <f>JULI!Y109</f>
        <v>0</v>
      </c>
      <c r="Q110" s="222" t="b">
        <f>IF(LEFT(JULI!L109,1)="V",JULI!R109+JULI!U109)</f>
        <v>0</v>
      </c>
      <c r="R110" s="241">
        <f>JULI!Z109</f>
        <v>0</v>
      </c>
      <c r="S110" s="242">
        <f>JULI!AB109</f>
        <v>0</v>
      </c>
    </row>
    <row r="111" spans="1:19" ht="13.5" customHeight="1" thickBot="1" x14ac:dyDescent="0.25">
      <c r="A111" s="718"/>
      <c r="B111" s="141" t="e">
        <f>JULI!C110</f>
        <v>#REF!</v>
      </c>
      <c r="C111" s="142">
        <f>JULI!D110</f>
        <v>0</v>
      </c>
      <c r="D111" s="142">
        <f>JULI!E110</f>
        <v>0</v>
      </c>
      <c r="E111" s="142">
        <f>JULI!F110</f>
        <v>0</v>
      </c>
      <c r="F111" s="143">
        <f t="shared" si="1"/>
        <v>0</v>
      </c>
      <c r="G111" s="166">
        <f>JULI!H110</f>
        <v>0</v>
      </c>
      <c r="H111" s="172">
        <f>JULI!I110</f>
        <v>0</v>
      </c>
      <c r="I111" s="168">
        <f>JULI!R110</f>
        <v>0</v>
      </c>
      <c r="J111" s="145">
        <f>JULI!S110</f>
        <v>0</v>
      </c>
      <c r="K111" s="177">
        <f>JULI!T110</f>
        <v>0</v>
      </c>
      <c r="L111" s="141">
        <f>JULI!U110</f>
        <v>0</v>
      </c>
      <c r="M111" s="144">
        <f>JULI!V110</f>
        <v>0</v>
      </c>
      <c r="N111" s="144">
        <f>JULI!W110</f>
        <v>0</v>
      </c>
      <c r="O111" s="146">
        <f>JULI!X110</f>
        <v>0</v>
      </c>
      <c r="P111" s="147">
        <f>JULI!Y110</f>
        <v>0</v>
      </c>
      <c r="Q111" s="223" t="b">
        <f>IF(LEFT(JULI!L110,1)="V",JULI!R110+JULI!U110)</f>
        <v>0</v>
      </c>
      <c r="R111" s="245">
        <f>JULI!Z110</f>
        <v>0</v>
      </c>
      <c r="S111" s="246">
        <f>JULI!AB110</f>
        <v>0</v>
      </c>
    </row>
    <row r="112" spans="1:19" ht="12.75" customHeight="1" x14ac:dyDescent="0.2">
      <c r="A112" s="716">
        <f>JULI!B111</f>
        <v>42937</v>
      </c>
      <c r="B112" s="113">
        <f>JULI!C111</f>
        <v>0</v>
      </c>
      <c r="C112" s="114">
        <f>JULI!D111</f>
        <v>0</v>
      </c>
      <c r="D112" s="114">
        <f>JULI!E111</f>
        <v>0</v>
      </c>
      <c r="E112" s="114">
        <f>JULI!F111</f>
        <v>0</v>
      </c>
      <c r="F112" s="115">
        <f t="shared" si="1"/>
        <v>0</v>
      </c>
      <c r="G112" s="151">
        <f>JULI!H111</f>
        <v>0</v>
      </c>
      <c r="H112" s="170">
        <f>JULI!I111</f>
        <v>0</v>
      </c>
      <c r="I112" s="159">
        <f>JULI!R111</f>
        <v>0</v>
      </c>
      <c r="J112" s="117">
        <f>JULI!S111</f>
        <v>0</v>
      </c>
      <c r="K112" s="175">
        <f>JULI!T111</f>
        <v>0</v>
      </c>
      <c r="L112" s="113">
        <f>JULI!U111</f>
        <v>0</v>
      </c>
      <c r="M112" s="116">
        <f>JULI!V111</f>
        <v>0</v>
      </c>
      <c r="N112" s="116">
        <f>JULI!W111</f>
        <v>0</v>
      </c>
      <c r="O112" s="118">
        <f>JULI!X111</f>
        <v>0</v>
      </c>
      <c r="P112" s="119">
        <f>JULI!Y111</f>
        <v>0</v>
      </c>
      <c r="Q112" s="221" t="b">
        <f>IF(LEFT(JULI!L111,1)="V",JULI!R111+JULI!U111)</f>
        <v>0</v>
      </c>
      <c r="R112" s="239">
        <f>JULI!Z111</f>
        <v>0</v>
      </c>
      <c r="S112" s="240">
        <f>JULI!AB111</f>
        <v>0</v>
      </c>
    </row>
    <row r="113" spans="1:19" ht="12.75" customHeight="1" x14ac:dyDescent="0.2">
      <c r="A113" s="717"/>
      <c r="B113" s="120">
        <f>JULI!C112</f>
        <v>0</v>
      </c>
      <c r="C113" s="121">
        <f>JULI!D112</f>
        <v>0</v>
      </c>
      <c r="D113" s="121">
        <f>JULI!E112</f>
        <v>0</v>
      </c>
      <c r="E113" s="121">
        <f>JULI!F112</f>
        <v>0</v>
      </c>
      <c r="F113" s="122">
        <f t="shared" si="1"/>
        <v>0</v>
      </c>
      <c r="G113" s="152">
        <f>JULI!H112</f>
        <v>0</v>
      </c>
      <c r="H113" s="171">
        <f>JULI!I112</f>
        <v>0</v>
      </c>
      <c r="I113" s="160">
        <f>JULI!R112</f>
        <v>0</v>
      </c>
      <c r="J113" s="124">
        <f>JULI!S112</f>
        <v>0</v>
      </c>
      <c r="K113" s="176">
        <f>JULI!T112</f>
        <v>0</v>
      </c>
      <c r="L113" s="120">
        <f>JULI!U112</f>
        <v>0</v>
      </c>
      <c r="M113" s="123">
        <f>JULI!V112</f>
        <v>0</v>
      </c>
      <c r="N113" s="123">
        <f>JULI!W112</f>
        <v>0</v>
      </c>
      <c r="O113" s="125">
        <f>JULI!X112</f>
        <v>0</v>
      </c>
      <c r="P113" s="126">
        <f>JULI!Y112</f>
        <v>0</v>
      </c>
      <c r="Q113" s="222" t="b">
        <f>IF(LEFT(JULI!L112,1)="V",JULI!R112+JULI!U112)</f>
        <v>0</v>
      </c>
      <c r="R113" s="241">
        <f>JULI!Z112</f>
        <v>0</v>
      </c>
      <c r="S113" s="242">
        <f>JULI!AB112</f>
        <v>0</v>
      </c>
    </row>
    <row r="114" spans="1:19" ht="12.75" customHeight="1" x14ac:dyDescent="0.2">
      <c r="A114" s="717"/>
      <c r="B114" s="120">
        <f>JULI!C113</f>
        <v>0</v>
      </c>
      <c r="C114" s="121">
        <f>JULI!D113</f>
        <v>0</v>
      </c>
      <c r="D114" s="121">
        <f>JULI!E113</f>
        <v>0</v>
      </c>
      <c r="E114" s="121">
        <f>JULI!F113</f>
        <v>0</v>
      </c>
      <c r="F114" s="122">
        <f t="shared" si="1"/>
        <v>0</v>
      </c>
      <c r="G114" s="152">
        <f>JULI!H113</f>
        <v>0</v>
      </c>
      <c r="H114" s="171">
        <f>JULI!I113</f>
        <v>0</v>
      </c>
      <c r="I114" s="160">
        <f>JULI!R113</f>
        <v>0</v>
      </c>
      <c r="J114" s="124">
        <f>JULI!S113</f>
        <v>0</v>
      </c>
      <c r="K114" s="176">
        <f>JULI!T113</f>
        <v>0</v>
      </c>
      <c r="L114" s="120">
        <f>JULI!U113</f>
        <v>0</v>
      </c>
      <c r="M114" s="123">
        <f>JULI!V113</f>
        <v>0</v>
      </c>
      <c r="N114" s="123">
        <f>JULI!W113</f>
        <v>0</v>
      </c>
      <c r="O114" s="125">
        <f>JULI!X113</f>
        <v>0</v>
      </c>
      <c r="P114" s="126">
        <f>JULI!Y113</f>
        <v>0</v>
      </c>
      <c r="Q114" s="222" t="b">
        <f>IF(LEFT(JULI!L113,1)="V",JULI!R113+JULI!U113)</f>
        <v>0</v>
      </c>
      <c r="R114" s="241">
        <f>JULI!Z113</f>
        <v>0</v>
      </c>
      <c r="S114" s="242">
        <f>JULI!AB113</f>
        <v>0</v>
      </c>
    </row>
    <row r="115" spans="1:19" ht="12.75" customHeight="1" x14ac:dyDescent="0.2">
      <c r="A115" s="717"/>
      <c r="B115" s="120">
        <f>JULI!C114</f>
        <v>0</v>
      </c>
      <c r="C115" s="121">
        <f>JULI!D114</f>
        <v>0</v>
      </c>
      <c r="D115" s="121">
        <f>JULI!E114</f>
        <v>0</v>
      </c>
      <c r="E115" s="121">
        <f>JULI!F114</f>
        <v>0</v>
      </c>
      <c r="F115" s="122">
        <f t="shared" si="1"/>
        <v>0</v>
      </c>
      <c r="G115" s="152">
        <f>JULI!H114</f>
        <v>0</v>
      </c>
      <c r="H115" s="171">
        <f>JULI!I114</f>
        <v>0</v>
      </c>
      <c r="I115" s="160">
        <f>JULI!R114</f>
        <v>0</v>
      </c>
      <c r="J115" s="124">
        <f>JULI!S114</f>
        <v>0</v>
      </c>
      <c r="K115" s="176">
        <f>JULI!T114</f>
        <v>0</v>
      </c>
      <c r="L115" s="120">
        <f>JULI!U114</f>
        <v>0</v>
      </c>
      <c r="M115" s="123">
        <f>JULI!V114</f>
        <v>0</v>
      </c>
      <c r="N115" s="123">
        <f>JULI!W114</f>
        <v>0</v>
      </c>
      <c r="O115" s="125">
        <f>JULI!X114</f>
        <v>0</v>
      </c>
      <c r="P115" s="126">
        <f>JULI!Y114</f>
        <v>0</v>
      </c>
      <c r="Q115" s="222" t="b">
        <f>IF(LEFT(JULI!L114,1)="V",JULI!R114+JULI!U114)</f>
        <v>0</v>
      </c>
      <c r="R115" s="241">
        <f>JULI!Z114</f>
        <v>0</v>
      </c>
      <c r="S115" s="242">
        <f>JULI!AB114</f>
        <v>0</v>
      </c>
    </row>
    <row r="116" spans="1:19" ht="13.5" customHeight="1" thickBot="1" x14ac:dyDescent="0.25">
      <c r="A116" s="718"/>
      <c r="B116" s="127" t="e">
        <f>JULI!C115</f>
        <v>#REF!</v>
      </c>
      <c r="C116" s="128">
        <f>JULI!D115</f>
        <v>0</v>
      </c>
      <c r="D116" s="128">
        <f>JULI!E115</f>
        <v>0</v>
      </c>
      <c r="E116" s="128">
        <f>JULI!F115</f>
        <v>0</v>
      </c>
      <c r="F116" s="129">
        <f t="shared" si="1"/>
        <v>0</v>
      </c>
      <c r="G116" s="153">
        <f>JULI!H115</f>
        <v>0</v>
      </c>
      <c r="H116" s="173">
        <f>JULI!I115</f>
        <v>0</v>
      </c>
      <c r="I116" s="161">
        <f>JULI!R115</f>
        <v>0</v>
      </c>
      <c r="J116" s="131">
        <f>JULI!S115</f>
        <v>0</v>
      </c>
      <c r="K116" s="178">
        <f>JULI!T115</f>
        <v>0</v>
      </c>
      <c r="L116" s="127">
        <f>JULI!U115</f>
        <v>0</v>
      </c>
      <c r="M116" s="130">
        <f>JULI!V115</f>
        <v>0</v>
      </c>
      <c r="N116" s="130">
        <f>JULI!W115</f>
        <v>0</v>
      </c>
      <c r="O116" s="132">
        <f>JULI!X115</f>
        <v>0</v>
      </c>
      <c r="P116" s="133">
        <f>JULI!Y115</f>
        <v>0</v>
      </c>
      <c r="Q116" s="224" t="b">
        <f>IF(LEFT(JULI!L115,1)="V",JULI!R115+JULI!U115)</f>
        <v>0</v>
      </c>
      <c r="R116" s="243">
        <f>JULI!Z115</f>
        <v>0</v>
      </c>
      <c r="S116" s="244">
        <f>JULI!AB115</f>
        <v>0</v>
      </c>
    </row>
    <row r="117" spans="1:19" ht="12.75" customHeight="1" x14ac:dyDescent="0.2">
      <c r="A117" s="716">
        <f>JULI!B116</f>
        <v>42938</v>
      </c>
      <c r="B117" s="134">
        <f>JULI!C116</f>
        <v>0</v>
      </c>
      <c r="C117" s="135">
        <f>JULI!D116</f>
        <v>0</v>
      </c>
      <c r="D117" s="135">
        <f>JULI!E116</f>
        <v>0</v>
      </c>
      <c r="E117" s="135">
        <f>JULI!F116</f>
        <v>0</v>
      </c>
      <c r="F117" s="136">
        <f t="shared" si="1"/>
        <v>0</v>
      </c>
      <c r="G117" s="167">
        <f>JULI!H116</f>
        <v>0</v>
      </c>
      <c r="H117" s="174">
        <f>JULI!I116</f>
        <v>0</v>
      </c>
      <c r="I117" s="169">
        <f>JULI!R116</f>
        <v>0</v>
      </c>
      <c r="J117" s="138">
        <f>JULI!S116</f>
        <v>0</v>
      </c>
      <c r="K117" s="179">
        <f>JULI!T116</f>
        <v>0</v>
      </c>
      <c r="L117" s="134">
        <f>JULI!U116</f>
        <v>0</v>
      </c>
      <c r="M117" s="137">
        <f>JULI!V116</f>
        <v>0</v>
      </c>
      <c r="N117" s="137">
        <f>JULI!W116</f>
        <v>0</v>
      </c>
      <c r="O117" s="139">
        <f>JULI!X116</f>
        <v>0</v>
      </c>
      <c r="P117" s="140">
        <f>JULI!Y116</f>
        <v>0</v>
      </c>
      <c r="Q117" s="225" t="b">
        <f>IF(LEFT(JULI!L116,1)="V",JULI!R116+JULI!U116)</f>
        <v>0</v>
      </c>
      <c r="R117" s="247">
        <f>JULI!Z116</f>
        <v>0</v>
      </c>
      <c r="S117" s="248">
        <f>JULI!AB116</f>
        <v>0</v>
      </c>
    </row>
    <row r="118" spans="1:19" ht="12.75" customHeight="1" x14ac:dyDescent="0.2">
      <c r="A118" s="717"/>
      <c r="B118" s="120">
        <f>JULI!C117</f>
        <v>0</v>
      </c>
      <c r="C118" s="121">
        <f>JULI!D117</f>
        <v>0</v>
      </c>
      <c r="D118" s="121">
        <f>JULI!E117</f>
        <v>0</v>
      </c>
      <c r="E118" s="121">
        <f>JULI!F117</f>
        <v>0</v>
      </c>
      <c r="F118" s="122">
        <f t="shared" si="1"/>
        <v>0</v>
      </c>
      <c r="G118" s="152">
        <f>JULI!H117</f>
        <v>0</v>
      </c>
      <c r="H118" s="171">
        <f>JULI!I117</f>
        <v>0</v>
      </c>
      <c r="I118" s="160">
        <f>JULI!R117</f>
        <v>0</v>
      </c>
      <c r="J118" s="124">
        <f>JULI!S117</f>
        <v>0</v>
      </c>
      <c r="K118" s="176">
        <f>JULI!T117</f>
        <v>0</v>
      </c>
      <c r="L118" s="120">
        <f>JULI!U117</f>
        <v>0</v>
      </c>
      <c r="M118" s="123">
        <f>JULI!V117</f>
        <v>0</v>
      </c>
      <c r="N118" s="123">
        <f>JULI!W117</f>
        <v>0</v>
      </c>
      <c r="O118" s="125">
        <f>JULI!X117</f>
        <v>0</v>
      </c>
      <c r="P118" s="126">
        <f>JULI!Y117</f>
        <v>0</v>
      </c>
      <c r="Q118" s="222" t="b">
        <f>IF(LEFT(JULI!L117,1)="V",JULI!R117+JULI!U117)</f>
        <v>0</v>
      </c>
      <c r="R118" s="241">
        <f>JULI!Z117</f>
        <v>0</v>
      </c>
      <c r="S118" s="242">
        <f>JULI!AB117</f>
        <v>0</v>
      </c>
    </row>
    <row r="119" spans="1:19" ht="12.75" customHeight="1" x14ac:dyDescent="0.2">
      <c r="A119" s="717"/>
      <c r="B119" s="120">
        <f>JULI!C118</f>
        <v>0</v>
      </c>
      <c r="C119" s="121">
        <f>JULI!D118</f>
        <v>0</v>
      </c>
      <c r="D119" s="121">
        <f>JULI!E118</f>
        <v>0</v>
      </c>
      <c r="E119" s="121">
        <f>JULI!F118</f>
        <v>0</v>
      </c>
      <c r="F119" s="122">
        <f t="shared" si="1"/>
        <v>0</v>
      </c>
      <c r="G119" s="152">
        <f>JULI!H118</f>
        <v>0</v>
      </c>
      <c r="H119" s="171">
        <f>JULI!I118</f>
        <v>0</v>
      </c>
      <c r="I119" s="160">
        <f>JULI!R118</f>
        <v>0</v>
      </c>
      <c r="J119" s="124">
        <f>JULI!S118</f>
        <v>0</v>
      </c>
      <c r="K119" s="176">
        <f>JULI!T118</f>
        <v>0</v>
      </c>
      <c r="L119" s="120">
        <f>JULI!U118</f>
        <v>0</v>
      </c>
      <c r="M119" s="123">
        <f>JULI!V118</f>
        <v>0</v>
      </c>
      <c r="N119" s="123">
        <f>JULI!W118</f>
        <v>0</v>
      </c>
      <c r="O119" s="125">
        <f>JULI!X118</f>
        <v>0</v>
      </c>
      <c r="P119" s="126">
        <f>JULI!Y118</f>
        <v>0</v>
      </c>
      <c r="Q119" s="222" t="b">
        <f>IF(LEFT(JULI!L118,1)="V",JULI!R118+JULI!U118)</f>
        <v>0</v>
      </c>
      <c r="R119" s="241">
        <f>JULI!Z118</f>
        <v>0</v>
      </c>
      <c r="S119" s="242">
        <f>JULI!AB118</f>
        <v>0</v>
      </c>
    </row>
    <row r="120" spans="1:19" ht="12.75" customHeight="1" x14ac:dyDescent="0.2">
      <c r="A120" s="717"/>
      <c r="B120" s="120">
        <f>JULI!C119</f>
        <v>0</v>
      </c>
      <c r="C120" s="121">
        <f>JULI!D119</f>
        <v>0</v>
      </c>
      <c r="D120" s="121">
        <f>JULI!E119</f>
        <v>0</v>
      </c>
      <c r="E120" s="121">
        <f>JULI!F119</f>
        <v>0</v>
      </c>
      <c r="F120" s="122">
        <f t="shared" si="1"/>
        <v>0</v>
      </c>
      <c r="G120" s="152">
        <f>JULI!H119</f>
        <v>0</v>
      </c>
      <c r="H120" s="171">
        <f>JULI!I119</f>
        <v>0</v>
      </c>
      <c r="I120" s="160">
        <f>JULI!R119</f>
        <v>0</v>
      </c>
      <c r="J120" s="124">
        <f>JULI!S119</f>
        <v>0</v>
      </c>
      <c r="K120" s="176">
        <f>JULI!T119</f>
        <v>0</v>
      </c>
      <c r="L120" s="120">
        <f>JULI!U119</f>
        <v>0</v>
      </c>
      <c r="M120" s="123">
        <f>JULI!V119</f>
        <v>0</v>
      </c>
      <c r="N120" s="123">
        <f>JULI!W119</f>
        <v>0</v>
      </c>
      <c r="O120" s="125">
        <f>JULI!X119</f>
        <v>0</v>
      </c>
      <c r="P120" s="126">
        <f>JULI!Y119</f>
        <v>0</v>
      </c>
      <c r="Q120" s="222" t="b">
        <f>IF(LEFT(JULI!L119,1)="V",JULI!R119+JULI!U119)</f>
        <v>0</v>
      </c>
      <c r="R120" s="241">
        <f>JULI!Z119</f>
        <v>0</v>
      </c>
      <c r="S120" s="242">
        <f>JULI!AB119</f>
        <v>0</v>
      </c>
    </row>
    <row r="121" spans="1:19" ht="13.5" customHeight="1" thickBot="1" x14ac:dyDescent="0.25">
      <c r="A121" s="718"/>
      <c r="B121" s="141" t="e">
        <f>JULI!C120</f>
        <v>#REF!</v>
      </c>
      <c r="C121" s="142">
        <f>JULI!D120</f>
        <v>0</v>
      </c>
      <c r="D121" s="142">
        <f>JULI!E120</f>
        <v>0</v>
      </c>
      <c r="E121" s="142">
        <f>JULI!F120</f>
        <v>0</v>
      </c>
      <c r="F121" s="143">
        <f t="shared" si="1"/>
        <v>0</v>
      </c>
      <c r="G121" s="166">
        <f>JULI!H120</f>
        <v>0</v>
      </c>
      <c r="H121" s="172">
        <f>JULI!I120</f>
        <v>0</v>
      </c>
      <c r="I121" s="168">
        <f>JULI!R120</f>
        <v>0</v>
      </c>
      <c r="J121" s="145">
        <f>JULI!S120</f>
        <v>0</v>
      </c>
      <c r="K121" s="177">
        <f>JULI!T120</f>
        <v>0</v>
      </c>
      <c r="L121" s="141">
        <f>JULI!U120</f>
        <v>0</v>
      </c>
      <c r="M121" s="144">
        <f>JULI!V120</f>
        <v>0</v>
      </c>
      <c r="N121" s="144">
        <f>JULI!W120</f>
        <v>0</v>
      </c>
      <c r="O121" s="146">
        <f>JULI!X120</f>
        <v>0</v>
      </c>
      <c r="P121" s="147">
        <f>JULI!Y120</f>
        <v>0</v>
      </c>
      <c r="Q121" s="223" t="b">
        <f>IF(LEFT(JULI!L120,1)="V",JULI!R120+JULI!U120)</f>
        <v>0</v>
      </c>
      <c r="R121" s="245">
        <f>JULI!Z120</f>
        <v>0</v>
      </c>
      <c r="S121" s="246">
        <f>JULI!AB120</f>
        <v>0</v>
      </c>
    </row>
    <row r="122" spans="1:19" ht="12.75" customHeight="1" x14ac:dyDescent="0.2">
      <c r="A122" s="716">
        <f>JULI!B121</f>
        <v>42939</v>
      </c>
      <c r="B122" s="113">
        <f>JULI!C121</f>
        <v>0</v>
      </c>
      <c r="C122" s="114">
        <f>JULI!D121</f>
        <v>0</v>
      </c>
      <c r="D122" s="114">
        <f>JULI!E121</f>
        <v>0</v>
      </c>
      <c r="E122" s="114">
        <f>JULI!F121</f>
        <v>0</v>
      </c>
      <c r="F122" s="115">
        <f t="shared" si="1"/>
        <v>0</v>
      </c>
      <c r="G122" s="151">
        <f>JULI!H121</f>
        <v>0</v>
      </c>
      <c r="H122" s="170">
        <f>JULI!I121</f>
        <v>0</v>
      </c>
      <c r="I122" s="159">
        <f>JULI!R121</f>
        <v>0</v>
      </c>
      <c r="J122" s="117">
        <f>JULI!S121</f>
        <v>0</v>
      </c>
      <c r="K122" s="175">
        <f>JULI!T121</f>
        <v>0</v>
      </c>
      <c r="L122" s="113">
        <f>JULI!U121</f>
        <v>0</v>
      </c>
      <c r="M122" s="116">
        <f>JULI!V121</f>
        <v>0</v>
      </c>
      <c r="N122" s="116">
        <f>JULI!W121</f>
        <v>0</v>
      </c>
      <c r="O122" s="118">
        <f>JULI!X121</f>
        <v>0</v>
      </c>
      <c r="P122" s="119">
        <f>JULI!Y121</f>
        <v>0</v>
      </c>
      <c r="Q122" s="221" t="b">
        <f>IF(LEFT(JULI!L121,1)="V",JULI!R121+JULI!U121)</f>
        <v>0</v>
      </c>
      <c r="R122" s="239">
        <f>JULI!Z121</f>
        <v>0</v>
      </c>
      <c r="S122" s="240">
        <f>JULI!AB121</f>
        <v>0</v>
      </c>
    </row>
    <row r="123" spans="1:19" ht="12.75" customHeight="1" x14ac:dyDescent="0.2">
      <c r="A123" s="717"/>
      <c r="B123" s="120">
        <f>JULI!C122</f>
        <v>0</v>
      </c>
      <c r="C123" s="121">
        <f>JULI!D122</f>
        <v>0</v>
      </c>
      <c r="D123" s="121">
        <f>JULI!E122</f>
        <v>0</v>
      </c>
      <c r="E123" s="121">
        <f>JULI!F122</f>
        <v>0</v>
      </c>
      <c r="F123" s="122">
        <f t="shared" si="1"/>
        <v>0</v>
      </c>
      <c r="G123" s="152">
        <f>JULI!H122</f>
        <v>0</v>
      </c>
      <c r="H123" s="171">
        <f>JULI!I122</f>
        <v>0</v>
      </c>
      <c r="I123" s="160">
        <f>JULI!R122</f>
        <v>0</v>
      </c>
      <c r="J123" s="124">
        <f>JULI!S122</f>
        <v>0</v>
      </c>
      <c r="K123" s="176">
        <f>JULI!T122</f>
        <v>0</v>
      </c>
      <c r="L123" s="120">
        <f>JULI!U122</f>
        <v>0</v>
      </c>
      <c r="M123" s="123">
        <f>JULI!V122</f>
        <v>0</v>
      </c>
      <c r="N123" s="123">
        <f>JULI!W122</f>
        <v>0</v>
      </c>
      <c r="O123" s="125">
        <f>JULI!X122</f>
        <v>0</v>
      </c>
      <c r="P123" s="126">
        <f>JULI!Y122</f>
        <v>0</v>
      </c>
      <c r="Q123" s="222" t="b">
        <f>IF(LEFT(JULI!L122,1)="V",JULI!R122+JULI!U122)</f>
        <v>0</v>
      </c>
      <c r="R123" s="241">
        <f>JULI!Z122</f>
        <v>0</v>
      </c>
      <c r="S123" s="242">
        <f>JULI!AB122</f>
        <v>0</v>
      </c>
    </row>
    <row r="124" spans="1:19" ht="12.75" customHeight="1" x14ac:dyDescent="0.2">
      <c r="A124" s="717"/>
      <c r="B124" s="120">
        <f>JULI!C123</f>
        <v>0</v>
      </c>
      <c r="C124" s="121">
        <f>JULI!D123</f>
        <v>0</v>
      </c>
      <c r="D124" s="121">
        <f>JULI!E123</f>
        <v>0</v>
      </c>
      <c r="E124" s="121">
        <f>JULI!F123</f>
        <v>0</v>
      </c>
      <c r="F124" s="122">
        <f t="shared" si="1"/>
        <v>0</v>
      </c>
      <c r="G124" s="152">
        <f>JULI!H123</f>
        <v>0</v>
      </c>
      <c r="H124" s="171">
        <f>JULI!I123</f>
        <v>0</v>
      </c>
      <c r="I124" s="160">
        <f>JULI!R123</f>
        <v>0</v>
      </c>
      <c r="J124" s="124">
        <f>JULI!S123</f>
        <v>0</v>
      </c>
      <c r="K124" s="176">
        <f>JULI!T123</f>
        <v>0</v>
      </c>
      <c r="L124" s="120">
        <f>JULI!U123</f>
        <v>0</v>
      </c>
      <c r="M124" s="123">
        <f>JULI!V123</f>
        <v>0</v>
      </c>
      <c r="N124" s="123">
        <f>JULI!W123</f>
        <v>0</v>
      </c>
      <c r="O124" s="125">
        <f>JULI!X123</f>
        <v>0</v>
      </c>
      <c r="P124" s="126">
        <f>JULI!Y123</f>
        <v>0</v>
      </c>
      <c r="Q124" s="222" t="b">
        <f>IF(LEFT(JULI!L123,1)="V",JULI!R123+JULI!U123)</f>
        <v>0</v>
      </c>
      <c r="R124" s="241">
        <f>JULI!Z123</f>
        <v>0</v>
      </c>
      <c r="S124" s="242">
        <f>JULI!AB123</f>
        <v>0</v>
      </c>
    </row>
    <row r="125" spans="1:19" ht="12.75" customHeight="1" x14ac:dyDescent="0.2">
      <c r="A125" s="717"/>
      <c r="B125" s="120">
        <f>JULI!C124</f>
        <v>0</v>
      </c>
      <c r="C125" s="121">
        <f>JULI!D124</f>
        <v>0</v>
      </c>
      <c r="D125" s="121">
        <f>JULI!E124</f>
        <v>0</v>
      </c>
      <c r="E125" s="121">
        <f>JULI!F124</f>
        <v>0</v>
      </c>
      <c r="F125" s="122">
        <f t="shared" si="1"/>
        <v>0</v>
      </c>
      <c r="G125" s="152">
        <f>JULI!H124</f>
        <v>0</v>
      </c>
      <c r="H125" s="171">
        <f>JULI!I124</f>
        <v>0</v>
      </c>
      <c r="I125" s="160">
        <f>JULI!R124</f>
        <v>0</v>
      </c>
      <c r="J125" s="124">
        <f>JULI!S124</f>
        <v>0</v>
      </c>
      <c r="K125" s="176">
        <f>JULI!T124</f>
        <v>0</v>
      </c>
      <c r="L125" s="120">
        <f>JULI!U124</f>
        <v>0</v>
      </c>
      <c r="M125" s="123">
        <f>JULI!V124</f>
        <v>0</v>
      </c>
      <c r="N125" s="123">
        <f>JULI!W124</f>
        <v>0</v>
      </c>
      <c r="O125" s="125">
        <f>JULI!X124</f>
        <v>0</v>
      </c>
      <c r="P125" s="126">
        <f>JULI!Y124</f>
        <v>0</v>
      </c>
      <c r="Q125" s="222" t="b">
        <f>IF(LEFT(JULI!L124,1)="V",JULI!R124+JULI!U124)</f>
        <v>0</v>
      </c>
      <c r="R125" s="241">
        <f>JULI!Z124</f>
        <v>0</v>
      </c>
      <c r="S125" s="242">
        <f>JULI!AB124</f>
        <v>0</v>
      </c>
    </row>
    <row r="126" spans="1:19" ht="13.5" customHeight="1" thickBot="1" x14ac:dyDescent="0.25">
      <c r="A126" s="718"/>
      <c r="B126" s="127" t="e">
        <f>JULI!C125</f>
        <v>#REF!</v>
      </c>
      <c r="C126" s="128">
        <f>JULI!D125</f>
        <v>0</v>
      </c>
      <c r="D126" s="128">
        <f>JULI!E125</f>
        <v>0</v>
      </c>
      <c r="E126" s="128">
        <f>JULI!F125</f>
        <v>0</v>
      </c>
      <c r="F126" s="129">
        <f t="shared" si="1"/>
        <v>0</v>
      </c>
      <c r="G126" s="153">
        <f>JULI!H125</f>
        <v>0</v>
      </c>
      <c r="H126" s="173">
        <f>JULI!I125</f>
        <v>0</v>
      </c>
      <c r="I126" s="161">
        <f>JULI!R125</f>
        <v>0</v>
      </c>
      <c r="J126" s="131">
        <f>JULI!S125</f>
        <v>0</v>
      </c>
      <c r="K126" s="178">
        <f>JULI!T125</f>
        <v>0</v>
      </c>
      <c r="L126" s="127">
        <f>JULI!U125</f>
        <v>0</v>
      </c>
      <c r="M126" s="130">
        <f>JULI!V125</f>
        <v>0</v>
      </c>
      <c r="N126" s="130">
        <f>JULI!W125</f>
        <v>0</v>
      </c>
      <c r="O126" s="132">
        <f>JULI!X125</f>
        <v>0</v>
      </c>
      <c r="P126" s="133">
        <f>JULI!Y125</f>
        <v>0</v>
      </c>
      <c r="Q126" s="224" t="b">
        <f>IF(LEFT(JULI!L125,1)="V",JULI!R125+JULI!U125)</f>
        <v>0</v>
      </c>
      <c r="R126" s="243">
        <f>JULI!Z125</f>
        <v>0</v>
      </c>
      <c r="S126" s="244">
        <f>JULI!AB125</f>
        <v>0</v>
      </c>
    </row>
    <row r="127" spans="1:19" ht="12.75" customHeight="1" x14ac:dyDescent="0.2">
      <c r="A127" s="716">
        <f>JULI!B126</f>
        <v>42940</v>
      </c>
      <c r="B127" s="134">
        <f>JULI!C126</f>
        <v>0</v>
      </c>
      <c r="C127" s="135">
        <f>JULI!D126</f>
        <v>0</v>
      </c>
      <c r="D127" s="135">
        <f>JULI!E126</f>
        <v>0</v>
      </c>
      <c r="E127" s="135">
        <f>JULI!F126</f>
        <v>0</v>
      </c>
      <c r="F127" s="136">
        <f t="shared" si="1"/>
        <v>0</v>
      </c>
      <c r="G127" s="167">
        <f>JULI!H126</f>
        <v>0</v>
      </c>
      <c r="H127" s="174">
        <f>JULI!I126</f>
        <v>0</v>
      </c>
      <c r="I127" s="169">
        <f>JULI!R126</f>
        <v>0</v>
      </c>
      <c r="J127" s="138">
        <f>JULI!S126</f>
        <v>0</v>
      </c>
      <c r="K127" s="179">
        <f>JULI!T126</f>
        <v>0</v>
      </c>
      <c r="L127" s="134">
        <f>JULI!U126</f>
        <v>0</v>
      </c>
      <c r="M127" s="137">
        <f>JULI!V126</f>
        <v>0</v>
      </c>
      <c r="N127" s="137">
        <f>JULI!W126</f>
        <v>0</v>
      </c>
      <c r="O127" s="139">
        <f>JULI!X126</f>
        <v>0</v>
      </c>
      <c r="P127" s="140">
        <f>JULI!Y126</f>
        <v>0</v>
      </c>
      <c r="Q127" s="225" t="b">
        <f>IF(LEFT(JULI!L126,1)="V",JULI!R126+JULI!U126)</f>
        <v>0</v>
      </c>
      <c r="R127" s="247">
        <f>JULI!Z126</f>
        <v>0</v>
      </c>
      <c r="S127" s="248">
        <f>JULI!AB126</f>
        <v>0</v>
      </c>
    </row>
    <row r="128" spans="1:19" ht="12.75" customHeight="1" x14ac:dyDescent="0.2">
      <c r="A128" s="717"/>
      <c r="B128" s="120">
        <f>JULI!C127</f>
        <v>0</v>
      </c>
      <c r="C128" s="121">
        <f>JULI!D127</f>
        <v>0</v>
      </c>
      <c r="D128" s="121">
        <f>JULI!E127</f>
        <v>0</v>
      </c>
      <c r="E128" s="121">
        <f>JULI!F127</f>
        <v>0</v>
      </c>
      <c r="F128" s="122">
        <f t="shared" si="1"/>
        <v>0</v>
      </c>
      <c r="G128" s="152">
        <f>JULI!H127</f>
        <v>0</v>
      </c>
      <c r="H128" s="171">
        <f>JULI!I127</f>
        <v>0</v>
      </c>
      <c r="I128" s="160">
        <f>JULI!R127</f>
        <v>0</v>
      </c>
      <c r="J128" s="124">
        <f>JULI!S127</f>
        <v>0</v>
      </c>
      <c r="K128" s="176">
        <f>JULI!T127</f>
        <v>0</v>
      </c>
      <c r="L128" s="120">
        <f>JULI!U127</f>
        <v>0</v>
      </c>
      <c r="M128" s="123">
        <f>JULI!V127</f>
        <v>0</v>
      </c>
      <c r="N128" s="123">
        <f>JULI!W127</f>
        <v>0</v>
      </c>
      <c r="O128" s="125">
        <f>JULI!X127</f>
        <v>0</v>
      </c>
      <c r="P128" s="126">
        <f>JULI!Y127</f>
        <v>0</v>
      </c>
      <c r="Q128" s="222" t="b">
        <f>IF(LEFT(JULI!L127,1)="V",JULI!R127+JULI!U127)</f>
        <v>0</v>
      </c>
      <c r="R128" s="241">
        <f>JULI!Z127</f>
        <v>0</v>
      </c>
      <c r="S128" s="242">
        <f>JULI!AB127</f>
        <v>0</v>
      </c>
    </row>
    <row r="129" spans="1:19" ht="12.75" customHeight="1" x14ac:dyDescent="0.2">
      <c r="A129" s="717"/>
      <c r="B129" s="120">
        <f>JULI!C128</f>
        <v>0</v>
      </c>
      <c r="C129" s="121">
        <f>JULI!D128</f>
        <v>0</v>
      </c>
      <c r="D129" s="121">
        <f>JULI!E128</f>
        <v>0</v>
      </c>
      <c r="E129" s="121">
        <f>JULI!F128</f>
        <v>0</v>
      </c>
      <c r="F129" s="122">
        <f t="shared" si="1"/>
        <v>0</v>
      </c>
      <c r="G129" s="152">
        <f>JULI!H128</f>
        <v>0</v>
      </c>
      <c r="H129" s="171">
        <f>JULI!I128</f>
        <v>0</v>
      </c>
      <c r="I129" s="160">
        <f>JULI!R128</f>
        <v>0</v>
      </c>
      <c r="J129" s="124">
        <f>JULI!S128</f>
        <v>0</v>
      </c>
      <c r="K129" s="176">
        <f>JULI!T128</f>
        <v>0</v>
      </c>
      <c r="L129" s="120">
        <f>JULI!U128</f>
        <v>0</v>
      </c>
      <c r="M129" s="123">
        <f>JULI!V128</f>
        <v>0</v>
      </c>
      <c r="N129" s="123">
        <f>JULI!W128</f>
        <v>0</v>
      </c>
      <c r="O129" s="125">
        <f>JULI!X128</f>
        <v>0</v>
      </c>
      <c r="P129" s="126">
        <f>JULI!Y128</f>
        <v>0</v>
      </c>
      <c r="Q129" s="222" t="b">
        <f>IF(LEFT(JULI!L128,1)="V",JULI!R128+JULI!U128)</f>
        <v>0</v>
      </c>
      <c r="R129" s="241">
        <f>JULI!Z128</f>
        <v>0</v>
      </c>
      <c r="S129" s="242">
        <f>JULI!AB128</f>
        <v>0</v>
      </c>
    </row>
    <row r="130" spans="1:19" ht="12.75" customHeight="1" x14ac:dyDescent="0.2">
      <c r="A130" s="717"/>
      <c r="B130" s="120">
        <f>JULI!C129</f>
        <v>0</v>
      </c>
      <c r="C130" s="121">
        <f>JULI!D129</f>
        <v>0</v>
      </c>
      <c r="D130" s="121">
        <f>JULI!E129</f>
        <v>0</v>
      </c>
      <c r="E130" s="121">
        <f>JULI!F129</f>
        <v>0</v>
      </c>
      <c r="F130" s="122">
        <f t="shared" si="1"/>
        <v>0</v>
      </c>
      <c r="G130" s="152">
        <f>JULI!H129</f>
        <v>0</v>
      </c>
      <c r="H130" s="171">
        <f>JULI!I129</f>
        <v>0</v>
      </c>
      <c r="I130" s="160">
        <f>JULI!R129</f>
        <v>0</v>
      </c>
      <c r="J130" s="124">
        <f>JULI!S129</f>
        <v>0</v>
      </c>
      <c r="K130" s="176">
        <f>JULI!T129</f>
        <v>0</v>
      </c>
      <c r="L130" s="120">
        <f>JULI!U129</f>
        <v>0</v>
      </c>
      <c r="M130" s="123">
        <f>JULI!V129</f>
        <v>0</v>
      </c>
      <c r="N130" s="123">
        <f>JULI!W129</f>
        <v>0</v>
      </c>
      <c r="O130" s="125">
        <f>JULI!X129</f>
        <v>0</v>
      </c>
      <c r="P130" s="126">
        <f>JULI!Y129</f>
        <v>0</v>
      </c>
      <c r="Q130" s="222" t="b">
        <f>IF(LEFT(JULI!L129,1)="V",JULI!R129+JULI!U129)</f>
        <v>0</v>
      </c>
      <c r="R130" s="241">
        <f>JULI!Z129</f>
        <v>0</v>
      </c>
      <c r="S130" s="242">
        <f>JULI!AB129</f>
        <v>0</v>
      </c>
    </row>
    <row r="131" spans="1:19" ht="13.5" customHeight="1" thickBot="1" x14ac:dyDescent="0.25">
      <c r="A131" s="718"/>
      <c r="B131" s="141" t="e">
        <f>JULI!C130</f>
        <v>#REF!</v>
      </c>
      <c r="C131" s="142">
        <f>JULI!D130</f>
        <v>0</v>
      </c>
      <c r="D131" s="142">
        <f>JULI!E130</f>
        <v>0</v>
      </c>
      <c r="E131" s="142">
        <f>JULI!F130</f>
        <v>0</v>
      </c>
      <c r="F131" s="143">
        <f t="shared" si="1"/>
        <v>0</v>
      </c>
      <c r="G131" s="166">
        <f>JULI!H130</f>
        <v>0</v>
      </c>
      <c r="H131" s="172">
        <f>JULI!I130</f>
        <v>0</v>
      </c>
      <c r="I131" s="168">
        <f>JULI!R130</f>
        <v>0</v>
      </c>
      <c r="J131" s="145">
        <f>JULI!S130</f>
        <v>0</v>
      </c>
      <c r="K131" s="177">
        <f>JULI!T130</f>
        <v>0</v>
      </c>
      <c r="L131" s="141">
        <f>JULI!U130</f>
        <v>0</v>
      </c>
      <c r="M131" s="144">
        <f>JULI!V130</f>
        <v>0</v>
      </c>
      <c r="N131" s="144">
        <f>JULI!W130</f>
        <v>0</v>
      </c>
      <c r="O131" s="146">
        <f>JULI!X130</f>
        <v>0</v>
      </c>
      <c r="P131" s="147">
        <f>JULI!Y130</f>
        <v>0</v>
      </c>
      <c r="Q131" s="223" t="b">
        <f>IF(LEFT(JULI!L130,1)="V",JULI!R130+JULI!U130)</f>
        <v>0</v>
      </c>
      <c r="R131" s="245">
        <f>JULI!Z130</f>
        <v>0</v>
      </c>
      <c r="S131" s="246">
        <f>JULI!AB130</f>
        <v>0</v>
      </c>
    </row>
    <row r="132" spans="1:19" ht="12.75" customHeight="1" x14ac:dyDescent="0.2">
      <c r="A132" s="716">
        <f>JULI!B131</f>
        <v>42941</v>
      </c>
      <c r="B132" s="113">
        <f>JULI!C131</f>
        <v>0</v>
      </c>
      <c r="C132" s="114">
        <f>JULI!D131</f>
        <v>0</v>
      </c>
      <c r="D132" s="114">
        <f>JULI!E131</f>
        <v>0</v>
      </c>
      <c r="E132" s="114">
        <f>JULI!F131</f>
        <v>0</v>
      </c>
      <c r="F132" s="115">
        <f t="shared" si="1"/>
        <v>0</v>
      </c>
      <c r="G132" s="151">
        <f>JULI!H131</f>
        <v>0</v>
      </c>
      <c r="H132" s="170">
        <f>JULI!I131</f>
        <v>0</v>
      </c>
      <c r="I132" s="159">
        <f>JULI!R131</f>
        <v>0</v>
      </c>
      <c r="J132" s="117">
        <f>JULI!S131</f>
        <v>0</v>
      </c>
      <c r="K132" s="175">
        <f>JULI!T131</f>
        <v>0</v>
      </c>
      <c r="L132" s="113">
        <f>JULI!U131</f>
        <v>0</v>
      </c>
      <c r="M132" s="116">
        <f>JULI!V131</f>
        <v>0</v>
      </c>
      <c r="N132" s="116">
        <f>JULI!W131</f>
        <v>0</v>
      </c>
      <c r="O132" s="118">
        <f>JULI!X131</f>
        <v>0</v>
      </c>
      <c r="P132" s="119">
        <f>JULI!Y131</f>
        <v>0</v>
      </c>
      <c r="Q132" s="221" t="b">
        <f>IF(LEFT(JULI!L131,1)="V",JULI!R131+JULI!U131)</f>
        <v>0</v>
      </c>
      <c r="R132" s="239">
        <f>JULI!Z131</f>
        <v>0</v>
      </c>
      <c r="S132" s="240">
        <f>JULI!AB131</f>
        <v>0</v>
      </c>
    </row>
    <row r="133" spans="1:19" ht="12.75" customHeight="1" x14ac:dyDescent="0.2">
      <c r="A133" s="717"/>
      <c r="B133" s="120">
        <f>JULI!C132</f>
        <v>0</v>
      </c>
      <c r="C133" s="121">
        <f>JULI!D132</f>
        <v>0</v>
      </c>
      <c r="D133" s="121">
        <f>JULI!E132</f>
        <v>0</v>
      </c>
      <c r="E133" s="121">
        <f>JULI!F132</f>
        <v>0</v>
      </c>
      <c r="F133" s="122">
        <f t="shared" si="1"/>
        <v>0</v>
      </c>
      <c r="G133" s="152">
        <f>JULI!H132</f>
        <v>0</v>
      </c>
      <c r="H133" s="171">
        <f>JULI!I132</f>
        <v>0</v>
      </c>
      <c r="I133" s="160">
        <f>JULI!R132</f>
        <v>0</v>
      </c>
      <c r="J133" s="124">
        <f>JULI!S132</f>
        <v>0</v>
      </c>
      <c r="K133" s="176">
        <f>JULI!T132</f>
        <v>0</v>
      </c>
      <c r="L133" s="120">
        <f>JULI!U132</f>
        <v>0</v>
      </c>
      <c r="M133" s="123">
        <f>JULI!V132</f>
        <v>0</v>
      </c>
      <c r="N133" s="123">
        <f>JULI!W132</f>
        <v>0</v>
      </c>
      <c r="O133" s="125">
        <f>JULI!X132</f>
        <v>0</v>
      </c>
      <c r="P133" s="126">
        <f>JULI!Y132</f>
        <v>0</v>
      </c>
      <c r="Q133" s="222" t="b">
        <f>IF(LEFT(JULI!L132,1)="V",JULI!R132+JULI!U132)</f>
        <v>0</v>
      </c>
      <c r="R133" s="241">
        <f>JULI!Z132</f>
        <v>0</v>
      </c>
      <c r="S133" s="242">
        <f>JULI!AB132</f>
        <v>0</v>
      </c>
    </row>
    <row r="134" spans="1:19" ht="12.75" customHeight="1" x14ac:dyDescent="0.2">
      <c r="A134" s="717"/>
      <c r="B134" s="120">
        <f>JULI!C133</f>
        <v>0</v>
      </c>
      <c r="C134" s="121">
        <f>JULI!D133</f>
        <v>0</v>
      </c>
      <c r="D134" s="121">
        <f>JULI!E133</f>
        <v>0</v>
      </c>
      <c r="E134" s="121">
        <f>JULI!F133</f>
        <v>0</v>
      </c>
      <c r="F134" s="122">
        <f t="shared" si="1"/>
        <v>0</v>
      </c>
      <c r="G134" s="152">
        <f>JULI!H133</f>
        <v>0</v>
      </c>
      <c r="H134" s="171">
        <f>JULI!I133</f>
        <v>0</v>
      </c>
      <c r="I134" s="160">
        <f>JULI!R133</f>
        <v>0</v>
      </c>
      <c r="J134" s="124">
        <f>JULI!S133</f>
        <v>0</v>
      </c>
      <c r="K134" s="176">
        <f>JULI!T133</f>
        <v>0</v>
      </c>
      <c r="L134" s="120">
        <f>JULI!U133</f>
        <v>0</v>
      </c>
      <c r="M134" s="123">
        <f>JULI!V133</f>
        <v>0</v>
      </c>
      <c r="N134" s="123">
        <f>JULI!W133</f>
        <v>0</v>
      </c>
      <c r="O134" s="125">
        <f>JULI!X133</f>
        <v>0</v>
      </c>
      <c r="P134" s="126">
        <f>JULI!Y133</f>
        <v>0</v>
      </c>
      <c r="Q134" s="222" t="b">
        <f>IF(LEFT(JULI!L133,1)="V",JULI!R133+JULI!U133)</f>
        <v>0</v>
      </c>
      <c r="R134" s="241">
        <f>JULI!Z133</f>
        <v>0</v>
      </c>
      <c r="S134" s="242">
        <f>JULI!AB133</f>
        <v>0</v>
      </c>
    </row>
    <row r="135" spans="1:19" ht="12.75" customHeight="1" x14ac:dyDescent="0.2">
      <c r="A135" s="717"/>
      <c r="B135" s="120">
        <f>JULI!C134</f>
        <v>0</v>
      </c>
      <c r="C135" s="121">
        <f>JULI!D134</f>
        <v>0</v>
      </c>
      <c r="D135" s="121">
        <f>JULI!E134</f>
        <v>0</v>
      </c>
      <c r="E135" s="121">
        <f>JULI!F134</f>
        <v>0</v>
      </c>
      <c r="F135" s="122">
        <f t="shared" si="1"/>
        <v>0</v>
      </c>
      <c r="G135" s="152">
        <f>JULI!H134</f>
        <v>0</v>
      </c>
      <c r="H135" s="171">
        <f>JULI!I134</f>
        <v>0</v>
      </c>
      <c r="I135" s="160">
        <f>JULI!R134</f>
        <v>0</v>
      </c>
      <c r="J135" s="124">
        <f>JULI!S134</f>
        <v>0</v>
      </c>
      <c r="K135" s="176">
        <f>JULI!T134</f>
        <v>0</v>
      </c>
      <c r="L135" s="120">
        <f>JULI!U134</f>
        <v>0</v>
      </c>
      <c r="M135" s="123">
        <f>JULI!V134</f>
        <v>0</v>
      </c>
      <c r="N135" s="123">
        <f>JULI!W134</f>
        <v>0</v>
      </c>
      <c r="O135" s="125">
        <f>JULI!X134</f>
        <v>0</v>
      </c>
      <c r="P135" s="126">
        <f>JULI!Y134</f>
        <v>0</v>
      </c>
      <c r="Q135" s="222" t="b">
        <f>IF(LEFT(JULI!L134,1)="V",JULI!R134+JULI!U134)</f>
        <v>0</v>
      </c>
      <c r="R135" s="241">
        <f>JULI!Z134</f>
        <v>0</v>
      </c>
      <c r="S135" s="242">
        <f>JULI!AB134</f>
        <v>0</v>
      </c>
    </row>
    <row r="136" spans="1:19" ht="13.5" customHeight="1" thickBot="1" x14ac:dyDescent="0.25">
      <c r="A136" s="718"/>
      <c r="B136" s="127" t="e">
        <f>JULI!C135</f>
        <v>#REF!</v>
      </c>
      <c r="C136" s="128">
        <f>JULI!D135</f>
        <v>0</v>
      </c>
      <c r="D136" s="128">
        <f>JULI!E135</f>
        <v>0</v>
      </c>
      <c r="E136" s="128">
        <f>JULI!F135</f>
        <v>0</v>
      </c>
      <c r="F136" s="129">
        <f t="shared" ref="F136:F161" si="2">D136-C136-E136</f>
        <v>0</v>
      </c>
      <c r="G136" s="153">
        <f>JULI!H135</f>
        <v>0</v>
      </c>
      <c r="H136" s="173">
        <f>JULI!I135</f>
        <v>0</v>
      </c>
      <c r="I136" s="161">
        <f>JULI!R135</f>
        <v>0</v>
      </c>
      <c r="J136" s="131">
        <f>JULI!S135</f>
        <v>0</v>
      </c>
      <c r="K136" s="178">
        <f>JULI!T135</f>
        <v>0</v>
      </c>
      <c r="L136" s="127">
        <f>JULI!U135</f>
        <v>0</v>
      </c>
      <c r="M136" s="130">
        <f>JULI!V135</f>
        <v>0</v>
      </c>
      <c r="N136" s="130">
        <f>JULI!W135</f>
        <v>0</v>
      </c>
      <c r="O136" s="132">
        <f>JULI!X135</f>
        <v>0</v>
      </c>
      <c r="P136" s="133">
        <f>JULI!Y135</f>
        <v>0</v>
      </c>
      <c r="Q136" s="224" t="b">
        <f>IF(LEFT(JULI!L135,1)="V",JULI!R135+JULI!U135)</f>
        <v>0</v>
      </c>
      <c r="R136" s="243">
        <f>JULI!Z135</f>
        <v>0</v>
      </c>
      <c r="S136" s="244">
        <f>JULI!AB135</f>
        <v>0</v>
      </c>
    </row>
    <row r="137" spans="1:19" ht="12.75" customHeight="1" x14ac:dyDescent="0.2">
      <c r="A137" s="716">
        <f>JULI!B136</f>
        <v>42942</v>
      </c>
      <c r="B137" s="134">
        <f>JULI!C136</f>
        <v>0</v>
      </c>
      <c r="C137" s="135">
        <f>JULI!D136</f>
        <v>0</v>
      </c>
      <c r="D137" s="135">
        <f>JULI!E136</f>
        <v>0</v>
      </c>
      <c r="E137" s="135">
        <f>JULI!F136</f>
        <v>0</v>
      </c>
      <c r="F137" s="136">
        <f t="shared" si="2"/>
        <v>0</v>
      </c>
      <c r="G137" s="167">
        <f>JULI!H136</f>
        <v>0</v>
      </c>
      <c r="H137" s="174">
        <f>JULI!I136</f>
        <v>0</v>
      </c>
      <c r="I137" s="169">
        <f>JULI!R136</f>
        <v>0</v>
      </c>
      <c r="J137" s="138">
        <f>JULI!S136</f>
        <v>0</v>
      </c>
      <c r="K137" s="179">
        <f>JULI!T136</f>
        <v>0</v>
      </c>
      <c r="L137" s="134">
        <f>JULI!U136</f>
        <v>0</v>
      </c>
      <c r="M137" s="137">
        <f>JULI!V136</f>
        <v>0</v>
      </c>
      <c r="N137" s="137">
        <f>JULI!W136</f>
        <v>0</v>
      </c>
      <c r="O137" s="139">
        <f>JULI!X136</f>
        <v>0</v>
      </c>
      <c r="P137" s="140">
        <f>JULI!Y136</f>
        <v>0</v>
      </c>
      <c r="Q137" s="221" t="b">
        <f>IF(LEFT(JULI!L136,1)="V",JULI!R136+JULI!U136)</f>
        <v>0</v>
      </c>
      <c r="R137" s="239">
        <f>JULI!Z136</f>
        <v>0</v>
      </c>
      <c r="S137" s="240">
        <f>JULI!AB136</f>
        <v>0</v>
      </c>
    </row>
    <row r="138" spans="1:19" ht="12.75" customHeight="1" x14ac:dyDescent="0.2">
      <c r="A138" s="717"/>
      <c r="B138" s="120">
        <f>JULI!C137</f>
        <v>0</v>
      </c>
      <c r="C138" s="121">
        <f>JULI!D137</f>
        <v>0</v>
      </c>
      <c r="D138" s="121">
        <f>JULI!E137</f>
        <v>0</v>
      </c>
      <c r="E138" s="121">
        <f>JULI!F137</f>
        <v>0</v>
      </c>
      <c r="F138" s="122">
        <f t="shared" si="2"/>
        <v>0</v>
      </c>
      <c r="G138" s="152">
        <f>JULI!H137</f>
        <v>0</v>
      </c>
      <c r="H138" s="171">
        <f>JULI!I137</f>
        <v>0</v>
      </c>
      <c r="I138" s="160">
        <f>JULI!R137</f>
        <v>0</v>
      </c>
      <c r="J138" s="124">
        <f>JULI!S137</f>
        <v>0</v>
      </c>
      <c r="K138" s="176">
        <f>JULI!T137</f>
        <v>0</v>
      </c>
      <c r="L138" s="120">
        <f>JULI!U137</f>
        <v>0</v>
      </c>
      <c r="M138" s="123">
        <f>JULI!V137</f>
        <v>0</v>
      </c>
      <c r="N138" s="123">
        <f>JULI!W137</f>
        <v>0</v>
      </c>
      <c r="O138" s="125">
        <f>JULI!X137</f>
        <v>0</v>
      </c>
      <c r="P138" s="126">
        <f>JULI!Y137</f>
        <v>0</v>
      </c>
      <c r="Q138" s="222" t="b">
        <f>IF(LEFT(JULI!L137,1)="V",JULI!R137+JULI!U137)</f>
        <v>0</v>
      </c>
      <c r="R138" s="241">
        <f>JULI!Z137</f>
        <v>0</v>
      </c>
      <c r="S138" s="242">
        <f>JULI!AB137</f>
        <v>0</v>
      </c>
    </row>
    <row r="139" spans="1:19" ht="12.75" customHeight="1" x14ac:dyDescent="0.2">
      <c r="A139" s="717"/>
      <c r="B139" s="120">
        <f>JULI!C138</f>
        <v>0</v>
      </c>
      <c r="C139" s="121">
        <f>JULI!D138</f>
        <v>0</v>
      </c>
      <c r="D139" s="121">
        <f>JULI!E138</f>
        <v>0</v>
      </c>
      <c r="E139" s="121">
        <f>JULI!F138</f>
        <v>0</v>
      </c>
      <c r="F139" s="122">
        <f t="shared" si="2"/>
        <v>0</v>
      </c>
      <c r="G139" s="152">
        <f>JULI!H138</f>
        <v>0</v>
      </c>
      <c r="H139" s="171">
        <f>JULI!I138</f>
        <v>0</v>
      </c>
      <c r="I139" s="160">
        <f>JULI!R138</f>
        <v>0</v>
      </c>
      <c r="J139" s="124">
        <f>JULI!S138</f>
        <v>0</v>
      </c>
      <c r="K139" s="176">
        <f>JULI!T138</f>
        <v>0</v>
      </c>
      <c r="L139" s="120">
        <f>JULI!U138</f>
        <v>0</v>
      </c>
      <c r="M139" s="123">
        <f>JULI!V138</f>
        <v>0</v>
      </c>
      <c r="N139" s="123">
        <f>JULI!W138</f>
        <v>0</v>
      </c>
      <c r="O139" s="125">
        <f>JULI!X138</f>
        <v>0</v>
      </c>
      <c r="P139" s="126">
        <f>JULI!Y138</f>
        <v>0</v>
      </c>
      <c r="Q139" s="222" t="b">
        <f>IF(LEFT(JULI!L138,1)="V",JULI!R138+JULI!U138)</f>
        <v>0</v>
      </c>
      <c r="R139" s="241">
        <f>JULI!Z138</f>
        <v>0</v>
      </c>
      <c r="S139" s="242">
        <f>JULI!AB138</f>
        <v>0</v>
      </c>
    </row>
    <row r="140" spans="1:19" ht="12.75" customHeight="1" x14ac:dyDescent="0.2">
      <c r="A140" s="717"/>
      <c r="B140" s="120">
        <f>JULI!C139</f>
        <v>0</v>
      </c>
      <c r="C140" s="121">
        <f>JULI!D139</f>
        <v>0</v>
      </c>
      <c r="D140" s="121">
        <f>JULI!E139</f>
        <v>0</v>
      </c>
      <c r="E140" s="121">
        <f>JULI!F139</f>
        <v>0</v>
      </c>
      <c r="F140" s="122">
        <f t="shared" si="2"/>
        <v>0</v>
      </c>
      <c r="G140" s="152">
        <f>JULI!H139</f>
        <v>0</v>
      </c>
      <c r="H140" s="171">
        <f>JULI!I139</f>
        <v>0</v>
      </c>
      <c r="I140" s="160">
        <f>JULI!R139</f>
        <v>0</v>
      </c>
      <c r="J140" s="124">
        <f>JULI!S139</f>
        <v>0</v>
      </c>
      <c r="K140" s="176">
        <f>JULI!T139</f>
        <v>0</v>
      </c>
      <c r="L140" s="120">
        <f>JULI!U139</f>
        <v>0</v>
      </c>
      <c r="M140" s="123">
        <f>JULI!V139</f>
        <v>0</v>
      </c>
      <c r="N140" s="123">
        <f>JULI!W139</f>
        <v>0</v>
      </c>
      <c r="O140" s="125">
        <f>JULI!X139</f>
        <v>0</v>
      </c>
      <c r="P140" s="126">
        <f>JULI!Y139</f>
        <v>0</v>
      </c>
      <c r="Q140" s="222" t="b">
        <f>IF(LEFT(JULI!L139,1)="V",JULI!R139+JULI!U139)</f>
        <v>0</v>
      </c>
      <c r="R140" s="241">
        <f>JULI!Z139</f>
        <v>0</v>
      </c>
      <c r="S140" s="242">
        <f>JULI!AB139</f>
        <v>0</v>
      </c>
    </row>
    <row r="141" spans="1:19" ht="13.5" customHeight="1" thickBot="1" x14ac:dyDescent="0.25">
      <c r="A141" s="718"/>
      <c r="B141" s="141" t="e">
        <f>JULI!C140</f>
        <v>#REF!</v>
      </c>
      <c r="C141" s="142">
        <f>JULI!D140</f>
        <v>0</v>
      </c>
      <c r="D141" s="142">
        <f>JULI!E140</f>
        <v>0</v>
      </c>
      <c r="E141" s="142">
        <f>JULI!F140</f>
        <v>0</v>
      </c>
      <c r="F141" s="143">
        <f t="shared" si="2"/>
        <v>0</v>
      </c>
      <c r="G141" s="166">
        <f>JULI!H140</f>
        <v>0</v>
      </c>
      <c r="H141" s="172">
        <f>JULI!I140</f>
        <v>0</v>
      </c>
      <c r="I141" s="168">
        <f>JULI!R140</f>
        <v>0</v>
      </c>
      <c r="J141" s="145">
        <f>JULI!S140</f>
        <v>0</v>
      </c>
      <c r="K141" s="177">
        <f>JULI!T140</f>
        <v>0</v>
      </c>
      <c r="L141" s="141">
        <f>JULI!U140</f>
        <v>0</v>
      </c>
      <c r="M141" s="144">
        <f>JULI!V140</f>
        <v>0</v>
      </c>
      <c r="N141" s="144">
        <f>JULI!W140</f>
        <v>0</v>
      </c>
      <c r="O141" s="146">
        <f>JULI!X140</f>
        <v>0</v>
      </c>
      <c r="P141" s="147">
        <f>JULI!Y140</f>
        <v>0</v>
      </c>
      <c r="Q141" s="224" t="b">
        <f>IF(LEFT(JULI!L140,1)="V",JULI!R140+JULI!U140)</f>
        <v>0</v>
      </c>
      <c r="R141" s="243">
        <f>JULI!Z140</f>
        <v>0</v>
      </c>
      <c r="S141" s="244">
        <f>JULI!AB140</f>
        <v>0</v>
      </c>
    </row>
    <row r="142" spans="1:19" ht="12.75" customHeight="1" x14ac:dyDescent="0.2">
      <c r="A142" s="716">
        <f>JULI!B141</f>
        <v>42943</v>
      </c>
      <c r="B142" s="113">
        <f>JULI!C141</f>
        <v>0</v>
      </c>
      <c r="C142" s="114">
        <f>JULI!D141</f>
        <v>0</v>
      </c>
      <c r="D142" s="114">
        <f>JULI!E141</f>
        <v>0</v>
      </c>
      <c r="E142" s="114">
        <f>JULI!F141</f>
        <v>0</v>
      </c>
      <c r="F142" s="115">
        <f t="shared" si="2"/>
        <v>0</v>
      </c>
      <c r="G142" s="151">
        <f>JULI!H141</f>
        <v>0</v>
      </c>
      <c r="H142" s="170">
        <f>JULI!I141</f>
        <v>0</v>
      </c>
      <c r="I142" s="159">
        <f>JULI!R141</f>
        <v>0</v>
      </c>
      <c r="J142" s="117">
        <f>JULI!S141</f>
        <v>0</v>
      </c>
      <c r="K142" s="175">
        <f>JULI!T141</f>
        <v>0</v>
      </c>
      <c r="L142" s="113">
        <f>JULI!U141</f>
        <v>0</v>
      </c>
      <c r="M142" s="116">
        <f>JULI!V141</f>
        <v>0</v>
      </c>
      <c r="N142" s="116">
        <f>JULI!W141</f>
        <v>0</v>
      </c>
      <c r="O142" s="118">
        <f>JULI!X141</f>
        <v>0</v>
      </c>
      <c r="P142" s="119">
        <f>JULI!Y141</f>
        <v>0</v>
      </c>
      <c r="Q142" s="221" t="b">
        <f>IF(LEFT(JULI!L141,1)="V",JULI!R141+JULI!U141)</f>
        <v>0</v>
      </c>
      <c r="R142" s="239">
        <f>JULI!Z141</f>
        <v>0</v>
      </c>
      <c r="S142" s="240">
        <f>JULI!AB141</f>
        <v>0</v>
      </c>
    </row>
    <row r="143" spans="1:19" ht="12.75" customHeight="1" x14ac:dyDescent="0.2">
      <c r="A143" s="717"/>
      <c r="B143" s="120">
        <f>JULI!C142</f>
        <v>0</v>
      </c>
      <c r="C143" s="121">
        <f>JULI!D142</f>
        <v>0</v>
      </c>
      <c r="D143" s="121">
        <f>JULI!E142</f>
        <v>0</v>
      </c>
      <c r="E143" s="121">
        <f>JULI!F142</f>
        <v>0</v>
      </c>
      <c r="F143" s="122">
        <f t="shared" si="2"/>
        <v>0</v>
      </c>
      <c r="G143" s="152">
        <f>JULI!H142</f>
        <v>0</v>
      </c>
      <c r="H143" s="171">
        <f>JULI!I142</f>
        <v>0</v>
      </c>
      <c r="I143" s="160">
        <f>JULI!R142</f>
        <v>0</v>
      </c>
      <c r="J143" s="124">
        <f>JULI!S142</f>
        <v>0</v>
      </c>
      <c r="K143" s="176">
        <f>JULI!T142</f>
        <v>0</v>
      </c>
      <c r="L143" s="120">
        <f>JULI!U142</f>
        <v>0</v>
      </c>
      <c r="M143" s="123">
        <f>JULI!V142</f>
        <v>0</v>
      </c>
      <c r="N143" s="123">
        <f>JULI!W142</f>
        <v>0</v>
      </c>
      <c r="O143" s="125">
        <f>JULI!X142</f>
        <v>0</v>
      </c>
      <c r="P143" s="126">
        <f>JULI!Y142</f>
        <v>0</v>
      </c>
      <c r="Q143" s="222" t="b">
        <f>IF(LEFT(JULI!L142,1)="V",JULI!R142+JULI!U142)</f>
        <v>0</v>
      </c>
      <c r="R143" s="241">
        <f>JULI!Z142</f>
        <v>0</v>
      </c>
      <c r="S143" s="242">
        <f>JULI!AB142</f>
        <v>0</v>
      </c>
    </row>
    <row r="144" spans="1:19" ht="12.75" customHeight="1" x14ac:dyDescent="0.2">
      <c r="A144" s="717"/>
      <c r="B144" s="120">
        <f>JULI!C143</f>
        <v>0</v>
      </c>
      <c r="C144" s="121">
        <f>JULI!D143</f>
        <v>0</v>
      </c>
      <c r="D144" s="121">
        <f>JULI!E143</f>
        <v>0</v>
      </c>
      <c r="E144" s="121">
        <f>JULI!F143</f>
        <v>0</v>
      </c>
      <c r="F144" s="122">
        <f t="shared" si="2"/>
        <v>0</v>
      </c>
      <c r="G144" s="152">
        <f>JULI!H143</f>
        <v>0</v>
      </c>
      <c r="H144" s="171">
        <f>JULI!I143</f>
        <v>0</v>
      </c>
      <c r="I144" s="160">
        <f>JULI!R143</f>
        <v>0</v>
      </c>
      <c r="J144" s="124">
        <f>JULI!S143</f>
        <v>0</v>
      </c>
      <c r="K144" s="176">
        <f>JULI!T143</f>
        <v>0</v>
      </c>
      <c r="L144" s="120">
        <f>JULI!U143</f>
        <v>0</v>
      </c>
      <c r="M144" s="123">
        <f>JULI!V143</f>
        <v>0</v>
      </c>
      <c r="N144" s="123">
        <f>JULI!W143</f>
        <v>0</v>
      </c>
      <c r="O144" s="125">
        <f>JULI!X143</f>
        <v>0</v>
      </c>
      <c r="P144" s="126">
        <f>JULI!Y143</f>
        <v>0</v>
      </c>
      <c r="Q144" s="222" t="b">
        <f>IF(LEFT(JULI!L143,1)="V",JULI!R143+JULI!U143)</f>
        <v>0</v>
      </c>
      <c r="R144" s="241">
        <f>JULI!Z143</f>
        <v>0</v>
      </c>
      <c r="S144" s="242">
        <f>JULI!AB143</f>
        <v>0</v>
      </c>
    </row>
    <row r="145" spans="1:19" ht="12.75" customHeight="1" x14ac:dyDescent="0.2">
      <c r="A145" s="717"/>
      <c r="B145" s="120">
        <f>JULI!C144</f>
        <v>0</v>
      </c>
      <c r="C145" s="121">
        <f>JULI!D144</f>
        <v>0</v>
      </c>
      <c r="D145" s="121">
        <f>JULI!E144</f>
        <v>0</v>
      </c>
      <c r="E145" s="121">
        <f>JULI!F144</f>
        <v>0</v>
      </c>
      <c r="F145" s="122">
        <f t="shared" si="2"/>
        <v>0</v>
      </c>
      <c r="G145" s="152">
        <f>JULI!H144</f>
        <v>0</v>
      </c>
      <c r="H145" s="171">
        <f>JULI!I144</f>
        <v>0</v>
      </c>
      <c r="I145" s="160">
        <f>JULI!R144</f>
        <v>0</v>
      </c>
      <c r="J145" s="124">
        <f>JULI!S144</f>
        <v>0</v>
      </c>
      <c r="K145" s="176">
        <f>JULI!T144</f>
        <v>0</v>
      </c>
      <c r="L145" s="120">
        <f>JULI!U144</f>
        <v>0</v>
      </c>
      <c r="M145" s="123">
        <f>JULI!V144</f>
        <v>0</v>
      </c>
      <c r="N145" s="123">
        <f>JULI!W144</f>
        <v>0</v>
      </c>
      <c r="O145" s="125">
        <f>JULI!X144</f>
        <v>0</v>
      </c>
      <c r="P145" s="126">
        <f>JULI!Y144</f>
        <v>0</v>
      </c>
      <c r="Q145" s="222" t="b">
        <f>IF(LEFT(JULI!L144,1)="V",JULI!R144+JULI!U144)</f>
        <v>0</v>
      </c>
      <c r="R145" s="241">
        <f>JULI!Z144</f>
        <v>0</v>
      </c>
      <c r="S145" s="242">
        <f>JULI!AB144</f>
        <v>0</v>
      </c>
    </row>
    <row r="146" spans="1:19" ht="13.5" customHeight="1" thickBot="1" x14ac:dyDescent="0.25">
      <c r="A146" s="718"/>
      <c r="B146" s="127" t="e">
        <f>JULI!C145</f>
        <v>#REF!</v>
      </c>
      <c r="C146" s="128">
        <f>JULI!D145</f>
        <v>0</v>
      </c>
      <c r="D146" s="128">
        <f>JULI!E145</f>
        <v>0</v>
      </c>
      <c r="E146" s="128">
        <f>JULI!F145</f>
        <v>0</v>
      </c>
      <c r="F146" s="129">
        <f t="shared" si="2"/>
        <v>0</v>
      </c>
      <c r="G146" s="153">
        <f>JULI!H145</f>
        <v>0</v>
      </c>
      <c r="H146" s="173">
        <f>JULI!I145</f>
        <v>0</v>
      </c>
      <c r="I146" s="161">
        <f>JULI!R145</f>
        <v>0</v>
      </c>
      <c r="J146" s="131">
        <f>JULI!S145</f>
        <v>0</v>
      </c>
      <c r="K146" s="178">
        <f>JULI!T145</f>
        <v>0</v>
      </c>
      <c r="L146" s="127">
        <f>JULI!U145</f>
        <v>0</v>
      </c>
      <c r="M146" s="130">
        <f>JULI!V145</f>
        <v>0</v>
      </c>
      <c r="N146" s="130">
        <f>JULI!W145</f>
        <v>0</v>
      </c>
      <c r="O146" s="132">
        <f>JULI!X145</f>
        <v>0</v>
      </c>
      <c r="P146" s="133">
        <f>JULI!Y145</f>
        <v>0</v>
      </c>
      <c r="Q146" s="224" t="b">
        <f>IF(LEFT(JULI!L145,1)="V",JULI!R145+JULI!U145)</f>
        <v>0</v>
      </c>
      <c r="R146" s="243">
        <f>JULI!Z145</f>
        <v>0</v>
      </c>
      <c r="S146" s="244">
        <f>JULI!AB145</f>
        <v>0</v>
      </c>
    </row>
    <row r="147" spans="1:19" ht="12.75" customHeight="1" x14ac:dyDescent="0.2">
      <c r="A147" s="716">
        <f>JULI!B146</f>
        <v>42944</v>
      </c>
      <c r="B147" s="113">
        <f>JULI!C146</f>
        <v>0</v>
      </c>
      <c r="C147" s="114">
        <f>JULI!D146</f>
        <v>0</v>
      </c>
      <c r="D147" s="114">
        <f>JULI!E146</f>
        <v>0</v>
      </c>
      <c r="E147" s="114">
        <f>JULI!F146</f>
        <v>0</v>
      </c>
      <c r="F147" s="115">
        <f t="shared" si="2"/>
        <v>0</v>
      </c>
      <c r="G147" s="151">
        <f>JULI!H146</f>
        <v>0</v>
      </c>
      <c r="H147" s="170">
        <f>JULI!I146</f>
        <v>0</v>
      </c>
      <c r="I147" s="159">
        <f>JULI!R146</f>
        <v>0</v>
      </c>
      <c r="J147" s="117">
        <f>JULI!S146</f>
        <v>0</v>
      </c>
      <c r="K147" s="175">
        <f>JULI!T146</f>
        <v>0</v>
      </c>
      <c r="L147" s="113">
        <f>JULI!U146</f>
        <v>0</v>
      </c>
      <c r="M147" s="116">
        <f>JULI!V146</f>
        <v>0</v>
      </c>
      <c r="N147" s="116">
        <f>JULI!W146</f>
        <v>0</v>
      </c>
      <c r="O147" s="118">
        <f>JULI!X146</f>
        <v>0</v>
      </c>
      <c r="P147" s="119">
        <f>JULI!Y146</f>
        <v>0</v>
      </c>
      <c r="Q147" s="221" t="b">
        <f>IF(LEFT(JULI!L146,1)="V",JULI!R146+JULI!U146)</f>
        <v>0</v>
      </c>
      <c r="R147" s="239">
        <f>JULI!Z146</f>
        <v>0</v>
      </c>
      <c r="S147" s="240">
        <f>JULI!AB146</f>
        <v>0</v>
      </c>
    </row>
    <row r="148" spans="1:19" ht="12.75" customHeight="1" x14ac:dyDescent="0.2">
      <c r="A148" s="717"/>
      <c r="B148" s="120">
        <f>JULI!C147</f>
        <v>0</v>
      </c>
      <c r="C148" s="121">
        <f>JULI!D147</f>
        <v>0</v>
      </c>
      <c r="D148" s="121">
        <f>JULI!E147</f>
        <v>0</v>
      </c>
      <c r="E148" s="121">
        <f>JULI!F147</f>
        <v>0</v>
      </c>
      <c r="F148" s="122">
        <f t="shared" si="2"/>
        <v>0</v>
      </c>
      <c r="G148" s="152">
        <f>JULI!H147</f>
        <v>0</v>
      </c>
      <c r="H148" s="171">
        <f>JULI!I147</f>
        <v>0</v>
      </c>
      <c r="I148" s="160">
        <f>JULI!R147</f>
        <v>0</v>
      </c>
      <c r="J148" s="124">
        <f>JULI!S147</f>
        <v>0</v>
      </c>
      <c r="K148" s="176">
        <f>JULI!T147</f>
        <v>0</v>
      </c>
      <c r="L148" s="120">
        <f>JULI!U147</f>
        <v>0</v>
      </c>
      <c r="M148" s="123">
        <f>JULI!V147</f>
        <v>0</v>
      </c>
      <c r="N148" s="123">
        <f>JULI!W147</f>
        <v>0</v>
      </c>
      <c r="O148" s="125">
        <f>JULI!X147</f>
        <v>0</v>
      </c>
      <c r="P148" s="126">
        <f>JULI!Y147</f>
        <v>0</v>
      </c>
      <c r="Q148" s="222" t="b">
        <f>IF(LEFT(JULI!L147,1)="V",JULI!R147+JULI!U147)</f>
        <v>0</v>
      </c>
      <c r="R148" s="241">
        <f>JULI!Z147</f>
        <v>0</v>
      </c>
      <c r="S148" s="242">
        <f>JULI!AB147</f>
        <v>0</v>
      </c>
    </row>
    <row r="149" spans="1:19" ht="12.75" customHeight="1" x14ac:dyDescent="0.2">
      <c r="A149" s="717"/>
      <c r="B149" s="120">
        <f>JULI!C148</f>
        <v>0</v>
      </c>
      <c r="C149" s="121">
        <f>JULI!D148</f>
        <v>0</v>
      </c>
      <c r="D149" s="121">
        <f>JULI!E148</f>
        <v>0</v>
      </c>
      <c r="E149" s="121">
        <f>JULI!F148</f>
        <v>0</v>
      </c>
      <c r="F149" s="122">
        <f t="shared" si="2"/>
        <v>0</v>
      </c>
      <c r="G149" s="152">
        <f>JULI!H148</f>
        <v>0</v>
      </c>
      <c r="H149" s="171">
        <f>JULI!I148</f>
        <v>0</v>
      </c>
      <c r="I149" s="160">
        <f>JULI!R148</f>
        <v>0</v>
      </c>
      <c r="J149" s="124">
        <f>JULI!S148</f>
        <v>0</v>
      </c>
      <c r="K149" s="176">
        <f>JULI!T148</f>
        <v>0</v>
      </c>
      <c r="L149" s="120">
        <f>JULI!U148</f>
        <v>0</v>
      </c>
      <c r="M149" s="123">
        <f>JULI!V148</f>
        <v>0</v>
      </c>
      <c r="N149" s="123">
        <f>JULI!W148</f>
        <v>0</v>
      </c>
      <c r="O149" s="125">
        <f>JULI!X148</f>
        <v>0</v>
      </c>
      <c r="P149" s="126">
        <f>JULI!Y148</f>
        <v>0</v>
      </c>
      <c r="Q149" s="222" t="b">
        <f>IF(LEFT(JULI!L148,1)="V",JULI!R148+JULI!U148)</f>
        <v>0</v>
      </c>
      <c r="R149" s="241">
        <f>JULI!Z148</f>
        <v>0</v>
      </c>
      <c r="S149" s="242">
        <f>JULI!AB148</f>
        <v>0</v>
      </c>
    </row>
    <row r="150" spans="1:19" ht="12.75" customHeight="1" x14ac:dyDescent="0.2">
      <c r="A150" s="717"/>
      <c r="B150" s="120">
        <f>JULI!C149</f>
        <v>0</v>
      </c>
      <c r="C150" s="121">
        <f>JULI!D149</f>
        <v>0</v>
      </c>
      <c r="D150" s="121">
        <f>JULI!E149</f>
        <v>0</v>
      </c>
      <c r="E150" s="121">
        <f>JULI!F149</f>
        <v>0</v>
      </c>
      <c r="F150" s="122">
        <f t="shared" si="2"/>
        <v>0</v>
      </c>
      <c r="G150" s="152">
        <f>JULI!H149</f>
        <v>0</v>
      </c>
      <c r="H150" s="171">
        <f>JULI!I149</f>
        <v>0</v>
      </c>
      <c r="I150" s="160">
        <f>JULI!R149</f>
        <v>0</v>
      </c>
      <c r="J150" s="124">
        <f>JULI!S149</f>
        <v>0</v>
      </c>
      <c r="K150" s="176">
        <f>JULI!T149</f>
        <v>0</v>
      </c>
      <c r="L150" s="120">
        <f>JULI!U149</f>
        <v>0</v>
      </c>
      <c r="M150" s="123">
        <f>JULI!V149</f>
        <v>0</v>
      </c>
      <c r="N150" s="123">
        <f>JULI!W149</f>
        <v>0</v>
      </c>
      <c r="O150" s="125">
        <f>JULI!X149</f>
        <v>0</v>
      </c>
      <c r="P150" s="126">
        <f>JULI!Y149</f>
        <v>0</v>
      </c>
      <c r="Q150" s="222" t="b">
        <f>IF(LEFT(JULI!L149,1)="V",JULI!R149+JULI!U149)</f>
        <v>0</v>
      </c>
      <c r="R150" s="241">
        <f>JULI!Z149</f>
        <v>0</v>
      </c>
      <c r="S150" s="242">
        <f>JULI!AB149</f>
        <v>0</v>
      </c>
    </row>
    <row r="151" spans="1:19" ht="13.5" customHeight="1" thickBot="1" x14ac:dyDescent="0.25">
      <c r="A151" s="718"/>
      <c r="B151" s="127" t="e">
        <f>JULI!C150</f>
        <v>#REF!</v>
      </c>
      <c r="C151" s="128">
        <f>JULI!D150</f>
        <v>0</v>
      </c>
      <c r="D151" s="128">
        <f>JULI!E150</f>
        <v>0</v>
      </c>
      <c r="E151" s="128">
        <f>JULI!F150</f>
        <v>0</v>
      </c>
      <c r="F151" s="129">
        <f t="shared" si="2"/>
        <v>0</v>
      </c>
      <c r="G151" s="153">
        <f>JULI!H150</f>
        <v>0</v>
      </c>
      <c r="H151" s="173">
        <f>JULI!I150</f>
        <v>0</v>
      </c>
      <c r="I151" s="161">
        <f>JULI!R150</f>
        <v>0</v>
      </c>
      <c r="J151" s="131">
        <f>JULI!S150</f>
        <v>0</v>
      </c>
      <c r="K151" s="178">
        <f>JULI!T150</f>
        <v>0</v>
      </c>
      <c r="L151" s="127">
        <f>JULI!U150</f>
        <v>0</v>
      </c>
      <c r="M151" s="130">
        <f>JULI!V150</f>
        <v>0</v>
      </c>
      <c r="N151" s="130">
        <f>JULI!W150</f>
        <v>0</v>
      </c>
      <c r="O151" s="132">
        <f>JULI!X150</f>
        <v>0</v>
      </c>
      <c r="P151" s="133">
        <f>JULI!Y150</f>
        <v>0</v>
      </c>
      <c r="Q151" s="224" t="b">
        <f>IF(LEFT(JULI!L150,1)="V",JULI!R150+JULI!U150)</f>
        <v>0</v>
      </c>
      <c r="R151" s="243">
        <f>JULI!Z150</f>
        <v>0</v>
      </c>
      <c r="S151" s="244">
        <f>JULI!AB150</f>
        <v>0</v>
      </c>
    </row>
    <row r="152" spans="1:19" ht="12.75" customHeight="1" x14ac:dyDescent="0.2">
      <c r="A152" s="716">
        <f>JULI!B151</f>
        <v>42945</v>
      </c>
      <c r="B152" s="113">
        <f>JULI!C151</f>
        <v>0</v>
      </c>
      <c r="C152" s="114">
        <f>JULI!D151</f>
        <v>0</v>
      </c>
      <c r="D152" s="114">
        <f>JULI!E151</f>
        <v>0</v>
      </c>
      <c r="E152" s="114">
        <f>JULI!F151</f>
        <v>0</v>
      </c>
      <c r="F152" s="115">
        <f t="shared" si="2"/>
        <v>0</v>
      </c>
      <c r="G152" s="151">
        <f>JULI!H151</f>
        <v>0</v>
      </c>
      <c r="H152" s="170">
        <f>JULI!I151</f>
        <v>0</v>
      </c>
      <c r="I152" s="159">
        <f>JULI!R151</f>
        <v>0</v>
      </c>
      <c r="J152" s="117">
        <f>JULI!S151</f>
        <v>0</v>
      </c>
      <c r="K152" s="175">
        <f>JULI!T151</f>
        <v>0</v>
      </c>
      <c r="L152" s="113">
        <f>JULI!U151</f>
        <v>0</v>
      </c>
      <c r="M152" s="116">
        <f>JULI!V151</f>
        <v>0</v>
      </c>
      <c r="N152" s="116">
        <f>JULI!W151</f>
        <v>0</v>
      </c>
      <c r="O152" s="118">
        <f>JULI!X151</f>
        <v>0</v>
      </c>
      <c r="P152" s="119">
        <f>JULI!Y151</f>
        <v>0</v>
      </c>
      <c r="Q152" s="221" t="b">
        <f>IF(LEFT(JULI!L151,1)="V",JULI!R151+JULI!U151)</f>
        <v>0</v>
      </c>
      <c r="R152" s="239">
        <f>JULI!Z151</f>
        <v>0</v>
      </c>
      <c r="S152" s="240">
        <f>JULI!AB151</f>
        <v>0</v>
      </c>
    </row>
    <row r="153" spans="1:19" ht="12.75" customHeight="1" x14ac:dyDescent="0.2">
      <c r="A153" s="717"/>
      <c r="B153" s="120">
        <f>JULI!C152</f>
        <v>0</v>
      </c>
      <c r="C153" s="121">
        <f>JULI!D152</f>
        <v>0</v>
      </c>
      <c r="D153" s="121">
        <f>JULI!E152</f>
        <v>0</v>
      </c>
      <c r="E153" s="121">
        <f>JULI!F152</f>
        <v>0</v>
      </c>
      <c r="F153" s="122">
        <f t="shared" si="2"/>
        <v>0</v>
      </c>
      <c r="G153" s="152">
        <f>JULI!H152</f>
        <v>0</v>
      </c>
      <c r="H153" s="171">
        <f>JULI!I152</f>
        <v>0</v>
      </c>
      <c r="I153" s="160">
        <f>JULI!R152</f>
        <v>0</v>
      </c>
      <c r="J153" s="124">
        <f>JULI!S152</f>
        <v>0</v>
      </c>
      <c r="K153" s="176">
        <f>JULI!T152</f>
        <v>0</v>
      </c>
      <c r="L153" s="120">
        <f>JULI!U152</f>
        <v>0</v>
      </c>
      <c r="M153" s="123">
        <f>JULI!V152</f>
        <v>0</v>
      </c>
      <c r="N153" s="123">
        <f>JULI!W152</f>
        <v>0</v>
      </c>
      <c r="O153" s="125">
        <f>JULI!X152</f>
        <v>0</v>
      </c>
      <c r="P153" s="126">
        <f>JULI!Y152</f>
        <v>0</v>
      </c>
      <c r="Q153" s="222" t="b">
        <f>IF(LEFT(JULI!L152,1)="V",JULI!R152+JULI!U152)</f>
        <v>0</v>
      </c>
      <c r="R153" s="241">
        <f>JULI!Z152</f>
        <v>0</v>
      </c>
      <c r="S153" s="242">
        <f>JULI!AB152</f>
        <v>0</v>
      </c>
    </row>
    <row r="154" spans="1:19" ht="12.75" customHeight="1" x14ac:dyDescent="0.2">
      <c r="A154" s="717"/>
      <c r="B154" s="120">
        <f>JULI!C153</f>
        <v>0</v>
      </c>
      <c r="C154" s="121">
        <f>JULI!D153</f>
        <v>0</v>
      </c>
      <c r="D154" s="121">
        <f>JULI!E153</f>
        <v>0</v>
      </c>
      <c r="E154" s="121">
        <f>JULI!F153</f>
        <v>0</v>
      </c>
      <c r="F154" s="122">
        <f t="shared" si="2"/>
        <v>0</v>
      </c>
      <c r="G154" s="152">
        <f>JULI!H153</f>
        <v>0</v>
      </c>
      <c r="H154" s="171">
        <f>JULI!I153</f>
        <v>0</v>
      </c>
      <c r="I154" s="160">
        <f>JULI!R153</f>
        <v>0</v>
      </c>
      <c r="J154" s="124">
        <f>JULI!S153</f>
        <v>0</v>
      </c>
      <c r="K154" s="176">
        <f>JULI!T153</f>
        <v>0</v>
      </c>
      <c r="L154" s="120">
        <f>JULI!U153</f>
        <v>0</v>
      </c>
      <c r="M154" s="123">
        <f>JULI!V153</f>
        <v>0</v>
      </c>
      <c r="N154" s="123">
        <f>JULI!W153</f>
        <v>0</v>
      </c>
      <c r="O154" s="125">
        <f>JULI!X153</f>
        <v>0</v>
      </c>
      <c r="P154" s="126">
        <f>JULI!Y153</f>
        <v>0</v>
      </c>
      <c r="Q154" s="222" t="b">
        <f>IF(LEFT(JULI!L153,1)="V",JULI!R153+JULI!U153)</f>
        <v>0</v>
      </c>
      <c r="R154" s="241">
        <f>JULI!Z153</f>
        <v>0</v>
      </c>
      <c r="S154" s="242">
        <f>JULI!AB153</f>
        <v>0</v>
      </c>
    </row>
    <row r="155" spans="1:19" ht="12.75" customHeight="1" x14ac:dyDescent="0.2">
      <c r="A155" s="717"/>
      <c r="B155" s="120">
        <f>JULI!C154</f>
        <v>0</v>
      </c>
      <c r="C155" s="121">
        <f>JULI!D154</f>
        <v>0</v>
      </c>
      <c r="D155" s="121">
        <f>JULI!E154</f>
        <v>0</v>
      </c>
      <c r="E155" s="121">
        <f>JULI!F154</f>
        <v>0</v>
      </c>
      <c r="F155" s="122">
        <f t="shared" si="2"/>
        <v>0</v>
      </c>
      <c r="G155" s="152">
        <f>JULI!H154</f>
        <v>0</v>
      </c>
      <c r="H155" s="171">
        <f>JULI!I154</f>
        <v>0</v>
      </c>
      <c r="I155" s="160">
        <f>JULI!R154</f>
        <v>0</v>
      </c>
      <c r="J155" s="124">
        <f>JULI!S154</f>
        <v>0</v>
      </c>
      <c r="K155" s="176">
        <f>JULI!T154</f>
        <v>0</v>
      </c>
      <c r="L155" s="120">
        <f>JULI!U154</f>
        <v>0</v>
      </c>
      <c r="M155" s="123">
        <f>JULI!V154</f>
        <v>0</v>
      </c>
      <c r="N155" s="123">
        <f>JULI!W154</f>
        <v>0</v>
      </c>
      <c r="O155" s="125">
        <f>JULI!X154</f>
        <v>0</v>
      </c>
      <c r="P155" s="126">
        <f>JULI!Y154</f>
        <v>0</v>
      </c>
      <c r="Q155" s="222" t="b">
        <f>IF(LEFT(JULI!L154,1)="V",JULI!R154+JULI!U154)</f>
        <v>0</v>
      </c>
      <c r="R155" s="241">
        <f>JULI!Z154</f>
        <v>0</v>
      </c>
      <c r="S155" s="242">
        <f>JULI!AB154</f>
        <v>0</v>
      </c>
    </row>
    <row r="156" spans="1:19" ht="13.5" customHeight="1" thickBot="1" x14ac:dyDescent="0.25">
      <c r="A156" s="718"/>
      <c r="B156" s="127" t="e">
        <f>JULI!C155</f>
        <v>#REF!</v>
      </c>
      <c r="C156" s="128">
        <f>JULI!D155</f>
        <v>0</v>
      </c>
      <c r="D156" s="128">
        <f>JULI!E155</f>
        <v>0</v>
      </c>
      <c r="E156" s="128">
        <f>JULI!F155</f>
        <v>0</v>
      </c>
      <c r="F156" s="129">
        <f t="shared" si="2"/>
        <v>0</v>
      </c>
      <c r="G156" s="153">
        <f>JULI!H155</f>
        <v>0</v>
      </c>
      <c r="H156" s="173">
        <f>JULI!I155</f>
        <v>0</v>
      </c>
      <c r="I156" s="161">
        <f>JULI!R155</f>
        <v>0</v>
      </c>
      <c r="J156" s="131">
        <f>JULI!S155</f>
        <v>0</v>
      </c>
      <c r="K156" s="178">
        <f>JULI!T155</f>
        <v>0</v>
      </c>
      <c r="L156" s="127">
        <f>JULI!U155</f>
        <v>0</v>
      </c>
      <c r="M156" s="130">
        <f>JULI!V155</f>
        <v>0</v>
      </c>
      <c r="N156" s="130">
        <f>JULI!W155</f>
        <v>0</v>
      </c>
      <c r="O156" s="132">
        <f>JULI!X155</f>
        <v>0</v>
      </c>
      <c r="P156" s="133">
        <f>JULI!Y155</f>
        <v>0</v>
      </c>
      <c r="Q156" s="224" t="b">
        <f>IF(LEFT(JULI!L155,1)="V",JULI!R155+JULI!U155)</f>
        <v>0</v>
      </c>
      <c r="R156" s="243">
        <f>JULI!Z155</f>
        <v>0</v>
      </c>
      <c r="S156" s="244">
        <f>JULI!AB155</f>
        <v>0</v>
      </c>
    </row>
    <row r="157" spans="1:19" ht="12.75" customHeight="1" x14ac:dyDescent="0.2">
      <c r="A157" s="716">
        <f>JULI!B156</f>
        <v>42946</v>
      </c>
      <c r="B157" s="134">
        <f>JULI!C156</f>
        <v>0</v>
      </c>
      <c r="C157" s="135">
        <f>JULI!D156</f>
        <v>0</v>
      </c>
      <c r="D157" s="135">
        <f>JULI!E156</f>
        <v>0</v>
      </c>
      <c r="E157" s="135">
        <f>JULI!F156</f>
        <v>0</v>
      </c>
      <c r="F157" s="136">
        <f t="shared" si="2"/>
        <v>0</v>
      </c>
      <c r="G157" s="167">
        <f>JULI!H156</f>
        <v>0</v>
      </c>
      <c r="H157" s="174">
        <f>JULI!I156</f>
        <v>0</v>
      </c>
      <c r="I157" s="169">
        <f>JULI!R156</f>
        <v>0</v>
      </c>
      <c r="J157" s="138">
        <f>JULI!S156</f>
        <v>0</v>
      </c>
      <c r="K157" s="179">
        <f>JULI!T156</f>
        <v>0</v>
      </c>
      <c r="L157" s="134">
        <f>JULI!U156</f>
        <v>0</v>
      </c>
      <c r="M157" s="137">
        <f>JULI!V156</f>
        <v>0</v>
      </c>
      <c r="N157" s="137">
        <f>JULI!W156</f>
        <v>0</v>
      </c>
      <c r="O157" s="139">
        <f>JULI!X156</f>
        <v>0</v>
      </c>
      <c r="P157" s="140">
        <f>JULI!Y156</f>
        <v>0</v>
      </c>
      <c r="Q157" s="225" t="b">
        <f>IF(LEFT(JULI!L156,1)="V",JULI!R156+JULI!U156)</f>
        <v>0</v>
      </c>
      <c r="R157" s="247">
        <f>JULI!Z156</f>
        <v>0</v>
      </c>
      <c r="S157" s="248">
        <f>JULI!AB156</f>
        <v>0</v>
      </c>
    </row>
    <row r="158" spans="1:19" ht="12.75" customHeight="1" x14ac:dyDescent="0.2">
      <c r="A158" s="717"/>
      <c r="B158" s="120">
        <f>JULI!C157</f>
        <v>0</v>
      </c>
      <c r="C158" s="121">
        <f>JULI!D157</f>
        <v>0</v>
      </c>
      <c r="D158" s="121">
        <f>JULI!E157</f>
        <v>0</v>
      </c>
      <c r="E158" s="121">
        <f>JULI!F157</f>
        <v>0</v>
      </c>
      <c r="F158" s="122">
        <f t="shared" si="2"/>
        <v>0</v>
      </c>
      <c r="G158" s="152">
        <f>JULI!H157</f>
        <v>0</v>
      </c>
      <c r="H158" s="171">
        <f>JULI!I157</f>
        <v>0</v>
      </c>
      <c r="I158" s="160">
        <f>JULI!R157</f>
        <v>0</v>
      </c>
      <c r="J158" s="124">
        <f>JULI!S157</f>
        <v>0</v>
      </c>
      <c r="K158" s="176">
        <f>JULI!T157</f>
        <v>0</v>
      </c>
      <c r="L158" s="120">
        <f>JULI!U157</f>
        <v>0</v>
      </c>
      <c r="M158" s="123">
        <f>JULI!V157</f>
        <v>0</v>
      </c>
      <c r="N158" s="123">
        <f>JULI!W157</f>
        <v>0</v>
      </c>
      <c r="O158" s="125">
        <f>JULI!X157</f>
        <v>0</v>
      </c>
      <c r="P158" s="126">
        <f>JULI!Y157</f>
        <v>0</v>
      </c>
      <c r="Q158" s="222" t="b">
        <f>IF(LEFT(JULI!L157,1)="V",JULI!R157+JULI!U157)</f>
        <v>0</v>
      </c>
      <c r="R158" s="241">
        <f>JULI!Z157</f>
        <v>0</v>
      </c>
      <c r="S158" s="242">
        <f>JULI!AB157</f>
        <v>0</v>
      </c>
    </row>
    <row r="159" spans="1:19" ht="12.75" customHeight="1" x14ac:dyDescent="0.2">
      <c r="A159" s="717"/>
      <c r="B159" s="120">
        <f>JULI!C158</f>
        <v>0</v>
      </c>
      <c r="C159" s="121">
        <f>JULI!D158</f>
        <v>0</v>
      </c>
      <c r="D159" s="121">
        <f>JULI!E158</f>
        <v>0</v>
      </c>
      <c r="E159" s="121">
        <f>JULI!F158</f>
        <v>0</v>
      </c>
      <c r="F159" s="122">
        <f t="shared" si="2"/>
        <v>0</v>
      </c>
      <c r="G159" s="152">
        <f>JULI!H158</f>
        <v>0</v>
      </c>
      <c r="H159" s="171">
        <f>JULI!I158</f>
        <v>0</v>
      </c>
      <c r="I159" s="160">
        <f>JULI!R158</f>
        <v>0</v>
      </c>
      <c r="J159" s="124">
        <f>JULI!S158</f>
        <v>0</v>
      </c>
      <c r="K159" s="176">
        <f>JULI!T158</f>
        <v>0</v>
      </c>
      <c r="L159" s="120">
        <f>JULI!U158</f>
        <v>0</v>
      </c>
      <c r="M159" s="123">
        <f>JULI!V158</f>
        <v>0</v>
      </c>
      <c r="N159" s="123">
        <f>JULI!W158</f>
        <v>0</v>
      </c>
      <c r="O159" s="125">
        <f>JULI!X158</f>
        <v>0</v>
      </c>
      <c r="P159" s="126">
        <f>JULI!Y158</f>
        <v>0</v>
      </c>
      <c r="Q159" s="222" t="b">
        <f>IF(LEFT(JULI!L158,1)="V",JULI!R158+JULI!U158)</f>
        <v>0</v>
      </c>
      <c r="R159" s="241">
        <f>JULI!Z158</f>
        <v>0</v>
      </c>
      <c r="S159" s="242">
        <f>JULI!AB158</f>
        <v>0</v>
      </c>
    </row>
    <row r="160" spans="1:19" ht="12.75" customHeight="1" x14ac:dyDescent="0.2">
      <c r="A160" s="717"/>
      <c r="B160" s="120">
        <f>JULI!C159</f>
        <v>0</v>
      </c>
      <c r="C160" s="121">
        <f>JULI!D159</f>
        <v>0</v>
      </c>
      <c r="D160" s="121">
        <f>JULI!E159</f>
        <v>0</v>
      </c>
      <c r="E160" s="121">
        <f>JULI!F159</f>
        <v>0</v>
      </c>
      <c r="F160" s="122">
        <f t="shared" si="2"/>
        <v>0</v>
      </c>
      <c r="G160" s="152">
        <f>JULI!H159</f>
        <v>0</v>
      </c>
      <c r="H160" s="171">
        <f>JULI!I159</f>
        <v>0</v>
      </c>
      <c r="I160" s="160">
        <f>JULI!R159</f>
        <v>0</v>
      </c>
      <c r="J160" s="124">
        <f>JULI!S159</f>
        <v>0</v>
      </c>
      <c r="K160" s="176">
        <f>JULI!T159</f>
        <v>0</v>
      </c>
      <c r="L160" s="120">
        <f>JULI!U159</f>
        <v>0</v>
      </c>
      <c r="M160" s="123">
        <f>JULI!V159</f>
        <v>0</v>
      </c>
      <c r="N160" s="123">
        <f>JULI!W159</f>
        <v>0</v>
      </c>
      <c r="O160" s="125">
        <f>JULI!X159</f>
        <v>0</v>
      </c>
      <c r="P160" s="126">
        <f>JULI!Y159</f>
        <v>0</v>
      </c>
      <c r="Q160" s="222" t="b">
        <f>IF(LEFT(JULI!L159,1)="V",JULI!R159+JULI!U159)</f>
        <v>0</v>
      </c>
      <c r="R160" s="241">
        <f>JULI!Z159</f>
        <v>0</v>
      </c>
      <c r="S160" s="242">
        <f>JULI!AB159</f>
        <v>0</v>
      </c>
    </row>
    <row r="161" spans="1:19" ht="13.5" customHeight="1" thickBot="1" x14ac:dyDescent="0.25">
      <c r="A161" s="718"/>
      <c r="B161" s="127" t="e">
        <f>JULI!C160</f>
        <v>#REF!</v>
      </c>
      <c r="C161" s="128">
        <f>JULI!D160</f>
        <v>0</v>
      </c>
      <c r="D161" s="128">
        <f>JULI!E160</f>
        <v>0</v>
      </c>
      <c r="E161" s="128">
        <f>JULI!F160</f>
        <v>0</v>
      </c>
      <c r="F161" s="129">
        <f t="shared" si="2"/>
        <v>0</v>
      </c>
      <c r="G161" s="153">
        <f>JULI!H160</f>
        <v>0</v>
      </c>
      <c r="H161" s="173">
        <f>JULI!I160</f>
        <v>0</v>
      </c>
      <c r="I161" s="161">
        <f>JULI!R160</f>
        <v>0</v>
      </c>
      <c r="J161" s="131">
        <f>JULI!S160</f>
        <v>0</v>
      </c>
      <c r="K161" s="178">
        <f>JULI!T160</f>
        <v>0</v>
      </c>
      <c r="L161" s="127">
        <f>JULI!U160</f>
        <v>0</v>
      </c>
      <c r="M161" s="130">
        <f>JULI!V160</f>
        <v>0</v>
      </c>
      <c r="N161" s="130">
        <f>JULI!W160</f>
        <v>0</v>
      </c>
      <c r="O161" s="132">
        <f>JULI!X160</f>
        <v>0</v>
      </c>
      <c r="P161" s="133">
        <f>JULI!Y160</f>
        <v>0</v>
      </c>
      <c r="Q161" s="224" t="b">
        <f>IF(LEFT(JULI!L160,1)="V",JULI!R160+JULI!U160)</f>
        <v>0</v>
      </c>
      <c r="R161" s="243">
        <f>JULI!Z160</f>
        <v>0</v>
      </c>
      <c r="S161" s="244">
        <f>JULI!AB160</f>
        <v>0</v>
      </c>
    </row>
    <row r="162" spans="1:19" ht="13.5" thickBot="1" x14ac:dyDescent="0.25">
      <c r="A162" s="148"/>
      <c r="F162" s="319">
        <f>SUM($F$7:$F$161)</f>
        <v>0</v>
      </c>
      <c r="I162" s="233">
        <f>SUM($I$7:$I$161)</f>
        <v>0</v>
      </c>
      <c r="J162" s="365">
        <f>SUM($J$7:$J$161)</f>
        <v>0</v>
      </c>
      <c r="K162" s="321">
        <f>SUM($K$7:$K$161)</f>
        <v>0</v>
      </c>
      <c r="L162" s="233">
        <f>SUM($L$7:$L$161)</f>
        <v>0</v>
      </c>
      <c r="M162" s="233">
        <f>SUM($M$7:$M$161)</f>
        <v>0</v>
      </c>
      <c r="N162" s="322"/>
      <c r="O162" s="324">
        <f>SUM($O$7:$O$161)</f>
        <v>0</v>
      </c>
      <c r="P162" s="325">
        <f>SUM($P$7:$P$161)</f>
        <v>0</v>
      </c>
      <c r="Q162" s="233">
        <f>SUM($Q$7:$Q$161)</f>
        <v>0</v>
      </c>
      <c r="R162" s="387">
        <f>SUM($R$7:$R$161)</f>
        <v>0</v>
      </c>
      <c r="S162" s="387">
        <f>SUM($S$7:$S$161)</f>
        <v>0</v>
      </c>
    </row>
    <row r="163" spans="1:19" x14ac:dyDescent="0.2">
      <c r="A163" s="148"/>
      <c r="F163" s="711" t="s">
        <v>38</v>
      </c>
      <c r="G163" s="719"/>
      <c r="H163" s="164"/>
      <c r="I163" s="320" t="s">
        <v>75</v>
      </c>
      <c r="J163" s="364" t="s">
        <v>92</v>
      </c>
      <c r="K163" s="362" t="s">
        <v>78</v>
      </c>
      <c r="L163" s="320" t="s">
        <v>75</v>
      </c>
      <c r="M163" s="364" t="s">
        <v>92</v>
      </c>
      <c r="O163" s="323" t="s">
        <v>72</v>
      </c>
      <c r="P163" s="323" t="s">
        <v>78</v>
      </c>
      <c r="Q163" s="318" t="s">
        <v>84</v>
      </c>
      <c r="R163" s="323" t="s">
        <v>85</v>
      </c>
      <c r="S163" s="326" t="s">
        <v>86</v>
      </c>
    </row>
    <row r="164" spans="1:19" ht="13.5" thickBot="1" x14ac:dyDescent="0.25">
      <c r="A164" s="148"/>
      <c r="F164" s="162"/>
      <c r="G164" s="163"/>
      <c r="H164" s="164"/>
      <c r="I164" s="154" t="s">
        <v>76</v>
      </c>
      <c r="J164" s="363" t="s">
        <v>93</v>
      </c>
      <c r="L164" s="154" t="s">
        <v>77</v>
      </c>
      <c r="M164" s="363" t="s">
        <v>93</v>
      </c>
    </row>
    <row r="165" spans="1:19" ht="13.5" thickBot="1" x14ac:dyDescent="0.25">
      <c r="A165" s="148"/>
      <c r="F165" s="162"/>
      <c r="G165" s="163"/>
      <c r="H165" s="164"/>
      <c r="R165" s="233">
        <f>R162+S162</f>
        <v>0</v>
      </c>
      <c r="S165" s="202" t="s">
        <v>87</v>
      </c>
    </row>
  </sheetData>
  <sheetProtection selectLockedCells="1"/>
  <mergeCells count="38">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R5:S5"/>
    <mergeCell ref="F163:G163"/>
    <mergeCell ref="L5:P5"/>
    <mergeCell ref="I2:K2"/>
    <mergeCell ref="I3:K3"/>
    <mergeCell ref="I5:K5"/>
    <mergeCell ref="B5:H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Blad12"/>
  <dimension ref="A1:X165"/>
  <sheetViews>
    <sheetView showZeros="0" workbookViewId="0">
      <pane ySplit="6" topLeftCell="A7" activePane="bottomLeft" state="frozen"/>
      <selection pane="bottomLeft" activeCell="A157" sqref="A7:A161"/>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 width="9.140625" style="82"/>
    <col min="17" max="17" width="9.42578125" style="82" bestFit="1" customWidth="1"/>
    <col min="18"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5"/>
      <c r="I5" s="704" t="s">
        <v>16</v>
      </c>
      <c r="J5" s="705"/>
      <c r="K5" s="706"/>
      <c r="L5" s="707"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AUGUSTUS!B6</f>
        <v>42947</v>
      </c>
      <c r="B7" s="113">
        <f>AUGUSTUS!C6</f>
        <v>0</v>
      </c>
      <c r="C7" s="114">
        <f>AUGUSTUS!D6</f>
        <v>0</v>
      </c>
      <c r="D7" s="114">
        <f>AUGUSTUS!E6</f>
        <v>0</v>
      </c>
      <c r="E7" s="114">
        <f>AUGUSTUS!F6</f>
        <v>0</v>
      </c>
      <c r="F7" s="115">
        <f t="shared" ref="F7:F70" si="0">D7-C7-E7</f>
        <v>0</v>
      </c>
      <c r="G7" s="116">
        <f>AUGUSTUS!H6</f>
        <v>0</v>
      </c>
      <c r="H7" s="180">
        <f>AUGUSTUS!I6</f>
        <v>0</v>
      </c>
      <c r="I7" s="159">
        <f>AUGUSTUS!R6</f>
        <v>0</v>
      </c>
      <c r="J7" s="117">
        <f>AUGUSTUS!S6</f>
        <v>0</v>
      </c>
      <c r="K7" s="175">
        <f>AUGUSTUS!T6</f>
        <v>0</v>
      </c>
      <c r="L7" s="113">
        <f>AUGUSTUS!U6</f>
        <v>0</v>
      </c>
      <c r="M7" s="116">
        <f>AUGUSTUS!V6</f>
        <v>0</v>
      </c>
      <c r="N7" s="116">
        <f>AUGUSTUS!W6</f>
        <v>0</v>
      </c>
      <c r="O7" s="118">
        <f>AUGUSTUS!X6</f>
        <v>0</v>
      </c>
      <c r="P7" s="119">
        <f>AUGUSTUS!Y6</f>
        <v>0</v>
      </c>
      <c r="Q7" s="221" t="b">
        <f>IF(LEFT(AUGUSTUS!L6,1)="V",AUGUSTUS!R6+AUGUSTUS!U6)</f>
        <v>0</v>
      </c>
      <c r="R7" s="239">
        <f>AUGUSTUS!Z6</f>
        <v>0</v>
      </c>
      <c r="S7" s="240">
        <f>AUGUSTUS!AB6</f>
        <v>0</v>
      </c>
    </row>
    <row r="8" spans="1:24" ht="12.75" customHeight="1" x14ac:dyDescent="0.2">
      <c r="A8" s="717"/>
      <c r="B8" s="120">
        <f>AUGUSTUS!C7</f>
        <v>0</v>
      </c>
      <c r="C8" s="121">
        <f>AUGUSTUS!D7</f>
        <v>0</v>
      </c>
      <c r="D8" s="121">
        <f>AUGUSTUS!E7</f>
        <v>0</v>
      </c>
      <c r="E8" s="121">
        <f>AUGUSTUS!F7</f>
        <v>0</v>
      </c>
      <c r="F8" s="122">
        <f t="shared" si="0"/>
        <v>0</v>
      </c>
      <c r="G8" s="123">
        <f>AUGUSTUS!H7</f>
        <v>0</v>
      </c>
      <c r="H8" s="181">
        <f>AUGUSTUS!I7</f>
        <v>0</v>
      </c>
      <c r="I8" s="160">
        <f>AUGUSTUS!R7</f>
        <v>0</v>
      </c>
      <c r="J8" s="124">
        <f>AUGUSTUS!S7</f>
        <v>0</v>
      </c>
      <c r="K8" s="176">
        <f>AUGUSTUS!T7</f>
        <v>0</v>
      </c>
      <c r="L8" s="120">
        <f>AUGUSTUS!U7</f>
        <v>0</v>
      </c>
      <c r="M8" s="123">
        <f>AUGUSTUS!V7</f>
        <v>0</v>
      </c>
      <c r="N8" s="123">
        <f>AUGUSTUS!W7</f>
        <v>0</v>
      </c>
      <c r="O8" s="125">
        <f>AUGUSTUS!X7</f>
        <v>0</v>
      </c>
      <c r="P8" s="126">
        <f>AUGUSTUS!Y7</f>
        <v>0</v>
      </c>
      <c r="Q8" s="222" t="b">
        <f>IF(LEFT(AUGUSTUS!L7,1)="V",AUGUSTUS!R7+AUGUSTUS!U7)</f>
        <v>0</v>
      </c>
      <c r="R8" s="241">
        <f>AUGUSTUS!Z7</f>
        <v>0</v>
      </c>
      <c r="S8" s="242">
        <f>AUGUSTUS!AB7</f>
        <v>0</v>
      </c>
    </row>
    <row r="9" spans="1:24" ht="12.75" customHeight="1" x14ac:dyDescent="0.2">
      <c r="A9" s="717"/>
      <c r="B9" s="120">
        <f>AUGUSTUS!C8</f>
        <v>0</v>
      </c>
      <c r="C9" s="121">
        <f>AUGUSTUS!D8</f>
        <v>0</v>
      </c>
      <c r="D9" s="121">
        <f>AUGUSTUS!E8</f>
        <v>0</v>
      </c>
      <c r="E9" s="121">
        <f>AUGUSTUS!F8</f>
        <v>0</v>
      </c>
      <c r="F9" s="122">
        <f t="shared" si="0"/>
        <v>0</v>
      </c>
      <c r="G9" s="123">
        <f>AUGUSTUS!H8</f>
        <v>0</v>
      </c>
      <c r="H9" s="181">
        <f>AUGUSTUS!I8</f>
        <v>0</v>
      </c>
      <c r="I9" s="160">
        <f>AUGUSTUS!R8</f>
        <v>0</v>
      </c>
      <c r="J9" s="124">
        <f>AUGUSTUS!S8</f>
        <v>0</v>
      </c>
      <c r="K9" s="176">
        <f>AUGUSTUS!T8</f>
        <v>0</v>
      </c>
      <c r="L9" s="120">
        <f>AUGUSTUS!U8</f>
        <v>0</v>
      </c>
      <c r="M9" s="123">
        <f>AUGUSTUS!V8</f>
        <v>0</v>
      </c>
      <c r="N9" s="123">
        <f>AUGUSTUS!W8</f>
        <v>0</v>
      </c>
      <c r="O9" s="125">
        <f>AUGUSTUS!X8</f>
        <v>0</v>
      </c>
      <c r="P9" s="126">
        <f>AUGUSTUS!Y8</f>
        <v>0</v>
      </c>
      <c r="Q9" s="222" t="b">
        <f>IF(LEFT(AUGUSTUS!L8,1)="V",AUGUSTUS!R8+AUGUSTUS!U8)</f>
        <v>0</v>
      </c>
      <c r="R9" s="241">
        <f>AUGUSTUS!Z8</f>
        <v>0</v>
      </c>
      <c r="S9" s="242">
        <f>AUGUSTUS!AB8</f>
        <v>0</v>
      </c>
    </row>
    <row r="10" spans="1:24" ht="12.75" customHeight="1" x14ac:dyDescent="0.2">
      <c r="A10" s="717"/>
      <c r="B10" s="120">
        <f>AUGUSTUS!C9</f>
        <v>0</v>
      </c>
      <c r="C10" s="121">
        <f>AUGUSTUS!D9</f>
        <v>0</v>
      </c>
      <c r="D10" s="121">
        <f>AUGUSTUS!E9</f>
        <v>0</v>
      </c>
      <c r="E10" s="121">
        <f>AUGUSTUS!F9</f>
        <v>0</v>
      </c>
      <c r="F10" s="122">
        <f t="shared" si="0"/>
        <v>0</v>
      </c>
      <c r="G10" s="123">
        <f>AUGUSTUS!H9</f>
        <v>0</v>
      </c>
      <c r="H10" s="181">
        <f>AUGUSTUS!I9</f>
        <v>0</v>
      </c>
      <c r="I10" s="160">
        <f>AUGUSTUS!R9</f>
        <v>0</v>
      </c>
      <c r="J10" s="124">
        <f>AUGUSTUS!S9</f>
        <v>0</v>
      </c>
      <c r="K10" s="176">
        <f>AUGUSTUS!T9</f>
        <v>0</v>
      </c>
      <c r="L10" s="120">
        <f>AUGUSTUS!U9</f>
        <v>0</v>
      </c>
      <c r="M10" s="123">
        <f>AUGUSTUS!V9</f>
        <v>0</v>
      </c>
      <c r="N10" s="123">
        <f>AUGUSTUS!W9</f>
        <v>0</v>
      </c>
      <c r="O10" s="125">
        <f>AUGUSTUS!X9</f>
        <v>0</v>
      </c>
      <c r="P10" s="126">
        <f>AUGUSTUS!Y9</f>
        <v>0</v>
      </c>
      <c r="Q10" s="222" t="b">
        <f>IF(LEFT(AUGUSTUS!L9,1)="V",AUGUSTUS!R9+AUGUSTUS!U9)</f>
        <v>0</v>
      </c>
      <c r="R10" s="241">
        <f>AUGUSTUS!Z9</f>
        <v>0</v>
      </c>
      <c r="S10" s="242">
        <f>AUGUSTUS!AB9</f>
        <v>0</v>
      </c>
    </row>
    <row r="11" spans="1:24" ht="13.5" customHeight="1" thickBot="1" x14ac:dyDescent="0.25">
      <c r="A11" s="718"/>
      <c r="B11" s="127" t="e">
        <f>AUGUSTUS!C10</f>
        <v>#REF!</v>
      </c>
      <c r="C11" s="128">
        <f>AUGUSTUS!D10</f>
        <v>0</v>
      </c>
      <c r="D11" s="128">
        <f>AUGUSTUS!E10</f>
        <v>0</v>
      </c>
      <c r="E11" s="128">
        <f>AUGUSTUS!F10</f>
        <v>0</v>
      </c>
      <c r="F11" s="129">
        <f t="shared" si="0"/>
        <v>0</v>
      </c>
      <c r="G11" s="130">
        <f>AUGUSTUS!H10</f>
        <v>0</v>
      </c>
      <c r="H11" s="182">
        <f>AUGUSTUS!I10</f>
        <v>0</v>
      </c>
      <c r="I11" s="161">
        <f>AUGUSTUS!R10</f>
        <v>0</v>
      </c>
      <c r="J11" s="131">
        <f>AUGUSTUS!S10</f>
        <v>0</v>
      </c>
      <c r="K11" s="178">
        <f>AUGUSTUS!T10</f>
        <v>0</v>
      </c>
      <c r="L11" s="127">
        <f>AUGUSTUS!U10</f>
        <v>0</v>
      </c>
      <c r="M11" s="130">
        <f>AUGUSTUS!V10</f>
        <v>0</v>
      </c>
      <c r="N11" s="130">
        <f>AUGUSTUS!W10</f>
        <v>0</v>
      </c>
      <c r="O11" s="132">
        <f>AUGUSTUS!X10</f>
        <v>0</v>
      </c>
      <c r="P11" s="133">
        <f>AUGUSTUS!Y10</f>
        <v>0</v>
      </c>
      <c r="Q11" s="223" t="b">
        <f>IF(LEFT(AUGUSTUS!L10,1)="V",AUGUSTUS!R10+AUGUSTUS!U10)</f>
        <v>0</v>
      </c>
      <c r="R11" s="243">
        <f>AUGUSTUS!Z10</f>
        <v>0</v>
      </c>
      <c r="S11" s="244">
        <f>AUGUSTUS!AB10</f>
        <v>0</v>
      </c>
    </row>
    <row r="12" spans="1:24" ht="12.75" customHeight="1" x14ac:dyDescent="0.2">
      <c r="A12" s="716">
        <f>AUGUSTUS!B11</f>
        <v>42948</v>
      </c>
      <c r="B12" s="134">
        <f>AUGUSTUS!C11</f>
        <v>0</v>
      </c>
      <c r="C12" s="135">
        <f>AUGUSTUS!D11</f>
        <v>0</v>
      </c>
      <c r="D12" s="135">
        <f>AUGUSTUS!E11</f>
        <v>0</v>
      </c>
      <c r="E12" s="135">
        <f>AUGUSTUS!F11</f>
        <v>0</v>
      </c>
      <c r="F12" s="136">
        <f t="shared" si="0"/>
        <v>0</v>
      </c>
      <c r="G12" s="137">
        <f>AUGUSTUS!H11</f>
        <v>0</v>
      </c>
      <c r="H12" s="183">
        <f>AUGUSTUS!I11</f>
        <v>0</v>
      </c>
      <c r="I12" s="169">
        <f>AUGUSTUS!R11</f>
        <v>0</v>
      </c>
      <c r="J12" s="138">
        <f>AUGUSTUS!S11</f>
        <v>0</v>
      </c>
      <c r="K12" s="179">
        <f>AUGUSTUS!T11</f>
        <v>0</v>
      </c>
      <c r="L12" s="134">
        <f>AUGUSTUS!U11</f>
        <v>0</v>
      </c>
      <c r="M12" s="137">
        <f>AUGUSTUS!V11</f>
        <v>0</v>
      </c>
      <c r="N12" s="137">
        <f>AUGUSTUS!W11</f>
        <v>0</v>
      </c>
      <c r="O12" s="139">
        <f>AUGUSTUS!X11</f>
        <v>0</v>
      </c>
      <c r="P12" s="140">
        <f>AUGUSTUS!Y11</f>
        <v>0</v>
      </c>
      <c r="Q12" s="221" t="b">
        <f>IF(LEFT(AUGUSTUS!L11,1)="V",AUGUSTUS!R11+AUGUSTUS!U11)</f>
        <v>0</v>
      </c>
      <c r="R12" s="247">
        <f>AUGUSTUS!Z11</f>
        <v>0</v>
      </c>
      <c r="S12" s="248">
        <f>AUGUSTUS!AB11</f>
        <v>0</v>
      </c>
    </row>
    <row r="13" spans="1:24" ht="12.75" customHeight="1" x14ac:dyDescent="0.2">
      <c r="A13" s="717"/>
      <c r="B13" s="120">
        <f>AUGUSTUS!C12</f>
        <v>0</v>
      </c>
      <c r="C13" s="121">
        <f>AUGUSTUS!D12</f>
        <v>0</v>
      </c>
      <c r="D13" s="121">
        <f>AUGUSTUS!E12</f>
        <v>0</v>
      </c>
      <c r="E13" s="121">
        <f>AUGUSTUS!F12</f>
        <v>0</v>
      </c>
      <c r="F13" s="122">
        <f t="shared" si="0"/>
        <v>0</v>
      </c>
      <c r="G13" s="123">
        <f>AUGUSTUS!H12</f>
        <v>0</v>
      </c>
      <c r="H13" s="181">
        <f>AUGUSTUS!I12</f>
        <v>0</v>
      </c>
      <c r="I13" s="160">
        <f>AUGUSTUS!R12</f>
        <v>0</v>
      </c>
      <c r="J13" s="124">
        <f>AUGUSTUS!S12</f>
        <v>0</v>
      </c>
      <c r="K13" s="176">
        <f>AUGUSTUS!T12</f>
        <v>0</v>
      </c>
      <c r="L13" s="120">
        <f>AUGUSTUS!U12</f>
        <v>0</v>
      </c>
      <c r="M13" s="123">
        <f>AUGUSTUS!V12</f>
        <v>0</v>
      </c>
      <c r="N13" s="123">
        <f>AUGUSTUS!W12</f>
        <v>0</v>
      </c>
      <c r="O13" s="125">
        <f>AUGUSTUS!X12</f>
        <v>0</v>
      </c>
      <c r="P13" s="126">
        <f>AUGUSTUS!Y12</f>
        <v>0</v>
      </c>
      <c r="Q13" s="222" t="b">
        <f>IF(LEFT(AUGUSTUS!L12,1)="V",AUGUSTUS!R12+AUGUSTUS!U12)</f>
        <v>0</v>
      </c>
      <c r="R13" s="241">
        <f>AUGUSTUS!Z12</f>
        <v>0</v>
      </c>
      <c r="S13" s="242">
        <f>AUGUSTUS!AB12</f>
        <v>0</v>
      </c>
    </row>
    <row r="14" spans="1:24" ht="12.75" customHeight="1" x14ac:dyDescent="0.2">
      <c r="A14" s="717"/>
      <c r="B14" s="120">
        <f>AUGUSTUS!C13</f>
        <v>0</v>
      </c>
      <c r="C14" s="121">
        <f>AUGUSTUS!D13</f>
        <v>0</v>
      </c>
      <c r="D14" s="121">
        <f>AUGUSTUS!E13</f>
        <v>0</v>
      </c>
      <c r="E14" s="121">
        <f>AUGUSTUS!F13</f>
        <v>0</v>
      </c>
      <c r="F14" s="122">
        <f t="shared" si="0"/>
        <v>0</v>
      </c>
      <c r="G14" s="123">
        <f>AUGUSTUS!H13</f>
        <v>0</v>
      </c>
      <c r="H14" s="181">
        <f>AUGUSTUS!I13</f>
        <v>0</v>
      </c>
      <c r="I14" s="160">
        <f>AUGUSTUS!R13</f>
        <v>0</v>
      </c>
      <c r="J14" s="124">
        <f>AUGUSTUS!S13</f>
        <v>0</v>
      </c>
      <c r="K14" s="176">
        <f>AUGUSTUS!T13</f>
        <v>0</v>
      </c>
      <c r="L14" s="120">
        <f>AUGUSTUS!U13</f>
        <v>0</v>
      </c>
      <c r="M14" s="123">
        <f>AUGUSTUS!V13</f>
        <v>0</v>
      </c>
      <c r="N14" s="123">
        <f>AUGUSTUS!W13</f>
        <v>0</v>
      </c>
      <c r="O14" s="125">
        <f>AUGUSTUS!X13</f>
        <v>0</v>
      </c>
      <c r="P14" s="126">
        <f>AUGUSTUS!Y13</f>
        <v>0</v>
      </c>
      <c r="Q14" s="222" t="b">
        <f>IF(LEFT(AUGUSTUS!L13,1)="V",AUGUSTUS!R13+AUGUSTUS!U13)</f>
        <v>0</v>
      </c>
      <c r="R14" s="241">
        <f>AUGUSTUS!Z13</f>
        <v>0</v>
      </c>
      <c r="S14" s="242">
        <f>AUGUSTUS!AB13</f>
        <v>0</v>
      </c>
    </row>
    <row r="15" spans="1:24" ht="12.75" customHeight="1" x14ac:dyDescent="0.2">
      <c r="A15" s="717"/>
      <c r="B15" s="120">
        <f>AUGUSTUS!C14</f>
        <v>0</v>
      </c>
      <c r="C15" s="121">
        <f>AUGUSTUS!D14</f>
        <v>0</v>
      </c>
      <c r="D15" s="121">
        <f>AUGUSTUS!E14</f>
        <v>0</v>
      </c>
      <c r="E15" s="121">
        <f>AUGUSTUS!F14</f>
        <v>0</v>
      </c>
      <c r="F15" s="122">
        <f t="shared" si="0"/>
        <v>0</v>
      </c>
      <c r="G15" s="123">
        <f>AUGUSTUS!H14</f>
        <v>0</v>
      </c>
      <c r="H15" s="181">
        <f>AUGUSTUS!I14</f>
        <v>0</v>
      </c>
      <c r="I15" s="160">
        <f>AUGUSTUS!R14</f>
        <v>0</v>
      </c>
      <c r="J15" s="124">
        <f>AUGUSTUS!S14</f>
        <v>0</v>
      </c>
      <c r="K15" s="176">
        <f>AUGUSTUS!T14</f>
        <v>0</v>
      </c>
      <c r="L15" s="120">
        <f>AUGUSTUS!U14</f>
        <v>0</v>
      </c>
      <c r="M15" s="123">
        <f>AUGUSTUS!V14</f>
        <v>0</v>
      </c>
      <c r="N15" s="123">
        <f>AUGUSTUS!W14</f>
        <v>0</v>
      </c>
      <c r="O15" s="125">
        <f>AUGUSTUS!X14</f>
        <v>0</v>
      </c>
      <c r="P15" s="126">
        <f>AUGUSTUS!Y14</f>
        <v>0</v>
      </c>
      <c r="Q15" s="222" t="b">
        <f>IF(LEFT(AUGUSTUS!L14,1)="V",AUGUSTUS!R14+AUGUSTUS!U14)</f>
        <v>0</v>
      </c>
      <c r="R15" s="241">
        <f>AUGUSTUS!Z14</f>
        <v>0</v>
      </c>
      <c r="S15" s="242">
        <f>AUGUSTUS!AB14</f>
        <v>0</v>
      </c>
    </row>
    <row r="16" spans="1:24" ht="13.5" customHeight="1" thickBot="1" x14ac:dyDescent="0.25">
      <c r="A16" s="718"/>
      <c r="B16" s="141" t="e">
        <f>AUGUSTUS!C15</f>
        <v>#REF!</v>
      </c>
      <c r="C16" s="142">
        <f>AUGUSTUS!D15</f>
        <v>0</v>
      </c>
      <c r="D16" s="142">
        <f>AUGUSTUS!E15</f>
        <v>0</v>
      </c>
      <c r="E16" s="142">
        <f>AUGUSTUS!F15</f>
        <v>0</v>
      </c>
      <c r="F16" s="143">
        <f t="shared" si="0"/>
        <v>0</v>
      </c>
      <c r="G16" s="144">
        <f>AUGUSTUS!H15</f>
        <v>0</v>
      </c>
      <c r="H16" s="184">
        <f>AUGUSTUS!I15</f>
        <v>0</v>
      </c>
      <c r="I16" s="168">
        <f>AUGUSTUS!R15</f>
        <v>0</v>
      </c>
      <c r="J16" s="145">
        <f>AUGUSTUS!S15</f>
        <v>0</v>
      </c>
      <c r="K16" s="177">
        <f>AUGUSTUS!T15</f>
        <v>0</v>
      </c>
      <c r="L16" s="141">
        <f>AUGUSTUS!U15</f>
        <v>0</v>
      </c>
      <c r="M16" s="144">
        <f>AUGUSTUS!V15</f>
        <v>0</v>
      </c>
      <c r="N16" s="144">
        <f>AUGUSTUS!W15</f>
        <v>0</v>
      </c>
      <c r="O16" s="146">
        <f>AUGUSTUS!X15</f>
        <v>0</v>
      </c>
      <c r="P16" s="147">
        <f>AUGUSTUS!Y15</f>
        <v>0</v>
      </c>
      <c r="Q16" s="224" t="b">
        <f>IF(LEFT(AUGUSTUS!L15,1)="V",AUGUSTUS!R15+AUGUSTUS!U15)</f>
        <v>0</v>
      </c>
      <c r="R16" s="245">
        <f>AUGUSTUS!Z15</f>
        <v>0</v>
      </c>
      <c r="S16" s="246">
        <f>AUGUSTUS!AB15</f>
        <v>0</v>
      </c>
    </row>
    <row r="17" spans="1:19" ht="12.75" customHeight="1" x14ac:dyDescent="0.2">
      <c r="A17" s="716">
        <f>AUGUSTUS!B16</f>
        <v>42949</v>
      </c>
      <c r="B17" s="113">
        <f>AUGUSTUS!C16</f>
        <v>0</v>
      </c>
      <c r="C17" s="114">
        <f>AUGUSTUS!D16</f>
        <v>0</v>
      </c>
      <c r="D17" s="114">
        <f>AUGUSTUS!E16</f>
        <v>0</v>
      </c>
      <c r="E17" s="114">
        <f>AUGUSTUS!F16</f>
        <v>0</v>
      </c>
      <c r="F17" s="115">
        <f t="shared" si="0"/>
        <v>0</v>
      </c>
      <c r="G17" s="116">
        <f>AUGUSTUS!H16</f>
        <v>0</v>
      </c>
      <c r="H17" s="180">
        <f>AUGUSTUS!I16</f>
        <v>0</v>
      </c>
      <c r="I17" s="159">
        <f>AUGUSTUS!R16</f>
        <v>0</v>
      </c>
      <c r="J17" s="117">
        <f>AUGUSTUS!S16</f>
        <v>0</v>
      </c>
      <c r="K17" s="175">
        <f>AUGUSTUS!T16</f>
        <v>0</v>
      </c>
      <c r="L17" s="113">
        <f>AUGUSTUS!U16</f>
        <v>0</v>
      </c>
      <c r="M17" s="116">
        <f>AUGUSTUS!V16</f>
        <v>0</v>
      </c>
      <c r="N17" s="116">
        <f>AUGUSTUS!W16</f>
        <v>0</v>
      </c>
      <c r="O17" s="118">
        <f>AUGUSTUS!X16</f>
        <v>0</v>
      </c>
      <c r="P17" s="119">
        <f>AUGUSTUS!Y16</f>
        <v>0</v>
      </c>
      <c r="Q17" s="225" t="b">
        <f>IF(LEFT(AUGUSTUS!L16,1)="V",AUGUSTUS!R16+AUGUSTUS!U16)</f>
        <v>0</v>
      </c>
      <c r="R17" s="239">
        <f>AUGUSTUS!Z16</f>
        <v>0</v>
      </c>
      <c r="S17" s="240">
        <f>AUGUSTUS!AB16</f>
        <v>0</v>
      </c>
    </row>
    <row r="18" spans="1:19" ht="12.75" customHeight="1" x14ac:dyDescent="0.2">
      <c r="A18" s="717"/>
      <c r="B18" s="120">
        <f>AUGUSTUS!C17</f>
        <v>0</v>
      </c>
      <c r="C18" s="121">
        <f>AUGUSTUS!D17</f>
        <v>0</v>
      </c>
      <c r="D18" s="121">
        <f>AUGUSTUS!E17</f>
        <v>0</v>
      </c>
      <c r="E18" s="121">
        <f>AUGUSTUS!F17</f>
        <v>0</v>
      </c>
      <c r="F18" s="122">
        <f t="shared" si="0"/>
        <v>0</v>
      </c>
      <c r="G18" s="123">
        <f>AUGUSTUS!H17</f>
        <v>0</v>
      </c>
      <c r="H18" s="181">
        <f>AUGUSTUS!I17</f>
        <v>0</v>
      </c>
      <c r="I18" s="160">
        <f>AUGUSTUS!R17</f>
        <v>0</v>
      </c>
      <c r="J18" s="124">
        <f>AUGUSTUS!S17</f>
        <v>0</v>
      </c>
      <c r="K18" s="176">
        <f>AUGUSTUS!T17</f>
        <v>0</v>
      </c>
      <c r="L18" s="120">
        <f>AUGUSTUS!U17</f>
        <v>0</v>
      </c>
      <c r="M18" s="123">
        <f>AUGUSTUS!V17</f>
        <v>0</v>
      </c>
      <c r="N18" s="123">
        <f>AUGUSTUS!W17</f>
        <v>0</v>
      </c>
      <c r="O18" s="125">
        <f>AUGUSTUS!X17</f>
        <v>0</v>
      </c>
      <c r="P18" s="126">
        <f>AUGUSTUS!Y17</f>
        <v>0</v>
      </c>
      <c r="Q18" s="222" t="b">
        <f>IF(LEFT(AUGUSTUS!L17,1)="V",AUGUSTUS!R17+AUGUSTUS!U17)</f>
        <v>0</v>
      </c>
      <c r="R18" s="241">
        <f>AUGUSTUS!Z17</f>
        <v>0</v>
      </c>
      <c r="S18" s="242">
        <f>AUGUSTUS!AB17</f>
        <v>0</v>
      </c>
    </row>
    <row r="19" spans="1:19" ht="12.75" customHeight="1" x14ac:dyDescent="0.2">
      <c r="A19" s="717"/>
      <c r="B19" s="120">
        <f>AUGUSTUS!C18</f>
        <v>0</v>
      </c>
      <c r="C19" s="121">
        <f>AUGUSTUS!D18</f>
        <v>0</v>
      </c>
      <c r="D19" s="121">
        <f>AUGUSTUS!E18</f>
        <v>0</v>
      </c>
      <c r="E19" s="121">
        <f>AUGUSTUS!F18</f>
        <v>0</v>
      </c>
      <c r="F19" s="122">
        <f t="shared" si="0"/>
        <v>0</v>
      </c>
      <c r="G19" s="123">
        <f>AUGUSTUS!H18</f>
        <v>0</v>
      </c>
      <c r="H19" s="181">
        <f>AUGUSTUS!I18</f>
        <v>0</v>
      </c>
      <c r="I19" s="160">
        <f>AUGUSTUS!R18</f>
        <v>0</v>
      </c>
      <c r="J19" s="124">
        <f>AUGUSTUS!S18</f>
        <v>0</v>
      </c>
      <c r="K19" s="176">
        <f>AUGUSTUS!T18</f>
        <v>0</v>
      </c>
      <c r="L19" s="120">
        <f>AUGUSTUS!U18</f>
        <v>0</v>
      </c>
      <c r="M19" s="123">
        <f>AUGUSTUS!V18</f>
        <v>0</v>
      </c>
      <c r="N19" s="123">
        <f>AUGUSTUS!W18</f>
        <v>0</v>
      </c>
      <c r="O19" s="125">
        <f>AUGUSTUS!X18</f>
        <v>0</v>
      </c>
      <c r="P19" s="126">
        <f>AUGUSTUS!Y18</f>
        <v>0</v>
      </c>
      <c r="Q19" s="222" t="b">
        <f>IF(LEFT(AUGUSTUS!L18,1)="V",AUGUSTUS!R18+AUGUSTUS!U18)</f>
        <v>0</v>
      </c>
      <c r="R19" s="241">
        <f>AUGUSTUS!Z18</f>
        <v>0</v>
      </c>
      <c r="S19" s="242">
        <f>AUGUSTUS!AB18</f>
        <v>0</v>
      </c>
    </row>
    <row r="20" spans="1:19" ht="12.75" customHeight="1" x14ac:dyDescent="0.2">
      <c r="A20" s="717"/>
      <c r="B20" s="120">
        <f>AUGUSTUS!C19</f>
        <v>0</v>
      </c>
      <c r="C20" s="121">
        <f>AUGUSTUS!D19</f>
        <v>0</v>
      </c>
      <c r="D20" s="121">
        <f>AUGUSTUS!E19</f>
        <v>0</v>
      </c>
      <c r="E20" s="121">
        <f>AUGUSTUS!F19</f>
        <v>0</v>
      </c>
      <c r="F20" s="122">
        <f t="shared" si="0"/>
        <v>0</v>
      </c>
      <c r="G20" s="123">
        <f>AUGUSTUS!H19</f>
        <v>0</v>
      </c>
      <c r="H20" s="181">
        <f>AUGUSTUS!I19</f>
        <v>0</v>
      </c>
      <c r="I20" s="160">
        <f>AUGUSTUS!R19</f>
        <v>0</v>
      </c>
      <c r="J20" s="124">
        <f>AUGUSTUS!S19</f>
        <v>0</v>
      </c>
      <c r="K20" s="176">
        <f>AUGUSTUS!T19</f>
        <v>0</v>
      </c>
      <c r="L20" s="120">
        <f>AUGUSTUS!U19</f>
        <v>0</v>
      </c>
      <c r="M20" s="123">
        <f>AUGUSTUS!V19</f>
        <v>0</v>
      </c>
      <c r="N20" s="123">
        <f>AUGUSTUS!W19</f>
        <v>0</v>
      </c>
      <c r="O20" s="125">
        <f>AUGUSTUS!X19</f>
        <v>0</v>
      </c>
      <c r="P20" s="126">
        <f>AUGUSTUS!Y19</f>
        <v>0</v>
      </c>
      <c r="Q20" s="222" t="b">
        <f>IF(LEFT(AUGUSTUS!L19,1)="V",AUGUSTUS!R19+AUGUSTUS!U19)</f>
        <v>0</v>
      </c>
      <c r="R20" s="241">
        <f>AUGUSTUS!Z19</f>
        <v>0</v>
      </c>
      <c r="S20" s="242">
        <f>AUGUSTUS!AB19</f>
        <v>0</v>
      </c>
    </row>
    <row r="21" spans="1:19" ht="13.5" customHeight="1" thickBot="1" x14ac:dyDescent="0.25">
      <c r="A21" s="718"/>
      <c r="B21" s="127" t="e">
        <f>AUGUSTUS!C20</f>
        <v>#REF!</v>
      </c>
      <c r="C21" s="128">
        <f>AUGUSTUS!D20</f>
        <v>0</v>
      </c>
      <c r="D21" s="128">
        <f>AUGUSTUS!E20</f>
        <v>0</v>
      </c>
      <c r="E21" s="128">
        <f>AUGUSTUS!F20</f>
        <v>0</v>
      </c>
      <c r="F21" s="129">
        <f t="shared" si="0"/>
        <v>0</v>
      </c>
      <c r="G21" s="130">
        <f>AUGUSTUS!H20</f>
        <v>0</v>
      </c>
      <c r="H21" s="182">
        <f>AUGUSTUS!I20</f>
        <v>0</v>
      </c>
      <c r="I21" s="161">
        <f>AUGUSTUS!R20</f>
        <v>0</v>
      </c>
      <c r="J21" s="131">
        <f>AUGUSTUS!S20</f>
        <v>0</v>
      </c>
      <c r="K21" s="178">
        <f>AUGUSTUS!T20</f>
        <v>0</v>
      </c>
      <c r="L21" s="127">
        <f>AUGUSTUS!U20</f>
        <v>0</v>
      </c>
      <c r="M21" s="130">
        <f>AUGUSTUS!V20</f>
        <v>0</v>
      </c>
      <c r="N21" s="130">
        <f>AUGUSTUS!W20</f>
        <v>0</v>
      </c>
      <c r="O21" s="132">
        <f>AUGUSTUS!X20</f>
        <v>0</v>
      </c>
      <c r="P21" s="133">
        <f>AUGUSTUS!Y20</f>
        <v>0</v>
      </c>
      <c r="Q21" s="223" t="b">
        <f>IF(LEFT(AUGUSTUS!L20,1)="V",AUGUSTUS!R20+AUGUSTUS!U20)</f>
        <v>0</v>
      </c>
      <c r="R21" s="243">
        <f>AUGUSTUS!Z20</f>
        <v>0</v>
      </c>
      <c r="S21" s="244">
        <f>AUGUSTUS!AB20</f>
        <v>0</v>
      </c>
    </row>
    <row r="22" spans="1:19" ht="12.75" customHeight="1" x14ac:dyDescent="0.2">
      <c r="A22" s="716">
        <f>AUGUSTUS!B21</f>
        <v>42950</v>
      </c>
      <c r="B22" s="134">
        <f>AUGUSTUS!C21</f>
        <v>0</v>
      </c>
      <c r="C22" s="135">
        <f>AUGUSTUS!D21</f>
        <v>0</v>
      </c>
      <c r="D22" s="135">
        <f>AUGUSTUS!E21</f>
        <v>0</v>
      </c>
      <c r="E22" s="135">
        <f>AUGUSTUS!F21</f>
        <v>0</v>
      </c>
      <c r="F22" s="136">
        <f t="shared" si="0"/>
        <v>0</v>
      </c>
      <c r="G22" s="137">
        <f>AUGUSTUS!H21</f>
        <v>0</v>
      </c>
      <c r="H22" s="183">
        <f>AUGUSTUS!I21</f>
        <v>0</v>
      </c>
      <c r="I22" s="169">
        <f>AUGUSTUS!R21</f>
        <v>0</v>
      </c>
      <c r="J22" s="138">
        <f>AUGUSTUS!S21</f>
        <v>0</v>
      </c>
      <c r="K22" s="179">
        <f>AUGUSTUS!T21</f>
        <v>0</v>
      </c>
      <c r="L22" s="134">
        <f>AUGUSTUS!U21</f>
        <v>0</v>
      </c>
      <c r="M22" s="137">
        <f>AUGUSTUS!V21</f>
        <v>0</v>
      </c>
      <c r="N22" s="137">
        <f>AUGUSTUS!W21</f>
        <v>0</v>
      </c>
      <c r="O22" s="139">
        <f>AUGUSTUS!X21</f>
        <v>0</v>
      </c>
      <c r="P22" s="140">
        <f>AUGUSTUS!Y21</f>
        <v>0</v>
      </c>
      <c r="Q22" s="221" t="b">
        <f>IF(LEFT(AUGUSTUS!L21,1)="V",AUGUSTUS!R21+AUGUSTUS!U21)</f>
        <v>0</v>
      </c>
      <c r="R22" s="247">
        <f>AUGUSTUS!Z21</f>
        <v>0</v>
      </c>
      <c r="S22" s="248">
        <f>AUGUSTUS!AB21</f>
        <v>0</v>
      </c>
    </row>
    <row r="23" spans="1:19" ht="12.75" customHeight="1" x14ac:dyDescent="0.2">
      <c r="A23" s="717"/>
      <c r="B23" s="120">
        <f>AUGUSTUS!C22</f>
        <v>0</v>
      </c>
      <c r="C23" s="121">
        <f>AUGUSTUS!D22</f>
        <v>0</v>
      </c>
      <c r="D23" s="121">
        <f>AUGUSTUS!E22</f>
        <v>0</v>
      </c>
      <c r="E23" s="121">
        <f>AUGUSTUS!F22</f>
        <v>0</v>
      </c>
      <c r="F23" s="122">
        <f t="shared" si="0"/>
        <v>0</v>
      </c>
      <c r="G23" s="123">
        <f>AUGUSTUS!H22</f>
        <v>0</v>
      </c>
      <c r="H23" s="181">
        <f>AUGUSTUS!I22</f>
        <v>0</v>
      </c>
      <c r="I23" s="160">
        <f>AUGUSTUS!R22</f>
        <v>0</v>
      </c>
      <c r="J23" s="124">
        <f>AUGUSTUS!S22</f>
        <v>0</v>
      </c>
      <c r="K23" s="176">
        <f>AUGUSTUS!T22</f>
        <v>0</v>
      </c>
      <c r="L23" s="120">
        <f>AUGUSTUS!U22</f>
        <v>0</v>
      </c>
      <c r="M23" s="123">
        <f>AUGUSTUS!V22</f>
        <v>0</v>
      </c>
      <c r="N23" s="123">
        <f>AUGUSTUS!W22</f>
        <v>0</v>
      </c>
      <c r="O23" s="125">
        <f>AUGUSTUS!X22</f>
        <v>0</v>
      </c>
      <c r="P23" s="126">
        <f>AUGUSTUS!Y22</f>
        <v>0</v>
      </c>
      <c r="Q23" s="222" t="b">
        <f>IF(LEFT(AUGUSTUS!L22,1)="V",AUGUSTUS!R22+AUGUSTUS!U22)</f>
        <v>0</v>
      </c>
      <c r="R23" s="241">
        <f>AUGUSTUS!Z22</f>
        <v>0</v>
      </c>
      <c r="S23" s="242">
        <f>AUGUSTUS!AB22</f>
        <v>0</v>
      </c>
    </row>
    <row r="24" spans="1:19" ht="12.75" customHeight="1" x14ac:dyDescent="0.2">
      <c r="A24" s="717"/>
      <c r="B24" s="120">
        <f>AUGUSTUS!C23</f>
        <v>0</v>
      </c>
      <c r="C24" s="121">
        <f>AUGUSTUS!D23</f>
        <v>0</v>
      </c>
      <c r="D24" s="121">
        <f>AUGUSTUS!E23</f>
        <v>0</v>
      </c>
      <c r="E24" s="121">
        <f>AUGUSTUS!F23</f>
        <v>0</v>
      </c>
      <c r="F24" s="122">
        <f t="shared" si="0"/>
        <v>0</v>
      </c>
      <c r="G24" s="123">
        <f>AUGUSTUS!H23</f>
        <v>0</v>
      </c>
      <c r="H24" s="181">
        <f>AUGUSTUS!I23</f>
        <v>0</v>
      </c>
      <c r="I24" s="160">
        <f>AUGUSTUS!R23</f>
        <v>0</v>
      </c>
      <c r="J24" s="124">
        <f>AUGUSTUS!S23</f>
        <v>0</v>
      </c>
      <c r="K24" s="176">
        <f>AUGUSTUS!T23</f>
        <v>0</v>
      </c>
      <c r="L24" s="120">
        <f>AUGUSTUS!U23</f>
        <v>0</v>
      </c>
      <c r="M24" s="123">
        <f>AUGUSTUS!V23</f>
        <v>0</v>
      </c>
      <c r="N24" s="123">
        <f>AUGUSTUS!W23</f>
        <v>0</v>
      </c>
      <c r="O24" s="125">
        <f>AUGUSTUS!X23</f>
        <v>0</v>
      </c>
      <c r="P24" s="126">
        <f>AUGUSTUS!Y23</f>
        <v>0</v>
      </c>
      <c r="Q24" s="222" t="b">
        <f>IF(LEFT(AUGUSTUS!L23,1)="V",AUGUSTUS!R23+AUGUSTUS!U23)</f>
        <v>0</v>
      </c>
      <c r="R24" s="241">
        <f>AUGUSTUS!Z23</f>
        <v>0</v>
      </c>
      <c r="S24" s="242">
        <f>AUGUSTUS!AB23</f>
        <v>0</v>
      </c>
    </row>
    <row r="25" spans="1:19" ht="12.75" customHeight="1" x14ac:dyDescent="0.2">
      <c r="A25" s="717"/>
      <c r="B25" s="120">
        <f>AUGUSTUS!C24</f>
        <v>0</v>
      </c>
      <c r="C25" s="121">
        <f>AUGUSTUS!D24</f>
        <v>0</v>
      </c>
      <c r="D25" s="121">
        <f>AUGUSTUS!E24</f>
        <v>0</v>
      </c>
      <c r="E25" s="121">
        <f>AUGUSTUS!F24</f>
        <v>0</v>
      </c>
      <c r="F25" s="122">
        <f t="shared" si="0"/>
        <v>0</v>
      </c>
      <c r="G25" s="123">
        <f>AUGUSTUS!H24</f>
        <v>0</v>
      </c>
      <c r="H25" s="181">
        <f>AUGUSTUS!I24</f>
        <v>0</v>
      </c>
      <c r="I25" s="160">
        <f>AUGUSTUS!R24</f>
        <v>0</v>
      </c>
      <c r="J25" s="124">
        <f>AUGUSTUS!S24</f>
        <v>0</v>
      </c>
      <c r="K25" s="176">
        <f>AUGUSTUS!T24</f>
        <v>0</v>
      </c>
      <c r="L25" s="120">
        <f>AUGUSTUS!U24</f>
        <v>0</v>
      </c>
      <c r="M25" s="123">
        <f>AUGUSTUS!V24</f>
        <v>0</v>
      </c>
      <c r="N25" s="123">
        <f>AUGUSTUS!W24</f>
        <v>0</v>
      </c>
      <c r="O25" s="125">
        <f>AUGUSTUS!X24</f>
        <v>0</v>
      </c>
      <c r="P25" s="126">
        <f>AUGUSTUS!Y24</f>
        <v>0</v>
      </c>
      <c r="Q25" s="222" t="b">
        <f>IF(LEFT(AUGUSTUS!L24,1)="V",AUGUSTUS!R24+AUGUSTUS!U24)</f>
        <v>0</v>
      </c>
      <c r="R25" s="241">
        <f>AUGUSTUS!Z24</f>
        <v>0</v>
      </c>
      <c r="S25" s="242">
        <f>AUGUSTUS!AB24</f>
        <v>0</v>
      </c>
    </row>
    <row r="26" spans="1:19" ht="13.5" customHeight="1" thickBot="1" x14ac:dyDescent="0.25">
      <c r="A26" s="718"/>
      <c r="B26" s="141" t="e">
        <f>AUGUSTUS!C25</f>
        <v>#REF!</v>
      </c>
      <c r="C26" s="142">
        <f>AUGUSTUS!D25</f>
        <v>0</v>
      </c>
      <c r="D26" s="142">
        <f>AUGUSTUS!E25</f>
        <v>0</v>
      </c>
      <c r="E26" s="142">
        <f>AUGUSTUS!F25</f>
        <v>0</v>
      </c>
      <c r="F26" s="143">
        <f t="shared" si="0"/>
        <v>0</v>
      </c>
      <c r="G26" s="144">
        <f>AUGUSTUS!H25</f>
        <v>0</v>
      </c>
      <c r="H26" s="184">
        <f>AUGUSTUS!I25</f>
        <v>0</v>
      </c>
      <c r="I26" s="168">
        <f>AUGUSTUS!R25</f>
        <v>0</v>
      </c>
      <c r="J26" s="145">
        <f>AUGUSTUS!S25</f>
        <v>0</v>
      </c>
      <c r="K26" s="177">
        <f>AUGUSTUS!T25</f>
        <v>0</v>
      </c>
      <c r="L26" s="141">
        <f>AUGUSTUS!U25</f>
        <v>0</v>
      </c>
      <c r="M26" s="144">
        <f>AUGUSTUS!V25</f>
        <v>0</v>
      </c>
      <c r="N26" s="144">
        <f>AUGUSTUS!W25</f>
        <v>0</v>
      </c>
      <c r="O26" s="146">
        <f>AUGUSTUS!X25</f>
        <v>0</v>
      </c>
      <c r="P26" s="147">
        <f>AUGUSTUS!Y25</f>
        <v>0</v>
      </c>
      <c r="Q26" s="224" t="b">
        <f>IF(LEFT(AUGUSTUS!L25,1)="V",AUGUSTUS!R25+AUGUSTUS!U25)</f>
        <v>0</v>
      </c>
      <c r="R26" s="245">
        <f>AUGUSTUS!Z25</f>
        <v>0</v>
      </c>
      <c r="S26" s="246">
        <f>AUGUSTUS!AB25</f>
        <v>0</v>
      </c>
    </row>
    <row r="27" spans="1:19" ht="12.75" customHeight="1" x14ac:dyDescent="0.2">
      <c r="A27" s="716">
        <f>AUGUSTUS!B26</f>
        <v>42951</v>
      </c>
      <c r="B27" s="113">
        <f>AUGUSTUS!C26</f>
        <v>0</v>
      </c>
      <c r="C27" s="114">
        <f>AUGUSTUS!D26</f>
        <v>0</v>
      </c>
      <c r="D27" s="114">
        <f>AUGUSTUS!E26</f>
        <v>0</v>
      </c>
      <c r="E27" s="114">
        <f>AUGUSTUS!F26</f>
        <v>0</v>
      </c>
      <c r="F27" s="115">
        <f t="shared" si="0"/>
        <v>0</v>
      </c>
      <c r="G27" s="116">
        <f>AUGUSTUS!H26</f>
        <v>0</v>
      </c>
      <c r="H27" s="180">
        <f>AUGUSTUS!I26</f>
        <v>0</v>
      </c>
      <c r="I27" s="159">
        <f>AUGUSTUS!R26</f>
        <v>0</v>
      </c>
      <c r="J27" s="117">
        <f>AUGUSTUS!S26</f>
        <v>0</v>
      </c>
      <c r="K27" s="175">
        <f>AUGUSTUS!T26</f>
        <v>0</v>
      </c>
      <c r="L27" s="113">
        <f>AUGUSTUS!U26</f>
        <v>0</v>
      </c>
      <c r="M27" s="116">
        <f>AUGUSTUS!V26</f>
        <v>0</v>
      </c>
      <c r="N27" s="116">
        <f>AUGUSTUS!W26</f>
        <v>0</v>
      </c>
      <c r="O27" s="118">
        <f>AUGUSTUS!X26</f>
        <v>0</v>
      </c>
      <c r="P27" s="119">
        <f>AUGUSTUS!Y26</f>
        <v>0</v>
      </c>
      <c r="Q27" s="225" t="b">
        <f>IF(LEFT(AUGUSTUS!L26,1)="V",AUGUSTUS!R26+AUGUSTUS!U26)</f>
        <v>0</v>
      </c>
      <c r="R27" s="239">
        <f>AUGUSTUS!Z26</f>
        <v>0</v>
      </c>
      <c r="S27" s="240">
        <f>AUGUSTUS!AB26</f>
        <v>0</v>
      </c>
    </row>
    <row r="28" spans="1:19" ht="12.75" customHeight="1" x14ac:dyDescent="0.2">
      <c r="A28" s="717"/>
      <c r="B28" s="120">
        <f>AUGUSTUS!C27</f>
        <v>0</v>
      </c>
      <c r="C28" s="121">
        <f>AUGUSTUS!D27</f>
        <v>0</v>
      </c>
      <c r="D28" s="121">
        <f>AUGUSTUS!E27</f>
        <v>0</v>
      </c>
      <c r="E28" s="121">
        <f>AUGUSTUS!F27</f>
        <v>0</v>
      </c>
      <c r="F28" s="122">
        <f t="shared" si="0"/>
        <v>0</v>
      </c>
      <c r="G28" s="123">
        <f>AUGUSTUS!H27</f>
        <v>0</v>
      </c>
      <c r="H28" s="181">
        <f>AUGUSTUS!I27</f>
        <v>0</v>
      </c>
      <c r="I28" s="160">
        <f>AUGUSTUS!R27</f>
        <v>0</v>
      </c>
      <c r="J28" s="124">
        <f>AUGUSTUS!S27</f>
        <v>0</v>
      </c>
      <c r="K28" s="176">
        <f>AUGUSTUS!T27</f>
        <v>0</v>
      </c>
      <c r="L28" s="120">
        <f>AUGUSTUS!U27</f>
        <v>0</v>
      </c>
      <c r="M28" s="123">
        <f>AUGUSTUS!V27</f>
        <v>0</v>
      </c>
      <c r="N28" s="123">
        <f>AUGUSTUS!W27</f>
        <v>0</v>
      </c>
      <c r="O28" s="125">
        <f>AUGUSTUS!X27</f>
        <v>0</v>
      </c>
      <c r="P28" s="126">
        <f>AUGUSTUS!Y27</f>
        <v>0</v>
      </c>
      <c r="Q28" s="222" t="b">
        <f>IF(LEFT(AUGUSTUS!L27,1)="V",AUGUSTUS!R27+AUGUSTUS!U27)</f>
        <v>0</v>
      </c>
      <c r="R28" s="241">
        <f>AUGUSTUS!Z27</f>
        <v>0</v>
      </c>
      <c r="S28" s="242">
        <f>AUGUSTUS!AB27</f>
        <v>0</v>
      </c>
    </row>
    <row r="29" spans="1:19" ht="12.75" customHeight="1" x14ac:dyDescent="0.2">
      <c r="A29" s="717"/>
      <c r="B29" s="120">
        <f>AUGUSTUS!C28</f>
        <v>0</v>
      </c>
      <c r="C29" s="121">
        <f>AUGUSTUS!D28</f>
        <v>0</v>
      </c>
      <c r="D29" s="121">
        <f>AUGUSTUS!E28</f>
        <v>0</v>
      </c>
      <c r="E29" s="121">
        <f>AUGUSTUS!F28</f>
        <v>0</v>
      </c>
      <c r="F29" s="122">
        <f t="shared" si="0"/>
        <v>0</v>
      </c>
      <c r="G29" s="123">
        <f>AUGUSTUS!H28</f>
        <v>0</v>
      </c>
      <c r="H29" s="181">
        <f>AUGUSTUS!I28</f>
        <v>0</v>
      </c>
      <c r="I29" s="160">
        <f>AUGUSTUS!R28</f>
        <v>0</v>
      </c>
      <c r="J29" s="124">
        <f>AUGUSTUS!S28</f>
        <v>0</v>
      </c>
      <c r="K29" s="176">
        <f>AUGUSTUS!T28</f>
        <v>0</v>
      </c>
      <c r="L29" s="120">
        <f>AUGUSTUS!U28</f>
        <v>0</v>
      </c>
      <c r="M29" s="123">
        <f>AUGUSTUS!V28</f>
        <v>0</v>
      </c>
      <c r="N29" s="123">
        <f>AUGUSTUS!W28</f>
        <v>0</v>
      </c>
      <c r="O29" s="125">
        <f>AUGUSTUS!X28</f>
        <v>0</v>
      </c>
      <c r="P29" s="126">
        <f>AUGUSTUS!Y28</f>
        <v>0</v>
      </c>
      <c r="Q29" s="222" t="b">
        <f>IF(LEFT(AUGUSTUS!L28,1)="V",AUGUSTUS!R28+AUGUSTUS!U28)</f>
        <v>0</v>
      </c>
      <c r="R29" s="241">
        <f>AUGUSTUS!Z28</f>
        <v>0</v>
      </c>
      <c r="S29" s="242">
        <f>AUGUSTUS!AB28</f>
        <v>0</v>
      </c>
    </row>
    <row r="30" spans="1:19" ht="12.75" customHeight="1" x14ac:dyDescent="0.2">
      <c r="A30" s="717"/>
      <c r="B30" s="120">
        <f>AUGUSTUS!C29</f>
        <v>0</v>
      </c>
      <c r="C30" s="121">
        <f>AUGUSTUS!D29</f>
        <v>0</v>
      </c>
      <c r="D30" s="121">
        <f>AUGUSTUS!E29</f>
        <v>0</v>
      </c>
      <c r="E30" s="121">
        <f>AUGUSTUS!F29</f>
        <v>0</v>
      </c>
      <c r="F30" s="122">
        <f t="shared" si="0"/>
        <v>0</v>
      </c>
      <c r="G30" s="123">
        <f>AUGUSTUS!H29</f>
        <v>0</v>
      </c>
      <c r="H30" s="181">
        <f>AUGUSTUS!I29</f>
        <v>0</v>
      </c>
      <c r="I30" s="160">
        <f>AUGUSTUS!R29</f>
        <v>0</v>
      </c>
      <c r="J30" s="124">
        <f>AUGUSTUS!S29</f>
        <v>0</v>
      </c>
      <c r="K30" s="176">
        <f>AUGUSTUS!T29</f>
        <v>0</v>
      </c>
      <c r="L30" s="120">
        <f>AUGUSTUS!U29</f>
        <v>0</v>
      </c>
      <c r="M30" s="123">
        <f>AUGUSTUS!V29</f>
        <v>0</v>
      </c>
      <c r="N30" s="123">
        <f>AUGUSTUS!W29</f>
        <v>0</v>
      </c>
      <c r="O30" s="125">
        <f>AUGUSTUS!X29</f>
        <v>0</v>
      </c>
      <c r="P30" s="126">
        <f>AUGUSTUS!Y29</f>
        <v>0</v>
      </c>
      <c r="Q30" s="222" t="b">
        <f>IF(LEFT(AUGUSTUS!L29,1)="V",AUGUSTUS!R29+AUGUSTUS!U29)</f>
        <v>0</v>
      </c>
      <c r="R30" s="241">
        <f>AUGUSTUS!Z29</f>
        <v>0</v>
      </c>
      <c r="S30" s="242">
        <f>AUGUSTUS!AB29</f>
        <v>0</v>
      </c>
    </row>
    <row r="31" spans="1:19" ht="13.5" customHeight="1" thickBot="1" x14ac:dyDescent="0.25">
      <c r="A31" s="718"/>
      <c r="B31" s="127" t="e">
        <f>AUGUSTUS!C30</f>
        <v>#REF!</v>
      </c>
      <c r="C31" s="128">
        <f>AUGUSTUS!D30</f>
        <v>0</v>
      </c>
      <c r="D31" s="128">
        <f>AUGUSTUS!E30</f>
        <v>0</v>
      </c>
      <c r="E31" s="128">
        <f>AUGUSTUS!F30</f>
        <v>0</v>
      </c>
      <c r="F31" s="129">
        <f t="shared" si="0"/>
        <v>0</v>
      </c>
      <c r="G31" s="130">
        <f>AUGUSTUS!H30</f>
        <v>0</v>
      </c>
      <c r="H31" s="182">
        <f>AUGUSTUS!I30</f>
        <v>0</v>
      </c>
      <c r="I31" s="161">
        <f>AUGUSTUS!R30</f>
        <v>0</v>
      </c>
      <c r="J31" s="131">
        <f>AUGUSTUS!S30</f>
        <v>0</v>
      </c>
      <c r="K31" s="178">
        <f>AUGUSTUS!T30</f>
        <v>0</v>
      </c>
      <c r="L31" s="127">
        <f>AUGUSTUS!U30</f>
        <v>0</v>
      </c>
      <c r="M31" s="130">
        <f>AUGUSTUS!V30</f>
        <v>0</v>
      </c>
      <c r="N31" s="130">
        <f>AUGUSTUS!W30</f>
        <v>0</v>
      </c>
      <c r="O31" s="132">
        <f>AUGUSTUS!X30</f>
        <v>0</v>
      </c>
      <c r="P31" s="133">
        <f>AUGUSTUS!Y30</f>
        <v>0</v>
      </c>
      <c r="Q31" s="223" t="b">
        <f>IF(LEFT(AUGUSTUS!L30,1)="V",AUGUSTUS!R30+AUGUSTUS!U30)</f>
        <v>0</v>
      </c>
      <c r="R31" s="243">
        <f>AUGUSTUS!Z30</f>
        <v>0</v>
      </c>
      <c r="S31" s="244">
        <f>AUGUSTUS!AB30</f>
        <v>0</v>
      </c>
    </row>
    <row r="32" spans="1:19" ht="12.75" customHeight="1" x14ac:dyDescent="0.2">
      <c r="A32" s="716">
        <f>AUGUSTUS!B31</f>
        <v>42952</v>
      </c>
      <c r="B32" s="134">
        <f>AUGUSTUS!C31</f>
        <v>0</v>
      </c>
      <c r="C32" s="135">
        <f>AUGUSTUS!D31</f>
        <v>0</v>
      </c>
      <c r="D32" s="135">
        <f>AUGUSTUS!E31</f>
        <v>0</v>
      </c>
      <c r="E32" s="135">
        <f>AUGUSTUS!F31</f>
        <v>0</v>
      </c>
      <c r="F32" s="136">
        <f t="shared" si="0"/>
        <v>0</v>
      </c>
      <c r="G32" s="137">
        <f>AUGUSTUS!H31</f>
        <v>0</v>
      </c>
      <c r="H32" s="183">
        <f>AUGUSTUS!I31</f>
        <v>0</v>
      </c>
      <c r="I32" s="169">
        <f>AUGUSTUS!R31</f>
        <v>0</v>
      </c>
      <c r="J32" s="138">
        <f>AUGUSTUS!S31</f>
        <v>0</v>
      </c>
      <c r="K32" s="179">
        <f>AUGUSTUS!T31</f>
        <v>0</v>
      </c>
      <c r="L32" s="134">
        <f>AUGUSTUS!U31</f>
        <v>0</v>
      </c>
      <c r="M32" s="137">
        <f>AUGUSTUS!V31</f>
        <v>0</v>
      </c>
      <c r="N32" s="137">
        <f>AUGUSTUS!W31</f>
        <v>0</v>
      </c>
      <c r="O32" s="139">
        <f>AUGUSTUS!X31</f>
        <v>0</v>
      </c>
      <c r="P32" s="140">
        <f>AUGUSTUS!Y31</f>
        <v>0</v>
      </c>
      <c r="Q32" s="221" t="b">
        <f>IF(LEFT(AUGUSTUS!L31,1)="V",AUGUSTUS!R31+AUGUSTUS!U31)</f>
        <v>0</v>
      </c>
      <c r="R32" s="247">
        <f>AUGUSTUS!Z31</f>
        <v>0</v>
      </c>
      <c r="S32" s="248">
        <f>AUGUSTUS!AB31</f>
        <v>0</v>
      </c>
    </row>
    <row r="33" spans="1:19" ht="12.75" customHeight="1" x14ac:dyDescent="0.2">
      <c r="A33" s="717"/>
      <c r="B33" s="120">
        <f>AUGUSTUS!C32</f>
        <v>0</v>
      </c>
      <c r="C33" s="121">
        <f>AUGUSTUS!D32</f>
        <v>0</v>
      </c>
      <c r="D33" s="121">
        <f>AUGUSTUS!E32</f>
        <v>0</v>
      </c>
      <c r="E33" s="121">
        <f>AUGUSTUS!F32</f>
        <v>0</v>
      </c>
      <c r="F33" s="122">
        <f t="shared" si="0"/>
        <v>0</v>
      </c>
      <c r="G33" s="123">
        <f>AUGUSTUS!H32</f>
        <v>0</v>
      </c>
      <c r="H33" s="181">
        <f>AUGUSTUS!I32</f>
        <v>0</v>
      </c>
      <c r="I33" s="160">
        <f>AUGUSTUS!R32</f>
        <v>0</v>
      </c>
      <c r="J33" s="124">
        <f>AUGUSTUS!S32</f>
        <v>0</v>
      </c>
      <c r="K33" s="176">
        <f>AUGUSTUS!T32</f>
        <v>0</v>
      </c>
      <c r="L33" s="120">
        <f>AUGUSTUS!U32</f>
        <v>0</v>
      </c>
      <c r="M33" s="123">
        <f>AUGUSTUS!V32</f>
        <v>0</v>
      </c>
      <c r="N33" s="123">
        <f>AUGUSTUS!W32</f>
        <v>0</v>
      </c>
      <c r="O33" s="125">
        <f>AUGUSTUS!X32</f>
        <v>0</v>
      </c>
      <c r="P33" s="126">
        <f>AUGUSTUS!Y32</f>
        <v>0</v>
      </c>
      <c r="Q33" s="222" t="b">
        <f>IF(LEFT(AUGUSTUS!L32,1)="V",AUGUSTUS!R32+AUGUSTUS!U32)</f>
        <v>0</v>
      </c>
      <c r="R33" s="241">
        <f>AUGUSTUS!Z32</f>
        <v>0</v>
      </c>
      <c r="S33" s="242">
        <f>AUGUSTUS!AB32</f>
        <v>0</v>
      </c>
    </row>
    <row r="34" spans="1:19" ht="12.75" customHeight="1" x14ac:dyDescent="0.2">
      <c r="A34" s="717"/>
      <c r="B34" s="120">
        <f>AUGUSTUS!C33</f>
        <v>0</v>
      </c>
      <c r="C34" s="121">
        <f>AUGUSTUS!D33</f>
        <v>0</v>
      </c>
      <c r="D34" s="121">
        <f>AUGUSTUS!E33</f>
        <v>0</v>
      </c>
      <c r="E34" s="121">
        <f>AUGUSTUS!F33</f>
        <v>0</v>
      </c>
      <c r="F34" s="122">
        <f t="shared" si="0"/>
        <v>0</v>
      </c>
      <c r="G34" s="123">
        <f>AUGUSTUS!H33</f>
        <v>0</v>
      </c>
      <c r="H34" s="181">
        <f>AUGUSTUS!I33</f>
        <v>0</v>
      </c>
      <c r="I34" s="160">
        <f>AUGUSTUS!R33</f>
        <v>0</v>
      </c>
      <c r="J34" s="124">
        <f>AUGUSTUS!S33</f>
        <v>0</v>
      </c>
      <c r="K34" s="176">
        <f>AUGUSTUS!T33</f>
        <v>0</v>
      </c>
      <c r="L34" s="120">
        <f>AUGUSTUS!U33</f>
        <v>0</v>
      </c>
      <c r="M34" s="123">
        <f>AUGUSTUS!V33</f>
        <v>0</v>
      </c>
      <c r="N34" s="123">
        <f>AUGUSTUS!W33</f>
        <v>0</v>
      </c>
      <c r="O34" s="125">
        <f>AUGUSTUS!X33</f>
        <v>0</v>
      </c>
      <c r="P34" s="126">
        <f>AUGUSTUS!Y33</f>
        <v>0</v>
      </c>
      <c r="Q34" s="222" t="b">
        <f>IF(LEFT(AUGUSTUS!L33,1)="V",AUGUSTUS!R33+AUGUSTUS!U33)</f>
        <v>0</v>
      </c>
      <c r="R34" s="241">
        <f>AUGUSTUS!Z33</f>
        <v>0</v>
      </c>
      <c r="S34" s="242">
        <f>AUGUSTUS!AB33</f>
        <v>0</v>
      </c>
    </row>
    <row r="35" spans="1:19" ht="12.75" customHeight="1" x14ac:dyDescent="0.2">
      <c r="A35" s="717"/>
      <c r="B35" s="120">
        <f>AUGUSTUS!C34</f>
        <v>0</v>
      </c>
      <c r="C35" s="121">
        <f>AUGUSTUS!D34</f>
        <v>0</v>
      </c>
      <c r="D35" s="121">
        <f>AUGUSTUS!E34</f>
        <v>0</v>
      </c>
      <c r="E35" s="121">
        <f>AUGUSTUS!F34</f>
        <v>0</v>
      </c>
      <c r="F35" s="122">
        <f t="shared" si="0"/>
        <v>0</v>
      </c>
      <c r="G35" s="123">
        <f>AUGUSTUS!H34</f>
        <v>0</v>
      </c>
      <c r="H35" s="181">
        <f>AUGUSTUS!I34</f>
        <v>0</v>
      </c>
      <c r="I35" s="160">
        <f>AUGUSTUS!R34</f>
        <v>0</v>
      </c>
      <c r="J35" s="124">
        <f>AUGUSTUS!S34</f>
        <v>0</v>
      </c>
      <c r="K35" s="176">
        <f>AUGUSTUS!T34</f>
        <v>0</v>
      </c>
      <c r="L35" s="120">
        <f>AUGUSTUS!U34</f>
        <v>0</v>
      </c>
      <c r="M35" s="123">
        <f>AUGUSTUS!V34</f>
        <v>0</v>
      </c>
      <c r="N35" s="123">
        <f>AUGUSTUS!W34</f>
        <v>0</v>
      </c>
      <c r="O35" s="125">
        <f>AUGUSTUS!X34</f>
        <v>0</v>
      </c>
      <c r="P35" s="126">
        <f>AUGUSTUS!Y34</f>
        <v>0</v>
      </c>
      <c r="Q35" s="222" t="b">
        <f>IF(LEFT(AUGUSTUS!L34,1)="V",AUGUSTUS!R34+AUGUSTUS!U34)</f>
        <v>0</v>
      </c>
      <c r="R35" s="241">
        <f>AUGUSTUS!Z34</f>
        <v>0</v>
      </c>
      <c r="S35" s="242">
        <f>AUGUSTUS!AB34</f>
        <v>0</v>
      </c>
    </row>
    <row r="36" spans="1:19" ht="13.5" customHeight="1" thickBot="1" x14ac:dyDescent="0.25">
      <c r="A36" s="718"/>
      <c r="B36" s="141" t="e">
        <f>AUGUSTUS!C35</f>
        <v>#REF!</v>
      </c>
      <c r="C36" s="142">
        <f>AUGUSTUS!D35</f>
        <v>0</v>
      </c>
      <c r="D36" s="142">
        <f>AUGUSTUS!E35</f>
        <v>0</v>
      </c>
      <c r="E36" s="142">
        <f>AUGUSTUS!F35</f>
        <v>0</v>
      </c>
      <c r="F36" s="143">
        <f t="shared" si="0"/>
        <v>0</v>
      </c>
      <c r="G36" s="144">
        <f>AUGUSTUS!H35</f>
        <v>0</v>
      </c>
      <c r="H36" s="184">
        <f>AUGUSTUS!I35</f>
        <v>0</v>
      </c>
      <c r="I36" s="168">
        <f>AUGUSTUS!R35</f>
        <v>0</v>
      </c>
      <c r="J36" s="145">
        <f>AUGUSTUS!S35</f>
        <v>0</v>
      </c>
      <c r="K36" s="177">
        <f>AUGUSTUS!T35</f>
        <v>0</v>
      </c>
      <c r="L36" s="141">
        <f>AUGUSTUS!U35</f>
        <v>0</v>
      </c>
      <c r="M36" s="144">
        <f>AUGUSTUS!V35</f>
        <v>0</v>
      </c>
      <c r="N36" s="144">
        <f>AUGUSTUS!W35</f>
        <v>0</v>
      </c>
      <c r="O36" s="146">
        <f>AUGUSTUS!X35</f>
        <v>0</v>
      </c>
      <c r="P36" s="147">
        <f>AUGUSTUS!Y35</f>
        <v>0</v>
      </c>
      <c r="Q36" s="224" t="b">
        <f>IF(LEFT(AUGUSTUS!L35,1)="V",AUGUSTUS!R35+AUGUSTUS!U35)</f>
        <v>0</v>
      </c>
      <c r="R36" s="245">
        <f>AUGUSTUS!Z35</f>
        <v>0</v>
      </c>
      <c r="S36" s="246">
        <f>AUGUSTUS!AB35</f>
        <v>0</v>
      </c>
    </row>
    <row r="37" spans="1:19" ht="12.75" customHeight="1" x14ac:dyDescent="0.2">
      <c r="A37" s="716">
        <f>AUGUSTUS!B36</f>
        <v>42953</v>
      </c>
      <c r="B37" s="113">
        <f>AUGUSTUS!C36</f>
        <v>0</v>
      </c>
      <c r="C37" s="114">
        <f>AUGUSTUS!D36</f>
        <v>0</v>
      </c>
      <c r="D37" s="114">
        <f>AUGUSTUS!E36</f>
        <v>0</v>
      </c>
      <c r="E37" s="114">
        <f>AUGUSTUS!F36</f>
        <v>0</v>
      </c>
      <c r="F37" s="115">
        <f t="shared" si="0"/>
        <v>0</v>
      </c>
      <c r="G37" s="116">
        <f>AUGUSTUS!H36</f>
        <v>0</v>
      </c>
      <c r="H37" s="180">
        <f>AUGUSTUS!I36</f>
        <v>0</v>
      </c>
      <c r="I37" s="159">
        <f>AUGUSTUS!R36</f>
        <v>0</v>
      </c>
      <c r="J37" s="117">
        <f>AUGUSTUS!S36</f>
        <v>0</v>
      </c>
      <c r="K37" s="175">
        <f>AUGUSTUS!T36</f>
        <v>0</v>
      </c>
      <c r="L37" s="113">
        <f>AUGUSTUS!U36</f>
        <v>0</v>
      </c>
      <c r="M37" s="116">
        <f>AUGUSTUS!V36</f>
        <v>0</v>
      </c>
      <c r="N37" s="116">
        <f>AUGUSTUS!W36</f>
        <v>0</v>
      </c>
      <c r="O37" s="118">
        <f>AUGUSTUS!X36</f>
        <v>0</v>
      </c>
      <c r="P37" s="119">
        <f>AUGUSTUS!Y36</f>
        <v>0</v>
      </c>
      <c r="Q37" s="225" t="b">
        <f>IF(LEFT(AUGUSTUS!L36,1)="V",AUGUSTUS!R36+AUGUSTUS!U36)</f>
        <v>0</v>
      </c>
      <c r="R37" s="239">
        <f>AUGUSTUS!Z36</f>
        <v>0</v>
      </c>
      <c r="S37" s="240">
        <f>AUGUSTUS!AB36</f>
        <v>0</v>
      </c>
    </row>
    <row r="38" spans="1:19" ht="12.75" customHeight="1" x14ac:dyDescent="0.2">
      <c r="A38" s="717"/>
      <c r="B38" s="120">
        <f>AUGUSTUS!C37</f>
        <v>0</v>
      </c>
      <c r="C38" s="121">
        <f>AUGUSTUS!D37</f>
        <v>0</v>
      </c>
      <c r="D38" s="121">
        <f>AUGUSTUS!E37</f>
        <v>0</v>
      </c>
      <c r="E38" s="121">
        <f>AUGUSTUS!F37</f>
        <v>0</v>
      </c>
      <c r="F38" s="122">
        <f t="shared" si="0"/>
        <v>0</v>
      </c>
      <c r="G38" s="123">
        <f>AUGUSTUS!H37</f>
        <v>0</v>
      </c>
      <c r="H38" s="181">
        <f>AUGUSTUS!I37</f>
        <v>0</v>
      </c>
      <c r="I38" s="160">
        <f>AUGUSTUS!R37</f>
        <v>0</v>
      </c>
      <c r="J38" s="124">
        <f>AUGUSTUS!S37</f>
        <v>0</v>
      </c>
      <c r="K38" s="176">
        <f>AUGUSTUS!T37</f>
        <v>0</v>
      </c>
      <c r="L38" s="120">
        <f>AUGUSTUS!U37</f>
        <v>0</v>
      </c>
      <c r="M38" s="123">
        <f>AUGUSTUS!V37</f>
        <v>0</v>
      </c>
      <c r="N38" s="123">
        <f>AUGUSTUS!W37</f>
        <v>0</v>
      </c>
      <c r="O38" s="125">
        <f>AUGUSTUS!X37</f>
        <v>0</v>
      </c>
      <c r="P38" s="126">
        <f>AUGUSTUS!Y37</f>
        <v>0</v>
      </c>
      <c r="Q38" s="222" t="b">
        <f>IF(LEFT(AUGUSTUS!L37,1)="V",AUGUSTUS!R37+AUGUSTUS!U37)</f>
        <v>0</v>
      </c>
      <c r="R38" s="241">
        <f>AUGUSTUS!Z37</f>
        <v>0</v>
      </c>
      <c r="S38" s="242">
        <f>AUGUSTUS!AB37</f>
        <v>0</v>
      </c>
    </row>
    <row r="39" spans="1:19" ht="12.75" customHeight="1" x14ac:dyDescent="0.2">
      <c r="A39" s="717"/>
      <c r="B39" s="120">
        <f>AUGUSTUS!C38</f>
        <v>0</v>
      </c>
      <c r="C39" s="121">
        <f>AUGUSTUS!D38</f>
        <v>0</v>
      </c>
      <c r="D39" s="121">
        <f>AUGUSTUS!E38</f>
        <v>0</v>
      </c>
      <c r="E39" s="121">
        <f>AUGUSTUS!F38</f>
        <v>0</v>
      </c>
      <c r="F39" s="122">
        <f t="shared" si="0"/>
        <v>0</v>
      </c>
      <c r="G39" s="123">
        <f>AUGUSTUS!H38</f>
        <v>0</v>
      </c>
      <c r="H39" s="181">
        <f>AUGUSTUS!I38</f>
        <v>0</v>
      </c>
      <c r="I39" s="160">
        <f>AUGUSTUS!R38</f>
        <v>0</v>
      </c>
      <c r="J39" s="124">
        <f>AUGUSTUS!S38</f>
        <v>0</v>
      </c>
      <c r="K39" s="176">
        <f>AUGUSTUS!T38</f>
        <v>0</v>
      </c>
      <c r="L39" s="120">
        <f>AUGUSTUS!U38</f>
        <v>0</v>
      </c>
      <c r="M39" s="123">
        <f>AUGUSTUS!V38</f>
        <v>0</v>
      </c>
      <c r="N39" s="123">
        <f>AUGUSTUS!W38</f>
        <v>0</v>
      </c>
      <c r="O39" s="125">
        <f>AUGUSTUS!X38</f>
        <v>0</v>
      </c>
      <c r="P39" s="126">
        <f>AUGUSTUS!Y38</f>
        <v>0</v>
      </c>
      <c r="Q39" s="222" t="b">
        <f>IF(LEFT(AUGUSTUS!L38,1)="V",AUGUSTUS!R38+AUGUSTUS!U38)</f>
        <v>0</v>
      </c>
      <c r="R39" s="241">
        <f>AUGUSTUS!Z38</f>
        <v>0</v>
      </c>
      <c r="S39" s="242">
        <f>AUGUSTUS!AB38</f>
        <v>0</v>
      </c>
    </row>
    <row r="40" spans="1:19" ht="12.75" customHeight="1" x14ac:dyDescent="0.2">
      <c r="A40" s="717"/>
      <c r="B40" s="120">
        <f>AUGUSTUS!C39</f>
        <v>0</v>
      </c>
      <c r="C40" s="121">
        <f>AUGUSTUS!D39</f>
        <v>0</v>
      </c>
      <c r="D40" s="121">
        <f>AUGUSTUS!E39</f>
        <v>0</v>
      </c>
      <c r="E40" s="121">
        <f>AUGUSTUS!F39</f>
        <v>0</v>
      </c>
      <c r="F40" s="122">
        <f t="shared" si="0"/>
        <v>0</v>
      </c>
      <c r="G40" s="123">
        <f>AUGUSTUS!H39</f>
        <v>0</v>
      </c>
      <c r="H40" s="181">
        <f>AUGUSTUS!I39</f>
        <v>0</v>
      </c>
      <c r="I40" s="160">
        <f>AUGUSTUS!R39</f>
        <v>0</v>
      </c>
      <c r="J40" s="124">
        <f>AUGUSTUS!S39</f>
        <v>0</v>
      </c>
      <c r="K40" s="176">
        <f>AUGUSTUS!T39</f>
        <v>0</v>
      </c>
      <c r="L40" s="120">
        <f>AUGUSTUS!U39</f>
        <v>0</v>
      </c>
      <c r="M40" s="123">
        <f>AUGUSTUS!V39</f>
        <v>0</v>
      </c>
      <c r="N40" s="123">
        <f>AUGUSTUS!W39</f>
        <v>0</v>
      </c>
      <c r="O40" s="125">
        <f>AUGUSTUS!X39</f>
        <v>0</v>
      </c>
      <c r="P40" s="126">
        <f>AUGUSTUS!Y39</f>
        <v>0</v>
      </c>
      <c r="Q40" s="222" t="b">
        <f>IF(LEFT(AUGUSTUS!L39,1)="V",AUGUSTUS!R39+AUGUSTUS!U39)</f>
        <v>0</v>
      </c>
      <c r="R40" s="241">
        <f>AUGUSTUS!Z39</f>
        <v>0</v>
      </c>
      <c r="S40" s="242">
        <f>AUGUSTUS!AB39</f>
        <v>0</v>
      </c>
    </row>
    <row r="41" spans="1:19" ht="13.5" customHeight="1" thickBot="1" x14ac:dyDescent="0.25">
      <c r="A41" s="718"/>
      <c r="B41" s="127" t="e">
        <f>AUGUSTUS!C40</f>
        <v>#REF!</v>
      </c>
      <c r="C41" s="128">
        <f>AUGUSTUS!D40</f>
        <v>0</v>
      </c>
      <c r="D41" s="128">
        <f>AUGUSTUS!E40</f>
        <v>0</v>
      </c>
      <c r="E41" s="128">
        <f>AUGUSTUS!F40</f>
        <v>0</v>
      </c>
      <c r="F41" s="129">
        <f t="shared" si="0"/>
        <v>0</v>
      </c>
      <c r="G41" s="130">
        <f>AUGUSTUS!H40</f>
        <v>0</v>
      </c>
      <c r="H41" s="182">
        <f>AUGUSTUS!I40</f>
        <v>0</v>
      </c>
      <c r="I41" s="161">
        <f>AUGUSTUS!R40</f>
        <v>0</v>
      </c>
      <c r="J41" s="131">
        <f>AUGUSTUS!S40</f>
        <v>0</v>
      </c>
      <c r="K41" s="178">
        <f>AUGUSTUS!T40</f>
        <v>0</v>
      </c>
      <c r="L41" s="127">
        <f>AUGUSTUS!U40</f>
        <v>0</v>
      </c>
      <c r="M41" s="130">
        <f>AUGUSTUS!V40</f>
        <v>0</v>
      </c>
      <c r="N41" s="130">
        <f>AUGUSTUS!W40</f>
        <v>0</v>
      </c>
      <c r="O41" s="132">
        <f>AUGUSTUS!X40</f>
        <v>0</v>
      </c>
      <c r="P41" s="133">
        <f>AUGUSTUS!Y40</f>
        <v>0</v>
      </c>
      <c r="Q41" s="223" t="b">
        <f>IF(LEFT(AUGUSTUS!L40,1)="V",AUGUSTUS!R40+AUGUSTUS!U40)</f>
        <v>0</v>
      </c>
      <c r="R41" s="243">
        <f>AUGUSTUS!Z40</f>
        <v>0</v>
      </c>
      <c r="S41" s="244">
        <f>AUGUSTUS!AB40</f>
        <v>0</v>
      </c>
    </row>
    <row r="42" spans="1:19" ht="12.75" customHeight="1" x14ac:dyDescent="0.2">
      <c r="A42" s="716">
        <f>AUGUSTUS!B41</f>
        <v>42954</v>
      </c>
      <c r="B42" s="113">
        <f>AUGUSTUS!C41</f>
        <v>0</v>
      </c>
      <c r="C42" s="114">
        <f>AUGUSTUS!D41</f>
        <v>0</v>
      </c>
      <c r="D42" s="114">
        <f>AUGUSTUS!E41</f>
        <v>0</v>
      </c>
      <c r="E42" s="114">
        <f>AUGUSTUS!F41</f>
        <v>0</v>
      </c>
      <c r="F42" s="115">
        <f t="shared" si="0"/>
        <v>0</v>
      </c>
      <c r="G42" s="116">
        <f>AUGUSTUS!H41</f>
        <v>0</v>
      </c>
      <c r="H42" s="180">
        <f>AUGUSTUS!I41</f>
        <v>0</v>
      </c>
      <c r="I42" s="159">
        <f>AUGUSTUS!R41</f>
        <v>0</v>
      </c>
      <c r="J42" s="117">
        <f>AUGUSTUS!S41</f>
        <v>0</v>
      </c>
      <c r="K42" s="175">
        <f>AUGUSTUS!T41</f>
        <v>0</v>
      </c>
      <c r="L42" s="113">
        <f>AUGUSTUS!U41</f>
        <v>0</v>
      </c>
      <c r="M42" s="116">
        <f>AUGUSTUS!V41</f>
        <v>0</v>
      </c>
      <c r="N42" s="116">
        <f>AUGUSTUS!W41</f>
        <v>0</v>
      </c>
      <c r="O42" s="118">
        <f>AUGUSTUS!X41</f>
        <v>0</v>
      </c>
      <c r="P42" s="119">
        <f>AUGUSTUS!Y41</f>
        <v>0</v>
      </c>
      <c r="Q42" s="221" t="b">
        <f>IF(LEFT(AUGUSTUS!L41,1)="V",AUGUSTUS!R41+AUGUSTUS!U41)</f>
        <v>0</v>
      </c>
      <c r="R42" s="239">
        <f>AUGUSTUS!Z41</f>
        <v>0</v>
      </c>
      <c r="S42" s="240">
        <f>AUGUSTUS!AB41</f>
        <v>0</v>
      </c>
    </row>
    <row r="43" spans="1:19" ht="12.75" customHeight="1" x14ac:dyDescent="0.2">
      <c r="A43" s="717"/>
      <c r="B43" s="120">
        <f>AUGUSTUS!C42</f>
        <v>0</v>
      </c>
      <c r="C43" s="121">
        <f>AUGUSTUS!D42</f>
        <v>0</v>
      </c>
      <c r="D43" s="121">
        <f>AUGUSTUS!E42</f>
        <v>0</v>
      </c>
      <c r="E43" s="121">
        <f>AUGUSTUS!F42</f>
        <v>0</v>
      </c>
      <c r="F43" s="122">
        <f t="shared" si="0"/>
        <v>0</v>
      </c>
      <c r="G43" s="123">
        <f>AUGUSTUS!H42</f>
        <v>0</v>
      </c>
      <c r="H43" s="181">
        <f>AUGUSTUS!I42</f>
        <v>0</v>
      </c>
      <c r="I43" s="160">
        <f>AUGUSTUS!R42</f>
        <v>0</v>
      </c>
      <c r="J43" s="124">
        <f>AUGUSTUS!S42</f>
        <v>0</v>
      </c>
      <c r="K43" s="176">
        <f>AUGUSTUS!T42</f>
        <v>0</v>
      </c>
      <c r="L43" s="120">
        <f>AUGUSTUS!U42</f>
        <v>0</v>
      </c>
      <c r="M43" s="123">
        <f>AUGUSTUS!V42</f>
        <v>0</v>
      </c>
      <c r="N43" s="123">
        <f>AUGUSTUS!W42</f>
        <v>0</v>
      </c>
      <c r="O43" s="125">
        <f>AUGUSTUS!X42</f>
        <v>0</v>
      </c>
      <c r="P43" s="126">
        <f>AUGUSTUS!Y42</f>
        <v>0</v>
      </c>
      <c r="Q43" s="222" t="b">
        <f>IF(LEFT(AUGUSTUS!L42,1)="V",AUGUSTUS!R42+AUGUSTUS!U42)</f>
        <v>0</v>
      </c>
      <c r="R43" s="241">
        <f>AUGUSTUS!Z42</f>
        <v>0</v>
      </c>
      <c r="S43" s="242">
        <f>AUGUSTUS!AB42</f>
        <v>0</v>
      </c>
    </row>
    <row r="44" spans="1:19" ht="12.75" customHeight="1" x14ac:dyDescent="0.2">
      <c r="A44" s="717"/>
      <c r="B44" s="120">
        <f>AUGUSTUS!C43</f>
        <v>0</v>
      </c>
      <c r="C44" s="121">
        <f>AUGUSTUS!D43</f>
        <v>0</v>
      </c>
      <c r="D44" s="121">
        <f>AUGUSTUS!E43</f>
        <v>0</v>
      </c>
      <c r="E44" s="121">
        <f>AUGUSTUS!F43</f>
        <v>0</v>
      </c>
      <c r="F44" s="122">
        <f t="shared" si="0"/>
        <v>0</v>
      </c>
      <c r="G44" s="123">
        <f>AUGUSTUS!H43</f>
        <v>0</v>
      </c>
      <c r="H44" s="181">
        <f>AUGUSTUS!I43</f>
        <v>0</v>
      </c>
      <c r="I44" s="160">
        <f>AUGUSTUS!R43</f>
        <v>0</v>
      </c>
      <c r="J44" s="124">
        <f>AUGUSTUS!S43</f>
        <v>0</v>
      </c>
      <c r="K44" s="176">
        <f>AUGUSTUS!T43</f>
        <v>0</v>
      </c>
      <c r="L44" s="120">
        <f>AUGUSTUS!U43</f>
        <v>0</v>
      </c>
      <c r="M44" s="123">
        <f>AUGUSTUS!V43</f>
        <v>0</v>
      </c>
      <c r="N44" s="123">
        <f>AUGUSTUS!W43</f>
        <v>0</v>
      </c>
      <c r="O44" s="125">
        <f>AUGUSTUS!X43</f>
        <v>0</v>
      </c>
      <c r="P44" s="126">
        <f>AUGUSTUS!Y43</f>
        <v>0</v>
      </c>
      <c r="Q44" s="222" t="b">
        <f>IF(LEFT(AUGUSTUS!L43,1)="V",AUGUSTUS!R43+AUGUSTUS!U43)</f>
        <v>0</v>
      </c>
      <c r="R44" s="241">
        <f>AUGUSTUS!Z43</f>
        <v>0</v>
      </c>
      <c r="S44" s="242">
        <f>AUGUSTUS!AB43</f>
        <v>0</v>
      </c>
    </row>
    <row r="45" spans="1:19" ht="12.75" customHeight="1" x14ac:dyDescent="0.2">
      <c r="A45" s="717"/>
      <c r="B45" s="120">
        <f>AUGUSTUS!C44</f>
        <v>0</v>
      </c>
      <c r="C45" s="121">
        <f>AUGUSTUS!D44</f>
        <v>0</v>
      </c>
      <c r="D45" s="121">
        <f>AUGUSTUS!E44</f>
        <v>0</v>
      </c>
      <c r="E45" s="121">
        <f>AUGUSTUS!F44</f>
        <v>0</v>
      </c>
      <c r="F45" s="122">
        <f t="shared" si="0"/>
        <v>0</v>
      </c>
      <c r="G45" s="123">
        <f>AUGUSTUS!H44</f>
        <v>0</v>
      </c>
      <c r="H45" s="181">
        <f>AUGUSTUS!I44</f>
        <v>0</v>
      </c>
      <c r="I45" s="160">
        <f>AUGUSTUS!R44</f>
        <v>0</v>
      </c>
      <c r="J45" s="124">
        <f>AUGUSTUS!S44</f>
        <v>0</v>
      </c>
      <c r="K45" s="176">
        <f>AUGUSTUS!T44</f>
        <v>0</v>
      </c>
      <c r="L45" s="120">
        <f>AUGUSTUS!U44</f>
        <v>0</v>
      </c>
      <c r="M45" s="123">
        <f>AUGUSTUS!V44</f>
        <v>0</v>
      </c>
      <c r="N45" s="123">
        <f>AUGUSTUS!W44</f>
        <v>0</v>
      </c>
      <c r="O45" s="125">
        <f>AUGUSTUS!X44</f>
        <v>0</v>
      </c>
      <c r="P45" s="126">
        <f>AUGUSTUS!Y44</f>
        <v>0</v>
      </c>
      <c r="Q45" s="222" t="b">
        <f>IF(LEFT(AUGUSTUS!L44,1)="V",AUGUSTUS!R44+AUGUSTUS!U44)</f>
        <v>0</v>
      </c>
      <c r="R45" s="241">
        <f>AUGUSTUS!Z44</f>
        <v>0</v>
      </c>
      <c r="S45" s="242">
        <f>AUGUSTUS!AB44</f>
        <v>0</v>
      </c>
    </row>
    <row r="46" spans="1:19" ht="13.5" customHeight="1" thickBot="1" x14ac:dyDescent="0.25">
      <c r="A46" s="718"/>
      <c r="B46" s="127" t="e">
        <f>AUGUSTUS!C45</f>
        <v>#REF!</v>
      </c>
      <c r="C46" s="128">
        <f>AUGUSTUS!D45</f>
        <v>0</v>
      </c>
      <c r="D46" s="128">
        <f>AUGUSTUS!E45</f>
        <v>0</v>
      </c>
      <c r="E46" s="128">
        <f>AUGUSTUS!F45</f>
        <v>0</v>
      </c>
      <c r="F46" s="129">
        <f t="shared" si="0"/>
        <v>0</v>
      </c>
      <c r="G46" s="130">
        <f>AUGUSTUS!H45</f>
        <v>0</v>
      </c>
      <c r="H46" s="182">
        <f>AUGUSTUS!I45</f>
        <v>0</v>
      </c>
      <c r="I46" s="161">
        <f>AUGUSTUS!R45</f>
        <v>0</v>
      </c>
      <c r="J46" s="131">
        <f>AUGUSTUS!S45</f>
        <v>0</v>
      </c>
      <c r="K46" s="178">
        <f>AUGUSTUS!T45</f>
        <v>0</v>
      </c>
      <c r="L46" s="127">
        <f>AUGUSTUS!U45</f>
        <v>0</v>
      </c>
      <c r="M46" s="130">
        <f>AUGUSTUS!V45</f>
        <v>0</v>
      </c>
      <c r="N46" s="130">
        <f>AUGUSTUS!W45</f>
        <v>0</v>
      </c>
      <c r="O46" s="132">
        <f>AUGUSTUS!X45</f>
        <v>0</v>
      </c>
      <c r="P46" s="133">
        <f>AUGUSTUS!Y45</f>
        <v>0</v>
      </c>
      <c r="Q46" s="224" t="b">
        <f>IF(LEFT(AUGUSTUS!L45,1)="V",AUGUSTUS!R45+AUGUSTUS!U45)</f>
        <v>0</v>
      </c>
      <c r="R46" s="243">
        <f>AUGUSTUS!Z45</f>
        <v>0</v>
      </c>
      <c r="S46" s="244">
        <f>AUGUSTUS!AB45</f>
        <v>0</v>
      </c>
    </row>
    <row r="47" spans="1:19" ht="12.75" customHeight="1" x14ac:dyDescent="0.2">
      <c r="A47" s="716">
        <f>AUGUSTUS!B46</f>
        <v>42955</v>
      </c>
      <c r="B47" s="113">
        <f>AUGUSTUS!C46</f>
        <v>0</v>
      </c>
      <c r="C47" s="114">
        <f>AUGUSTUS!D46</f>
        <v>0</v>
      </c>
      <c r="D47" s="114">
        <f>AUGUSTUS!E46</f>
        <v>0</v>
      </c>
      <c r="E47" s="114">
        <f>AUGUSTUS!F46</f>
        <v>0</v>
      </c>
      <c r="F47" s="115">
        <f t="shared" si="0"/>
        <v>0</v>
      </c>
      <c r="G47" s="116">
        <f>AUGUSTUS!H46</f>
        <v>0</v>
      </c>
      <c r="H47" s="180">
        <f>AUGUSTUS!I46</f>
        <v>0</v>
      </c>
      <c r="I47" s="159">
        <f>AUGUSTUS!R46</f>
        <v>0</v>
      </c>
      <c r="J47" s="117">
        <f>AUGUSTUS!S46</f>
        <v>0</v>
      </c>
      <c r="K47" s="175">
        <f>AUGUSTUS!T46</f>
        <v>0</v>
      </c>
      <c r="L47" s="113">
        <f>AUGUSTUS!U46</f>
        <v>0</v>
      </c>
      <c r="M47" s="116">
        <f>AUGUSTUS!V46</f>
        <v>0</v>
      </c>
      <c r="N47" s="116">
        <f>AUGUSTUS!W46</f>
        <v>0</v>
      </c>
      <c r="O47" s="118">
        <f>AUGUSTUS!X46</f>
        <v>0</v>
      </c>
      <c r="P47" s="119">
        <f>AUGUSTUS!Y46</f>
        <v>0</v>
      </c>
      <c r="Q47" s="221" t="b">
        <f>IF(LEFT(AUGUSTUS!L46,1)="V",AUGUSTUS!R46+AUGUSTUS!U46)</f>
        <v>0</v>
      </c>
      <c r="R47" s="239">
        <f>AUGUSTUS!Z46</f>
        <v>0</v>
      </c>
      <c r="S47" s="240">
        <f>AUGUSTUS!AB46</f>
        <v>0</v>
      </c>
    </row>
    <row r="48" spans="1:19" ht="12.75" customHeight="1" x14ac:dyDescent="0.2">
      <c r="A48" s="717"/>
      <c r="B48" s="120">
        <f>AUGUSTUS!C47</f>
        <v>0</v>
      </c>
      <c r="C48" s="121">
        <f>AUGUSTUS!D47</f>
        <v>0</v>
      </c>
      <c r="D48" s="121">
        <f>AUGUSTUS!E47</f>
        <v>0</v>
      </c>
      <c r="E48" s="121">
        <f>AUGUSTUS!F47</f>
        <v>0</v>
      </c>
      <c r="F48" s="122">
        <f t="shared" si="0"/>
        <v>0</v>
      </c>
      <c r="G48" s="123">
        <f>AUGUSTUS!H47</f>
        <v>0</v>
      </c>
      <c r="H48" s="181">
        <f>AUGUSTUS!I47</f>
        <v>0</v>
      </c>
      <c r="I48" s="160">
        <f>AUGUSTUS!R47</f>
        <v>0</v>
      </c>
      <c r="J48" s="124">
        <f>AUGUSTUS!S47</f>
        <v>0</v>
      </c>
      <c r="K48" s="176">
        <f>AUGUSTUS!T47</f>
        <v>0</v>
      </c>
      <c r="L48" s="120">
        <f>AUGUSTUS!U47</f>
        <v>0</v>
      </c>
      <c r="M48" s="123">
        <f>AUGUSTUS!V47</f>
        <v>0</v>
      </c>
      <c r="N48" s="123">
        <f>AUGUSTUS!W47</f>
        <v>0</v>
      </c>
      <c r="O48" s="125">
        <f>AUGUSTUS!X47</f>
        <v>0</v>
      </c>
      <c r="P48" s="126">
        <f>AUGUSTUS!Y47</f>
        <v>0</v>
      </c>
      <c r="Q48" s="222" t="b">
        <f>IF(LEFT(AUGUSTUS!L47,1)="V",AUGUSTUS!R47+AUGUSTUS!U47)</f>
        <v>0</v>
      </c>
      <c r="R48" s="241">
        <f>AUGUSTUS!Z47</f>
        <v>0</v>
      </c>
      <c r="S48" s="242">
        <f>AUGUSTUS!AB47</f>
        <v>0</v>
      </c>
    </row>
    <row r="49" spans="1:19" ht="12.75" customHeight="1" x14ac:dyDescent="0.2">
      <c r="A49" s="717"/>
      <c r="B49" s="120">
        <f>AUGUSTUS!C48</f>
        <v>0</v>
      </c>
      <c r="C49" s="121">
        <f>AUGUSTUS!D48</f>
        <v>0</v>
      </c>
      <c r="D49" s="121">
        <f>AUGUSTUS!E48</f>
        <v>0</v>
      </c>
      <c r="E49" s="121">
        <f>AUGUSTUS!F48</f>
        <v>0</v>
      </c>
      <c r="F49" s="122">
        <f t="shared" si="0"/>
        <v>0</v>
      </c>
      <c r="G49" s="123">
        <f>AUGUSTUS!H48</f>
        <v>0</v>
      </c>
      <c r="H49" s="181">
        <f>AUGUSTUS!I48</f>
        <v>0</v>
      </c>
      <c r="I49" s="160">
        <f>AUGUSTUS!R48</f>
        <v>0</v>
      </c>
      <c r="J49" s="124">
        <f>AUGUSTUS!S48</f>
        <v>0</v>
      </c>
      <c r="K49" s="176">
        <f>AUGUSTUS!T48</f>
        <v>0</v>
      </c>
      <c r="L49" s="120">
        <f>AUGUSTUS!U48</f>
        <v>0</v>
      </c>
      <c r="M49" s="123">
        <f>AUGUSTUS!V48</f>
        <v>0</v>
      </c>
      <c r="N49" s="123">
        <f>AUGUSTUS!W48</f>
        <v>0</v>
      </c>
      <c r="O49" s="125">
        <f>AUGUSTUS!X48</f>
        <v>0</v>
      </c>
      <c r="P49" s="126">
        <f>AUGUSTUS!Y48</f>
        <v>0</v>
      </c>
      <c r="Q49" s="222" t="b">
        <f>IF(LEFT(AUGUSTUS!L48,1)="V",AUGUSTUS!R48+AUGUSTUS!U48)</f>
        <v>0</v>
      </c>
      <c r="R49" s="241">
        <f>AUGUSTUS!Z48</f>
        <v>0</v>
      </c>
      <c r="S49" s="242">
        <f>AUGUSTUS!AB48</f>
        <v>0</v>
      </c>
    </row>
    <row r="50" spans="1:19" ht="12.75" customHeight="1" x14ac:dyDescent="0.2">
      <c r="A50" s="717"/>
      <c r="B50" s="120">
        <f>AUGUSTUS!C49</f>
        <v>0</v>
      </c>
      <c r="C50" s="121">
        <f>AUGUSTUS!D49</f>
        <v>0</v>
      </c>
      <c r="D50" s="121">
        <f>AUGUSTUS!E49</f>
        <v>0</v>
      </c>
      <c r="E50" s="121">
        <f>AUGUSTUS!F49</f>
        <v>0</v>
      </c>
      <c r="F50" s="122">
        <f t="shared" si="0"/>
        <v>0</v>
      </c>
      <c r="G50" s="123">
        <f>AUGUSTUS!H49</f>
        <v>0</v>
      </c>
      <c r="H50" s="181">
        <f>AUGUSTUS!I49</f>
        <v>0</v>
      </c>
      <c r="I50" s="160">
        <f>AUGUSTUS!R49</f>
        <v>0</v>
      </c>
      <c r="J50" s="124">
        <f>AUGUSTUS!S49</f>
        <v>0</v>
      </c>
      <c r="K50" s="176">
        <f>AUGUSTUS!T49</f>
        <v>0</v>
      </c>
      <c r="L50" s="120">
        <f>AUGUSTUS!U49</f>
        <v>0</v>
      </c>
      <c r="M50" s="123">
        <f>AUGUSTUS!V49</f>
        <v>0</v>
      </c>
      <c r="N50" s="123">
        <f>AUGUSTUS!W49</f>
        <v>0</v>
      </c>
      <c r="O50" s="125">
        <f>AUGUSTUS!X49</f>
        <v>0</v>
      </c>
      <c r="P50" s="126">
        <f>AUGUSTUS!Y49</f>
        <v>0</v>
      </c>
      <c r="Q50" s="222" t="b">
        <f>IF(LEFT(AUGUSTUS!L49,1)="V",AUGUSTUS!R49+AUGUSTUS!U49)</f>
        <v>0</v>
      </c>
      <c r="R50" s="241">
        <f>AUGUSTUS!Z49</f>
        <v>0</v>
      </c>
      <c r="S50" s="242">
        <f>AUGUSTUS!AB49</f>
        <v>0</v>
      </c>
    </row>
    <row r="51" spans="1:19" ht="13.5" customHeight="1" thickBot="1" x14ac:dyDescent="0.25">
      <c r="A51" s="718"/>
      <c r="B51" s="127" t="e">
        <f>AUGUSTUS!C50</f>
        <v>#REF!</v>
      </c>
      <c r="C51" s="128">
        <f>AUGUSTUS!D50</f>
        <v>0</v>
      </c>
      <c r="D51" s="128">
        <f>AUGUSTUS!E50</f>
        <v>0</v>
      </c>
      <c r="E51" s="128">
        <f>AUGUSTUS!F50</f>
        <v>0</v>
      </c>
      <c r="F51" s="129">
        <f t="shared" si="0"/>
        <v>0</v>
      </c>
      <c r="G51" s="130">
        <f>AUGUSTUS!H50</f>
        <v>0</v>
      </c>
      <c r="H51" s="182">
        <f>AUGUSTUS!I50</f>
        <v>0</v>
      </c>
      <c r="I51" s="161">
        <f>AUGUSTUS!R50</f>
        <v>0</v>
      </c>
      <c r="J51" s="131">
        <f>AUGUSTUS!S50</f>
        <v>0</v>
      </c>
      <c r="K51" s="178">
        <f>AUGUSTUS!T50</f>
        <v>0</v>
      </c>
      <c r="L51" s="127">
        <f>AUGUSTUS!U50</f>
        <v>0</v>
      </c>
      <c r="M51" s="130">
        <f>AUGUSTUS!V50</f>
        <v>0</v>
      </c>
      <c r="N51" s="130">
        <f>AUGUSTUS!W50</f>
        <v>0</v>
      </c>
      <c r="O51" s="132">
        <f>AUGUSTUS!X50</f>
        <v>0</v>
      </c>
      <c r="P51" s="133">
        <f>AUGUSTUS!Y50</f>
        <v>0</v>
      </c>
      <c r="Q51" s="224" t="b">
        <f>IF(LEFT(AUGUSTUS!L50,1)="V",AUGUSTUS!R50+AUGUSTUS!U50)</f>
        <v>0</v>
      </c>
      <c r="R51" s="243">
        <f>AUGUSTUS!Z50</f>
        <v>0</v>
      </c>
      <c r="S51" s="244">
        <f>AUGUSTUS!AB50</f>
        <v>0</v>
      </c>
    </row>
    <row r="52" spans="1:19" ht="12.75" customHeight="1" x14ac:dyDescent="0.2">
      <c r="A52" s="716">
        <f>AUGUSTUS!B51</f>
        <v>42956</v>
      </c>
      <c r="B52" s="134">
        <f>AUGUSTUS!C51</f>
        <v>0</v>
      </c>
      <c r="C52" s="135">
        <f>AUGUSTUS!D51</f>
        <v>0</v>
      </c>
      <c r="D52" s="135">
        <f>AUGUSTUS!E51</f>
        <v>0</v>
      </c>
      <c r="E52" s="135">
        <f>AUGUSTUS!F51</f>
        <v>0</v>
      </c>
      <c r="F52" s="136">
        <f t="shared" si="0"/>
        <v>0</v>
      </c>
      <c r="G52" s="137">
        <f>AUGUSTUS!H51</f>
        <v>0</v>
      </c>
      <c r="H52" s="183">
        <f>AUGUSTUS!I51</f>
        <v>0</v>
      </c>
      <c r="I52" s="169">
        <f>AUGUSTUS!R51</f>
        <v>0</v>
      </c>
      <c r="J52" s="138">
        <f>AUGUSTUS!S51</f>
        <v>0</v>
      </c>
      <c r="K52" s="179">
        <f>AUGUSTUS!T51</f>
        <v>0</v>
      </c>
      <c r="L52" s="134">
        <f>AUGUSTUS!U51</f>
        <v>0</v>
      </c>
      <c r="M52" s="137">
        <f>AUGUSTUS!V51</f>
        <v>0</v>
      </c>
      <c r="N52" s="137">
        <f>AUGUSTUS!W51</f>
        <v>0</v>
      </c>
      <c r="O52" s="139">
        <f>AUGUSTUS!X51</f>
        <v>0</v>
      </c>
      <c r="P52" s="140">
        <f>AUGUSTUS!Y51</f>
        <v>0</v>
      </c>
      <c r="Q52" s="221" t="b">
        <f>IF(LEFT(AUGUSTUS!L51,1)="V",AUGUSTUS!R51+AUGUSTUS!U51)</f>
        <v>0</v>
      </c>
      <c r="R52" s="247">
        <f>AUGUSTUS!Z51</f>
        <v>0</v>
      </c>
      <c r="S52" s="248">
        <f>AUGUSTUS!AB51</f>
        <v>0</v>
      </c>
    </row>
    <row r="53" spans="1:19" ht="12.75" customHeight="1" x14ac:dyDescent="0.2">
      <c r="A53" s="717"/>
      <c r="B53" s="120">
        <f>AUGUSTUS!C52</f>
        <v>0</v>
      </c>
      <c r="C53" s="121">
        <f>AUGUSTUS!D52</f>
        <v>0</v>
      </c>
      <c r="D53" s="121">
        <f>AUGUSTUS!E52</f>
        <v>0</v>
      </c>
      <c r="E53" s="121">
        <f>AUGUSTUS!F52</f>
        <v>0</v>
      </c>
      <c r="F53" s="122">
        <f t="shared" si="0"/>
        <v>0</v>
      </c>
      <c r="G53" s="123">
        <f>AUGUSTUS!H52</f>
        <v>0</v>
      </c>
      <c r="H53" s="181">
        <f>AUGUSTUS!I52</f>
        <v>0</v>
      </c>
      <c r="I53" s="160">
        <f>AUGUSTUS!R52</f>
        <v>0</v>
      </c>
      <c r="J53" s="124">
        <f>AUGUSTUS!S52</f>
        <v>0</v>
      </c>
      <c r="K53" s="176">
        <f>AUGUSTUS!T52</f>
        <v>0</v>
      </c>
      <c r="L53" s="120">
        <f>AUGUSTUS!U52</f>
        <v>0</v>
      </c>
      <c r="M53" s="123">
        <f>AUGUSTUS!V52</f>
        <v>0</v>
      </c>
      <c r="N53" s="123">
        <f>AUGUSTUS!W52</f>
        <v>0</v>
      </c>
      <c r="O53" s="125">
        <f>AUGUSTUS!X52</f>
        <v>0</v>
      </c>
      <c r="P53" s="126">
        <f>AUGUSTUS!Y52</f>
        <v>0</v>
      </c>
      <c r="Q53" s="222" t="b">
        <f>IF(LEFT(AUGUSTUS!L52,1)="V",AUGUSTUS!R52+AUGUSTUS!U52)</f>
        <v>0</v>
      </c>
      <c r="R53" s="241">
        <f>AUGUSTUS!Z52</f>
        <v>0</v>
      </c>
      <c r="S53" s="242">
        <f>AUGUSTUS!AB52</f>
        <v>0</v>
      </c>
    </row>
    <row r="54" spans="1:19" ht="12.75" customHeight="1" x14ac:dyDescent="0.2">
      <c r="A54" s="717"/>
      <c r="B54" s="120">
        <f>AUGUSTUS!C53</f>
        <v>0</v>
      </c>
      <c r="C54" s="121">
        <f>AUGUSTUS!D53</f>
        <v>0</v>
      </c>
      <c r="D54" s="121">
        <f>AUGUSTUS!E53</f>
        <v>0</v>
      </c>
      <c r="E54" s="121">
        <f>AUGUSTUS!F53</f>
        <v>0</v>
      </c>
      <c r="F54" s="122">
        <f t="shared" si="0"/>
        <v>0</v>
      </c>
      <c r="G54" s="123">
        <f>AUGUSTUS!H53</f>
        <v>0</v>
      </c>
      <c r="H54" s="181">
        <f>AUGUSTUS!I53</f>
        <v>0</v>
      </c>
      <c r="I54" s="160">
        <f>AUGUSTUS!R53</f>
        <v>0</v>
      </c>
      <c r="J54" s="124">
        <f>AUGUSTUS!S53</f>
        <v>0</v>
      </c>
      <c r="K54" s="176">
        <f>AUGUSTUS!T53</f>
        <v>0</v>
      </c>
      <c r="L54" s="120">
        <f>AUGUSTUS!U53</f>
        <v>0</v>
      </c>
      <c r="M54" s="123">
        <f>AUGUSTUS!V53</f>
        <v>0</v>
      </c>
      <c r="N54" s="123">
        <f>AUGUSTUS!W53</f>
        <v>0</v>
      </c>
      <c r="O54" s="125">
        <f>AUGUSTUS!X53</f>
        <v>0</v>
      </c>
      <c r="P54" s="126">
        <f>AUGUSTUS!Y53</f>
        <v>0</v>
      </c>
      <c r="Q54" s="222" t="b">
        <f>IF(LEFT(AUGUSTUS!L53,1)="V",AUGUSTUS!R53+AUGUSTUS!U53)</f>
        <v>0</v>
      </c>
      <c r="R54" s="241">
        <f>AUGUSTUS!Z53</f>
        <v>0</v>
      </c>
      <c r="S54" s="242">
        <f>AUGUSTUS!AB53</f>
        <v>0</v>
      </c>
    </row>
    <row r="55" spans="1:19" ht="12.75" customHeight="1" x14ac:dyDescent="0.2">
      <c r="A55" s="717"/>
      <c r="B55" s="120">
        <f>AUGUSTUS!C54</f>
        <v>0</v>
      </c>
      <c r="C55" s="121">
        <f>AUGUSTUS!D54</f>
        <v>0</v>
      </c>
      <c r="D55" s="121">
        <f>AUGUSTUS!E54</f>
        <v>0</v>
      </c>
      <c r="E55" s="121">
        <f>AUGUSTUS!F54</f>
        <v>0</v>
      </c>
      <c r="F55" s="122">
        <f t="shared" si="0"/>
        <v>0</v>
      </c>
      <c r="G55" s="123">
        <f>AUGUSTUS!H54</f>
        <v>0</v>
      </c>
      <c r="H55" s="181">
        <f>AUGUSTUS!I54</f>
        <v>0</v>
      </c>
      <c r="I55" s="160">
        <f>AUGUSTUS!R54</f>
        <v>0</v>
      </c>
      <c r="J55" s="124">
        <f>AUGUSTUS!S54</f>
        <v>0</v>
      </c>
      <c r="K55" s="176">
        <f>AUGUSTUS!T54</f>
        <v>0</v>
      </c>
      <c r="L55" s="120">
        <f>AUGUSTUS!U54</f>
        <v>0</v>
      </c>
      <c r="M55" s="123">
        <f>AUGUSTUS!V54</f>
        <v>0</v>
      </c>
      <c r="N55" s="123">
        <f>AUGUSTUS!W54</f>
        <v>0</v>
      </c>
      <c r="O55" s="125">
        <f>AUGUSTUS!X54</f>
        <v>0</v>
      </c>
      <c r="P55" s="126">
        <f>AUGUSTUS!Y54</f>
        <v>0</v>
      </c>
      <c r="Q55" s="222" t="b">
        <f>IF(LEFT(AUGUSTUS!L54,1)="V",AUGUSTUS!R54+AUGUSTUS!U54)</f>
        <v>0</v>
      </c>
      <c r="R55" s="241">
        <f>AUGUSTUS!Z54</f>
        <v>0</v>
      </c>
      <c r="S55" s="242">
        <f>AUGUSTUS!AB54</f>
        <v>0</v>
      </c>
    </row>
    <row r="56" spans="1:19" ht="13.5" customHeight="1" thickBot="1" x14ac:dyDescent="0.25">
      <c r="A56" s="718"/>
      <c r="B56" s="141" t="e">
        <f>AUGUSTUS!C55</f>
        <v>#REF!</v>
      </c>
      <c r="C56" s="142">
        <f>AUGUSTUS!D55</f>
        <v>0</v>
      </c>
      <c r="D56" s="142">
        <f>AUGUSTUS!E55</f>
        <v>0</v>
      </c>
      <c r="E56" s="142">
        <f>AUGUSTUS!F55</f>
        <v>0</v>
      </c>
      <c r="F56" s="143">
        <f t="shared" si="0"/>
        <v>0</v>
      </c>
      <c r="G56" s="144">
        <f>AUGUSTUS!H55</f>
        <v>0</v>
      </c>
      <c r="H56" s="184">
        <f>AUGUSTUS!I55</f>
        <v>0</v>
      </c>
      <c r="I56" s="168">
        <f>AUGUSTUS!R55</f>
        <v>0</v>
      </c>
      <c r="J56" s="145">
        <f>AUGUSTUS!S55</f>
        <v>0</v>
      </c>
      <c r="K56" s="177">
        <f>AUGUSTUS!T55</f>
        <v>0</v>
      </c>
      <c r="L56" s="141">
        <f>AUGUSTUS!U55</f>
        <v>0</v>
      </c>
      <c r="M56" s="144">
        <f>AUGUSTUS!V55</f>
        <v>0</v>
      </c>
      <c r="N56" s="144">
        <f>AUGUSTUS!W55</f>
        <v>0</v>
      </c>
      <c r="O56" s="146">
        <f>AUGUSTUS!X55</f>
        <v>0</v>
      </c>
      <c r="P56" s="147">
        <f>AUGUSTUS!Y55</f>
        <v>0</v>
      </c>
      <c r="Q56" s="224" t="b">
        <f>IF(LEFT(AUGUSTUS!L55,1)="V",AUGUSTUS!R55+AUGUSTUS!U55)</f>
        <v>0</v>
      </c>
      <c r="R56" s="245">
        <f>AUGUSTUS!Z55</f>
        <v>0</v>
      </c>
      <c r="S56" s="246">
        <f>AUGUSTUS!AB55</f>
        <v>0</v>
      </c>
    </row>
    <row r="57" spans="1:19" ht="12.75" customHeight="1" x14ac:dyDescent="0.2">
      <c r="A57" s="716">
        <f>AUGUSTUS!B56</f>
        <v>42957</v>
      </c>
      <c r="B57" s="113">
        <f>AUGUSTUS!C56</f>
        <v>0</v>
      </c>
      <c r="C57" s="114">
        <f>AUGUSTUS!D56</f>
        <v>0</v>
      </c>
      <c r="D57" s="114">
        <f>AUGUSTUS!E56</f>
        <v>0</v>
      </c>
      <c r="E57" s="114">
        <f>AUGUSTUS!F56</f>
        <v>0</v>
      </c>
      <c r="F57" s="115">
        <f t="shared" si="0"/>
        <v>0</v>
      </c>
      <c r="G57" s="116">
        <f>AUGUSTUS!H56</f>
        <v>0</v>
      </c>
      <c r="H57" s="180">
        <f>AUGUSTUS!I56</f>
        <v>0</v>
      </c>
      <c r="I57" s="159">
        <f>AUGUSTUS!R56</f>
        <v>0</v>
      </c>
      <c r="J57" s="117">
        <f>AUGUSTUS!S56</f>
        <v>0</v>
      </c>
      <c r="K57" s="175">
        <f>AUGUSTUS!T56</f>
        <v>0</v>
      </c>
      <c r="L57" s="113">
        <f>AUGUSTUS!U56</f>
        <v>0</v>
      </c>
      <c r="M57" s="116">
        <f>AUGUSTUS!V56</f>
        <v>0</v>
      </c>
      <c r="N57" s="116">
        <f>AUGUSTUS!W56</f>
        <v>0</v>
      </c>
      <c r="O57" s="118">
        <f>AUGUSTUS!X56</f>
        <v>0</v>
      </c>
      <c r="P57" s="119">
        <f>AUGUSTUS!Y56</f>
        <v>0</v>
      </c>
      <c r="Q57" s="225" t="b">
        <f>IF(LEFT(AUGUSTUS!L56,1)="V",AUGUSTUS!R56+AUGUSTUS!U56)</f>
        <v>0</v>
      </c>
      <c r="R57" s="239">
        <f>AUGUSTUS!Z56</f>
        <v>0</v>
      </c>
      <c r="S57" s="240">
        <f>AUGUSTUS!AB56</f>
        <v>0</v>
      </c>
    </row>
    <row r="58" spans="1:19" ht="12.75" customHeight="1" x14ac:dyDescent="0.2">
      <c r="A58" s="717"/>
      <c r="B58" s="120">
        <f>AUGUSTUS!C57</f>
        <v>0</v>
      </c>
      <c r="C58" s="121">
        <f>AUGUSTUS!D57</f>
        <v>0</v>
      </c>
      <c r="D58" s="121">
        <f>AUGUSTUS!E57</f>
        <v>0</v>
      </c>
      <c r="E58" s="121">
        <f>AUGUSTUS!F57</f>
        <v>0</v>
      </c>
      <c r="F58" s="122">
        <f t="shared" si="0"/>
        <v>0</v>
      </c>
      <c r="G58" s="123">
        <f>AUGUSTUS!H57</f>
        <v>0</v>
      </c>
      <c r="H58" s="181">
        <f>AUGUSTUS!I57</f>
        <v>0</v>
      </c>
      <c r="I58" s="160">
        <f>AUGUSTUS!R57</f>
        <v>0</v>
      </c>
      <c r="J58" s="124">
        <f>AUGUSTUS!S57</f>
        <v>0</v>
      </c>
      <c r="K58" s="176">
        <f>AUGUSTUS!T57</f>
        <v>0</v>
      </c>
      <c r="L58" s="120">
        <f>AUGUSTUS!U57</f>
        <v>0</v>
      </c>
      <c r="M58" s="123">
        <f>AUGUSTUS!V57</f>
        <v>0</v>
      </c>
      <c r="N58" s="123">
        <f>AUGUSTUS!W57</f>
        <v>0</v>
      </c>
      <c r="O58" s="125">
        <f>AUGUSTUS!X57</f>
        <v>0</v>
      </c>
      <c r="P58" s="126">
        <f>AUGUSTUS!Y57</f>
        <v>0</v>
      </c>
      <c r="Q58" s="222" t="b">
        <f>IF(LEFT(AUGUSTUS!L57,1)="V",AUGUSTUS!R57+AUGUSTUS!U57)</f>
        <v>0</v>
      </c>
      <c r="R58" s="241">
        <f>AUGUSTUS!Z57</f>
        <v>0</v>
      </c>
      <c r="S58" s="242">
        <f>AUGUSTUS!AB57</f>
        <v>0</v>
      </c>
    </row>
    <row r="59" spans="1:19" ht="12.75" customHeight="1" x14ac:dyDescent="0.2">
      <c r="A59" s="717"/>
      <c r="B59" s="120">
        <f>AUGUSTUS!C58</f>
        <v>0</v>
      </c>
      <c r="C59" s="121">
        <f>AUGUSTUS!D58</f>
        <v>0</v>
      </c>
      <c r="D59" s="121">
        <f>AUGUSTUS!E58</f>
        <v>0</v>
      </c>
      <c r="E59" s="121">
        <f>AUGUSTUS!F58</f>
        <v>0</v>
      </c>
      <c r="F59" s="122">
        <f t="shared" si="0"/>
        <v>0</v>
      </c>
      <c r="G59" s="123">
        <f>AUGUSTUS!H58</f>
        <v>0</v>
      </c>
      <c r="H59" s="181">
        <f>AUGUSTUS!I58</f>
        <v>0</v>
      </c>
      <c r="I59" s="160">
        <f>AUGUSTUS!R58</f>
        <v>0</v>
      </c>
      <c r="J59" s="124">
        <f>AUGUSTUS!S58</f>
        <v>0</v>
      </c>
      <c r="K59" s="176">
        <f>AUGUSTUS!T58</f>
        <v>0</v>
      </c>
      <c r="L59" s="120">
        <f>AUGUSTUS!U58</f>
        <v>0</v>
      </c>
      <c r="M59" s="123">
        <f>AUGUSTUS!V58</f>
        <v>0</v>
      </c>
      <c r="N59" s="123">
        <f>AUGUSTUS!W58</f>
        <v>0</v>
      </c>
      <c r="O59" s="125">
        <f>AUGUSTUS!X58</f>
        <v>0</v>
      </c>
      <c r="P59" s="126">
        <f>AUGUSTUS!Y58</f>
        <v>0</v>
      </c>
      <c r="Q59" s="222" t="b">
        <f>IF(LEFT(AUGUSTUS!L58,1)="V",AUGUSTUS!R58+AUGUSTUS!U58)</f>
        <v>0</v>
      </c>
      <c r="R59" s="241">
        <f>AUGUSTUS!Z58</f>
        <v>0</v>
      </c>
      <c r="S59" s="242">
        <f>AUGUSTUS!AB58</f>
        <v>0</v>
      </c>
    </row>
    <row r="60" spans="1:19" ht="12.75" customHeight="1" x14ac:dyDescent="0.2">
      <c r="A60" s="717"/>
      <c r="B60" s="120">
        <f>AUGUSTUS!C59</f>
        <v>0</v>
      </c>
      <c r="C60" s="121">
        <f>AUGUSTUS!D59</f>
        <v>0</v>
      </c>
      <c r="D60" s="121">
        <f>AUGUSTUS!E59</f>
        <v>0</v>
      </c>
      <c r="E60" s="121">
        <f>AUGUSTUS!F59</f>
        <v>0</v>
      </c>
      <c r="F60" s="122">
        <f t="shared" si="0"/>
        <v>0</v>
      </c>
      <c r="G60" s="123">
        <f>AUGUSTUS!H59</f>
        <v>0</v>
      </c>
      <c r="H60" s="181">
        <f>AUGUSTUS!I59</f>
        <v>0</v>
      </c>
      <c r="I60" s="160">
        <f>AUGUSTUS!R59</f>
        <v>0</v>
      </c>
      <c r="J60" s="124">
        <f>AUGUSTUS!S59</f>
        <v>0</v>
      </c>
      <c r="K60" s="176">
        <f>AUGUSTUS!T59</f>
        <v>0</v>
      </c>
      <c r="L60" s="120">
        <f>AUGUSTUS!U59</f>
        <v>0</v>
      </c>
      <c r="M60" s="123">
        <f>AUGUSTUS!V59</f>
        <v>0</v>
      </c>
      <c r="N60" s="123">
        <f>AUGUSTUS!W59</f>
        <v>0</v>
      </c>
      <c r="O60" s="125">
        <f>AUGUSTUS!X59</f>
        <v>0</v>
      </c>
      <c r="P60" s="126">
        <f>AUGUSTUS!Y59</f>
        <v>0</v>
      </c>
      <c r="Q60" s="222" t="b">
        <f>IF(LEFT(AUGUSTUS!L59,1)="V",AUGUSTUS!R59+AUGUSTUS!U59)</f>
        <v>0</v>
      </c>
      <c r="R60" s="241">
        <f>AUGUSTUS!Z59</f>
        <v>0</v>
      </c>
      <c r="S60" s="242">
        <f>AUGUSTUS!AB59</f>
        <v>0</v>
      </c>
    </row>
    <row r="61" spans="1:19" ht="13.5" customHeight="1" thickBot="1" x14ac:dyDescent="0.25">
      <c r="A61" s="718"/>
      <c r="B61" s="127" t="e">
        <f>AUGUSTUS!C60</f>
        <v>#REF!</v>
      </c>
      <c r="C61" s="128">
        <f>AUGUSTUS!D60</f>
        <v>0</v>
      </c>
      <c r="D61" s="128">
        <f>AUGUSTUS!E60</f>
        <v>0</v>
      </c>
      <c r="E61" s="128">
        <f>AUGUSTUS!F60</f>
        <v>0</v>
      </c>
      <c r="F61" s="129">
        <f t="shared" si="0"/>
        <v>0</v>
      </c>
      <c r="G61" s="130">
        <f>AUGUSTUS!H60</f>
        <v>0</v>
      </c>
      <c r="H61" s="182">
        <f>AUGUSTUS!I60</f>
        <v>0</v>
      </c>
      <c r="I61" s="161">
        <f>AUGUSTUS!R60</f>
        <v>0</v>
      </c>
      <c r="J61" s="131">
        <f>AUGUSTUS!S60</f>
        <v>0</v>
      </c>
      <c r="K61" s="178">
        <f>AUGUSTUS!T60</f>
        <v>0</v>
      </c>
      <c r="L61" s="127">
        <f>AUGUSTUS!U60</f>
        <v>0</v>
      </c>
      <c r="M61" s="130">
        <f>AUGUSTUS!V60</f>
        <v>0</v>
      </c>
      <c r="N61" s="130">
        <f>AUGUSTUS!W60</f>
        <v>0</v>
      </c>
      <c r="O61" s="132">
        <f>AUGUSTUS!X60</f>
        <v>0</v>
      </c>
      <c r="P61" s="133">
        <f>AUGUSTUS!Y60</f>
        <v>0</v>
      </c>
      <c r="Q61" s="223" t="b">
        <f>IF(LEFT(AUGUSTUS!L60,1)="V",AUGUSTUS!R60+AUGUSTUS!U60)</f>
        <v>0</v>
      </c>
      <c r="R61" s="243">
        <f>AUGUSTUS!Z60</f>
        <v>0</v>
      </c>
      <c r="S61" s="244">
        <f>AUGUSTUS!AB60</f>
        <v>0</v>
      </c>
    </row>
    <row r="62" spans="1:19" ht="12.75" customHeight="1" x14ac:dyDescent="0.2">
      <c r="A62" s="716">
        <f>AUGUSTUS!B61</f>
        <v>42958</v>
      </c>
      <c r="B62" s="134">
        <f>AUGUSTUS!C61</f>
        <v>0</v>
      </c>
      <c r="C62" s="135">
        <f>AUGUSTUS!D61</f>
        <v>0</v>
      </c>
      <c r="D62" s="135">
        <f>AUGUSTUS!E61</f>
        <v>0</v>
      </c>
      <c r="E62" s="135">
        <f>AUGUSTUS!F61</f>
        <v>0</v>
      </c>
      <c r="F62" s="136">
        <f t="shared" si="0"/>
        <v>0</v>
      </c>
      <c r="G62" s="137">
        <f>AUGUSTUS!H61</f>
        <v>0</v>
      </c>
      <c r="H62" s="183">
        <f>AUGUSTUS!I61</f>
        <v>0</v>
      </c>
      <c r="I62" s="169">
        <f>AUGUSTUS!R61</f>
        <v>0</v>
      </c>
      <c r="J62" s="138">
        <f>AUGUSTUS!S61</f>
        <v>0</v>
      </c>
      <c r="K62" s="179">
        <f>AUGUSTUS!T61</f>
        <v>0</v>
      </c>
      <c r="L62" s="134">
        <f>AUGUSTUS!U61</f>
        <v>0</v>
      </c>
      <c r="M62" s="137">
        <f>AUGUSTUS!V61</f>
        <v>0</v>
      </c>
      <c r="N62" s="137">
        <f>AUGUSTUS!W61</f>
        <v>0</v>
      </c>
      <c r="O62" s="139">
        <f>AUGUSTUS!X61</f>
        <v>0</v>
      </c>
      <c r="P62" s="140">
        <f>AUGUSTUS!Y61</f>
        <v>0</v>
      </c>
      <c r="Q62" s="221" t="b">
        <f>IF(LEFT(AUGUSTUS!L61,1)="V",AUGUSTUS!R61+AUGUSTUS!U61)</f>
        <v>0</v>
      </c>
      <c r="R62" s="247">
        <f>AUGUSTUS!Z61</f>
        <v>0</v>
      </c>
      <c r="S62" s="248">
        <f>AUGUSTUS!AB61</f>
        <v>0</v>
      </c>
    </row>
    <row r="63" spans="1:19" ht="12.75" customHeight="1" x14ac:dyDescent="0.2">
      <c r="A63" s="717"/>
      <c r="B63" s="120">
        <f>AUGUSTUS!C62</f>
        <v>0</v>
      </c>
      <c r="C63" s="121">
        <f>AUGUSTUS!D62</f>
        <v>0</v>
      </c>
      <c r="D63" s="121">
        <f>AUGUSTUS!E62</f>
        <v>0</v>
      </c>
      <c r="E63" s="121">
        <f>AUGUSTUS!F62</f>
        <v>0</v>
      </c>
      <c r="F63" s="122">
        <f t="shared" si="0"/>
        <v>0</v>
      </c>
      <c r="G63" s="123">
        <f>AUGUSTUS!H62</f>
        <v>0</v>
      </c>
      <c r="H63" s="181">
        <f>AUGUSTUS!I62</f>
        <v>0</v>
      </c>
      <c r="I63" s="160">
        <f>AUGUSTUS!R62</f>
        <v>0</v>
      </c>
      <c r="J63" s="124">
        <f>AUGUSTUS!S62</f>
        <v>0</v>
      </c>
      <c r="K63" s="176">
        <f>AUGUSTUS!T62</f>
        <v>0</v>
      </c>
      <c r="L63" s="120">
        <f>AUGUSTUS!U62</f>
        <v>0</v>
      </c>
      <c r="M63" s="123">
        <f>AUGUSTUS!V62</f>
        <v>0</v>
      </c>
      <c r="N63" s="123">
        <f>AUGUSTUS!W62</f>
        <v>0</v>
      </c>
      <c r="O63" s="125">
        <f>AUGUSTUS!X62</f>
        <v>0</v>
      </c>
      <c r="P63" s="126">
        <f>AUGUSTUS!Y62</f>
        <v>0</v>
      </c>
      <c r="Q63" s="222" t="b">
        <f>IF(LEFT(AUGUSTUS!L62,1)="V",AUGUSTUS!R62+AUGUSTUS!U62)</f>
        <v>0</v>
      </c>
      <c r="R63" s="241">
        <f>AUGUSTUS!Z62</f>
        <v>0</v>
      </c>
      <c r="S63" s="242">
        <f>AUGUSTUS!AB62</f>
        <v>0</v>
      </c>
    </row>
    <row r="64" spans="1:19" ht="12.75" customHeight="1" x14ac:dyDescent="0.2">
      <c r="A64" s="717"/>
      <c r="B64" s="120">
        <f>AUGUSTUS!C63</f>
        <v>0</v>
      </c>
      <c r="C64" s="121">
        <f>AUGUSTUS!D63</f>
        <v>0</v>
      </c>
      <c r="D64" s="121">
        <f>AUGUSTUS!E63</f>
        <v>0</v>
      </c>
      <c r="E64" s="121">
        <f>AUGUSTUS!F63</f>
        <v>0</v>
      </c>
      <c r="F64" s="122">
        <f t="shared" si="0"/>
        <v>0</v>
      </c>
      <c r="G64" s="123">
        <f>AUGUSTUS!H63</f>
        <v>0</v>
      </c>
      <c r="H64" s="181">
        <f>AUGUSTUS!I63</f>
        <v>0</v>
      </c>
      <c r="I64" s="160">
        <f>AUGUSTUS!R63</f>
        <v>0</v>
      </c>
      <c r="J64" s="124">
        <f>AUGUSTUS!S63</f>
        <v>0</v>
      </c>
      <c r="K64" s="176">
        <f>AUGUSTUS!T63</f>
        <v>0</v>
      </c>
      <c r="L64" s="120">
        <f>AUGUSTUS!U63</f>
        <v>0</v>
      </c>
      <c r="M64" s="123">
        <f>AUGUSTUS!V63</f>
        <v>0</v>
      </c>
      <c r="N64" s="123">
        <f>AUGUSTUS!W63</f>
        <v>0</v>
      </c>
      <c r="O64" s="125">
        <f>AUGUSTUS!X63</f>
        <v>0</v>
      </c>
      <c r="P64" s="126">
        <f>AUGUSTUS!Y63</f>
        <v>0</v>
      </c>
      <c r="Q64" s="222" t="b">
        <f>IF(LEFT(AUGUSTUS!L63,1)="V",AUGUSTUS!R63+AUGUSTUS!U63)</f>
        <v>0</v>
      </c>
      <c r="R64" s="241">
        <f>AUGUSTUS!Z63</f>
        <v>0</v>
      </c>
      <c r="S64" s="242">
        <f>AUGUSTUS!AB63</f>
        <v>0</v>
      </c>
    </row>
    <row r="65" spans="1:19" ht="12.75" customHeight="1" x14ac:dyDescent="0.2">
      <c r="A65" s="717"/>
      <c r="B65" s="120">
        <f>AUGUSTUS!C64</f>
        <v>0</v>
      </c>
      <c r="C65" s="121">
        <f>AUGUSTUS!D64</f>
        <v>0</v>
      </c>
      <c r="D65" s="121">
        <f>AUGUSTUS!E64</f>
        <v>0</v>
      </c>
      <c r="E65" s="121">
        <f>AUGUSTUS!F64</f>
        <v>0</v>
      </c>
      <c r="F65" s="122">
        <f t="shared" si="0"/>
        <v>0</v>
      </c>
      <c r="G65" s="123">
        <f>AUGUSTUS!H64</f>
        <v>0</v>
      </c>
      <c r="H65" s="181">
        <f>AUGUSTUS!I64</f>
        <v>0</v>
      </c>
      <c r="I65" s="160">
        <f>AUGUSTUS!R64</f>
        <v>0</v>
      </c>
      <c r="J65" s="124">
        <f>AUGUSTUS!S64</f>
        <v>0</v>
      </c>
      <c r="K65" s="176">
        <f>AUGUSTUS!T64</f>
        <v>0</v>
      </c>
      <c r="L65" s="120">
        <f>AUGUSTUS!U64</f>
        <v>0</v>
      </c>
      <c r="M65" s="123">
        <f>AUGUSTUS!V64</f>
        <v>0</v>
      </c>
      <c r="N65" s="123">
        <f>AUGUSTUS!W64</f>
        <v>0</v>
      </c>
      <c r="O65" s="125">
        <f>AUGUSTUS!X64</f>
        <v>0</v>
      </c>
      <c r="P65" s="126">
        <f>AUGUSTUS!Y64</f>
        <v>0</v>
      </c>
      <c r="Q65" s="222" t="b">
        <f>IF(LEFT(AUGUSTUS!L64,1)="V",AUGUSTUS!R64+AUGUSTUS!U64)</f>
        <v>0</v>
      </c>
      <c r="R65" s="241">
        <f>AUGUSTUS!Z64</f>
        <v>0</v>
      </c>
      <c r="S65" s="242">
        <f>AUGUSTUS!AB64</f>
        <v>0</v>
      </c>
    </row>
    <row r="66" spans="1:19" ht="13.5" customHeight="1" thickBot="1" x14ac:dyDescent="0.25">
      <c r="A66" s="718"/>
      <c r="B66" s="141" t="e">
        <f>AUGUSTUS!C65</f>
        <v>#REF!</v>
      </c>
      <c r="C66" s="142">
        <f>AUGUSTUS!D65</f>
        <v>0</v>
      </c>
      <c r="D66" s="142">
        <f>AUGUSTUS!E65</f>
        <v>0</v>
      </c>
      <c r="E66" s="142">
        <f>AUGUSTUS!F65</f>
        <v>0</v>
      </c>
      <c r="F66" s="143">
        <f t="shared" si="0"/>
        <v>0</v>
      </c>
      <c r="G66" s="144">
        <f>AUGUSTUS!H65</f>
        <v>0</v>
      </c>
      <c r="H66" s="184">
        <f>AUGUSTUS!I65</f>
        <v>0</v>
      </c>
      <c r="I66" s="168">
        <f>AUGUSTUS!R65</f>
        <v>0</v>
      </c>
      <c r="J66" s="145">
        <f>AUGUSTUS!S65</f>
        <v>0</v>
      </c>
      <c r="K66" s="177">
        <f>AUGUSTUS!T65</f>
        <v>0</v>
      </c>
      <c r="L66" s="141">
        <f>AUGUSTUS!U65</f>
        <v>0</v>
      </c>
      <c r="M66" s="144">
        <f>AUGUSTUS!V65</f>
        <v>0</v>
      </c>
      <c r="N66" s="144">
        <f>AUGUSTUS!W65</f>
        <v>0</v>
      </c>
      <c r="O66" s="146">
        <f>AUGUSTUS!X65</f>
        <v>0</v>
      </c>
      <c r="P66" s="147">
        <f>AUGUSTUS!Y65</f>
        <v>0</v>
      </c>
      <c r="Q66" s="224" t="b">
        <f>IF(LEFT(AUGUSTUS!L65,1)="V",AUGUSTUS!R65+AUGUSTUS!U65)</f>
        <v>0</v>
      </c>
      <c r="R66" s="245">
        <f>AUGUSTUS!Z65</f>
        <v>0</v>
      </c>
      <c r="S66" s="246">
        <f>AUGUSTUS!AB65</f>
        <v>0</v>
      </c>
    </row>
    <row r="67" spans="1:19" ht="12.75" customHeight="1" x14ac:dyDescent="0.2">
      <c r="A67" s="716">
        <f>AUGUSTUS!B66</f>
        <v>42959</v>
      </c>
      <c r="B67" s="113">
        <f>AUGUSTUS!C66</f>
        <v>0</v>
      </c>
      <c r="C67" s="114">
        <f>AUGUSTUS!D66</f>
        <v>0</v>
      </c>
      <c r="D67" s="114">
        <f>AUGUSTUS!E66</f>
        <v>0</v>
      </c>
      <c r="E67" s="114">
        <f>AUGUSTUS!F66</f>
        <v>0</v>
      </c>
      <c r="F67" s="115">
        <f t="shared" si="0"/>
        <v>0</v>
      </c>
      <c r="G67" s="116">
        <f>AUGUSTUS!H66</f>
        <v>0</v>
      </c>
      <c r="H67" s="180">
        <f>AUGUSTUS!I66</f>
        <v>0</v>
      </c>
      <c r="I67" s="159">
        <f>AUGUSTUS!R66</f>
        <v>0</v>
      </c>
      <c r="J67" s="117">
        <f>AUGUSTUS!S66</f>
        <v>0</v>
      </c>
      <c r="K67" s="175">
        <f>AUGUSTUS!T66</f>
        <v>0</v>
      </c>
      <c r="L67" s="113">
        <f>AUGUSTUS!U66</f>
        <v>0</v>
      </c>
      <c r="M67" s="116">
        <f>AUGUSTUS!V66</f>
        <v>0</v>
      </c>
      <c r="N67" s="116">
        <f>AUGUSTUS!W66</f>
        <v>0</v>
      </c>
      <c r="O67" s="118">
        <f>AUGUSTUS!X66</f>
        <v>0</v>
      </c>
      <c r="P67" s="119">
        <f>AUGUSTUS!Y66</f>
        <v>0</v>
      </c>
      <c r="Q67" s="225" t="b">
        <f>IF(LEFT(AUGUSTUS!L66,1)="V",AUGUSTUS!R66+AUGUSTUS!U66)</f>
        <v>0</v>
      </c>
      <c r="R67" s="239">
        <f>AUGUSTUS!Z66</f>
        <v>0</v>
      </c>
      <c r="S67" s="240">
        <f>AUGUSTUS!AB66</f>
        <v>0</v>
      </c>
    </row>
    <row r="68" spans="1:19" ht="12.75" customHeight="1" x14ac:dyDescent="0.2">
      <c r="A68" s="717"/>
      <c r="B68" s="120">
        <f>AUGUSTUS!C67</f>
        <v>0</v>
      </c>
      <c r="C68" s="121">
        <f>AUGUSTUS!D67</f>
        <v>0</v>
      </c>
      <c r="D68" s="121">
        <f>AUGUSTUS!E67</f>
        <v>0</v>
      </c>
      <c r="E68" s="121">
        <f>AUGUSTUS!F67</f>
        <v>0</v>
      </c>
      <c r="F68" s="122">
        <f t="shared" si="0"/>
        <v>0</v>
      </c>
      <c r="G68" s="123">
        <f>AUGUSTUS!H67</f>
        <v>0</v>
      </c>
      <c r="H68" s="181">
        <f>AUGUSTUS!I67</f>
        <v>0</v>
      </c>
      <c r="I68" s="160">
        <f>AUGUSTUS!R67</f>
        <v>0</v>
      </c>
      <c r="J68" s="124">
        <f>AUGUSTUS!S67</f>
        <v>0</v>
      </c>
      <c r="K68" s="176">
        <f>AUGUSTUS!T67</f>
        <v>0</v>
      </c>
      <c r="L68" s="120">
        <f>AUGUSTUS!U67</f>
        <v>0</v>
      </c>
      <c r="M68" s="123">
        <f>AUGUSTUS!V67</f>
        <v>0</v>
      </c>
      <c r="N68" s="123">
        <f>AUGUSTUS!W67</f>
        <v>0</v>
      </c>
      <c r="O68" s="125">
        <f>AUGUSTUS!X67</f>
        <v>0</v>
      </c>
      <c r="P68" s="126">
        <f>AUGUSTUS!Y67</f>
        <v>0</v>
      </c>
      <c r="Q68" s="222" t="b">
        <f>IF(LEFT(AUGUSTUS!L67,1)="V",AUGUSTUS!R67+AUGUSTUS!U67)</f>
        <v>0</v>
      </c>
      <c r="R68" s="241">
        <f>AUGUSTUS!Z67</f>
        <v>0</v>
      </c>
      <c r="S68" s="242">
        <f>AUGUSTUS!AB67</f>
        <v>0</v>
      </c>
    </row>
    <row r="69" spans="1:19" ht="12.75" customHeight="1" x14ac:dyDescent="0.2">
      <c r="A69" s="717"/>
      <c r="B69" s="120">
        <f>AUGUSTUS!C68</f>
        <v>0</v>
      </c>
      <c r="C69" s="121">
        <f>AUGUSTUS!D68</f>
        <v>0</v>
      </c>
      <c r="D69" s="121">
        <f>AUGUSTUS!E68</f>
        <v>0</v>
      </c>
      <c r="E69" s="121">
        <f>AUGUSTUS!F68</f>
        <v>0</v>
      </c>
      <c r="F69" s="122">
        <f t="shared" si="0"/>
        <v>0</v>
      </c>
      <c r="G69" s="123">
        <f>AUGUSTUS!H68</f>
        <v>0</v>
      </c>
      <c r="H69" s="181">
        <f>AUGUSTUS!I68</f>
        <v>0</v>
      </c>
      <c r="I69" s="160">
        <f>AUGUSTUS!R68</f>
        <v>0</v>
      </c>
      <c r="J69" s="124">
        <f>AUGUSTUS!S68</f>
        <v>0</v>
      </c>
      <c r="K69" s="176">
        <f>AUGUSTUS!T68</f>
        <v>0</v>
      </c>
      <c r="L69" s="120">
        <f>AUGUSTUS!U68</f>
        <v>0</v>
      </c>
      <c r="M69" s="123">
        <f>AUGUSTUS!V68</f>
        <v>0</v>
      </c>
      <c r="N69" s="123">
        <f>AUGUSTUS!W68</f>
        <v>0</v>
      </c>
      <c r="O69" s="125">
        <f>AUGUSTUS!X68</f>
        <v>0</v>
      </c>
      <c r="P69" s="126">
        <f>AUGUSTUS!Y68</f>
        <v>0</v>
      </c>
      <c r="Q69" s="222" t="b">
        <f>IF(LEFT(AUGUSTUS!L68,1)="V",AUGUSTUS!R68+AUGUSTUS!U68)</f>
        <v>0</v>
      </c>
      <c r="R69" s="241">
        <f>AUGUSTUS!Z68</f>
        <v>0</v>
      </c>
      <c r="S69" s="242">
        <f>AUGUSTUS!AB68</f>
        <v>0</v>
      </c>
    </row>
    <row r="70" spans="1:19" ht="12.75" customHeight="1" x14ac:dyDescent="0.2">
      <c r="A70" s="717"/>
      <c r="B70" s="120">
        <f>AUGUSTUS!C69</f>
        <v>0</v>
      </c>
      <c r="C70" s="121">
        <f>AUGUSTUS!D69</f>
        <v>0</v>
      </c>
      <c r="D70" s="121">
        <f>AUGUSTUS!E69</f>
        <v>0</v>
      </c>
      <c r="E70" s="121">
        <f>AUGUSTUS!F69</f>
        <v>0</v>
      </c>
      <c r="F70" s="122">
        <f t="shared" si="0"/>
        <v>0</v>
      </c>
      <c r="G70" s="123">
        <f>AUGUSTUS!H69</f>
        <v>0</v>
      </c>
      <c r="H70" s="181">
        <f>AUGUSTUS!I69</f>
        <v>0</v>
      </c>
      <c r="I70" s="160">
        <f>AUGUSTUS!R69</f>
        <v>0</v>
      </c>
      <c r="J70" s="124">
        <f>AUGUSTUS!S69</f>
        <v>0</v>
      </c>
      <c r="K70" s="176">
        <f>AUGUSTUS!T69</f>
        <v>0</v>
      </c>
      <c r="L70" s="120">
        <f>AUGUSTUS!U69</f>
        <v>0</v>
      </c>
      <c r="M70" s="123">
        <f>AUGUSTUS!V69</f>
        <v>0</v>
      </c>
      <c r="N70" s="123">
        <f>AUGUSTUS!W69</f>
        <v>0</v>
      </c>
      <c r="O70" s="125">
        <f>AUGUSTUS!X69</f>
        <v>0</v>
      </c>
      <c r="P70" s="126">
        <f>AUGUSTUS!Y69</f>
        <v>0</v>
      </c>
      <c r="Q70" s="222" t="b">
        <f>IF(LEFT(AUGUSTUS!L69,1)="V",AUGUSTUS!R69+AUGUSTUS!U69)</f>
        <v>0</v>
      </c>
      <c r="R70" s="241">
        <f>AUGUSTUS!Z69</f>
        <v>0</v>
      </c>
      <c r="S70" s="242">
        <f>AUGUSTUS!AB69</f>
        <v>0</v>
      </c>
    </row>
    <row r="71" spans="1:19" ht="13.5" customHeight="1" thickBot="1" x14ac:dyDescent="0.25">
      <c r="A71" s="718"/>
      <c r="B71" s="127" t="e">
        <f>AUGUSTUS!C70</f>
        <v>#REF!</v>
      </c>
      <c r="C71" s="128">
        <f>AUGUSTUS!D70</f>
        <v>0</v>
      </c>
      <c r="D71" s="128">
        <f>AUGUSTUS!E70</f>
        <v>0</v>
      </c>
      <c r="E71" s="128">
        <f>AUGUSTUS!F70</f>
        <v>0</v>
      </c>
      <c r="F71" s="129">
        <f t="shared" ref="F71:F134" si="1">D71-C71-E71</f>
        <v>0</v>
      </c>
      <c r="G71" s="130">
        <f>AUGUSTUS!H70</f>
        <v>0</v>
      </c>
      <c r="H71" s="182">
        <f>AUGUSTUS!I70</f>
        <v>0</v>
      </c>
      <c r="I71" s="161">
        <f>AUGUSTUS!R70</f>
        <v>0</v>
      </c>
      <c r="J71" s="131">
        <f>AUGUSTUS!S70</f>
        <v>0</v>
      </c>
      <c r="K71" s="178">
        <f>AUGUSTUS!T70</f>
        <v>0</v>
      </c>
      <c r="L71" s="127">
        <f>AUGUSTUS!U70</f>
        <v>0</v>
      </c>
      <c r="M71" s="130">
        <f>AUGUSTUS!V70</f>
        <v>0</v>
      </c>
      <c r="N71" s="130">
        <f>AUGUSTUS!W70</f>
        <v>0</v>
      </c>
      <c r="O71" s="132">
        <f>AUGUSTUS!X70</f>
        <v>0</v>
      </c>
      <c r="P71" s="133">
        <f>AUGUSTUS!Y70</f>
        <v>0</v>
      </c>
      <c r="Q71" s="223" t="b">
        <f>IF(LEFT(AUGUSTUS!L70,1)="V",AUGUSTUS!R70+AUGUSTUS!U70)</f>
        <v>0</v>
      </c>
      <c r="R71" s="243">
        <f>AUGUSTUS!Z70</f>
        <v>0</v>
      </c>
      <c r="S71" s="244">
        <f>AUGUSTUS!AB70</f>
        <v>0</v>
      </c>
    </row>
    <row r="72" spans="1:19" ht="12.75" customHeight="1" x14ac:dyDescent="0.2">
      <c r="A72" s="716">
        <f>AUGUSTUS!B71</f>
        <v>42960</v>
      </c>
      <c r="B72" s="134">
        <f>AUGUSTUS!C71</f>
        <v>0</v>
      </c>
      <c r="C72" s="135">
        <f>AUGUSTUS!D71</f>
        <v>0</v>
      </c>
      <c r="D72" s="135">
        <f>AUGUSTUS!E71</f>
        <v>0</v>
      </c>
      <c r="E72" s="135">
        <f>AUGUSTUS!F71</f>
        <v>0</v>
      </c>
      <c r="F72" s="136">
        <f t="shared" si="1"/>
        <v>0</v>
      </c>
      <c r="G72" s="137">
        <f>AUGUSTUS!H71</f>
        <v>0</v>
      </c>
      <c r="H72" s="183">
        <f>AUGUSTUS!I71</f>
        <v>0</v>
      </c>
      <c r="I72" s="169">
        <f>AUGUSTUS!R71</f>
        <v>0</v>
      </c>
      <c r="J72" s="138">
        <f>AUGUSTUS!S71</f>
        <v>0</v>
      </c>
      <c r="K72" s="179">
        <f>AUGUSTUS!T71</f>
        <v>0</v>
      </c>
      <c r="L72" s="134">
        <f>AUGUSTUS!U71</f>
        <v>0</v>
      </c>
      <c r="M72" s="137">
        <f>AUGUSTUS!V71</f>
        <v>0</v>
      </c>
      <c r="N72" s="137">
        <f>AUGUSTUS!W71</f>
        <v>0</v>
      </c>
      <c r="O72" s="139">
        <f>AUGUSTUS!X71</f>
        <v>0</v>
      </c>
      <c r="P72" s="140">
        <f>AUGUSTUS!Y71</f>
        <v>0</v>
      </c>
      <c r="Q72" s="221" t="b">
        <f>IF(LEFT(AUGUSTUS!L71,1)="V",AUGUSTUS!R71+AUGUSTUS!U71)</f>
        <v>0</v>
      </c>
      <c r="R72" s="239">
        <f>AUGUSTUS!Z71</f>
        <v>0</v>
      </c>
      <c r="S72" s="240">
        <f>AUGUSTUS!AB71</f>
        <v>0</v>
      </c>
    </row>
    <row r="73" spans="1:19" ht="12.75" customHeight="1" x14ac:dyDescent="0.2">
      <c r="A73" s="717"/>
      <c r="B73" s="120">
        <f>AUGUSTUS!C72</f>
        <v>0</v>
      </c>
      <c r="C73" s="121">
        <f>AUGUSTUS!D72</f>
        <v>0</v>
      </c>
      <c r="D73" s="121">
        <f>AUGUSTUS!E72</f>
        <v>0</v>
      </c>
      <c r="E73" s="121">
        <f>AUGUSTUS!F72</f>
        <v>0</v>
      </c>
      <c r="F73" s="122">
        <f t="shared" si="1"/>
        <v>0</v>
      </c>
      <c r="G73" s="123">
        <f>AUGUSTUS!H72</f>
        <v>0</v>
      </c>
      <c r="H73" s="181">
        <f>AUGUSTUS!I72</f>
        <v>0</v>
      </c>
      <c r="I73" s="160">
        <f>AUGUSTUS!R72</f>
        <v>0</v>
      </c>
      <c r="J73" s="124">
        <f>AUGUSTUS!S72</f>
        <v>0</v>
      </c>
      <c r="K73" s="176">
        <f>AUGUSTUS!T72</f>
        <v>0</v>
      </c>
      <c r="L73" s="120">
        <f>AUGUSTUS!U72</f>
        <v>0</v>
      </c>
      <c r="M73" s="123">
        <f>AUGUSTUS!V72</f>
        <v>0</v>
      </c>
      <c r="N73" s="123">
        <f>AUGUSTUS!W72</f>
        <v>0</v>
      </c>
      <c r="O73" s="125">
        <f>AUGUSTUS!X72</f>
        <v>0</v>
      </c>
      <c r="P73" s="126">
        <f>AUGUSTUS!Y72</f>
        <v>0</v>
      </c>
      <c r="Q73" s="222" t="b">
        <f>IF(LEFT(AUGUSTUS!L72,1)="V",AUGUSTUS!R72+AUGUSTUS!U72)</f>
        <v>0</v>
      </c>
      <c r="R73" s="241">
        <f>AUGUSTUS!Z72</f>
        <v>0</v>
      </c>
      <c r="S73" s="242">
        <f>AUGUSTUS!AB72</f>
        <v>0</v>
      </c>
    </row>
    <row r="74" spans="1:19" ht="12.75" customHeight="1" x14ac:dyDescent="0.2">
      <c r="A74" s="717"/>
      <c r="B74" s="120">
        <f>AUGUSTUS!C73</f>
        <v>0</v>
      </c>
      <c r="C74" s="121">
        <f>AUGUSTUS!D73</f>
        <v>0</v>
      </c>
      <c r="D74" s="121">
        <f>AUGUSTUS!E73</f>
        <v>0</v>
      </c>
      <c r="E74" s="121">
        <f>AUGUSTUS!F73</f>
        <v>0</v>
      </c>
      <c r="F74" s="122">
        <f t="shared" si="1"/>
        <v>0</v>
      </c>
      <c r="G74" s="123">
        <f>AUGUSTUS!H73</f>
        <v>0</v>
      </c>
      <c r="H74" s="181">
        <f>AUGUSTUS!I73</f>
        <v>0</v>
      </c>
      <c r="I74" s="160">
        <f>AUGUSTUS!R73</f>
        <v>0</v>
      </c>
      <c r="J74" s="124">
        <f>AUGUSTUS!S73</f>
        <v>0</v>
      </c>
      <c r="K74" s="176">
        <f>AUGUSTUS!T73</f>
        <v>0</v>
      </c>
      <c r="L74" s="120">
        <f>AUGUSTUS!U73</f>
        <v>0</v>
      </c>
      <c r="M74" s="123">
        <f>AUGUSTUS!V73</f>
        <v>0</v>
      </c>
      <c r="N74" s="123">
        <f>AUGUSTUS!W73</f>
        <v>0</v>
      </c>
      <c r="O74" s="125">
        <f>AUGUSTUS!X73</f>
        <v>0</v>
      </c>
      <c r="P74" s="126">
        <f>AUGUSTUS!Y73</f>
        <v>0</v>
      </c>
      <c r="Q74" s="222" t="b">
        <f>IF(LEFT(AUGUSTUS!L73,1)="V",AUGUSTUS!R73+AUGUSTUS!U73)</f>
        <v>0</v>
      </c>
      <c r="R74" s="241">
        <f>AUGUSTUS!Z73</f>
        <v>0</v>
      </c>
      <c r="S74" s="242">
        <f>AUGUSTUS!AB73</f>
        <v>0</v>
      </c>
    </row>
    <row r="75" spans="1:19" ht="12.75" customHeight="1" x14ac:dyDescent="0.2">
      <c r="A75" s="717"/>
      <c r="B75" s="120">
        <f>AUGUSTUS!C74</f>
        <v>0</v>
      </c>
      <c r="C75" s="121">
        <f>AUGUSTUS!D74</f>
        <v>0</v>
      </c>
      <c r="D75" s="121">
        <f>AUGUSTUS!E74</f>
        <v>0</v>
      </c>
      <c r="E75" s="121">
        <f>AUGUSTUS!F74</f>
        <v>0</v>
      </c>
      <c r="F75" s="122">
        <f t="shared" si="1"/>
        <v>0</v>
      </c>
      <c r="G75" s="123">
        <f>AUGUSTUS!H74</f>
        <v>0</v>
      </c>
      <c r="H75" s="181">
        <f>AUGUSTUS!I74</f>
        <v>0</v>
      </c>
      <c r="I75" s="160">
        <f>AUGUSTUS!R74</f>
        <v>0</v>
      </c>
      <c r="J75" s="124">
        <f>AUGUSTUS!S74</f>
        <v>0</v>
      </c>
      <c r="K75" s="176">
        <f>AUGUSTUS!T74</f>
        <v>0</v>
      </c>
      <c r="L75" s="120">
        <f>AUGUSTUS!U74</f>
        <v>0</v>
      </c>
      <c r="M75" s="123">
        <f>AUGUSTUS!V74</f>
        <v>0</v>
      </c>
      <c r="N75" s="123">
        <f>AUGUSTUS!W74</f>
        <v>0</v>
      </c>
      <c r="O75" s="125">
        <f>AUGUSTUS!X74</f>
        <v>0</v>
      </c>
      <c r="P75" s="126">
        <f>AUGUSTUS!Y74</f>
        <v>0</v>
      </c>
      <c r="Q75" s="222" t="b">
        <f>IF(LEFT(AUGUSTUS!L74,1)="V",AUGUSTUS!R74+AUGUSTUS!U74)</f>
        <v>0</v>
      </c>
      <c r="R75" s="241">
        <f>AUGUSTUS!Z74</f>
        <v>0</v>
      </c>
      <c r="S75" s="242">
        <f>AUGUSTUS!AB74</f>
        <v>0</v>
      </c>
    </row>
    <row r="76" spans="1:19" ht="13.5" customHeight="1" thickBot="1" x14ac:dyDescent="0.25">
      <c r="A76" s="718"/>
      <c r="B76" s="141" t="e">
        <f>AUGUSTUS!C75</f>
        <v>#REF!</v>
      </c>
      <c r="C76" s="142">
        <f>AUGUSTUS!D75</f>
        <v>0</v>
      </c>
      <c r="D76" s="142">
        <f>AUGUSTUS!E75</f>
        <v>0</v>
      </c>
      <c r="E76" s="142">
        <f>AUGUSTUS!F75</f>
        <v>0</v>
      </c>
      <c r="F76" s="143">
        <f t="shared" si="1"/>
        <v>0</v>
      </c>
      <c r="G76" s="144">
        <f>AUGUSTUS!H75</f>
        <v>0</v>
      </c>
      <c r="H76" s="184">
        <f>AUGUSTUS!I75</f>
        <v>0</v>
      </c>
      <c r="I76" s="168">
        <f>AUGUSTUS!R75</f>
        <v>0</v>
      </c>
      <c r="J76" s="145">
        <f>AUGUSTUS!S75</f>
        <v>0</v>
      </c>
      <c r="K76" s="177">
        <f>AUGUSTUS!T75</f>
        <v>0</v>
      </c>
      <c r="L76" s="141">
        <f>AUGUSTUS!U75</f>
        <v>0</v>
      </c>
      <c r="M76" s="144">
        <f>AUGUSTUS!V75</f>
        <v>0</v>
      </c>
      <c r="N76" s="144">
        <f>AUGUSTUS!W75</f>
        <v>0</v>
      </c>
      <c r="O76" s="146">
        <f>AUGUSTUS!X75</f>
        <v>0</v>
      </c>
      <c r="P76" s="147">
        <f>AUGUSTUS!Y75</f>
        <v>0</v>
      </c>
      <c r="Q76" s="224" t="b">
        <f>IF(LEFT(AUGUSTUS!L75,1)="V",AUGUSTUS!R75+AUGUSTUS!U75)</f>
        <v>0</v>
      </c>
      <c r="R76" s="243">
        <f>AUGUSTUS!Z75</f>
        <v>0</v>
      </c>
      <c r="S76" s="244">
        <f>AUGUSTUS!AB75</f>
        <v>0</v>
      </c>
    </row>
    <row r="77" spans="1:19" ht="12.75" customHeight="1" x14ac:dyDescent="0.2">
      <c r="A77" s="716">
        <f>AUGUSTUS!B76</f>
        <v>42961</v>
      </c>
      <c r="B77" s="113">
        <f>AUGUSTUS!C76</f>
        <v>0</v>
      </c>
      <c r="C77" s="114">
        <f>AUGUSTUS!D76</f>
        <v>0</v>
      </c>
      <c r="D77" s="114">
        <f>AUGUSTUS!E76</f>
        <v>0</v>
      </c>
      <c r="E77" s="114">
        <f>AUGUSTUS!F76</f>
        <v>0</v>
      </c>
      <c r="F77" s="115">
        <f t="shared" si="1"/>
        <v>0</v>
      </c>
      <c r="G77" s="116">
        <f>AUGUSTUS!H76</f>
        <v>0</v>
      </c>
      <c r="H77" s="180">
        <f>AUGUSTUS!I76</f>
        <v>0</v>
      </c>
      <c r="I77" s="159">
        <f>AUGUSTUS!R76</f>
        <v>0</v>
      </c>
      <c r="J77" s="117">
        <f>AUGUSTUS!S76</f>
        <v>0</v>
      </c>
      <c r="K77" s="175">
        <f>AUGUSTUS!T76</f>
        <v>0</v>
      </c>
      <c r="L77" s="113">
        <f>AUGUSTUS!U76</f>
        <v>0</v>
      </c>
      <c r="M77" s="116">
        <f>AUGUSTUS!V76</f>
        <v>0</v>
      </c>
      <c r="N77" s="116">
        <f>AUGUSTUS!W76</f>
        <v>0</v>
      </c>
      <c r="O77" s="118">
        <f>AUGUSTUS!X76</f>
        <v>0</v>
      </c>
      <c r="P77" s="119">
        <f>AUGUSTUS!Y76</f>
        <v>0</v>
      </c>
      <c r="Q77" s="221" t="b">
        <f>IF(LEFT(AUGUSTUS!L76,1)="V",AUGUSTUS!R76+AUGUSTUS!U76)</f>
        <v>0</v>
      </c>
      <c r="R77" s="239">
        <f>AUGUSTUS!Z76</f>
        <v>0</v>
      </c>
      <c r="S77" s="240">
        <f>AUGUSTUS!AB76</f>
        <v>0</v>
      </c>
    </row>
    <row r="78" spans="1:19" ht="12.75" customHeight="1" x14ac:dyDescent="0.2">
      <c r="A78" s="717"/>
      <c r="B78" s="120">
        <f>AUGUSTUS!C77</f>
        <v>0</v>
      </c>
      <c r="C78" s="121">
        <f>AUGUSTUS!D77</f>
        <v>0</v>
      </c>
      <c r="D78" s="121">
        <f>AUGUSTUS!E77</f>
        <v>0</v>
      </c>
      <c r="E78" s="121">
        <f>AUGUSTUS!F77</f>
        <v>0</v>
      </c>
      <c r="F78" s="122">
        <f t="shared" si="1"/>
        <v>0</v>
      </c>
      <c r="G78" s="123">
        <f>AUGUSTUS!H77</f>
        <v>0</v>
      </c>
      <c r="H78" s="181">
        <f>AUGUSTUS!I77</f>
        <v>0</v>
      </c>
      <c r="I78" s="160">
        <f>AUGUSTUS!R77</f>
        <v>0</v>
      </c>
      <c r="J78" s="124">
        <f>AUGUSTUS!S77</f>
        <v>0</v>
      </c>
      <c r="K78" s="176">
        <f>AUGUSTUS!T77</f>
        <v>0</v>
      </c>
      <c r="L78" s="120">
        <f>AUGUSTUS!U77</f>
        <v>0</v>
      </c>
      <c r="M78" s="123">
        <f>AUGUSTUS!V77</f>
        <v>0</v>
      </c>
      <c r="N78" s="123">
        <f>AUGUSTUS!W77</f>
        <v>0</v>
      </c>
      <c r="O78" s="125">
        <f>AUGUSTUS!X77</f>
        <v>0</v>
      </c>
      <c r="P78" s="126">
        <f>AUGUSTUS!Y77</f>
        <v>0</v>
      </c>
      <c r="Q78" s="222" t="b">
        <f>IF(LEFT(AUGUSTUS!L77,1)="V",AUGUSTUS!R77+AUGUSTUS!U77)</f>
        <v>0</v>
      </c>
      <c r="R78" s="241">
        <f>AUGUSTUS!Z77</f>
        <v>0</v>
      </c>
      <c r="S78" s="242">
        <f>AUGUSTUS!AB77</f>
        <v>0</v>
      </c>
    </row>
    <row r="79" spans="1:19" ht="12.75" customHeight="1" x14ac:dyDescent="0.2">
      <c r="A79" s="717"/>
      <c r="B79" s="120">
        <f>AUGUSTUS!C78</f>
        <v>0</v>
      </c>
      <c r="C79" s="121">
        <f>AUGUSTUS!D78</f>
        <v>0</v>
      </c>
      <c r="D79" s="121">
        <f>AUGUSTUS!E78</f>
        <v>0</v>
      </c>
      <c r="E79" s="121">
        <f>AUGUSTUS!F78</f>
        <v>0</v>
      </c>
      <c r="F79" s="122">
        <f t="shared" si="1"/>
        <v>0</v>
      </c>
      <c r="G79" s="123">
        <f>AUGUSTUS!H78</f>
        <v>0</v>
      </c>
      <c r="H79" s="181">
        <f>AUGUSTUS!I78</f>
        <v>0</v>
      </c>
      <c r="I79" s="160">
        <f>AUGUSTUS!R78</f>
        <v>0</v>
      </c>
      <c r="J79" s="124">
        <f>AUGUSTUS!S78</f>
        <v>0</v>
      </c>
      <c r="K79" s="176">
        <f>AUGUSTUS!T78</f>
        <v>0</v>
      </c>
      <c r="L79" s="120">
        <f>AUGUSTUS!U78</f>
        <v>0</v>
      </c>
      <c r="M79" s="123">
        <f>AUGUSTUS!V78</f>
        <v>0</v>
      </c>
      <c r="N79" s="123">
        <f>AUGUSTUS!W78</f>
        <v>0</v>
      </c>
      <c r="O79" s="125">
        <f>AUGUSTUS!X78</f>
        <v>0</v>
      </c>
      <c r="P79" s="126">
        <f>AUGUSTUS!Y78</f>
        <v>0</v>
      </c>
      <c r="Q79" s="222" t="b">
        <f>IF(LEFT(AUGUSTUS!L78,1)="V",AUGUSTUS!R78+AUGUSTUS!U78)</f>
        <v>0</v>
      </c>
      <c r="R79" s="241">
        <f>AUGUSTUS!Z78</f>
        <v>0</v>
      </c>
      <c r="S79" s="242">
        <f>AUGUSTUS!AB78</f>
        <v>0</v>
      </c>
    </row>
    <row r="80" spans="1:19" ht="12.75" customHeight="1" x14ac:dyDescent="0.2">
      <c r="A80" s="717"/>
      <c r="B80" s="120">
        <f>AUGUSTUS!C79</f>
        <v>0</v>
      </c>
      <c r="C80" s="121">
        <f>AUGUSTUS!D79</f>
        <v>0</v>
      </c>
      <c r="D80" s="121">
        <f>AUGUSTUS!E79</f>
        <v>0</v>
      </c>
      <c r="E80" s="121">
        <f>AUGUSTUS!F79</f>
        <v>0</v>
      </c>
      <c r="F80" s="122">
        <f t="shared" si="1"/>
        <v>0</v>
      </c>
      <c r="G80" s="123">
        <f>AUGUSTUS!H79</f>
        <v>0</v>
      </c>
      <c r="H80" s="181">
        <f>AUGUSTUS!I79</f>
        <v>0</v>
      </c>
      <c r="I80" s="160">
        <f>AUGUSTUS!R79</f>
        <v>0</v>
      </c>
      <c r="J80" s="124">
        <f>AUGUSTUS!S79</f>
        <v>0</v>
      </c>
      <c r="K80" s="176">
        <f>AUGUSTUS!T79</f>
        <v>0</v>
      </c>
      <c r="L80" s="120">
        <f>AUGUSTUS!U79</f>
        <v>0</v>
      </c>
      <c r="M80" s="123">
        <f>AUGUSTUS!V79</f>
        <v>0</v>
      </c>
      <c r="N80" s="123">
        <f>AUGUSTUS!W79</f>
        <v>0</v>
      </c>
      <c r="O80" s="125">
        <f>AUGUSTUS!X79</f>
        <v>0</v>
      </c>
      <c r="P80" s="126">
        <f>AUGUSTUS!Y79</f>
        <v>0</v>
      </c>
      <c r="Q80" s="222" t="b">
        <f>IF(LEFT(AUGUSTUS!L79,1)="V",AUGUSTUS!R79+AUGUSTUS!U79)</f>
        <v>0</v>
      </c>
      <c r="R80" s="241">
        <f>AUGUSTUS!Z79</f>
        <v>0</v>
      </c>
      <c r="S80" s="242">
        <f>AUGUSTUS!AB79</f>
        <v>0</v>
      </c>
    </row>
    <row r="81" spans="1:19" ht="13.5" customHeight="1" thickBot="1" x14ac:dyDescent="0.25">
      <c r="A81" s="718"/>
      <c r="B81" s="127" t="e">
        <f>AUGUSTUS!C80</f>
        <v>#REF!</v>
      </c>
      <c r="C81" s="128">
        <f>AUGUSTUS!D80</f>
        <v>0</v>
      </c>
      <c r="D81" s="128">
        <f>AUGUSTUS!E80</f>
        <v>0</v>
      </c>
      <c r="E81" s="128">
        <f>AUGUSTUS!F80</f>
        <v>0</v>
      </c>
      <c r="F81" s="129">
        <f t="shared" si="1"/>
        <v>0</v>
      </c>
      <c r="G81" s="130">
        <f>AUGUSTUS!H80</f>
        <v>0</v>
      </c>
      <c r="H81" s="182">
        <f>AUGUSTUS!I80</f>
        <v>0</v>
      </c>
      <c r="I81" s="161">
        <f>AUGUSTUS!R80</f>
        <v>0</v>
      </c>
      <c r="J81" s="131">
        <f>AUGUSTUS!S80</f>
        <v>0</v>
      </c>
      <c r="K81" s="178">
        <f>AUGUSTUS!T80</f>
        <v>0</v>
      </c>
      <c r="L81" s="127">
        <f>AUGUSTUS!U80</f>
        <v>0</v>
      </c>
      <c r="M81" s="130">
        <f>AUGUSTUS!V80</f>
        <v>0</v>
      </c>
      <c r="N81" s="130">
        <f>AUGUSTUS!W80</f>
        <v>0</v>
      </c>
      <c r="O81" s="132">
        <f>AUGUSTUS!X80</f>
        <v>0</v>
      </c>
      <c r="P81" s="133">
        <f>AUGUSTUS!Y80</f>
        <v>0</v>
      </c>
      <c r="Q81" s="224" t="b">
        <f>IF(LEFT(AUGUSTUS!L80,1)="V",AUGUSTUS!R80+AUGUSTUS!U80)</f>
        <v>0</v>
      </c>
      <c r="R81" s="243">
        <f>AUGUSTUS!Z80</f>
        <v>0</v>
      </c>
      <c r="S81" s="244">
        <f>AUGUSTUS!AB80</f>
        <v>0</v>
      </c>
    </row>
    <row r="82" spans="1:19" ht="12.75" customHeight="1" x14ac:dyDescent="0.2">
      <c r="A82" s="716">
        <f>AUGUSTUS!B81</f>
        <v>42962</v>
      </c>
      <c r="B82" s="134">
        <f>AUGUSTUS!C81</f>
        <v>0</v>
      </c>
      <c r="C82" s="135">
        <f>AUGUSTUS!D81</f>
        <v>0</v>
      </c>
      <c r="D82" s="135">
        <f>AUGUSTUS!E81</f>
        <v>0</v>
      </c>
      <c r="E82" s="135">
        <f>AUGUSTUS!F81</f>
        <v>0</v>
      </c>
      <c r="F82" s="136">
        <f t="shared" si="1"/>
        <v>0</v>
      </c>
      <c r="G82" s="137">
        <f>AUGUSTUS!H81</f>
        <v>0</v>
      </c>
      <c r="H82" s="183">
        <f>AUGUSTUS!I81</f>
        <v>0</v>
      </c>
      <c r="I82" s="169">
        <f>AUGUSTUS!R81</f>
        <v>0</v>
      </c>
      <c r="J82" s="138">
        <f>AUGUSTUS!S81</f>
        <v>0</v>
      </c>
      <c r="K82" s="179">
        <f>AUGUSTUS!T81</f>
        <v>0</v>
      </c>
      <c r="L82" s="134">
        <f>AUGUSTUS!U81</f>
        <v>0</v>
      </c>
      <c r="M82" s="137">
        <f>AUGUSTUS!V81</f>
        <v>0</v>
      </c>
      <c r="N82" s="137">
        <f>AUGUSTUS!W81</f>
        <v>0</v>
      </c>
      <c r="O82" s="139">
        <f>AUGUSTUS!X81</f>
        <v>0</v>
      </c>
      <c r="P82" s="140">
        <f>AUGUSTUS!Y81</f>
        <v>0</v>
      </c>
      <c r="Q82" s="221" t="b">
        <f>IF(LEFT(AUGUSTUS!L81,1)="V",AUGUSTUS!R81+AUGUSTUS!U81)</f>
        <v>0</v>
      </c>
      <c r="R82" s="239">
        <f>AUGUSTUS!Z81</f>
        <v>0</v>
      </c>
      <c r="S82" s="240">
        <f>AUGUSTUS!AB81</f>
        <v>0</v>
      </c>
    </row>
    <row r="83" spans="1:19" ht="12.75" customHeight="1" x14ac:dyDescent="0.2">
      <c r="A83" s="717"/>
      <c r="B83" s="120">
        <f>AUGUSTUS!C82</f>
        <v>0</v>
      </c>
      <c r="C83" s="121">
        <f>AUGUSTUS!D82</f>
        <v>0</v>
      </c>
      <c r="D83" s="121">
        <f>AUGUSTUS!E82</f>
        <v>0</v>
      </c>
      <c r="E83" s="121">
        <f>AUGUSTUS!F82</f>
        <v>0</v>
      </c>
      <c r="F83" s="122">
        <f t="shared" si="1"/>
        <v>0</v>
      </c>
      <c r="G83" s="123">
        <f>AUGUSTUS!H82</f>
        <v>0</v>
      </c>
      <c r="H83" s="181">
        <f>AUGUSTUS!I82</f>
        <v>0</v>
      </c>
      <c r="I83" s="160">
        <f>AUGUSTUS!R82</f>
        <v>0</v>
      </c>
      <c r="J83" s="124">
        <f>AUGUSTUS!S82</f>
        <v>0</v>
      </c>
      <c r="K83" s="176">
        <f>AUGUSTUS!T82</f>
        <v>0</v>
      </c>
      <c r="L83" s="120">
        <f>AUGUSTUS!U82</f>
        <v>0</v>
      </c>
      <c r="M83" s="123">
        <f>AUGUSTUS!V82</f>
        <v>0</v>
      </c>
      <c r="N83" s="123">
        <f>AUGUSTUS!W82</f>
        <v>0</v>
      </c>
      <c r="O83" s="125">
        <f>AUGUSTUS!X82</f>
        <v>0</v>
      </c>
      <c r="P83" s="126">
        <f>AUGUSTUS!Y82</f>
        <v>0</v>
      </c>
      <c r="Q83" s="222" t="b">
        <f>IF(LEFT(AUGUSTUS!L82,1)="V",AUGUSTUS!R82+AUGUSTUS!U82)</f>
        <v>0</v>
      </c>
      <c r="R83" s="241">
        <f>AUGUSTUS!Z82</f>
        <v>0</v>
      </c>
      <c r="S83" s="242">
        <f>AUGUSTUS!AB82</f>
        <v>0</v>
      </c>
    </row>
    <row r="84" spans="1:19" ht="12.75" customHeight="1" x14ac:dyDescent="0.2">
      <c r="A84" s="717"/>
      <c r="B84" s="120">
        <f>AUGUSTUS!C83</f>
        <v>0</v>
      </c>
      <c r="C84" s="121">
        <f>AUGUSTUS!D83</f>
        <v>0</v>
      </c>
      <c r="D84" s="121">
        <f>AUGUSTUS!E83</f>
        <v>0</v>
      </c>
      <c r="E84" s="121">
        <f>AUGUSTUS!F83</f>
        <v>0</v>
      </c>
      <c r="F84" s="122">
        <f t="shared" si="1"/>
        <v>0</v>
      </c>
      <c r="G84" s="123">
        <f>AUGUSTUS!H83</f>
        <v>0</v>
      </c>
      <c r="H84" s="181">
        <f>AUGUSTUS!I83</f>
        <v>0</v>
      </c>
      <c r="I84" s="160">
        <f>AUGUSTUS!R83</f>
        <v>0</v>
      </c>
      <c r="J84" s="124">
        <f>AUGUSTUS!S83</f>
        <v>0</v>
      </c>
      <c r="K84" s="176">
        <f>AUGUSTUS!T83</f>
        <v>0</v>
      </c>
      <c r="L84" s="120">
        <f>AUGUSTUS!U83</f>
        <v>0</v>
      </c>
      <c r="M84" s="123">
        <f>AUGUSTUS!V83</f>
        <v>0</v>
      </c>
      <c r="N84" s="123">
        <f>AUGUSTUS!W83</f>
        <v>0</v>
      </c>
      <c r="O84" s="125">
        <f>AUGUSTUS!X83</f>
        <v>0</v>
      </c>
      <c r="P84" s="126">
        <f>AUGUSTUS!Y83</f>
        <v>0</v>
      </c>
      <c r="Q84" s="222" t="b">
        <f>IF(LEFT(AUGUSTUS!L83,1)="V",AUGUSTUS!R83+AUGUSTUS!U83)</f>
        <v>0</v>
      </c>
      <c r="R84" s="241">
        <f>AUGUSTUS!Z83</f>
        <v>0</v>
      </c>
      <c r="S84" s="242">
        <f>AUGUSTUS!AB83</f>
        <v>0</v>
      </c>
    </row>
    <row r="85" spans="1:19" ht="12.75" customHeight="1" x14ac:dyDescent="0.2">
      <c r="A85" s="717"/>
      <c r="B85" s="120">
        <f>AUGUSTUS!C84</f>
        <v>0</v>
      </c>
      <c r="C85" s="121">
        <f>AUGUSTUS!D84</f>
        <v>0</v>
      </c>
      <c r="D85" s="121">
        <f>AUGUSTUS!E84</f>
        <v>0</v>
      </c>
      <c r="E85" s="121">
        <f>AUGUSTUS!F84</f>
        <v>0</v>
      </c>
      <c r="F85" s="122">
        <f t="shared" si="1"/>
        <v>0</v>
      </c>
      <c r="G85" s="123">
        <f>AUGUSTUS!H84</f>
        <v>0</v>
      </c>
      <c r="H85" s="181">
        <f>AUGUSTUS!I84</f>
        <v>0</v>
      </c>
      <c r="I85" s="160">
        <f>AUGUSTUS!R84</f>
        <v>0</v>
      </c>
      <c r="J85" s="124">
        <f>AUGUSTUS!S84</f>
        <v>0</v>
      </c>
      <c r="K85" s="176">
        <f>AUGUSTUS!T84</f>
        <v>0</v>
      </c>
      <c r="L85" s="120">
        <f>AUGUSTUS!U84</f>
        <v>0</v>
      </c>
      <c r="M85" s="123">
        <f>AUGUSTUS!V84</f>
        <v>0</v>
      </c>
      <c r="N85" s="123">
        <f>AUGUSTUS!W84</f>
        <v>0</v>
      </c>
      <c r="O85" s="125">
        <f>AUGUSTUS!X84</f>
        <v>0</v>
      </c>
      <c r="P85" s="126">
        <f>AUGUSTUS!Y84</f>
        <v>0</v>
      </c>
      <c r="Q85" s="222" t="b">
        <f>IF(LEFT(AUGUSTUS!L84,1)="V",AUGUSTUS!R84+AUGUSTUS!U84)</f>
        <v>0</v>
      </c>
      <c r="R85" s="241">
        <f>AUGUSTUS!Z84</f>
        <v>0</v>
      </c>
      <c r="S85" s="242">
        <f>AUGUSTUS!AB84</f>
        <v>0</v>
      </c>
    </row>
    <row r="86" spans="1:19" ht="13.5" customHeight="1" thickBot="1" x14ac:dyDescent="0.25">
      <c r="A86" s="718"/>
      <c r="B86" s="141" t="e">
        <f>AUGUSTUS!C85</f>
        <v>#REF!</v>
      </c>
      <c r="C86" s="142">
        <f>AUGUSTUS!D85</f>
        <v>0</v>
      </c>
      <c r="D86" s="142">
        <f>AUGUSTUS!E85</f>
        <v>0</v>
      </c>
      <c r="E86" s="142">
        <f>AUGUSTUS!F85</f>
        <v>0</v>
      </c>
      <c r="F86" s="143">
        <f t="shared" si="1"/>
        <v>0</v>
      </c>
      <c r="G86" s="144">
        <f>AUGUSTUS!H85</f>
        <v>0</v>
      </c>
      <c r="H86" s="184">
        <f>AUGUSTUS!I85</f>
        <v>0</v>
      </c>
      <c r="I86" s="168">
        <f>AUGUSTUS!R85</f>
        <v>0</v>
      </c>
      <c r="J86" s="145">
        <f>AUGUSTUS!S85</f>
        <v>0</v>
      </c>
      <c r="K86" s="177">
        <f>AUGUSTUS!T85</f>
        <v>0</v>
      </c>
      <c r="L86" s="141">
        <f>AUGUSTUS!U85</f>
        <v>0</v>
      </c>
      <c r="M86" s="144">
        <f>AUGUSTUS!V85</f>
        <v>0</v>
      </c>
      <c r="N86" s="144">
        <f>AUGUSTUS!W85</f>
        <v>0</v>
      </c>
      <c r="O86" s="146">
        <f>AUGUSTUS!X85</f>
        <v>0</v>
      </c>
      <c r="P86" s="147">
        <f>AUGUSTUS!Y85</f>
        <v>0</v>
      </c>
      <c r="Q86" s="224" t="b">
        <f>IF(LEFT(AUGUSTUS!L85,1)="V",AUGUSTUS!R85+AUGUSTUS!U85)</f>
        <v>0</v>
      </c>
      <c r="R86" s="243">
        <f>AUGUSTUS!Z85</f>
        <v>0</v>
      </c>
      <c r="S86" s="244">
        <f>AUGUSTUS!AB85</f>
        <v>0</v>
      </c>
    </row>
    <row r="87" spans="1:19" ht="12.75" customHeight="1" x14ac:dyDescent="0.2">
      <c r="A87" s="716">
        <f>AUGUSTUS!B86</f>
        <v>42963</v>
      </c>
      <c r="B87" s="113">
        <f>AUGUSTUS!C86</f>
        <v>0</v>
      </c>
      <c r="C87" s="114">
        <f>AUGUSTUS!D86</f>
        <v>0</v>
      </c>
      <c r="D87" s="114">
        <f>AUGUSTUS!E86</f>
        <v>0</v>
      </c>
      <c r="E87" s="114">
        <f>AUGUSTUS!F86</f>
        <v>0</v>
      </c>
      <c r="F87" s="115">
        <f t="shared" si="1"/>
        <v>0</v>
      </c>
      <c r="G87" s="116">
        <f>AUGUSTUS!H86</f>
        <v>0</v>
      </c>
      <c r="H87" s="180">
        <f>AUGUSTUS!I86</f>
        <v>0</v>
      </c>
      <c r="I87" s="159">
        <f>AUGUSTUS!R86</f>
        <v>0</v>
      </c>
      <c r="J87" s="117">
        <f>AUGUSTUS!S86</f>
        <v>0</v>
      </c>
      <c r="K87" s="175">
        <f>AUGUSTUS!T86</f>
        <v>0</v>
      </c>
      <c r="L87" s="113">
        <f>AUGUSTUS!U86</f>
        <v>0</v>
      </c>
      <c r="M87" s="116">
        <f>AUGUSTUS!V86</f>
        <v>0</v>
      </c>
      <c r="N87" s="116">
        <f>AUGUSTUS!W86</f>
        <v>0</v>
      </c>
      <c r="O87" s="118">
        <f>AUGUSTUS!X86</f>
        <v>0</v>
      </c>
      <c r="P87" s="119">
        <f>AUGUSTUS!Y86</f>
        <v>0</v>
      </c>
      <c r="Q87" s="225" t="b">
        <f>IF(LEFT(AUGUSTUS!L86,1)="V",AUGUSTUS!R86+AUGUSTUS!U86)</f>
        <v>0</v>
      </c>
      <c r="R87" s="247">
        <f>AUGUSTUS!Z86</f>
        <v>0</v>
      </c>
      <c r="S87" s="248">
        <f>AUGUSTUS!AB86</f>
        <v>0</v>
      </c>
    </row>
    <row r="88" spans="1:19" ht="12.75" customHeight="1" x14ac:dyDescent="0.2">
      <c r="A88" s="717"/>
      <c r="B88" s="120">
        <f>AUGUSTUS!C87</f>
        <v>0</v>
      </c>
      <c r="C88" s="121">
        <f>AUGUSTUS!D87</f>
        <v>0</v>
      </c>
      <c r="D88" s="121">
        <f>AUGUSTUS!E87</f>
        <v>0</v>
      </c>
      <c r="E88" s="121">
        <f>AUGUSTUS!F87</f>
        <v>0</v>
      </c>
      <c r="F88" s="122">
        <f t="shared" si="1"/>
        <v>0</v>
      </c>
      <c r="G88" s="123">
        <f>AUGUSTUS!H87</f>
        <v>0</v>
      </c>
      <c r="H88" s="181">
        <f>AUGUSTUS!I87</f>
        <v>0</v>
      </c>
      <c r="I88" s="160">
        <f>AUGUSTUS!R87</f>
        <v>0</v>
      </c>
      <c r="J88" s="124">
        <f>AUGUSTUS!S87</f>
        <v>0</v>
      </c>
      <c r="K88" s="176">
        <f>AUGUSTUS!T87</f>
        <v>0</v>
      </c>
      <c r="L88" s="120">
        <f>AUGUSTUS!U87</f>
        <v>0</v>
      </c>
      <c r="M88" s="123">
        <f>AUGUSTUS!V87</f>
        <v>0</v>
      </c>
      <c r="N88" s="123">
        <f>AUGUSTUS!W87</f>
        <v>0</v>
      </c>
      <c r="O88" s="125">
        <f>AUGUSTUS!X87</f>
        <v>0</v>
      </c>
      <c r="P88" s="126">
        <f>AUGUSTUS!Y87</f>
        <v>0</v>
      </c>
      <c r="Q88" s="222" t="b">
        <f>IF(LEFT(AUGUSTUS!L87,1)="V",AUGUSTUS!R87+AUGUSTUS!U87)</f>
        <v>0</v>
      </c>
      <c r="R88" s="241">
        <f>AUGUSTUS!Z87</f>
        <v>0</v>
      </c>
      <c r="S88" s="242">
        <f>AUGUSTUS!AB87</f>
        <v>0</v>
      </c>
    </row>
    <row r="89" spans="1:19" ht="12.75" customHeight="1" x14ac:dyDescent="0.2">
      <c r="A89" s="717"/>
      <c r="B89" s="120">
        <f>AUGUSTUS!C88</f>
        <v>0</v>
      </c>
      <c r="C89" s="121">
        <f>AUGUSTUS!D88</f>
        <v>0</v>
      </c>
      <c r="D89" s="121">
        <f>AUGUSTUS!E88</f>
        <v>0</v>
      </c>
      <c r="E89" s="121">
        <f>AUGUSTUS!F88</f>
        <v>0</v>
      </c>
      <c r="F89" s="122">
        <f t="shared" si="1"/>
        <v>0</v>
      </c>
      <c r="G89" s="123">
        <f>AUGUSTUS!H88</f>
        <v>0</v>
      </c>
      <c r="H89" s="181">
        <f>AUGUSTUS!I88</f>
        <v>0</v>
      </c>
      <c r="I89" s="160">
        <f>AUGUSTUS!R88</f>
        <v>0</v>
      </c>
      <c r="J89" s="124">
        <f>AUGUSTUS!S88</f>
        <v>0</v>
      </c>
      <c r="K89" s="176">
        <f>AUGUSTUS!T88</f>
        <v>0</v>
      </c>
      <c r="L89" s="120">
        <f>AUGUSTUS!U88</f>
        <v>0</v>
      </c>
      <c r="M89" s="123">
        <f>AUGUSTUS!V88</f>
        <v>0</v>
      </c>
      <c r="N89" s="123">
        <f>AUGUSTUS!W88</f>
        <v>0</v>
      </c>
      <c r="O89" s="125">
        <f>AUGUSTUS!X88</f>
        <v>0</v>
      </c>
      <c r="P89" s="126">
        <f>AUGUSTUS!Y88</f>
        <v>0</v>
      </c>
      <c r="Q89" s="222" t="b">
        <f>IF(LEFT(AUGUSTUS!L88,1)="V",AUGUSTUS!R88+AUGUSTUS!U88)</f>
        <v>0</v>
      </c>
      <c r="R89" s="241">
        <f>AUGUSTUS!Z88</f>
        <v>0</v>
      </c>
      <c r="S89" s="242">
        <f>AUGUSTUS!AB88</f>
        <v>0</v>
      </c>
    </row>
    <row r="90" spans="1:19" ht="12.75" customHeight="1" x14ac:dyDescent="0.2">
      <c r="A90" s="717"/>
      <c r="B90" s="120">
        <f>AUGUSTUS!C89</f>
        <v>0</v>
      </c>
      <c r="C90" s="121">
        <f>AUGUSTUS!D89</f>
        <v>0</v>
      </c>
      <c r="D90" s="121">
        <f>AUGUSTUS!E89</f>
        <v>0</v>
      </c>
      <c r="E90" s="121">
        <f>AUGUSTUS!F89</f>
        <v>0</v>
      </c>
      <c r="F90" s="122">
        <f t="shared" si="1"/>
        <v>0</v>
      </c>
      <c r="G90" s="123">
        <f>AUGUSTUS!H89</f>
        <v>0</v>
      </c>
      <c r="H90" s="181">
        <f>AUGUSTUS!I89</f>
        <v>0</v>
      </c>
      <c r="I90" s="160">
        <f>AUGUSTUS!R89</f>
        <v>0</v>
      </c>
      <c r="J90" s="124">
        <f>AUGUSTUS!S89</f>
        <v>0</v>
      </c>
      <c r="K90" s="176">
        <f>AUGUSTUS!T89</f>
        <v>0</v>
      </c>
      <c r="L90" s="120">
        <f>AUGUSTUS!U89</f>
        <v>0</v>
      </c>
      <c r="M90" s="123">
        <f>AUGUSTUS!V89</f>
        <v>0</v>
      </c>
      <c r="N90" s="123">
        <f>AUGUSTUS!W89</f>
        <v>0</v>
      </c>
      <c r="O90" s="125">
        <f>AUGUSTUS!X89</f>
        <v>0</v>
      </c>
      <c r="P90" s="126">
        <f>AUGUSTUS!Y89</f>
        <v>0</v>
      </c>
      <c r="Q90" s="222" t="b">
        <f>IF(LEFT(AUGUSTUS!L89,1)="V",AUGUSTUS!R89+AUGUSTUS!U89)</f>
        <v>0</v>
      </c>
      <c r="R90" s="241">
        <f>AUGUSTUS!Z89</f>
        <v>0</v>
      </c>
      <c r="S90" s="242">
        <f>AUGUSTUS!AB89</f>
        <v>0</v>
      </c>
    </row>
    <row r="91" spans="1:19" ht="13.5" customHeight="1" thickBot="1" x14ac:dyDescent="0.25">
      <c r="A91" s="718"/>
      <c r="B91" s="127" t="e">
        <f>AUGUSTUS!C90</f>
        <v>#REF!</v>
      </c>
      <c r="C91" s="128">
        <f>AUGUSTUS!D90</f>
        <v>0</v>
      </c>
      <c r="D91" s="128">
        <f>AUGUSTUS!E90</f>
        <v>0</v>
      </c>
      <c r="E91" s="128">
        <f>AUGUSTUS!F90</f>
        <v>0</v>
      </c>
      <c r="F91" s="129">
        <f t="shared" si="1"/>
        <v>0</v>
      </c>
      <c r="G91" s="130">
        <f>AUGUSTUS!H90</f>
        <v>0</v>
      </c>
      <c r="H91" s="182">
        <f>AUGUSTUS!I90</f>
        <v>0</v>
      </c>
      <c r="I91" s="161">
        <f>AUGUSTUS!R90</f>
        <v>0</v>
      </c>
      <c r="J91" s="131">
        <f>AUGUSTUS!S90</f>
        <v>0</v>
      </c>
      <c r="K91" s="178">
        <f>AUGUSTUS!T90</f>
        <v>0</v>
      </c>
      <c r="L91" s="127">
        <f>AUGUSTUS!U90</f>
        <v>0</v>
      </c>
      <c r="M91" s="130">
        <f>AUGUSTUS!V90</f>
        <v>0</v>
      </c>
      <c r="N91" s="130">
        <f>AUGUSTUS!W90</f>
        <v>0</v>
      </c>
      <c r="O91" s="132">
        <f>AUGUSTUS!X90</f>
        <v>0</v>
      </c>
      <c r="P91" s="133">
        <f>AUGUSTUS!Y90</f>
        <v>0</v>
      </c>
      <c r="Q91" s="223" t="b">
        <f>IF(LEFT(AUGUSTUS!L90,1)="V",AUGUSTUS!R90+AUGUSTUS!U90)</f>
        <v>0</v>
      </c>
      <c r="R91" s="245">
        <f>AUGUSTUS!Z90</f>
        <v>0</v>
      </c>
      <c r="S91" s="246">
        <f>AUGUSTUS!AB90</f>
        <v>0</v>
      </c>
    </row>
    <row r="92" spans="1:19" ht="12.75" customHeight="1" x14ac:dyDescent="0.2">
      <c r="A92" s="716">
        <f>AUGUSTUS!B91</f>
        <v>42964</v>
      </c>
      <c r="B92" s="113">
        <f>AUGUSTUS!C91</f>
        <v>0</v>
      </c>
      <c r="C92" s="114">
        <f>AUGUSTUS!D91</f>
        <v>0</v>
      </c>
      <c r="D92" s="114">
        <f>AUGUSTUS!E91</f>
        <v>0</v>
      </c>
      <c r="E92" s="114">
        <f>AUGUSTUS!F91</f>
        <v>0</v>
      </c>
      <c r="F92" s="115">
        <f t="shared" si="1"/>
        <v>0</v>
      </c>
      <c r="G92" s="116">
        <f>AUGUSTUS!H91</f>
        <v>0</v>
      </c>
      <c r="H92" s="180">
        <f>AUGUSTUS!I91</f>
        <v>0</v>
      </c>
      <c r="I92" s="159">
        <f>AUGUSTUS!R91</f>
        <v>0</v>
      </c>
      <c r="J92" s="117">
        <f>AUGUSTUS!S91</f>
        <v>0</v>
      </c>
      <c r="K92" s="175">
        <f>AUGUSTUS!T91</f>
        <v>0</v>
      </c>
      <c r="L92" s="113">
        <f>AUGUSTUS!U91</f>
        <v>0</v>
      </c>
      <c r="M92" s="116">
        <f>AUGUSTUS!V91</f>
        <v>0</v>
      </c>
      <c r="N92" s="116">
        <f>AUGUSTUS!W91</f>
        <v>0</v>
      </c>
      <c r="O92" s="118">
        <f>AUGUSTUS!X91</f>
        <v>0</v>
      </c>
      <c r="P92" s="119">
        <f>AUGUSTUS!Y91</f>
        <v>0</v>
      </c>
      <c r="Q92" s="221" t="b">
        <f>IF(LEFT(AUGUSTUS!L91,1)="V",AUGUSTUS!R91+AUGUSTUS!U91)</f>
        <v>0</v>
      </c>
      <c r="R92" s="239">
        <f>AUGUSTUS!Z91</f>
        <v>0</v>
      </c>
      <c r="S92" s="240">
        <f>AUGUSTUS!AB91</f>
        <v>0</v>
      </c>
    </row>
    <row r="93" spans="1:19" ht="12.75" customHeight="1" x14ac:dyDescent="0.2">
      <c r="A93" s="717"/>
      <c r="B93" s="120">
        <f>AUGUSTUS!C92</f>
        <v>0</v>
      </c>
      <c r="C93" s="121">
        <f>AUGUSTUS!D92</f>
        <v>0</v>
      </c>
      <c r="D93" s="121">
        <f>AUGUSTUS!E92</f>
        <v>0</v>
      </c>
      <c r="E93" s="121">
        <f>AUGUSTUS!F92</f>
        <v>0</v>
      </c>
      <c r="F93" s="122">
        <f t="shared" si="1"/>
        <v>0</v>
      </c>
      <c r="G93" s="123">
        <f>AUGUSTUS!H92</f>
        <v>0</v>
      </c>
      <c r="H93" s="181">
        <f>AUGUSTUS!I92</f>
        <v>0</v>
      </c>
      <c r="I93" s="160">
        <f>AUGUSTUS!R92</f>
        <v>0</v>
      </c>
      <c r="J93" s="124">
        <f>AUGUSTUS!S92</f>
        <v>0</v>
      </c>
      <c r="K93" s="176">
        <f>AUGUSTUS!T92</f>
        <v>0</v>
      </c>
      <c r="L93" s="120">
        <f>AUGUSTUS!U92</f>
        <v>0</v>
      </c>
      <c r="M93" s="123">
        <f>AUGUSTUS!V92</f>
        <v>0</v>
      </c>
      <c r="N93" s="123">
        <f>AUGUSTUS!W92</f>
        <v>0</v>
      </c>
      <c r="O93" s="125">
        <f>AUGUSTUS!X92</f>
        <v>0</v>
      </c>
      <c r="P93" s="126">
        <f>AUGUSTUS!Y92</f>
        <v>0</v>
      </c>
      <c r="Q93" s="222" t="b">
        <f>IF(LEFT(AUGUSTUS!L92,1)="V",AUGUSTUS!R92+AUGUSTUS!U92)</f>
        <v>0</v>
      </c>
      <c r="R93" s="241">
        <f>AUGUSTUS!Z92</f>
        <v>0</v>
      </c>
      <c r="S93" s="242">
        <f>AUGUSTUS!AB92</f>
        <v>0</v>
      </c>
    </row>
    <row r="94" spans="1:19" ht="12.75" customHeight="1" x14ac:dyDescent="0.2">
      <c r="A94" s="717"/>
      <c r="B94" s="120">
        <f>AUGUSTUS!C93</f>
        <v>0</v>
      </c>
      <c r="C94" s="121">
        <f>AUGUSTUS!D93</f>
        <v>0</v>
      </c>
      <c r="D94" s="121">
        <f>AUGUSTUS!E93</f>
        <v>0</v>
      </c>
      <c r="E94" s="121">
        <f>AUGUSTUS!F93</f>
        <v>0</v>
      </c>
      <c r="F94" s="122">
        <f t="shared" si="1"/>
        <v>0</v>
      </c>
      <c r="G94" s="123">
        <f>AUGUSTUS!H93</f>
        <v>0</v>
      </c>
      <c r="H94" s="181">
        <f>AUGUSTUS!I93</f>
        <v>0</v>
      </c>
      <c r="I94" s="160">
        <f>AUGUSTUS!R93</f>
        <v>0</v>
      </c>
      <c r="J94" s="124">
        <f>AUGUSTUS!S93</f>
        <v>0</v>
      </c>
      <c r="K94" s="176">
        <f>AUGUSTUS!T93</f>
        <v>0</v>
      </c>
      <c r="L94" s="120">
        <f>AUGUSTUS!U93</f>
        <v>0</v>
      </c>
      <c r="M94" s="123">
        <f>AUGUSTUS!V93</f>
        <v>0</v>
      </c>
      <c r="N94" s="123">
        <f>AUGUSTUS!W93</f>
        <v>0</v>
      </c>
      <c r="O94" s="125">
        <f>AUGUSTUS!X93</f>
        <v>0</v>
      </c>
      <c r="P94" s="126">
        <f>AUGUSTUS!Y93</f>
        <v>0</v>
      </c>
      <c r="Q94" s="222" t="b">
        <f>IF(LEFT(AUGUSTUS!L93,1)="V",AUGUSTUS!R93+AUGUSTUS!U93)</f>
        <v>0</v>
      </c>
      <c r="R94" s="241">
        <f>AUGUSTUS!Z93</f>
        <v>0</v>
      </c>
      <c r="S94" s="242">
        <f>AUGUSTUS!AB93</f>
        <v>0</v>
      </c>
    </row>
    <row r="95" spans="1:19" ht="12.75" customHeight="1" x14ac:dyDescent="0.2">
      <c r="A95" s="717"/>
      <c r="B95" s="120">
        <f>AUGUSTUS!C94</f>
        <v>0</v>
      </c>
      <c r="C95" s="121">
        <f>AUGUSTUS!D94</f>
        <v>0</v>
      </c>
      <c r="D95" s="121">
        <f>AUGUSTUS!E94</f>
        <v>0</v>
      </c>
      <c r="E95" s="121">
        <f>AUGUSTUS!F94</f>
        <v>0</v>
      </c>
      <c r="F95" s="122">
        <f t="shared" si="1"/>
        <v>0</v>
      </c>
      <c r="G95" s="123">
        <f>AUGUSTUS!H94</f>
        <v>0</v>
      </c>
      <c r="H95" s="181">
        <f>AUGUSTUS!I94</f>
        <v>0</v>
      </c>
      <c r="I95" s="160">
        <f>AUGUSTUS!R94</f>
        <v>0</v>
      </c>
      <c r="J95" s="124">
        <f>AUGUSTUS!S94</f>
        <v>0</v>
      </c>
      <c r="K95" s="176">
        <f>AUGUSTUS!T94</f>
        <v>0</v>
      </c>
      <c r="L95" s="120">
        <f>AUGUSTUS!U94</f>
        <v>0</v>
      </c>
      <c r="M95" s="123">
        <f>AUGUSTUS!V94</f>
        <v>0</v>
      </c>
      <c r="N95" s="123">
        <f>AUGUSTUS!W94</f>
        <v>0</v>
      </c>
      <c r="O95" s="125">
        <f>AUGUSTUS!X94</f>
        <v>0</v>
      </c>
      <c r="P95" s="126">
        <f>AUGUSTUS!Y94</f>
        <v>0</v>
      </c>
      <c r="Q95" s="222" t="b">
        <f>IF(LEFT(AUGUSTUS!L94,1)="V",AUGUSTUS!R94+AUGUSTUS!U94)</f>
        <v>0</v>
      </c>
      <c r="R95" s="241">
        <f>AUGUSTUS!Z94</f>
        <v>0</v>
      </c>
      <c r="S95" s="242">
        <f>AUGUSTUS!AB94</f>
        <v>0</v>
      </c>
    </row>
    <row r="96" spans="1:19" ht="13.5" customHeight="1" thickBot="1" x14ac:dyDescent="0.25">
      <c r="A96" s="718"/>
      <c r="B96" s="127" t="e">
        <f>AUGUSTUS!C95</f>
        <v>#REF!</v>
      </c>
      <c r="C96" s="128">
        <f>AUGUSTUS!D95</f>
        <v>0</v>
      </c>
      <c r="D96" s="128">
        <f>AUGUSTUS!E95</f>
        <v>0</v>
      </c>
      <c r="E96" s="128">
        <f>AUGUSTUS!F95</f>
        <v>0</v>
      </c>
      <c r="F96" s="129">
        <f t="shared" si="1"/>
        <v>0</v>
      </c>
      <c r="G96" s="130">
        <f>AUGUSTUS!H95</f>
        <v>0</v>
      </c>
      <c r="H96" s="182">
        <f>AUGUSTUS!I95</f>
        <v>0</v>
      </c>
      <c r="I96" s="161">
        <f>AUGUSTUS!R95</f>
        <v>0</v>
      </c>
      <c r="J96" s="131">
        <f>AUGUSTUS!S95</f>
        <v>0</v>
      </c>
      <c r="K96" s="178">
        <f>AUGUSTUS!T95</f>
        <v>0</v>
      </c>
      <c r="L96" s="127">
        <f>AUGUSTUS!U95</f>
        <v>0</v>
      </c>
      <c r="M96" s="130">
        <f>AUGUSTUS!V95</f>
        <v>0</v>
      </c>
      <c r="N96" s="130">
        <f>AUGUSTUS!W95</f>
        <v>0</v>
      </c>
      <c r="O96" s="132">
        <f>AUGUSTUS!X95</f>
        <v>0</v>
      </c>
      <c r="P96" s="133">
        <f>AUGUSTUS!Y95</f>
        <v>0</v>
      </c>
      <c r="Q96" s="224" t="b">
        <f>IF(LEFT(AUGUSTUS!L95,1)="V",AUGUSTUS!R95+AUGUSTUS!U95)</f>
        <v>0</v>
      </c>
      <c r="R96" s="243">
        <f>AUGUSTUS!Z95</f>
        <v>0</v>
      </c>
      <c r="S96" s="244">
        <f>AUGUSTUS!AB95</f>
        <v>0</v>
      </c>
    </row>
    <row r="97" spans="1:19" ht="12.75" customHeight="1" x14ac:dyDescent="0.2">
      <c r="A97" s="716">
        <f>AUGUSTUS!B96</f>
        <v>42965</v>
      </c>
      <c r="B97" s="113">
        <f>AUGUSTUS!C96</f>
        <v>0</v>
      </c>
      <c r="C97" s="114">
        <f>AUGUSTUS!D96</f>
        <v>0</v>
      </c>
      <c r="D97" s="114">
        <f>AUGUSTUS!E96</f>
        <v>0</v>
      </c>
      <c r="E97" s="114">
        <f>AUGUSTUS!F96</f>
        <v>0</v>
      </c>
      <c r="F97" s="115">
        <f t="shared" si="1"/>
        <v>0</v>
      </c>
      <c r="G97" s="116">
        <f>AUGUSTUS!H96</f>
        <v>0</v>
      </c>
      <c r="H97" s="180">
        <f>AUGUSTUS!I96</f>
        <v>0</v>
      </c>
      <c r="I97" s="159">
        <f>AUGUSTUS!R96</f>
        <v>0</v>
      </c>
      <c r="J97" s="117">
        <f>AUGUSTUS!S96</f>
        <v>0</v>
      </c>
      <c r="K97" s="175">
        <f>AUGUSTUS!T96</f>
        <v>0</v>
      </c>
      <c r="L97" s="113">
        <f>AUGUSTUS!U96</f>
        <v>0</v>
      </c>
      <c r="M97" s="116">
        <f>AUGUSTUS!V96</f>
        <v>0</v>
      </c>
      <c r="N97" s="116">
        <f>AUGUSTUS!W96</f>
        <v>0</v>
      </c>
      <c r="O97" s="118">
        <f>AUGUSTUS!X96</f>
        <v>0</v>
      </c>
      <c r="P97" s="119">
        <f>AUGUSTUS!Y96</f>
        <v>0</v>
      </c>
      <c r="Q97" s="221" t="b">
        <f>IF(LEFT(AUGUSTUS!L96,1)="V",AUGUSTUS!R96+AUGUSTUS!U96)</f>
        <v>0</v>
      </c>
      <c r="R97" s="239">
        <f>AUGUSTUS!Z96</f>
        <v>0</v>
      </c>
      <c r="S97" s="240">
        <f>AUGUSTUS!AB96</f>
        <v>0</v>
      </c>
    </row>
    <row r="98" spans="1:19" ht="12.75" customHeight="1" x14ac:dyDescent="0.2">
      <c r="A98" s="717"/>
      <c r="B98" s="120">
        <f>AUGUSTUS!C97</f>
        <v>0</v>
      </c>
      <c r="C98" s="121">
        <f>AUGUSTUS!D97</f>
        <v>0</v>
      </c>
      <c r="D98" s="121">
        <f>AUGUSTUS!E97</f>
        <v>0</v>
      </c>
      <c r="E98" s="121">
        <f>AUGUSTUS!F97</f>
        <v>0</v>
      </c>
      <c r="F98" s="122">
        <f t="shared" si="1"/>
        <v>0</v>
      </c>
      <c r="G98" s="123">
        <f>AUGUSTUS!H97</f>
        <v>0</v>
      </c>
      <c r="H98" s="181">
        <f>AUGUSTUS!I97</f>
        <v>0</v>
      </c>
      <c r="I98" s="160">
        <f>AUGUSTUS!R97</f>
        <v>0</v>
      </c>
      <c r="J98" s="124">
        <f>AUGUSTUS!S97</f>
        <v>0</v>
      </c>
      <c r="K98" s="176">
        <f>AUGUSTUS!T97</f>
        <v>0</v>
      </c>
      <c r="L98" s="120">
        <f>AUGUSTUS!U97</f>
        <v>0</v>
      </c>
      <c r="M98" s="123">
        <f>AUGUSTUS!V97</f>
        <v>0</v>
      </c>
      <c r="N98" s="123">
        <f>AUGUSTUS!W97</f>
        <v>0</v>
      </c>
      <c r="O98" s="125">
        <f>AUGUSTUS!X97</f>
        <v>0</v>
      </c>
      <c r="P98" s="126">
        <f>AUGUSTUS!Y97</f>
        <v>0</v>
      </c>
      <c r="Q98" s="222" t="b">
        <f>IF(LEFT(AUGUSTUS!L97,1)="V",AUGUSTUS!R97+AUGUSTUS!U97)</f>
        <v>0</v>
      </c>
      <c r="R98" s="241">
        <f>AUGUSTUS!Z97</f>
        <v>0</v>
      </c>
      <c r="S98" s="242">
        <f>AUGUSTUS!AB97</f>
        <v>0</v>
      </c>
    </row>
    <row r="99" spans="1:19" ht="12.75" customHeight="1" x14ac:dyDescent="0.2">
      <c r="A99" s="717"/>
      <c r="B99" s="120">
        <f>AUGUSTUS!C98</f>
        <v>0</v>
      </c>
      <c r="C99" s="121">
        <f>AUGUSTUS!D98</f>
        <v>0</v>
      </c>
      <c r="D99" s="121">
        <f>AUGUSTUS!E98</f>
        <v>0</v>
      </c>
      <c r="E99" s="121">
        <f>AUGUSTUS!F98</f>
        <v>0</v>
      </c>
      <c r="F99" s="122">
        <f t="shared" si="1"/>
        <v>0</v>
      </c>
      <c r="G99" s="123">
        <f>AUGUSTUS!H98</f>
        <v>0</v>
      </c>
      <c r="H99" s="181">
        <f>AUGUSTUS!I98</f>
        <v>0</v>
      </c>
      <c r="I99" s="160">
        <f>AUGUSTUS!R98</f>
        <v>0</v>
      </c>
      <c r="J99" s="124">
        <f>AUGUSTUS!S98</f>
        <v>0</v>
      </c>
      <c r="K99" s="176">
        <f>AUGUSTUS!T98</f>
        <v>0</v>
      </c>
      <c r="L99" s="120">
        <f>AUGUSTUS!U98</f>
        <v>0</v>
      </c>
      <c r="M99" s="123">
        <f>AUGUSTUS!V98</f>
        <v>0</v>
      </c>
      <c r="N99" s="123">
        <f>AUGUSTUS!W98</f>
        <v>0</v>
      </c>
      <c r="O99" s="125">
        <f>AUGUSTUS!X98</f>
        <v>0</v>
      </c>
      <c r="P99" s="126">
        <f>AUGUSTUS!Y98</f>
        <v>0</v>
      </c>
      <c r="Q99" s="222" t="b">
        <f>IF(LEFT(AUGUSTUS!L98,1)="V",AUGUSTUS!R98+AUGUSTUS!U98)</f>
        <v>0</v>
      </c>
      <c r="R99" s="241">
        <f>AUGUSTUS!Z98</f>
        <v>0</v>
      </c>
      <c r="S99" s="242">
        <f>AUGUSTUS!AB98</f>
        <v>0</v>
      </c>
    </row>
    <row r="100" spans="1:19" ht="12.75" customHeight="1" x14ac:dyDescent="0.2">
      <c r="A100" s="717"/>
      <c r="B100" s="120">
        <f>AUGUSTUS!C99</f>
        <v>0</v>
      </c>
      <c r="C100" s="121">
        <f>AUGUSTUS!D99</f>
        <v>0</v>
      </c>
      <c r="D100" s="121">
        <f>AUGUSTUS!E99</f>
        <v>0</v>
      </c>
      <c r="E100" s="121">
        <f>AUGUSTUS!F99</f>
        <v>0</v>
      </c>
      <c r="F100" s="122">
        <f t="shared" si="1"/>
        <v>0</v>
      </c>
      <c r="G100" s="123">
        <f>AUGUSTUS!H99</f>
        <v>0</v>
      </c>
      <c r="H100" s="181">
        <f>AUGUSTUS!I99</f>
        <v>0</v>
      </c>
      <c r="I100" s="160">
        <f>AUGUSTUS!R99</f>
        <v>0</v>
      </c>
      <c r="J100" s="124">
        <f>AUGUSTUS!S99</f>
        <v>0</v>
      </c>
      <c r="K100" s="176">
        <f>AUGUSTUS!T99</f>
        <v>0</v>
      </c>
      <c r="L100" s="120">
        <f>AUGUSTUS!U99</f>
        <v>0</v>
      </c>
      <c r="M100" s="123">
        <f>AUGUSTUS!V99</f>
        <v>0</v>
      </c>
      <c r="N100" s="123">
        <f>AUGUSTUS!W99</f>
        <v>0</v>
      </c>
      <c r="O100" s="125">
        <f>AUGUSTUS!X99</f>
        <v>0</v>
      </c>
      <c r="P100" s="126">
        <f>AUGUSTUS!Y99</f>
        <v>0</v>
      </c>
      <c r="Q100" s="222" t="b">
        <f>IF(LEFT(AUGUSTUS!L99,1)="V",AUGUSTUS!R99+AUGUSTUS!U99)</f>
        <v>0</v>
      </c>
      <c r="R100" s="241">
        <f>AUGUSTUS!Z99</f>
        <v>0</v>
      </c>
      <c r="S100" s="242">
        <f>AUGUSTUS!AB99</f>
        <v>0</v>
      </c>
    </row>
    <row r="101" spans="1:19" ht="13.5" customHeight="1" thickBot="1" x14ac:dyDescent="0.25">
      <c r="A101" s="718"/>
      <c r="B101" s="127" t="e">
        <f>AUGUSTUS!C100</f>
        <v>#REF!</v>
      </c>
      <c r="C101" s="128">
        <f>AUGUSTUS!D100</f>
        <v>0</v>
      </c>
      <c r="D101" s="128">
        <f>AUGUSTUS!E100</f>
        <v>0</v>
      </c>
      <c r="E101" s="128">
        <f>AUGUSTUS!F100</f>
        <v>0</v>
      </c>
      <c r="F101" s="129">
        <f t="shared" si="1"/>
        <v>0</v>
      </c>
      <c r="G101" s="130">
        <f>AUGUSTUS!H100</f>
        <v>0</v>
      </c>
      <c r="H101" s="182">
        <f>AUGUSTUS!I100</f>
        <v>0</v>
      </c>
      <c r="I101" s="161">
        <f>AUGUSTUS!R100</f>
        <v>0</v>
      </c>
      <c r="J101" s="131">
        <f>AUGUSTUS!S100</f>
        <v>0</v>
      </c>
      <c r="K101" s="178">
        <f>AUGUSTUS!T100</f>
        <v>0</v>
      </c>
      <c r="L101" s="127">
        <f>AUGUSTUS!U100</f>
        <v>0</v>
      </c>
      <c r="M101" s="130">
        <f>AUGUSTUS!V100</f>
        <v>0</v>
      </c>
      <c r="N101" s="130">
        <f>AUGUSTUS!W100</f>
        <v>0</v>
      </c>
      <c r="O101" s="132">
        <f>AUGUSTUS!X100</f>
        <v>0</v>
      </c>
      <c r="P101" s="133">
        <f>AUGUSTUS!Y100</f>
        <v>0</v>
      </c>
      <c r="Q101" s="224" t="b">
        <f>IF(LEFT(AUGUSTUS!L100,1)="V",AUGUSTUS!R100+AUGUSTUS!U100)</f>
        <v>0</v>
      </c>
      <c r="R101" s="243">
        <f>AUGUSTUS!Z100</f>
        <v>0</v>
      </c>
      <c r="S101" s="244">
        <f>AUGUSTUS!AB100</f>
        <v>0</v>
      </c>
    </row>
    <row r="102" spans="1:19" ht="12.75" customHeight="1" x14ac:dyDescent="0.2">
      <c r="A102" s="716">
        <f>AUGUSTUS!B101</f>
        <v>42966</v>
      </c>
      <c r="B102" s="134">
        <f>AUGUSTUS!C101</f>
        <v>0</v>
      </c>
      <c r="C102" s="135">
        <f>AUGUSTUS!D101</f>
        <v>0</v>
      </c>
      <c r="D102" s="135">
        <f>AUGUSTUS!E101</f>
        <v>0</v>
      </c>
      <c r="E102" s="135">
        <f>AUGUSTUS!F101</f>
        <v>0</v>
      </c>
      <c r="F102" s="136">
        <f t="shared" si="1"/>
        <v>0</v>
      </c>
      <c r="G102" s="137">
        <f>AUGUSTUS!H101</f>
        <v>0</v>
      </c>
      <c r="H102" s="183">
        <f>AUGUSTUS!I101</f>
        <v>0</v>
      </c>
      <c r="I102" s="169">
        <f>AUGUSTUS!R101</f>
        <v>0</v>
      </c>
      <c r="J102" s="138">
        <f>AUGUSTUS!S101</f>
        <v>0</v>
      </c>
      <c r="K102" s="179">
        <f>AUGUSTUS!T101</f>
        <v>0</v>
      </c>
      <c r="L102" s="134">
        <f>AUGUSTUS!U101</f>
        <v>0</v>
      </c>
      <c r="M102" s="137">
        <f>AUGUSTUS!V101</f>
        <v>0</v>
      </c>
      <c r="N102" s="137">
        <f>AUGUSTUS!W101</f>
        <v>0</v>
      </c>
      <c r="O102" s="139">
        <f>AUGUSTUS!X101</f>
        <v>0</v>
      </c>
      <c r="P102" s="140">
        <f>AUGUSTUS!Y101</f>
        <v>0</v>
      </c>
      <c r="Q102" s="221" t="b">
        <f>IF(LEFT(AUGUSTUS!L101,1)="V",AUGUSTUS!R101+AUGUSTUS!U101)</f>
        <v>0</v>
      </c>
      <c r="R102" s="239">
        <f>AUGUSTUS!Z101</f>
        <v>0</v>
      </c>
      <c r="S102" s="240">
        <f>AUGUSTUS!AB101</f>
        <v>0</v>
      </c>
    </row>
    <row r="103" spans="1:19" ht="12.75" customHeight="1" x14ac:dyDescent="0.2">
      <c r="A103" s="717"/>
      <c r="B103" s="120">
        <f>AUGUSTUS!C102</f>
        <v>0</v>
      </c>
      <c r="C103" s="121">
        <f>AUGUSTUS!D102</f>
        <v>0</v>
      </c>
      <c r="D103" s="121">
        <f>AUGUSTUS!E102</f>
        <v>0</v>
      </c>
      <c r="E103" s="121">
        <f>AUGUSTUS!F102</f>
        <v>0</v>
      </c>
      <c r="F103" s="122">
        <f t="shared" si="1"/>
        <v>0</v>
      </c>
      <c r="G103" s="123">
        <f>AUGUSTUS!H102</f>
        <v>0</v>
      </c>
      <c r="H103" s="181">
        <f>AUGUSTUS!I102</f>
        <v>0</v>
      </c>
      <c r="I103" s="160">
        <f>AUGUSTUS!R102</f>
        <v>0</v>
      </c>
      <c r="J103" s="124">
        <f>AUGUSTUS!S102</f>
        <v>0</v>
      </c>
      <c r="K103" s="176">
        <f>AUGUSTUS!T102</f>
        <v>0</v>
      </c>
      <c r="L103" s="120">
        <f>AUGUSTUS!U102</f>
        <v>0</v>
      </c>
      <c r="M103" s="123">
        <f>AUGUSTUS!V102</f>
        <v>0</v>
      </c>
      <c r="N103" s="123">
        <f>AUGUSTUS!W102</f>
        <v>0</v>
      </c>
      <c r="O103" s="125">
        <f>AUGUSTUS!X102</f>
        <v>0</v>
      </c>
      <c r="P103" s="126">
        <f>AUGUSTUS!Y102</f>
        <v>0</v>
      </c>
      <c r="Q103" s="222" t="b">
        <f>IF(LEFT(AUGUSTUS!L102,1)="V",AUGUSTUS!R102+AUGUSTUS!U102)</f>
        <v>0</v>
      </c>
      <c r="R103" s="241">
        <f>AUGUSTUS!Z102</f>
        <v>0</v>
      </c>
      <c r="S103" s="242">
        <f>AUGUSTUS!AB102</f>
        <v>0</v>
      </c>
    </row>
    <row r="104" spans="1:19" ht="12.75" customHeight="1" x14ac:dyDescent="0.2">
      <c r="A104" s="717"/>
      <c r="B104" s="120">
        <f>AUGUSTUS!C103</f>
        <v>0</v>
      </c>
      <c r="C104" s="121">
        <f>AUGUSTUS!D103</f>
        <v>0</v>
      </c>
      <c r="D104" s="121">
        <f>AUGUSTUS!E103</f>
        <v>0</v>
      </c>
      <c r="E104" s="121">
        <f>AUGUSTUS!F103</f>
        <v>0</v>
      </c>
      <c r="F104" s="122">
        <f t="shared" si="1"/>
        <v>0</v>
      </c>
      <c r="G104" s="123">
        <f>AUGUSTUS!H103</f>
        <v>0</v>
      </c>
      <c r="H104" s="181">
        <f>AUGUSTUS!I103</f>
        <v>0</v>
      </c>
      <c r="I104" s="160">
        <f>AUGUSTUS!R103</f>
        <v>0</v>
      </c>
      <c r="J104" s="124">
        <f>AUGUSTUS!S103</f>
        <v>0</v>
      </c>
      <c r="K104" s="176">
        <f>AUGUSTUS!T103</f>
        <v>0</v>
      </c>
      <c r="L104" s="120">
        <f>AUGUSTUS!U103</f>
        <v>0</v>
      </c>
      <c r="M104" s="123">
        <f>AUGUSTUS!V103</f>
        <v>0</v>
      </c>
      <c r="N104" s="123">
        <f>AUGUSTUS!W103</f>
        <v>0</v>
      </c>
      <c r="O104" s="125">
        <f>AUGUSTUS!X103</f>
        <v>0</v>
      </c>
      <c r="P104" s="126">
        <f>AUGUSTUS!Y103</f>
        <v>0</v>
      </c>
      <c r="Q104" s="222" t="b">
        <f>IF(LEFT(AUGUSTUS!L103,1)="V",AUGUSTUS!R103+AUGUSTUS!U103)</f>
        <v>0</v>
      </c>
      <c r="R104" s="241">
        <f>AUGUSTUS!Z103</f>
        <v>0</v>
      </c>
      <c r="S104" s="242">
        <f>AUGUSTUS!AB103</f>
        <v>0</v>
      </c>
    </row>
    <row r="105" spans="1:19" ht="12.75" customHeight="1" x14ac:dyDescent="0.2">
      <c r="A105" s="717"/>
      <c r="B105" s="120">
        <f>AUGUSTUS!C104</f>
        <v>0</v>
      </c>
      <c r="C105" s="121">
        <f>AUGUSTUS!D104</f>
        <v>0</v>
      </c>
      <c r="D105" s="121">
        <f>AUGUSTUS!E104</f>
        <v>0</v>
      </c>
      <c r="E105" s="121">
        <f>AUGUSTUS!F104</f>
        <v>0</v>
      </c>
      <c r="F105" s="122">
        <f t="shared" si="1"/>
        <v>0</v>
      </c>
      <c r="G105" s="123">
        <f>AUGUSTUS!H104</f>
        <v>0</v>
      </c>
      <c r="H105" s="181">
        <f>AUGUSTUS!I104</f>
        <v>0</v>
      </c>
      <c r="I105" s="160">
        <f>AUGUSTUS!R104</f>
        <v>0</v>
      </c>
      <c r="J105" s="124">
        <f>AUGUSTUS!S104</f>
        <v>0</v>
      </c>
      <c r="K105" s="176">
        <f>AUGUSTUS!T104</f>
        <v>0</v>
      </c>
      <c r="L105" s="120">
        <f>AUGUSTUS!U104</f>
        <v>0</v>
      </c>
      <c r="M105" s="123">
        <f>AUGUSTUS!V104</f>
        <v>0</v>
      </c>
      <c r="N105" s="123">
        <f>AUGUSTUS!W104</f>
        <v>0</v>
      </c>
      <c r="O105" s="125">
        <f>AUGUSTUS!X104</f>
        <v>0</v>
      </c>
      <c r="P105" s="126">
        <f>AUGUSTUS!Y104</f>
        <v>0</v>
      </c>
      <c r="Q105" s="222" t="b">
        <f>IF(LEFT(AUGUSTUS!L104,1)="V",AUGUSTUS!R104+AUGUSTUS!U104)</f>
        <v>0</v>
      </c>
      <c r="R105" s="241">
        <f>AUGUSTUS!Z104</f>
        <v>0</v>
      </c>
      <c r="S105" s="242">
        <f>AUGUSTUS!AB104</f>
        <v>0</v>
      </c>
    </row>
    <row r="106" spans="1:19" ht="13.5" customHeight="1" thickBot="1" x14ac:dyDescent="0.25">
      <c r="A106" s="718"/>
      <c r="B106" s="141" t="e">
        <f>AUGUSTUS!C105</f>
        <v>#REF!</v>
      </c>
      <c r="C106" s="142">
        <f>AUGUSTUS!D105</f>
        <v>0</v>
      </c>
      <c r="D106" s="142">
        <f>AUGUSTUS!E105</f>
        <v>0</v>
      </c>
      <c r="E106" s="142">
        <f>AUGUSTUS!F105</f>
        <v>0</v>
      </c>
      <c r="F106" s="143">
        <f t="shared" si="1"/>
        <v>0</v>
      </c>
      <c r="G106" s="144">
        <f>AUGUSTUS!H105</f>
        <v>0</v>
      </c>
      <c r="H106" s="184">
        <f>AUGUSTUS!I105</f>
        <v>0</v>
      </c>
      <c r="I106" s="168">
        <f>AUGUSTUS!R105</f>
        <v>0</v>
      </c>
      <c r="J106" s="145">
        <f>AUGUSTUS!S105</f>
        <v>0</v>
      </c>
      <c r="K106" s="177">
        <f>AUGUSTUS!T105</f>
        <v>0</v>
      </c>
      <c r="L106" s="141">
        <f>AUGUSTUS!U105</f>
        <v>0</v>
      </c>
      <c r="M106" s="144">
        <f>AUGUSTUS!V105</f>
        <v>0</v>
      </c>
      <c r="N106" s="144">
        <f>AUGUSTUS!W105</f>
        <v>0</v>
      </c>
      <c r="O106" s="146">
        <f>AUGUSTUS!X105</f>
        <v>0</v>
      </c>
      <c r="P106" s="147">
        <f>AUGUSTUS!Y105</f>
        <v>0</v>
      </c>
      <c r="Q106" s="224" t="b">
        <f>IF(LEFT(AUGUSTUS!L105,1)="V",AUGUSTUS!R105+AUGUSTUS!U105)</f>
        <v>0</v>
      </c>
      <c r="R106" s="243">
        <f>AUGUSTUS!Z105</f>
        <v>0</v>
      </c>
      <c r="S106" s="244">
        <f>AUGUSTUS!AB105</f>
        <v>0</v>
      </c>
    </row>
    <row r="107" spans="1:19" ht="12.75" customHeight="1" x14ac:dyDescent="0.2">
      <c r="A107" s="716">
        <f>AUGUSTUS!B106</f>
        <v>42967</v>
      </c>
      <c r="B107" s="113">
        <f>AUGUSTUS!C106</f>
        <v>0</v>
      </c>
      <c r="C107" s="114">
        <f>AUGUSTUS!D106</f>
        <v>0</v>
      </c>
      <c r="D107" s="114">
        <f>AUGUSTUS!E106</f>
        <v>0</v>
      </c>
      <c r="E107" s="114">
        <f>AUGUSTUS!F106</f>
        <v>0</v>
      </c>
      <c r="F107" s="115">
        <f t="shared" si="1"/>
        <v>0</v>
      </c>
      <c r="G107" s="116">
        <f>AUGUSTUS!H106</f>
        <v>0</v>
      </c>
      <c r="H107" s="180">
        <f>AUGUSTUS!I106</f>
        <v>0</v>
      </c>
      <c r="I107" s="159">
        <f>AUGUSTUS!R106</f>
        <v>0</v>
      </c>
      <c r="J107" s="117">
        <f>AUGUSTUS!S106</f>
        <v>0</v>
      </c>
      <c r="K107" s="175">
        <f>AUGUSTUS!T106</f>
        <v>0</v>
      </c>
      <c r="L107" s="113">
        <f>AUGUSTUS!U106</f>
        <v>0</v>
      </c>
      <c r="M107" s="116">
        <f>AUGUSTUS!V106</f>
        <v>0</v>
      </c>
      <c r="N107" s="116">
        <f>AUGUSTUS!W106</f>
        <v>0</v>
      </c>
      <c r="O107" s="118">
        <f>AUGUSTUS!X106</f>
        <v>0</v>
      </c>
      <c r="P107" s="119">
        <f>AUGUSTUS!Y106</f>
        <v>0</v>
      </c>
      <c r="Q107" s="225" t="b">
        <f>IF(LEFT(AUGUSTUS!L106,1)="V",AUGUSTUS!R106+AUGUSTUS!U106)</f>
        <v>0</v>
      </c>
      <c r="R107" s="247">
        <f>AUGUSTUS!Z106</f>
        <v>0</v>
      </c>
      <c r="S107" s="248">
        <f>AUGUSTUS!AB106</f>
        <v>0</v>
      </c>
    </row>
    <row r="108" spans="1:19" ht="12.75" customHeight="1" x14ac:dyDescent="0.2">
      <c r="A108" s="717"/>
      <c r="B108" s="120">
        <f>AUGUSTUS!C107</f>
        <v>0</v>
      </c>
      <c r="C108" s="121">
        <f>AUGUSTUS!D107</f>
        <v>0</v>
      </c>
      <c r="D108" s="121">
        <f>AUGUSTUS!E107</f>
        <v>0</v>
      </c>
      <c r="E108" s="121">
        <f>AUGUSTUS!F107</f>
        <v>0</v>
      </c>
      <c r="F108" s="122">
        <f t="shared" si="1"/>
        <v>0</v>
      </c>
      <c r="G108" s="123">
        <f>AUGUSTUS!H107</f>
        <v>0</v>
      </c>
      <c r="H108" s="181">
        <f>AUGUSTUS!I107</f>
        <v>0</v>
      </c>
      <c r="I108" s="160">
        <f>AUGUSTUS!R107</f>
        <v>0</v>
      </c>
      <c r="J108" s="124">
        <f>AUGUSTUS!S107</f>
        <v>0</v>
      </c>
      <c r="K108" s="176">
        <f>AUGUSTUS!T107</f>
        <v>0</v>
      </c>
      <c r="L108" s="120">
        <f>AUGUSTUS!U107</f>
        <v>0</v>
      </c>
      <c r="M108" s="123">
        <f>AUGUSTUS!V107</f>
        <v>0</v>
      </c>
      <c r="N108" s="123">
        <f>AUGUSTUS!W107</f>
        <v>0</v>
      </c>
      <c r="O108" s="125">
        <f>AUGUSTUS!X107</f>
        <v>0</v>
      </c>
      <c r="P108" s="126">
        <f>AUGUSTUS!Y107</f>
        <v>0</v>
      </c>
      <c r="Q108" s="222" t="b">
        <f>IF(LEFT(AUGUSTUS!L107,1)="V",AUGUSTUS!R107+AUGUSTUS!U107)</f>
        <v>0</v>
      </c>
      <c r="R108" s="241">
        <f>AUGUSTUS!Z107</f>
        <v>0</v>
      </c>
      <c r="S108" s="242">
        <f>AUGUSTUS!AB107</f>
        <v>0</v>
      </c>
    </row>
    <row r="109" spans="1:19" ht="12.75" customHeight="1" x14ac:dyDescent="0.2">
      <c r="A109" s="717"/>
      <c r="B109" s="120">
        <f>AUGUSTUS!C108</f>
        <v>0</v>
      </c>
      <c r="C109" s="121">
        <f>AUGUSTUS!D108</f>
        <v>0</v>
      </c>
      <c r="D109" s="121">
        <f>AUGUSTUS!E108</f>
        <v>0</v>
      </c>
      <c r="E109" s="121">
        <f>AUGUSTUS!F108</f>
        <v>0</v>
      </c>
      <c r="F109" s="122">
        <f t="shared" si="1"/>
        <v>0</v>
      </c>
      <c r="G109" s="123">
        <f>AUGUSTUS!H108</f>
        <v>0</v>
      </c>
      <c r="H109" s="181">
        <f>AUGUSTUS!I108</f>
        <v>0</v>
      </c>
      <c r="I109" s="160">
        <f>AUGUSTUS!R108</f>
        <v>0</v>
      </c>
      <c r="J109" s="124">
        <f>AUGUSTUS!S108</f>
        <v>0</v>
      </c>
      <c r="K109" s="176">
        <f>AUGUSTUS!T108</f>
        <v>0</v>
      </c>
      <c r="L109" s="120">
        <f>AUGUSTUS!U108</f>
        <v>0</v>
      </c>
      <c r="M109" s="123">
        <f>AUGUSTUS!V108</f>
        <v>0</v>
      </c>
      <c r="N109" s="123">
        <f>AUGUSTUS!W108</f>
        <v>0</v>
      </c>
      <c r="O109" s="125">
        <f>AUGUSTUS!X108</f>
        <v>0</v>
      </c>
      <c r="P109" s="126">
        <f>AUGUSTUS!Y108</f>
        <v>0</v>
      </c>
      <c r="Q109" s="222" t="b">
        <f>IF(LEFT(AUGUSTUS!L108,1)="V",AUGUSTUS!R108+AUGUSTUS!U108)</f>
        <v>0</v>
      </c>
      <c r="R109" s="241">
        <f>AUGUSTUS!Z108</f>
        <v>0</v>
      </c>
      <c r="S109" s="242">
        <f>AUGUSTUS!AB108</f>
        <v>0</v>
      </c>
    </row>
    <row r="110" spans="1:19" ht="12.75" customHeight="1" x14ac:dyDescent="0.2">
      <c r="A110" s="717"/>
      <c r="B110" s="120">
        <f>AUGUSTUS!C109</f>
        <v>0</v>
      </c>
      <c r="C110" s="121">
        <f>AUGUSTUS!D109</f>
        <v>0</v>
      </c>
      <c r="D110" s="121">
        <f>AUGUSTUS!E109</f>
        <v>0</v>
      </c>
      <c r="E110" s="121">
        <f>AUGUSTUS!F109</f>
        <v>0</v>
      </c>
      <c r="F110" s="122">
        <f t="shared" si="1"/>
        <v>0</v>
      </c>
      <c r="G110" s="123">
        <f>AUGUSTUS!H109</f>
        <v>0</v>
      </c>
      <c r="H110" s="181">
        <f>AUGUSTUS!I109</f>
        <v>0</v>
      </c>
      <c r="I110" s="160">
        <f>AUGUSTUS!R109</f>
        <v>0</v>
      </c>
      <c r="J110" s="124">
        <f>AUGUSTUS!S109</f>
        <v>0</v>
      </c>
      <c r="K110" s="176">
        <f>AUGUSTUS!T109</f>
        <v>0</v>
      </c>
      <c r="L110" s="120">
        <f>AUGUSTUS!U109</f>
        <v>0</v>
      </c>
      <c r="M110" s="123">
        <f>AUGUSTUS!V109</f>
        <v>0</v>
      </c>
      <c r="N110" s="123">
        <f>AUGUSTUS!W109</f>
        <v>0</v>
      </c>
      <c r="O110" s="125">
        <f>AUGUSTUS!X109</f>
        <v>0</v>
      </c>
      <c r="P110" s="126">
        <f>AUGUSTUS!Y109</f>
        <v>0</v>
      </c>
      <c r="Q110" s="222" t="b">
        <f>IF(LEFT(AUGUSTUS!L109,1)="V",AUGUSTUS!R109+AUGUSTUS!U109)</f>
        <v>0</v>
      </c>
      <c r="R110" s="241">
        <f>AUGUSTUS!Z109</f>
        <v>0</v>
      </c>
      <c r="S110" s="242">
        <f>AUGUSTUS!AB109</f>
        <v>0</v>
      </c>
    </row>
    <row r="111" spans="1:19" ht="13.5" customHeight="1" thickBot="1" x14ac:dyDescent="0.25">
      <c r="A111" s="718"/>
      <c r="B111" s="127" t="e">
        <f>AUGUSTUS!C110</f>
        <v>#REF!</v>
      </c>
      <c r="C111" s="128">
        <f>AUGUSTUS!D110</f>
        <v>0</v>
      </c>
      <c r="D111" s="128">
        <f>AUGUSTUS!E110</f>
        <v>0</v>
      </c>
      <c r="E111" s="128">
        <f>AUGUSTUS!F110</f>
        <v>0</v>
      </c>
      <c r="F111" s="129">
        <f t="shared" si="1"/>
        <v>0</v>
      </c>
      <c r="G111" s="130">
        <f>AUGUSTUS!H110</f>
        <v>0</v>
      </c>
      <c r="H111" s="182">
        <f>AUGUSTUS!I110</f>
        <v>0</v>
      </c>
      <c r="I111" s="161">
        <f>AUGUSTUS!R110</f>
        <v>0</v>
      </c>
      <c r="J111" s="131">
        <f>AUGUSTUS!S110</f>
        <v>0</v>
      </c>
      <c r="K111" s="178">
        <f>AUGUSTUS!T110</f>
        <v>0</v>
      </c>
      <c r="L111" s="127">
        <f>AUGUSTUS!U110</f>
        <v>0</v>
      </c>
      <c r="M111" s="130">
        <f>AUGUSTUS!V110</f>
        <v>0</v>
      </c>
      <c r="N111" s="130">
        <f>AUGUSTUS!W110</f>
        <v>0</v>
      </c>
      <c r="O111" s="132">
        <f>AUGUSTUS!X110</f>
        <v>0</v>
      </c>
      <c r="P111" s="133">
        <f>AUGUSTUS!Y110</f>
        <v>0</v>
      </c>
      <c r="Q111" s="223" t="b">
        <f>IF(LEFT(AUGUSTUS!L110,1)="V",AUGUSTUS!R110+AUGUSTUS!U110)</f>
        <v>0</v>
      </c>
      <c r="R111" s="245">
        <f>AUGUSTUS!Z110</f>
        <v>0</v>
      </c>
      <c r="S111" s="246">
        <f>AUGUSTUS!AB110</f>
        <v>0</v>
      </c>
    </row>
    <row r="112" spans="1:19" ht="12.75" customHeight="1" x14ac:dyDescent="0.2">
      <c r="A112" s="716">
        <f>AUGUSTUS!B111</f>
        <v>42968</v>
      </c>
      <c r="B112" s="113">
        <f>AUGUSTUS!C111</f>
        <v>0</v>
      </c>
      <c r="C112" s="114">
        <f>AUGUSTUS!D111</f>
        <v>0</v>
      </c>
      <c r="D112" s="114">
        <f>AUGUSTUS!E111</f>
        <v>0</v>
      </c>
      <c r="E112" s="114">
        <f>AUGUSTUS!F111</f>
        <v>0</v>
      </c>
      <c r="F112" s="115">
        <f t="shared" si="1"/>
        <v>0</v>
      </c>
      <c r="G112" s="116">
        <f>AUGUSTUS!H111</f>
        <v>0</v>
      </c>
      <c r="H112" s="180">
        <f>AUGUSTUS!I111</f>
        <v>0</v>
      </c>
      <c r="I112" s="159">
        <f>AUGUSTUS!R111</f>
        <v>0</v>
      </c>
      <c r="J112" s="117">
        <f>AUGUSTUS!S111</f>
        <v>0</v>
      </c>
      <c r="K112" s="175">
        <f>AUGUSTUS!T111</f>
        <v>0</v>
      </c>
      <c r="L112" s="113">
        <f>AUGUSTUS!U111</f>
        <v>0</v>
      </c>
      <c r="M112" s="116">
        <f>AUGUSTUS!V111</f>
        <v>0</v>
      </c>
      <c r="N112" s="116">
        <f>AUGUSTUS!W111</f>
        <v>0</v>
      </c>
      <c r="O112" s="118">
        <f>AUGUSTUS!X111</f>
        <v>0</v>
      </c>
      <c r="P112" s="119">
        <f>AUGUSTUS!Y111</f>
        <v>0</v>
      </c>
      <c r="Q112" s="221" t="b">
        <f>IF(LEFT(AUGUSTUS!L111,1)="V",AUGUSTUS!R111+AUGUSTUS!U111)</f>
        <v>0</v>
      </c>
      <c r="R112" s="239">
        <f>AUGUSTUS!Z111</f>
        <v>0</v>
      </c>
      <c r="S112" s="240">
        <f>AUGUSTUS!AB111</f>
        <v>0</v>
      </c>
    </row>
    <row r="113" spans="1:19" ht="12.75" customHeight="1" x14ac:dyDescent="0.2">
      <c r="A113" s="717"/>
      <c r="B113" s="120">
        <f>AUGUSTUS!C112</f>
        <v>0</v>
      </c>
      <c r="C113" s="121">
        <f>AUGUSTUS!D112</f>
        <v>0</v>
      </c>
      <c r="D113" s="121">
        <f>AUGUSTUS!E112</f>
        <v>0</v>
      </c>
      <c r="E113" s="121">
        <f>AUGUSTUS!F112</f>
        <v>0</v>
      </c>
      <c r="F113" s="122">
        <f t="shared" si="1"/>
        <v>0</v>
      </c>
      <c r="G113" s="123">
        <f>AUGUSTUS!H112</f>
        <v>0</v>
      </c>
      <c r="H113" s="181">
        <f>AUGUSTUS!I112</f>
        <v>0</v>
      </c>
      <c r="I113" s="160">
        <f>AUGUSTUS!R112</f>
        <v>0</v>
      </c>
      <c r="J113" s="124">
        <f>AUGUSTUS!S112</f>
        <v>0</v>
      </c>
      <c r="K113" s="176">
        <f>AUGUSTUS!T112</f>
        <v>0</v>
      </c>
      <c r="L113" s="120">
        <f>AUGUSTUS!U112</f>
        <v>0</v>
      </c>
      <c r="M113" s="123">
        <f>AUGUSTUS!V112</f>
        <v>0</v>
      </c>
      <c r="N113" s="123">
        <f>AUGUSTUS!W112</f>
        <v>0</v>
      </c>
      <c r="O113" s="125">
        <f>AUGUSTUS!X112</f>
        <v>0</v>
      </c>
      <c r="P113" s="126">
        <f>AUGUSTUS!Y112</f>
        <v>0</v>
      </c>
      <c r="Q113" s="222" t="b">
        <f>IF(LEFT(AUGUSTUS!L112,1)="V",AUGUSTUS!R112+AUGUSTUS!U112)</f>
        <v>0</v>
      </c>
      <c r="R113" s="241">
        <f>AUGUSTUS!Z112</f>
        <v>0</v>
      </c>
      <c r="S113" s="242">
        <f>AUGUSTUS!AB112</f>
        <v>0</v>
      </c>
    </row>
    <row r="114" spans="1:19" ht="12.75" customHeight="1" x14ac:dyDescent="0.2">
      <c r="A114" s="717"/>
      <c r="B114" s="120">
        <f>AUGUSTUS!C113</f>
        <v>0</v>
      </c>
      <c r="C114" s="121">
        <f>AUGUSTUS!D113</f>
        <v>0</v>
      </c>
      <c r="D114" s="121">
        <f>AUGUSTUS!E113</f>
        <v>0</v>
      </c>
      <c r="E114" s="121">
        <f>AUGUSTUS!F113</f>
        <v>0</v>
      </c>
      <c r="F114" s="122">
        <f t="shared" si="1"/>
        <v>0</v>
      </c>
      <c r="G114" s="123">
        <f>AUGUSTUS!H113</f>
        <v>0</v>
      </c>
      <c r="H114" s="181">
        <f>AUGUSTUS!I113</f>
        <v>0</v>
      </c>
      <c r="I114" s="160">
        <f>AUGUSTUS!R113</f>
        <v>0</v>
      </c>
      <c r="J114" s="124">
        <f>AUGUSTUS!S113</f>
        <v>0</v>
      </c>
      <c r="K114" s="176">
        <f>AUGUSTUS!T113</f>
        <v>0</v>
      </c>
      <c r="L114" s="120">
        <f>AUGUSTUS!U113</f>
        <v>0</v>
      </c>
      <c r="M114" s="123">
        <f>AUGUSTUS!V113</f>
        <v>0</v>
      </c>
      <c r="N114" s="123">
        <f>AUGUSTUS!W113</f>
        <v>0</v>
      </c>
      <c r="O114" s="125">
        <f>AUGUSTUS!X113</f>
        <v>0</v>
      </c>
      <c r="P114" s="126">
        <f>AUGUSTUS!Y113</f>
        <v>0</v>
      </c>
      <c r="Q114" s="222" t="b">
        <f>IF(LEFT(AUGUSTUS!L113,1)="V",AUGUSTUS!R113+AUGUSTUS!U113)</f>
        <v>0</v>
      </c>
      <c r="R114" s="241">
        <f>AUGUSTUS!Z113</f>
        <v>0</v>
      </c>
      <c r="S114" s="242">
        <f>AUGUSTUS!AB113</f>
        <v>0</v>
      </c>
    </row>
    <row r="115" spans="1:19" ht="12.75" customHeight="1" x14ac:dyDescent="0.2">
      <c r="A115" s="717"/>
      <c r="B115" s="120">
        <f>AUGUSTUS!C114</f>
        <v>0</v>
      </c>
      <c r="C115" s="121">
        <f>AUGUSTUS!D114</f>
        <v>0</v>
      </c>
      <c r="D115" s="121">
        <f>AUGUSTUS!E114</f>
        <v>0</v>
      </c>
      <c r="E115" s="121">
        <f>AUGUSTUS!F114</f>
        <v>0</v>
      </c>
      <c r="F115" s="122">
        <f t="shared" si="1"/>
        <v>0</v>
      </c>
      <c r="G115" s="123">
        <f>AUGUSTUS!H114</f>
        <v>0</v>
      </c>
      <c r="H115" s="181">
        <f>AUGUSTUS!I114</f>
        <v>0</v>
      </c>
      <c r="I115" s="160">
        <f>AUGUSTUS!R114</f>
        <v>0</v>
      </c>
      <c r="J115" s="124">
        <f>AUGUSTUS!S114</f>
        <v>0</v>
      </c>
      <c r="K115" s="176">
        <f>AUGUSTUS!T114</f>
        <v>0</v>
      </c>
      <c r="L115" s="120">
        <f>AUGUSTUS!U114</f>
        <v>0</v>
      </c>
      <c r="M115" s="123">
        <f>AUGUSTUS!V114</f>
        <v>0</v>
      </c>
      <c r="N115" s="123">
        <f>AUGUSTUS!W114</f>
        <v>0</v>
      </c>
      <c r="O115" s="125">
        <f>AUGUSTUS!X114</f>
        <v>0</v>
      </c>
      <c r="P115" s="126">
        <f>AUGUSTUS!Y114</f>
        <v>0</v>
      </c>
      <c r="Q115" s="222" t="b">
        <f>IF(LEFT(AUGUSTUS!L114,1)="V",AUGUSTUS!R114+AUGUSTUS!U114)</f>
        <v>0</v>
      </c>
      <c r="R115" s="241">
        <f>AUGUSTUS!Z114</f>
        <v>0</v>
      </c>
      <c r="S115" s="242">
        <f>AUGUSTUS!AB114</f>
        <v>0</v>
      </c>
    </row>
    <row r="116" spans="1:19" ht="13.5" customHeight="1" thickBot="1" x14ac:dyDescent="0.25">
      <c r="A116" s="718"/>
      <c r="B116" s="127" t="e">
        <f>AUGUSTUS!C115</f>
        <v>#REF!</v>
      </c>
      <c r="C116" s="128">
        <f>AUGUSTUS!D115</f>
        <v>0</v>
      </c>
      <c r="D116" s="128">
        <f>AUGUSTUS!E115</f>
        <v>0</v>
      </c>
      <c r="E116" s="128">
        <f>AUGUSTUS!F115</f>
        <v>0</v>
      </c>
      <c r="F116" s="129">
        <f t="shared" si="1"/>
        <v>0</v>
      </c>
      <c r="G116" s="130">
        <f>AUGUSTUS!H115</f>
        <v>0</v>
      </c>
      <c r="H116" s="182">
        <f>AUGUSTUS!I115</f>
        <v>0</v>
      </c>
      <c r="I116" s="161">
        <f>AUGUSTUS!R115</f>
        <v>0</v>
      </c>
      <c r="J116" s="131">
        <f>AUGUSTUS!S115</f>
        <v>0</v>
      </c>
      <c r="K116" s="178">
        <f>AUGUSTUS!T115</f>
        <v>0</v>
      </c>
      <c r="L116" s="127">
        <f>AUGUSTUS!U115</f>
        <v>0</v>
      </c>
      <c r="M116" s="130">
        <f>AUGUSTUS!V115</f>
        <v>0</v>
      </c>
      <c r="N116" s="130">
        <f>AUGUSTUS!W115</f>
        <v>0</v>
      </c>
      <c r="O116" s="132">
        <f>AUGUSTUS!X115</f>
        <v>0</v>
      </c>
      <c r="P116" s="133">
        <f>AUGUSTUS!Y115</f>
        <v>0</v>
      </c>
      <c r="Q116" s="224" t="b">
        <f>IF(LEFT(AUGUSTUS!L115,1)="V",AUGUSTUS!R115+AUGUSTUS!U115)</f>
        <v>0</v>
      </c>
      <c r="R116" s="243">
        <f>AUGUSTUS!Z115</f>
        <v>0</v>
      </c>
      <c r="S116" s="244">
        <f>AUGUSTUS!AB115</f>
        <v>0</v>
      </c>
    </row>
    <row r="117" spans="1:19" ht="12.75" customHeight="1" x14ac:dyDescent="0.2">
      <c r="A117" s="716">
        <f>AUGUSTUS!B116</f>
        <v>42969</v>
      </c>
      <c r="B117" s="113">
        <f>AUGUSTUS!C116</f>
        <v>0</v>
      </c>
      <c r="C117" s="114">
        <f>AUGUSTUS!D116</f>
        <v>0</v>
      </c>
      <c r="D117" s="114">
        <f>AUGUSTUS!E116</f>
        <v>0</v>
      </c>
      <c r="E117" s="114">
        <f>AUGUSTUS!F116</f>
        <v>0</v>
      </c>
      <c r="F117" s="115">
        <f t="shared" si="1"/>
        <v>0</v>
      </c>
      <c r="G117" s="116">
        <f>AUGUSTUS!H116</f>
        <v>0</v>
      </c>
      <c r="H117" s="180">
        <f>AUGUSTUS!I116</f>
        <v>0</v>
      </c>
      <c r="I117" s="159">
        <f>AUGUSTUS!R116</f>
        <v>0</v>
      </c>
      <c r="J117" s="117">
        <f>AUGUSTUS!S116</f>
        <v>0</v>
      </c>
      <c r="K117" s="175">
        <f>AUGUSTUS!T116</f>
        <v>0</v>
      </c>
      <c r="L117" s="113">
        <f>AUGUSTUS!U116</f>
        <v>0</v>
      </c>
      <c r="M117" s="116">
        <f>AUGUSTUS!V116</f>
        <v>0</v>
      </c>
      <c r="N117" s="116">
        <f>AUGUSTUS!W116</f>
        <v>0</v>
      </c>
      <c r="O117" s="118">
        <f>AUGUSTUS!X116</f>
        <v>0</v>
      </c>
      <c r="P117" s="119">
        <f>AUGUSTUS!Y116</f>
        <v>0</v>
      </c>
      <c r="Q117" s="225" t="b">
        <f>IF(LEFT(AUGUSTUS!L116,1)="V",AUGUSTUS!R116+AUGUSTUS!U116)</f>
        <v>0</v>
      </c>
      <c r="R117" s="247">
        <f>AUGUSTUS!Z116</f>
        <v>0</v>
      </c>
      <c r="S117" s="248">
        <f>AUGUSTUS!AB116</f>
        <v>0</v>
      </c>
    </row>
    <row r="118" spans="1:19" ht="12.75" customHeight="1" x14ac:dyDescent="0.2">
      <c r="A118" s="717"/>
      <c r="B118" s="120">
        <f>AUGUSTUS!C117</f>
        <v>0</v>
      </c>
      <c r="C118" s="121">
        <f>AUGUSTUS!D117</f>
        <v>0</v>
      </c>
      <c r="D118" s="121">
        <f>AUGUSTUS!E117</f>
        <v>0</v>
      </c>
      <c r="E118" s="121">
        <f>AUGUSTUS!F117</f>
        <v>0</v>
      </c>
      <c r="F118" s="122">
        <f t="shared" si="1"/>
        <v>0</v>
      </c>
      <c r="G118" s="123">
        <f>AUGUSTUS!H117</f>
        <v>0</v>
      </c>
      <c r="H118" s="181">
        <f>AUGUSTUS!I117</f>
        <v>0</v>
      </c>
      <c r="I118" s="160">
        <f>AUGUSTUS!R117</f>
        <v>0</v>
      </c>
      <c r="J118" s="124">
        <f>AUGUSTUS!S117</f>
        <v>0</v>
      </c>
      <c r="K118" s="176">
        <f>AUGUSTUS!T117</f>
        <v>0</v>
      </c>
      <c r="L118" s="120">
        <f>AUGUSTUS!U117</f>
        <v>0</v>
      </c>
      <c r="M118" s="123">
        <f>AUGUSTUS!V117</f>
        <v>0</v>
      </c>
      <c r="N118" s="123">
        <f>AUGUSTUS!W117</f>
        <v>0</v>
      </c>
      <c r="O118" s="125">
        <f>AUGUSTUS!X117</f>
        <v>0</v>
      </c>
      <c r="P118" s="126">
        <f>AUGUSTUS!Y117</f>
        <v>0</v>
      </c>
      <c r="Q118" s="222" t="b">
        <f>IF(LEFT(AUGUSTUS!L117,1)="V",AUGUSTUS!R117+AUGUSTUS!U117)</f>
        <v>0</v>
      </c>
      <c r="R118" s="241">
        <f>AUGUSTUS!Z117</f>
        <v>0</v>
      </c>
      <c r="S118" s="242">
        <f>AUGUSTUS!AB117</f>
        <v>0</v>
      </c>
    </row>
    <row r="119" spans="1:19" ht="12.75" customHeight="1" x14ac:dyDescent="0.2">
      <c r="A119" s="717"/>
      <c r="B119" s="120">
        <f>AUGUSTUS!C118</f>
        <v>0</v>
      </c>
      <c r="C119" s="121">
        <f>AUGUSTUS!D118</f>
        <v>0</v>
      </c>
      <c r="D119" s="121">
        <f>AUGUSTUS!E118</f>
        <v>0</v>
      </c>
      <c r="E119" s="121">
        <f>AUGUSTUS!F118</f>
        <v>0</v>
      </c>
      <c r="F119" s="122">
        <f t="shared" si="1"/>
        <v>0</v>
      </c>
      <c r="G119" s="123">
        <f>AUGUSTUS!H118</f>
        <v>0</v>
      </c>
      <c r="H119" s="181">
        <f>AUGUSTUS!I118</f>
        <v>0</v>
      </c>
      <c r="I119" s="160">
        <f>AUGUSTUS!R118</f>
        <v>0</v>
      </c>
      <c r="J119" s="124">
        <f>AUGUSTUS!S118</f>
        <v>0</v>
      </c>
      <c r="K119" s="176">
        <f>AUGUSTUS!T118</f>
        <v>0</v>
      </c>
      <c r="L119" s="120">
        <f>AUGUSTUS!U118</f>
        <v>0</v>
      </c>
      <c r="M119" s="123">
        <f>AUGUSTUS!V118</f>
        <v>0</v>
      </c>
      <c r="N119" s="123">
        <f>AUGUSTUS!W118</f>
        <v>0</v>
      </c>
      <c r="O119" s="125">
        <f>AUGUSTUS!X118</f>
        <v>0</v>
      </c>
      <c r="P119" s="126">
        <f>AUGUSTUS!Y118</f>
        <v>0</v>
      </c>
      <c r="Q119" s="222" t="b">
        <f>IF(LEFT(AUGUSTUS!L118,1)="V",AUGUSTUS!R118+AUGUSTUS!U118)</f>
        <v>0</v>
      </c>
      <c r="R119" s="241">
        <f>AUGUSTUS!Z118</f>
        <v>0</v>
      </c>
      <c r="S119" s="242">
        <f>AUGUSTUS!AB118</f>
        <v>0</v>
      </c>
    </row>
    <row r="120" spans="1:19" ht="12.75" customHeight="1" x14ac:dyDescent="0.2">
      <c r="A120" s="717"/>
      <c r="B120" s="120">
        <f>AUGUSTUS!C119</f>
        <v>0</v>
      </c>
      <c r="C120" s="121">
        <f>AUGUSTUS!D119</f>
        <v>0</v>
      </c>
      <c r="D120" s="121">
        <f>AUGUSTUS!E119</f>
        <v>0</v>
      </c>
      <c r="E120" s="121">
        <f>AUGUSTUS!F119</f>
        <v>0</v>
      </c>
      <c r="F120" s="122">
        <f t="shared" si="1"/>
        <v>0</v>
      </c>
      <c r="G120" s="123">
        <f>AUGUSTUS!H119</f>
        <v>0</v>
      </c>
      <c r="H120" s="181">
        <f>AUGUSTUS!I119</f>
        <v>0</v>
      </c>
      <c r="I120" s="160">
        <f>AUGUSTUS!R119</f>
        <v>0</v>
      </c>
      <c r="J120" s="124">
        <f>AUGUSTUS!S119</f>
        <v>0</v>
      </c>
      <c r="K120" s="176">
        <f>AUGUSTUS!T119</f>
        <v>0</v>
      </c>
      <c r="L120" s="120">
        <f>AUGUSTUS!U119</f>
        <v>0</v>
      </c>
      <c r="M120" s="123">
        <f>AUGUSTUS!V119</f>
        <v>0</v>
      </c>
      <c r="N120" s="123">
        <f>AUGUSTUS!W119</f>
        <v>0</v>
      </c>
      <c r="O120" s="125">
        <f>AUGUSTUS!X119</f>
        <v>0</v>
      </c>
      <c r="P120" s="126">
        <f>AUGUSTUS!Y119</f>
        <v>0</v>
      </c>
      <c r="Q120" s="222" t="b">
        <f>IF(LEFT(AUGUSTUS!L119,1)="V",AUGUSTUS!R119+AUGUSTUS!U119)</f>
        <v>0</v>
      </c>
      <c r="R120" s="241">
        <f>AUGUSTUS!Z119</f>
        <v>0</v>
      </c>
      <c r="S120" s="242">
        <f>AUGUSTUS!AB119</f>
        <v>0</v>
      </c>
    </row>
    <row r="121" spans="1:19" ht="13.5" customHeight="1" thickBot="1" x14ac:dyDescent="0.25">
      <c r="A121" s="718"/>
      <c r="B121" s="127" t="e">
        <f>AUGUSTUS!C120</f>
        <v>#REF!</v>
      </c>
      <c r="C121" s="128">
        <f>AUGUSTUS!D120</f>
        <v>0</v>
      </c>
      <c r="D121" s="128">
        <f>AUGUSTUS!E120</f>
        <v>0</v>
      </c>
      <c r="E121" s="128">
        <f>AUGUSTUS!F120</f>
        <v>0</v>
      </c>
      <c r="F121" s="129">
        <f t="shared" si="1"/>
        <v>0</v>
      </c>
      <c r="G121" s="130">
        <f>AUGUSTUS!H120</f>
        <v>0</v>
      </c>
      <c r="H121" s="182">
        <f>AUGUSTUS!I120</f>
        <v>0</v>
      </c>
      <c r="I121" s="161">
        <f>AUGUSTUS!R120</f>
        <v>0</v>
      </c>
      <c r="J121" s="131">
        <f>AUGUSTUS!S120</f>
        <v>0</v>
      </c>
      <c r="K121" s="178">
        <f>AUGUSTUS!T120</f>
        <v>0</v>
      </c>
      <c r="L121" s="127">
        <f>AUGUSTUS!U120</f>
        <v>0</v>
      </c>
      <c r="M121" s="130">
        <f>AUGUSTUS!V120</f>
        <v>0</v>
      </c>
      <c r="N121" s="130">
        <f>AUGUSTUS!W120</f>
        <v>0</v>
      </c>
      <c r="O121" s="132">
        <f>AUGUSTUS!X120</f>
        <v>0</v>
      </c>
      <c r="P121" s="133">
        <f>AUGUSTUS!Y120</f>
        <v>0</v>
      </c>
      <c r="Q121" s="223" t="b">
        <f>IF(LEFT(AUGUSTUS!L120,1)="V",AUGUSTUS!R120+AUGUSTUS!U120)</f>
        <v>0</v>
      </c>
      <c r="R121" s="245">
        <f>AUGUSTUS!Z120</f>
        <v>0</v>
      </c>
      <c r="S121" s="246">
        <f>AUGUSTUS!AB120</f>
        <v>0</v>
      </c>
    </row>
    <row r="122" spans="1:19" ht="12.75" customHeight="1" x14ac:dyDescent="0.2">
      <c r="A122" s="716">
        <f>AUGUSTUS!B121</f>
        <v>42970</v>
      </c>
      <c r="B122" s="134">
        <f>AUGUSTUS!C121</f>
        <v>0</v>
      </c>
      <c r="C122" s="135">
        <f>AUGUSTUS!D121</f>
        <v>0</v>
      </c>
      <c r="D122" s="135">
        <f>AUGUSTUS!E121</f>
        <v>0</v>
      </c>
      <c r="E122" s="135">
        <f>AUGUSTUS!F121</f>
        <v>0</v>
      </c>
      <c r="F122" s="136">
        <f t="shared" si="1"/>
        <v>0</v>
      </c>
      <c r="G122" s="137">
        <f>AUGUSTUS!H121</f>
        <v>0</v>
      </c>
      <c r="H122" s="183">
        <f>AUGUSTUS!I121</f>
        <v>0</v>
      </c>
      <c r="I122" s="169">
        <f>AUGUSTUS!R121</f>
        <v>0</v>
      </c>
      <c r="J122" s="138">
        <f>AUGUSTUS!S121</f>
        <v>0</v>
      </c>
      <c r="K122" s="179">
        <f>AUGUSTUS!T121</f>
        <v>0</v>
      </c>
      <c r="L122" s="134">
        <f>AUGUSTUS!U121</f>
        <v>0</v>
      </c>
      <c r="M122" s="137">
        <f>AUGUSTUS!V121</f>
        <v>0</v>
      </c>
      <c r="N122" s="137">
        <f>AUGUSTUS!W121</f>
        <v>0</v>
      </c>
      <c r="O122" s="139">
        <f>AUGUSTUS!X121</f>
        <v>0</v>
      </c>
      <c r="P122" s="140">
        <f>AUGUSTUS!Y121</f>
        <v>0</v>
      </c>
      <c r="Q122" s="221" t="b">
        <f>IF(LEFT(AUGUSTUS!L121,1)="V",AUGUSTUS!R121+AUGUSTUS!U121)</f>
        <v>0</v>
      </c>
      <c r="R122" s="239">
        <f>AUGUSTUS!Z121</f>
        <v>0</v>
      </c>
      <c r="S122" s="240">
        <f>AUGUSTUS!AB121</f>
        <v>0</v>
      </c>
    </row>
    <row r="123" spans="1:19" ht="12.75" customHeight="1" x14ac:dyDescent="0.2">
      <c r="A123" s="717"/>
      <c r="B123" s="120">
        <f>AUGUSTUS!C122</f>
        <v>0</v>
      </c>
      <c r="C123" s="121">
        <f>AUGUSTUS!D122</f>
        <v>0</v>
      </c>
      <c r="D123" s="121">
        <f>AUGUSTUS!E122</f>
        <v>0</v>
      </c>
      <c r="E123" s="121">
        <f>AUGUSTUS!F122</f>
        <v>0</v>
      </c>
      <c r="F123" s="122">
        <f t="shared" si="1"/>
        <v>0</v>
      </c>
      <c r="G123" s="123">
        <f>AUGUSTUS!H122</f>
        <v>0</v>
      </c>
      <c r="H123" s="181">
        <f>AUGUSTUS!I122</f>
        <v>0</v>
      </c>
      <c r="I123" s="160">
        <f>AUGUSTUS!R122</f>
        <v>0</v>
      </c>
      <c r="J123" s="124">
        <f>AUGUSTUS!S122</f>
        <v>0</v>
      </c>
      <c r="K123" s="176">
        <f>AUGUSTUS!T122</f>
        <v>0</v>
      </c>
      <c r="L123" s="120">
        <f>AUGUSTUS!U122</f>
        <v>0</v>
      </c>
      <c r="M123" s="123">
        <f>AUGUSTUS!V122</f>
        <v>0</v>
      </c>
      <c r="N123" s="123">
        <f>AUGUSTUS!W122</f>
        <v>0</v>
      </c>
      <c r="O123" s="125">
        <f>AUGUSTUS!X122</f>
        <v>0</v>
      </c>
      <c r="P123" s="126">
        <f>AUGUSTUS!Y122</f>
        <v>0</v>
      </c>
      <c r="Q123" s="222" t="b">
        <f>IF(LEFT(AUGUSTUS!L122,1)="V",AUGUSTUS!R122+AUGUSTUS!U122)</f>
        <v>0</v>
      </c>
      <c r="R123" s="241">
        <f>AUGUSTUS!Z122</f>
        <v>0</v>
      </c>
      <c r="S123" s="242">
        <f>AUGUSTUS!AB122</f>
        <v>0</v>
      </c>
    </row>
    <row r="124" spans="1:19" ht="12.75" customHeight="1" x14ac:dyDescent="0.2">
      <c r="A124" s="717"/>
      <c r="B124" s="120">
        <f>AUGUSTUS!C123</f>
        <v>0</v>
      </c>
      <c r="C124" s="121">
        <f>AUGUSTUS!D123</f>
        <v>0</v>
      </c>
      <c r="D124" s="121">
        <f>AUGUSTUS!E123</f>
        <v>0</v>
      </c>
      <c r="E124" s="121">
        <f>AUGUSTUS!F123</f>
        <v>0</v>
      </c>
      <c r="F124" s="122">
        <f t="shared" si="1"/>
        <v>0</v>
      </c>
      <c r="G124" s="123">
        <f>AUGUSTUS!H123</f>
        <v>0</v>
      </c>
      <c r="H124" s="181">
        <f>AUGUSTUS!I123</f>
        <v>0</v>
      </c>
      <c r="I124" s="160">
        <f>AUGUSTUS!R123</f>
        <v>0</v>
      </c>
      <c r="J124" s="124">
        <f>AUGUSTUS!S123</f>
        <v>0</v>
      </c>
      <c r="K124" s="176">
        <f>AUGUSTUS!T123</f>
        <v>0</v>
      </c>
      <c r="L124" s="120">
        <f>AUGUSTUS!U123</f>
        <v>0</v>
      </c>
      <c r="M124" s="123">
        <f>AUGUSTUS!V123</f>
        <v>0</v>
      </c>
      <c r="N124" s="123">
        <f>AUGUSTUS!W123</f>
        <v>0</v>
      </c>
      <c r="O124" s="125">
        <f>AUGUSTUS!X123</f>
        <v>0</v>
      </c>
      <c r="P124" s="126">
        <f>AUGUSTUS!Y123</f>
        <v>0</v>
      </c>
      <c r="Q124" s="222" t="b">
        <f>IF(LEFT(AUGUSTUS!L123,1)="V",AUGUSTUS!R123+AUGUSTUS!U123)</f>
        <v>0</v>
      </c>
      <c r="R124" s="241">
        <f>AUGUSTUS!Z123</f>
        <v>0</v>
      </c>
      <c r="S124" s="242">
        <f>AUGUSTUS!AB123</f>
        <v>0</v>
      </c>
    </row>
    <row r="125" spans="1:19" ht="12.75" customHeight="1" x14ac:dyDescent="0.2">
      <c r="A125" s="717"/>
      <c r="B125" s="120">
        <f>AUGUSTUS!C124</f>
        <v>0</v>
      </c>
      <c r="C125" s="121">
        <f>AUGUSTUS!D124</f>
        <v>0</v>
      </c>
      <c r="D125" s="121">
        <f>AUGUSTUS!E124</f>
        <v>0</v>
      </c>
      <c r="E125" s="121">
        <f>AUGUSTUS!F124</f>
        <v>0</v>
      </c>
      <c r="F125" s="122">
        <f t="shared" si="1"/>
        <v>0</v>
      </c>
      <c r="G125" s="123">
        <f>AUGUSTUS!H124</f>
        <v>0</v>
      </c>
      <c r="H125" s="181">
        <f>AUGUSTUS!I124</f>
        <v>0</v>
      </c>
      <c r="I125" s="160">
        <f>AUGUSTUS!R124</f>
        <v>0</v>
      </c>
      <c r="J125" s="124">
        <f>AUGUSTUS!S124</f>
        <v>0</v>
      </c>
      <c r="K125" s="176">
        <f>AUGUSTUS!T124</f>
        <v>0</v>
      </c>
      <c r="L125" s="120">
        <f>AUGUSTUS!U124</f>
        <v>0</v>
      </c>
      <c r="M125" s="123">
        <f>AUGUSTUS!V124</f>
        <v>0</v>
      </c>
      <c r="N125" s="123">
        <f>AUGUSTUS!W124</f>
        <v>0</v>
      </c>
      <c r="O125" s="125">
        <f>AUGUSTUS!X124</f>
        <v>0</v>
      </c>
      <c r="P125" s="126">
        <f>AUGUSTUS!Y124</f>
        <v>0</v>
      </c>
      <c r="Q125" s="222" t="b">
        <f>IF(LEFT(AUGUSTUS!L124,1)="V",AUGUSTUS!R124+AUGUSTUS!U124)</f>
        <v>0</v>
      </c>
      <c r="R125" s="241">
        <f>AUGUSTUS!Z124</f>
        <v>0</v>
      </c>
      <c r="S125" s="242">
        <f>AUGUSTUS!AB124</f>
        <v>0</v>
      </c>
    </row>
    <row r="126" spans="1:19" ht="13.5" customHeight="1" thickBot="1" x14ac:dyDescent="0.25">
      <c r="A126" s="718"/>
      <c r="B126" s="141" t="e">
        <f>AUGUSTUS!C125</f>
        <v>#REF!</v>
      </c>
      <c r="C126" s="142">
        <f>AUGUSTUS!D125</f>
        <v>0</v>
      </c>
      <c r="D126" s="142">
        <f>AUGUSTUS!E125</f>
        <v>0</v>
      </c>
      <c r="E126" s="142">
        <f>AUGUSTUS!F125</f>
        <v>0</v>
      </c>
      <c r="F126" s="143">
        <f t="shared" si="1"/>
        <v>0</v>
      </c>
      <c r="G126" s="144">
        <f>AUGUSTUS!H125</f>
        <v>0</v>
      </c>
      <c r="H126" s="184">
        <f>AUGUSTUS!I125</f>
        <v>0</v>
      </c>
      <c r="I126" s="168">
        <f>AUGUSTUS!R125</f>
        <v>0</v>
      </c>
      <c r="J126" s="145">
        <f>AUGUSTUS!S125</f>
        <v>0</v>
      </c>
      <c r="K126" s="177">
        <f>AUGUSTUS!T125</f>
        <v>0</v>
      </c>
      <c r="L126" s="141">
        <f>AUGUSTUS!U125</f>
        <v>0</v>
      </c>
      <c r="M126" s="144">
        <f>AUGUSTUS!V125</f>
        <v>0</v>
      </c>
      <c r="N126" s="144">
        <f>AUGUSTUS!W125</f>
        <v>0</v>
      </c>
      <c r="O126" s="146">
        <f>AUGUSTUS!X125</f>
        <v>0</v>
      </c>
      <c r="P126" s="147">
        <f>AUGUSTUS!Y125</f>
        <v>0</v>
      </c>
      <c r="Q126" s="224" t="b">
        <f>IF(LEFT(AUGUSTUS!L125,1)="V",AUGUSTUS!R125+AUGUSTUS!U125)</f>
        <v>0</v>
      </c>
      <c r="R126" s="243">
        <f>AUGUSTUS!Z125</f>
        <v>0</v>
      </c>
      <c r="S126" s="244">
        <f>AUGUSTUS!AB125</f>
        <v>0</v>
      </c>
    </row>
    <row r="127" spans="1:19" ht="12.75" customHeight="1" x14ac:dyDescent="0.2">
      <c r="A127" s="716">
        <f>AUGUSTUS!B126</f>
        <v>42971</v>
      </c>
      <c r="B127" s="113">
        <f>AUGUSTUS!C126</f>
        <v>0</v>
      </c>
      <c r="C127" s="114">
        <f>AUGUSTUS!D126</f>
        <v>0</v>
      </c>
      <c r="D127" s="114">
        <f>AUGUSTUS!E126</f>
        <v>0</v>
      </c>
      <c r="E127" s="114">
        <f>AUGUSTUS!F126</f>
        <v>0</v>
      </c>
      <c r="F127" s="115">
        <f t="shared" si="1"/>
        <v>0</v>
      </c>
      <c r="G127" s="116">
        <f>AUGUSTUS!H126</f>
        <v>0</v>
      </c>
      <c r="H127" s="180">
        <f>AUGUSTUS!I126</f>
        <v>0</v>
      </c>
      <c r="I127" s="159">
        <f>AUGUSTUS!R126</f>
        <v>0</v>
      </c>
      <c r="J127" s="117">
        <f>AUGUSTUS!S126</f>
        <v>0</v>
      </c>
      <c r="K127" s="175">
        <f>AUGUSTUS!T126</f>
        <v>0</v>
      </c>
      <c r="L127" s="113">
        <f>AUGUSTUS!U126</f>
        <v>0</v>
      </c>
      <c r="M127" s="116">
        <f>AUGUSTUS!V126</f>
        <v>0</v>
      </c>
      <c r="N127" s="116">
        <f>AUGUSTUS!W126</f>
        <v>0</v>
      </c>
      <c r="O127" s="118">
        <f>AUGUSTUS!X126</f>
        <v>0</v>
      </c>
      <c r="P127" s="119">
        <f>AUGUSTUS!Y126</f>
        <v>0</v>
      </c>
      <c r="Q127" s="225" t="b">
        <f>IF(LEFT(AUGUSTUS!L126,1)="V",AUGUSTUS!R126+AUGUSTUS!U126)</f>
        <v>0</v>
      </c>
      <c r="R127" s="247">
        <f>AUGUSTUS!Z126</f>
        <v>0</v>
      </c>
      <c r="S127" s="248">
        <f>AUGUSTUS!AB126</f>
        <v>0</v>
      </c>
    </row>
    <row r="128" spans="1:19" ht="12.75" customHeight="1" x14ac:dyDescent="0.2">
      <c r="A128" s="717"/>
      <c r="B128" s="120">
        <f>AUGUSTUS!C127</f>
        <v>0</v>
      </c>
      <c r="C128" s="121">
        <f>AUGUSTUS!D127</f>
        <v>0</v>
      </c>
      <c r="D128" s="121">
        <f>AUGUSTUS!E127</f>
        <v>0</v>
      </c>
      <c r="E128" s="121">
        <f>AUGUSTUS!F127</f>
        <v>0</v>
      </c>
      <c r="F128" s="122">
        <f t="shared" si="1"/>
        <v>0</v>
      </c>
      <c r="G128" s="123">
        <f>AUGUSTUS!H127</f>
        <v>0</v>
      </c>
      <c r="H128" s="181">
        <f>AUGUSTUS!I127</f>
        <v>0</v>
      </c>
      <c r="I128" s="160">
        <f>AUGUSTUS!R127</f>
        <v>0</v>
      </c>
      <c r="J128" s="124">
        <f>AUGUSTUS!S127</f>
        <v>0</v>
      </c>
      <c r="K128" s="176">
        <f>AUGUSTUS!T127</f>
        <v>0</v>
      </c>
      <c r="L128" s="120">
        <f>AUGUSTUS!U127</f>
        <v>0</v>
      </c>
      <c r="M128" s="123">
        <f>AUGUSTUS!V127</f>
        <v>0</v>
      </c>
      <c r="N128" s="123">
        <f>AUGUSTUS!W127</f>
        <v>0</v>
      </c>
      <c r="O128" s="125">
        <f>AUGUSTUS!X127</f>
        <v>0</v>
      </c>
      <c r="P128" s="126">
        <f>AUGUSTUS!Y127</f>
        <v>0</v>
      </c>
      <c r="Q128" s="222" t="b">
        <f>IF(LEFT(AUGUSTUS!L127,1)="V",AUGUSTUS!R127+AUGUSTUS!U127)</f>
        <v>0</v>
      </c>
      <c r="R128" s="241">
        <f>AUGUSTUS!Z127</f>
        <v>0</v>
      </c>
      <c r="S128" s="242">
        <f>AUGUSTUS!AB127</f>
        <v>0</v>
      </c>
    </row>
    <row r="129" spans="1:19" ht="12.75" customHeight="1" x14ac:dyDescent="0.2">
      <c r="A129" s="717"/>
      <c r="B129" s="120">
        <f>AUGUSTUS!C128</f>
        <v>0</v>
      </c>
      <c r="C129" s="121">
        <f>AUGUSTUS!D128</f>
        <v>0</v>
      </c>
      <c r="D129" s="121">
        <f>AUGUSTUS!E128</f>
        <v>0</v>
      </c>
      <c r="E129" s="121">
        <f>AUGUSTUS!F128</f>
        <v>0</v>
      </c>
      <c r="F129" s="122">
        <f t="shared" si="1"/>
        <v>0</v>
      </c>
      <c r="G129" s="123">
        <f>AUGUSTUS!H128</f>
        <v>0</v>
      </c>
      <c r="H129" s="181">
        <f>AUGUSTUS!I128</f>
        <v>0</v>
      </c>
      <c r="I129" s="160">
        <f>AUGUSTUS!R128</f>
        <v>0</v>
      </c>
      <c r="J129" s="124">
        <f>AUGUSTUS!S128</f>
        <v>0</v>
      </c>
      <c r="K129" s="176">
        <f>AUGUSTUS!T128</f>
        <v>0</v>
      </c>
      <c r="L129" s="120">
        <f>AUGUSTUS!U128</f>
        <v>0</v>
      </c>
      <c r="M129" s="123">
        <f>AUGUSTUS!V128</f>
        <v>0</v>
      </c>
      <c r="N129" s="123">
        <f>AUGUSTUS!W128</f>
        <v>0</v>
      </c>
      <c r="O129" s="125">
        <f>AUGUSTUS!X128</f>
        <v>0</v>
      </c>
      <c r="P129" s="126">
        <f>AUGUSTUS!Y128</f>
        <v>0</v>
      </c>
      <c r="Q129" s="222" t="b">
        <f>IF(LEFT(AUGUSTUS!L128,1)="V",AUGUSTUS!R128+AUGUSTUS!U128)</f>
        <v>0</v>
      </c>
      <c r="R129" s="241">
        <f>AUGUSTUS!Z128</f>
        <v>0</v>
      </c>
      <c r="S129" s="242">
        <f>AUGUSTUS!AB128</f>
        <v>0</v>
      </c>
    </row>
    <row r="130" spans="1:19" ht="12.75" customHeight="1" x14ac:dyDescent="0.2">
      <c r="A130" s="717"/>
      <c r="B130" s="120">
        <f>AUGUSTUS!C129</f>
        <v>0</v>
      </c>
      <c r="C130" s="121">
        <f>AUGUSTUS!D129</f>
        <v>0</v>
      </c>
      <c r="D130" s="121">
        <f>AUGUSTUS!E129</f>
        <v>0</v>
      </c>
      <c r="E130" s="121">
        <f>AUGUSTUS!F129</f>
        <v>0</v>
      </c>
      <c r="F130" s="122">
        <f t="shared" si="1"/>
        <v>0</v>
      </c>
      <c r="G130" s="123">
        <f>AUGUSTUS!H129</f>
        <v>0</v>
      </c>
      <c r="H130" s="181">
        <f>AUGUSTUS!I129</f>
        <v>0</v>
      </c>
      <c r="I130" s="160">
        <f>AUGUSTUS!R129</f>
        <v>0</v>
      </c>
      <c r="J130" s="124">
        <f>AUGUSTUS!S129</f>
        <v>0</v>
      </c>
      <c r="K130" s="176">
        <f>AUGUSTUS!T129</f>
        <v>0</v>
      </c>
      <c r="L130" s="120">
        <f>AUGUSTUS!U129</f>
        <v>0</v>
      </c>
      <c r="M130" s="123">
        <f>AUGUSTUS!V129</f>
        <v>0</v>
      </c>
      <c r="N130" s="123">
        <f>AUGUSTUS!W129</f>
        <v>0</v>
      </c>
      <c r="O130" s="125">
        <f>AUGUSTUS!X129</f>
        <v>0</v>
      </c>
      <c r="P130" s="126">
        <f>AUGUSTUS!Y129</f>
        <v>0</v>
      </c>
      <c r="Q130" s="222" t="b">
        <f>IF(LEFT(AUGUSTUS!L129,1)="V",AUGUSTUS!R129+AUGUSTUS!U129)</f>
        <v>0</v>
      </c>
      <c r="R130" s="241">
        <f>AUGUSTUS!Z129</f>
        <v>0</v>
      </c>
      <c r="S130" s="242">
        <f>AUGUSTUS!AB129</f>
        <v>0</v>
      </c>
    </row>
    <row r="131" spans="1:19" ht="13.5" customHeight="1" thickBot="1" x14ac:dyDescent="0.25">
      <c r="A131" s="718"/>
      <c r="B131" s="127" t="e">
        <f>AUGUSTUS!C130</f>
        <v>#REF!</v>
      </c>
      <c r="C131" s="128">
        <f>AUGUSTUS!D130</f>
        <v>0</v>
      </c>
      <c r="D131" s="128">
        <f>AUGUSTUS!E130</f>
        <v>0</v>
      </c>
      <c r="E131" s="128">
        <f>AUGUSTUS!F130</f>
        <v>0</v>
      </c>
      <c r="F131" s="129">
        <f t="shared" si="1"/>
        <v>0</v>
      </c>
      <c r="G131" s="130">
        <f>AUGUSTUS!H130</f>
        <v>0</v>
      </c>
      <c r="H131" s="182">
        <f>AUGUSTUS!I130</f>
        <v>0</v>
      </c>
      <c r="I131" s="161">
        <f>AUGUSTUS!R130</f>
        <v>0</v>
      </c>
      <c r="J131" s="131">
        <f>AUGUSTUS!S130</f>
        <v>0</v>
      </c>
      <c r="K131" s="178">
        <f>AUGUSTUS!T130</f>
        <v>0</v>
      </c>
      <c r="L131" s="127">
        <f>AUGUSTUS!U130</f>
        <v>0</v>
      </c>
      <c r="M131" s="130">
        <f>AUGUSTUS!V130</f>
        <v>0</v>
      </c>
      <c r="N131" s="130">
        <f>AUGUSTUS!W130</f>
        <v>0</v>
      </c>
      <c r="O131" s="132">
        <f>AUGUSTUS!X130</f>
        <v>0</v>
      </c>
      <c r="P131" s="133">
        <f>AUGUSTUS!Y130</f>
        <v>0</v>
      </c>
      <c r="Q131" s="223" t="b">
        <f>IF(LEFT(AUGUSTUS!L130,1)="V",AUGUSTUS!R130+AUGUSTUS!U130)</f>
        <v>0</v>
      </c>
      <c r="R131" s="245">
        <f>AUGUSTUS!Z130</f>
        <v>0</v>
      </c>
      <c r="S131" s="246">
        <f>AUGUSTUS!AB130</f>
        <v>0</v>
      </c>
    </row>
    <row r="132" spans="1:19" ht="12.75" customHeight="1" x14ac:dyDescent="0.2">
      <c r="A132" s="716">
        <f>AUGUSTUS!B131</f>
        <v>42972</v>
      </c>
      <c r="B132" s="134">
        <f>AUGUSTUS!C131</f>
        <v>0</v>
      </c>
      <c r="C132" s="135">
        <f>AUGUSTUS!D131</f>
        <v>0</v>
      </c>
      <c r="D132" s="135">
        <f>AUGUSTUS!E131</f>
        <v>0</v>
      </c>
      <c r="E132" s="135">
        <f>AUGUSTUS!F131</f>
        <v>0</v>
      </c>
      <c r="F132" s="136">
        <f t="shared" si="1"/>
        <v>0</v>
      </c>
      <c r="G132" s="137">
        <f>AUGUSTUS!H131</f>
        <v>0</v>
      </c>
      <c r="H132" s="183">
        <f>AUGUSTUS!I131</f>
        <v>0</v>
      </c>
      <c r="I132" s="169">
        <f>AUGUSTUS!R131</f>
        <v>0</v>
      </c>
      <c r="J132" s="138">
        <f>AUGUSTUS!S131</f>
        <v>0</v>
      </c>
      <c r="K132" s="179">
        <f>AUGUSTUS!T131</f>
        <v>0</v>
      </c>
      <c r="L132" s="134">
        <f>AUGUSTUS!U131</f>
        <v>0</v>
      </c>
      <c r="M132" s="137">
        <f>AUGUSTUS!V131</f>
        <v>0</v>
      </c>
      <c r="N132" s="137">
        <f>AUGUSTUS!W131</f>
        <v>0</v>
      </c>
      <c r="O132" s="139">
        <f>AUGUSTUS!X131</f>
        <v>0</v>
      </c>
      <c r="P132" s="140">
        <f>AUGUSTUS!Y131</f>
        <v>0</v>
      </c>
      <c r="Q132" s="221" t="b">
        <f>IF(LEFT(AUGUSTUS!L131,1)="V",AUGUSTUS!R131+AUGUSTUS!U131)</f>
        <v>0</v>
      </c>
      <c r="R132" s="239">
        <f>AUGUSTUS!Z131</f>
        <v>0</v>
      </c>
      <c r="S132" s="240">
        <f>AUGUSTUS!AB131</f>
        <v>0</v>
      </c>
    </row>
    <row r="133" spans="1:19" ht="12.75" customHeight="1" x14ac:dyDescent="0.2">
      <c r="A133" s="717"/>
      <c r="B133" s="120">
        <f>AUGUSTUS!C132</f>
        <v>0</v>
      </c>
      <c r="C133" s="121">
        <f>AUGUSTUS!D132</f>
        <v>0</v>
      </c>
      <c r="D133" s="121">
        <f>AUGUSTUS!E132</f>
        <v>0</v>
      </c>
      <c r="E133" s="121">
        <f>AUGUSTUS!F132</f>
        <v>0</v>
      </c>
      <c r="F133" s="122">
        <f t="shared" si="1"/>
        <v>0</v>
      </c>
      <c r="G133" s="123">
        <f>AUGUSTUS!H132</f>
        <v>0</v>
      </c>
      <c r="H133" s="181">
        <f>AUGUSTUS!I132</f>
        <v>0</v>
      </c>
      <c r="I133" s="160">
        <f>AUGUSTUS!R132</f>
        <v>0</v>
      </c>
      <c r="J133" s="124">
        <f>AUGUSTUS!S132</f>
        <v>0</v>
      </c>
      <c r="K133" s="176">
        <f>AUGUSTUS!T132</f>
        <v>0</v>
      </c>
      <c r="L133" s="120">
        <f>AUGUSTUS!U132</f>
        <v>0</v>
      </c>
      <c r="M133" s="123">
        <f>AUGUSTUS!V132</f>
        <v>0</v>
      </c>
      <c r="N133" s="123">
        <f>AUGUSTUS!W132</f>
        <v>0</v>
      </c>
      <c r="O133" s="125">
        <f>AUGUSTUS!X132</f>
        <v>0</v>
      </c>
      <c r="P133" s="126">
        <f>AUGUSTUS!Y132</f>
        <v>0</v>
      </c>
      <c r="Q133" s="222" t="b">
        <f>IF(LEFT(AUGUSTUS!L132,1)="V",AUGUSTUS!R132+AUGUSTUS!U132)</f>
        <v>0</v>
      </c>
      <c r="R133" s="241">
        <f>AUGUSTUS!Z132</f>
        <v>0</v>
      </c>
      <c r="S133" s="242">
        <f>AUGUSTUS!AB132</f>
        <v>0</v>
      </c>
    </row>
    <row r="134" spans="1:19" ht="12.75" customHeight="1" x14ac:dyDescent="0.2">
      <c r="A134" s="717"/>
      <c r="B134" s="120">
        <f>AUGUSTUS!C133</f>
        <v>0</v>
      </c>
      <c r="C134" s="121">
        <f>AUGUSTUS!D133</f>
        <v>0</v>
      </c>
      <c r="D134" s="121">
        <f>AUGUSTUS!E133</f>
        <v>0</v>
      </c>
      <c r="E134" s="121">
        <f>AUGUSTUS!F133</f>
        <v>0</v>
      </c>
      <c r="F134" s="122">
        <f t="shared" si="1"/>
        <v>0</v>
      </c>
      <c r="G134" s="123">
        <f>AUGUSTUS!H133</f>
        <v>0</v>
      </c>
      <c r="H134" s="181">
        <f>AUGUSTUS!I133</f>
        <v>0</v>
      </c>
      <c r="I134" s="160">
        <f>AUGUSTUS!R133</f>
        <v>0</v>
      </c>
      <c r="J134" s="124">
        <f>AUGUSTUS!S133</f>
        <v>0</v>
      </c>
      <c r="K134" s="176">
        <f>AUGUSTUS!T133</f>
        <v>0</v>
      </c>
      <c r="L134" s="120">
        <f>AUGUSTUS!U133</f>
        <v>0</v>
      </c>
      <c r="M134" s="123">
        <f>AUGUSTUS!V133</f>
        <v>0</v>
      </c>
      <c r="N134" s="123">
        <f>AUGUSTUS!W133</f>
        <v>0</v>
      </c>
      <c r="O134" s="125">
        <f>AUGUSTUS!X133</f>
        <v>0</v>
      </c>
      <c r="P134" s="126">
        <f>AUGUSTUS!Y133</f>
        <v>0</v>
      </c>
      <c r="Q134" s="222" t="b">
        <f>IF(LEFT(AUGUSTUS!L133,1)="V",AUGUSTUS!R133+AUGUSTUS!U133)</f>
        <v>0</v>
      </c>
      <c r="R134" s="241">
        <f>AUGUSTUS!Z133</f>
        <v>0</v>
      </c>
      <c r="S134" s="242">
        <f>AUGUSTUS!AB133</f>
        <v>0</v>
      </c>
    </row>
    <row r="135" spans="1:19" ht="12.75" customHeight="1" x14ac:dyDescent="0.2">
      <c r="A135" s="717"/>
      <c r="B135" s="120">
        <f>AUGUSTUS!C134</f>
        <v>0</v>
      </c>
      <c r="C135" s="121">
        <f>AUGUSTUS!D134</f>
        <v>0</v>
      </c>
      <c r="D135" s="121">
        <f>AUGUSTUS!E134</f>
        <v>0</v>
      </c>
      <c r="E135" s="121">
        <f>AUGUSTUS!F134</f>
        <v>0</v>
      </c>
      <c r="F135" s="122">
        <f t="shared" ref="F135:F161" si="2">D135-C135-E135</f>
        <v>0</v>
      </c>
      <c r="G135" s="123">
        <f>AUGUSTUS!H134</f>
        <v>0</v>
      </c>
      <c r="H135" s="181">
        <f>AUGUSTUS!I134</f>
        <v>0</v>
      </c>
      <c r="I135" s="160">
        <f>AUGUSTUS!R134</f>
        <v>0</v>
      </c>
      <c r="J135" s="124">
        <f>AUGUSTUS!S134</f>
        <v>0</v>
      </c>
      <c r="K135" s="176">
        <f>AUGUSTUS!T134</f>
        <v>0</v>
      </c>
      <c r="L135" s="120">
        <f>AUGUSTUS!U134</f>
        <v>0</v>
      </c>
      <c r="M135" s="123">
        <f>AUGUSTUS!V134</f>
        <v>0</v>
      </c>
      <c r="N135" s="123">
        <f>AUGUSTUS!W134</f>
        <v>0</v>
      </c>
      <c r="O135" s="125">
        <f>AUGUSTUS!X134</f>
        <v>0</v>
      </c>
      <c r="P135" s="126">
        <f>AUGUSTUS!Y134</f>
        <v>0</v>
      </c>
      <c r="Q135" s="222" t="b">
        <f>IF(LEFT(AUGUSTUS!L134,1)="V",AUGUSTUS!R134+AUGUSTUS!U134)</f>
        <v>0</v>
      </c>
      <c r="R135" s="241">
        <f>AUGUSTUS!Z134</f>
        <v>0</v>
      </c>
      <c r="S135" s="242">
        <f>AUGUSTUS!AB134</f>
        <v>0</v>
      </c>
    </row>
    <row r="136" spans="1:19" ht="13.5" customHeight="1" thickBot="1" x14ac:dyDescent="0.25">
      <c r="A136" s="718"/>
      <c r="B136" s="141" t="e">
        <f>AUGUSTUS!C135</f>
        <v>#REF!</v>
      </c>
      <c r="C136" s="142">
        <f>AUGUSTUS!D135</f>
        <v>0</v>
      </c>
      <c r="D136" s="142">
        <f>AUGUSTUS!E135</f>
        <v>0</v>
      </c>
      <c r="E136" s="142">
        <f>AUGUSTUS!F135</f>
        <v>0</v>
      </c>
      <c r="F136" s="143">
        <f t="shared" si="2"/>
        <v>0</v>
      </c>
      <c r="G136" s="144">
        <f>AUGUSTUS!H135</f>
        <v>0</v>
      </c>
      <c r="H136" s="184">
        <f>AUGUSTUS!I135</f>
        <v>0</v>
      </c>
      <c r="I136" s="168">
        <f>AUGUSTUS!R135</f>
        <v>0</v>
      </c>
      <c r="J136" s="145">
        <f>AUGUSTUS!S135</f>
        <v>0</v>
      </c>
      <c r="K136" s="177">
        <f>AUGUSTUS!T135</f>
        <v>0</v>
      </c>
      <c r="L136" s="141">
        <f>AUGUSTUS!U135</f>
        <v>0</v>
      </c>
      <c r="M136" s="144">
        <f>AUGUSTUS!V135</f>
        <v>0</v>
      </c>
      <c r="N136" s="144">
        <f>AUGUSTUS!W135</f>
        <v>0</v>
      </c>
      <c r="O136" s="146">
        <f>AUGUSTUS!X135</f>
        <v>0</v>
      </c>
      <c r="P136" s="147">
        <f>AUGUSTUS!Y135</f>
        <v>0</v>
      </c>
      <c r="Q136" s="224" t="b">
        <f>IF(LEFT(AUGUSTUS!L135,1)="V",AUGUSTUS!R135+AUGUSTUS!U135)</f>
        <v>0</v>
      </c>
      <c r="R136" s="243">
        <f>AUGUSTUS!Z135</f>
        <v>0</v>
      </c>
      <c r="S136" s="244">
        <f>AUGUSTUS!AB135</f>
        <v>0</v>
      </c>
    </row>
    <row r="137" spans="1:19" ht="12.75" customHeight="1" x14ac:dyDescent="0.2">
      <c r="A137" s="716">
        <f>AUGUSTUS!B136</f>
        <v>42973</v>
      </c>
      <c r="B137" s="113">
        <f>AUGUSTUS!C136</f>
        <v>0</v>
      </c>
      <c r="C137" s="114">
        <f>AUGUSTUS!D136</f>
        <v>0</v>
      </c>
      <c r="D137" s="114">
        <f>AUGUSTUS!E136</f>
        <v>0</v>
      </c>
      <c r="E137" s="114">
        <f>AUGUSTUS!F136</f>
        <v>0</v>
      </c>
      <c r="F137" s="115">
        <f t="shared" si="2"/>
        <v>0</v>
      </c>
      <c r="G137" s="116">
        <f>AUGUSTUS!H136</f>
        <v>0</v>
      </c>
      <c r="H137" s="180">
        <f>AUGUSTUS!I136</f>
        <v>0</v>
      </c>
      <c r="I137" s="159">
        <f>AUGUSTUS!R136</f>
        <v>0</v>
      </c>
      <c r="J137" s="117">
        <f>AUGUSTUS!S136</f>
        <v>0</v>
      </c>
      <c r="K137" s="175">
        <f>AUGUSTUS!T136</f>
        <v>0</v>
      </c>
      <c r="L137" s="113">
        <f>AUGUSTUS!U136</f>
        <v>0</v>
      </c>
      <c r="M137" s="116">
        <f>AUGUSTUS!V136</f>
        <v>0</v>
      </c>
      <c r="N137" s="116">
        <f>AUGUSTUS!W136</f>
        <v>0</v>
      </c>
      <c r="O137" s="118">
        <f>AUGUSTUS!X136</f>
        <v>0</v>
      </c>
      <c r="P137" s="119">
        <f>AUGUSTUS!Y136</f>
        <v>0</v>
      </c>
      <c r="Q137" s="221" t="b">
        <f>IF(LEFT(AUGUSTUS!L136,1)="V",AUGUSTUS!R136+AUGUSTUS!U136)</f>
        <v>0</v>
      </c>
      <c r="R137" s="239">
        <f>AUGUSTUS!Z136</f>
        <v>0</v>
      </c>
      <c r="S137" s="240">
        <f>AUGUSTUS!AB136</f>
        <v>0</v>
      </c>
    </row>
    <row r="138" spans="1:19" ht="12.75" customHeight="1" x14ac:dyDescent="0.2">
      <c r="A138" s="717"/>
      <c r="B138" s="120">
        <f>AUGUSTUS!C137</f>
        <v>0</v>
      </c>
      <c r="C138" s="121">
        <f>AUGUSTUS!D137</f>
        <v>0</v>
      </c>
      <c r="D138" s="121">
        <f>AUGUSTUS!E137</f>
        <v>0</v>
      </c>
      <c r="E138" s="121">
        <f>AUGUSTUS!F137</f>
        <v>0</v>
      </c>
      <c r="F138" s="122">
        <f t="shared" si="2"/>
        <v>0</v>
      </c>
      <c r="G138" s="123">
        <f>AUGUSTUS!H137</f>
        <v>0</v>
      </c>
      <c r="H138" s="181">
        <f>AUGUSTUS!I137</f>
        <v>0</v>
      </c>
      <c r="I138" s="160">
        <f>AUGUSTUS!R137</f>
        <v>0</v>
      </c>
      <c r="J138" s="124">
        <f>AUGUSTUS!S137</f>
        <v>0</v>
      </c>
      <c r="K138" s="176">
        <f>AUGUSTUS!T137</f>
        <v>0</v>
      </c>
      <c r="L138" s="120">
        <f>AUGUSTUS!U137</f>
        <v>0</v>
      </c>
      <c r="M138" s="123">
        <f>AUGUSTUS!V137</f>
        <v>0</v>
      </c>
      <c r="N138" s="123">
        <f>AUGUSTUS!W137</f>
        <v>0</v>
      </c>
      <c r="O138" s="125">
        <f>AUGUSTUS!X137</f>
        <v>0</v>
      </c>
      <c r="P138" s="126">
        <f>AUGUSTUS!Y137</f>
        <v>0</v>
      </c>
      <c r="Q138" s="222" t="b">
        <f>IF(LEFT(AUGUSTUS!L137,1)="V",AUGUSTUS!R137+AUGUSTUS!U137)</f>
        <v>0</v>
      </c>
      <c r="R138" s="241">
        <f>AUGUSTUS!Z137</f>
        <v>0</v>
      </c>
      <c r="S138" s="242">
        <f>AUGUSTUS!AB137</f>
        <v>0</v>
      </c>
    </row>
    <row r="139" spans="1:19" ht="12.75" customHeight="1" x14ac:dyDescent="0.2">
      <c r="A139" s="717"/>
      <c r="B139" s="120">
        <f>AUGUSTUS!C138</f>
        <v>0</v>
      </c>
      <c r="C139" s="121">
        <f>AUGUSTUS!D138</f>
        <v>0</v>
      </c>
      <c r="D139" s="121">
        <f>AUGUSTUS!E138</f>
        <v>0</v>
      </c>
      <c r="E139" s="121">
        <f>AUGUSTUS!F138</f>
        <v>0</v>
      </c>
      <c r="F139" s="122">
        <f t="shared" si="2"/>
        <v>0</v>
      </c>
      <c r="G139" s="123">
        <f>AUGUSTUS!H138</f>
        <v>0</v>
      </c>
      <c r="H139" s="181">
        <f>AUGUSTUS!I138</f>
        <v>0</v>
      </c>
      <c r="I139" s="160">
        <f>AUGUSTUS!R138</f>
        <v>0</v>
      </c>
      <c r="J139" s="124">
        <f>AUGUSTUS!S138</f>
        <v>0</v>
      </c>
      <c r="K139" s="176">
        <f>AUGUSTUS!T138</f>
        <v>0</v>
      </c>
      <c r="L139" s="120">
        <f>AUGUSTUS!U138</f>
        <v>0</v>
      </c>
      <c r="M139" s="123">
        <f>AUGUSTUS!V138</f>
        <v>0</v>
      </c>
      <c r="N139" s="123">
        <f>AUGUSTUS!W138</f>
        <v>0</v>
      </c>
      <c r="O139" s="125">
        <f>AUGUSTUS!X138</f>
        <v>0</v>
      </c>
      <c r="P139" s="126">
        <f>AUGUSTUS!Y138</f>
        <v>0</v>
      </c>
      <c r="Q139" s="222" t="b">
        <f>IF(LEFT(AUGUSTUS!L138,1)="V",AUGUSTUS!R138+AUGUSTUS!U138)</f>
        <v>0</v>
      </c>
      <c r="R139" s="241">
        <f>AUGUSTUS!Z138</f>
        <v>0</v>
      </c>
      <c r="S139" s="242">
        <f>AUGUSTUS!AB138</f>
        <v>0</v>
      </c>
    </row>
    <row r="140" spans="1:19" ht="12.75" customHeight="1" x14ac:dyDescent="0.2">
      <c r="A140" s="717"/>
      <c r="B140" s="120">
        <f>AUGUSTUS!C139</f>
        <v>0</v>
      </c>
      <c r="C140" s="121">
        <f>AUGUSTUS!D139</f>
        <v>0</v>
      </c>
      <c r="D140" s="121">
        <f>AUGUSTUS!E139</f>
        <v>0</v>
      </c>
      <c r="E140" s="121">
        <f>AUGUSTUS!F139</f>
        <v>0</v>
      </c>
      <c r="F140" s="122">
        <f t="shared" si="2"/>
        <v>0</v>
      </c>
      <c r="G140" s="123">
        <f>AUGUSTUS!H139</f>
        <v>0</v>
      </c>
      <c r="H140" s="181">
        <f>AUGUSTUS!I139</f>
        <v>0</v>
      </c>
      <c r="I140" s="160">
        <f>AUGUSTUS!R139</f>
        <v>0</v>
      </c>
      <c r="J140" s="124">
        <f>AUGUSTUS!S139</f>
        <v>0</v>
      </c>
      <c r="K140" s="176">
        <f>AUGUSTUS!T139</f>
        <v>0</v>
      </c>
      <c r="L140" s="120">
        <f>AUGUSTUS!U139</f>
        <v>0</v>
      </c>
      <c r="M140" s="123">
        <f>AUGUSTUS!V139</f>
        <v>0</v>
      </c>
      <c r="N140" s="123">
        <f>AUGUSTUS!W139</f>
        <v>0</v>
      </c>
      <c r="O140" s="125">
        <f>AUGUSTUS!X139</f>
        <v>0</v>
      </c>
      <c r="P140" s="126">
        <f>AUGUSTUS!Y139</f>
        <v>0</v>
      </c>
      <c r="Q140" s="222" t="b">
        <f>IF(LEFT(AUGUSTUS!L139,1)="V",AUGUSTUS!R139+AUGUSTUS!U139)</f>
        <v>0</v>
      </c>
      <c r="R140" s="241">
        <f>AUGUSTUS!Z139</f>
        <v>0</v>
      </c>
      <c r="S140" s="242">
        <f>AUGUSTUS!AB139</f>
        <v>0</v>
      </c>
    </row>
    <row r="141" spans="1:19" ht="13.5" customHeight="1" thickBot="1" x14ac:dyDescent="0.25">
      <c r="A141" s="718"/>
      <c r="B141" s="127" t="e">
        <f>AUGUSTUS!C140</f>
        <v>#REF!</v>
      </c>
      <c r="C141" s="128">
        <f>AUGUSTUS!D140</f>
        <v>0</v>
      </c>
      <c r="D141" s="128">
        <f>AUGUSTUS!E140</f>
        <v>0</v>
      </c>
      <c r="E141" s="128">
        <f>AUGUSTUS!F140</f>
        <v>0</v>
      </c>
      <c r="F141" s="129">
        <f t="shared" si="2"/>
        <v>0</v>
      </c>
      <c r="G141" s="130">
        <f>AUGUSTUS!H140</f>
        <v>0</v>
      </c>
      <c r="H141" s="182">
        <f>AUGUSTUS!I140</f>
        <v>0</v>
      </c>
      <c r="I141" s="161">
        <f>AUGUSTUS!R140</f>
        <v>0</v>
      </c>
      <c r="J141" s="131">
        <f>AUGUSTUS!S140</f>
        <v>0</v>
      </c>
      <c r="K141" s="178">
        <f>AUGUSTUS!T140</f>
        <v>0</v>
      </c>
      <c r="L141" s="127">
        <f>AUGUSTUS!U140</f>
        <v>0</v>
      </c>
      <c r="M141" s="130">
        <f>AUGUSTUS!V140</f>
        <v>0</v>
      </c>
      <c r="N141" s="130">
        <f>AUGUSTUS!W140</f>
        <v>0</v>
      </c>
      <c r="O141" s="132">
        <f>AUGUSTUS!X140</f>
        <v>0</v>
      </c>
      <c r="P141" s="133">
        <f>AUGUSTUS!Y140</f>
        <v>0</v>
      </c>
      <c r="Q141" s="224" t="b">
        <f>IF(LEFT(AUGUSTUS!L140,1)="V",AUGUSTUS!R140+AUGUSTUS!U140)</f>
        <v>0</v>
      </c>
      <c r="R141" s="243">
        <f>AUGUSTUS!Z140</f>
        <v>0</v>
      </c>
      <c r="S141" s="244">
        <f>AUGUSTUS!AB140</f>
        <v>0</v>
      </c>
    </row>
    <row r="142" spans="1:19" ht="12.75" customHeight="1" x14ac:dyDescent="0.2">
      <c r="A142" s="716">
        <f>AUGUSTUS!B141</f>
        <v>42974</v>
      </c>
      <c r="B142" s="113">
        <f>AUGUSTUS!C141</f>
        <v>0</v>
      </c>
      <c r="C142" s="114">
        <f>AUGUSTUS!D141</f>
        <v>0</v>
      </c>
      <c r="D142" s="114">
        <f>AUGUSTUS!E141</f>
        <v>0</v>
      </c>
      <c r="E142" s="114">
        <f>AUGUSTUS!F141</f>
        <v>0</v>
      </c>
      <c r="F142" s="115">
        <f t="shared" si="2"/>
        <v>0</v>
      </c>
      <c r="G142" s="116">
        <f>AUGUSTUS!H141</f>
        <v>0</v>
      </c>
      <c r="H142" s="180">
        <f>AUGUSTUS!I141</f>
        <v>0</v>
      </c>
      <c r="I142" s="159">
        <f>AUGUSTUS!R141</f>
        <v>0</v>
      </c>
      <c r="J142" s="117">
        <f>AUGUSTUS!S141</f>
        <v>0</v>
      </c>
      <c r="K142" s="175">
        <f>AUGUSTUS!T141</f>
        <v>0</v>
      </c>
      <c r="L142" s="113">
        <f>AUGUSTUS!U141</f>
        <v>0</v>
      </c>
      <c r="M142" s="116">
        <f>AUGUSTUS!V141</f>
        <v>0</v>
      </c>
      <c r="N142" s="116">
        <f>AUGUSTUS!W141</f>
        <v>0</v>
      </c>
      <c r="O142" s="118">
        <f>AUGUSTUS!X141</f>
        <v>0</v>
      </c>
      <c r="P142" s="119">
        <f>AUGUSTUS!Y141</f>
        <v>0</v>
      </c>
      <c r="Q142" s="221" t="b">
        <f>IF(LEFT(AUGUSTUS!L141,1)="V",AUGUSTUS!R141+AUGUSTUS!U141)</f>
        <v>0</v>
      </c>
      <c r="R142" s="239">
        <f>AUGUSTUS!Z141</f>
        <v>0</v>
      </c>
      <c r="S142" s="240">
        <f>AUGUSTUS!AB141</f>
        <v>0</v>
      </c>
    </row>
    <row r="143" spans="1:19" ht="12.75" customHeight="1" x14ac:dyDescent="0.2">
      <c r="A143" s="717"/>
      <c r="B143" s="120">
        <f>AUGUSTUS!C142</f>
        <v>0</v>
      </c>
      <c r="C143" s="121">
        <f>AUGUSTUS!D142</f>
        <v>0</v>
      </c>
      <c r="D143" s="121">
        <f>AUGUSTUS!E142</f>
        <v>0</v>
      </c>
      <c r="E143" s="121">
        <f>AUGUSTUS!F142</f>
        <v>0</v>
      </c>
      <c r="F143" s="122">
        <f t="shared" si="2"/>
        <v>0</v>
      </c>
      <c r="G143" s="123">
        <f>AUGUSTUS!H142</f>
        <v>0</v>
      </c>
      <c r="H143" s="181">
        <f>AUGUSTUS!I142</f>
        <v>0</v>
      </c>
      <c r="I143" s="160">
        <f>AUGUSTUS!R142</f>
        <v>0</v>
      </c>
      <c r="J143" s="124">
        <f>AUGUSTUS!S142</f>
        <v>0</v>
      </c>
      <c r="K143" s="176">
        <f>AUGUSTUS!T142</f>
        <v>0</v>
      </c>
      <c r="L143" s="120">
        <f>AUGUSTUS!U142</f>
        <v>0</v>
      </c>
      <c r="M143" s="123">
        <f>AUGUSTUS!V142</f>
        <v>0</v>
      </c>
      <c r="N143" s="123">
        <f>AUGUSTUS!W142</f>
        <v>0</v>
      </c>
      <c r="O143" s="125">
        <f>AUGUSTUS!X142</f>
        <v>0</v>
      </c>
      <c r="P143" s="126">
        <f>AUGUSTUS!Y142</f>
        <v>0</v>
      </c>
      <c r="Q143" s="222" t="b">
        <f>IF(LEFT(AUGUSTUS!L142,1)="V",AUGUSTUS!R142+AUGUSTUS!U142)</f>
        <v>0</v>
      </c>
      <c r="R143" s="241">
        <f>AUGUSTUS!Z142</f>
        <v>0</v>
      </c>
      <c r="S143" s="242">
        <f>AUGUSTUS!AB142</f>
        <v>0</v>
      </c>
    </row>
    <row r="144" spans="1:19" ht="12.75" customHeight="1" x14ac:dyDescent="0.2">
      <c r="A144" s="717"/>
      <c r="B144" s="120">
        <f>AUGUSTUS!C143</f>
        <v>0</v>
      </c>
      <c r="C144" s="121">
        <f>AUGUSTUS!D143</f>
        <v>0</v>
      </c>
      <c r="D144" s="121">
        <f>AUGUSTUS!E143</f>
        <v>0</v>
      </c>
      <c r="E144" s="121">
        <f>AUGUSTUS!F143</f>
        <v>0</v>
      </c>
      <c r="F144" s="122">
        <f t="shared" si="2"/>
        <v>0</v>
      </c>
      <c r="G144" s="123">
        <f>AUGUSTUS!H143</f>
        <v>0</v>
      </c>
      <c r="H144" s="181">
        <f>AUGUSTUS!I143</f>
        <v>0</v>
      </c>
      <c r="I144" s="160">
        <f>AUGUSTUS!R143</f>
        <v>0</v>
      </c>
      <c r="J144" s="124">
        <f>AUGUSTUS!S143</f>
        <v>0</v>
      </c>
      <c r="K144" s="176">
        <f>AUGUSTUS!T143</f>
        <v>0</v>
      </c>
      <c r="L144" s="120">
        <f>AUGUSTUS!U143</f>
        <v>0</v>
      </c>
      <c r="M144" s="123">
        <f>AUGUSTUS!V143</f>
        <v>0</v>
      </c>
      <c r="N144" s="123">
        <f>AUGUSTUS!W143</f>
        <v>0</v>
      </c>
      <c r="O144" s="125">
        <f>AUGUSTUS!X143</f>
        <v>0</v>
      </c>
      <c r="P144" s="126">
        <f>AUGUSTUS!Y143</f>
        <v>0</v>
      </c>
      <c r="Q144" s="222" t="b">
        <f>IF(LEFT(AUGUSTUS!L143,1)="V",AUGUSTUS!R143+AUGUSTUS!U143)</f>
        <v>0</v>
      </c>
      <c r="R144" s="241">
        <f>AUGUSTUS!Z143</f>
        <v>0</v>
      </c>
      <c r="S144" s="242">
        <f>AUGUSTUS!AB143</f>
        <v>0</v>
      </c>
    </row>
    <row r="145" spans="1:19" ht="12.75" customHeight="1" x14ac:dyDescent="0.2">
      <c r="A145" s="717"/>
      <c r="B145" s="120">
        <f>AUGUSTUS!C144</f>
        <v>0</v>
      </c>
      <c r="C145" s="121">
        <f>AUGUSTUS!D144</f>
        <v>0</v>
      </c>
      <c r="D145" s="121">
        <f>AUGUSTUS!E144</f>
        <v>0</v>
      </c>
      <c r="E145" s="121">
        <f>AUGUSTUS!F144</f>
        <v>0</v>
      </c>
      <c r="F145" s="122">
        <f t="shared" si="2"/>
        <v>0</v>
      </c>
      <c r="G145" s="123">
        <f>AUGUSTUS!H144</f>
        <v>0</v>
      </c>
      <c r="H145" s="181">
        <f>AUGUSTUS!I144</f>
        <v>0</v>
      </c>
      <c r="I145" s="160">
        <f>AUGUSTUS!R144</f>
        <v>0</v>
      </c>
      <c r="J145" s="124">
        <f>AUGUSTUS!S144</f>
        <v>0</v>
      </c>
      <c r="K145" s="176">
        <f>AUGUSTUS!T144</f>
        <v>0</v>
      </c>
      <c r="L145" s="120">
        <f>AUGUSTUS!U144</f>
        <v>0</v>
      </c>
      <c r="M145" s="123">
        <f>AUGUSTUS!V144</f>
        <v>0</v>
      </c>
      <c r="N145" s="123">
        <f>AUGUSTUS!W144</f>
        <v>0</v>
      </c>
      <c r="O145" s="125">
        <f>AUGUSTUS!X144</f>
        <v>0</v>
      </c>
      <c r="P145" s="126">
        <f>AUGUSTUS!Y144</f>
        <v>0</v>
      </c>
      <c r="Q145" s="222" t="b">
        <f>IF(LEFT(AUGUSTUS!L144,1)="V",AUGUSTUS!R144+AUGUSTUS!U144)</f>
        <v>0</v>
      </c>
      <c r="R145" s="241">
        <f>AUGUSTUS!Z144</f>
        <v>0</v>
      </c>
      <c r="S145" s="242">
        <f>AUGUSTUS!AB144</f>
        <v>0</v>
      </c>
    </row>
    <row r="146" spans="1:19" ht="13.5" customHeight="1" thickBot="1" x14ac:dyDescent="0.25">
      <c r="A146" s="718"/>
      <c r="B146" s="127" t="e">
        <f>AUGUSTUS!C145</f>
        <v>#REF!</v>
      </c>
      <c r="C146" s="128">
        <f>AUGUSTUS!D145</f>
        <v>0</v>
      </c>
      <c r="D146" s="128">
        <f>AUGUSTUS!E145</f>
        <v>0</v>
      </c>
      <c r="E146" s="128">
        <f>AUGUSTUS!F145</f>
        <v>0</v>
      </c>
      <c r="F146" s="129">
        <f t="shared" si="2"/>
        <v>0</v>
      </c>
      <c r="G146" s="130">
        <f>AUGUSTUS!H145</f>
        <v>0</v>
      </c>
      <c r="H146" s="182">
        <f>AUGUSTUS!I145</f>
        <v>0</v>
      </c>
      <c r="I146" s="161">
        <f>AUGUSTUS!R145</f>
        <v>0</v>
      </c>
      <c r="J146" s="131">
        <f>AUGUSTUS!S145</f>
        <v>0</v>
      </c>
      <c r="K146" s="178">
        <f>AUGUSTUS!T145</f>
        <v>0</v>
      </c>
      <c r="L146" s="127">
        <f>AUGUSTUS!U145</f>
        <v>0</v>
      </c>
      <c r="M146" s="130">
        <f>AUGUSTUS!V145</f>
        <v>0</v>
      </c>
      <c r="N146" s="130">
        <f>AUGUSTUS!W145</f>
        <v>0</v>
      </c>
      <c r="O146" s="132">
        <f>AUGUSTUS!X145</f>
        <v>0</v>
      </c>
      <c r="P146" s="133">
        <f>AUGUSTUS!Y145</f>
        <v>0</v>
      </c>
      <c r="Q146" s="224" t="b">
        <f>IF(LEFT(AUGUSTUS!L145,1)="V",AUGUSTUS!R145+AUGUSTUS!U145)</f>
        <v>0</v>
      </c>
      <c r="R146" s="243">
        <f>AUGUSTUS!Z145</f>
        <v>0</v>
      </c>
      <c r="S146" s="244">
        <f>AUGUSTUS!AB145</f>
        <v>0</v>
      </c>
    </row>
    <row r="147" spans="1:19" ht="12.75" customHeight="1" x14ac:dyDescent="0.2">
      <c r="A147" s="716">
        <f>AUGUSTUS!B146</f>
        <v>42975</v>
      </c>
      <c r="B147" s="113">
        <f>AUGUSTUS!C146</f>
        <v>0</v>
      </c>
      <c r="C147" s="114">
        <f>AUGUSTUS!D146</f>
        <v>0</v>
      </c>
      <c r="D147" s="114">
        <f>AUGUSTUS!E146</f>
        <v>0</v>
      </c>
      <c r="E147" s="114">
        <f>AUGUSTUS!F146</f>
        <v>0</v>
      </c>
      <c r="F147" s="115">
        <f t="shared" si="2"/>
        <v>0</v>
      </c>
      <c r="G147" s="116">
        <f>AUGUSTUS!H146</f>
        <v>0</v>
      </c>
      <c r="H147" s="180">
        <f>AUGUSTUS!I146</f>
        <v>0</v>
      </c>
      <c r="I147" s="159">
        <f>AUGUSTUS!R146</f>
        <v>0</v>
      </c>
      <c r="J147" s="117">
        <f>AUGUSTUS!S146</f>
        <v>0</v>
      </c>
      <c r="K147" s="175">
        <f>AUGUSTUS!T146</f>
        <v>0</v>
      </c>
      <c r="L147" s="113">
        <f>AUGUSTUS!U146</f>
        <v>0</v>
      </c>
      <c r="M147" s="116">
        <f>AUGUSTUS!V146</f>
        <v>0</v>
      </c>
      <c r="N147" s="116">
        <f>AUGUSTUS!W146</f>
        <v>0</v>
      </c>
      <c r="O147" s="118">
        <f>AUGUSTUS!X146</f>
        <v>0</v>
      </c>
      <c r="P147" s="119">
        <f>AUGUSTUS!Y146</f>
        <v>0</v>
      </c>
      <c r="Q147" s="221" t="b">
        <f>IF(LEFT(AUGUSTUS!L146,1)="V",AUGUSTUS!R146+AUGUSTUS!U146)</f>
        <v>0</v>
      </c>
      <c r="R147" s="239">
        <f>AUGUSTUS!Z146</f>
        <v>0</v>
      </c>
      <c r="S147" s="240">
        <f>AUGUSTUS!AB146</f>
        <v>0</v>
      </c>
    </row>
    <row r="148" spans="1:19" ht="12.75" customHeight="1" x14ac:dyDescent="0.2">
      <c r="A148" s="717"/>
      <c r="B148" s="120">
        <f>AUGUSTUS!C147</f>
        <v>0</v>
      </c>
      <c r="C148" s="121">
        <f>AUGUSTUS!D147</f>
        <v>0</v>
      </c>
      <c r="D148" s="121">
        <f>AUGUSTUS!E147</f>
        <v>0</v>
      </c>
      <c r="E148" s="121">
        <f>AUGUSTUS!F147</f>
        <v>0</v>
      </c>
      <c r="F148" s="122">
        <f t="shared" si="2"/>
        <v>0</v>
      </c>
      <c r="G148" s="123">
        <f>AUGUSTUS!H147</f>
        <v>0</v>
      </c>
      <c r="H148" s="181">
        <f>AUGUSTUS!I147</f>
        <v>0</v>
      </c>
      <c r="I148" s="160">
        <f>AUGUSTUS!R147</f>
        <v>0</v>
      </c>
      <c r="J148" s="124">
        <f>AUGUSTUS!S147</f>
        <v>0</v>
      </c>
      <c r="K148" s="176">
        <f>AUGUSTUS!T147</f>
        <v>0</v>
      </c>
      <c r="L148" s="120">
        <f>AUGUSTUS!U147</f>
        <v>0</v>
      </c>
      <c r="M148" s="123">
        <f>AUGUSTUS!V147</f>
        <v>0</v>
      </c>
      <c r="N148" s="123">
        <f>AUGUSTUS!W147</f>
        <v>0</v>
      </c>
      <c r="O148" s="125">
        <f>AUGUSTUS!X147</f>
        <v>0</v>
      </c>
      <c r="P148" s="126">
        <f>AUGUSTUS!Y147</f>
        <v>0</v>
      </c>
      <c r="Q148" s="222" t="b">
        <f>IF(LEFT(AUGUSTUS!L147,1)="V",AUGUSTUS!R147+AUGUSTUS!U147)</f>
        <v>0</v>
      </c>
      <c r="R148" s="241">
        <f>AUGUSTUS!Z147</f>
        <v>0</v>
      </c>
      <c r="S148" s="242">
        <f>AUGUSTUS!AB147</f>
        <v>0</v>
      </c>
    </row>
    <row r="149" spans="1:19" ht="12.75" customHeight="1" x14ac:dyDescent="0.2">
      <c r="A149" s="717"/>
      <c r="B149" s="120">
        <f>AUGUSTUS!C148</f>
        <v>0</v>
      </c>
      <c r="C149" s="121">
        <f>AUGUSTUS!D148</f>
        <v>0</v>
      </c>
      <c r="D149" s="121">
        <f>AUGUSTUS!E148</f>
        <v>0</v>
      </c>
      <c r="E149" s="121">
        <f>AUGUSTUS!F148</f>
        <v>0</v>
      </c>
      <c r="F149" s="122">
        <f t="shared" si="2"/>
        <v>0</v>
      </c>
      <c r="G149" s="123">
        <f>AUGUSTUS!H148</f>
        <v>0</v>
      </c>
      <c r="H149" s="181">
        <f>AUGUSTUS!I148</f>
        <v>0</v>
      </c>
      <c r="I149" s="160">
        <f>AUGUSTUS!R148</f>
        <v>0</v>
      </c>
      <c r="J149" s="124">
        <f>AUGUSTUS!S148</f>
        <v>0</v>
      </c>
      <c r="K149" s="176">
        <f>AUGUSTUS!T148</f>
        <v>0</v>
      </c>
      <c r="L149" s="120">
        <f>AUGUSTUS!U148</f>
        <v>0</v>
      </c>
      <c r="M149" s="123">
        <f>AUGUSTUS!V148</f>
        <v>0</v>
      </c>
      <c r="N149" s="123">
        <f>AUGUSTUS!W148</f>
        <v>0</v>
      </c>
      <c r="O149" s="125">
        <f>AUGUSTUS!X148</f>
        <v>0</v>
      </c>
      <c r="P149" s="126">
        <f>AUGUSTUS!Y148</f>
        <v>0</v>
      </c>
      <c r="Q149" s="222" t="b">
        <f>IF(LEFT(AUGUSTUS!L148,1)="V",AUGUSTUS!R148+AUGUSTUS!U148)</f>
        <v>0</v>
      </c>
      <c r="R149" s="241">
        <f>AUGUSTUS!Z148</f>
        <v>0</v>
      </c>
      <c r="S149" s="242">
        <f>AUGUSTUS!AB148</f>
        <v>0</v>
      </c>
    </row>
    <row r="150" spans="1:19" ht="12.75" customHeight="1" x14ac:dyDescent="0.2">
      <c r="A150" s="717"/>
      <c r="B150" s="120">
        <f>AUGUSTUS!C149</f>
        <v>0</v>
      </c>
      <c r="C150" s="121">
        <f>AUGUSTUS!D149</f>
        <v>0</v>
      </c>
      <c r="D150" s="121">
        <f>AUGUSTUS!E149</f>
        <v>0</v>
      </c>
      <c r="E150" s="121">
        <f>AUGUSTUS!F149</f>
        <v>0</v>
      </c>
      <c r="F150" s="122">
        <f t="shared" si="2"/>
        <v>0</v>
      </c>
      <c r="G150" s="123">
        <f>AUGUSTUS!H149</f>
        <v>0</v>
      </c>
      <c r="H150" s="181">
        <f>AUGUSTUS!I149</f>
        <v>0</v>
      </c>
      <c r="I150" s="160">
        <f>AUGUSTUS!R149</f>
        <v>0</v>
      </c>
      <c r="J150" s="124">
        <f>AUGUSTUS!S149</f>
        <v>0</v>
      </c>
      <c r="K150" s="176">
        <f>AUGUSTUS!T149</f>
        <v>0</v>
      </c>
      <c r="L150" s="120">
        <f>AUGUSTUS!U149</f>
        <v>0</v>
      </c>
      <c r="M150" s="123">
        <f>AUGUSTUS!V149</f>
        <v>0</v>
      </c>
      <c r="N150" s="123">
        <f>AUGUSTUS!W149</f>
        <v>0</v>
      </c>
      <c r="O150" s="125">
        <f>AUGUSTUS!X149</f>
        <v>0</v>
      </c>
      <c r="P150" s="126">
        <f>AUGUSTUS!Y149</f>
        <v>0</v>
      </c>
      <c r="Q150" s="222" t="b">
        <f>IF(LEFT(AUGUSTUS!L149,1)="V",AUGUSTUS!R149+AUGUSTUS!U149)</f>
        <v>0</v>
      </c>
      <c r="R150" s="241">
        <f>AUGUSTUS!Z149</f>
        <v>0</v>
      </c>
      <c r="S150" s="242">
        <f>AUGUSTUS!AB149</f>
        <v>0</v>
      </c>
    </row>
    <row r="151" spans="1:19" ht="13.5" customHeight="1" thickBot="1" x14ac:dyDescent="0.25">
      <c r="A151" s="718"/>
      <c r="B151" s="127" t="e">
        <f>AUGUSTUS!C150</f>
        <v>#REF!</v>
      </c>
      <c r="C151" s="128">
        <f>AUGUSTUS!D150</f>
        <v>0</v>
      </c>
      <c r="D151" s="128">
        <f>AUGUSTUS!E150</f>
        <v>0</v>
      </c>
      <c r="E151" s="128">
        <f>AUGUSTUS!F150</f>
        <v>0</v>
      </c>
      <c r="F151" s="129">
        <f t="shared" si="2"/>
        <v>0</v>
      </c>
      <c r="G151" s="130">
        <f>AUGUSTUS!H150</f>
        <v>0</v>
      </c>
      <c r="H151" s="182">
        <f>AUGUSTUS!I150</f>
        <v>0</v>
      </c>
      <c r="I151" s="161">
        <f>AUGUSTUS!R150</f>
        <v>0</v>
      </c>
      <c r="J151" s="131">
        <f>AUGUSTUS!S150</f>
        <v>0</v>
      </c>
      <c r="K151" s="178">
        <f>AUGUSTUS!T150</f>
        <v>0</v>
      </c>
      <c r="L151" s="127">
        <f>AUGUSTUS!U150</f>
        <v>0</v>
      </c>
      <c r="M151" s="130">
        <f>AUGUSTUS!V150</f>
        <v>0</v>
      </c>
      <c r="N151" s="130">
        <f>AUGUSTUS!W150</f>
        <v>0</v>
      </c>
      <c r="O151" s="132">
        <f>AUGUSTUS!X150</f>
        <v>0</v>
      </c>
      <c r="P151" s="133">
        <f>AUGUSTUS!Y150</f>
        <v>0</v>
      </c>
      <c r="Q151" s="224" t="b">
        <f>IF(LEFT(AUGUSTUS!L150,1)="V",AUGUSTUS!R150+AUGUSTUS!U150)</f>
        <v>0</v>
      </c>
      <c r="R151" s="243">
        <f>AUGUSTUS!Z150</f>
        <v>0</v>
      </c>
      <c r="S151" s="244">
        <f>AUGUSTUS!AB150</f>
        <v>0</v>
      </c>
    </row>
    <row r="152" spans="1:19" ht="12.75" customHeight="1" x14ac:dyDescent="0.2">
      <c r="A152" s="716">
        <f>AUGUSTUS!B151</f>
        <v>42976</v>
      </c>
      <c r="B152" s="134">
        <f>AUGUSTUS!C151</f>
        <v>0</v>
      </c>
      <c r="C152" s="135">
        <f>AUGUSTUS!D151</f>
        <v>0</v>
      </c>
      <c r="D152" s="135">
        <f>AUGUSTUS!E151</f>
        <v>0</v>
      </c>
      <c r="E152" s="135">
        <f>AUGUSTUS!F151</f>
        <v>0</v>
      </c>
      <c r="F152" s="136">
        <f t="shared" si="2"/>
        <v>0</v>
      </c>
      <c r="G152" s="137">
        <f>AUGUSTUS!H151</f>
        <v>0</v>
      </c>
      <c r="H152" s="183">
        <f>AUGUSTUS!I151</f>
        <v>0</v>
      </c>
      <c r="I152" s="169">
        <f>AUGUSTUS!R151</f>
        <v>0</v>
      </c>
      <c r="J152" s="138">
        <f>AUGUSTUS!S151</f>
        <v>0</v>
      </c>
      <c r="K152" s="179">
        <f>AUGUSTUS!T151</f>
        <v>0</v>
      </c>
      <c r="L152" s="134">
        <f>AUGUSTUS!U151</f>
        <v>0</v>
      </c>
      <c r="M152" s="137">
        <f>AUGUSTUS!V151</f>
        <v>0</v>
      </c>
      <c r="N152" s="137">
        <f>AUGUSTUS!W151</f>
        <v>0</v>
      </c>
      <c r="O152" s="139">
        <f>AUGUSTUS!X151</f>
        <v>0</v>
      </c>
      <c r="P152" s="140">
        <f>AUGUSTUS!Y151</f>
        <v>0</v>
      </c>
      <c r="Q152" s="221" t="b">
        <f>IF(LEFT(AUGUSTUS!L151,1)="V",AUGUSTUS!R151+AUGUSTUS!U151)</f>
        <v>0</v>
      </c>
      <c r="R152" s="239">
        <f>AUGUSTUS!Z151</f>
        <v>0</v>
      </c>
      <c r="S152" s="240">
        <f>AUGUSTUS!AB151</f>
        <v>0</v>
      </c>
    </row>
    <row r="153" spans="1:19" ht="12.75" customHeight="1" x14ac:dyDescent="0.2">
      <c r="A153" s="717"/>
      <c r="B153" s="120">
        <f>AUGUSTUS!C152</f>
        <v>0</v>
      </c>
      <c r="C153" s="121">
        <f>AUGUSTUS!D152</f>
        <v>0</v>
      </c>
      <c r="D153" s="121">
        <f>AUGUSTUS!E152</f>
        <v>0</v>
      </c>
      <c r="E153" s="121">
        <f>AUGUSTUS!F152</f>
        <v>0</v>
      </c>
      <c r="F153" s="122">
        <f t="shared" si="2"/>
        <v>0</v>
      </c>
      <c r="G153" s="123">
        <f>AUGUSTUS!H152</f>
        <v>0</v>
      </c>
      <c r="H153" s="181">
        <f>AUGUSTUS!I152</f>
        <v>0</v>
      </c>
      <c r="I153" s="160">
        <f>AUGUSTUS!R152</f>
        <v>0</v>
      </c>
      <c r="J153" s="124">
        <f>AUGUSTUS!S152</f>
        <v>0</v>
      </c>
      <c r="K153" s="176">
        <f>AUGUSTUS!T152</f>
        <v>0</v>
      </c>
      <c r="L153" s="120">
        <f>AUGUSTUS!U152</f>
        <v>0</v>
      </c>
      <c r="M153" s="123">
        <f>AUGUSTUS!V152</f>
        <v>0</v>
      </c>
      <c r="N153" s="123">
        <f>AUGUSTUS!W152</f>
        <v>0</v>
      </c>
      <c r="O153" s="125">
        <f>AUGUSTUS!X152</f>
        <v>0</v>
      </c>
      <c r="P153" s="126">
        <f>AUGUSTUS!Y152</f>
        <v>0</v>
      </c>
      <c r="Q153" s="222" t="b">
        <f>IF(LEFT(AUGUSTUS!L152,1)="V",AUGUSTUS!R152+AUGUSTUS!U152)</f>
        <v>0</v>
      </c>
      <c r="R153" s="241">
        <f>AUGUSTUS!Z152</f>
        <v>0</v>
      </c>
      <c r="S153" s="242">
        <f>AUGUSTUS!AB152</f>
        <v>0</v>
      </c>
    </row>
    <row r="154" spans="1:19" ht="12.75" customHeight="1" x14ac:dyDescent="0.2">
      <c r="A154" s="717"/>
      <c r="B154" s="120">
        <f>AUGUSTUS!C153</f>
        <v>0</v>
      </c>
      <c r="C154" s="121">
        <f>AUGUSTUS!D153</f>
        <v>0</v>
      </c>
      <c r="D154" s="121">
        <f>AUGUSTUS!E153</f>
        <v>0</v>
      </c>
      <c r="E154" s="121">
        <f>AUGUSTUS!F153</f>
        <v>0</v>
      </c>
      <c r="F154" s="122">
        <f t="shared" si="2"/>
        <v>0</v>
      </c>
      <c r="G154" s="123">
        <f>AUGUSTUS!H153</f>
        <v>0</v>
      </c>
      <c r="H154" s="181">
        <f>AUGUSTUS!I153</f>
        <v>0</v>
      </c>
      <c r="I154" s="160">
        <f>AUGUSTUS!R153</f>
        <v>0</v>
      </c>
      <c r="J154" s="124">
        <f>AUGUSTUS!S153</f>
        <v>0</v>
      </c>
      <c r="K154" s="176">
        <f>AUGUSTUS!T153</f>
        <v>0</v>
      </c>
      <c r="L154" s="120">
        <f>AUGUSTUS!U153</f>
        <v>0</v>
      </c>
      <c r="M154" s="123">
        <f>AUGUSTUS!V153</f>
        <v>0</v>
      </c>
      <c r="N154" s="123">
        <f>AUGUSTUS!W153</f>
        <v>0</v>
      </c>
      <c r="O154" s="125">
        <f>AUGUSTUS!X153</f>
        <v>0</v>
      </c>
      <c r="P154" s="126">
        <f>AUGUSTUS!Y153</f>
        <v>0</v>
      </c>
      <c r="Q154" s="222" t="b">
        <f>IF(LEFT(AUGUSTUS!L153,1)="V",AUGUSTUS!R153+AUGUSTUS!U153)</f>
        <v>0</v>
      </c>
      <c r="R154" s="241">
        <f>AUGUSTUS!Z153</f>
        <v>0</v>
      </c>
      <c r="S154" s="242">
        <f>AUGUSTUS!AB153</f>
        <v>0</v>
      </c>
    </row>
    <row r="155" spans="1:19" ht="12.75" customHeight="1" x14ac:dyDescent="0.2">
      <c r="A155" s="717"/>
      <c r="B155" s="120">
        <f>AUGUSTUS!C154</f>
        <v>0</v>
      </c>
      <c r="C155" s="121">
        <f>AUGUSTUS!D154</f>
        <v>0</v>
      </c>
      <c r="D155" s="121">
        <f>AUGUSTUS!E154</f>
        <v>0</v>
      </c>
      <c r="E155" s="121">
        <f>AUGUSTUS!F154</f>
        <v>0</v>
      </c>
      <c r="F155" s="122">
        <f t="shared" si="2"/>
        <v>0</v>
      </c>
      <c r="G155" s="123">
        <f>AUGUSTUS!H154</f>
        <v>0</v>
      </c>
      <c r="H155" s="181">
        <f>AUGUSTUS!I154</f>
        <v>0</v>
      </c>
      <c r="I155" s="160">
        <f>AUGUSTUS!R154</f>
        <v>0</v>
      </c>
      <c r="J155" s="124">
        <f>AUGUSTUS!S154</f>
        <v>0</v>
      </c>
      <c r="K155" s="176">
        <f>AUGUSTUS!T154</f>
        <v>0</v>
      </c>
      <c r="L155" s="120">
        <f>AUGUSTUS!U154</f>
        <v>0</v>
      </c>
      <c r="M155" s="123">
        <f>AUGUSTUS!V154</f>
        <v>0</v>
      </c>
      <c r="N155" s="123">
        <f>AUGUSTUS!W154</f>
        <v>0</v>
      </c>
      <c r="O155" s="125">
        <f>AUGUSTUS!X154</f>
        <v>0</v>
      </c>
      <c r="P155" s="126">
        <f>AUGUSTUS!Y154</f>
        <v>0</v>
      </c>
      <c r="Q155" s="222" t="b">
        <f>IF(LEFT(AUGUSTUS!L154,1)="V",AUGUSTUS!R154+AUGUSTUS!U154)</f>
        <v>0</v>
      </c>
      <c r="R155" s="241">
        <f>AUGUSTUS!Z154</f>
        <v>0</v>
      </c>
      <c r="S155" s="242">
        <f>AUGUSTUS!AB154</f>
        <v>0</v>
      </c>
    </row>
    <row r="156" spans="1:19" ht="13.5" customHeight="1" thickBot="1" x14ac:dyDescent="0.25">
      <c r="A156" s="718"/>
      <c r="B156" s="141" t="e">
        <f>AUGUSTUS!C155</f>
        <v>#REF!</v>
      </c>
      <c r="C156" s="142">
        <f>AUGUSTUS!D155</f>
        <v>0</v>
      </c>
      <c r="D156" s="142">
        <f>AUGUSTUS!E155</f>
        <v>0</v>
      </c>
      <c r="E156" s="142">
        <f>AUGUSTUS!F155</f>
        <v>0</v>
      </c>
      <c r="F156" s="143">
        <f t="shared" si="2"/>
        <v>0</v>
      </c>
      <c r="G156" s="144">
        <f>AUGUSTUS!H155</f>
        <v>0</v>
      </c>
      <c r="H156" s="184">
        <f>AUGUSTUS!I155</f>
        <v>0</v>
      </c>
      <c r="I156" s="168">
        <f>AUGUSTUS!R155</f>
        <v>0</v>
      </c>
      <c r="J156" s="145">
        <f>AUGUSTUS!S155</f>
        <v>0</v>
      </c>
      <c r="K156" s="177">
        <f>AUGUSTUS!T155</f>
        <v>0</v>
      </c>
      <c r="L156" s="141">
        <f>AUGUSTUS!U155</f>
        <v>0</v>
      </c>
      <c r="M156" s="144">
        <f>AUGUSTUS!V155</f>
        <v>0</v>
      </c>
      <c r="N156" s="144">
        <f>AUGUSTUS!W155</f>
        <v>0</v>
      </c>
      <c r="O156" s="146">
        <f>AUGUSTUS!X155</f>
        <v>0</v>
      </c>
      <c r="P156" s="147">
        <f>AUGUSTUS!Y155</f>
        <v>0</v>
      </c>
      <c r="Q156" s="224" t="b">
        <f>IF(LEFT(AUGUSTUS!L155,1)="V",AUGUSTUS!R155+AUGUSTUS!U155)</f>
        <v>0</v>
      </c>
      <c r="R156" s="243">
        <f>AUGUSTUS!Z155</f>
        <v>0</v>
      </c>
      <c r="S156" s="244">
        <f>AUGUSTUS!AB155</f>
        <v>0</v>
      </c>
    </row>
    <row r="157" spans="1:19" ht="12.75" customHeight="1" x14ac:dyDescent="0.2">
      <c r="A157" s="716">
        <f>AUGUSTUS!B156</f>
        <v>42977</v>
      </c>
      <c r="B157" s="113">
        <f>AUGUSTUS!C156</f>
        <v>0</v>
      </c>
      <c r="C157" s="114">
        <f>AUGUSTUS!D156</f>
        <v>0</v>
      </c>
      <c r="D157" s="114">
        <f>AUGUSTUS!E156</f>
        <v>0</v>
      </c>
      <c r="E157" s="114">
        <f>AUGUSTUS!F156</f>
        <v>0</v>
      </c>
      <c r="F157" s="115">
        <f t="shared" si="2"/>
        <v>0</v>
      </c>
      <c r="G157" s="116">
        <f>AUGUSTUS!H156</f>
        <v>0</v>
      </c>
      <c r="H157" s="180">
        <f>AUGUSTUS!I156</f>
        <v>0</v>
      </c>
      <c r="I157" s="159">
        <f>AUGUSTUS!R156</f>
        <v>0</v>
      </c>
      <c r="J157" s="117">
        <f>AUGUSTUS!S156</f>
        <v>0</v>
      </c>
      <c r="K157" s="175">
        <f>AUGUSTUS!T156</f>
        <v>0</v>
      </c>
      <c r="L157" s="113">
        <f>AUGUSTUS!U156</f>
        <v>0</v>
      </c>
      <c r="M157" s="116">
        <f>AUGUSTUS!V156</f>
        <v>0</v>
      </c>
      <c r="N157" s="116">
        <f>AUGUSTUS!W156</f>
        <v>0</v>
      </c>
      <c r="O157" s="118">
        <f>AUGUSTUS!X156</f>
        <v>0</v>
      </c>
      <c r="P157" s="119">
        <f>AUGUSTUS!Y156</f>
        <v>0</v>
      </c>
      <c r="Q157" s="225" t="b">
        <f>IF(LEFT(AUGUSTUS!L156,1)="V",AUGUSTUS!R156+AUGUSTUS!U156)</f>
        <v>0</v>
      </c>
      <c r="R157" s="247">
        <f>AUGUSTUS!Z156</f>
        <v>0</v>
      </c>
      <c r="S157" s="248">
        <f>AUGUSTUS!AB156</f>
        <v>0</v>
      </c>
    </row>
    <row r="158" spans="1:19" ht="12.75" customHeight="1" x14ac:dyDescent="0.2">
      <c r="A158" s="717"/>
      <c r="B158" s="120">
        <f>AUGUSTUS!C157</f>
        <v>0</v>
      </c>
      <c r="C158" s="121">
        <f>AUGUSTUS!D157</f>
        <v>0</v>
      </c>
      <c r="D158" s="121">
        <f>AUGUSTUS!E157</f>
        <v>0</v>
      </c>
      <c r="E158" s="121">
        <f>AUGUSTUS!F157</f>
        <v>0</v>
      </c>
      <c r="F158" s="122">
        <f t="shared" si="2"/>
        <v>0</v>
      </c>
      <c r="G158" s="123">
        <f>AUGUSTUS!H157</f>
        <v>0</v>
      </c>
      <c r="H158" s="181">
        <f>AUGUSTUS!I157</f>
        <v>0</v>
      </c>
      <c r="I158" s="160">
        <f>AUGUSTUS!R157</f>
        <v>0</v>
      </c>
      <c r="J158" s="124">
        <f>AUGUSTUS!S157</f>
        <v>0</v>
      </c>
      <c r="K158" s="176">
        <f>AUGUSTUS!T157</f>
        <v>0</v>
      </c>
      <c r="L158" s="120">
        <f>AUGUSTUS!U157</f>
        <v>0</v>
      </c>
      <c r="M158" s="123">
        <f>AUGUSTUS!V157</f>
        <v>0</v>
      </c>
      <c r="N158" s="123">
        <f>AUGUSTUS!W157</f>
        <v>0</v>
      </c>
      <c r="O158" s="125">
        <f>AUGUSTUS!X157</f>
        <v>0</v>
      </c>
      <c r="P158" s="126">
        <f>AUGUSTUS!Y157</f>
        <v>0</v>
      </c>
      <c r="Q158" s="222" t="b">
        <f>IF(LEFT(AUGUSTUS!L157,1)="V",AUGUSTUS!R157+AUGUSTUS!U157)</f>
        <v>0</v>
      </c>
      <c r="R158" s="241">
        <f>AUGUSTUS!Z157</f>
        <v>0</v>
      </c>
      <c r="S158" s="242">
        <f>AUGUSTUS!AB157</f>
        <v>0</v>
      </c>
    </row>
    <row r="159" spans="1:19" ht="12.75" customHeight="1" x14ac:dyDescent="0.2">
      <c r="A159" s="717"/>
      <c r="B159" s="120">
        <f>AUGUSTUS!C158</f>
        <v>0</v>
      </c>
      <c r="C159" s="121">
        <f>AUGUSTUS!D158</f>
        <v>0</v>
      </c>
      <c r="D159" s="121">
        <f>AUGUSTUS!E158</f>
        <v>0</v>
      </c>
      <c r="E159" s="121">
        <f>AUGUSTUS!F158</f>
        <v>0</v>
      </c>
      <c r="F159" s="122">
        <f t="shared" si="2"/>
        <v>0</v>
      </c>
      <c r="G159" s="123">
        <f>AUGUSTUS!H158</f>
        <v>0</v>
      </c>
      <c r="H159" s="181">
        <f>AUGUSTUS!I158</f>
        <v>0</v>
      </c>
      <c r="I159" s="160">
        <f>AUGUSTUS!R158</f>
        <v>0</v>
      </c>
      <c r="J159" s="124">
        <f>AUGUSTUS!S158</f>
        <v>0</v>
      </c>
      <c r="K159" s="176">
        <f>AUGUSTUS!T158</f>
        <v>0</v>
      </c>
      <c r="L159" s="120">
        <f>AUGUSTUS!U158</f>
        <v>0</v>
      </c>
      <c r="M159" s="123">
        <f>AUGUSTUS!V158</f>
        <v>0</v>
      </c>
      <c r="N159" s="123">
        <f>AUGUSTUS!W158</f>
        <v>0</v>
      </c>
      <c r="O159" s="125">
        <f>AUGUSTUS!X158</f>
        <v>0</v>
      </c>
      <c r="P159" s="126">
        <f>AUGUSTUS!Y158</f>
        <v>0</v>
      </c>
      <c r="Q159" s="222" t="b">
        <f>IF(LEFT(AUGUSTUS!L158,1)="V",AUGUSTUS!R158+AUGUSTUS!U158)</f>
        <v>0</v>
      </c>
      <c r="R159" s="241">
        <f>AUGUSTUS!Z158</f>
        <v>0</v>
      </c>
      <c r="S159" s="242">
        <f>AUGUSTUS!AB158</f>
        <v>0</v>
      </c>
    </row>
    <row r="160" spans="1:19" ht="12.75" customHeight="1" x14ac:dyDescent="0.2">
      <c r="A160" s="717"/>
      <c r="B160" s="120">
        <f>AUGUSTUS!C159</f>
        <v>0</v>
      </c>
      <c r="C160" s="121">
        <f>AUGUSTUS!D159</f>
        <v>0</v>
      </c>
      <c r="D160" s="121">
        <f>AUGUSTUS!E159</f>
        <v>0</v>
      </c>
      <c r="E160" s="121">
        <f>AUGUSTUS!F159</f>
        <v>0</v>
      </c>
      <c r="F160" s="122">
        <f t="shared" si="2"/>
        <v>0</v>
      </c>
      <c r="G160" s="123">
        <f>AUGUSTUS!H159</f>
        <v>0</v>
      </c>
      <c r="H160" s="181">
        <f>AUGUSTUS!I159</f>
        <v>0</v>
      </c>
      <c r="I160" s="160">
        <f>AUGUSTUS!R159</f>
        <v>0</v>
      </c>
      <c r="J160" s="124">
        <f>AUGUSTUS!S159</f>
        <v>0</v>
      </c>
      <c r="K160" s="176">
        <f>AUGUSTUS!T159</f>
        <v>0</v>
      </c>
      <c r="L160" s="120">
        <f>AUGUSTUS!U159</f>
        <v>0</v>
      </c>
      <c r="M160" s="123">
        <f>AUGUSTUS!V159</f>
        <v>0</v>
      </c>
      <c r="N160" s="123">
        <f>AUGUSTUS!W159</f>
        <v>0</v>
      </c>
      <c r="O160" s="125">
        <f>AUGUSTUS!X159</f>
        <v>0</v>
      </c>
      <c r="P160" s="126">
        <f>AUGUSTUS!Y159</f>
        <v>0</v>
      </c>
      <c r="Q160" s="222" t="b">
        <f>IF(LEFT(AUGUSTUS!L159,1)="V",AUGUSTUS!R159+AUGUSTUS!U159)</f>
        <v>0</v>
      </c>
      <c r="R160" s="241">
        <f>AUGUSTUS!Z159</f>
        <v>0</v>
      </c>
      <c r="S160" s="242">
        <f>AUGUSTUS!AB159</f>
        <v>0</v>
      </c>
    </row>
    <row r="161" spans="1:19" ht="13.5" customHeight="1" thickBot="1" x14ac:dyDescent="0.25">
      <c r="A161" s="718"/>
      <c r="B161" s="127" t="e">
        <f>AUGUSTUS!C160</f>
        <v>#REF!</v>
      </c>
      <c r="C161" s="128">
        <f>AUGUSTUS!D160</f>
        <v>0</v>
      </c>
      <c r="D161" s="128">
        <f>AUGUSTUS!E160</f>
        <v>0</v>
      </c>
      <c r="E161" s="128">
        <f>AUGUSTUS!F160</f>
        <v>0</v>
      </c>
      <c r="F161" s="129">
        <f t="shared" si="2"/>
        <v>0</v>
      </c>
      <c r="G161" s="130">
        <f>AUGUSTUS!H160</f>
        <v>0</v>
      </c>
      <c r="H161" s="182">
        <f>AUGUSTUS!I160</f>
        <v>0</v>
      </c>
      <c r="I161" s="161">
        <f>AUGUSTUS!R160</f>
        <v>0</v>
      </c>
      <c r="J161" s="131">
        <f>AUGUSTUS!S160</f>
        <v>0</v>
      </c>
      <c r="K161" s="178">
        <f>AUGUSTUS!T160</f>
        <v>0</v>
      </c>
      <c r="L161" s="127">
        <f>AUGUSTUS!U160</f>
        <v>0</v>
      </c>
      <c r="M161" s="130">
        <f>AUGUSTUS!V160</f>
        <v>0</v>
      </c>
      <c r="N161" s="130">
        <f>AUGUSTUS!W160</f>
        <v>0</v>
      </c>
      <c r="O161" s="132">
        <f>AUGUSTUS!X160</f>
        <v>0</v>
      </c>
      <c r="P161" s="133">
        <f>AUGUSTUS!Y160</f>
        <v>0</v>
      </c>
      <c r="Q161" s="224" t="b">
        <f>IF(LEFT(AUGUSTUS!L160,1)="V",AUGUSTUS!R160+AUGUSTUS!U160)</f>
        <v>0</v>
      </c>
      <c r="R161" s="243">
        <f>AUGUSTUS!Z160</f>
        <v>0</v>
      </c>
      <c r="S161" s="244">
        <f>AUGUSTUS!AB160</f>
        <v>0</v>
      </c>
    </row>
    <row r="162" spans="1:19" ht="13.5" thickBot="1" x14ac:dyDescent="0.25">
      <c r="A162" s="148"/>
      <c r="F162" s="319">
        <f>SUM($F$7:$F$161)</f>
        <v>0</v>
      </c>
      <c r="I162" s="233">
        <f>SUM($I$7:$I$161)</f>
        <v>0</v>
      </c>
      <c r="J162" s="365">
        <f>SUM($J$7:$J$161)</f>
        <v>0</v>
      </c>
      <c r="K162" s="321">
        <f>SUM($K$7:$K$161)</f>
        <v>0</v>
      </c>
      <c r="L162" s="233">
        <f>SUM($L$7:$L$161)</f>
        <v>0</v>
      </c>
      <c r="M162" s="233">
        <f>SUM($M$7:$M$161)</f>
        <v>0</v>
      </c>
      <c r="N162" s="322"/>
      <c r="O162" s="324">
        <f>SUM($O$7:$O$161)</f>
        <v>0</v>
      </c>
      <c r="P162" s="325">
        <f>SUM($P$7:$P$161)</f>
        <v>0</v>
      </c>
      <c r="Q162" s="233">
        <f>SUM($Q$7:$Q$161)</f>
        <v>0</v>
      </c>
      <c r="R162" s="387">
        <f>SUM($R$7:$R$161)</f>
        <v>0</v>
      </c>
      <c r="S162" s="387">
        <f>SUM($S$7:$S$161)</f>
        <v>0</v>
      </c>
    </row>
    <row r="163" spans="1:19" x14ac:dyDescent="0.2">
      <c r="A163" s="148"/>
      <c r="F163" s="711" t="s">
        <v>38</v>
      </c>
      <c r="G163" s="719"/>
      <c r="H163" s="164"/>
      <c r="I163" s="320" t="s">
        <v>75</v>
      </c>
      <c r="J163" s="364" t="s">
        <v>92</v>
      </c>
      <c r="K163" s="362" t="s">
        <v>78</v>
      </c>
      <c r="L163" s="320" t="s">
        <v>75</v>
      </c>
      <c r="M163" s="364" t="s">
        <v>92</v>
      </c>
      <c r="O163" s="323" t="s">
        <v>72</v>
      </c>
      <c r="P163" s="323" t="s">
        <v>78</v>
      </c>
      <c r="Q163" s="318" t="s">
        <v>84</v>
      </c>
      <c r="R163" s="323" t="s">
        <v>85</v>
      </c>
      <c r="S163" s="326" t="s">
        <v>86</v>
      </c>
    </row>
    <row r="164" spans="1:19" ht="13.5" thickBot="1" x14ac:dyDescent="0.25">
      <c r="A164" s="148"/>
      <c r="F164" s="162"/>
      <c r="G164" s="163"/>
      <c r="H164" s="164"/>
      <c r="I164" s="154" t="s">
        <v>76</v>
      </c>
      <c r="J164" s="363" t="s">
        <v>93</v>
      </c>
      <c r="L164" s="154" t="s">
        <v>77</v>
      </c>
      <c r="M164" s="363" t="s">
        <v>93</v>
      </c>
    </row>
    <row r="165" spans="1:19" ht="13.5" thickBot="1" x14ac:dyDescent="0.25">
      <c r="A165" s="148"/>
      <c r="F165" s="162"/>
      <c r="G165" s="163"/>
      <c r="H165" s="164"/>
      <c r="R165" s="233">
        <f>R162+S162</f>
        <v>0</v>
      </c>
      <c r="S165" s="202" t="s">
        <v>87</v>
      </c>
    </row>
  </sheetData>
  <sheetProtection selectLockedCells="1"/>
  <mergeCells count="38">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R5:S5"/>
    <mergeCell ref="F163:G163"/>
    <mergeCell ref="L5:P5"/>
    <mergeCell ref="I2:K2"/>
    <mergeCell ref="I3:K3"/>
    <mergeCell ref="I5:K5"/>
    <mergeCell ref="B5:H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Blad13"/>
  <dimension ref="A1:X160"/>
  <sheetViews>
    <sheetView showZeros="0" workbookViewId="0">
      <pane ySplit="6" topLeftCell="A7" activePane="bottomLeft" state="frozen"/>
      <selection pane="bottomLeft" activeCell="A152" sqref="A7:A156"/>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5"/>
      <c r="I5" s="704" t="s">
        <v>16</v>
      </c>
      <c r="J5" s="705"/>
      <c r="K5" s="706"/>
      <c r="L5" s="707"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SEPTEMBER!B6</f>
        <v>42978</v>
      </c>
      <c r="B7" s="113">
        <f>SEPTEMBER!C6</f>
        <v>0</v>
      </c>
      <c r="C7" s="114">
        <f>SEPTEMBER!D6</f>
        <v>0</v>
      </c>
      <c r="D7" s="114">
        <f>SEPTEMBER!E6</f>
        <v>0</v>
      </c>
      <c r="E7" s="114">
        <f>SEPTEMBER!F6</f>
        <v>0</v>
      </c>
      <c r="F7" s="115">
        <f t="shared" ref="F7:F70" si="0">D7-C7-E7</f>
        <v>0</v>
      </c>
      <c r="G7" s="116">
        <f>SEPTEMBER!H6</f>
        <v>0</v>
      </c>
      <c r="H7" s="180">
        <f>SEPTEMBER!I6</f>
        <v>0</v>
      </c>
      <c r="I7" s="159">
        <f>SEPTEMBER!R6</f>
        <v>0</v>
      </c>
      <c r="J7" s="117">
        <f>SEPTEMBER!S6</f>
        <v>0</v>
      </c>
      <c r="K7" s="175">
        <f>SEPTEMBER!T6</f>
        <v>0</v>
      </c>
      <c r="L7" s="113">
        <f>SEPTEMBER!U6</f>
        <v>0</v>
      </c>
      <c r="M7" s="116">
        <f>SEPTEMBER!V6</f>
        <v>0</v>
      </c>
      <c r="N7" s="116">
        <f>SEPTEMBER!W6</f>
        <v>0</v>
      </c>
      <c r="O7" s="118">
        <f>SEPTEMBER!X6</f>
        <v>0</v>
      </c>
      <c r="P7" s="119">
        <f>SEPTEMBER!Y6</f>
        <v>0</v>
      </c>
      <c r="Q7" s="221" t="b">
        <f>IF(LEFT(SEPTEMBER!L6,1)="V",SEPTEMBER!R6+SEPTEMBER!U6)</f>
        <v>0</v>
      </c>
      <c r="R7" s="239">
        <f>SEPTEMBER!Z6</f>
        <v>0</v>
      </c>
      <c r="S7" s="240">
        <f>SEPTEMBER!AB6</f>
        <v>0</v>
      </c>
    </row>
    <row r="8" spans="1:24" ht="12.75" customHeight="1" x14ac:dyDescent="0.2">
      <c r="A8" s="717"/>
      <c r="B8" s="120">
        <f>SEPTEMBER!C7</f>
        <v>0</v>
      </c>
      <c r="C8" s="121">
        <f>SEPTEMBER!D7</f>
        <v>0</v>
      </c>
      <c r="D8" s="121">
        <f>SEPTEMBER!E7</f>
        <v>0</v>
      </c>
      <c r="E8" s="121">
        <f>SEPTEMBER!F7</f>
        <v>0</v>
      </c>
      <c r="F8" s="122">
        <f t="shared" si="0"/>
        <v>0</v>
      </c>
      <c r="G8" s="123">
        <f>SEPTEMBER!H7</f>
        <v>0</v>
      </c>
      <c r="H8" s="181">
        <f>SEPTEMBER!I7</f>
        <v>0</v>
      </c>
      <c r="I8" s="160">
        <f>SEPTEMBER!R7</f>
        <v>0</v>
      </c>
      <c r="J8" s="124">
        <f>SEPTEMBER!S7</f>
        <v>0</v>
      </c>
      <c r="K8" s="176">
        <f>SEPTEMBER!T7</f>
        <v>0</v>
      </c>
      <c r="L8" s="120">
        <f>SEPTEMBER!U7</f>
        <v>0</v>
      </c>
      <c r="M8" s="123">
        <f>SEPTEMBER!V7</f>
        <v>0</v>
      </c>
      <c r="N8" s="123">
        <f>SEPTEMBER!W7</f>
        <v>0</v>
      </c>
      <c r="O8" s="125">
        <f>SEPTEMBER!X7</f>
        <v>0</v>
      </c>
      <c r="P8" s="126">
        <f>SEPTEMBER!Y7</f>
        <v>0</v>
      </c>
      <c r="Q8" s="222" t="b">
        <f>IF(LEFT(SEPTEMBER!L7,1)="V",SEPTEMBER!R7+SEPTEMBER!U7)</f>
        <v>0</v>
      </c>
      <c r="R8" s="241">
        <f>SEPTEMBER!Z7</f>
        <v>0</v>
      </c>
      <c r="S8" s="242">
        <f>SEPTEMBER!AB7</f>
        <v>0</v>
      </c>
    </row>
    <row r="9" spans="1:24" ht="12.75" customHeight="1" x14ac:dyDescent="0.2">
      <c r="A9" s="717"/>
      <c r="B9" s="120">
        <f>SEPTEMBER!C8</f>
        <v>0</v>
      </c>
      <c r="C9" s="121">
        <f>SEPTEMBER!D8</f>
        <v>0</v>
      </c>
      <c r="D9" s="121">
        <f>SEPTEMBER!E8</f>
        <v>0</v>
      </c>
      <c r="E9" s="121">
        <f>SEPTEMBER!F8</f>
        <v>0</v>
      </c>
      <c r="F9" s="122">
        <f t="shared" si="0"/>
        <v>0</v>
      </c>
      <c r="G9" s="123">
        <f>SEPTEMBER!H8</f>
        <v>0</v>
      </c>
      <c r="H9" s="181">
        <f>SEPTEMBER!I8</f>
        <v>0</v>
      </c>
      <c r="I9" s="160">
        <f>SEPTEMBER!R8</f>
        <v>0</v>
      </c>
      <c r="J9" s="124">
        <f>SEPTEMBER!S8</f>
        <v>0</v>
      </c>
      <c r="K9" s="176">
        <f>SEPTEMBER!T8</f>
        <v>0</v>
      </c>
      <c r="L9" s="120">
        <f>SEPTEMBER!U8</f>
        <v>0</v>
      </c>
      <c r="M9" s="123">
        <f>SEPTEMBER!V8</f>
        <v>0</v>
      </c>
      <c r="N9" s="123">
        <f>SEPTEMBER!W8</f>
        <v>0</v>
      </c>
      <c r="O9" s="125">
        <f>SEPTEMBER!X8</f>
        <v>0</v>
      </c>
      <c r="P9" s="126">
        <f>SEPTEMBER!Y8</f>
        <v>0</v>
      </c>
      <c r="Q9" s="222" t="b">
        <f>IF(LEFT(SEPTEMBER!L8,1)="V",SEPTEMBER!R8+SEPTEMBER!U8)</f>
        <v>0</v>
      </c>
      <c r="R9" s="241">
        <f>SEPTEMBER!Z8</f>
        <v>0</v>
      </c>
      <c r="S9" s="242">
        <f>SEPTEMBER!AB8</f>
        <v>0</v>
      </c>
    </row>
    <row r="10" spans="1:24" ht="12.75" customHeight="1" x14ac:dyDescent="0.2">
      <c r="A10" s="717"/>
      <c r="B10" s="120">
        <f>SEPTEMBER!C9</f>
        <v>0</v>
      </c>
      <c r="C10" s="121">
        <f>SEPTEMBER!D9</f>
        <v>0</v>
      </c>
      <c r="D10" s="121">
        <f>SEPTEMBER!E9</f>
        <v>0</v>
      </c>
      <c r="E10" s="121">
        <f>SEPTEMBER!F9</f>
        <v>0</v>
      </c>
      <c r="F10" s="122">
        <f t="shared" si="0"/>
        <v>0</v>
      </c>
      <c r="G10" s="123">
        <f>SEPTEMBER!H9</f>
        <v>0</v>
      </c>
      <c r="H10" s="181">
        <f>SEPTEMBER!I9</f>
        <v>0</v>
      </c>
      <c r="I10" s="160">
        <f>SEPTEMBER!R9</f>
        <v>0</v>
      </c>
      <c r="J10" s="124">
        <f>SEPTEMBER!S9</f>
        <v>0</v>
      </c>
      <c r="K10" s="176">
        <f>SEPTEMBER!T9</f>
        <v>0</v>
      </c>
      <c r="L10" s="120">
        <f>SEPTEMBER!U9</f>
        <v>0</v>
      </c>
      <c r="M10" s="123">
        <f>SEPTEMBER!V9</f>
        <v>0</v>
      </c>
      <c r="N10" s="123">
        <f>SEPTEMBER!W9</f>
        <v>0</v>
      </c>
      <c r="O10" s="125">
        <f>SEPTEMBER!X9</f>
        <v>0</v>
      </c>
      <c r="P10" s="126">
        <f>SEPTEMBER!Y9</f>
        <v>0</v>
      </c>
      <c r="Q10" s="222" t="b">
        <f>IF(LEFT(SEPTEMBER!L9,1)="V",SEPTEMBER!R9+SEPTEMBER!U9)</f>
        <v>0</v>
      </c>
      <c r="R10" s="241">
        <f>SEPTEMBER!Z9</f>
        <v>0</v>
      </c>
      <c r="S10" s="242">
        <f>SEPTEMBER!AB9</f>
        <v>0</v>
      </c>
    </row>
    <row r="11" spans="1:24" ht="13.5" customHeight="1" thickBot="1" x14ac:dyDescent="0.25">
      <c r="A11" s="718"/>
      <c r="B11" s="141" t="e">
        <f>SEPTEMBER!C10</f>
        <v>#REF!</v>
      </c>
      <c r="C11" s="142">
        <f>SEPTEMBER!D10</f>
        <v>0</v>
      </c>
      <c r="D11" s="142">
        <f>SEPTEMBER!E10</f>
        <v>0</v>
      </c>
      <c r="E11" s="142">
        <f>SEPTEMBER!F10</f>
        <v>0</v>
      </c>
      <c r="F11" s="143">
        <f t="shared" si="0"/>
        <v>0</v>
      </c>
      <c r="G11" s="144">
        <f>SEPTEMBER!H10</f>
        <v>0</v>
      </c>
      <c r="H11" s="184">
        <f>SEPTEMBER!I10</f>
        <v>0</v>
      </c>
      <c r="I11" s="168">
        <f>SEPTEMBER!R10</f>
        <v>0</v>
      </c>
      <c r="J11" s="145">
        <f>SEPTEMBER!S10</f>
        <v>0</v>
      </c>
      <c r="K11" s="177">
        <f>SEPTEMBER!T10</f>
        <v>0</v>
      </c>
      <c r="L11" s="141">
        <f>SEPTEMBER!U10</f>
        <v>0</v>
      </c>
      <c r="M11" s="144">
        <f>SEPTEMBER!V10</f>
        <v>0</v>
      </c>
      <c r="N11" s="144">
        <f>SEPTEMBER!W10</f>
        <v>0</v>
      </c>
      <c r="O11" s="146">
        <f>SEPTEMBER!X10</f>
        <v>0</v>
      </c>
      <c r="P11" s="147">
        <f>SEPTEMBER!Y10</f>
        <v>0</v>
      </c>
      <c r="Q11" s="223" t="b">
        <f>IF(LEFT(SEPTEMBER!L10,1)="V",SEPTEMBER!R10+SEPTEMBER!U10)</f>
        <v>0</v>
      </c>
      <c r="R11" s="243">
        <f>SEPTEMBER!Z10</f>
        <v>0</v>
      </c>
      <c r="S11" s="244">
        <f>SEPTEMBER!AB10</f>
        <v>0</v>
      </c>
    </row>
    <row r="12" spans="1:24" ht="12.75" customHeight="1" x14ac:dyDescent="0.2">
      <c r="A12" s="716">
        <f>SEPTEMBER!B11</f>
        <v>42979</v>
      </c>
      <c r="B12" s="113">
        <f>SEPTEMBER!C11</f>
        <v>0</v>
      </c>
      <c r="C12" s="114">
        <f>SEPTEMBER!D11</f>
        <v>0</v>
      </c>
      <c r="D12" s="114">
        <f>SEPTEMBER!E11</f>
        <v>0</v>
      </c>
      <c r="E12" s="114">
        <f>SEPTEMBER!F11</f>
        <v>0</v>
      </c>
      <c r="F12" s="115">
        <f t="shared" si="0"/>
        <v>0</v>
      </c>
      <c r="G12" s="116">
        <f>SEPTEMBER!H11</f>
        <v>0</v>
      </c>
      <c r="H12" s="180">
        <f>SEPTEMBER!I11</f>
        <v>0</v>
      </c>
      <c r="I12" s="159">
        <f>SEPTEMBER!R11</f>
        <v>0</v>
      </c>
      <c r="J12" s="117">
        <f>SEPTEMBER!S11</f>
        <v>0</v>
      </c>
      <c r="K12" s="175">
        <f>SEPTEMBER!T11</f>
        <v>0</v>
      </c>
      <c r="L12" s="113">
        <f>SEPTEMBER!U11</f>
        <v>0</v>
      </c>
      <c r="M12" s="116">
        <f>SEPTEMBER!V11</f>
        <v>0</v>
      </c>
      <c r="N12" s="116">
        <f>SEPTEMBER!W11</f>
        <v>0</v>
      </c>
      <c r="O12" s="118">
        <f>SEPTEMBER!X11</f>
        <v>0</v>
      </c>
      <c r="P12" s="119">
        <f>SEPTEMBER!Y11</f>
        <v>0</v>
      </c>
      <c r="Q12" s="221" t="b">
        <f>IF(LEFT(SEPTEMBER!L11,1)="V",SEPTEMBER!R11+SEPTEMBER!U11)</f>
        <v>0</v>
      </c>
      <c r="R12" s="247">
        <f>SEPTEMBER!Z11</f>
        <v>0</v>
      </c>
      <c r="S12" s="248">
        <f>SEPTEMBER!AB11</f>
        <v>0</v>
      </c>
    </row>
    <row r="13" spans="1:24" ht="12.75" customHeight="1" x14ac:dyDescent="0.2">
      <c r="A13" s="717"/>
      <c r="B13" s="120">
        <f>SEPTEMBER!C12</f>
        <v>0</v>
      </c>
      <c r="C13" s="121">
        <f>SEPTEMBER!D12</f>
        <v>0</v>
      </c>
      <c r="D13" s="121">
        <f>SEPTEMBER!E12</f>
        <v>0</v>
      </c>
      <c r="E13" s="121">
        <f>SEPTEMBER!F12</f>
        <v>0</v>
      </c>
      <c r="F13" s="122">
        <f t="shared" si="0"/>
        <v>0</v>
      </c>
      <c r="G13" s="123">
        <f>SEPTEMBER!H12</f>
        <v>0</v>
      </c>
      <c r="H13" s="181">
        <f>SEPTEMBER!I12</f>
        <v>0</v>
      </c>
      <c r="I13" s="160">
        <f>SEPTEMBER!R12</f>
        <v>0</v>
      </c>
      <c r="J13" s="124">
        <f>SEPTEMBER!S12</f>
        <v>0</v>
      </c>
      <c r="K13" s="176">
        <f>SEPTEMBER!T12</f>
        <v>0</v>
      </c>
      <c r="L13" s="120">
        <f>SEPTEMBER!U12</f>
        <v>0</v>
      </c>
      <c r="M13" s="123">
        <f>SEPTEMBER!V12</f>
        <v>0</v>
      </c>
      <c r="N13" s="123">
        <f>SEPTEMBER!W12</f>
        <v>0</v>
      </c>
      <c r="O13" s="125">
        <f>SEPTEMBER!X12</f>
        <v>0</v>
      </c>
      <c r="P13" s="126">
        <f>SEPTEMBER!Y12</f>
        <v>0</v>
      </c>
      <c r="Q13" s="222" t="b">
        <f>IF(LEFT(SEPTEMBER!L12,1)="V",SEPTEMBER!R12+SEPTEMBER!U12)</f>
        <v>0</v>
      </c>
      <c r="R13" s="241">
        <f>SEPTEMBER!Z12</f>
        <v>0</v>
      </c>
      <c r="S13" s="242">
        <f>SEPTEMBER!AB12</f>
        <v>0</v>
      </c>
    </row>
    <row r="14" spans="1:24" ht="12.75" customHeight="1" x14ac:dyDescent="0.2">
      <c r="A14" s="717"/>
      <c r="B14" s="120">
        <f>SEPTEMBER!C13</f>
        <v>0</v>
      </c>
      <c r="C14" s="121">
        <f>SEPTEMBER!D13</f>
        <v>0</v>
      </c>
      <c r="D14" s="121">
        <f>SEPTEMBER!E13</f>
        <v>0</v>
      </c>
      <c r="E14" s="121">
        <f>SEPTEMBER!F13</f>
        <v>0</v>
      </c>
      <c r="F14" s="122">
        <f t="shared" si="0"/>
        <v>0</v>
      </c>
      <c r="G14" s="123">
        <f>SEPTEMBER!H13</f>
        <v>0</v>
      </c>
      <c r="H14" s="181">
        <f>SEPTEMBER!I13</f>
        <v>0</v>
      </c>
      <c r="I14" s="160">
        <f>SEPTEMBER!R13</f>
        <v>0</v>
      </c>
      <c r="J14" s="124">
        <f>SEPTEMBER!S13</f>
        <v>0</v>
      </c>
      <c r="K14" s="176">
        <f>SEPTEMBER!T13</f>
        <v>0</v>
      </c>
      <c r="L14" s="120">
        <f>SEPTEMBER!U13</f>
        <v>0</v>
      </c>
      <c r="M14" s="123">
        <f>SEPTEMBER!V13</f>
        <v>0</v>
      </c>
      <c r="N14" s="123">
        <f>SEPTEMBER!W13</f>
        <v>0</v>
      </c>
      <c r="O14" s="125">
        <f>SEPTEMBER!X13</f>
        <v>0</v>
      </c>
      <c r="P14" s="126">
        <f>SEPTEMBER!Y13</f>
        <v>0</v>
      </c>
      <c r="Q14" s="222" t="b">
        <f>IF(LEFT(SEPTEMBER!L13,1)="V",SEPTEMBER!R13+SEPTEMBER!U13)</f>
        <v>0</v>
      </c>
      <c r="R14" s="241">
        <f>SEPTEMBER!Z13</f>
        <v>0</v>
      </c>
      <c r="S14" s="242">
        <f>SEPTEMBER!AB13</f>
        <v>0</v>
      </c>
    </row>
    <row r="15" spans="1:24" ht="12.75" customHeight="1" x14ac:dyDescent="0.2">
      <c r="A15" s="717"/>
      <c r="B15" s="120">
        <f>SEPTEMBER!C14</f>
        <v>0</v>
      </c>
      <c r="C15" s="121">
        <f>SEPTEMBER!D14</f>
        <v>0</v>
      </c>
      <c r="D15" s="121">
        <f>SEPTEMBER!E14</f>
        <v>0</v>
      </c>
      <c r="E15" s="121">
        <f>SEPTEMBER!F14</f>
        <v>0</v>
      </c>
      <c r="F15" s="122">
        <f t="shared" si="0"/>
        <v>0</v>
      </c>
      <c r="G15" s="123">
        <f>SEPTEMBER!H14</f>
        <v>0</v>
      </c>
      <c r="H15" s="181">
        <f>SEPTEMBER!I14</f>
        <v>0</v>
      </c>
      <c r="I15" s="160">
        <f>SEPTEMBER!R14</f>
        <v>0</v>
      </c>
      <c r="J15" s="124">
        <f>SEPTEMBER!S14</f>
        <v>0</v>
      </c>
      <c r="K15" s="176">
        <f>SEPTEMBER!T14</f>
        <v>0</v>
      </c>
      <c r="L15" s="120">
        <f>SEPTEMBER!U14</f>
        <v>0</v>
      </c>
      <c r="M15" s="123">
        <f>SEPTEMBER!V14</f>
        <v>0</v>
      </c>
      <c r="N15" s="123">
        <f>SEPTEMBER!W14</f>
        <v>0</v>
      </c>
      <c r="O15" s="125">
        <f>SEPTEMBER!X14</f>
        <v>0</v>
      </c>
      <c r="P15" s="126">
        <f>SEPTEMBER!Y14</f>
        <v>0</v>
      </c>
      <c r="Q15" s="222" t="b">
        <f>IF(LEFT(SEPTEMBER!L14,1)="V",SEPTEMBER!R14+SEPTEMBER!U14)</f>
        <v>0</v>
      </c>
      <c r="R15" s="241">
        <f>SEPTEMBER!Z14</f>
        <v>0</v>
      </c>
      <c r="S15" s="242">
        <f>SEPTEMBER!AB14</f>
        <v>0</v>
      </c>
    </row>
    <row r="16" spans="1:24" ht="13.5" customHeight="1" thickBot="1" x14ac:dyDescent="0.25">
      <c r="A16" s="718"/>
      <c r="B16" s="127" t="e">
        <f>SEPTEMBER!C15</f>
        <v>#REF!</v>
      </c>
      <c r="C16" s="128">
        <f>SEPTEMBER!D15</f>
        <v>0</v>
      </c>
      <c r="D16" s="128">
        <f>SEPTEMBER!E15</f>
        <v>0</v>
      </c>
      <c r="E16" s="128">
        <f>SEPTEMBER!F15</f>
        <v>0</v>
      </c>
      <c r="F16" s="129">
        <f t="shared" si="0"/>
        <v>0</v>
      </c>
      <c r="G16" s="130">
        <f>SEPTEMBER!H15</f>
        <v>0</v>
      </c>
      <c r="H16" s="182">
        <f>SEPTEMBER!I15</f>
        <v>0</v>
      </c>
      <c r="I16" s="161">
        <f>SEPTEMBER!R15</f>
        <v>0</v>
      </c>
      <c r="J16" s="131">
        <f>SEPTEMBER!S15</f>
        <v>0</v>
      </c>
      <c r="K16" s="178">
        <f>SEPTEMBER!T15</f>
        <v>0</v>
      </c>
      <c r="L16" s="127">
        <f>SEPTEMBER!U15</f>
        <v>0</v>
      </c>
      <c r="M16" s="130">
        <f>SEPTEMBER!V15</f>
        <v>0</v>
      </c>
      <c r="N16" s="130">
        <f>SEPTEMBER!W15</f>
        <v>0</v>
      </c>
      <c r="O16" s="132">
        <f>SEPTEMBER!X15</f>
        <v>0</v>
      </c>
      <c r="P16" s="133">
        <f>SEPTEMBER!Y15</f>
        <v>0</v>
      </c>
      <c r="Q16" s="224" t="b">
        <f>IF(LEFT(SEPTEMBER!L15,1)="V",SEPTEMBER!R15+SEPTEMBER!U15)</f>
        <v>0</v>
      </c>
      <c r="R16" s="245">
        <f>SEPTEMBER!Z15</f>
        <v>0</v>
      </c>
      <c r="S16" s="246">
        <f>SEPTEMBER!AB15</f>
        <v>0</v>
      </c>
    </row>
    <row r="17" spans="1:19" ht="12.75" customHeight="1" x14ac:dyDescent="0.2">
      <c r="A17" s="716">
        <f>SEPTEMBER!B16</f>
        <v>42980</v>
      </c>
      <c r="B17" s="134">
        <f>SEPTEMBER!C16</f>
        <v>0</v>
      </c>
      <c r="C17" s="135">
        <f>SEPTEMBER!D16</f>
        <v>0</v>
      </c>
      <c r="D17" s="135">
        <f>SEPTEMBER!E16</f>
        <v>0</v>
      </c>
      <c r="E17" s="135">
        <f>SEPTEMBER!F16</f>
        <v>0</v>
      </c>
      <c r="F17" s="136">
        <f t="shared" si="0"/>
        <v>0</v>
      </c>
      <c r="G17" s="137">
        <f>SEPTEMBER!H16</f>
        <v>0</v>
      </c>
      <c r="H17" s="183">
        <f>SEPTEMBER!I16</f>
        <v>0</v>
      </c>
      <c r="I17" s="169">
        <f>SEPTEMBER!R16</f>
        <v>0</v>
      </c>
      <c r="J17" s="138">
        <f>SEPTEMBER!S16</f>
        <v>0</v>
      </c>
      <c r="K17" s="179">
        <f>SEPTEMBER!T16</f>
        <v>0</v>
      </c>
      <c r="L17" s="134">
        <f>SEPTEMBER!U16</f>
        <v>0</v>
      </c>
      <c r="M17" s="137">
        <f>SEPTEMBER!V16</f>
        <v>0</v>
      </c>
      <c r="N17" s="137">
        <f>SEPTEMBER!W16</f>
        <v>0</v>
      </c>
      <c r="O17" s="139">
        <f>SEPTEMBER!X16</f>
        <v>0</v>
      </c>
      <c r="P17" s="140">
        <f>SEPTEMBER!Y16</f>
        <v>0</v>
      </c>
      <c r="Q17" s="225" t="b">
        <f>IF(LEFT(SEPTEMBER!L16,1)="V",SEPTEMBER!R16+SEPTEMBER!U16)</f>
        <v>0</v>
      </c>
      <c r="R17" s="239">
        <f>SEPTEMBER!Z16</f>
        <v>0</v>
      </c>
      <c r="S17" s="240">
        <f>SEPTEMBER!AB16</f>
        <v>0</v>
      </c>
    </row>
    <row r="18" spans="1:19" ht="12.75" customHeight="1" x14ac:dyDescent="0.2">
      <c r="A18" s="717"/>
      <c r="B18" s="120">
        <f>SEPTEMBER!C17</f>
        <v>0</v>
      </c>
      <c r="C18" s="121">
        <f>SEPTEMBER!D17</f>
        <v>0</v>
      </c>
      <c r="D18" s="121">
        <f>SEPTEMBER!E17</f>
        <v>0</v>
      </c>
      <c r="E18" s="121">
        <f>SEPTEMBER!F17</f>
        <v>0</v>
      </c>
      <c r="F18" s="122">
        <f t="shared" si="0"/>
        <v>0</v>
      </c>
      <c r="G18" s="123">
        <f>SEPTEMBER!H17</f>
        <v>0</v>
      </c>
      <c r="H18" s="181">
        <f>SEPTEMBER!I17</f>
        <v>0</v>
      </c>
      <c r="I18" s="160">
        <f>SEPTEMBER!R17</f>
        <v>0</v>
      </c>
      <c r="J18" s="124">
        <f>SEPTEMBER!S17</f>
        <v>0</v>
      </c>
      <c r="K18" s="176">
        <f>SEPTEMBER!T17</f>
        <v>0</v>
      </c>
      <c r="L18" s="120">
        <f>SEPTEMBER!U17</f>
        <v>0</v>
      </c>
      <c r="M18" s="123">
        <f>SEPTEMBER!V17</f>
        <v>0</v>
      </c>
      <c r="N18" s="123">
        <f>SEPTEMBER!W17</f>
        <v>0</v>
      </c>
      <c r="O18" s="125">
        <f>SEPTEMBER!X17</f>
        <v>0</v>
      </c>
      <c r="P18" s="126">
        <f>SEPTEMBER!Y17</f>
        <v>0</v>
      </c>
      <c r="Q18" s="222" t="b">
        <f>IF(LEFT(SEPTEMBER!L17,1)="V",SEPTEMBER!R17+SEPTEMBER!U17)</f>
        <v>0</v>
      </c>
      <c r="R18" s="241">
        <f>SEPTEMBER!Z17</f>
        <v>0</v>
      </c>
      <c r="S18" s="242">
        <f>SEPTEMBER!AB17</f>
        <v>0</v>
      </c>
    </row>
    <row r="19" spans="1:19" ht="12.75" customHeight="1" x14ac:dyDescent="0.2">
      <c r="A19" s="717"/>
      <c r="B19" s="120">
        <f>SEPTEMBER!C18</f>
        <v>0</v>
      </c>
      <c r="C19" s="121">
        <f>SEPTEMBER!D18</f>
        <v>0</v>
      </c>
      <c r="D19" s="121">
        <f>SEPTEMBER!E18</f>
        <v>0</v>
      </c>
      <c r="E19" s="121">
        <f>SEPTEMBER!F18</f>
        <v>0</v>
      </c>
      <c r="F19" s="122">
        <f t="shared" si="0"/>
        <v>0</v>
      </c>
      <c r="G19" s="123">
        <f>SEPTEMBER!H18</f>
        <v>0</v>
      </c>
      <c r="H19" s="181">
        <f>SEPTEMBER!I18</f>
        <v>0</v>
      </c>
      <c r="I19" s="160">
        <f>SEPTEMBER!R18</f>
        <v>0</v>
      </c>
      <c r="J19" s="124">
        <f>SEPTEMBER!S18</f>
        <v>0</v>
      </c>
      <c r="K19" s="176">
        <f>SEPTEMBER!T18</f>
        <v>0</v>
      </c>
      <c r="L19" s="120">
        <f>SEPTEMBER!U18</f>
        <v>0</v>
      </c>
      <c r="M19" s="123">
        <f>SEPTEMBER!V18</f>
        <v>0</v>
      </c>
      <c r="N19" s="123">
        <f>SEPTEMBER!W18</f>
        <v>0</v>
      </c>
      <c r="O19" s="125">
        <f>SEPTEMBER!X18</f>
        <v>0</v>
      </c>
      <c r="P19" s="126">
        <f>SEPTEMBER!Y18</f>
        <v>0</v>
      </c>
      <c r="Q19" s="222" t="b">
        <f>IF(LEFT(SEPTEMBER!L18,1)="V",SEPTEMBER!R18+SEPTEMBER!U18)</f>
        <v>0</v>
      </c>
      <c r="R19" s="241">
        <f>SEPTEMBER!Z18</f>
        <v>0</v>
      </c>
      <c r="S19" s="242">
        <f>SEPTEMBER!AB18</f>
        <v>0</v>
      </c>
    </row>
    <row r="20" spans="1:19" ht="12.75" customHeight="1" x14ac:dyDescent="0.2">
      <c r="A20" s="717"/>
      <c r="B20" s="120">
        <f>SEPTEMBER!C19</f>
        <v>0</v>
      </c>
      <c r="C20" s="121">
        <f>SEPTEMBER!D19</f>
        <v>0</v>
      </c>
      <c r="D20" s="121">
        <f>SEPTEMBER!E19</f>
        <v>0</v>
      </c>
      <c r="E20" s="121">
        <f>SEPTEMBER!F19</f>
        <v>0</v>
      </c>
      <c r="F20" s="122">
        <f t="shared" si="0"/>
        <v>0</v>
      </c>
      <c r="G20" s="123">
        <f>SEPTEMBER!H19</f>
        <v>0</v>
      </c>
      <c r="H20" s="181">
        <f>SEPTEMBER!I19</f>
        <v>0</v>
      </c>
      <c r="I20" s="160">
        <f>SEPTEMBER!R19</f>
        <v>0</v>
      </c>
      <c r="J20" s="124">
        <f>SEPTEMBER!S19</f>
        <v>0</v>
      </c>
      <c r="K20" s="176">
        <f>SEPTEMBER!T19</f>
        <v>0</v>
      </c>
      <c r="L20" s="120">
        <f>SEPTEMBER!U19</f>
        <v>0</v>
      </c>
      <c r="M20" s="123">
        <f>SEPTEMBER!V19</f>
        <v>0</v>
      </c>
      <c r="N20" s="123">
        <f>SEPTEMBER!W19</f>
        <v>0</v>
      </c>
      <c r="O20" s="125">
        <f>SEPTEMBER!X19</f>
        <v>0</v>
      </c>
      <c r="P20" s="126">
        <f>SEPTEMBER!Y19</f>
        <v>0</v>
      </c>
      <c r="Q20" s="222" t="b">
        <f>IF(LEFT(SEPTEMBER!L19,1)="V",SEPTEMBER!R19+SEPTEMBER!U19)</f>
        <v>0</v>
      </c>
      <c r="R20" s="241">
        <f>SEPTEMBER!Z19</f>
        <v>0</v>
      </c>
      <c r="S20" s="242">
        <f>SEPTEMBER!AB19</f>
        <v>0</v>
      </c>
    </row>
    <row r="21" spans="1:19" ht="13.5" customHeight="1" thickBot="1" x14ac:dyDescent="0.25">
      <c r="A21" s="718"/>
      <c r="B21" s="141" t="e">
        <f>SEPTEMBER!C20</f>
        <v>#REF!</v>
      </c>
      <c r="C21" s="142">
        <f>SEPTEMBER!D20</f>
        <v>0</v>
      </c>
      <c r="D21" s="142">
        <f>SEPTEMBER!E20</f>
        <v>0</v>
      </c>
      <c r="E21" s="142">
        <f>SEPTEMBER!F20</f>
        <v>0</v>
      </c>
      <c r="F21" s="143">
        <f t="shared" si="0"/>
        <v>0</v>
      </c>
      <c r="G21" s="144">
        <f>SEPTEMBER!H20</f>
        <v>0</v>
      </c>
      <c r="H21" s="184">
        <f>SEPTEMBER!I20</f>
        <v>0</v>
      </c>
      <c r="I21" s="168">
        <f>SEPTEMBER!R20</f>
        <v>0</v>
      </c>
      <c r="J21" s="145">
        <f>SEPTEMBER!S20</f>
        <v>0</v>
      </c>
      <c r="K21" s="177">
        <f>SEPTEMBER!T20</f>
        <v>0</v>
      </c>
      <c r="L21" s="141">
        <f>SEPTEMBER!U20</f>
        <v>0</v>
      </c>
      <c r="M21" s="144">
        <f>SEPTEMBER!V20</f>
        <v>0</v>
      </c>
      <c r="N21" s="144">
        <f>SEPTEMBER!W20</f>
        <v>0</v>
      </c>
      <c r="O21" s="146">
        <f>SEPTEMBER!X20</f>
        <v>0</v>
      </c>
      <c r="P21" s="147">
        <f>SEPTEMBER!Y20</f>
        <v>0</v>
      </c>
      <c r="Q21" s="223" t="b">
        <f>IF(LEFT(SEPTEMBER!L20,1)="V",SEPTEMBER!R20+SEPTEMBER!U20)</f>
        <v>0</v>
      </c>
      <c r="R21" s="243">
        <f>SEPTEMBER!Z20</f>
        <v>0</v>
      </c>
      <c r="S21" s="244">
        <f>SEPTEMBER!AB20</f>
        <v>0</v>
      </c>
    </row>
    <row r="22" spans="1:19" ht="12.75" customHeight="1" x14ac:dyDescent="0.2">
      <c r="A22" s="716">
        <f>SEPTEMBER!B21</f>
        <v>42981</v>
      </c>
      <c r="B22" s="113">
        <f>SEPTEMBER!C21</f>
        <v>0</v>
      </c>
      <c r="C22" s="114">
        <f>SEPTEMBER!D21</f>
        <v>0</v>
      </c>
      <c r="D22" s="114">
        <f>SEPTEMBER!E21</f>
        <v>0</v>
      </c>
      <c r="E22" s="114">
        <f>SEPTEMBER!F21</f>
        <v>0</v>
      </c>
      <c r="F22" s="115">
        <f t="shared" si="0"/>
        <v>0</v>
      </c>
      <c r="G22" s="116">
        <f>SEPTEMBER!H21</f>
        <v>0</v>
      </c>
      <c r="H22" s="180">
        <f>SEPTEMBER!I21</f>
        <v>0</v>
      </c>
      <c r="I22" s="159">
        <f>SEPTEMBER!R21</f>
        <v>0</v>
      </c>
      <c r="J22" s="117">
        <f>SEPTEMBER!S21</f>
        <v>0</v>
      </c>
      <c r="K22" s="175">
        <f>SEPTEMBER!T21</f>
        <v>0</v>
      </c>
      <c r="L22" s="113">
        <f>SEPTEMBER!U21</f>
        <v>0</v>
      </c>
      <c r="M22" s="116">
        <f>SEPTEMBER!V21</f>
        <v>0</v>
      </c>
      <c r="N22" s="116">
        <f>SEPTEMBER!W21</f>
        <v>0</v>
      </c>
      <c r="O22" s="118">
        <f>SEPTEMBER!X21</f>
        <v>0</v>
      </c>
      <c r="P22" s="119">
        <f>SEPTEMBER!Y21</f>
        <v>0</v>
      </c>
      <c r="Q22" s="221" t="b">
        <f>IF(LEFT(SEPTEMBER!L21,1)="V",SEPTEMBER!R21+SEPTEMBER!U21)</f>
        <v>0</v>
      </c>
      <c r="R22" s="247">
        <f>SEPTEMBER!Z21</f>
        <v>0</v>
      </c>
      <c r="S22" s="248">
        <f>SEPTEMBER!AB21</f>
        <v>0</v>
      </c>
    </row>
    <row r="23" spans="1:19" ht="12.75" customHeight="1" x14ac:dyDescent="0.2">
      <c r="A23" s="717"/>
      <c r="B23" s="120">
        <f>SEPTEMBER!C22</f>
        <v>0</v>
      </c>
      <c r="C23" s="121">
        <f>SEPTEMBER!D22</f>
        <v>0</v>
      </c>
      <c r="D23" s="121">
        <f>SEPTEMBER!E22</f>
        <v>0</v>
      </c>
      <c r="E23" s="121">
        <f>SEPTEMBER!F22</f>
        <v>0</v>
      </c>
      <c r="F23" s="122">
        <f t="shared" si="0"/>
        <v>0</v>
      </c>
      <c r="G23" s="123">
        <f>SEPTEMBER!H22</f>
        <v>0</v>
      </c>
      <c r="H23" s="181">
        <f>SEPTEMBER!I22</f>
        <v>0</v>
      </c>
      <c r="I23" s="160">
        <f>SEPTEMBER!R22</f>
        <v>0</v>
      </c>
      <c r="J23" s="124">
        <f>SEPTEMBER!S22</f>
        <v>0</v>
      </c>
      <c r="K23" s="176">
        <f>SEPTEMBER!T22</f>
        <v>0</v>
      </c>
      <c r="L23" s="120">
        <f>SEPTEMBER!U22</f>
        <v>0</v>
      </c>
      <c r="M23" s="123">
        <f>SEPTEMBER!V22</f>
        <v>0</v>
      </c>
      <c r="N23" s="123">
        <f>SEPTEMBER!W22</f>
        <v>0</v>
      </c>
      <c r="O23" s="125">
        <f>SEPTEMBER!X22</f>
        <v>0</v>
      </c>
      <c r="P23" s="126">
        <f>SEPTEMBER!Y22</f>
        <v>0</v>
      </c>
      <c r="Q23" s="222" t="b">
        <f>IF(LEFT(SEPTEMBER!L22,1)="V",SEPTEMBER!R22+SEPTEMBER!U22)</f>
        <v>0</v>
      </c>
      <c r="R23" s="241">
        <f>SEPTEMBER!Z22</f>
        <v>0</v>
      </c>
      <c r="S23" s="242">
        <f>SEPTEMBER!AB22</f>
        <v>0</v>
      </c>
    </row>
    <row r="24" spans="1:19" ht="12.75" customHeight="1" x14ac:dyDescent="0.2">
      <c r="A24" s="717"/>
      <c r="B24" s="120">
        <f>SEPTEMBER!C23</f>
        <v>0</v>
      </c>
      <c r="C24" s="121">
        <f>SEPTEMBER!D23</f>
        <v>0</v>
      </c>
      <c r="D24" s="121">
        <f>SEPTEMBER!E23</f>
        <v>0</v>
      </c>
      <c r="E24" s="121">
        <f>SEPTEMBER!F23</f>
        <v>0</v>
      </c>
      <c r="F24" s="122">
        <f t="shared" si="0"/>
        <v>0</v>
      </c>
      <c r="G24" s="123">
        <f>SEPTEMBER!H23</f>
        <v>0</v>
      </c>
      <c r="H24" s="181">
        <f>SEPTEMBER!I23</f>
        <v>0</v>
      </c>
      <c r="I24" s="160">
        <f>SEPTEMBER!R23</f>
        <v>0</v>
      </c>
      <c r="J24" s="124">
        <f>SEPTEMBER!S23</f>
        <v>0</v>
      </c>
      <c r="K24" s="176">
        <f>SEPTEMBER!T23</f>
        <v>0</v>
      </c>
      <c r="L24" s="120">
        <f>SEPTEMBER!U23</f>
        <v>0</v>
      </c>
      <c r="M24" s="123">
        <f>SEPTEMBER!V23</f>
        <v>0</v>
      </c>
      <c r="N24" s="123">
        <f>SEPTEMBER!W23</f>
        <v>0</v>
      </c>
      <c r="O24" s="125">
        <f>SEPTEMBER!X23</f>
        <v>0</v>
      </c>
      <c r="P24" s="126">
        <f>SEPTEMBER!Y23</f>
        <v>0</v>
      </c>
      <c r="Q24" s="222" t="b">
        <f>IF(LEFT(SEPTEMBER!L23,1)="V",SEPTEMBER!R23+SEPTEMBER!U23)</f>
        <v>0</v>
      </c>
      <c r="R24" s="241">
        <f>SEPTEMBER!Z23</f>
        <v>0</v>
      </c>
      <c r="S24" s="242">
        <f>SEPTEMBER!AB23</f>
        <v>0</v>
      </c>
    </row>
    <row r="25" spans="1:19" ht="12.75" customHeight="1" x14ac:dyDescent="0.2">
      <c r="A25" s="717"/>
      <c r="B25" s="120">
        <f>SEPTEMBER!C24</f>
        <v>0</v>
      </c>
      <c r="C25" s="121">
        <f>SEPTEMBER!D24</f>
        <v>0</v>
      </c>
      <c r="D25" s="121">
        <f>SEPTEMBER!E24</f>
        <v>0</v>
      </c>
      <c r="E25" s="121">
        <f>SEPTEMBER!F24</f>
        <v>0</v>
      </c>
      <c r="F25" s="122">
        <f t="shared" si="0"/>
        <v>0</v>
      </c>
      <c r="G25" s="123">
        <f>SEPTEMBER!H24</f>
        <v>0</v>
      </c>
      <c r="H25" s="181">
        <f>SEPTEMBER!I24</f>
        <v>0</v>
      </c>
      <c r="I25" s="160">
        <f>SEPTEMBER!R24</f>
        <v>0</v>
      </c>
      <c r="J25" s="124">
        <f>SEPTEMBER!S24</f>
        <v>0</v>
      </c>
      <c r="K25" s="176">
        <f>SEPTEMBER!T24</f>
        <v>0</v>
      </c>
      <c r="L25" s="120">
        <f>SEPTEMBER!U24</f>
        <v>0</v>
      </c>
      <c r="M25" s="123">
        <f>SEPTEMBER!V24</f>
        <v>0</v>
      </c>
      <c r="N25" s="123">
        <f>SEPTEMBER!W24</f>
        <v>0</v>
      </c>
      <c r="O25" s="125">
        <f>SEPTEMBER!X24</f>
        <v>0</v>
      </c>
      <c r="P25" s="126">
        <f>SEPTEMBER!Y24</f>
        <v>0</v>
      </c>
      <c r="Q25" s="222" t="b">
        <f>IF(LEFT(SEPTEMBER!L24,1)="V",SEPTEMBER!R24+SEPTEMBER!U24)</f>
        <v>0</v>
      </c>
      <c r="R25" s="241">
        <f>SEPTEMBER!Z24</f>
        <v>0</v>
      </c>
      <c r="S25" s="242">
        <f>SEPTEMBER!AB24</f>
        <v>0</v>
      </c>
    </row>
    <row r="26" spans="1:19" ht="13.5" customHeight="1" thickBot="1" x14ac:dyDescent="0.25">
      <c r="A26" s="718"/>
      <c r="B26" s="127" t="e">
        <f>SEPTEMBER!C25</f>
        <v>#REF!</v>
      </c>
      <c r="C26" s="128">
        <f>SEPTEMBER!D25</f>
        <v>0</v>
      </c>
      <c r="D26" s="128">
        <f>SEPTEMBER!E25</f>
        <v>0</v>
      </c>
      <c r="E26" s="128">
        <f>SEPTEMBER!F25</f>
        <v>0</v>
      </c>
      <c r="F26" s="129">
        <f t="shared" si="0"/>
        <v>0</v>
      </c>
      <c r="G26" s="130">
        <f>SEPTEMBER!H25</f>
        <v>0</v>
      </c>
      <c r="H26" s="182">
        <f>SEPTEMBER!I25</f>
        <v>0</v>
      </c>
      <c r="I26" s="161">
        <f>SEPTEMBER!R25</f>
        <v>0</v>
      </c>
      <c r="J26" s="131">
        <f>SEPTEMBER!S25</f>
        <v>0</v>
      </c>
      <c r="K26" s="178">
        <f>SEPTEMBER!T25</f>
        <v>0</v>
      </c>
      <c r="L26" s="127">
        <f>SEPTEMBER!U25</f>
        <v>0</v>
      </c>
      <c r="M26" s="130">
        <f>SEPTEMBER!V25</f>
        <v>0</v>
      </c>
      <c r="N26" s="130">
        <f>SEPTEMBER!W25</f>
        <v>0</v>
      </c>
      <c r="O26" s="132">
        <f>SEPTEMBER!X25</f>
        <v>0</v>
      </c>
      <c r="P26" s="133">
        <f>SEPTEMBER!Y25</f>
        <v>0</v>
      </c>
      <c r="Q26" s="224" t="b">
        <f>IF(LEFT(SEPTEMBER!L25,1)="V",SEPTEMBER!R25+SEPTEMBER!U25)</f>
        <v>0</v>
      </c>
      <c r="R26" s="245">
        <f>SEPTEMBER!Z25</f>
        <v>0</v>
      </c>
      <c r="S26" s="246">
        <f>SEPTEMBER!AB25</f>
        <v>0</v>
      </c>
    </row>
    <row r="27" spans="1:19" ht="12.75" customHeight="1" x14ac:dyDescent="0.2">
      <c r="A27" s="716">
        <f>SEPTEMBER!B26</f>
        <v>42982</v>
      </c>
      <c r="B27" s="134">
        <f>SEPTEMBER!C26</f>
        <v>0</v>
      </c>
      <c r="C27" s="135">
        <f>SEPTEMBER!D26</f>
        <v>0</v>
      </c>
      <c r="D27" s="135">
        <f>SEPTEMBER!E26</f>
        <v>0</v>
      </c>
      <c r="E27" s="135">
        <f>SEPTEMBER!F26</f>
        <v>0</v>
      </c>
      <c r="F27" s="136">
        <f t="shared" si="0"/>
        <v>0</v>
      </c>
      <c r="G27" s="137">
        <f>SEPTEMBER!H26</f>
        <v>0</v>
      </c>
      <c r="H27" s="183">
        <f>SEPTEMBER!I26</f>
        <v>0</v>
      </c>
      <c r="I27" s="169">
        <f>SEPTEMBER!R26</f>
        <v>0</v>
      </c>
      <c r="J27" s="138">
        <f>SEPTEMBER!S26</f>
        <v>0</v>
      </c>
      <c r="K27" s="179">
        <f>SEPTEMBER!T26</f>
        <v>0</v>
      </c>
      <c r="L27" s="134">
        <f>SEPTEMBER!U26</f>
        <v>0</v>
      </c>
      <c r="M27" s="137">
        <f>SEPTEMBER!V26</f>
        <v>0</v>
      </c>
      <c r="N27" s="137">
        <f>SEPTEMBER!W26</f>
        <v>0</v>
      </c>
      <c r="O27" s="139">
        <f>SEPTEMBER!X26</f>
        <v>0</v>
      </c>
      <c r="P27" s="140">
        <f>SEPTEMBER!Y26</f>
        <v>0</v>
      </c>
      <c r="Q27" s="225" t="b">
        <f>IF(LEFT(SEPTEMBER!L26,1)="V",SEPTEMBER!R26+SEPTEMBER!U26)</f>
        <v>0</v>
      </c>
      <c r="R27" s="239">
        <f>SEPTEMBER!Z26</f>
        <v>0</v>
      </c>
      <c r="S27" s="240">
        <f>SEPTEMBER!AB26</f>
        <v>0</v>
      </c>
    </row>
    <row r="28" spans="1:19" ht="12.75" customHeight="1" x14ac:dyDescent="0.2">
      <c r="A28" s="717"/>
      <c r="B28" s="120">
        <f>SEPTEMBER!C27</f>
        <v>0</v>
      </c>
      <c r="C28" s="121">
        <f>SEPTEMBER!D27</f>
        <v>0</v>
      </c>
      <c r="D28" s="121">
        <f>SEPTEMBER!E27</f>
        <v>0</v>
      </c>
      <c r="E28" s="121">
        <f>SEPTEMBER!F27</f>
        <v>0</v>
      </c>
      <c r="F28" s="122">
        <f t="shared" si="0"/>
        <v>0</v>
      </c>
      <c r="G28" s="123">
        <f>SEPTEMBER!H27</f>
        <v>0</v>
      </c>
      <c r="H28" s="181">
        <f>SEPTEMBER!I27</f>
        <v>0</v>
      </c>
      <c r="I28" s="160">
        <f>SEPTEMBER!R27</f>
        <v>0</v>
      </c>
      <c r="J28" s="124">
        <f>SEPTEMBER!S27</f>
        <v>0</v>
      </c>
      <c r="K28" s="176">
        <f>SEPTEMBER!T27</f>
        <v>0</v>
      </c>
      <c r="L28" s="120">
        <f>SEPTEMBER!U27</f>
        <v>0</v>
      </c>
      <c r="M28" s="123">
        <f>SEPTEMBER!V27</f>
        <v>0</v>
      </c>
      <c r="N28" s="123">
        <f>SEPTEMBER!W27</f>
        <v>0</v>
      </c>
      <c r="O28" s="125">
        <f>SEPTEMBER!X27</f>
        <v>0</v>
      </c>
      <c r="P28" s="126">
        <f>SEPTEMBER!Y27</f>
        <v>0</v>
      </c>
      <c r="Q28" s="222" t="b">
        <f>IF(LEFT(SEPTEMBER!L27,1)="V",SEPTEMBER!R27+SEPTEMBER!U27)</f>
        <v>0</v>
      </c>
      <c r="R28" s="241">
        <f>SEPTEMBER!Z27</f>
        <v>0</v>
      </c>
      <c r="S28" s="242">
        <f>SEPTEMBER!AB27</f>
        <v>0</v>
      </c>
    </row>
    <row r="29" spans="1:19" ht="12.75" customHeight="1" x14ac:dyDescent="0.2">
      <c r="A29" s="717"/>
      <c r="B29" s="120">
        <f>SEPTEMBER!C28</f>
        <v>0</v>
      </c>
      <c r="C29" s="121">
        <f>SEPTEMBER!D28</f>
        <v>0</v>
      </c>
      <c r="D29" s="121">
        <f>SEPTEMBER!E28</f>
        <v>0</v>
      </c>
      <c r="E29" s="121">
        <f>SEPTEMBER!F28</f>
        <v>0</v>
      </c>
      <c r="F29" s="122">
        <f t="shared" si="0"/>
        <v>0</v>
      </c>
      <c r="G29" s="123">
        <f>SEPTEMBER!H28</f>
        <v>0</v>
      </c>
      <c r="H29" s="181">
        <f>SEPTEMBER!I28</f>
        <v>0</v>
      </c>
      <c r="I29" s="160">
        <f>SEPTEMBER!R28</f>
        <v>0</v>
      </c>
      <c r="J29" s="124">
        <f>SEPTEMBER!S28</f>
        <v>0</v>
      </c>
      <c r="K29" s="176">
        <f>SEPTEMBER!T28</f>
        <v>0</v>
      </c>
      <c r="L29" s="120">
        <f>SEPTEMBER!U28</f>
        <v>0</v>
      </c>
      <c r="M29" s="123">
        <f>SEPTEMBER!V28</f>
        <v>0</v>
      </c>
      <c r="N29" s="123">
        <f>SEPTEMBER!W28</f>
        <v>0</v>
      </c>
      <c r="O29" s="125">
        <f>SEPTEMBER!X28</f>
        <v>0</v>
      </c>
      <c r="P29" s="126">
        <f>SEPTEMBER!Y28</f>
        <v>0</v>
      </c>
      <c r="Q29" s="222" t="b">
        <f>IF(LEFT(SEPTEMBER!L28,1)="V",SEPTEMBER!R28+SEPTEMBER!U28)</f>
        <v>0</v>
      </c>
      <c r="R29" s="241">
        <f>SEPTEMBER!Z28</f>
        <v>0</v>
      </c>
      <c r="S29" s="242">
        <f>SEPTEMBER!AB28</f>
        <v>0</v>
      </c>
    </row>
    <row r="30" spans="1:19" ht="12.75" customHeight="1" x14ac:dyDescent="0.2">
      <c r="A30" s="717"/>
      <c r="B30" s="120">
        <f>SEPTEMBER!C29</f>
        <v>0</v>
      </c>
      <c r="C30" s="121">
        <f>SEPTEMBER!D29</f>
        <v>0</v>
      </c>
      <c r="D30" s="121">
        <f>SEPTEMBER!E29</f>
        <v>0</v>
      </c>
      <c r="E30" s="121">
        <f>SEPTEMBER!F29</f>
        <v>0</v>
      </c>
      <c r="F30" s="122">
        <f t="shared" si="0"/>
        <v>0</v>
      </c>
      <c r="G30" s="123">
        <f>SEPTEMBER!H29</f>
        <v>0</v>
      </c>
      <c r="H30" s="181">
        <f>SEPTEMBER!I29</f>
        <v>0</v>
      </c>
      <c r="I30" s="160">
        <f>SEPTEMBER!R29</f>
        <v>0</v>
      </c>
      <c r="J30" s="124">
        <f>SEPTEMBER!S29</f>
        <v>0</v>
      </c>
      <c r="K30" s="176">
        <f>SEPTEMBER!T29</f>
        <v>0</v>
      </c>
      <c r="L30" s="120">
        <f>SEPTEMBER!U29</f>
        <v>0</v>
      </c>
      <c r="M30" s="123">
        <f>SEPTEMBER!V29</f>
        <v>0</v>
      </c>
      <c r="N30" s="123">
        <f>SEPTEMBER!W29</f>
        <v>0</v>
      </c>
      <c r="O30" s="125">
        <f>SEPTEMBER!X29</f>
        <v>0</v>
      </c>
      <c r="P30" s="126">
        <f>SEPTEMBER!Y29</f>
        <v>0</v>
      </c>
      <c r="Q30" s="222" t="b">
        <f>IF(LEFT(SEPTEMBER!L29,1)="V",SEPTEMBER!R29+SEPTEMBER!U29)</f>
        <v>0</v>
      </c>
      <c r="R30" s="241">
        <f>SEPTEMBER!Z29</f>
        <v>0</v>
      </c>
      <c r="S30" s="242">
        <f>SEPTEMBER!AB29</f>
        <v>0</v>
      </c>
    </row>
    <row r="31" spans="1:19" ht="13.5" customHeight="1" thickBot="1" x14ac:dyDescent="0.25">
      <c r="A31" s="718"/>
      <c r="B31" s="141" t="e">
        <f>SEPTEMBER!C30</f>
        <v>#REF!</v>
      </c>
      <c r="C31" s="142">
        <f>SEPTEMBER!D30</f>
        <v>0</v>
      </c>
      <c r="D31" s="142">
        <f>SEPTEMBER!E30</f>
        <v>0</v>
      </c>
      <c r="E31" s="142">
        <f>SEPTEMBER!F30</f>
        <v>0</v>
      </c>
      <c r="F31" s="143">
        <f t="shared" si="0"/>
        <v>0</v>
      </c>
      <c r="G31" s="144">
        <f>SEPTEMBER!H30</f>
        <v>0</v>
      </c>
      <c r="H31" s="184">
        <f>SEPTEMBER!I30</f>
        <v>0</v>
      </c>
      <c r="I31" s="168">
        <f>SEPTEMBER!R30</f>
        <v>0</v>
      </c>
      <c r="J31" s="145">
        <f>SEPTEMBER!S30</f>
        <v>0</v>
      </c>
      <c r="K31" s="177">
        <f>SEPTEMBER!T30</f>
        <v>0</v>
      </c>
      <c r="L31" s="141">
        <f>SEPTEMBER!U30</f>
        <v>0</v>
      </c>
      <c r="M31" s="144">
        <f>SEPTEMBER!V30</f>
        <v>0</v>
      </c>
      <c r="N31" s="144">
        <f>SEPTEMBER!W30</f>
        <v>0</v>
      </c>
      <c r="O31" s="146">
        <f>SEPTEMBER!X30</f>
        <v>0</v>
      </c>
      <c r="P31" s="147">
        <f>SEPTEMBER!Y30</f>
        <v>0</v>
      </c>
      <c r="Q31" s="223" t="b">
        <f>IF(LEFT(SEPTEMBER!L30,1)="V",SEPTEMBER!R30+SEPTEMBER!U30)</f>
        <v>0</v>
      </c>
      <c r="R31" s="243">
        <f>SEPTEMBER!Z30</f>
        <v>0</v>
      </c>
      <c r="S31" s="244">
        <f>SEPTEMBER!AB30</f>
        <v>0</v>
      </c>
    </row>
    <row r="32" spans="1:19" ht="12.75" customHeight="1" x14ac:dyDescent="0.2">
      <c r="A32" s="716">
        <f>SEPTEMBER!B31</f>
        <v>42983</v>
      </c>
      <c r="B32" s="113">
        <f>SEPTEMBER!C31</f>
        <v>0</v>
      </c>
      <c r="C32" s="114">
        <f>SEPTEMBER!D31</f>
        <v>0</v>
      </c>
      <c r="D32" s="114">
        <f>SEPTEMBER!E31</f>
        <v>0</v>
      </c>
      <c r="E32" s="114">
        <f>SEPTEMBER!F31</f>
        <v>0</v>
      </c>
      <c r="F32" s="115">
        <f t="shared" si="0"/>
        <v>0</v>
      </c>
      <c r="G32" s="116">
        <f>SEPTEMBER!H31</f>
        <v>0</v>
      </c>
      <c r="H32" s="180">
        <f>SEPTEMBER!I31</f>
        <v>0</v>
      </c>
      <c r="I32" s="159">
        <f>SEPTEMBER!R31</f>
        <v>0</v>
      </c>
      <c r="J32" s="117">
        <f>SEPTEMBER!S31</f>
        <v>0</v>
      </c>
      <c r="K32" s="175">
        <f>SEPTEMBER!T31</f>
        <v>0</v>
      </c>
      <c r="L32" s="113">
        <f>SEPTEMBER!U31</f>
        <v>0</v>
      </c>
      <c r="M32" s="116">
        <f>SEPTEMBER!V31</f>
        <v>0</v>
      </c>
      <c r="N32" s="116">
        <f>SEPTEMBER!W31</f>
        <v>0</v>
      </c>
      <c r="O32" s="118">
        <f>SEPTEMBER!X31</f>
        <v>0</v>
      </c>
      <c r="P32" s="119">
        <f>SEPTEMBER!Y31</f>
        <v>0</v>
      </c>
      <c r="Q32" s="221" t="b">
        <f>IF(LEFT(SEPTEMBER!L31,1)="V",SEPTEMBER!R31+SEPTEMBER!U31)</f>
        <v>0</v>
      </c>
      <c r="R32" s="247">
        <f>SEPTEMBER!Z31</f>
        <v>0</v>
      </c>
      <c r="S32" s="248">
        <f>SEPTEMBER!AB31</f>
        <v>0</v>
      </c>
    </row>
    <row r="33" spans="1:19" ht="12.75" customHeight="1" x14ac:dyDescent="0.2">
      <c r="A33" s="717"/>
      <c r="B33" s="120">
        <f>SEPTEMBER!C32</f>
        <v>0</v>
      </c>
      <c r="C33" s="121">
        <f>SEPTEMBER!D32</f>
        <v>0</v>
      </c>
      <c r="D33" s="121">
        <f>SEPTEMBER!E32</f>
        <v>0</v>
      </c>
      <c r="E33" s="121">
        <f>SEPTEMBER!F32</f>
        <v>0</v>
      </c>
      <c r="F33" s="122">
        <f t="shared" si="0"/>
        <v>0</v>
      </c>
      <c r="G33" s="123">
        <f>SEPTEMBER!H32</f>
        <v>0</v>
      </c>
      <c r="H33" s="181">
        <f>SEPTEMBER!I32</f>
        <v>0</v>
      </c>
      <c r="I33" s="160">
        <f>SEPTEMBER!R32</f>
        <v>0</v>
      </c>
      <c r="J33" s="124">
        <f>SEPTEMBER!S32</f>
        <v>0</v>
      </c>
      <c r="K33" s="176">
        <f>SEPTEMBER!T32</f>
        <v>0</v>
      </c>
      <c r="L33" s="120">
        <f>SEPTEMBER!U32</f>
        <v>0</v>
      </c>
      <c r="M33" s="123">
        <f>SEPTEMBER!V32</f>
        <v>0</v>
      </c>
      <c r="N33" s="123">
        <f>SEPTEMBER!W32</f>
        <v>0</v>
      </c>
      <c r="O33" s="125">
        <f>SEPTEMBER!X32</f>
        <v>0</v>
      </c>
      <c r="P33" s="126">
        <f>SEPTEMBER!Y32</f>
        <v>0</v>
      </c>
      <c r="Q33" s="222" t="b">
        <f>IF(LEFT(SEPTEMBER!L32,1)="V",SEPTEMBER!R32+SEPTEMBER!U32)</f>
        <v>0</v>
      </c>
      <c r="R33" s="241">
        <f>SEPTEMBER!Z32</f>
        <v>0</v>
      </c>
      <c r="S33" s="242">
        <f>SEPTEMBER!AB32</f>
        <v>0</v>
      </c>
    </row>
    <row r="34" spans="1:19" ht="12.75" customHeight="1" x14ac:dyDescent="0.2">
      <c r="A34" s="717"/>
      <c r="B34" s="120">
        <f>SEPTEMBER!C33</f>
        <v>0</v>
      </c>
      <c r="C34" s="121">
        <f>SEPTEMBER!D33</f>
        <v>0</v>
      </c>
      <c r="D34" s="121">
        <f>SEPTEMBER!E33</f>
        <v>0</v>
      </c>
      <c r="E34" s="121">
        <f>SEPTEMBER!F33</f>
        <v>0</v>
      </c>
      <c r="F34" s="122">
        <f t="shared" si="0"/>
        <v>0</v>
      </c>
      <c r="G34" s="123">
        <f>SEPTEMBER!H33</f>
        <v>0</v>
      </c>
      <c r="H34" s="181">
        <f>SEPTEMBER!I33</f>
        <v>0</v>
      </c>
      <c r="I34" s="160">
        <f>SEPTEMBER!R33</f>
        <v>0</v>
      </c>
      <c r="J34" s="124">
        <f>SEPTEMBER!S33</f>
        <v>0</v>
      </c>
      <c r="K34" s="176">
        <f>SEPTEMBER!T33</f>
        <v>0</v>
      </c>
      <c r="L34" s="120">
        <f>SEPTEMBER!U33</f>
        <v>0</v>
      </c>
      <c r="M34" s="123">
        <f>SEPTEMBER!V33</f>
        <v>0</v>
      </c>
      <c r="N34" s="123">
        <f>SEPTEMBER!W33</f>
        <v>0</v>
      </c>
      <c r="O34" s="125">
        <f>SEPTEMBER!X33</f>
        <v>0</v>
      </c>
      <c r="P34" s="126">
        <f>SEPTEMBER!Y33</f>
        <v>0</v>
      </c>
      <c r="Q34" s="222" t="b">
        <f>IF(LEFT(SEPTEMBER!L33,1)="V",SEPTEMBER!R33+SEPTEMBER!U33)</f>
        <v>0</v>
      </c>
      <c r="R34" s="241">
        <f>SEPTEMBER!Z33</f>
        <v>0</v>
      </c>
      <c r="S34" s="242">
        <f>SEPTEMBER!AB33</f>
        <v>0</v>
      </c>
    </row>
    <row r="35" spans="1:19" ht="12.75" customHeight="1" x14ac:dyDescent="0.2">
      <c r="A35" s="717"/>
      <c r="B35" s="120">
        <f>SEPTEMBER!C34</f>
        <v>0</v>
      </c>
      <c r="C35" s="121">
        <f>SEPTEMBER!D34</f>
        <v>0</v>
      </c>
      <c r="D35" s="121">
        <f>SEPTEMBER!E34</f>
        <v>0</v>
      </c>
      <c r="E35" s="121">
        <f>SEPTEMBER!F34</f>
        <v>0</v>
      </c>
      <c r="F35" s="122">
        <f t="shared" si="0"/>
        <v>0</v>
      </c>
      <c r="G35" s="123">
        <f>SEPTEMBER!H34</f>
        <v>0</v>
      </c>
      <c r="H35" s="181">
        <f>SEPTEMBER!I34</f>
        <v>0</v>
      </c>
      <c r="I35" s="160">
        <f>SEPTEMBER!R34</f>
        <v>0</v>
      </c>
      <c r="J35" s="124">
        <f>SEPTEMBER!S34</f>
        <v>0</v>
      </c>
      <c r="K35" s="176">
        <f>SEPTEMBER!T34</f>
        <v>0</v>
      </c>
      <c r="L35" s="120">
        <f>SEPTEMBER!U34</f>
        <v>0</v>
      </c>
      <c r="M35" s="123">
        <f>SEPTEMBER!V34</f>
        <v>0</v>
      </c>
      <c r="N35" s="123">
        <f>SEPTEMBER!W34</f>
        <v>0</v>
      </c>
      <c r="O35" s="125">
        <f>SEPTEMBER!X34</f>
        <v>0</v>
      </c>
      <c r="P35" s="126">
        <f>SEPTEMBER!Y34</f>
        <v>0</v>
      </c>
      <c r="Q35" s="222" t="b">
        <f>IF(LEFT(SEPTEMBER!L34,1)="V",SEPTEMBER!R34+SEPTEMBER!U34)</f>
        <v>0</v>
      </c>
      <c r="R35" s="241">
        <f>SEPTEMBER!Z34</f>
        <v>0</v>
      </c>
      <c r="S35" s="242">
        <f>SEPTEMBER!AB34</f>
        <v>0</v>
      </c>
    </row>
    <row r="36" spans="1:19" ht="13.5" customHeight="1" thickBot="1" x14ac:dyDescent="0.25">
      <c r="A36" s="718"/>
      <c r="B36" s="127" t="e">
        <f>SEPTEMBER!C35</f>
        <v>#REF!</v>
      </c>
      <c r="C36" s="128">
        <f>SEPTEMBER!D35</f>
        <v>0</v>
      </c>
      <c r="D36" s="128">
        <f>SEPTEMBER!E35</f>
        <v>0</v>
      </c>
      <c r="E36" s="128">
        <f>SEPTEMBER!F35</f>
        <v>0</v>
      </c>
      <c r="F36" s="129">
        <f t="shared" si="0"/>
        <v>0</v>
      </c>
      <c r="G36" s="130">
        <f>SEPTEMBER!H35</f>
        <v>0</v>
      </c>
      <c r="H36" s="182">
        <f>SEPTEMBER!I35</f>
        <v>0</v>
      </c>
      <c r="I36" s="161">
        <f>SEPTEMBER!R35</f>
        <v>0</v>
      </c>
      <c r="J36" s="131">
        <f>SEPTEMBER!S35</f>
        <v>0</v>
      </c>
      <c r="K36" s="178">
        <f>SEPTEMBER!T35</f>
        <v>0</v>
      </c>
      <c r="L36" s="127">
        <f>SEPTEMBER!U35</f>
        <v>0</v>
      </c>
      <c r="M36" s="130">
        <f>SEPTEMBER!V35</f>
        <v>0</v>
      </c>
      <c r="N36" s="130">
        <f>SEPTEMBER!W35</f>
        <v>0</v>
      </c>
      <c r="O36" s="132">
        <f>SEPTEMBER!X35</f>
        <v>0</v>
      </c>
      <c r="P36" s="133">
        <f>SEPTEMBER!Y35</f>
        <v>0</v>
      </c>
      <c r="Q36" s="224" t="b">
        <f>IF(LEFT(SEPTEMBER!L35,1)="V",SEPTEMBER!R35+SEPTEMBER!U35)</f>
        <v>0</v>
      </c>
      <c r="R36" s="245">
        <f>SEPTEMBER!Z35</f>
        <v>0</v>
      </c>
      <c r="S36" s="246">
        <f>SEPTEMBER!AB35</f>
        <v>0</v>
      </c>
    </row>
    <row r="37" spans="1:19" ht="12.75" customHeight="1" x14ac:dyDescent="0.2">
      <c r="A37" s="716">
        <f>SEPTEMBER!B36</f>
        <v>42984</v>
      </c>
      <c r="B37" s="134">
        <f>SEPTEMBER!C36</f>
        <v>0</v>
      </c>
      <c r="C37" s="135">
        <f>SEPTEMBER!D36</f>
        <v>0</v>
      </c>
      <c r="D37" s="135">
        <f>SEPTEMBER!E36</f>
        <v>0</v>
      </c>
      <c r="E37" s="135">
        <f>SEPTEMBER!F36</f>
        <v>0</v>
      </c>
      <c r="F37" s="136">
        <f t="shared" si="0"/>
        <v>0</v>
      </c>
      <c r="G37" s="137">
        <f>SEPTEMBER!H36</f>
        <v>0</v>
      </c>
      <c r="H37" s="183">
        <f>SEPTEMBER!I36</f>
        <v>0</v>
      </c>
      <c r="I37" s="169">
        <f>SEPTEMBER!R36</f>
        <v>0</v>
      </c>
      <c r="J37" s="138">
        <f>SEPTEMBER!S36</f>
        <v>0</v>
      </c>
      <c r="K37" s="179">
        <f>SEPTEMBER!T36</f>
        <v>0</v>
      </c>
      <c r="L37" s="134">
        <f>SEPTEMBER!U36</f>
        <v>0</v>
      </c>
      <c r="M37" s="137">
        <f>SEPTEMBER!V36</f>
        <v>0</v>
      </c>
      <c r="N37" s="137">
        <f>SEPTEMBER!W36</f>
        <v>0</v>
      </c>
      <c r="O37" s="139">
        <f>SEPTEMBER!X36</f>
        <v>0</v>
      </c>
      <c r="P37" s="140">
        <f>SEPTEMBER!Y36</f>
        <v>0</v>
      </c>
      <c r="Q37" s="225" t="b">
        <f>IF(LEFT(SEPTEMBER!L36,1)="V",SEPTEMBER!R36+SEPTEMBER!U36)</f>
        <v>0</v>
      </c>
      <c r="R37" s="239">
        <f>SEPTEMBER!Z36</f>
        <v>0</v>
      </c>
      <c r="S37" s="240">
        <f>SEPTEMBER!AB36</f>
        <v>0</v>
      </c>
    </row>
    <row r="38" spans="1:19" ht="12.75" customHeight="1" x14ac:dyDescent="0.2">
      <c r="A38" s="717"/>
      <c r="B38" s="120">
        <f>SEPTEMBER!C37</f>
        <v>0</v>
      </c>
      <c r="C38" s="121">
        <f>SEPTEMBER!D37</f>
        <v>0</v>
      </c>
      <c r="D38" s="121">
        <f>SEPTEMBER!E37</f>
        <v>0</v>
      </c>
      <c r="E38" s="121">
        <f>SEPTEMBER!F37</f>
        <v>0</v>
      </c>
      <c r="F38" s="122">
        <f t="shared" si="0"/>
        <v>0</v>
      </c>
      <c r="G38" s="123">
        <f>SEPTEMBER!H37</f>
        <v>0</v>
      </c>
      <c r="H38" s="181">
        <f>SEPTEMBER!I37</f>
        <v>0</v>
      </c>
      <c r="I38" s="160">
        <f>SEPTEMBER!R37</f>
        <v>0</v>
      </c>
      <c r="J38" s="124">
        <f>SEPTEMBER!S37</f>
        <v>0</v>
      </c>
      <c r="K38" s="176">
        <f>SEPTEMBER!T37</f>
        <v>0</v>
      </c>
      <c r="L38" s="120">
        <f>SEPTEMBER!U37</f>
        <v>0</v>
      </c>
      <c r="M38" s="123">
        <f>SEPTEMBER!V37</f>
        <v>0</v>
      </c>
      <c r="N38" s="123">
        <f>SEPTEMBER!W37</f>
        <v>0</v>
      </c>
      <c r="O38" s="125">
        <f>SEPTEMBER!X37</f>
        <v>0</v>
      </c>
      <c r="P38" s="126">
        <f>SEPTEMBER!Y37</f>
        <v>0</v>
      </c>
      <c r="Q38" s="222" t="b">
        <f>IF(LEFT(SEPTEMBER!L37,1)="V",SEPTEMBER!R37+SEPTEMBER!U37)</f>
        <v>0</v>
      </c>
      <c r="R38" s="241">
        <f>SEPTEMBER!Z37</f>
        <v>0</v>
      </c>
      <c r="S38" s="242">
        <f>SEPTEMBER!AB37</f>
        <v>0</v>
      </c>
    </row>
    <row r="39" spans="1:19" ht="12.75" customHeight="1" x14ac:dyDescent="0.2">
      <c r="A39" s="717"/>
      <c r="B39" s="120">
        <f>SEPTEMBER!C38</f>
        <v>0</v>
      </c>
      <c r="C39" s="121">
        <f>SEPTEMBER!D38</f>
        <v>0</v>
      </c>
      <c r="D39" s="121">
        <f>SEPTEMBER!E38</f>
        <v>0</v>
      </c>
      <c r="E39" s="121">
        <f>SEPTEMBER!F38</f>
        <v>0</v>
      </c>
      <c r="F39" s="122">
        <f t="shared" si="0"/>
        <v>0</v>
      </c>
      <c r="G39" s="123">
        <f>SEPTEMBER!H38</f>
        <v>0</v>
      </c>
      <c r="H39" s="181">
        <f>SEPTEMBER!I38</f>
        <v>0</v>
      </c>
      <c r="I39" s="160">
        <f>SEPTEMBER!R38</f>
        <v>0</v>
      </c>
      <c r="J39" s="124">
        <f>SEPTEMBER!S38</f>
        <v>0</v>
      </c>
      <c r="K39" s="176">
        <f>SEPTEMBER!T38</f>
        <v>0</v>
      </c>
      <c r="L39" s="120">
        <f>SEPTEMBER!U38</f>
        <v>0</v>
      </c>
      <c r="M39" s="123">
        <f>SEPTEMBER!V38</f>
        <v>0</v>
      </c>
      <c r="N39" s="123">
        <f>SEPTEMBER!W38</f>
        <v>0</v>
      </c>
      <c r="O39" s="125">
        <f>SEPTEMBER!X38</f>
        <v>0</v>
      </c>
      <c r="P39" s="126">
        <f>SEPTEMBER!Y38</f>
        <v>0</v>
      </c>
      <c r="Q39" s="222" t="b">
        <f>IF(LEFT(SEPTEMBER!L38,1)="V",SEPTEMBER!R38+SEPTEMBER!U38)</f>
        <v>0</v>
      </c>
      <c r="R39" s="241">
        <f>SEPTEMBER!Z38</f>
        <v>0</v>
      </c>
      <c r="S39" s="242">
        <f>SEPTEMBER!AB38</f>
        <v>0</v>
      </c>
    </row>
    <row r="40" spans="1:19" ht="12.75" customHeight="1" x14ac:dyDescent="0.2">
      <c r="A40" s="717"/>
      <c r="B40" s="120">
        <f>SEPTEMBER!C39</f>
        <v>0</v>
      </c>
      <c r="C40" s="121">
        <f>SEPTEMBER!D39</f>
        <v>0</v>
      </c>
      <c r="D40" s="121">
        <f>SEPTEMBER!E39</f>
        <v>0</v>
      </c>
      <c r="E40" s="121">
        <f>SEPTEMBER!F39</f>
        <v>0</v>
      </c>
      <c r="F40" s="122">
        <f t="shared" si="0"/>
        <v>0</v>
      </c>
      <c r="G40" s="123">
        <f>SEPTEMBER!H39</f>
        <v>0</v>
      </c>
      <c r="H40" s="181">
        <f>SEPTEMBER!I39</f>
        <v>0</v>
      </c>
      <c r="I40" s="160">
        <f>SEPTEMBER!R39</f>
        <v>0</v>
      </c>
      <c r="J40" s="124">
        <f>SEPTEMBER!S39</f>
        <v>0</v>
      </c>
      <c r="K40" s="176">
        <f>SEPTEMBER!T39</f>
        <v>0</v>
      </c>
      <c r="L40" s="120">
        <f>SEPTEMBER!U39</f>
        <v>0</v>
      </c>
      <c r="M40" s="123">
        <f>SEPTEMBER!V39</f>
        <v>0</v>
      </c>
      <c r="N40" s="123">
        <f>SEPTEMBER!W39</f>
        <v>0</v>
      </c>
      <c r="O40" s="125">
        <f>SEPTEMBER!X39</f>
        <v>0</v>
      </c>
      <c r="P40" s="126">
        <f>SEPTEMBER!Y39</f>
        <v>0</v>
      </c>
      <c r="Q40" s="222" t="b">
        <f>IF(LEFT(SEPTEMBER!L39,1)="V",SEPTEMBER!R39+SEPTEMBER!U39)</f>
        <v>0</v>
      </c>
      <c r="R40" s="241">
        <f>SEPTEMBER!Z39</f>
        <v>0</v>
      </c>
      <c r="S40" s="242">
        <f>SEPTEMBER!AB39</f>
        <v>0</v>
      </c>
    </row>
    <row r="41" spans="1:19" ht="13.5" customHeight="1" thickBot="1" x14ac:dyDescent="0.25">
      <c r="A41" s="718"/>
      <c r="B41" s="141" t="e">
        <f>SEPTEMBER!C40</f>
        <v>#REF!</v>
      </c>
      <c r="C41" s="142">
        <f>SEPTEMBER!D40</f>
        <v>0</v>
      </c>
      <c r="D41" s="142">
        <f>SEPTEMBER!E40</f>
        <v>0</v>
      </c>
      <c r="E41" s="142">
        <f>SEPTEMBER!F40</f>
        <v>0</v>
      </c>
      <c r="F41" s="143">
        <f t="shared" si="0"/>
        <v>0</v>
      </c>
      <c r="G41" s="144">
        <f>SEPTEMBER!H40</f>
        <v>0</v>
      </c>
      <c r="H41" s="184">
        <f>SEPTEMBER!I40</f>
        <v>0</v>
      </c>
      <c r="I41" s="168">
        <f>SEPTEMBER!R40</f>
        <v>0</v>
      </c>
      <c r="J41" s="145">
        <f>SEPTEMBER!S40</f>
        <v>0</v>
      </c>
      <c r="K41" s="177">
        <f>SEPTEMBER!T40</f>
        <v>0</v>
      </c>
      <c r="L41" s="141">
        <f>SEPTEMBER!U40</f>
        <v>0</v>
      </c>
      <c r="M41" s="144">
        <f>SEPTEMBER!V40</f>
        <v>0</v>
      </c>
      <c r="N41" s="144">
        <f>SEPTEMBER!W40</f>
        <v>0</v>
      </c>
      <c r="O41" s="146">
        <f>SEPTEMBER!X40</f>
        <v>0</v>
      </c>
      <c r="P41" s="147">
        <f>SEPTEMBER!Y40</f>
        <v>0</v>
      </c>
      <c r="Q41" s="223" t="b">
        <f>IF(LEFT(SEPTEMBER!L40,1)="V",SEPTEMBER!R40+SEPTEMBER!U40)</f>
        <v>0</v>
      </c>
      <c r="R41" s="243">
        <f>SEPTEMBER!Z40</f>
        <v>0</v>
      </c>
      <c r="S41" s="244">
        <f>SEPTEMBER!AB40</f>
        <v>0</v>
      </c>
    </row>
    <row r="42" spans="1:19" ht="12.75" customHeight="1" x14ac:dyDescent="0.2">
      <c r="A42" s="716">
        <f>SEPTEMBER!B41</f>
        <v>42985</v>
      </c>
      <c r="B42" s="113">
        <f>SEPTEMBER!C41</f>
        <v>0</v>
      </c>
      <c r="C42" s="114">
        <f>SEPTEMBER!D41</f>
        <v>0</v>
      </c>
      <c r="D42" s="114">
        <f>SEPTEMBER!E41</f>
        <v>0</v>
      </c>
      <c r="E42" s="114">
        <f>SEPTEMBER!F41</f>
        <v>0</v>
      </c>
      <c r="F42" s="115">
        <f t="shared" si="0"/>
        <v>0</v>
      </c>
      <c r="G42" s="116">
        <f>SEPTEMBER!H41</f>
        <v>0</v>
      </c>
      <c r="H42" s="180">
        <f>SEPTEMBER!I41</f>
        <v>0</v>
      </c>
      <c r="I42" s="159">
        <f>SEPTEMBER!R41</f>
        <v>0</v>
      </c>
      <c r="J42" s="117">
        <f>SEPTEMBER!S41</f>
        <v>0</v>
      </c>
      <c r="K42" s="175">
        <f>SEPTEMBER!T41</f>
        <v>0</v>
      </c>
      <c r="L42" s="113">
        <f>SEPTEMBER!U41</f>
        <v>0</v>
      </c>
      <c r="M42" s="116">
        <f>SEPTEMBER!V41</f>
        <v>0</v>
      </c>
      <c r="N42" s="116">
        <f>SEPTEMBER!W41</f>
        <v>0</v>
      </c>
      <c r="O42" s="118">
        <f>SEPTEMBER!X41</f>
        <v>0</v>
      </c>
      <c r="P42" s="119">
        <f>SEPTEMBER!Y41</f>
        <v>0</v>
      </c>
      <c r="Q42" s="221" t="b">
        <f>IF(LEFT(SEPTEMBER!L41,1)="V",SEPTEMBER!R41+SEPTEMBER!U41)</f>
        <v>0</v>
      </c>
      <c r="R42" s="239">
        <f>SEPTEMBER!Z41</f>
        <v>0</v>
      </c>
      <c r="S42" s="240">
        <f>SEPTEMBER!AB41</f>
        <v>0</v>
      </c>
    </row>
    <row r="43" spans="1:19" ht="12.75" customHeight="1" x14ac:dyDescent="0.2">
      <c r="A43" s="717"/>
      <c r="B43" s="120">
        <f>SEPTEMBER!C42</f>
        <v>0</v>
      </c>
      <c r="C43" s="121">
        <f>SEPTEMBER!D42</f>
        <v>0</v>
      </c>
      <c r="D43" s="121">
        <f>SEPTEMBER!E42</f>
        <v>0</v>
      </c>
      <c r="E43" s="121">
        <f>SEPTEMBER!F42</f>
        <v>0</v>
      </c>
      <c r="F43" s="122">
        <f t="shared" si="0"/>
        <v>0</v>
      </c>
      <c r="G43" s="123">
        <f>SEPTEMBER!H42</f>
        <v>0</v>
      </c>
      <c r="H43" s="181">
        <f>SEPTEMBER!I42</f>
        <v>0</v>
      </c>
      <c r="I43" s="160">
        <f>SEPTEMBER!R42</f>
        <v>0</v>
      </c>
      <c r="J43" s="124">
        <f>SEPTEMBER!S42</f>
        <v>0</v>
      </c>
      <c r="K43" s="176">
        <f>SEPTEMBER!T42</f>
        <v>0</v>
      </c>
      <c r="L43" s="120">
        <f>SEPTEMBER!U42</f>
        <v>0</v>
      </c>
      <c r="M43" s="123">
        <f>SEPTEMBER!V42</f>
        <v>0</v>
      </c>
      <c r="N43" s="123">
        <f>SEPTEMBER!W42</f>
        <v>0</v>
      </c>
      <c r="O43" s="125">
        <f>SEPTEMBER!X42</f>
        <v>0</v>
      </c>
      <c r="P43" s="126">
        <f>SEPTEMBER!Y42</f>
        <v>0</v>
      </c>
      <c r="Q43" s="222" t="b">
        <f>IF(LEFT(SEPTEMBER!L42,1)="V",SEPTEMBER!R42+SEPTEMBER!U42)</f>
        <v>0</v>
      </c>
      <c r="R43" s="241">
        <f>SEPTEMBER!Z42</f>
        <v>0</v>
      </c>
      <c r="S43" s="242">
        <f>SEPTEMBER!AB42</f>
        <v>0</v>
      </c>
    </row>
    <row r="44" spans="1:19" ht="12.75" customHeight="1" x14ac:dyDescent="0.2">
      <c r="A44" s="717"/>
      <c r="B44" s="120">
        <f>SEPTEMBER!C43</f>
        <v>0</v>
      </c>
      <c r="C44" s="121">
        <f>SEPTEMBER!D43</f>
        <v>0</v>
      </c>
      <c r="D44" s="121">
        <f>SEPTEMBER!E43</f>
        <v>0</v>
      </c>
      <c r="E44" s="121">
        <f>SEPTEMBER!F43</f>
        <v>0</v>
      </c>
      <c r="F44" s="122">
        <f t="shared" si="0"/>
        <v>0</v>
      </c>
      <c r="G44" s="123">
        <f>SEPTEMBER!H43</f>
        <v>0</v>
      </c>
      <c r="H44" s="181">
        <f>SEPTEMBER!I43</f>
        <v>0</v>
      </c>
      <c r="I44" s="160">
        <f>SEPTEMBER!R43</f>
        <v>0</v>
      </c>
      <c r="J44" s="124">
        <f>SEPTEMBER!S43</f>
        <v>0</v>
      </c>
      <c r="K44" s="176">
        <f>SEPTEMBER!T43</f>
        <v>0</v>
      </c>
      <c r="L44" s="120">
        <f>SEPTEMBER!U43</f>
        <v>0</v>
      </c>
      <c r="M44" s="123">
        <f>SEPTEMBER!V43</f>
        <v>0</v>
      </c>
      <c r="N44" s="123">
        <f>SEPTEMBER!W43</f>
        <v>0</v>
      </c>
      <c r="O44" s="125">
        <f>SEPTEMBER!X43</f>
        <v>0</v>
      </c>
      <c r="P44" s="126">
        <f>SEPTEMBER!Y43</f>
        <v>0</v>
      </c>
      <c r="Q44" s="222" t="b">
        <f>IF(LEFT(SEPTEMBER!L43,1)="V",SEPTEMBER!R43+SEPTEMBER!U43)</f>
        <v>0</v>
      </c>
      <c r="R44" s="241">
        <f>SEPTEMBER!Z43</f>
        <v>0</v>
      </c>
      <c r="S44" s="242">
        <f>SEPTEMBER!AB43</f>
        <v>0</v>
      </c>
    </row>
    <row r="45" spans="1:19" ht="12.75" customHeight="1" x14ac:dyDescent="0.2">
      <c r="A45" s="717"/>
      <c r="B45" s="120">
        <f>SEPTEMBER!C44</f>
        <v>0</v>
      </c>
      <c r="C45" s="121">
        <f>SEPTEMBER!D44</f>
        <v>0</v>
      </c>
      <c r="D45" s="121">
        <f>SEPTEMBER!E44</f>
        <v>0</v>
      </c>
      <c r="E45" s="121">
        <f>SEPTEMBER!F44</f>
        <v>0</v>
      </c>
      <c r="F45" s="122">
        <f t="shared" si="0"/>
        <v>0</v>
      </c>
      <c r="G45" s="123">
        <f>SEPTEMBER!H44</f>
        <v>0</v>
      </c>
      <c r="H45" s="181">
        <f>SEPTEMBER!I44</f>
        <v>0</v>
      </c>
      <c r="I45" s="160">
        <f>SEPTEMBER!R44</f>
        <v>0</v>
      </c>
      <c r="J45" s="124">
        <f>SEPTEMBER!S44</f>
        <v>0</v>
      </c>
      <c r="K45" s="176">
        <f>SEPTEMBER!T44</f>
        <v>0</v>
      </c>
      <c r="L45" s="120">
        <f>SEPTEMBER!U44</f>
        <v>0</v>
      </c>
      <c r="M45" s="123">
        <f>SEPTEMBER!V44</f>
        <v>0</v>
      </c>
      <c r="N45" s="123">
        <f>SEPTEMBER!W44</f>
        <v>0</v>
      </c>
      <c r="O45" s="125">
        <f>SEPTEMBER!X44</f>
        <v>0</v>
      </c>
      <c r="P45" s="126">
        <f>SEPTEMBER!Y44</f>
        <v>0</v>
      </c>
      <c r="Q45" s="222" t="b">
        <f>IF(LEFT(SEPTEMBER!L44,1)="V",SEPTEMBER!R44+SEPTEMBER!U44)</f>
        <v>0</v>
      </c>
      <c r="R45" s="241">
        <f>SEPTEMBER!Z44</f>
        <v>0</v>
      </c>
      <c r="S45" s="242">
        <f>SEPTEMBER!AB44</f>
        <v>0</v>
      </c>
    </row>
    <row r="46" spans="1:19" ht="13.5" customHeight="1" thickBot="1" x14ac:dyDescent="0.25">
      <c r="A46" s="718"/>
      <c r="B46" s="127" t="e">
        <f>SEPTEMBER!C45</f>
        <v>#REF!</v>
      </c>
      <c r="C46" s="128">
        <f>SEPTEMBER!D45</f>
        <v>0</v>
      </c>
      <c r="D46" s="128">
        <f>SEPTEMBER!E45</f>
        <v>0</v>
      </c>
      <c r="E46" s="128">
        <f>SEPTEMBER!F45</f>
        <v>0</v>
      </c>
      <c r="F46" s="129">
        <f t="shared" si="0"/>
        <v>0</v>
      </c>
      <c r="G46" s="130">
        <f>SEPTEMBER!H45</f>
        <v>0</v>
      </c>
      <c r="H46" s="182">
        <f>SEPTEMBER!I45</f>
        <v>0</v>
      </c>
      <c r="I46" s="161">
        <f>SEPTEMBER!R45</f>
        <v>0</v>
      </c>
      <c r="J46" s="131">
        <f>SEPTEMBER!S45</f>
        <v>0</v>
      </c>
      <c r="K46" s="178">
        <f>SEPTEMBER!T45</f>
        <v>0</v>
      </c>
      <c r="L46" s="127">
        <f>SEPTEMBER!U45</f>
        <v>0</v>
      </c>
      <c r="M46" s="130">
        <f>SEPTEMBER!V45</f>
        <v>0</v>
      </c>
      <c r="N46" s="130">
        <f>SEPTEMBER!W45</f>
        <v>0</v>
      </c>
      <c r="O46" s="132">
        <f>SEPTEMBER!X45</f>
        <v>0</v>
      </c>
      <c r="P46" s="133">
        <f>SEPTEMBER!Y45</f>
        <v>0</v>
      </c>
      <c r="Q46" s="224" t="b">
        <f>IF(LEFT(SEPTEMBER!L45,1)="V",SEPTEMBER!R45+SEPTEMBER!U45)</f>
        <v>0</v>
      </c>
      <c r="R46" s="243">
        <f>SEPTEMBER!Z45</f>
        <v>0</v>
      </c>
      <c r="S46" s="244">
        <f>SEPTEMBER!AB45</f>
        <v>0</v>
      </c>
    </row>
    <row r="47" spans="1:19" ht="12.75" customHeight="1" x14ac:dyDescent="0.2">
      <c r="A47" s="716">
        <f>SEPTEMBER!B46</f>
        <v>42986</v>
      </c>
      <c r="B47" s="113">
        <f>SEPTEMBER!C46</f>
        <v>0</v>
      </c>
      <c r="C47" s="114">
        <f>SEPTEMBER!D46</f>
        <v>0</v>
      </c>
      <c r="D47" s="114">
        <f>SEPTEMBER!E46</f>
        <v>0</v>
      </c>
      <c r="E47" s="114">
        <f>SEPTEMBER!F46</f>
        <v>0</v>
      </c>
      <c r="F47" s="115">
        <f t="shared" si="0"/>
        <v>0</v>
      </c>
      <c r="G47" s="116">
        <f>SEPTEMBER!H46</f>
        <v>0</v>
      </c>
      <c r="H47" s="180">
        <f>SEPTEMBER!I46</f>
        <v>0</v>
      </c>
      <c r="I47" s="159">
        <f>SEPTEMBER!R46</f>
        <v>0</v>
      </c>
      <c r="J47" s="117">
        <f>SEPTEMBER!S46</f>
        <v>0</v>
      </c>
      <c r="K47" s="175">
        <f>SEPTEMBER!T46</f>
        <v>0</v>
      </c>
      <c r="L47" s="113">
        <f>SEPTEMBER!U46</f>
        <v>0</v>
      </c>
      <c r="M47" s="116">
        <f>SEPTEMBER!V46</f>
        <v>0</v>
      </c>
      <c r="N47" s="116">
        <f>SEPTEMBER!W46</f>
        <v>0</v>
      </c>
      <c r="O47" s="118">
        <f>SEPTEMBER!X46</f>
        <v>0</v>
      </c>
      <c r="P47" s="119">
        <f>SEPTEMBER!Y46</f>
        <v>0</v>
      </c>
      <c r="Q47" s="221" t="b">
        <f>IF(LEFT(SEPTEMBER!L46,1)="V",SEPTEMBER!R46+SEPTEMBER!U46)</f>
        <v>0</v>
      </c>
      <c r="R47" s="239">
        <f>SEPTEMBER!Z46</f>
        <v>0</v>
      </c>
      <c r="S47" s="240">
        <f>SEPTEMBER!AB46</f>
        <v>0</v>
      </c>
    </row>
    <row r="48" spans="1:19" ht="12.75" customHeight="1" x14ac:dyDescent="0.2">
      <c r="A48" s="717"/>
      <c r="B48" s="120">
        <f>SEPTEMBER!C47</f>
        <v>0</v>
      </c>
      <c r="C48" s="121">
        <f>SEPTEMBER!D47</f>
        <v>0</v>
      </c>
      <c r="D48" s="121">
        <f>SEPTEMBER!E47</f>
        <v>0</v>
      </c>
      <c r="E48" s="121">
        <f>SEPTEMBER!F47</f>
        <v>0</v>
      </c>
      <c r="F48" s="122">
        <f t="shared" si="0"/>
        <v>0</v>
      </c>
      <c r="G48" s="123">
        <f>SEPTEMBER!H47</f>
        <v>0</v>
      </c>
      <c r="H48" s="181">
        <f>SEPTEMBER!I47</f>
        <v>0</v>
      </c>
      <c r="I48" s="160">
        <f>SEPTEMBER!R47</f>
        <v>0</v>
      </c>
      <c r="J48" s="124">
        <f>SEPTEMBER!S47</f>
        <v>0</v>
      </c>
      <c r="K48" s="176">
        <f>SEPTEMBER!T47</f>
        <v>0</v>
      </c>
      <c r="L48" s="120">
        <f>SEPTEMBER!U47</f>
        <v>0</v>
      </c>
      <c r="M48" s="123">
        <f>SEPTEMBER!V47</f>
        <v>0</v>
      </c>
      <c r="N48" s="123">
        <f>SEPTEMBER!W47</f>
        <v>0</v>
      </c>
      <c r="O48" s="125">
        <f>SEPTEMBER!X47</f>
        <v>0</v>
      </c>
      <c r="P48" s="126">
        <f>SEPTEMBER!Y47</f>
        <v>0</v>
      </c>
      <c r="Q48" s="222" t="b">
        <f>IF(LEFT(SEPTEMBER!L47,1)="V",SEPTEMBER!R47+SEPTEMBER!U47)</f>
        <v>0</v>
      </c>
      <c r="R48" s="241">
        <f>SEPTEMBER!Z47</f>
        <v>0</v>
      </c>
      <c r="S48" s="242">
        <f>SEPTEMBER!AB47</f>
        <v>0</v>
      </c>
    </row>
    <row r="49" spans="1:19" ht="12.75" customHeight="1" x14ac:dyDescent="0.2">
      <c r="A49" s="717"/>
      <c r="B49" s="120">
        <f>SEPTEMBER!C48</f>
        <v>0</v>
      </c>
      <c r="C49" s="121">
        <f>SEPTEMBER!D48</f>
        <v>0</v>
      </c>
      <c r="D49" s="121">
        <f>SEPTEMBER!E48</f>
        <v>0</v>
      </c>
      <c r="E49" s="121">
        <f>SEPTEMBER!F48</f>
        <v>0</v>
      </c>
      <c r="F49" s="122">
        <f t="shared" si="0"/>
        <v>0</v>
      </c>
      <c r="G49" s="123">
        <f>SEPTEMBER!H48</f>
        <v>0</v>
      </c>
      <c r="H49" s="181">
        <f>SEPTEMBER!I48</f>
        <v>0</v>
      </c>
      <c r="I49" s="160">
        <f>SEPTEMBER!R48</f>
        <v>0</v>
      </c>
      <c r="J49" s="124">
        <f>SEPTEMBER!S48</f>
        <v>0</v>
      </c>
      <c r="K49" s="176">
        <f>SEPTEMBER!T48</f>
        <v>0</v>
      </c>
      <c r="L49" s="120">
        <f>SEPTEMBER!U48</f>
        <v>0</v>
      </c>
      <c r="M49" s="123">
        <f>SEPTEMBER!V48</f>
        <v>0</v>
      </c>
      <c r="N49" s="123">
        <f>SEPTEMBER!W48</f>
        <v>0</v>
      </c>
      <c r="O49" s="125">
        <f>SEPTEMBER!X48</f>
        <v>0</v>
      </c>
      <c r="P49" s="126">
        <f>SEPTEMBER!Y48</f>
        <v>0</v>
      </c>
      <c r="Q49" s="222" t="b">
        <f>IF(LEFT(SEPTEMBER!L48,1)="V",SEPTEMBER!R48+SEPTEMBER!U48)</f>
        <v>0</v>
      </c>
      <c r="R49" s="241">
        <f>SEPTEMBER!Z48</f>
        <v>0</v>
      </c>
      <c r="S49" s="242">
        <f>SEPTEMBER!AB48</f>
        <v>0</v>
      </c>
    </row>
    <row r="50" spans="1:19" ht="12.75" customHeight="1" x14ac:dyDescent="0.2">
      <c r="A50" s="717"/>
      <c r="B50" s="120">
        <f>SEPTEMBER!C49</f>
        <v>0</v>
      </c>
      <c r="C50" s="121">
        <f>SEPTEMBER!D49</f>
        <v>0</v>
      </c>
      <c r="D50" s="121">
        <f>SEPTEMBER!E49</f>
        <v>0</v>
      </c>
      <c r="E50" s="121">
        <f>SEPTEMBER!F49</f>
        <v>0</v>
      </c>
      <c r="F50" s="122">
        <f t="shared" si="0"/>
        <v>0</v>
      </c>
      <c r="G50" s="123">
        <f>SEPTEMBER!H49</f>
        <v>0</v>
      </c>
      <c r="H50" s="181">
        <f>SEPTEMBER!I49</f>
        <v>0</v>
      </c>
      <c r="I50" s="160">
        <f>SEPTEMBER!R49</f>
        <v>0</v>
      </c>
      <c r="J50" s="124">
        <f>SEPTEMBER!S49</f>
        <v>0</v>
      </c>
      <c r="K50" s="176">
        <f>SEPTEMBER!T49</f>
        <v>0</v>
      </c>
      <c r="L50" s="120">
        <f>SEPTEMBER!U49</f>
        <v>0</v>
      </c>
      <c r="M50" s="123">
        <f>SEPTEMBER!V49</f>
        <v>0</v>
      </c>
      <c r="N50" s="123">
        <f>SEPTEMBER!W49</f>
        <v>0</v>
      </c>
      <c r="O50" s="125">
        <f>SEPTEMBER!X49</f>
        <v>0</v>
      </c>
      <c r="P50" s="126">
        <f>SEPTEMBER!Y49</f>
        <v>0</v>
      </c>
      <c r="Q50" s="222" t="b">
        <f>IF(LEFT(SEPTEMBER!L49,1)="V",SEPTEMBER!R49+SEPTEMBER!U49)</f>
        <v>0</v>
      </c>
      <c r="R50" s="241">
        <f>SEPTEMBER!Z49</f>
        <v>0</v>
      </c>
      <c r="S50" s="242">
        <f>SEPTEMBER!AB49</f>
        <v>0</v>
      </c>
    </row>
    <row r="51" spans="1:19" ht="13.5" customHeight="1" thickBot="1" x14ac:dyDescent="0.25">
      <c r="A51" s="718"/>
      <c r="B51" s="127" t="e">
        <f>SEPTEMBER!C50</f>
        <v>#REF!</v>
      </c>
      <c r="C51" s="128">
        <f>SEPTEMBER!D50</f>
        <v>0</v>
      </c>
      <c r="D51" s="128">
        <f>SEPTEMBER!E50</f>
        <v>0</v>
      </c>
      <c r="E51" s="128">
        <f>SEPTEMBER!F50</f>
        <v>0</v>
      </c>
      <c r="F51" s="129">
        <f t="shared" si="0"/>
        <v>0</v>
      </c>
      <c r="G51" s="130">
        <f>SEPTEMBER!H50</f>
        <v>0</v>
      </c>
      <c r="H51" s="182">
        <f>SEPTEMBER!I50</f>
        <v>0</v>
      </c>
      <c r="I51" s="161">
        <f>SEPTEMBER!R50</f>
        <v>0</v>
      </c>
      <c r="J51" s="131">
        <f>SEPTEMBER!S50</f>
        <v>0</v>
      </c>
      <c r="K51" s="178">
        <f>SEPTEMBER!T50</f>
        <v>0</v>
      </c>
      <c r="L51" s="127">
        <f>SEPTEMBER!U50</f>
        <v>0</v>
      </c>
      <c r="M51" s="130">
        <f>SEPTEMBER!V50</f>
        <v>0</v>
      </c>
      <c r="N51" s="130">
        <f>SEPTEMBER!W50</f>
        <v>0</v>
      </c>
      <c r="O51" s="132">
        <f>SEPTEMBER!X50</f>
        <v>0</v>
      </c>
      <c r="P51" s="133">
        <f>SEPTEMBER!Y50</f>
        <v>0</v>
      </c>
      <c r="Q51" s="224" t="b">
        <f>IF(LEFT(SEPTEMBER!L50,1)="V",SEPTEMBER!R50+SEPTEMBER!U50)</f>
        <v>0</v>
      </c>
      <c r="R51" s="243">
        <f>SEPTEMBER!Z50</f>
        <v>0</v>
      </c>
      <c r="S51" s="244">
        <f>SEPTEMBER!AB50</f>
        <v>0</v>
      </c>
    </row>
    <row r="52" spans="1:19" ht="12.75" customHeight="1" x14ac:dyDescent="0.2">
      <c r="A52" s="716">
        <f>SEPTEMBER!B51</f>
        <v>42987</v>
      </c>
      <c r="B52" s="113">
        <f>SEPTEMBER!C51</f>
        <v>0</v>
      </c>
      <c r="C52" s="114">
        <f>SEPTEMBER!D51</f>
        <v>0</v>
      </c>
      <c r="D52" s="114">
        <f>SEPTEMBER!E51</f>
        <v>0</v>
      </c>
      <c r="E52" s="114">
        <f>SEPTEMBER!F51</f>
        <v>0</v>
      </c>
      <c r="F52" s="115">
        <f t="shared" si="0"/>
        <v>0</v>
      </c>
      <c r="G52" s="116">
        <f>SEPTEMBER!H51</f>
        <v>0</v>
      </c>
      <c r="H52" s="180">
        <f>SEPTEMBER!I51</f>
        <v>0</v>
      </c>
      <c r="I52" s="159">
        <f>SEPTEMBER!R51</f>
        <v>0</v>
      </c>
      <c r="J52" s="117">
        <f>SEPTEMBER!S51</f>
        <v>0</v>
      </c>
      <c r="K52" s="175">
        <f>SEPTEMBER!T51</f>
        <v>0</v>
      </c>
      <c r="L52" s="113">
        <f>SEPTEMBER!U51</f>
        <v>0</v>
      </c>
      <c r="M52" s="116">
        <f>SEPTEMBER!V51</f>
        <v>0</v>
      </c>
      <c r="N52" s="116">
        <f>SEPTEMBER!W51</f>
        <v>0</v>
      </c>
      <c r="O52" s="118">
        <f>SEPTEMBER!X51</f>
        <v>0</v>
      </c>
      <c r="P52" s="119">
        <f>SEPTEMBER!Y51</f>
        <v>0</v>
      </c>
      <c r="Q52" s="221" t="b">
        <f>IF(LEFT(SEPTEMBER!L51,1)="V",SEPTEMBER!R51+SEPTEMBER!U51)</f>
        <v>0</v>
      </c>
      <c r="R52" s="247">
        <f>SEPTEMBER!Z51</f>
        <v>0</v>
      </c>
      <c r="S52" s="248">
        <f>SEPTEMBER!AB51</f>
        <v>0</v>
      </c>
    </row>
    <row r="53" spans="1:19" ht="12.75" customHeight="1" x14ac:dyDescent="0.2">
      <c r="A53" s="717"/>
      <c r="B53" s="120">
        <f>SEPTEMBER!C52</f>
        <v>0</v>
      </c>
      <c r="C53" s="121">
        <f>SEPTEMBER!D52</f>
        <v>0</v>
      </c>
      <c r="D53" s="121">
        <f>SEPTEMBER!E52</f>
        <v>0</v>
      </c>
      <c r="E53" s="121">
        <f>SEPTEMBER!F52</f>
        <v>0</v>
      </c>
      <c r="F53" s="122">
        <f t="shared" si="0"/>
        <v>0</v>
      </c>
      <c r="G53" s="123">
        <f>SEPTEMBER!H52</f>
        <v>0</v>
      </c>
      <c r="H53" s="181">
        <f>SEPTEMBER!I52</f>
        <v>0</v>
      </c>
      <c r="I53" s="160">
        <f>SEPTEMBER!R52</f>
        <v>0</v>
      </c>
      <c r="J53" s="124">
        <f>SEPTEMBER!S52</f>
        <v>0</v>
      </c>
      <c r="K53" s="176">
        <f>SEPTEMBER!T52</f>
        <v>0</v>
      </c>
      <c r="L53" s="120">
        <f>SEPTEMBER!U52</f>
        <v>0</v>
      </c>
      <c r="M53" s="123">
        <f>SEPTEMBER!V52</f>
        <v>0</v>
      </c>
      <c r="N53" s="123">
        <f>SEPTEMBER!W52</f>
        <v>0</v>
      </c>
      <c r="O53" s="125">
        <f>SEPTEMBER!X52</f>
        <v>0</v>
      </c>
      <c r="P53" s="126">
        <f>SEPTEMBER!Y52</f>
        <v>0</v>
      </c>
      <c r="Q53" s="222" t="b">
        <f>IF(LEFT(SEPTEMBER!L52,1)="V",SEPTEMBER!R52+SEPTEMBER!U52)</f>
        <v>0</v>
      </c>
      <c r="R53" s="241">
        <f>SEPTEMBER!Z52</f>
        <v>0</v>
      </c>
      <c r="S53" s="242">
        <f>SEPTEMBER!AB52</f>
        <v>0</v>
      </c>
    </row>
    <row r="54" spans="1:19" ht="12.75" customHeight="1" x14ac:dyDescent="0.2">
      <c r="A54" s="717"/>
      <c r="B54" s="120">
        <f>SEPTEMBER!C53</f>
        <v>0</v>
      </c>
      <c r="C54" s="121">
        <f>SEPTEMBER!D53</f>
        <v>0</v>
      </c>
      <c r="D54" s="121">
        <f>SEPTEMBER!E53</f>
        <v>0</v>
      </c>
      <c r="E54" s="121">
        <f>SEPTEMBER!F53</f>
        <v>0</v>
      </c>
      <c r="F54" s="122">
        <f t="shared" si="0"/>
        <v>0</v>
      </c>
      <c r="G54" s="123">
        <f>SEPTEMBER!H53</f>
        <v>0</v>
      </c>
      <c r="H54" s="181">
        <f>SEPTEMBER!I53</f>
        <v>0</v>
      </c>
      <c r="I54" s="160">
        <f>SEPTEMBER!R53</f>
        <v>0</v>
      </c>
      <c r="J54" s="124">
        <f>SEPTEMBER!S53</f>
        <v>0</v>
      </c>
      <c r="K54" s="176">
        <f>SEPTEMBER!T53</f>
        <v>0</v>
      </c>
      <c r="L54" s="120">
        <f>SEPTEMBER!U53</f>
        <v>0</v>
      </c>
      <c r="M54" s="123">
        <f>SEPTEMBER!V53</f>
        <v>0</v>
      </c>
      <c r="N54" s="123">
        <f>SEPTEMBER!W53</f>
        <v>0</v>
      </c>
      <c r="O54" s="125">
        <f>SEPTEMBER!X53</f>
        <v>0</v>
      </c>
      <c r="P54" s="126">
        <f>SEPTEMBER!Y53</f>
        <v>0</v>
      </c>
      <c r="Q54" s="222" t="b">
        <f>IF(LEFT(SEPTEMBER!L53,1)="V",SEPTEMBER!R53+SEPTEMBER!U53)</f>
        <v>0</v>
      </c>
      <c r="R54" s="241">
        <f>SEPTEMBER!Z53</f>
        <v>0</v>
      </c>
      <c r="S54" s="242">
        <f>SEPTEMBER!AB53</f>
        <v>0</v>
      </c>
    </row>
    <row r="55" spans="1:19" ht="12.75" customHeight="1" x14ac:dyDescent="0.2">
      <c r="A55" s="717"/>
      <c r="B55" s="120">
        <f>SEPTEMBER!C54</f>
        <v>0</v>
      </c>
      <c r="C55" s="121">
        <f>SEPTEMBER!D54</f>
        <v>0</v>
      </c>
      <c r="D55" s="121">
        <f>SEPTEMBER!E54</f>
        <v>0</v>
      </c>
      <c r="E55" s="121">
        <f>SEPTEMBER!F54</f>
        <v>0</v>
      </c>
      <c r="F55" s="122">
        <f t="shared" si="0"/>
        <v>0</v>
      </c>
      <c r="G55" s="123">
        <f>SEPTEMBER!H54</f>
        <v>0</v>
      </c>
      <c r="H55" s="181">
        <f>SEPTEMBER!I54</f>
        <v>0</v>
      </c>
      <c r="I55" s="160">
        <f>SEPTEMBER!R54</f>
        <v>0</v>
      </c>
      <c r="J55" s="124">
        <f>SEPTEMBER!S54</f>
        <v>0</v>
      </c>
      <c r="K55" s="176">
        <f>SEPTEMBER!T54</f>
        <v>0</v>
      </c>
      <c r="L55" s="120">
        <f>SEPTEMBER!U54</f>
        <v>0</v>
      </c>
      <c r="M55" s="123">
        <f>SEPTEMBER!V54</f>
        <v>0</v>
      </c>
      <c r="N55" s="123">
        <f>SEPTEMBER!W54</f>
        <v>0</v>
      </c>
      <c r="O55" s="125">
        <f>SEPTEMBER!X54</f>
        <v>0</v>
      </c>
      <c r="P55" s="126">
        <f>SEPTEMBER!Y54</f>
        <v>0</v>
      </c>
      <c r="Q55" s="222" t="b">
        <f>IF(LEFT(SEPTEMBER!L54,1)="V",SEPTEMBER!R54+SEPTEMBER!U54)</f>
        <v>0</v>
      </c>
      <c r="R55" s="241">
        <f>SEPTEMBER!Z54</f>
        <v>0</v>
      </c>
      <c r="S55" s="242">
        <f>SEPTEMBER!AB54</f>
        <v>0</v>
      </c>
    </row>
    <row r="56" spans="1:19" ht="13.5" customHeight="1" thickBot="1" x14ac:dyDescent="0.25">
      <c r="A56" s="718"/>
      <c r="B56" s="127" t="e">
        <f>SEPTEMBER!C55</f>
        <v>#REF!</v>
      </c>
      <c r="C56" s="128">
        <f>SEPTEMBER!D55</f>
        <v>0</v>
      </c>
      <c r="D56" s="128">
        <f>SEPTEMBER!E55</f>
        <v>0</v>
      </c>
      <c r="E56" s="128">
        <f>SEPTEMBER!F55</f>
        <v>0</v>
      </c>
      <c r="F56" s="129">
        <f t="shared" si="0"/>
        <v>0</v>
      </c>
      <c r="G56" s="130">
        <f>SEPTEMBER!H55</f>
        <v>0</v>
      </c>
      <c r="H56" s="182">
        <f>SEPTEMBER!I55</f>
        <v>0</v>
      </c>
      <c r="I56" s="161">
        <f>SEPTEMBER!R55</f>
        <v>0</v>
      </c>
      <c r="J56" s="131">
        <f>SEPTEMBER!S55</f>
        <v>0</v>
      </c>
      <c r="K56" s="178">
        <f>SEPTEMBER!T55</f>
        <v>0</v>
      </c>
      <c r="L56" s="127">
        <f>SEPTEMBER!U55</f>
        <v>0</v>
      </c>
      <c r="M56" s="130">
        <f>SEPTEMBER!V55</f>
        <v>0</v>
      </c>
      <c r="N56" s="130">
        <f>SEPTEMBER!W55</f>
        <v>0</v>
      </c>
      <c r="O56" s="132">
        <f>SEPTEMBER!X55</f>
        <v>0</v>
      </c>
      <c r="P56" s="133">
        <f>SEPTEMBER!Y55</f>
        <v>0</v>
      </c>
      <c r="Q56" s="224" t="b">
        <f>IF(LEFT(SEPTEMBER!L55,1)="V",SEPTEMBER!R55+SEPTEMBER!U55)</f>
        <v>0</v>
      </c>
      <c r="R56" s="245">
        <f>SEPTEMBER!Z55</f>
        <v>0</v>
      </c>
      <c r="S56" s="246">
        <f>SEPTEMBER!AB55</f>
        <v>0</v>
      </c>
    </row>
    <row r="57" spans="1:19" ht="12.75" customHeight="1" x14ac:dyDescent="0.2">
      <c r="A57" s="716">
        <f>SEPTEMBER!B56</f>
        <v>42988</v>
      </c>
      <c r="B57" s="134">
        <f>SEPTEMBER!C56</f>
        <v>0</v>
      </c>
      <c r="C57" s="135">
        <f>SEPTEMBER!D56</f>
        <v>0</v>
      </c>
      <c r="D57" s="135">
        <f>SEPTEMBER!E56</f>
        <v>0</v>
      </c>
      <c r="E57" s="135">
        <f>SEPTEMBER!F56</f>
        <v>0</v>
      </c>
      <c r="F57" s="136">
        <f t="shared" si="0"/>
        <v>0</v>
      </c>
      <c r="G57" s="137">
        <f>SEPTEMBER!H56</f>
        <v>0</v>
      </c>
      <c r="H57" s="183">
        <f>SEPTEMBER!I56</f>
        <v>0</v>
      </c>
      <c r="I57" s="169">
        <f>SEPTEMBER!R56</f>
        <v>0</v>
      </c>
      <c r="J57" s="138">
        <f>SEPTEMBER!S56</f>
        <v>0</v>
      </c>
      <c r="K57" s="179">
        <f>SEPTEMBER!T56</f>
        <v>0</v>
      </c>
      <c r="L57" s="134">
        <f>SEPTEMBER!U56</f>
        <v>0</v>
      </c>
      <c r="M57" s="137">
        <f>SEPTEMBER!V56</f>
        <v>0</v>
      </c>
      <c r="N57" s="137">
        <f>SEPTEMBER!W56</f>
        <v>0</v>
      </c>
      <c r="O57" s="139">
        <f>SEPTEMBER!X56</f>
        <v>0</v>
      </c>
      <c r="P57" s="140">
        <f>SEPTEMBER!Y56</f>
        <v>0</v>
      </c>
      <c r="Q57" s="225" t="b">
        <f>IF(LEFT(SEPTEMBER!L56,1)="V",SEPTEMBER!R56+SEPTEMBER!U56)</f>
        <v>0</v>
      </c>
      <c r="R57" s="239">
        <f>SEPTEMBER!Z56</f>
        <v>0</v>
      </c>
      <c r="S57" s="240">
        <f>SEPTEMBER!AB56</f>
        <v>0</v>
      </c>
    </row>
    <row r="58" spans="1:19" ht="12.75" customHeight="1" x14ac:dyDescent="0.2">
      <c r="A58" s="717"/>
      <c r="B58" s="120">
        <f>SEPTEMBER!C57</f>
        <v>0</v>
      </c>
      <c r="C58" s="121">
        <f>SEPTEMBER!D57</f>
        <v>0</v>
      </c>
      <c r="D58" s="121">
        <f>SEPTEMBER!E57</f>
        <v>0</v>
      </c>
      <c r="E58" s="121">
        <f>SEPTEMBER!F57</f>
        <v>0</v>
      </c>
      <c r="F58" s="122">
        <f t="shared" si="0"/>
        <v>0</v>
      </c>
      <c r="G58" s="123">
        <f>SEPTEMBER!H57</f>
        <v>0</v>
      </c>
      <c r="H58" s="181">
        <f>SEPTEMBER!I57</f>
        <v>0</v>
      </c>
      <c r="I58" s="160">
        <f>SEPTEMBER!R57</f>
        <v>0</v>
      </c>
      <c r="J58" s="124">
        <f>SEPTEMBER!S57</f>
        <v>0</v>
      </c>
      <c r="K58" s="176">
        <f>SEPTEMBER!T57</f>
        <v>0</v>
      </c>
      <c r="L58" s="120">
        <f>SEPTEMBER!U57</f>
        <v>0</v>
      </c>
      <c r="M58" s="123">
        <f>SEPTEMBER!V57</f>
        <v>0</v>
      </c>
      <c r="N58" s="123">
        <f>SEPTEMBER!W57</f>
        <v>0</v>
      </c>
      <c r="O58" s="125">
        <f>SEPTEMBER!X57</f>
        <v>0</v>
      </c>
      <c r="P58" s="126">
        <f>SEPTEMBER!Y57</f>
        <v>0</v>
      </c>
      <c r="Q58" s="222" t="b">
        <f>IF(LEFT(SEPTEMBER!L57,1)="V",SEPTEMBER!R57+SEPTEMBER!U57)</f>
        <v>0</v>
      </c>
      <c r="R58" s="241">
        <f>SEPTEMBER!Z57</f>
        <v>0</v>
      </c>
      <c r="S58" s="242">
        <f>SEPTEMBER!AB57</f>
        <v>0</v>
      </c>
    </row>
    <row r="59" spans="1:19" ht="12.75" customHeight="1" x14ac:dyDescent="0.2">
      <c r="A59" s="717"/>
      <c r="B59" s="120">
        <f>SEPTEMBER!C58</f>
        <v>0</v>
      </c>
      <c r="C59" s="121">
        <f>SEPTEMBER!D58</f>
        <v>0</v>
      </c>
      <c r="D59" s="121">
        <f>SEPTEMBER!E58</f>
        <v>0</v>
      </c>
      <c r="E59" s="121">
        <f>SEPTEMBER!F58</f>
        <v>0</v>
      </c>
      <c r="F59" s="122">
        <f t="shared" si="0"/>
        <v>0</v>
      </c>
      <c r="G59" s="123">
        <f>SEPTEMBER!H58</f>
        <v>0</v>
      </c>
      <c r="H59" s="181">
        <f>SEPTEMBER!I58</f>
        <v>0</v>
      </c>
      <c r="I59" s="160">
        <f>SEPTEMBER!R58</f>
        <v>0</v>
      </c>
      <c r="J59" s="124">
        <f>SEPTEMBER!S58</f>
        <v>0</v>
      </c>
      <c r="K59" s="176">
        <f>SEPTEMBER!T58</f>
        <v>0</v>
      </c>
      <c r="L59" s="120">
        <f>SEPTEMBER!U58</f>
        <v>0</v>
      </c>
      <c r="M59" s="123">
        <f>SEPTEMBER!V58</f>
        <v>0</v>
      </c>
      <c r="N59" s="123">
        <f>SEPTEMBER!W58</f>
        <v>0</v>
      </c>
      <c r="O59" s="125">
        <f>SEPTEMBER!X58</f>
        <v>0</v>
      </c>
      <c r="P59" s="126">
        <f>SEPTEMBER!Y58</f>
        <v>0</v>
      </c>
      <c r="Q59" s="222" t="b">
        <f>IF(LEFT(SEPTEMBER!L58,1)="V",SEPTEMBER!R58+SEPTEMBER!U58)</f>
        <v>0</v>
      </c>
      <c r="R59" s="241">
        <f>SEPTEMBER!Z58</f>
        <v>0</v>
      </c>
      <c r="S59" s="242">
        <f>SEPTEMBER!AB58</f>
        <v>0</v>
      </c>
    </row>
    <row r="60" spans="1:19" ht="12.75" customHeight="1" x14ac:dyDescent="0.2">
      <c r="A60" s="717"/>
      <c r="B60" s="120">
        <f>SEPTEMBER!C59</f>
        <v>0</v>
      </c>
      <c r="C60" s="121">
        <f>SEPTEMBER!D59</f>
        <v>0</v>
      </c>
      <c r="D60" s="121">
        <f>SEPTEMBER!E59</f>
        <v>0</v>
      </c>
      <c r="E60" s="121">
        <f>SEPTEMBER!F59</f>
        <v>0</v>
      </c>
      <c r="F60" s="122">
        <f t="shared" si="0"/>
        <v>0</v>
      </c>
      <c r="G60" s="123">
        <f>SEPTEMBER!H59</f>
        <v>0</v>
      </c>
      <c r="H60" s="181">
        <f>SEPTEMBER!I59</f>
        <v>0</v>
      </c>
      <c r="I60" s="160">
        <f>SEPTEMBER!R59</f>
        <v>0</v>
      </c>
      <c r="J60" s="124">
        <f>SEPTEMBER!S59</f>
        <v>0</v>
      </c>
      <c r="K60" s="176">
        <f>SEPTEMBER!T59</f>
        <v>0</v>
      </c>
      <c r="L60" s="120">
        <f>SEPTEMBER!U59</f>
        <v>0</v>
      </c>
      <c r="M60" s="123">
        <f>SEPTEMBER!V59</f>
        <v>0</v>
      </c>
      <c r="N60" s="123">
        <f>SEPTEMBER!W59</f>
        <v>0</v>
      </c>
      <c r="O60" s="125">
        <f>SEPTEMBER!X59</f>
        <v>0</v>
      </c>
      <c r="P60" s="126">
        <f>SEPTEMBER!Y59</f>
        <v>0</v>
      </c>
      <c r="Q60" s="222" t="b">
        <f>IF(LEFT(SEPTEMBER!L59,1)="V",SEPTEMBER!R59+SEPTEMBER!U59)</f>
        <v>0</v>
      </c>
      <c r="R60" s="241">
        <f>SEPTEMBER!Z59</f>
        <v>0</v>
      </c>
      <c r="S60" s="242">
        <f>SEPTEMBER!AB59</f>
        <v>0</v>
      </c>
    </row>
    <row r="61" spans="1:19" ht="13.5" customHeight="1" thickBot="1" x14ac:dyDescent="0.25">
      <c r="A61" s="718"/>
      <c r="B61" s="141" t="e">
        <f>SEPTEMBER!C60</f>
        <v>#REF!</v>
      </c>
      <c r="C61" s="142">
        <f>SEPTEMBER!D60</f>
        <v>0</v>
      </c>
      <c r="D61" s="142">
        <f>SEPTEMBER!E60</f>
        <v>0</v>
      </c>
      <c r="E61" s="142">
        <f>SEPTEMBER!F60</f>
        <v>0</v>
      </c>
      <c r="F61" s="143">
        <f t="shared" si="0"/>
        <v>0</v>
      </c>
      <c r="G61" s="144">
        <f>SEPTEMBER!H60</f>
        <v>0</v>
      </c>
      <c r="H61" s="184">
        <f>SEPTEMBER!I60</f>
        <v>0</v>
      </c>
      <c r="I61" s="168">
        <f>SEPTEMBER!R60</f>
        <v>0</v>
      </c>
      <c r="J61" s="145">
        <f>SEPTEMBER!S60</f>
        <v>0</v>
      </c>
      <c r="K61" s="177">
        <f>SEPTEMBER!T60</f>
        <v>0</v>
      </c>
      <c r="L61" s="141">
        <f>SEPTEMBER!U60</f>
        <v>0</v>
      </c>
      <c r="M61" s="144">
        <f>SEPTEMBER!V60</f>
        <v>0</v>
      </c>
      <c r="N61" s="144">
        <f>SEPTEMBER!W60</f>
        <v>0</v>
      </c>
      <c r="O61" s="146">
        <f>SEPTEMBER!X60</f>
        <v>0</v>
      </c>
      <c r="P61" s="147">
        <f>SEPTEMBER!Y60</f>
        <v>0</v>
      </c>
      <c r="Q61" s="223" t="b">
        <f>IF(LEFT(SEPTEMBER!L60,1)="V",SEPTEMBER!R60+SEPTEMBER!U60)</f>
        <v>0</v>
      </c>
      <c r="R61" s="243">
        <f>SEPTEMBER!Z60</f>
        <v>0</v>
      </c>
      <c r="S61" s="244">
        <f>SEPTEMBER!AB60</f>
        <v>0</v>
      </c>
    </row>
    <row r="62" spans="1:19" ht="12.75" customHeight="1" x14ac:dyDescent="0.2">
      <c r="A62" s="716">
        <f>SEPTEMBER!B61</f>
        <v>42989</v>
      </c>
      <c r="B62" s="113">
        <f>SEPTEMBER!C61</f>
        <v>0</v>
      </c>
      <c r="C62" s="114">
        <f>SEPTEMBER!D61</f>
        <v>0</v>
      </c>
      <c r="D62" s="114">
        <f>SEPTEMBER!E61</f>
        <v>0</v>
      </c>
      <c r="E62" s="114">
        <f>SEPTEMBER!F61</f>
        <v>0</v>
      </c>
      <c r="F62" s="115">
        <f t="shared" si="0"/>
        <v>0</v>
      </c>
      <c r="G62" s="116">
        <f>SEPTEMBER!H61</f>
        <v>0</v>
      </c>
      <c r="H62" s="180">
        <f>SEPTEMBER!I61</f>
        <v>0</v>
      </c>
      <c r="I62" s="159">
        <f>SEPTEMBER!R61</f>
        <v>0</v>
      </c>
      <c r="J62" s="117">
        <f>SEPTEMBER!S61</f>
        <v>0</v>
      </c>
      <c r="K62" s="175">
        <f>SEPTEMBER!T61</f>
        <v>0</v>
      </c>
      <c r="L62" s="113">
        <f>SEPTEMBER!U61</f>
        <v>0</v>
      </c>
      <c r="M62" s="116">
        <f>SEPTEMBER!V61</f>
        <v>0</v>
      </c>
      <c r="N62" s="116">
        <f>SEPTEMBER!W61</f>
        <v>0</v>
      </c>
      <c r="O62" s="118">
        <f>SEPTEMBER!X61</f>
        <v>0</v>
      </c>
      <c r="P62" s="119">
        <f>SEPTEMBER!Y61</f>
        <v>0</v>
      </c>
      <c r="Q62" s="221" t="b">
        <f>IF(LEFT(SEPTEMBER!L61,1)="V",SEPTEMBER!R61+SEPTEMBER!U61)</f>
        <v>0</v>
      </c>
      <c r="R62" s="247">
        <f>SEPTEMBER!Z61</f>
        <v>0</v>
      </c>
      <c r="S62" s="248">
        <f>SEPTEMBER!AB61</f>
        <v>0</v>
      </c>
    </row>
    <row r="63" spans="1:19" ht="12.75" customHeight="1" x14ac:dyDescent="0.2">
      <c r="A63" s="717"/>
      <c r="B63" s="120">
        <f>SEPTEMBER!C62</f>
        <v>0</v>
      </c>
      <c r="C63" s="121">
        <f>SEPTEMBER!D62</f>
        <v>0</v>
      </c>
      <c r="D63" s="121">
        <f>SEPTEMBER!E62</f>
        <v>0</v>
      </c>
      <c r="E63" s="121">
        <f>SEPTEMBER!F62</f>
        <v>0</v>
      </c>
      <c r="F63" s="122">
        <f t="shared" si="0"/>
        <v>0</v>
      </c>
      <c r="G63" s="123">
        <f>SEPTEMBER!H62</f>
        <v>0</v>
      </c>
      <c r="H63" s="181">
        <f>SEPTEMBER!I62</f>
        <v>0</v>
      </c>
      <c r="I63" s="160">
        <f>SEPTEMBER!R62</f>
        <v>0</v>
      </c>
      <c r="J63" s="124">
        <f>SEPTEMBER!S62</f>
        <v>0</v>
      </c>
      <c r="K63" s="176">
        <f>SEPTEMBER!T62</f>
        <v>0</v>
      </c>
      <c r="L63" s="120">
        <f>SEPTEMBER!U62</f>
        <v>0</v>
      </c>
      <c r="M63" s="123">
        <f>SEPTEMBER!V62</f>
        <v>0</v>
      </c>
      <c r="N63" s="123">
        <f>SEPTEMBER!W62</f>
        <v>0</v>
      </c>
      <c r="O63" s="125">
        <f>SEPTEMBER!X62</f>
        <v>0</v>
      </c>
      <c r="P63" s="126">
        <f>SEPTEMBER!Y62</f>
        <v>0</v>
      </c>
      <c r="Q63" s="222" t="b">
        <f>IF(LEFT(SEPTEMBER!L62,1)="V",SEPTEMBER!R62+SEPTEMBER!U62)</f>
        <v>0</v>
      </c>
      <c r="R63" s="241">
        <f>SEPTEMBER!Z62</f>
        <v>0</v>
      </c>
      <c r="S63" s="242">
        <f>SEPTEMBER!AB62</f>
        <v>0</v>
      </c>
    </row>
    <row r="64" spans="1:19" ht="12.75" customHeight="1" x14ac:dyDescent="0.2">
      <c r="A64" s="717"/>
      <c r="B64" s="120">
        <f>SEPTEMBER!C63</f>
        <v>0</v>
      </c>
      <c r="C64" s="121">
        <f>SEPTEMBER!D63</f>
        <v>0</v>
      </c>
      <c r="D64" s="121">
        <f>SEPTEMBER!E63</f>
        <v>0</v>
      </c>
      <c r="E64" s="121">
        <f>SEPTEMBER!F63</f>
        <v>0</v>
      </c>
      <c r="F64" s="122">
        <f t="shared" si="0"/>
        <v>0</v>
      </c>
      <c r="G64" s="123">
        <f>SEPTEMBER!H63</f>
        <v>0</v>
      </c>
      <c r="H64" s="181">
        <f>SEPTEMBER!I63</f>
        <v>0</v>
      </c>
      <c r="I64" s="160">
        <f>SEPTEMBER!R63</f>
        <v>0</v>
      </c>
      <c r="J64" s="124">
        <f>SEPTEMBER!S63</f>
        <v>0</v>
      </c>
      <c r="K64" s="176">
        <f>SEPTEMBER!T63</f>
        <v>0</v>
      </c>
      <c r="L64" s="120">
        <f>SEPTEMBER!U63</f>
        <v>0</v>
      </c>
      <c r="M64" s="123">
        <f>SEPTEMBER!V63</f>
        <v>0</v>
      </c>
      <c r="N64" s="123">
        <f>SEPTEMBER!W63</f>
        <v>0</v>
      </c>
      <c r="O64" s="125">
        <f>SEPTEMBER!X63</f>
        <v>0</v>
      </c>
      <c r="P64" s="126">
        <f>SEPTEMBER!Y63</f>
        <v>0</v>
      </c>
      <c r="Q64" s="222" t="b">
        <f>IF(LEFT(SEPTEMBER!L63,1)="V",SEPTEMBER!R63+SEPTEMBER!U63)</f>
        <v>0</v>
      </c>
      <c r="R64" s="241">
        <f>SEPTEMBER!Z63</f>
        <v>0</v>
      </c>
      <c r="S64" s="242">
        <f>SEPTEMBER!AB63</f>
        <v>0</v>
      </c>
    </row>
    <row r="65" spans="1:19" ht="12.75" customHeight="1" x14ac:dyDescent="0.2">
      <c r="A65" s="717"/>
      <c r="B65" s="120">
        <f>SEPTEMBER!C64</f>
        <v>0</v>
      </c>
      <c r="C65" s="121">
        <f>SEPTEMBER!D64</f>
        <v>0</v>
      </c>
      <c r="D65" s="121">
        <f>SEPTEMBER!E64</f>
        <v>0</v>
      </c>
      <c r="E65" s="121">
        <f>SEPTEMBER!F64</f>
        <v>0</v>
      </c>
      <c r="F65" s="122">
        <f t="shared" si="0"/>
        <v>0</v>
      </c>
      <c r="G65" s="123">
        <f>SEPTEMBER!H64</f>
        <v>0</v>
      </c>
      <c r="H65" s="181">
        <f>SEPTEMBER!I64</f>
        <v>0</v>
      </c>
      <c r="I65" s="160">
        <f>SEPTEMBER!R64</f>
        <v>0</v>
      </c>
      <c r="J65" s="124">
        <f>SEPTEMBER!S64</f>
        <v>0</v>
      </c>
      <c r="K65" s="176">
        <f>SEPTEMBER!T64</f>
        <v>0</v>
      </c>
      <c r="L65" s="120">
        <f>SEPTEMBER!U64</f>
        <v>0</v>
      </c>
      <c r="M65" s="123">
        <f>SEPTEMBER!V64</f>
        <v>0</v>
      </c>
      <c r="N65" s="123">
        <f>SEPTEMBER!W64</f>
        <v>0</v>
      </c>
      <c r="O65" s="125">
        <f>SEPTEMBER!X64</f>
        <v>0</v>
      </c>
      <c r="P65" s="126">
        <f>SEPTEMBER!Y64</f>
        <v>0</v>
      </c>
      <c r="Q65" s="222" t="b">
        <f>IF(LEFT(SEPTEMBER!L64,1)="V",SEPTEMBER!R64+SEPTEMBER!U64)</f>
        <v>0</v>
      </c>
      <c r="R65" s="241">
        <f>SEPTEMBER!Z64</f>
        <v>0</v>
      </c>
      <c r="S65" s="242">
        <f>SEPTEMBER!AB64</f>
        <v>0</v>
      </c>
    </row>
    <row r="66" spans="1:19" ht="13.5" customHeight="1" thickBot="1" x14ac:dyDescent="0.25">
      <c r="A66" s="718"/>
      <c r="B66" s="127" t="e">
        <f>SEPTEMBER!C65</f>
        <v>#REF!</v>
      </c>
      <c r="C66" s="128">
        <f>SEPTEMBER!D65</f>
        <v>0</v>
      </c>
      <c r="D66" s="128">
        <f>SEPTEMBER!E65</f>
        <v>0</v>
      </c>
      <c r="E66" s="128">
        <f>SEPTEMBER!F65</f>
        <v>0</v>
      </c>
      <c r="F66" s="129">
        <f t="shared" si="0"/>
        <v>0</v>
      </c>
      <c r="G66" s="130">
        <f>SEPTEMBER!H65</f>
        <v>0</v>
      </c>
      <c r="H66" s="182">
        <f>SEPTEMBER!I65</f>
        <v>0</v>
      </c>
      <c r="I66" s="161">
        <f>SEPTEMBER!R65</f>
        <v>0</v>
      </c>
      <c r="J66" s="131">
        <f>SEPTEMBER!S65</f>
        <v>0</v>
      </c>
      <c r="K66" s="178">
        <f>SEPTEMBER!T65</f>
        <v>0</v>
      </c>
      <c r="L66" s="127">
        <f>SEPTEMBER!U65</f>
        <v>0</v>
      </c>
      <c r="M66" s="130">
        <f>SEPTEMBER!V65</f>
        <v>0</v>
      </c>
      <c r="N66" s="130">
        <f>SEPTEMBER!W65</f>
        <v>0</v>
      </c>
      <c r="O66" s="132">
        <f>SEPTEMBER!X65</f>
        <v>0</v>
      </c>
      <c r="P66" s="133">
        <f>SEPTEMBER!Y65</f>
        <v>0</v>
      </c>
      <c r="Q66" s="224" t="b">
        <f>IF(LEFT(SEPTEMBER!L65,1)="V",SEPTEMBER!R65+SEPTEMBER!U65)</f>
        <v>0</v>
      </c>
      <c r="R66" s="245">
        <f>SEPTEMBER!Z65</f>
        <v>0</v>
      </c>
      <c r="S66" s="246">
        <f>SEPTEMBER!AB65</f>
        <v>0</v>
      </c>
    </row>
    <row r="67" spans="1:19" ht="12.75" customHeight="1" x14ac:dyDescent="0.2">
      <c r="A67" s="716">
        <f>SEPTEMBER!B66</f>
        <v>42990</v>
      </c>
      <c r="B67" s="134">
        <f>SEPTEMBER!C66</f>
        <v>0</v>
      </c>
      <c r="C67" s="135">
        <f>SEPTEMBER!D66</f>
        <v>0</v>
      </c>
      <c r="D67" s="135">
        <f>SEPTEMBER!E66</f>
        <v>0</v>
      </c>
      <c r="E67" s="135">
        <f>SEPTEMBER!F66</f>
        <v>0</v>
      </c>
      <c r="F67" s="136">
        <f t="shared" si="0"/>
        <v>0</v>
      </c>
      <c r="G67" s="137">
        <f>SEPTEMBER!H66</f>
        <v>0</v>
      </c>
      <c r="H67" s="183">
        <f>SEPTEMBER!I66</f>
        <v>0</v>
      </c>
      <c r="I67" s="169">
        <f>SEPTEMBER!R66</f>
        <v>0</v>
      </c>
      <c r="J67" s="138">
        <f>SEPTEMBER!S66</f>
        <v>0</v>
      </c>
      <c r="K67" s="179">
        <f>SEPTEMBER!T66</f>
        <v>0</v>
      </c>
      <c r="L67" s="134">
        <f>SEPTEMBER!U66</f>
        <v>0</v>
      </c>
      <c r="M67" s="137">
        <f>SEPTEMBER!V66</f>
        <v>0</v>
      </c>
      <c r="N67" s="137">
        <f>SEPTEMBER!W66</f>
        <v>0</v>
      </c>
      <c r="O67" s="139">
        <f>SEPTEMBER!X66</f>
        <v>0</v>
      </c>
      <c r="P67" s="140">
        <f>SEPTEMBER!Y66</f>
        <v>0</v>
      </c>
      <c r="Q67" s="225" t="b">
        <f>IF(LEFT(SEPTEMBER!L66,1)="V",SEPTEMBER!R66+SEPTEMBER!U66)</f>
        <v>0</v>
      </c>
      <c r="R67" s="239">
        <f>SEPTEMBER!Z66</f>
        <v>0</v>
      </c>
      <c r="S67" s="240">
        <f>SEPTEMBER!AB66</f>
        <v>0</v>
      </c>
    </row>
    <row r="68" spans="1:19" ht="12.75" customHeight="1" x14ac:dyDescent="0.2">
      <c r="A68" s="717"/>
      <c r="B68" s="120">
        <f>SEPTEMBER!C67</f>
        <v>0</v>
      </c>
      <c r="C68" s="121">
        <f>SEPTEMBER!D67</f>
        <v>0</v>
      </c>
      <c r="D68" s="121">
        <f>SEPTEMBER!E67</f>
        <v>0</v>
      </c>
      <c r="E68" s="121">
        <f>SEPTEMBER!F67</f>
        <v>0</v>
      </c>
      <c r="F68" s="122">
        <f t="shared" si="0"/>
        <v>0</v>
      </c>
      <c r="G68" s="123">
        <f>SEPTEMBER!H67</f>
        <v>0</v>
      </c>
      <c r="H68" s="181">
        <f>SEPTEMBER!I67</f>
        <v>0</v>
      </c>
      <c r="I68" s="160">
        <f>SEPTEMBER!R67</f>
        <v>0</v>
      </c>
      <c r="J68" s="124">
        <f>SEPTEMBER!S67</f>
        <v>0</v>
      </c>
      <c r="K68" s="176">
        <f>SEPTEMBER!T67</f>
        <v>0</v>
      </c>
      <c r="L68" s="120">
        <f>SEPTEMBER!U67</f>
        <v>0</v>
      </c>
      <c r="M68" s="123">
        <f>SEPTEMBER!V67</f>
        <v>0</v>
      </c>
      <c r="N68" s="123">
        <f>SEPTEMBER!W67</f>
        <v>0</v>
      </c>
      <c r="O68" s="125">
        <f>SEPTEMBER!X67</f>
        <v>0</v>
      </c>
      <c r="P68" s="126">
        <f>SEPTEMBER!Y67</f>
        <v>0</v>
      </c>
      <c r="Q68" s="222" t="b">
        <f>IF(LEFT(SEPTEMBER!L67,1)="V",SEPTEMBER!R67+SEPTEMBER!U67)</f>
        <v>0</v>
      </c>
      <c r="R68" s="241">
        <f>SEPTEMBER!Z67</f>
        <v>0</v>
      </c>
      <c r="S68" s="242">
        <f>SEPTEMBER!AB67</f>
        <v>0</v>
      </c>
    </row>
    <row r="69" spans="1:19" ht="12.75" customHeight="1" x14ac:dyDescent="0.2">
      <c r="A69" s="717"/>
      <c r="B69" s="120">
        <f>SEPTEMBER!C68</f>
        <v>0</v>
      </c>
      <c r="C69" s="121">
        <f>SEPTEMBER!D68</f>
        <v>0</v>
      </c>
      <c r="D69" s="121">
        <f>SEPTEMBER!E68</f>
        <v>0</v>
      </c>
      <c r="E69" s="121">
        <f>SEPTEMBER!F68</f>
        <v>0</v>
      </c>
      <c r="F69" s="122">
        <f t="shared" si="0"/>
        <v>0</v>
      </c>
      <c r="G69" s="123">
        <f>SEPTEMBER!H68</f>
        <v>0</v>
      </c>
      <c r="H69" s="181">
        <f>SEPTEMBER!I68</f>
        <v>0</v>
      </c>
      <c r="I69" s="160">
        <f>SEPTEMBER!R68</f>
        <v>0</v>
      </c>
      <c r="J69" s="124">
        <f>SEPTEMBER!S68</f>
        <v>0</v>
      </c>
      <c r="K69" s="176">
        <f>SEPTEMBER!T68</f>
        <v>0</v>
      </c>
      <c r="L69" s="120">
        <f>SEPTEMBER!U68</f>
        <v>0</v>
      </c>
      <c r="M69" s="123">
        <f>SEPTEMBER!V68</f>
        <v>0</v>
      </c>
      <c r="N69" s="123">
        <f>SEPTEMBER!W68</f>
        <v>0</v>
      </c>
      <c r="O69" s="125">
        <f>SEPTEMBER!X68</f>
        <v>0</v>
      </c>
      <c r="P69" s="126">
        <f>SEPTEMBER!Y68</f>
        <v>0</v>
      </c>
      <c r="Q69" s="222" t="b">
        <f>IF(LEFT(SEPTEMBER!L68,1)="V",SEPTEMBER!R68+SEPTEMBER!U68)</f>
        <v>0</v>
      </c>
      <c r="R69" s="241">
        <f>SEPTEMBER!Z68</f>
        <v>0</v>
      </c>
      <c r="S69" s="242">
        <f>SEPTEMBER!AB68</f>
        <v>0</v>
      </c>
    </row>
    <row r="70" spans="1:19" ht="12.75" customHeight="1" x14ac:dyDescent="0.2">
      <c r="A70" s="717"/>
      <c r="B70" s="120">
        <f>SEPTEMBER!C69</f>
        <v>0</v>
      </c>
      <c r="C70" s="121">
        <f>SEPTEMBER!D69</f>
        <v>0</v>
      </c>
      <c r="D70" s="121">
        <f>SEPTEMBER!E69</f>
        <v>0</v>
      </c>
      <c r="E70" s="121">
        <f>SEPTEMBER!F69</f>
        <v>0</v>
      </c>
      <c r="F70" s="122">
        <f t="shared" si="0"/>
        <v>0</v>
      </c>
      <c r="G70" s="123">
        <f>SEPTEMBER!H69</f>
        <v>0</v>
      </c>
      <c r="H70" s="181">
        <f>SEPTEMBER!I69</f>
        <v>0</v>
      </c>
      <c r="I70" s="160">
        <f>SEPTEMBER!R69</f>
        <v>0</v>
      </c>
      <c r="J70" s="124">
        <f>SEPTEMBER!S69</f>
        <v>0</v>
      </c>
      <c r="K70" s="176">
        <f>SEPTEMBER!T69</f>
        <v>0</v>
      </c>
      <c r="L70" s="120">
        <f>SEPTEMBER!U69</f>
        <v>0</v>
      </c>
      <c r="M70" s="123">
        <f>SEPTEMBER!V69</f>
        <v>0</v>
      </c>
      <c r="N70" s="123">
        <f>SEPTEMBER!W69</f>
        <v>0</v>
      </c>
      <c r="O70" s="125">
        <f>SEPTEMBER!X69</f>
        <v>0</v>
      </c>
      <c r="P70" s="126">
        <f>SEPTEMBER!Y69</f>
        <v>0</v>
      </c>
      <c r="Q70" s="222" t="b">
        <f>IF(LEFT(SEPTEMBER!L69,1)="V",SEPTEMBER!R69+SEPTEMBER!U69)</f>
        <v>0</v>
      </c>
      <c r="R70" s="241">
        <f>SEPTEMBER!Z69</f>
        <v>0</v>
      </c>
      <c r="S70" s="242">
        <f>SEPTEMBER!AB69</f>
        <v>0</v>
      </c>
    </row>
    <row r="71" spans="1:19" ht="13.5" customHeight="1" thickBot="1" x14ac:dyDescent="0.25">
      <c r="A71" s="718"/>
      <c r="B71" s="141" t="e">
        <f>SEPTEMBER!C70</f>
        <v>#REF!</v>
      </c>
      <c r="C71" s="142">
        <f>SEPTEMBER!D70</f>
        <v>0</v>
      </c>
      <c r="D71" s="142">
        <f>SEPTEMBER!E70</f>
        <v>0</v>
      </c>
      <c r="E71" s="142">
        <f>SEPTEMBER!F70</f>
        <v>0</v>
      </c>
      <c r="F71" s="143">
        <f t="shared" ref="F71:F134" si="1">D71-C71-E71</f>
        <v>0</v>
      </c>
      <c r="G71" s="144">
        <f>SEPTEMBER!H70</f>
        <v>0</v>
      </c>
      <c r="H71" s="184">
        <f>SEPTEMBER!I70</f>
        <v>0</v>
      </c>
      <c r="I71" s="168">
        <f>SEPTEMBER!R70</f>
        <v>0</v>
      </c>
      <c r="J71" s="145">
        <f>SEPTEMBER!S70</f>
        <v>0</v>
      </c>
      <c r="K71" s="177">
        <f>SEPTEMBER!T70</f>
        <v>0</v>
      </c>
      <c r="L71" s="141">
        <f>SEPTEMBER!U70</f>
        <v>0</v>
      </c>
      <c r="M71" s="144">
        <f>SEPTEMBER!V70</f>
        <v>0</v>
      </c>
      <c r="N71" s="144">
        <f>SEPTEMBER!W70</f>
        <v>0</v>
      </c>
      <c r="O71" s="146">
        <f>SEPTEMBER!X70</f>
        <v>0</v>
      </c>
      <c r="P71" s="147">
        <f>SEPTEMBER!Y70</f>
        <v>0</v>
      </c>
      <c r="Q71" s="223" t="b">
        <f>IF(LEFT(SEPTEMBER!L70,1)="V",SEPTEMBER!R70+SEPTEMBER!U70)</f>
        <v>0</v>
      </c>
      <c r="R71" s="243">
        <f>SEPTEMBER!Z70</f>
        <v>0</v>
      </c>
      <c r="S71" s="244">
        <f>SEPTEMBER!AB70</f>
        <v>0</v>
      </c>
    </row>
    <row r="72" spans="1:19" ht="12.75" customHeight="1" x14ac:dyDescent="0.2">
      <c r="A72" s="716">
        <f>SEPTEMBER!B71</f>
        <v>42991</v>
      </c>
      <c r="B72" s="113">
        <f>SEPTEMBER!C71</f>
        <v>0</v>
      </c>
      <c r="C72" s="114">
        <f>SEPTEMBER!D71</f>
        <v>0</v>
      </c>
      <c r="D72" s="114">
        <f>SEPTEMBER!E71</f>
        <v>0</v>
      </c>
      <c r="E72" s="114">
        <f>SEPTEMBER!F71</f>
        <v>0</v>
      </c>
      <c r="F72" s="115">
        <f t="shared" si="1"/>
        <v>0</v>
      </c>
      <c r="G72" s="116">
        <f>SEPTEMBER!H71</f>
        <v>0</v>
      </c>
      <c r="H72" s="180">
        <f>SEPTEMBER!I71</f>
        <v>0</v>
      </c>
      <c r="I72" s="159">
        <f>SEPTEMBER!R71</f>
        <v>0</v>
      </c>
      <c r="J72" s="117">
        <f>SEPTEMBER!S71</f>
        <v>0</v>
      </c>
      <c r="K72" s="175">
        <f>SEPTEMBER!T71</f>
        <v>0</v>
      </c>
      <c r="L72" s="113">
        <f>SEPTEMBER!U71</f>
        <v>0</v>
      </c>
      <c r="M72" s="116">
        <f>SEPTEMBER!V71</f>
        <v>0</v>
      </c>
      <c r="N72" s="116">
        <f>SEPTEMBER!W71</f>
        <v>0</v>
      </c>
      <c r="O72" s="118">
        <f>SEPTEMBER!X71</f>
        <v>0</v>
      </c>
      <c r="P72" s="119">
        <f>SEPTEMBER!Y71</f>
        <v>0</v>
      </c>
      <c r="Q72" s="221" t="b">
        <f>IF(LEFT(SEPTEMBER!L71,1)="V",SEPTEMBER!R71+SEPTEMBER!U71)</f>
        <v>0</v>
      </c>
      <c r="R72" s="239">
        <f>SEPTEMBER!Z71</f>
        <v>0</v>
      </c>
      <c r="S72" s="240">
        <f>SEPTEMBER!AB71</f>
        <v>0</v>
      </c>
    </row>
    <row r="73" spans="1:19" ht="12.75" customHeight="1" x14ac:dyDescent="0.2">
      <c r="A73" s="717"/>
      <c r="B73" s="120">
        <f>SEPTEMBER!C72</f>
        <v>0</v>
      </c>
      <c r="C73" s="121">
        <f>SEPTEMBER!D72</f>
        <v>0</v>
      </c>
      <c r="D73" s="121">
        <f>SEPTEMBER!E72</f>
        <v>0</v>
      </c>
      <c r="E73" s="121">
        <f>SEPTEMBER!F72</f>
        <v>0</v>
      </c>
      <c r="F73" s="122">
        <f t="shared" si="1"/>
        <v>0</v>
      </c>
      <c r="G73" s="123">
        <f>SEPTEMBER!H72</f>
        <v>0</v>
      </c>
      <c r="H73" s="181">
        <f>SEPTEMBER!I72</f>
        <v>0</v>
      </c>
      <c r="I73" s="160">
        <f>SEPTEMBER!R72</f>
        <v>0</v>
      </c>
      <c r="J73" s="124">
        <f>SEPTEMBER!S72</f>
        <v>0</v>
      </c>
      <c r="K73" s="176">
        <f>SEPTEMBER!T72</f>
        <v>0</v>
      </c>
      <c r="L73" s="120">
        <f>SEPTEMBER!U72</f>
        <v>0</v>
      </c>
      <c r="M73" s="123">
        <f>SEPTEMBER!V72</f>
        <v>0</v>
      </c>
      <c r="N73" s="123">
        <f>SEPTEMBER!W72</f>
        <v>0</v>
      </c>
      <c r="O73" s="125">
        <f>SEPTEMBER!X72</f>
        <v>0</v>
      </c>
      <c r="P73" s="126">
        <f>SEPTEMBER!Y72</f>
        <v>0</v>
      </c>
      <c r="Q73" s="222" t="b">
        <f>IF(LEFT(SEPTEMBER!L72,1)="V",SEPTEMBER!R72+SEPTEMBER!U72)</f>
        <v>0</v>
      </c>
      <c r="R73" s="241">
        <f>SEPTEMBER!Z72</f>
        <v>0</v>
      </c>
      <c r="S73" s="242">
        <f>SEPTEMBER!AB72</f>
        <v>0</v>
      </c>
    </row>
    <row r="74" spans="1:19" ht="12.75" customHeight="1" x14ac:dyDescent="0.2">
      <c r="A74" s="717"/>
      <c r="B74" s="120">
        <f>SEPTEMBER!C73</f>
        <v>0</v>
      </c>
      <c r="C74" s="121">
        <f>SEPTEMBER!D73</f>
        <v>0</v>
      </c>
      <c r="D74" s="121">
        <f>SEPTEMBER!E73</f>
        <v>0</v>
      </c>
      <c r="E74" s="121">
        <f>SEPTEMBER!F73</f>
        <v>0</v>
      </c>
      <c r="F74" s="122">
        <f t="shared" si="1"/>
        <v>0</v>
      </c>
      <c r="G74" s="123">
        <f>SEPTEMBER!H73</f>
        <v>0</v>
      </c>
      <c r="H74" s="181">
        <f>SEPTEMBER!I73</f>
        <v>0</v>
      </c>
      <c r="I74" s="160">
        <f>SEPTEMBER!R73</f>
        <v>0</v>
      </c>
      <c r="J74" s="124">
        <f>SEPTEMBER!S73</f>
        <v>0</v>
      </c>
      <c r="K74" s="176">
        <f>SEPTEMBER!T73</f>
        <v>0</v>
      </c>
      <c r="L74" s="120">
        <f>SEPTEMBER!U73</f>
        <v>0</v>
      </c>
      <c r="M74" s="123">
        <f>SEPTEMBER!V73</f>
        <v>0</v>
      </c>
      <c r="N74" s="123">
        <f>SEPTEMBER!W73</f>
        <v>0</v>
      </c>
      <c r="O74" s="125">
        <f>SEPTEMBER!X73</f>
        <v>0</v>
      </c>
      <c r="P74" s="126">
        <f>SEPTEMBER!Y73</f>
        <v>0</v>
      </c>
      <c r="Q74" s="222" t="b">
        <f>IF(LEFT(SEPTEMBER!L73,1)="V",SEPTEMBER!R73+SEPTEMBER!U73)</f>
        <v>0</v>
      </c>
      <c r="R74" s="241">
        <f>SEPTEMBER!Z73</f>
        <v>0</v>
      </c>
      <c r="S74" s="242">
        <f>SEPTEMBER!AB73</f>
        <v>0</v>
      </c>
    </row>
    <row r="75" spans="1:19" ht="12.75" customHeight="1" x14ac:dyDescent="0.2">
      <c r="A75" s="717"/>
      <c r="B75" s="120">
        <f>SEPTEMBER!C74</f>
        <v>0</v>
      </c>
      <c r="C75" s="121">
        <f>SEPTEMBER!D74</f>
        <v>0</v>
      </c>
      <c r="D75" s="121">
        <f>SEPTEMBER!E74</f>
        <v>0</v>
      </c>
      <c r="E75" s="121">
        <f>SEPTEMBER!F74</f>
        <v>0</v>
      </c>
      <c r="F75" s="122">
        <f t="shared" si="1"/>
        <v>0</v>
      </c>
      <c r="G75" s="123">
        <f>SEPTEMBER!H74</f>
        <v>0</v>
      </c>
      <c r="H75" s="181">
        <f>SEPTEMBER!I74</f>
        <v>0</v>
      </c>
      <c r="I75" s="160">
        <f>SEPTEMBER!R74</f>
        <v>0</v>
      </c>
      <c r="J75" s="124">
        <f>SEPTEMBER!S74</f>
        <v>0</v>
      </c>
      <c r="K75" s="176">
        <f>SEPTEMBER!T74</f>
        <v>0</v>
      </c>
      <c r="L75" s="120">
        <f>SEPTEMBER!U74</f>
        <v>0</v>
      </c>
      <c r="M75" s="123">
        <f>SEPTEMBER!V74</f>
        <v>0</v>
      </c>
      <c r="N75" s="123">
        <f>SEPTEMBER!W74</f>
        <v>0</v>
      </c>
      <c r="O75" s="125">
        <f>SEPTEMBER!X74</f>
        <v>0</v>
      </c>
      <c r="P75" s="126">
        <f>SEPTEMBER!Y74</f>
        <v>0</v>
      </c>
      <c r="Q75" s="222" t="b">
        <f>IF(LEFT(SEPTEMBER!L74,1)="V",SEPTEMBER!R74+SEPTEMBER!U74)</f>
        <v>0</v>
      </c>
      <c r="R75" s="241">
        <f>SEPTEMBER!Z74</f>
        <v>0</v>
      </c>
      <c r="S75" s="242">
        <f>SEPTEMBER!AB74</f>
        <v>0</v>
      </c>
    </row>
    <row r="76" spans="1:19" ht="13.5" customHeight="1" thickBot="1" x14ac:dyDescent="0.25">
      <c r="A76" s="718"/>
      <c r="B76" s="127" t="e">
        <f>SEPTEMBER!C75</f>
        <v>#REF!</v>
      </c>
      <c r="C76" s="128">
        <f>SEPTEMBER!D75</f>
        <v>0</v>
      </c>
      <c r="D76" s="128">
        <f>SEPTEMBER!E75</f>
        <v>0</v>
      </c>
      <c r="E76" s="128">
        <f>SEPTEMBER!F75</f>
        <v>0</v>
      </c>
      <c r="F76" s="129">
        <f t="shared" si="1"/>
        <v>0</v>
      </c>
      <c r="G76" s="130">
        <f>SEPTEMBER!H75</f>
        <v>0</v>
      </c>
      <c r="H76" s="182">
        <f>SEPTEMBER!I75</f>
        <v>0</v>
      </c>
      <c r="I76" s="161">
        <f>SEPTEMBER!R75</f>
        <v>0</v>
      </c>
      <c r="J76" s="131">
        <f>SEPTEMBER!S75</f>
        <v>0</v>
      </c>
      <c r="K76" s="178">
        <f>SEPTEMBER!T75</f>
        <v>0</v>
      </c>
      <c r="L76" s="127">
        <f>SEPTEMBER!U75</f>
        <v>0</v>
      </c>
      <c r="M76" s="130">
        <f>SEPTEMBER!V75</f>
        <v>0</v>
      </c>
      <c r="N76" s="130">
        <f>SEPTEMBER!W75</f>
        <v>0</v>
      </c>
      <c r="O76" s="132">
        <f>SEPTEMBER!X75</f>
        <v>0</v>
      </c>
      <c r="P76" s="133">
        <f>SEPTEMBER!Y75</f>
        <v>0</v>
      </c>
      <c r="Q76" s="224" t="b">
        <f>IF(LEFT(SEPTEMBER!L75,1)="V",SEPTEMBER!R75+SEPTEMBER!U75)</f>
        <v>0</v>
      </c>
      <c r="R76" s="243">
        <f>SEPTEMBER!Z75</f>
        <v>0</v>
      </c>
      <c r="S76" s="244">
        <f>SEPTEMBER!AB75</f>
        <v>0</v>
      </c>
    </row>
    <row r="77" spans="1:19" ht="12.75" customHeight="1" x14ac:dyDescent="0.2">
      <c r="A77" s="716">
        <f>SEPTEMBER!B76</f>
        <v>42992</v>
      </c>
      <c r="B77" s="113">
        <f>SEPTEMBER!C76</f>
        <v>0</v>
      </c>
      <c r="C77" s="114">
        <f>SEPTEMBER!D76</f>
        <v>0</v>
      </c>
      <c r="D77" s="114">
        <f>SEPTEMBER!E76</f>
        <v>0</v>
      </c>
      <c r="E77" s="114">
        <f>SEPTEMBER!F76</f>
        <v>0</v>
      </c>
      <c r="F77" s="115">
        <f t="shared" si="1"/>
        <v>0</v>
      </c>
      <c r="G77" s="116">
        <f>SEPTEMBER!H76</f>
        <v>0</v>
      </c>
      <c r="H77" s="180">
        <f>SEPTEMBER!I76</f>
        <v>0</v>
      </c>
      <c r="I77" s="159">
        <f>SEPTEMBER!R76</f>
        <v>0</v>
      </c>
      <c r="J77" s="117">
        <f>SEPTEMBER!S76</f>
        <v>0</v>
      </c>
      <c r="K77" s="175">
        <f>SEPTEMBER!T76</f>
        <v>0</v>
      </c>
      <c r="L77" s="113">
        <f>SEPTEMBER!U76</f>
        <v>0</v>
      </c>
      <c r="M77" s="116">
        <f>SEPTEMBER!V76</f>
        <v>0</v>
      </c>
      <c r="N77" s="116">
        <f>SEPTEMBER!W76</f>
        <v>0</v>
      </c>
      <c r="O77" s="118">
        <f>SEPTEMBER!X76</f>
        <v>0</v>
      </c>
      <c r="P77" s="119">
        <f>SEPTEMBER!Y76</f>
        <v>0</v>
      </c>
      <c r="Q77" s="221" t="b">
        <f>IF(LEFT(SEPTEMBER!L76,1)="V",SEPTEMBER!R76+SEPTEMBER!U76)</f>
        <v>0</v>
      </c>
      <c r="R77" s="239">
        <f>SEPTEMBER!Z76</f>
        <v>0</v>
      </c>
      <c r="S77" s="240">
        <f>SEPTEMBER!AB76</f>
        <v>0</v>
      </c>
    </row>
    <row r="78" spans="1:19" ht="12.75" customHeight="1" x14ac:dyDescent="0.2">
      <c r="A78" s="717"/>
      <c r="B78" s="120">
        <f>SEPTEMBER!C77</f>
        <v>0</v>
      </c>
      <c r="C78" s="121">
        <f>SEPTEMBER!D77</f>
        <v>0</v>
      </c>
      <c r="D78" s="121">
        <f>SEPTEMBER!E77</f>
        <v>0</v>
      </c>
      <c r="E78" s="121">
        <f>SEPTEMBER!F77</f>
        <v>0</v>
      </c>
      <c r="F78" s="122">
        <f t="shared" si="1"/>
        <v>0</v>
      </c>
      <c r="G78" s="123">
        <f>SEPTEMBER!H77</f>
        <v>0</v>
      </c>
      <c r="H78" s="181">
        <f>SEPTEMBER!I77</f>
        <v>0</v>
      </c>
      <c r="I78" s="160">
        <f>SEPTEMBER!R77</f>
        <v>0</v>
      </c>
      <c r="J78" s="124">
        <f>SEPTEMBER!S77</f>
        <v>0</v>
      </c>
      <c r="K78" s="176">
        <f>SEPTEMBER!T77</f>
        <v>0</v>
      </c>
      <c r="L78" s="120">
        <f>SEPTEMBER!U77</f>
        <v>0</v>
      </c>
      <c r="M78" s="123">
        <f>SEPTEMBER!V77</f>
        <v>0</v>
      </c>
      <c r="N78" s="123">
        <f>SEPTEMBER!W77</f>
        <v>0</v>
      </c>
      <c r="O78" s="125">
        <f>SEPTEMBER!X77</f>
        <v>0</v>
      </c>
      <c r="P78" s="126">
        <f>SEPTEMBER!Y77</f>
        <v>0</v>
      </c>
      <c r="Q78" s="222" t="b">
        <f>IF(LEFT(SEPTEMBER!L77,1)="V",SEPTEMBER!R77+SEPTEMBER!U77)</f>
        <v>0</v>
      </c>
      <c r="R78" s="241">
        <f>SEPTEMBER!Z77</f>
        <v>0</v>
      </c>
      <c r="S78" s="242">
        <f>SEPTEMBER!AB77</f>
        <v>0</v>
      </c>
    </row>
    <row r="79" spans="1:19" ht="12.75" customHeight="1" x14ac:dyDescent="0.2">
      <c r="A79" s="717"/>
      <c r="B79" s="120">
        <f>SEPTEMBER!C78</f>
        <v>0</v>
      </c>
      <c r="C79" s="121">
        <f>SEPTEMBER!D78</f>
        <v>0</v>
      </c>
      <c r="D79" s="121">
        <f>SEPTEMBER!E78</f>
        <v>0</v>
      </c>
      <c r="E79" s="121">
        <f>SEPTEMBER!F78</f>
        <v>0</v>
      </c>
      <c r="F79" s="122">
        <f t="shared" si="1"/>
        <v>0</v>
      </c>
      <c r="G79" s="123">
        <f>SEPTEMBER!H78</f>
        <v>0</v>
      </c>
      <c r="H79" s="181">
        <f>SEPTEMBER!I78</f>
        <v>0</v>
      </c>
      <c r="I79" s="160">
        <f>SEPTEMBER!R78</f>
        <v>0</v>
      </c>
      <c r="J79" s="124">
        <f>SEPTEMBER!S78</f>
        <v>0</v>
      </c>
      <c r="K79" s="176">
        <f>SEPTEMBER!T78</f>
        <v>0</v>
      </c>
      <c r="L79" s="120">
        <f>SEPTEMBER!U78</f>
        <v>0</v>
      </c>
      <c r="M79" s="123">
        <f>SEPTEMBER!V78</f>
        <v>0</v>
      </c>
      <c r="N79" s="123">
        <f>SEPTEMBER!W78</f>
        <v>0</v>
      </c>
      <c r="O79" s="125">
        <f>SEPTEMBER!X78</f>
        <v>0</v>
      </c>
      <c r="P79" s="126">
        <f>SEPTEMBER!Y78</f>
        <v>0</v>
      </c>
      <c r="Q79" s="222" t="b">
        <f>IF(LEFT(SEPTEMBER!L78,1)="V",SEPTEMBER!R78+SEPTEMBER!U78)</f>
        <v>0</v>
      </c>
      <c r="R79" s="241">
        <f>SEPTEMBER!Z78</f>
        <v>0</v>
      </c>
      <c r="S79" s="242">
        <f>SEPTEMBER!AB78</f>
        <v>0</v>
      </c>
    </row>
    <row r="80" spans="1:19" ht="12.75" customHeight="1" x14ac:dyDescent="0.2">
      <c r="A80" s="717"/>
      <c r="B80" s="120">
        <f>SEPTEMBER!C79</f>
        <v>0</v>
      </c>
      <c r="C80" s="121">
        <f>SEPTEMBER!D79</f>
        <v>0</v>
      </c>
      <c r="D80" s="121">
        <f>SEPTEMBER!E79</f>
        <v>0</v>
      </c>
      <c r="E80" s="121">
        <f>SEPTEMBER!F79</f>
        <v>0</v>
      </c>
      <c r="F80" s="122">
        <f t="shared" si="1"/>
        <v>0</v>
      </c>
      <c r="G80" s="123">
        <f>SEPTEMBER!H79</f>
        <v>0</v>
      </c>
      <c r="H80" s="181">
        <f>SEPTEMBER!I79</f>
        <v>0</v>
      </c>
      <c r="I80" s="160">
        <f>SEPTEMBER!R79</f>
        <v>0</v>
      </c>
      <c r="J80" s="124">
        <f>SEPTEMBER!S79</f>
        <v>0</v>
      </c>
      <c r="K80" s="176">
        <f>SEPTEMBER!T79</f>
        <v>0</v>
      </c>
      <c r="L80" s="120">
        <f>SEPTEMBER!U79</f>
        <v>0</v>
      </c>
      <c r="M80" s="123">
        <f>SEPTEMBER!V79</f>
        <v>0</v>
      </c>
      <c r="N80" s="123">
        <f>SEPTEMBER!W79</f>
        <v>0</v>
      </c>
      <c r="O80" s="125">
        <f>SEPTEMBER!X79</f>
        <v>0</v>
      </c>
      <c r="P80" s="126">
        <f>SEPTEMBER!Y79</f>
        <v>0</v>
      </c>
      <c r="Q80" s="222" t="b">
        <f>IF(LEFT(SEPTEMBER!L79,1)="V",SEPTEMBER!R79+SEPTEMBER!U79)</f>
        <v>0</v>
      </c>
      <c r="R80" s="241">
        <f>SEPTEMBER!Z79</f>
        <v>0</v>
      </c>
      <c r="S80" s="242">
        <f>SEPTEMBER!AB79</f>
        <v>0</v>
      </c>
    </row>
    <row r="81" spans="1:19" ht="13.5" customHeight="1" thickBot="1" x14ac:dyDescent="0.25">
      <c r="A81" s="718"/>
      <c r="B81" s="127" t="e">
        <f>SEPTEMBER!C80</f>
        <v>#REF!</v>
      </c>
      <c r="C81" s="128">
        <f>SEPTEMBER!D80</f>
        <v>0</v>
      </c>
      <c r="D81" s="128">
        <f>SEPTEMBER!E80</f>
        <v>0</v>
      </c>
      <c r="E81" s="128">
        <f>SEPTEMBER!F80</f>
        <v>0</v>
      </c>
      <c r="F81" s="129">
        <f t="shared" si="1"/>
        <v>0</v>
      </c>
      <c r="G81" s="130">
        <f>SEPTEMBER!H80</f>
        <v>0</v>
      </c>
      <c r="H81" s="182">
        <f>SEPTEMBER!I80</f>
        <v>0</v>
      </c>
      <c r="I81" s="161">
        <f>SEPTEMBER!R80</f>
        <v>0</v>
      </c>
      <c r="J81" s="131">
        <f>SEPTEMBER!S80</f>
        <v>0</v>
      </c>
      <c r="K81" s="178">
        <f>SEPTEMBER!T80</f>
        <v>0</v>
      </c>
      <c r="L81" s="127">
        <f>SEPTEMBER!U80</f>
        <v>0</v>
      </c>
      <c r="M81" s="130">
        <f>SEPTEMBER!V80</f>
        <v>0</v>
      </c>
      <c r="N81" s="130">
        <f>SEPTEMBER!W80</f>
        <v>0</v>
      </c>
      <c r="O81" s="132">
        <f>SEPTEMBER!X80</f>
        <v>0</v>
      </c>
      <c r="P81" s="133">
        <f>SEPTEMBER!Y80</f>
        <v>0</v>
      </c>
      <c r="Q81" s="224" t="b">
        <f>IF(LEFT(SEPTEMBER!L80,1)="V",SEPTEMBER!R80+SEPTEMBER!U80)</f>
        <v>0</v>
      </c>
      <c r="R81" s="243">
        <f>SEPTEMBER!Z80</f>
        <v>0</v>
      </c>
      <c r="S81" s="244">
        <f>SEPTEMBER!AB80</f>
        <v>0</v>
      </c>
    </row>
    <row r="82" spans="1:19" ht="12.75" customHeight="1" x14ac:dyDescent="0.2">
      <c r="A82" s="716">
        <f>SEPTEMBER!B81</f>
        <v>42993</v>
      </c>
      <c r="B82" s="113">
        <f>SEPTEMBER!C81</f>
        <v>0</v>
      </c>
      <c r="C82" s="114">
        <f>SEPTEMBER!D81</f>
        <v>0</v>
      </c>
      <c r="D82" s="114">
        <f>SEPTEMBER!E81</f>
        <v>0</v>
      </c>
      <c r="E82" s="114">
        <f>SEPTEMBER!F81</f>
        <v>0</v>
      </c>
      <c r="F82" s="115">
        <f t="shared" si="1"/>
        <v>0</v>
      </c>
      <c r="G82" s="116">
        <f>SEPTEMBER!H81</f>
        <v>0</v>
      </c>
      <c r="H82" s="180">
        <f>SEPTEMBER!I81</f>
        <v>0</v>
      </c>
      <c r="I82" s="159">
        <f>SEPTEMBER!R81</f>
        <v>0</v>
      </c>
      <c r="J82" s="117">
        <f>SEPTEMBER!S81</f>
        <v>0</v>
      </c>
      <c r="K82" s="175">
        <f>SEPTEMBER!T81</f>
        <v>0</v>
      </c>
      <c r="L82" s="113">
        <f>SEPTEMBER!U81</f>
        <v>0</v>
      </c>
      <c r="M82" s="116">
        <f>SEPTEMBER!V81</f>
        <v>0</v>
      </c>
      <c r="N82" s="116">
        <f>SEPTEMBER!W81</f>
        <v>0</v>
      </c>
      <c r="O82" s="118">
        <f>SEPTEMBER!X81</f>
        <v>0</v>
      </c>
      <c r="P82" s="119">
        <f>SEPTEMBER!Y81</f>
        <v>0</v>
      </c>
      <c r="Q82" s="221" t="b">
        <f>IF(LEFT(SEPTEMBER!L81,1)="V",SEPTEMBER!R81+SEPTEMBER!U81)</f>
        <v>0</v>
      </c>
      <c r="R82" s="239">
        <f>SEPTEMBER!Z81</f>
        <v>0</v>
      </c>
      <c r="S82" s="240">
        <f>SEPTEMBER!AB81</f>
        <v>0</v>
      </c>
    </row>
    <row r="83" spans="1:19" ht="12.75" customHeight="1" x14ac:dyDescent="0.2">
      <c r="A83" s="717"/>
      <c r="B83" s="120">
        <f>SEPTEMBER!C82</f>
        <v>0</v>
      </c>
      <c r="C83" s="121">
        <f>SEPTEMBER!D82</f>
        <v>0</v>
      </c>
      <c r="D83" s="121">
        <f>SEPTEMBER!E82</f>
        <v>0</v>
      </c>
      <c r="E83" s="121">
        <f>SEPTEMBER!F82</f>
        <v>0</v>
      </c>
      <c r="F83" s="122">
        <f t="shared" si="1"/>
        <v>0</v>
      </c>
      <c r="G83" s="123">
        <f>SEPTEMBER!H82</f>
        <v>0</v>
      </c>
      <c r="H83" s="181">
        <f>SEPTEMBER!I82</f>
        <v>0</v>
      </c>
      <c r="I83" s="160">
        <f>SEPTEMBER!R82</f>
        <v>0</v>
      </c>
      <c r="J83" s="124">
        <f>SEPTEMBER!S82</f>
        <v>0</v>
      </c>
      <c r="K83" s="176">
        <f>SEPTEMBER!T82</f>
        <v>0</v>
      </c>
      <c r="L83" s="120">
        <f>SEPTEMBER!U82</f>
        <v>0</v>
      </c>
      <c r="M83" s="123">
        <f>SEPTEMBER!V82</f>
        <v>0</v>
      </c>
      <c r="N83" s="123">
        <f>SEPTEMBER!W82</f>
        <v>0</v>
      </c>
      <c r="O83" s="125">
        <f>SEPTEMBER!X82</f>
        <v>0</v>
      </c>
      <c r="P83" s="126">
        <f>SEPTEMBER!Y82</f>
        <v>0</v>
      </c>
      <c r="Q83" s="222" t="b">
        <f>IF(LEFT(SEPTEMBER!L82,1)="V",SEPTEMBER!R82+SEPTEMBER!U82)</f>
        <v>0</v>
      </c>
      <c r="R83" s="241">
        <f>SEPTEMBER!Z82</f>
        <v>0</v>
      </c>
      <c r="S83" s="242">
        <f>SEPTEMBER!AB82</f>
        <v>0</v>
      </c>
    </row>
    <row r="84" spans="1:19" ht="12.75" customHeight="1" x14ac:dyDescent="0.2">
      <c r="A84" s="717"/>
      <c r="B84" s="120">
        <f>SEPTEMBER!C83</f>
        <v>0</v>
      </c>
      <c r="C84" s="121">
        <f>SEPTEMBER!D83</f>
        <v>0</v>
      </c>
      <c r="D84" s="121">
        <f>SEPTEMBER!E83</f>
        <v>0</v>
      </c>
      <c r="E84" s="121">
        <f>SEPTEMBER!F83</f>
        <v>0</v>
      </c>
      <c r="F84" s="122">
        <f t="shared" si="1"/>
        <v>0</v>
      </c>
      <c r="G84" s="123">
        <f>SEPTEMBER!H83</f>
        <v>0</v>
      </c>
      <c r="H84" s="181">
        <f>SEPTEMBER!I83</f>
        <v>0</v>
      </c>
      <c r="I84" s="160">
        <f>SEPTEMBER!R83</f>
        <v>0</v>
      </c>
      <c r="J84" s="124">
        <f>SEPTEMBER!S83</f>
        <v>0</v>
      </c>
      <c r="K84" s="176">
        <f>SEPTEMBER!T83</f>
        <v>0</v>
      </c>
      <c r="L84" s="120">
        <f>SEPTEMBER!U83</f>
        <v>0</v>
      </c>
      <c r="M84" s="123">
        <f>SEPTEMBER!V83</f>
        <v>0</v>
      </c>
      <c r="N84" s="123">
        <f>SEPTEMBER!W83</f>
        <v>0</v>
      </c>
      <c r="O84" s="125">
        <f>SEPTEMBER!X83</f>
        <v>0</v>
      </c>
      <c r="P84" s="126">
        <f>SEPTEMBER!Y83</f>
        <v>0</v>
      </c>
      <c r="Q84" s="222" t="b">
        <f>IF(LEFT(SEPTEMBER!L83,1)="V",SEPTEMBER!R83+SEPTEMBER!U83)</f>
        <v>0</v>
      </c>
      <c r="R84" s="241">
        <f>SEPTEMBER!Z83</f>
        <v>0</v>
      </c>
      <c r="S84" s="242">
        <f>SEPTEMBER!AB83</f>
        <v>0</v>
      </c>
    </row>
    <row r="85" spans="1:19" ht="12.75" customHeight="1" x14ac:dyDescent="0.2">
      <c r="A85" s="717"/>
      <c r="B85" s="120">
        <f>SEPTEMBER!C84</f>
        <v>0</v>
      </c>
      <c r="C85" s="121">
        <f>SEPTEMBER!D84</f>
        <v>0</v>
      </c>
      <c r="D85" s="121">
        <f>SEPTEMBER!E84</f>
        <v>0</v>
      </c>
      <c r="E85" s="121">
        <f>SEPTEMBER!F84</f>
        <v>0</v>
      </c>
      <c r="F85" s="122">
        <f t="shared" si="1"/>
        <v>0</v>
      </c>
      <c r="G85" s="123">
        <f>SEPTEMBER!H84</f>
        <v>0</v>
      </c>
      <c r="H85" s="181">
        <f>SEPTEMBER!I84</f>
        <v>0</v>
      </c>
      <c r="I85" s="160">
        <f>SEPTEMBER!R84</f>
        <v>0</v>
      </c>
      <c r="J85" s="124">
        <f>SEPTEMBER!S84</f>
        <v>0</v>
      </c>
      <c r="K85" s="176">
        <f>SEPTEMBER!T84</f>
        <v>0</v>
      </c>
      <c r="L85" s="120">
        <f>SEPTEMBER!U84</f>
        <v>0</v>
      </c>
      <c r="M85" s="123">
        <f>SEPTEMBER!V84</f>
        <v>0</v>
      </c>
      <c r="N85" s="123">
        <f>SEPTEMBER!W84</f>
        <v>0</v>
      </c>
      <c r="O85" s="125">
        <f>SEPTEMBER!X84</f>
        <v>0</v>
      </c>
      <c r="P85" s="126">
        <f>SEPTEMBER!Y84</f>
        <v>0</v>
      </c>
      <c r="Q85" s="222" t="b">
        <f>IF(LEFT(SEPTEMBER!L84,1)="V",SEPTEMBER!R84+SEPTEMBER!U84)</f>
        <v>0</v>
      </c>
      <c r="R85" s="241">
        <f>SEPTEMBER!Z84</f>
        <v>0</v>
      </c>
      <c r="S85" s="242">
        <f>SEPTEMBER!AB84</f>
        <v>0</v>
      </c>
    </row>
    <row r="86" spans="1:19" ht="13.5" customHeight="1" thickBot="1" x14ac:dyDescent="0.25">
      <c r="A86" s="718"/>
      <c r="B86" s="127" t="e">
        <f>SEPTEMBER!C85</f>
        <v>#REF!</v>
      </c>
      <c r="C86" s="128">
        <f>SEPTEMBER!D85</f>
        <v>0</v>
      </c>
      <c r="D86" s="128">
        <f>SEPTEMBER!E85</f>
        <v>0</v>
      </c>
      <c r="E86" s="128">
        <f>SEPTEMBER!F85</f>
        <v>0</v>
      </c>
      <c r="F86" s="129">
        <f t="shared" si="1"/>
        <v>0</v>
      </c>
      <c r="G86" s="130">
        <f>SEPTEMBER!H85</f>
        <v>0</v>
      </c>
      <c r="H86" s="182">
        <f>SEPTEMBER!I85</f>
        <v>0</v>
      </c>
      <c r="I86" s="161">
        <f>SEPTEMBER!R85</f>
        <v>0</v>
      </c>
      <c r="J86" s="131">
        <f>SEPTEMBER!S85</f>
        <v>0</v>
      </c>
      <c r="K86" s="178">
        <f>SEPTEMBER!T85</f>
        <v>0</v>
      </c>
      <c r="L86" s="127">
        <f>SEPTEMBER!U85</f>
        <v>0</v>
      </c>
      <c r="M86" s="130">
        <f>SEPTEMBER!V85</f>
        <v>0</v>
      </c>
      <c r="N86" s="130">
        <f>SEPTEMBER!W85</f>
        <v>0</v>
      </c>
      <c r="O86" s="132">
        <f>SEPTEMBER!X85</f>
        <v>0</v>
      </c>
      <c r="P86" s="133">
        <f>SEPTEMBER!Y85</f>
        <v>0</v>
      </c>
      <c r="Q86" s="224" t="b">
        <f>IF(LEFT(SEPTEMBER!L85,1)="V",SEPTEMBER!R85+SEPTEMBER!U85)</f>
        <v>0</v>
      </c>
      <c r="R86" s="243">
        <f>SEPTEMBER!Z85</f>
        <v>0</v>
      </c>
      <c r="S86" s="244">
        <f>SEPTEMBER!AB85</f>
        <v>0</v>
      </c>
    </row>
    <row r="87" spans="1:19" ht="12.75" customHeight="1" x14ac:dyDescent="0.2">
      <c r="A87" s="716">
        <f>SEPTEMBER!B86</f>
        <v>42994</v>
      </c>
      <c r="B87" s="134">
        <f>SEPTEMBER!C86</f>
        <v>0</v>
      </c>
      <c r="C87" s="135">
        <f>SEPTEMBER!D86</f>
        <v>0</v>
      </c>
      <c r="D87" s="135">
        <f>SEPTEMBER!E86</f>
        <v>0</v>
      </c>
      <c r="E87" s="135">
        <f>SEPTEMBER!F86</f>
        <v>0</v>
      </c>
      <c r="F87" s="136">
        <f t="shared" si="1"/>
        <v>0</v>
      </c>
      <c r="G87" s="137">
        <f>SEPTEMBER!H86</f>
        <v>0</v>
      </c>
      <c r="H87" s="183">
        <f>SEPTEMBER!I86</f>
        <v>0</v>
      </c>
      <c r="I87" s="169">
        <f>SEPTEMBER!R86</f>
        <v>0</v>
      </c>
      <c r="J87" s="138">
        <f>SEPTEMBER!S86</f>
        <v>0</v>
      </c>
      <c r="K87" s="179">
        <f>SEPTEMBER!T86</f>
        <v>0</v>
      </c>
      <c r="L87" s="134">
        <f>SEPTEMBER!U86</f>
        <v>0</v>
      </c>
      <c r="M87" s="137">
        <f>SEPTEMBER!V86</f>
        <v>0</v>
      </c>
      <c r="N87" s="137">
        <f>SEPTEMBER!W86</f>
        <v>0</v>
      </c>
      <c r="O87" s="139">
        <f>SEPTEMBER!X86</f>
        <v>0</v>
      </c>
      <c r="P87" s="140">
        <f>SEPTEMBER!Y86</f>
        <v>0</v>
      </c>
      <c r="Q87" s="225" t="b">
        <f>IF(LEFT(SEPTEMBER!L86,1)="V",SEPTEMBER!R86+SEPTEMBER!U86)</f>
        <v>0</v>
      </c>
      <c r="R87" s="247">
        <f>SEPTEMBER!Z86</f>
        <v>0</v>
      </c>
      <c r="S87" s="248">
        <f>SEPTEMBER!AB86</f>
        <v>0</v>
      </c>
    </row>
    <row r="88" spans="1:19" ht="12.75" customHeight="1" x14ac:dyDescent="0.2">
      <c r="A88" s="717"/>
      <c r="B88" s="120">
        <f>SEPTEMBER!C87</f>
        <v>0</v>
      </c>
      <c r="C88" s="121">
        <f>SEPTEMBER!D87</f>
        <v>0</v>
      </c>
      <c r="D88" s="121">
        <f>SEPTEMBER!E87</f>
        <v>0</v>
      </c>
      <c r="E88" s="121">
        <f>SEPTEMBER!F87</f>
        <v>0</v>
      </c>
      <c r="F88" s="122">
        <f t="shared" si="1"/>
        <v>0</v>
      </c>
      <c r="G88" s="123">
        <f>SEPTEMBER!H87</f>
        <v>0</v>
      </c>
      <c r="H88" s="181">
        <f>SEPTEMBER!I87</f>
        <v>0</v>
      </c>
      <c r="I88" s="160">
        <f>SEPTEMBER!R87</f>
        <v>0</v>
      </c>
      <c r="J88" s="124">
        <f>SEPTEMBER!S87</f>
        <v>0</v>
      </c>
      <c r="K88" s="176">
        <f>SEPTEMBER!T87</f>
        <v>0</v>
      </c>
      <c r="L88" s="120">
        <f>SEPTEMBER!U87</f>
        <v>0</v>
      </c>
      <c r="M88" s="123">
        <f>SEPTEMBER!V87</f>
        <v>0</v>
      </c>
      <c r="N88" s="123">
        <f>SEPTEMBER!W87</f>
        <v>0</v>
      </c>
      <c r="O88" s="125">
        <f>SEPTEMBER!X87</f>
        <v>0</v>
      </c>
      <c r="P88" s="126">
        <f>SEPTEMBER!Y87</f>
        <v>0</v>
      </c>
      <c r="Q88" s="222" t="b">
        <f>IF(LEFT(SEPTEMBER!L87,1)="V",SEPTEMBER!R87+SEPTEMBER!U87)</f>
        <v>0</v>
      </c>
      <c r="R88" s="241">
        <f>SEPTEMBER!Z87</f>
        <v>0</v>
      </c>
      <c r="S88" s="242">
        <f>SEPTEMBER!AB87</f>
        <v>0</v>
      </c>
    </row>
    <row r="89" spans="1:19" ht="12.75" customHeight="1" x14ac:dyDescent="0.2">
      <c r="A89" s="717"/>
      <c r="B89" s="120">
        <f>SEPTEMBER!C88</f>
        <v>0</v>
      </c>
      <c r="C89" s="121">
        <f>SEPTEMBER!D88</f>
        <v>0</v>
      </c>
      <c r="D89" s="121">
        <f>SEPTEMBER!E88</f>
        <v>0</v>
      </c>
      <c r="E89" s="121">
        <f>SEPTEMBER!F88</f>
        <v>0</v>
      </c>
      <c r="F89" s="122">
        <f t="shared" si="1"/>
        <v>0</v>
      </c>
      <c r="G89" s="123">
        <f>SEPTEMBER!H88</f>
        <v>0</v>
      </c>
      <c r="H89" s="181">
        <f>SEPTEMBER!I88</f>
        <v>0</v>
      </c>
      <c r="I89" s="160">
        <f>SEPTEMBER!R88</f>
        <v>0</v>
      </c>
      <c r="J89" s="124">
        <f>SEPTEMBER!S88</f>
        <v>0</v>
      </c>
      <c r="K89" s="176">
        <f>SEPTEMBER!T88</f>
        <v>0</v>
      </c>
      <c r="L89" s="120">
        <f>SEPTEMBER!U88</f>
        <v>0</v>
      </c>
      <c r="M89" s="123">
        <f>SEPTEMBER!V88</f>
        <v>0</v>
      </c>
      <c r="N89" s="123">
        <f>SEPTEMBER!W88</f>
        <v>0</v>
      </c>
      <c r="O89" s="125">
        <f>SEPTEMBER!X88</f>
        <v>0</v>
      </c>
      <c r="P89" s="126">
        <f>SEPTEMBER!Y88</f>
        <v>0</v>
      </c>
      <c r="Q89" s="222" t="b">
        <f>IF(LEFT(SEPTEMBER!L88,1)="V",SEPTEMBER!R88+SEPTEMBER!U88)</f>
        <v>0</v>
      </c>
      <c r="R89" s="241">
        <f>SEPTEMBER!Z88</f>
        <v>0</v>
      </c>
      <c r="S89" s="242">
        <f>SEPTEMBER!AB88</f>
        <v>0</v>
      </c>
    </row>
    <row r="90" spans="1:19" ht="12.75" customHeight="1" x14ac:dyDescent="0.2">
      <c r="A90" s="717"/>
      <c r="B90" s="120">
        <f>SEPTEMBER!C89</f>
        <v>0</v>
      </c>
      <c r="C90" s="121">
        <f>SEPTEMBER!D89</f>
        <v>0</v>
      </c>
      <c r="D90" s="121">
        <f>SEPTEMBER!E89</f>
        <v>0</v>
      </c>
      <c r="E90" s="121">
        <f>SEPTEMBER!F89</f>
        <v>0</v>
      </c>
      <c r="F90" s="122">
        <f t="shared" si="1"/>
        <v>0</v>
      </c>
      <c r="G90" s="123">
        <f>SEPTEMBER!H89</f>
        <v>0</v>
      </c>
      <c r="H90" s="181">
        <f>SEPTEMBER!I89</f>
        <v>0</v>
      </c>
      <c r="I90" s="160">
        <f>SEPTEMBER!R89</f>
        <v>0</v>
      </c>
      <c r="J90" s="124">
        <f>SEPTEMBER!S89</f>
        <v>0</v>
      </c>
      <c r="K90" s="176">
        <f>SEPTEMBER!T89</f>
        <v>0</v>
      </c>
      <c r="L90" s="120">
        <f>SEPTEMBER!U89</f>
        <v>0</v>
      </c>
      <c r="M90" s="123">
        <f>SEPTEMBER!V89</f>
        <v>0</v>
      </c>
      <c r="N90" s="123">
        <f>SEPTEMBER!W89</f>
        <v>0</v>
      </c>
      <c r="O90" s="125">
        <f>SEPTEMBER!X89</f>
        <v>0</v>
      </c>
      <c r="P90" s="126">
        <f>SEPTEMBER!Y89</f>
        <v>0</v>
      </c>
      <c r="Q90" s="222" t="b">
        <f>IF(LEFT(SEPTEMBER!L89,1)="V",SEPTEMBER!R89+SEPTEMBER!U89)</f>
        <v>0</v>
      </c>
      <c r="R90" s="241">
        <f>SEPTEMBER!Z89</f>
        <v>0</v>
      </c>
      <c r="S90" s="242">
        <f>SEPTEMBER!AB89</f>
        <v>0</v>
      </c>
    </row>
    <row r="91" spans="1:19" ht="13.5" customHeight="1" thickBot="1" x14ac:dyDescent="0.25">
      <c r="A91" s="718"/>
      <c r="B91" s="141" t="e">
        <f>SEPTEMBER!C90</f>
        <v>#REF!</v>
      </c>
      <c r="C91" s="142">
        <f>SEPTEMBER!D90</f>
        <v>0</v>
      </c>
      <c r="D91" s="142">
        <f>SEPTEMBER!E90</f>
        <v>0</v>
      </c>
      <c r="E91" s="142">
        <f>SEPTEMBER!F90</f>
        <v>0</v>
      </c>
      <c r="F91" s="143">
        <f t="shared" si="1"/>
        <v>0</v>
      </c>
      <c r="G91" s="144">
        <f>SEPTEMBER!H90</f>
        <v>0</v>
      </c>
      <c r="H91" s="184">
        <f>SEPTEMBER!I90</f>
        <v>0</v>
      </c>
      <c r="I91" s="168">
        <f>SEPTEMBER!R90</f>
        <v>0</v>
      </c>
      <c r="J91" s="145">
        <f>SEPTEMBER!S90</f>
        <v>0</v>
      </c>
      <c r="K91" s="177">
        <f>SEPTEMBER!T90</f>
        <v>0</v>
      </c>
      <c r="L91" s="141">
        <f>SEPTEMBER!U90</f>
        <v>0</v>
      </c>
      <c r="M91" s="144">
        <f>SEPTEMBER!V90</f>
        <v>0</v>
      </c>
      <c r="N91" s="144">
        <f>SEPTEMBER!W90</f>
        <v>0</v>
      </c>
      <c r="O91" s="146">
        <f>SEPTEMBER!X90</f>
        <v>0</v>
      </c>
      <c r="P91" s="147">
        <f>SEPTEMBER!Y90</f>
        <v>0</v>
      </c>
      <c r="Q91" s="223" t="b">
        <f>IF(LEFT(SEPTEMBER!L90,1)="V",SEPTEMBER!R90+SEPTEMBER!U90)</f>
        <v>0</v>
      </c>
      <c r="R91" s="245">
        <f>SEPTEMBER!Z90</f>
        <v>0</v>
      </c>
      <c r="S91" s="246">
        <f>SEPTEMBER!AB90</f>
        <v>0</v>
      </c>
    </row>
    <row r="92" spans="1:19" ht="12.75" customHeight="1" x14ac:dyDescent="0.2">
      <c r="A92" s="716">
        <f>SEPTEMBER!B91</f>
        <v>42995</v>
      </c>
      <c r="B92" s="113">
        <f>SEPTEMBER!C91</f>
        <v>0</v>
      </c>
      <c r="C92" s="114">
        <f>SEPTEMBER!D91</f>
        <v>0</v>
      </c>
      <c r="D92" s="114">
        <f>SEPTEMBER!E91</f>
        <v>0</v>
      </c>
      <c r="E92" s="114">
        <f>SEPTEMBER!F91</f>
        <v>0</v>
      </c>
      <c r="F92" s="115">
        <f t="shared" si="1"/>
        <v>0</v>
      </c>
      <c r="G92" s="116">
        <f>SEPTEMBER!H91</f>
        <v>0</v>
      </c>
      <c r="H92" s="180">
        <f>SEPTEMBER!I91</f>
        <v>0</v>
      </c>
      <c r="I92" s="159">
        <f>SEPTEMBER!R91</f>
        <v>0</v>
      </c>
      <c r="J92" s="117">
        <f>SEPTEMBER!S91</f>
        <v>0</v>
      </c>
      <c r="K92" s="175">
        <f>SEPTEMBER!T91</f>
        <v>0</v>
      </c>
      <c r="L92" s="113">
        <f>SEPTEMBER!U91</f>
        <v>0</v>
      </c>
      <c r="M92" s="116">
        <f>SEPTEMBER!V91</f>
        <v>0</v>
      </c>
      <c r="N92" s="116">
        <f>SEPTEMBER!W91</f>
        <v>0</v>
      </c>
      <c r="O92" s="118">
        <f>SEPTEMBER!X91</f>
        <v>0</v>
      </c>
      <c r="P92" s="119">
        <f>SEPTEMBER!Y91</f>
        <v>0</v>
      </c>
      <c r="Q92" s="221" t="b">
        <f>IF(LEFT(SEPTEMBER!L91,1)="V",SEPTEMBER!R91+SEPTEMBER!U91)</f>
        <v>0</v>
      </c>
      <c r="R92" s="239">
        <f>SEPTEMBER!Z91</f>
        <v>0</v>
      </c>
      <c r="S92" s="240">
        <f>SEPTEMBER!AB91</f>
        <v>0</v>
      </c>
    </row>
    <row r="93" spans="1:19" ht="12.75" customHeight="1" x14ac:dyDescent="0.2">
      <c r="A93" s="717"/>
      <c r="B93" s="120">
        <f>SEPTEMBER!C92</f>
        <v>0</v>
      </c>
      <c r="C93" s="121">
        <f>SEPTEMBER!D92</f>
        <v>0</v>
      </c>
      <c r="D93" s="121">
        <f>SEPTEMBER!E92</f>
        <v>0</v>
      </c>
      <c r="E93" s="121">
        <f>SEPTEMBER!F92</f>
        <v>0</v>
      </c>
      <c r="F93" s="122">
        <f t="shared" si="1"/>
        <v>0</v>
      </c>
      <c r="G93" s="123">
        <f>SEPTEMBER!H92</f>
        <v>0</v>
      </c>
      <c r="H93" s="181">
        <f>SEPTEMBER!I92</f>
        <v>0</v>
      </c>
      <c r="I93" s="160">
        <f>SEPTEMBER!R92</f>
        <v>0</v>
      </c>
      <c r="J93" s="124">
        <f>SEPTEMBER!S92</f>
        <v>0</v>
      </c>
      <c r="K93" s="176">
        <f>SEPTEMBER!T92</f>
        <v>0</v>
      </c>
      <c r="L93" s="120">
        <f>SEPTEMBER!U92</f>
        <v>0</v>
      </c>
      <c r="M93" s="123">
        <f>SEPTEMBER!V92</f>
        <v>0</v>
      </c>
      <c r="N93" s="123">
        <f>SEPTEMBER!W92</f>
        <v>0</v>
      </c>
      <c r="O93" s="125">
        <f>SEPTEMBER!X92</f>
        <v>0</v>
      </c>
      <c r="P93" s="126">
        <f>SEPTEMBER!Y92</f>
        <v>0</v>
      </c>
      <c r="Q93" s="222" t="b">
        <f>IF(LEFT(SEPTEMBER!L92,1)="V",SEPTEMBER!R92+SEPTEMBER!U92)</f>
        <v>0</v>
      </c>
      <c r="R93" s="241">
        <f>SEPTEMBER!Z92</f>
        <v>0</v>
      </c>
      <c r="S93" s="242">
        <f>SEPTEMBER!AB92</f>
        <v>0</v>
      </c>
    </row>
    <row r="94" spans="1:19" ht="12.75" customHeight="1" x14ac:dyDescent="0.2">
      <c r="A94" s="717"/>
      <c r="B94" s="120">
        <f>SEPTEMBER!C93</f>
        <v>0</v>
      </c>
      <c r="C94" s="121">
        <f>SEPTEMBER!D93</f>
        <v>0</v>
      </c>
      <c r="D94" s="121">
        <f>SEPTEMBER!E93</f>
        <v>0</v>
      </c>
      <c r="E94" s="121">
        <f>SEPTEMBER!F93</f>
        <v>0</v>
      </c>
      <c r="F94" s="122">
        <f t="shared" si="1"/>
        <v>0</v>
      </c>
      <c r="G94" s="123">
        <f>SEPTEMBER!H93</f>
        <v>0</v>
      </c>
      <c r="H94" s="181">
        <f>SEPTEMBER!I93</f>
        <v>0</v>
      </c>
      <c r="I94" s="160">
        <f>SEPTEMBER!R93</f>
        <v>0</v>
      </c>
      <c r="J94" s="124">
        <f>SEPTEMBER!S93</f>
        <v>0</v>
      </c>
      <c r="K94" s="176">
        <f>SEPTEMBER!T93</f>
        <v>0</v>
      </c>
      <c r="L94" s="120">
        <f>SEPTEMBER!U93</f>
        <v>0</v>
      </c>
      <c r="M94" s="123">
        <f>SEPTEMBER!V93</f>
        <v>0</v>
      </c>
      <c r="N94" s="123">
        <f>SEPTEMBER!W93</f>
        <v>0</v>
      </c>
      <c r="O94" s="125">
        <f>SEPTEMBER!X93</f>
        <v>0</v>
      </c>
      <c r="P94" s="126">
        <f>SEPTEMBER!Y93</f>
        <v>0</v>
      </c>
      <c r="Q94" s="222" t="b">
        <f>IF(LEFT(SEPTEMBER!L93,1)="V",SEPTEMBER!R93+SEPTEMBER!U93)</f>
        <v>0</v>
      </c>
      <c r="R94" s="241">
        <f>SEPTEMBER!Z93</f>
        <v>0</v>
      </c>
      <c r="S94" s="242">
        <f>SEPTEMBER!AB93</f>
        <v>0</v>
      </c>
    </row>
    <row r="95" spans="1:19" ht="12.75" customHeight="1" x14ac:dyDescent="0.2">
      <c r="A95" s="717"/>
      <c r="B95" s="120">
        <f>SEPTEMBER!C94</f>
        <v>0</v>
      </c>
      <c r="C95" s="121">
        <f>SEPTEMBER!D94</f>
        <v>0</v>
      </c>
      <c r="D95" s="121">
        <f>SEPTEMBER!E94</f>
        <v>0</v>
      </c>
      <c r="E95" s="121">
        <f>SEPTEMBER!F94</f>
        <v>0</v>
      </c>
      <c r="F95" s="122">
        <f t="shared" si="1"/>
        <v>0</v>
      </c>
      <c r="G95" s="123">
        <f>SEPTEMBER!H94</f>
        <v>0</v>
      </c>
      <c r="H95" s="181">
        <f>SEPTEMBER!I94</f>
        <v>0</v>
      </c>
      <c r="I95" s="160">
        <f>SEPTEMBER!R94</f>
        <v>0</v>
      </c>
      <c r="J95" s="124">
        <f>SEPTEMBER!S94</f>
        <v>0</v>
      </c>
      <c r="K95" s="176">
        <f>SEPTEMBER!T94</f>
        <v>0</v>
      </c>
      <c r="L95" s="120">
        <f>SEPTEMBER!U94</f>
        <v>0</v>
      </c>
      <c r="M95" s="123">
        <f>SEPTEMBER!V94</f>
        <v>0</v>
      </c>
      <c r="N95" s="123">
        <f>SEPTEMBER!W94</f>
        <v>0</v>
      </c>
      <c r="O95" s="125">
        <f>SEPTEMBER!X94</f>
        <v>0</v>
      </c>
      <c r="P95" s="126">
        <f>SEPTEMBER!Y94</f>
        <v>0</v>
      </c>
      <c r="Q95" s="222" t="b">
        <f>IF(LEFT(SEPTEMBER!L94,1)="V",SEPTEMBER!R94+SEPTEMBER!U94)</f>
        <v>0</v>
      </c>
      <c r="R95" s="241">
        <f>SEPTEMBER!Z94</f>
        <v>0</v>
      </c>
      <c r="S95" s="242">
        <f>SEPTEMBER!AB94</f>
        <v>0</v>
      </c>
    </row>
    <row r="96" spans="1:19" ht="13.5" customHeight="1" thickBot="1" x14ac:dyDescent="0.25">
      <c r="A96" s="718"/>
      <c r="B96" s="127" t="e">
        <f>SEPTEMBER!C95</f>
        <v>#REF!</v>
      </c>
      <c r="C96" s="128">
        <f>SEPTEMBER!D95</f>
        <v>0</v>
      </c>
      <c r="D96" s="128">
        <f>SEPTEMBER!E95</f>
        <v>0</v>
      </c>
      <c r="E96" s="128">
        <f>SEPTEMBER!F95</f>
        <v>0</v>
      </c>
      <c r="F96" s="129">
        <f t="shared" si="1"/>
        <v>0</v>
      </c>
      <c r="G96" s="130">
        <f>SEPTEMBER!H95</f>
        <v>0</v>
      </c>
      <c r="H96" s="182">
        <f>SEPTEMBER!I95</f>
        <v>0</v>
      </c>
      <c r="I96" s="161">
        <f>SEPTEMBER!R95</f>
        <v>0</v>
      </c>
      <c r="J96" s="131">
        <f>SEPTEMBER!S95</f>
        <v>0</v>
      </c>
      <c r="K96" s="178">
        <f>SEPTEMBER!T95</f>
        <v>0</v>
      </c>
      <c r="L96" s="127">
        <f>SEPTEMBER!U95</f>
        <v>0</v>
      </c>
      <c r="M96" s="130">
        <f>SEPTEMBER!V95</f>
        <v>0</v>
      </c>
      <c r="N96" s="130">
        <f>SEPTEMBER!W95</f>
        <v>0</v>
      </c>
      <c r="O96" s="132">
        <f>SEPTEMBER!X95</f>
        <v>0</v>
      </c>
      <c r="P96" s="133">
        <f>SEPTEMBER!Y95</f>
        <v>0</v>
      </c>
      <c r="Q96" s="224" t="b">
        <f>IF(LEFT(SEPTEMBER!L95,1)="V",SEPTEMBER!R95+SEPTEMBER!U95)</f>
        <v>0</v>
      </c>
      <c r="R96" s="243">
        <f>SEPTEMBER!Z95</f>
        <v>0</v>
      </c>
      <c r="S96" s="244">
        <f>SEPTEMBER!AB95</f>
        <v>0</v>
      </c>
    </row>
    <row r="97" spans="1:19" ht="12.75" customHeight="1" x14ac:dyDescent="0.2">
      <c r="A97" s="716">
        <f>SEPTEMBER!B96</f>
        <v>42996</v>
      </c>
      <c r="B97" s="113">
        <f>SEPTEMBER!C96</f>
        <v>0</v>
      </c>
      <c r="C97" s="114">
        <f>SEPTEMBER!D96</f>
        <v>0</v>
      </c>
      <c r="D97" s="114">
        <f>SEPTEMBER!E96</f>
        <v>0</v>
      </c>
      <c r="E97" s="114">
        <f>SEPTEMBER!F96</f>
        <v>0</v>
      </c>
      <c r="F97" s="115">
        <f t="shared" si="1"/>
        <v>0</v>
      </c>
      <c r="G97" s="116">
        <f>SEPTEMBER!H96</f>
        <v>0</v>
      </c>
      <c r="H97" s="180">
        <f>SEPTEMBER!I96</f>
        <v>0</v>
      </c>
      <c r="I97" s="159">
        <f>SEPTEMBER!R96</f>
        <v>0</v>
      </c>
      <c r="J97" s="117">
        <f>SEPTEMBER!S96</f>
        <v>0</v>
      </c>
      <c r="K97" s="175">
        <f>SEPTEMBER!T96</f>
        <v>0</v>
      </c>
      <c r="L97" s="113">
        <f>SEPTEMBER!U96</f>
        <v>0</v>
      </c>
      <c r="M97" s="116">
        <f>SEPTEMBER!V96</f>
        <v>0</v>
      </c>
      <c r="N97" s="116">
        <f>SEPTEMBER!W96</f>
        <v>0</v>
      </c>
      <c r="O97" s="118">
        <f>SEPTEMBER!X96</f>
        <v>0</v>
      </c>
      <c r="P97" s="119">
        <f>SEPTEMBER!Y96</f>
        <v>0</v>
      </c>
      <c r="Q97" s="221" t="b">
        <f>IF(LEFT(SEPTEMBER!L96,1)="V",SEPTEMBER!R96+SEPTEMBER!U96)</f>
        <v>0</v>
      </c>
      <c r="R97" s="239">
        <f>SEPTEMBER!Z96</f>
        <v>0</v>
      </c>
      <c r="S97" s="240">
        <f>SEPTEMBER!AB96</f>
        <v>0</v>
      </c>
    </row>
    <row r="98" spans="1:19" ht="12.75" customHeight="1" x14ac:dyDescent="0.2">
      <c r="A98" s="717"/>
      <c r="B98" s="120">
        <f>SEPTEMBER!C97</f>
        <v>0</v>
      </c>
      <c r="C98" s="121">
        <f>SEPTEMBER!D97</f>
        <v>0</v>
      </c>
      <c r="D98" s="121">
        <f>SEPTEMBER!E97</f>
        <v>0</v>
      </c>
      <c r="E98" s="121">
        <f>SEPTEMBER!F97</f>
        <v>0</v>
      </c>
      <c r="F98" s="122">
        <f t="shared" si="1"/>
        <v>0</v>
      </c>
      <c r="G98" s="123">
        <f>SEPTEMBER!H97</f>
        <v>0</v>
      </c>
      <c r="H98" s="181">
        <f>SEPTEMBER!I97</f>
        <v>0</v>
      </c>
      <c r="I98" s="160">
        <f>SEPTEMBER!R97</f>
        <v>0</v>
      </c>
      <c r="J98" s="124">
        <f>SEPTEMBER!S97</f>
        <v>0</v>
      </c>
      <c r="K98" s="176">
        <f>SEPTEMBER!T97</f>
        <v>0</v>
      </c>
      <c r="L98" s="120">
        <f>SEPTEMBER!U97</f>
        <v>0</v>
      </c>
      <c r="M98" s="123">
        <f>SEPTEMBER!V97</f>
        <v>0</v>
      </c>
      <c r="N98" s="123">
        <f>SEPTEMBER!W97</f>
        <v>0</v>
      </c>
      <c r="O98" s="125">
        <f>SEPTEMBER!X97</f>
        <v>0</v>
      </c>
      <c r="P98" s="126">
        <f>SEPTEMBER!Y97</f>
        <v>0</v>
      </c>
      <c r="Q98" s="222" t="b">
        <f>IF(LEFT(SEPTEMBER!L97,1)="V",SEPTEMBER!R97+SEPTEMBER!U97)</f>
        <v>0</v>
      </c>
      <c r="R98" s="241">
        <f>SEPTEMBER!Z97</f>
        <v>0</v>
      </c>
      <c r="S98" s="242">
        <f>SEPTEMBER!AB97</f>
        <v>0</v>
      </c>
    </row>
    <row r="99" spans="1:19" ht="12.75" customHeight="1" x14ac:dyDescent="0.2">
      <c r="A99" s="717"/>
      <c r="B99" s="120">
        <f>SEPTEMBER!C98</f>
        <v>0</v>
      </c>
      <c r="C99" s="121">
        <f>SEPTEMBER!D98</f>
        <v>0</v>
      </c>
      <c r="D99" s="121">
        <f>SEPTEMBER!E98</f>
        <v>0</v>
      </c>
      <c r="E99" s="121">
        <f>SEPTEMBER!F98</f>
        <v>0</v>
      </c>
      <c r="F99" s="122">
        <f t="shared" si="1"/>
        <v>0</v>
      </c>
      <c r="G99" s="123">
        <f>SEPTEMBER!H98</f>
        <v>0</v>
      </c>
      <c r="H99" s="181">
        <f>SEPTEMBER!I98</f>
        <v>0</v>
      </c>
      <c r="I99" s="160">
        <f>SEPTEMBER!R98</f>
        <v>0</v>
      </c>
      <c r="J99" s="124">
        <f>SEPTEMBER!S98</f>
        <v>0</v>
      </c>
      <c r="K99" s="176">
        <f>SEPTEMBER!T98</f>
        <v>0</v>
      </c>
      <c r="L99" s="120">
        <f>SEPTEMBER!U98</f>
        <v>0</v>
      </c>
      <c r="M99" s="123">
        <f>SEPTEMBER!V98</f>
        <v>0</v>
      </c>
      <c r="N99" s="123">
        <f>SEPTEMBER!W98</f>
        <v>0</v>
      </c>
      <c r="O99" s="125">
        <f>SEPTEMBER!X98</f>
        <v>0</v>
      </c>
      <c r="P99" s="126">
        <f>SEPTEMBER!Y98</f>
        <v>0</v>
      </c>
      <c r="Q99" s="222" t="b">
        <f>IF(LEFT(SEPTEMBER!L98,1)="V",SEPTEMBER!R98+SEPTEMBER!U98)</f>
        <v>0</v>
      </c>
      <c r="R99" s="241">
        <f>SEPTEMBER!Z98</f>
        <v>0</v>
      </c>
      <c r="S99" s="242">
        <f>SEPTEMBER!AB98</f>
        <v>0</v>
      </c>
    </row>
    <row r="100" spans="1:19" ht="12.75" customHeight="1" x14ac:dyDescent="0.2">
      <c r="A100" s="717"/>
      <c r="B100" s="120">
        <f>SEPTEMBER!C99</f>
        <v>0</v>
      </c>
      <c r="C100" s="121">
        <f>SEPTEMBER!D99</f>
        <v>0</v>
      </c>
      <c r="D100" s="121">
        <f>SEPTEMBER!E99</f>
        <v>0</v>
      </c>
      <c r="E100" s="121">
        <f>SEPTEMBER!F99</f>
        <v>0</v>
      </c>
      <c r="F100" s="122">
        <f t="shared" si="1"/>
        <v>0</v>
      </c>
      <c r="G100" s="123">
        <f>SEPTEMBER!H99</f>
        <v>0</v>
      </c>
      <c r="H100" s="181">
        <f>SEPTEMBER!I99</f>
        <v>0</v>
      </c>
      <c r="I100" s="160">
        <f>SEPTEMBER!R99</f>
        <v>0</v>
      </c>
      <c r="J100" s="124">
        <f>SEPTEMBER!S99</f>
        <v>0</v>
      </c>
      <c r="K100" s="176">
        <f>SEPTEMBER!T99</f>
        <v>0</v>
      </c>
      <c r="L100" s="120">
        <f>SEPTEMBER!U99</f>
        <v>0</v>
      </c>
      <c r="M100" s="123">
        <f>SEPTEMBER!V99</f>
        <v>0</v>
      </c>
      <c r="N100" s="123">
        <f>SEPTEMBER!W99</f>
        <v>0</v>
      </c>
      <c r="O100" s="125">
        <f>SEPTEMBER!X99</f>
        <v>0</v>
      </c>
      <c r="P100" s="126">
        <f>SEPTEMBER!Y99</f>
        <v>0</v>
      </c>
      <c r="Q100" s="222" t="b">
        <f>IF(LEFT(SEPTEMBER!L99,1)="V",SEPTEMBER!R99+SEPTEMBER!U99)</f>
        <v>0</v>
      </c>
      <c r="R100" s="241">
        <f>SEPTEMBER!Z99</f>
        <v>0</v>
      </c>
      <c r="S100" s="242">
        <f>SEPTEMBER!AB99</f>
        <v>0</v>
      </c>
    </row>
    <row r="101" spans="1:19" ht="13.5" customHeight="1" thickBot="1" x14ac:dyDescent="0.25">
      <c r="A101" s="718"/>
      <c r="B101" s="127" t="e">
        <f>SEPTEMBER!C100</f>
        <v>#REF!</v>
      </c>
      <c r="C101" s="128">
        <f>SEPTEMBER!D100</f>
        <v>0</v>
      </c>
      <c r="D101" s="128">
        <f>SEPTEMBER!E100</f>
        <v>0</v>
      </c>
      <c r="E101" s="128">
        <f>SEPTEMBER!F100</f>
        <v>0</v>
      </c>
      <c r="F101" s="129">
        <f t="shared" si="1"/>
        <v>0</v>
      </c>
      <c r="G101" s="130">
        <f>SEPTEMBER!H100</f>
        <v>0</v>
      </c>
      <c r="H101" s="182">
        <f>SEPTEMBER!I100</f>
        <v>0</v>
      </c>
      <c r="I101" s="161">
        <f>SEPTEMBER!R100</f>
        <v>0</v>
      </c>
      <c r="J101" s="131">
        <f>SEPTEMBER!S100</f>
        <v>0</v>
      </c>
      <c r="K101" s="178">
        <f>SEPTEMBER!T100</f>
        <v>0</v>
      </c>
      <c r="L101" s="127">
        <f>SEPTEMBER!U100</f>
        <v>0</v>
      </c>
      <c r="M101" s="130">
        <f>SEPTEMBER!V100</f>
        <v>0</v>
      </c>
      <c r="N101" s="130">
        <f>SEPTEMBER!W100</f>
        <v>0</v>
      </c>
      <c r="O101" s="132">
        <f>SEPTEMBER!X100</f>
        <v>0</v>
      </c>
      <c r="P101" s="133">
        <f>SEPTEMBER!Y100</f>
        <v>0</v>
      </c>
      <c r="Q101" s="224" t="b">
        <f>IF(LEFT(SEPTEMBER!L100,1)="V",SEPTEMBER!R100+SEPTEMBER!U100)</f>
        <v>0</v>
      </c>
      <c r="R101" s="243">
        <f>SEPTEMBER!Z100</f>
        <v>0</v>
      </c>
      <c r="S101" s="244">
        <f>SEPTEMBER!AB100</f>
        <v>0</v>
      </c>
    </row>
    <row r="102" spans="1:19" ht="12.75" customHeight="1" x14ac:dyDescent="0.2">
      <c r="A102" s="716">
        <f>SEPTEMBER!B101</f>
        <v>42997</v>
      </c>
      <c r="B102" s="113">
        <f>SEPTEMBER!C101</f>
        <v>0</v>
      </c>
      <c r="C102" s="114">
        <f>SEPTEMBER!D101</f>
        <v>0</v>
      </c>
      <c r="D102" s="114">
        <f>SEPTEMBER!E101</f>
        <v>0</v>
      </c>
      <c r="E102" s="114">
        <f>SEPTEMBER!F101</f>
        <v>0</v>
      </c>
      <c r="F102" s="115">
        <f t="shared" si="1"/>
        <v>0</v>
      </c>
      <c r="G102" s="116">
        <f>SEPTEMBER!H101</f>
        <v>0</v>
      </c>
      <c r="H102" s="180">
        <f>SEPTEMBER!I101</f>
        <v>0</v>
      </c>
      <c r="I102" s="159">
        <f>SEPTEMBER!R101</f>
        <v>0</v>
      </c>
      <c r="J102" s="117">
        <f>SEPTEMBER!S101</f>
        <v>0</v>
      </c>
      <c r="K102" s="175">
        <f>SEPTEMBER!T101</f>
        <v>0</v>
      </c>
      <c r="L102" s="113">
        <f>SEPTEMBER!U101</f>
        <v>0</v>
      </c>
      <c r="M102" s="116">
        <f>SEPTEMBER!V101</f>
        <v>0</v>
      </c>
      <c r="N102" s="116">
        <f>SEPTEMBER!W101</f>
        <v>0</v>
      </c>
      <c r="O102" s="118">
        <f>SEPTEMBER!X101</f>
        <v>0</v>
      </c>
      <c r="P102" s="119">
        <f>SEPTEMBER!Y101</f>
        <v>0</v>
      </c>
      <c r="Q102" s="221" t="b">
        <f>IF(LEFT(SEPTEMBER!L101,1)="V",SEPTEMBER!R101+SEPTEMBER!U101)</f>
        <v>0</v>
      </c>
      <c r="R102" s="239">
        <f>SEPTEMBER!Z101</f>
        <v>0</v>
      </c>
      <c r="S102" s="240">
        <f>SEPTEMBER!AB101</f>
        <v>0</v>
      </c>
    </row>
    <row r="103" spans="1:19" ht="12.75" customHeight="1" x14ac:dyDescent="0.2">
      <c r="A103" s="717"/>
      <c r="B103" s="120">
        <f>SEPTEMBER!C102</f>
        <v>0</v>
      </c>
      <c r="C103" s="121">
        <f>SEPTEMBER!D102</f>
        <v>0</v>
      </c>
      <c r="D103" s="121">
        <f>SEPTEMBER!E102</f>
        <v>0</v>
      </c>
      <c r="E103" s="121">
        <f>SEPTEMBER!F102</f>
        <v>0</v>
      </c>
      <c r="F103" s="122">
        <f t="shared" si="1"/>
        <v>0</v>
      </c>
      <c r="G103" s="123">
        <f>SEPTEMBER!H102</f>
        <v>0</v>
      </c>
      <c r="H103" s="181">
        <f>SEPTEMBER!I102</f>
        <v>0</v>
      </c>
      <c r="I103" s="160">
        <f>SEPTEMBER!R102</f>
        <v>0</v>
      </c>
      <c r="J103" s="124">
        <f>SEPTEMBER!S102</f>
        <v>0</v>
      </c>
      <c r="K103" s="176">
        <f>SEPTEMBER!T102</f>
        <v>0</v>
      </c>
      <c r="L103" s="120">
        <f>SEPTEMBER!U102</f>
        <v>0</v>
      </c>
      <c r="M103" s="123">
        <f>SEPTEMBER!V102</f>
        <v>0</v>
      </c>
      <c r="N103" s="123">
        <f>SEPTEMBER!W102</f>
        <v>0</v>
      </c>
      <c r="O103" s="125">
        <f>SEPTEMBER!X102</f>
        <v>0</v>
      </c>
      <c r="P103" s="126">
        <f>SEPTEMBER!Y102</f>
        <v>0</v>
      </c>
      <c r="Q103" s="222" t="b">
        <f>IF(LEFT(SEPTEMBER!L102,1)="V",SEPTEMBER!R102+SEPTEMBER!U102)</f>
        <v>0</v>
      </c>
      <c r="R103" s="241">
        <f>SEPTEMBER!Z102</f>
        <v>0</v>
      </c>
      <c r="S103" s="242">
        <f>SEPTEMBER!AB102</f>
        <v>0</v>
      </c>
    </row>
    <row r="104" spans="1:19" ht="12.75" customHeight="1" x14ac:dyDescent="0.2">
      <c r="A104" s="717"/>
      <c r="B104" s="120">
        <f>SEPTEMBER!C103</f>
        <v>0</v>
      </c>
      <c r="C104" s="121">
        <f>SEPTEMBER!D103</f>
        <v>0</v>
      </c>
      <c r="D104" s="121">
        <f>SEPTEMBER!E103</f>
        <v>0</v>
      </c>
      <c r="E104" s="121">
        <f>SEPTEMBER!F103</f>
        <v>0</v>
      </c>
      <c r="F104" s="122">
        <f t="shared" si="1"/>
        <v>0</v>
      </c>
      <c r="G104" s="123">
        <f>SEPTEMBER!H103</f>
        <v>0</v>
      </c>
      <c r="H104" s="181">
        <f>SEPTEMBER!I103</f>
        <v>0</v>
      </c>
      <c r="I104" s="160">
        <f>SEPTEMBER!R103</f>
        <v>0</v>
      </c>
      <c r="J104" s="124">
        <f>SEPTEMBER!S103</f>
        <v>0</v>
      </c>
      <c r="K104" s="176">
        <f>SEPTEMBER!T103</f>
        <v>0</v>
      </c>
      <c r="L104" s="120">
        <f>SEPTEMBER!U103</f>
        <v>0</v>
      </c>
      <c r="M104" s="123">
        <f>SEPTEMBER!V103</f>
        <v>0</v>
      </c>
      <c r="N104" s="123">
        <f>SEPTEMBER!W103</f>
        <v>0</v>
      </c>
      <c r="O104" s="125">
        <f>SEPTEMBER!X103</f>
        <v>0</v>
      </c>
      <c r="P104" s="126">
        <f>SEPTEMBER!Y103</f>
        <v>0</v>
      </c>
      <c r="Q104" s="222" t="b">
        <f>IF(LEFT(SEPTEMBER!L103,1)="V",SEPTEMBER!R103+SEPTEMBER!U103)</f>
        <v>0</v>
      </c>
      <c r="R104" s="241">
        <f>SEPTEMBER!Z103</f>
        <v>0</v>
      </c>
      <c r="S104" s="242">
        <f>SEPTEMBER!AB103</f>
        <v>0</v>
      </c>
    </row>
    <row r="105" spans="1:19" ht="12.75" customHeight="1" x14ac:dyDescent="0.2">
      <c r="A105" s="717"/>
      <c r="B105" s="120">
        <f>SEPTEMBER!C104</f>
        <v>0</v>
      </c>
      <c r="C105" s="121">
        <f>SEPTEMBER!D104</f>
        <v>0</v>
      </c>
      <c r="D105" s="121">
        <f>SEPTEMBER!E104</f>
        <v>0</v>
      </c>
      <c r="E105" s="121">
        <f>SEPTEMBER!F104</f>
        <v>0</v>
      </c>
      <c r="F105" s="122">
        <f t="shared" si="1"/>
        <v>0</v>
      </c>
      <c r="G105" s="123">
        <f>SEPTEMBER!H104</f>
        <v>0</v>
      </c>
      <c r="H105" s="181">
        <f>SEPTEMBER!I104</f>
        <v>0</v>
      </c>
      <c r="I105" s="160">
        <f>SEPTEMBER!R104</f>
        <v>0</v>
      </c>
      <c r="J105" s="124">
        <f>SEPTEMBER!S104</f>
        <v>0</v>
      </c>
      <c r="K105" s="176">
        <f>SEPTEMBER!T104</f>
        <v>0</v>
      </c>
      <c r="L105" s="120">
        <f>SEPTEMBER!U104</f>
        <v>0</v>
      </c>
      <c r="M105" s="123">
        <f>SEPTEMBER!V104</f>
        <v>0</v>
      </c>
      <c r="N105" s="123">
        <f>SEPTEMBER!W104</f>
        <v>0</v>
      </c>
      <c r="O105" s="125">
        <f>SEPTEMBER!X104</f>
        <v>0</v>
      </c>
      <c r="P105" s="126">
        <f>SEPTEMBER!Y104</f>
        <v>0</v>
      </c>
      <c r="Q105" s="222" t="b">
        <f>IF(LEFT(SEPTEMBER!L104,1)="V",SEPTEMBER!R104+SEPTEMBER!U104)</f>
        <v>0</v>
      </c>
      <c r="R105" s="241">
        <f>SEPTEMBER!Z104</f>
        <v>0</v>
      </c>
      <c r="S105" s="242">
        <f>SEPTEMBER!AB104</f>
        <v>0</v>
      </c>
    </row>
    <row r="106" spans="1:19" ht="13.5" customHeight="1" thickBot="1" x14ac:dyDescent="0.25">
      <c r="A106" s="718"/>
      <c r="B106" s="127" t="e">
        <f>SEPTEMBER!C105</f>
        <v>#REF!</v>
      </c>
      <c r="C106" s="128">
        <f>SEPTEMBER!D105</f>
        <v>0</v>
      </c>
      <c r="D106" s="128">
        <f>SEPTEMBER!E105</f>
        <v>0</v>
      </c>
      <c r="E106" s="128">
        <f>SEPTEMBER!F105</f>
        <v>0</v>
      </c>
      <c r="F106" s="129">
        <f t="shared" si="1"/>
        <v>0</v>
      </c>
      <c r="G106" s="130">
        <f>SEPTEMBER!H105</f>
        <v>0</v>
      </c>
      <c r="H106" s="182">
        <f>SEPTEMBER!I105</f>
        <v>0</v>
      </c>
      <c r="I106" s="161">
        <f>SEPTEMBER!R105</f>
        <v>0</v>
      </c>
      <c r="J106" s="131">
        <f>SEPTEMBER!S105</f>
        <v>0</v>
      </c>
      <c r="K106" s="178">
        <f>SEPTEMBER!T105</f>
        <v>0</v>
      </c>
      <c r="L106" s="127">
        <f>SEPTEMBER!U105</f>
        <v>0</v>
      </c>
      <c r="M106" s="130">
        <f>SEPTEMBER!V105</f>
        <v>0</v>
      </c>
      <c r="N106" s="130">
        <f>SEPTEMBER!W105</f>
        <v>0</v>
      </c>
      <c r="O106" s="132">
        <f>SEPTEMBER!X105</f>
        <v>0</v>
      </c>
      <c r="P106" s="133">
        <f>SEPTEMBER!Y105</f>
        <v>0</v>
      </c>
      <c r="Q106" s="224" t="b">
        <f>IF(LEFT(SEPTEMBER!L105,1)="V",SEPTEMBER!R105+SEPTEMBER!U105)</f>
        <v>0</v>
      </c>
      <c r="R106" s="243">
        <f>SEPTEMBER!Z105</f>
        <v>0</v>
      </c>
      <c r="S106" s="244">
        <f>SEPTEMBER!AB105</f>
        <v>0</v>
      </c>
    </row>
    <row r="107" spans="1:19" ht="12.75" customHeight="1" x14ac:dyDescent="0.2">
      <c r="A107" s="716">
        <f>SEPTEMBER!B106</f>
        <v>42998</v>
      </c>
      <c r="B107" s="134">
        <f>SEPTEMBER!C106</f>
        <v>0</v>
      </c>
      <c r="C107" s="135">
        <f>SEPTEMBER!D106</f>
        <v>0</v>
      </c>
      <c r="D107" s="135">
        <f>SEPTEMBER!E106</f>
        <v>0</v>
      </c>
      <c r="E107" s="135">
        <f>SEPTEMBER!F106</f>
        <v>0</v>
      </c>
      <c r="F107" s="136">
        <f t="shared" si="1"/>
        <v>0</v>
      </c>
      <c r="G107" s="137">
        <f>SEPTEMBER!H106</f>
        <v>0</v>
      </c>
      <c r="H107" s="183">
        <f>SEPTEMBER!I106</f>
        <v>0</v>
      </c>
      <c r="I107" s="169">
        <f>SEPTEMBER!R106</f>
        <v>0</v>
      </c>
      <c r="J107" s="138">
        <f>SEPTEMBER!S106</f>
        <v>0</v>
      </c>
      <c r="K107" s="179">
        <f>SEPTEMBER!T106</f>
        <v>0</v>
      </c>
      <c r="L107" s="134">
        <f>SEPTEMBER!U106</f>
        <v>0</v>
      </c>
      <c r="M107" s="137">
        <f>SEPTEMBER!V106</f>
        <v>0</v>
      </c>
      <c r="N107" s="137">
        <f>SEPTEMBER!W106</f>
        <v>0</v>
      </c>
      <c r="O107" s="139">
        <f>SEPTEMBER!X106</f>
        <v>0</v>
      </c>
      <c r="P107" s="140">
        <f>SEPTEMBER!Y106</f>
        <v>0</v>
      </c>
      <c r="Q107" s="225" t="b">
        <f>IF(LEFT(SEPTEMBER!L106,1)="V",SEPTEMBER!R106+SEPTEMBER!U106)</f>
        <v>0</v>
      </c>
      <c r="R107" s="247">
        <f>SEPTEMBER!Z106</f>
        <v>0</v>
      </c>
      <c r="S107" s="248">
        <f>SEPTEMBER!AB106</f>
        <v>0</v>
      </c>
    </row>
    <row r="108" spans="1:19" ht="12.75" customHeight="1" x14ac:dyDescent="0.2">
      <c r="A108" s="717"/>
      <c r="B108" s="120">
        <f>SEPTEMBER!C107</f>
        <v>0</v>
      </c>
      <c r="C108" s="121">
        <f>SEPTEMBER!D107</f>
        <v>0</v>
      </c>
      <c r="D108" s="121">
        <f>SEPTEMBER!E107</f>
        <v>0</v>
      </c>
      <c r="E108" s="121">
        <f>SEPTEMBER!F107</f>
        <v>0</v>
      </c>
      <c r="F108" s="122">
        <f t="shared" si="1"/>
        <v>0</v>
      </c>
      <c r="G108" s="123">
        <f>SEPTEMBER!H107</f>
        <v>0</v>
      </c>
      <c r="H108" s="181">
        <f>SEPTEMBER!I107</f>
        <v>0</v>
      </c>
      <c r="I108" s="160">
        <f>SEPTEMBER!R107</f>
        <v>0</v>
      </c>
      <c r="J108" s="124">
        <f>SEPTEMBER!S107</f>
        <v>0</v>
      </c>
      <c r="K108" s="176">
        <f>SEPTEMBER!T107</f>
        <v>0</v>
      </c>
      <c r="L108" s="120">
        <f>SEPTEMBER!U107</f>
        <v>0</v>
      </c>
      <c r="M108" s="123">
        <f>SEPTEMBER!V107</f>
        <v>0</v>
      </c>
      <c r="N108" s="123">
        <f>SEPTEMBER!W107</f>
        <v>0</v>
      </c>
      <c r="O108" s="125">
        <f>SEPTEMBER!X107</f>
        <v>0</v>
      </c>
      <c r="P108" s="126">
        <f>SEPTEMBER!Y107</f>
        <v>0</v>
      </c>
      <c r="Q108" s="222" t="b">
        <f>IF(LEFT(SEPTEMBER!L107,1)="V",SEPTEMBER!R107+SEPTEMBER!U107)</f>
        <v>0</v>
      </c>
      <c r="R108" s="241">
        <f>SEPTEMBER!Z107</f>
        <v>0</v>
      </c>
      <c r="S108" s="242">
        <f>SEPTEMBER!AB107</f>
        <v>0</v>
      </c>
    </row>
    <row r="109" spans="1:19" ht="12.75" customHeight="1" x14ac:dyDescent="0.2">
      <c r="A109" s="717"/>
      <c r="B109" s="120">
        <f>SEPTEMBER!C108</f>
        <v>0</v>
      </c>
      <c r="C109" s="121">
        <f>SEPTEMBER!D108</f>
        <v>0</v>
      </c>
      <c r="D109" s="121">
        <f>SEPTEMBER!E108</f>
        <v>0</v>
      </c>
      <c r="E109" s="121">
        <f>SEPTEMBER!F108</f>
        <v>0</v>
      </c>
      <c r="F109" s="122">
        <f t="shared" si="1"/>
        <v>0</v>
      </c>
      <c r="G109" s="123">
        <f>SEPTEMBER!H108</f>
        <v>0</v>
      </c>
      <c r="H109" s="181">
        <f>SEPTEMBER!I108</f>
        <v>0</v>
      </c>
      <c r="I109" s="160">
        <f>SEPTEMBER!R108</f>
        <v>0</v>
      </c>
      <c r="J109" s="124">
        <f>SEPTEMBER!S108</f>
        <v>0</v>
      </c>
      <c r="K109" s="176">
        <f>SEPTEMBER!T108</f>
        <v>0</v>
      </c>
      <c r="L109" s="120">
        <f>SEPTEMBER!U108</f>
        <v>0</v>
      </c>
      <c r="M109" s="123">
        <f>SEPTEMBER!V108</f>
        <v>0</v>
      </c>
      <c r="N109" s="123">
        <f>SEPTEMBER!W108</f>
        <v>0</v>
      </c>
      <c r="O109" s="125">
        <f>SEPTEMBER!X108</f>
        <v>0</v>
      </c>
      <c r="P109" s="126">
        <f>SEPTEMBER!Y108</f>
        <v>0</v>
      </c>
      <c r="Q109" s="222" t="b">
        <f>IF(LEFT(SEPTEMBER!L108,1)="V",SEPTEMBER!R108+SEPTEMBER!U108)</f>
        <v>0</v>
      </c>
      <c r="R109" s="241">
        <f>SEPTEMBER!Z108</f>
        <v>0</v>
      </c>
      <c r="S109" s="242">
        <f>SEPTEMBER!AB108</f>
        <v>0</v>
      </c>
    </row>
    <row r="110" spans="1:19" ht="12.75" customHeight="1" x14ac:dyDescent="0.2">
      <c r="A110" s="717"/>
      <c r="B110" s="120">
        <f>SEPTEMBER!C109</f>
        <v>0</v>
      </c>
      <c r="C110" s="121">
        <f>SEPTEMBER!D109</f>
        <v>0</v>
      </c>
      <c r="D110" s="121">
        <f>SEPTEMBER!E109</f>
        <v>0</v>
      </c>
      <c r="E110" s="121">
        <f>SEPTEMBER!F109</f>
        <v>0</v>
      </c>
      <c r="F110" s="122">
        <f t="shared" si="1"/>
        <v>0</v>
      </c>
      <c r="G110" s="123">
        <f>SEPTEMBER!H109</f>
        <v>0</v>
      </c>
      <c r="H110" s="181">
        <f>SEPTEMBER!I109</f>
        <v>0</v>
      </c>
      <c r="I110" s="160">
        <f>SEPTEMBER!R109</f>
        <v>0</v>
      </c>
      <c r="J110" s="124">
        <f>SEPTEMBER!S109</f>
        <v>0</v>
      </c>
      <c r="K110" s="176">
        <f>SEPTEMBER!T109</f>
        <v>0</v>
      </c>
      <c r="L110" s="120">
        <f>SEPTEMBER!U109</f>
        <v>0</v>
      </c>
      <c r="M110" s="123">
        <f>SEPTEMBER!V109</f>
        <v>0</v>
      </c>
      <c r="N110" s="123">
        <f>SEPTEMBER!W109</f>
        <v>0</v>
      </c>
      <c r="O110" s="125">
        <f>SEPTEMBER!X109</f>
        <v>0</v>
      </c>
      <c r="P110" s="126">
        <f>SEPTEMBER!Y109</f>
        <v>0</v>
      </c>
      <c r="Q110" s="222" t="b">
        <f>IF(LEFT(SEPTEMBER!L109,1)="V",SEPTEMBER!R109+SEPTEMBER!U109)</f>
        <v>0</v>
      </c>
      <c r="R110" s="241">
        <f>SEPTEMBER!Z109</f>
        <v>0</v>
      </c>
      <c r="S110" s="242">
        <f>SEPTEMBER!AB109</f>
        <v>0</v>
      </c>
    </row>
    <row r="111" spans="1:19" ht="13.5" customHeight="1" thickBot="1" x14ac:dyDescent="0.25">
      <c r="A111" s="718"/>
      <c r="B111" s="141" t="e">
        <f>SEPTEMBER!C110</f>
        <v>#REF!</v>
      </c>
      <c r="C111" s="142">
        <f>SEPTEMBER!D110</f>
        <v>0</v>
      </c>
      <c r="D111" s="142">
        <f>SEPTEMBER!E110</f>
        <v>0</v>
      </c>
      <c r="E111" s="142">
        <f>SEPTEMBER!F110</f>
        <v>0</v>
      </c>
      <c r="F111" s="143">
        <f t="shared" si="1"/>
        <v>0</v>
      </c>
      <c r="G111" s="144">
        <f>SEPTEMBER!H110</f>
        <v>0</v>
      </c>
      <c r="H111" s="184">
        <f>SEPTEMBER!I110</f>
        <v>0</v>
      </c>
      <c r="I111" s="168">
        <f>SEPTEMBER!R110</f>
        <v>0</v>
      </c>
      <c r="J111" s="145">
        <f>SEPTEMBER!S110</f>
        <v>0</v>
      </c>
      <c r="K111" s="177">
        <f>SEPTEMBER!T110</f>
        <v>0</v>
      </c>
      <c r="L111" s="141">
        <f>SEPTEMBER!U110</f>
        <v>0</v>
      </c>
      <c r="M111" s="144">
        <f>SEPTEMBER!V110</f>
        <v>0</v>
      </c>
      <c r="N111" s="144">
        <f>SEPTEMBER!W110</f>
        <v>0</v>
      </c>
      <c r="O111" s="146">
        <f>SEPTEMBER!X110</f>
        <v>0</v>
      </c>
      <c r="P111" s="147">
        <f>SEPTEMBER!Y110</f>
        <v>0</v>
      </c>
      <c r="Q111" s="223" t="b">
        <f>IF(LEFT(SEPTEMBER!L110,1)="V",SEPTEMBER!R110+SEPTEMBER!U110)</f>
        <v>0</v>
      </c>
      <c r="R111" s="245">
        <f>SEPTEMBER!Z110</f>
        <v>0</v>
      </c>
      <c r="S111" s="246">
        <f>SEPTEMBER!AB110</f>
        <v>0</v>
      </c>
    </row>
    <row r="112" spans="1:19" ht="12.75" customHeight="1" x14ac:dyDescent="0.2">
      <c r="A112" s="716">
        <f>SEPTEMBER!B111</f>
        <v>42999</v>
      </c>
      <c r="B112" s="113">
        <f>SEPTEMBER!C111</f>
        <v>0</v>
      </c>
      <c r="C112" s="114">
        <f>SEPTEMBER!D111</f>
        <v>0</v>
      </c>
      <c r="D112" s="114">
        <f>SEPTEMBER!E111</f>
        <v>0</v>
      </c>
      <c r="E112" s="114">
        <f>SEPTEMBER!F111</f>
        <v>0</v>
      </c>
      <c r="F112" s="115">
        <f t="shared" si="1"/>
        <v>0</v>
      </c>
      <c r="G112" s="116">
        <f>SEPTEMBER!H111</f>
        <v>0</v>
      </c>
      <c r="H112" s="180">
        <f>SEPTEMBER!I111</f>
        <v>0</v>
      </c>
      <c r="I112" s="159">
        <f>SEPTEMBER!R111</f>
        <v>0</v>
      </c>
      <c r="J112" s="117">
        <f>SEPTEMBER!S111</f>
        <v>0</v>
      </c>
      <c r="K112" s="175">
        <f>SEPTEMBER!T111</f>
        <v>0</v>
      </c>
      <c r="L112" s="113">
        <f>SEPTEMBER!U111</f>
        <v>0</v>
      </c>
      <c r="M112" s="116">
        <f>SEPTEMBER!V111</f>
        <v>0</v>
      </c>
      <c r="N112" s="116">
        <f>SEPTEMBER!W111</f>
        <v>0</v>
      </c>
      <c r="O112" s="118">
        <f>SEPTEMBER!X111</f>
        <v>0</v>
      </c>
      <c r="P112" s="119">
        <f>SEPTEMBER!Y111</f>
        <v>0</v>
      </c>
      <c r="Q112" s="221" t="b">
        <f>IF(LEFT(SEPTEMBER!L111,1)="V",SEPTEMBER!R111+SEPTEMBER!U111)</f>
        <v>0</v>
      </c>
      <c r="R112" s="239">
        <f>SEPTEMBER!Z111</f>
        <v>0</v>
      </c>
      <c r="S112" s="240">
        <f>SEPTEMBER!AB111</f>
        <v>0</v>
      </c>
    </row>
    <row r="113" spans="1:19" ht="12.75" customHeight="1" x14ac:dyDescent="0.2">
      <c r="A113" s="717"/>
      <c r="B113" s="120">
        <f>SEPTEMBER!C112</f>
        <v>0</v>
      </c>
      <c r="C113" s="121">
        <f>SEPTEMBER!D112</f>
        <v>0</v>
      </c>
      <c r="D113" s="121">
        <f>SEPTEMBER!E112</f>
        <v>0</v>
      </c>
      <c r="E113" s="121">
        <f>SEPTEMBER!F112</f>
        <v>0</v>
      </c>
      <c r="F113" s="122">
        <f t="shared" si="1"/>
        <v>0</v>
      </c>
      <c r="G113" s="123">
        <f>SEPTEMBER!H112</f>
        <v>0</v>
      </c>
      <c r="H113" s="181">
        <f>SEPTEMBER!I112</f>
        <v>0</v>
      </c>
      <c r="I113" s="160">
        <f>SEPTEMBER!R112</f>
        <v>0</v>
      </c>
      <c r="J113" s="124">
        <f>SEPTEMBER!S112</f>
        <v>0</v>
      </c>
      <c r="K113" s="176">
        <f>SEPTEMBER!T112</f>
        <v>0</v>
      </c>
      <c r="L113" s="120">
        <f>SEPTEMBER!U112</f>
        <v>0</v>
      </c>
      <c r="M113" s="123">
        <f>SEPTEMBER!V112</f>
        <v>0</v>
      </c>
      <c r="N113" s="123">
        <f>SEPTEMBER!W112</f>
        <v>0</v>
      </c>
      <c r="O113" s="125">
        <f>SEPTEMBER!X112</f>
        <v>0</v>
      </c>
      <c r="P113" s="126">
        <f>SEPTEMBER!Y112</f>
        <v>0</v>
      </c>
      <c r="Q113" s="222" t="b">
        <f>IF(LEFT(SEPTEMBER!L112,1)="V",SEPTEMBER!R112+SEPTEMBER!U112)</f>
        <v>0</v>
      </c>
      <c r="R113" s="241">
        <f>SEPTEMBER!Z112</f>
        <v>0</v>
      </c>
      <c r="S113" s="242">
        <f>SEPTEMBER!AB112</f>
        <v>0</v>
      </c>
    </row>
    <row r="114" spans="1:19" ht="12.75" customHeight="1" x14ac:dyDescent="0.2">
      <c r="A114" s="717"/>
      <c r="B114" s="120">
        <f>SEPTEMBER!C113</f>
        <v>0</v>
      </c>
      <c r="C114" s="121">
        <f>SEPTEMBER!D113</f>
        <v>0</v>
      </c>
      <c r="D114" s="121">
        <f>SEPTEMBER!E113</f>
        <v>0</v>
      </c>
      <c r="E114" s="121">
        <f>SEPTEMBER!F113</f>
        <v>0</v>
      </c>
      <c r="F114" s="122">
        <f t="shared" si="1"/>
        <v>0</v>
      </c>
      <c r="G114" s="123">
        <f>SEPTEMBER!H113</f>
        <v>0</v>
      </c>
      <c r="H114" s="181">
        <f>SEPTEMBER!I113</f>
        <v>0</v>
      </c>
      <c r="I114" s="160">
        <f>SEPTEMBER!R113</f>
        <v>0</v>
      </c>
      <c r="J114" s="124">
        <f>SEPTEMBER!S113</f>
        <v>0</v>
      </c>
      <c r="K114" s="176">
        <f>SEPTEMBER!T113</f>
        <v>0</v>
      </c>
      <c r="L114" s="120">
        <f>SEPTEMBER!U113</f>
        <v>0</v>
      </c>
      <c r="M114" s="123">
        <f>SEPTEMBER!V113</f>
        <v>0</v>
      </c>
      <c r="N114" s="123">
        <f>SEPTEMBER!W113</f>
        <v>0</v>
      </c>
      <c r="O114" s="125">
        <f>SEPTEMBER!X113</f>
        <v>0</v>
      </c>
      <c r="P114" s="126">
        <f>SEPTEMBER!Y113</f>
        <v>0</v>
      </c>
      <c r="Q114" s="222" t="b">
        <f>IF(LEFT(SEPTEMBER!L113,1)="V",SEPTEMBER!R113+SEPTEMBER!U113)</f>
        <v>0</v>
      </c>
      <c r="R114" s="241">
        <f>SEPTEMBER!Z113</f>
        <v>0</v>
      </c>
      <c r="S114" s="242">
        <f>SEPTEMBER!AB113</f>
        <v>0</v>
      </c>
    </row>
    <row r="115" spans="1:19" ht="12.75" customHeight="1" x14ac:dyDescent="0.2">
      <c r="A115" s="717"/>
      <c r="B115" s="120">
        <f>SEPTEMBER!C114</f>
        <v>0</v>
      </c>
      <c r="C115" s="121">
        <f>SEPTEMBER!D114</f>
        <v>0</v>
      </c>
      <c r="D115" s="121">
        <f>SEPTEMBER!E114</f>
        <v>0</v>
      </c>
      <c r="E115" s="121">
        <f>SEPTEMBER!F114</f>
        <v>0</v>
      </c>
      <c r="F115" s="122">
        <f t="shared" si="1"/>
        <v>0</v>
      </c>
      <c r="G115" s="123">
        <f>SEPTEMBER!H114</f>
        <v>0</v>
      </c>
      <c r="H115" s="181">
        <f>SEPTEMBER!I114</f>
        <v>0</v>
      </c>
      <c r="I115" s="160">
        <f>SEPTEMBER!R114</f>
        <v>0</v>
      </c>
      <c r="J115" s="124">
        <f>SEPTEMBER!S114</f>
        <v>0</v>
      </c>
      <c r="K115" s="176">
        <f>SEPTEMBER!T114</f>
        <v>0</v>
      </c>
      <c r="L115" s="120">
        <f>SEPTEMBER!U114</f>
        <v>0</v>
      </c>
      <c r="M115" s="123">
        <f>SEPTEMBER!V114</f>
        <v>0</v>
      </c>
      <c r="N115" s="123">
        <f>SEPTEMBER!W114</f>
        <v>0</v>
      </c>
      <c r="O115" s="125">
        <f>SEPTEMBER!X114</f>
        <v>0</v>
      </c>
      <c r="P115" s="126">
        <f>SEPTEMBER!Y114</f>
        <v>0</v>
      </c>
      <c r="Q115" s="222" t="b">
        <f>IF(LEFT(SEPTEMBER!L114,1)="V",SEPTEMBER!R114+SEPTEMBER!U114)</f>
        <v>0</v>
      </c>
      <c r="R115" s="241">
        <f>SEPTEMBER!Z114</f>
        <v>0</v>
      </c>
      <c r="S115" s="242">
        <f>SEPTEMBER!AB114</f>
        <v>0</v>
      </c>
    </row>
    <row r="116" spans="1:19" ht="13.5" customHeight="1" thickBot="1" x14ac:dyDescent="0.25">
      <c r="A116" s="718"/>
      <c r="B116" s="127" t="e">
        <f>SEPTEMBER!C115</f>
        <v>#REF!</v>
      </c>
      <c r="C116" s="128">
        <f>SEPTEMBER!D115</f>
        <v>0</v>
      </c>
      <c r="D116" s="128">
        <f>SEPTEMBER!E115</f>
        <v>0</v>
      </c>
      <c r="E116" s="128">
        <f>SEPTEMBER!F115</f>
        <v>0</v>
      </c>
      <c r="F116" s="129">
        <f t="shared" si="1"/>
        <v>0</v>
      </c>
      <c r="G116" s="130">
        <f>SEPTEMBER!H115</f>
        <v>0</v>
      </c>
      <c r="H116" s="182">
        <f>SEPTEMBER!I115</f>
        <v>0</v>
      </c>
      <c r="I116" s="161">
        <f>SEPTEMBER!R115</f>
        <v>0</v>
      </c>
      <c r="J116" s="131">
        <f>SEPTEMBER!S115</f>
        <v>0</v>
      </c>
      <c r="K116" s="178">
        <f>SEPTEMBER!T115</f>
        <v>0</v>
      </c>
      <c r="L116" s="127">
        <f>SEPTEMBER!U115</f>
        <v>0</v>
      </c>
      <c r="M116" s="130">
        <f>SEPTEMBER!V115</f>
        <v>0</v>
      </c>
      <c r="N116" s="130">
        <f>SEPTEMBER!W115</f>
        <v>0</v>
      </c>
      <c r="O116" s="132">
        <f>SEPTEMBER!X115</f>
        <v>0</v>
      </c>
      <c r="P116" s="133">
        <f>SEPTEMBER!Y115</f>
        <v>0</v>
      </c>
      <c r="Q116" s="224" t="b">
        <f>IF(LEFT(SEPTEMBER!L115,1)="V",SEPTEMBER!R115+SEPTEMBER!U115)</f>
        <v>0</v>
      </c>
      <c r="R116" s="243">
        <f>SEPTEMBER!Z115</f>
        <v>0</v>
      </c>
      <c r="S116" s="244">
        <f>SEPTEMBER!AB115</f>
        <v>0</v>
      </c>
    </row>
    <row r="117" spans="1:19" ht="12.75" customHeight="1" x14ac:dyDescent="0.2">
      <c r="A117" s="716">
        <f>SEPTEMBER!B116</f>
        <v>43000</v>
      </c>
      <c r="B117" s="134">
        <f>SEPTEMBER!C116</f>
        <v>0</v>
      </c>
      <c r="C117" s="135">
        <f>SEPTEMBER!D116</f>
        <v>0</v>
      </c>
      <c r="D117" s="135">
        <f>SEPTEMBER!E116</f>
        <v>0</v>
      </c>
      <c r="E117" s="135">
        <f>SEPTEMBER!F116</f>
        <v>0</v>
      </c>
      <c r="F117" s="136">
        <f t="shared" si="1"/>
        <v>0</v>
      </c>
      <c r="G117" s="137">
        <f>SEPTEMBER!H116</f>
        <v>0</v>
      </c>
      <c r="H117" s="183">
        <f>SEPTEMBER!I116</f>
        <v>0</v>
      </c>
      <c r="I117" s="169">
        <f>SEPTEMBER!R116</f>
        <v>0</v>
      </c>
      <c r="J117" s="138">
        <f>SEPTEMBER!S116</f>
        <v>0</v>
      </c>
      <c r="K117" s="179">
        <f>SEPTEMBER!T116</f>
        <v>0</v>
      </c>
      <c r="L117" s="134">
        <f>SEPTEMBER!U116</f>
        <v>0</v>
      </c>
      <c r="M117" s="137">
        <f>SEPTEMBER!V116</f>
        <v>0</v>
      </c>
      <c r="N117" s="137">
        <f>SEPTEMBER!W116</f>
        <v>0</v>
      </c>
      <c r="O117" s="139">
        <f>SEPTEMBER!X116</f>
        <v>0</v>
      </c>
      <c r="P117" s="140">
        <f>SEPTEMBER!Y116</f>
        <v>0</v>
      </c>
      <c r="Q117" s="225" t="b">
        <f>IF(LEFT(SEPTEMBER!L116,1)="V",SEPTEMBER!R116+SEPTEMBER!U116)</f>
        <v>0</v>
      </c>
      <c r="R117" s="247">
        <f>SEPTEMBER!Z116</f>
        <v>0</v>
      </c>
      <c r="S117" s="248">
        <f>SEPTEMBER!AB116</f>
        <v>0</v>
      </c>
    </row>
    <row r="118" spans="1:19" ht="12.75" customHeight="1" x14ac:dyDescent="0.2">
      <c r="A118" s="717"/>
      <c r="B118" s="120">
        <f>SEPTEMBER!C117</f>
        <v>0</v>
      </c>
      <c r="C118" s="121">
        <f>SEPTEMBER!D117</f>
        <v>0</v>
      </c>
      <c r="D118" s="121">
        <f>SEPTEMBER!E117</f>
        <v>0</v>
      </c>
      <c r="E118" s="121">
        <f>SEPTEMBER!F117</f>
        <v>0</v>
      </c>
      <c r="F118" s="122">
        <f t="shared" si="1"/>
        <v>0</v>
      </c>
      <c r="G118" s="123">
        <f>SEPTEMBER!H117</f>
        <v>0</v>
      </c>
      <c r="H118" s="181">
        <f>SEPTEMBER!I117</f>
        <v>0</v>
      </c>
      <c r="I118" s="160">
        <f>SEPTEMBER!R117</f>
        <v>0</v>
      </c>
      <c r="J118" s="124">
        <f>SEPTEMBER!S117</f>
        <v>0</v>
      </c>
      <c r="K118" s="176">
        <f>SEPTEMBER!T117</f>
        <v>0</v>
      </c>
      <c r="L118" s="120">
        <f>SEPTEMBER!U117</f>
        <v>0</v>
      </c>
      <c r="M118" s="123">
        <f>SEPTEMBER!V117</f>
        <v>0</v>
      </c>
      <c r="N118" s="123">
        <f>SEPTEMBER!W117</f>
        <v>0</v>
      </c>
      <c r="O118" s="125">
        <f>SEPTEMBER!X117</f>
        <v>0</v>
      </c>
      <c r="P118" s="126">
        <f>SEPTEMBER!Y117</f>
        <v>0</v>
      </c>
      <c r="Q118" s="222" t="b">
        <f>IF(LEFT(SEPTEMBER!L117,1)="V",SEPTEMBER!R117+SEPTEMBER!U117)</f>
        <v>0</v>
      </c>
      <c r="R118" s="241">
        <f>SEPTEMBER!Z117</f>
        <v>0</v>
      </c>
      <c r="S118" s="242">
        <f>SEPTEMBER!AB117</f>
        <v>0</v>
      </c>
    </row>
    <row r="119" spans="1:19" ht="12.75" customHeight="1" x14ac:dyDescent="0.2">
      <c r="A119" s="717"/>
      <c r="B119" s="120">
        <f>SEPTEMBER!C118</f>
        <v>0</v>
      </c>
      <c r="C119" s="121">
        <f>SEPTEMBER!D118</f>
        <v>0</v>
      </c>
      <c r="D119" s="121">
        <f>SEPTEMBER!E118</f>
        <v>0</v>
      </c>
      <c r="E119" s="121">
        <f>SEPTEMBER!F118</f>
        <v>0</v>
      </c>
      <c r="F119" s="122">
        <f t="shared" si="1"/>
        <v>0</v>
      </c>
      <c r="G119" s="123">
        <f>SEPTEMBER!H118</f>
        <v>0</v>
      </c>
      <c r="H119" s="181">
        <f>SEPTEMBER!I118</f>
        <v>0</v>
      </c>
      <c r="I119" s="160">
        <f>SEPTEMBER!R118</f>
        <v>0</v>
      </c>
      <c r="J119" s="124">
        <f>SEPTEMBER!S118</f>
        <v>0</v>
      </c>
      <c r="K119" s="176">
        <f>SEPTEMBER!T118</f>
        <v>0</v>
      </c>
      <c r="L119" s="120">
        <f>SEPTEMBER!U118</f>
        <v>0</v>
      </c>
      <c r="M119" s="123">
        <f>SEPTEMBER!V118</f>
        <v>0</v>
      </c>
      <c r="N119" s="123">
        <f>SEPTEMBER!W118</f>
        <v>0</v>
      </c>
      <c r="O119" s="125">
        <f>SEPTEMBER!X118</f>
        <v>0</v>
      </c>
      <c r="P119" s="126">
        <f>SEPTEMBER!Y118</f>
        <v>0</v>
      </c>
      <c r="Q119" s="222" t="b">
        <f>IF(LEFT(SEPTEMBER!L118,1)="V",SEPTEMBER!R118+SEPTEMBER!U118)</f>
        <v>0</v>
      </c>
      <c r="R119" s="241">
        <f>SEPTEMBER!Z118</f>
        <v>0</v>
      </c>
      <c r="S119" s="242">
        <f>SEPTEMBER!AB118</f>
        <v>0</v>
      </c>
    </row>
    <row r="120" spans="1:19" ht="12.75" customHeight="1" x14ac:dyDescent="0.2">
      <c r="A120" s="717"/>
      <c r="B120" s="120">
        <f>SEPTEMBER!C119</f>
        <v>0</v>
      </c>
      <c r="C120" s="121">
        <f>SEPTEMBER!D119</f>
        <v>0</v>
      </c>
      <c r="D120" s="121">
        <f>SEPTEMBER!E119</f>
        <v>0</v>
      </c>
      <c r="E120" s="121">
        <f>SEPTEMBER!F119</f>
        <v>0</v>
      </c>
      <c r="F120" s="122">
        <f t="shared" si="1"/>
        <v>0</v>
      </c>
      <c r="G120" s="123">
        <f>SEPTEMBER!H119</f>
        <v>0</v>
      </c>
      <c r="H120" s="181">
        <f>SEPTEMBER!I119</f>
        <v>0</v>
      </c>
      <c r="I120" s="160">
        <f>SEPTEMBER!R119</f>
        <v>0</v>
      </c>
      <c r="J120" s="124">
        <f>SEPTEMBER!S119</f>
        <v>0</v>
      </c>
      <c r="K120" s="176">
        <f>SEPTEMBER!T119</f>
        <v>0</v>
      </c>
      <c r="L120" s="120">
        <f>SEPTEMBER!U119</f>
        <v>0</v>
      </c>
      <c r="M120" s="123">
        <f>SEPTEMBER!V119</f>
        <v>0</v>
      </c>
      <c r="N120" s="123">
        <f>SEPTEMBER!W119</f>
        <v>0</v>
      </c>
      <c r="O120" s="125">
        <f>SEPTEMBER!X119</f>
        <v>0</v>
      </c>
      <c r="P120" s="126">
        <f>SEPTEMBER!Y119</f>
        <v>0</v>
      </c>
      <c r="Q120" s="222" t="b">
        <f>IF(LEFT(SEPTEMBER!L119,1)="V",SEPTEMBER!R119+SEPTEMBER!U119)</f>
        <v>0</v>
      </c>
      <c r="R120" s="241">
        <f>SEPTEMBER!Z119</f>
        <v>0</v>
      </c>
      <c r="S120" s="242">
        <f>SEPTEMBER!AB119</f>
        <v>0</v>
      </c>
    </row>
    <row r="121" spans="1:19" ht="13.5" customHeight="1" thickBot="1" x14ac:dyDescent="0.25">
      <c r="A121" s="718"/>
      <c r="B121" s="141" t="e">
        <f>SEPTEMBER!C120</f>
        <v>#REF!</v>
      </c>
      <c r="C121" s="142">
        <f>SEPTEMBER!D120</f>
        <v>0</v>
      </c>
      <c r="D121" s="142">
        <f>SEPTEMBER!E120</f>
        <v>0</v>
      </c>
      <c r="E121" s="142">
        <f>SEPTEMBER!F120</f>
        <v>0</v>
      </c>
      <c r="F121" s="143">
        <f t="shared" si="1"/>
        <v>0</v>
      </c>
      <c r="G121" s="144">
        <f>SEPTEMBER!H120</f>
        <v>0</v>
      </c>
      <c r="H121" s="184">
        <f>SEPTEMBER!I120</f>
        <v>0</v>
      </c>
      <c r="I121" s="168">
        <f>SEPTEMBER!R120</f>
        <v>0</v>
      </c>
      <c r="J121" s="145">
        <f>SEPTEMBER!S120</f>
        <v>0</v>
      </c>
      <c r="K121" s="177">
        <f>SEPTEMBER!T120</f>
        <v>0</v>
      </c>
      <c r="L121" s="141">
        <f>SEPTEMBER!U120</f>
        <v>0</v>
      </c>
      <c r="M121" s="144">
        <f>SEPTEMBER!V120</f>
        <v>0</v>
      </c>
      <c r="N121" s="144">
        <f>SEPTEMBER!W120</f>
        <v>0</v>
      </c>
      <c r="O121" s="146">
        <f>SEPTEMBER!X120</f>
        <v>0</v>
      </c>
      <c r="P121" s="147">
        <f>SEPTEMBER!Y120</f>
        <v>0</v>
      </c>
      <c r="Q121" s="223" t="b">
        <f>IF(LEFT(SEPTEMBER!L120,1)="V",SEPTEMBER!R120+SEPTEMBER!U120)</f>
        <v>0</v>
      </c>
      <c r="R121" s="245">
        <f>SEPTEMBER!Z120</f>
        <v>0</v>
      </c>
      <c r="S121" s="246">
        <f>SEPTEMBER!AB120</f>
        <v>0</v>
      </c>
    </row>
    <row r="122" spans="1:19" ht="12.75" customHeight="1" x14ac:dyDescent="0.2">
      <c r="A122" s="716">
        <f>SEPTEMBER!B121</f>
        <v>43001</v>
      </c>
      <c r="B122" s="113">
        <f>SEPTEMBER!C121</f>
        <v>0</v>
      </c>
      <c r="C122" s="114">
        <f>SEPTEMBER!D121</f>
        <v>0</v>
      </c>
      <c r="D122" s="114">
        <f>SEPTEMBER!E121</f>
        <v>0</v>
      </c>
      <c r="E122" s="114">
        <f>SEPTEMBER!F121</f>
        <v>0</v>
      </c>
      <c r="F122" s="115">
        <f t="shared" si="1"/>
        <v>0</v>
      </c>
      <c r="G122" s="116">
        <f>SEPTEMBER!H121</f>
        <v>0</v>
      </c>
      <c r="H122" s="180">
        <f>SEPTEMBER!I121</f>
        <v>0</v>
      </c>
      <c r="I122" s="159">
        <f>SEPTEMBER!R121</f>
        <v>0</v>
      </c>
      <c r="J122" s="117">
        <f>SEPTEMBER!S121</f>
        <v>0</v>
      </c>
      <c r="K122" s="175">
        <f>SEPTEMBER!T121</f>
        <v>0</v>
      </c>
      <c r="L122" s="113">
        <f>SEPTEMBER!U121</f>
        <v>0</v>
      </c>
      <c r="M122" s="116">
        <f>SEPTEMBER!V121</f>
        <v>0</v>
      </c>
      <c r="N122" s="116">
        <f>SEPTEMBER!W121</f>
        <v>0</v>
      </c>
      <c r="O122" s="118">
        <f>SEPTEMBER!X121</f>
        <v>0</v>
      </c>
      <c r="P122" s="119">
        <f>SEPTEMBER!Y121</f>
        <v>0</v>
      </c>
      <c r="Q122" s="221" t="b">
        <f>IF(LEFT(SEPTEMBER!L121,1)="V",SEPTEMBER!R121+SEPTEMBER!U121)</f>
        <v>0</v>
      </c>
      <c r="R122" s="239">
        <f>SEPTEMBER!Z121</f>
        <v>0</v>
      </c>
      <c r="S122" s="240">
        <f>SEPTEMBER!AB121</f>
        <v>0</v>
      </c>
    </row>
    <row r="123" spans="1:19" ht="12.75" customHeight="1" x14ac:dyDescent="0.2">
      <c r="A123" s="717"/>
      <c r="B123" s="120">
        <f>SEPTEMBER!C122</f>
        <v>0</v>
      </c>
      <c r="C123" s="121">
        <f>SEPTEMBER!D122</f>
        <v>0</v>
      </c>
      <c r="D123" s="121">
        <f>SEPTEMBER!E122</f>
        <v>0</v>
      </c>
      <c r="E123" s="121">
        <f>SEPTEMBER!F122</f>
        <v>0</v>
      </c>
      <c r="F123" s="122">
        <f t="shared" si="1"/>
        <v>0</v>
      </c>
      <c r="G123" s="123">
        <f>SEPTEMBER!H122</f>
        <v>0</v>
      </c>
      <c r="H123" s="181">
        <f>SEPTEMBER!I122</f>
        <v>0</v>
      </c>
      <c r="I123" s="160">
        <f>SEPTEMBER!R122</f>
        <v>0</v>
      </c>
      <c r="J123" s="124">
        <f>SEPTEMBER!S122</f>
        <v>0</v>
      </c>
      <c r="K123" s="176">
        <f>SEPTEMBER!T122</f>
        <v>0</v>
      </c>
      <c r="L123" s="120">
        <f>SEPTEMBER!U122</f>
        <v>0</v>
      </c>
      <c r="M123" s="123">
        <f>SEPTEMBER!V122</f>
        <v>0</v>
      </c>
      <c r="N123" s="123">
        <f>SEPTEMBER!W122</f>
        <v>0</v>
      </c>
      <c r="O123" s="125">
        <f>SEPTEMBER!X122</f>
        <v>0</v>
      </c>
      <c r="P123" s="126">
        <f>SEPTEMBER!Y122</f>
        <v>0</v>
      </c>
      <c r="Q123" s="222" t="b">
        <f>IF(LEFT(SEPTEMBER!L122,1)="V",SEPTEMBER!R122+SEPTEMBER!U122)</f>
        <v>0</v>
      </c>
      <c r="R123" s="241">
        <f>SEPTEMBER!Z122</f>
        <v>0</v>
      </c>
      <c r="S123" s="242">
        <f>SEPTEMBER!AB122</f>
        <v>0</v>
      </c>
    </row>
    <row r="124" spans="1:19" ht="12.75" customHeight="1" x14ac:dyDescent="0.2">
      <c r="A124" s="717"/>
      <c r="B124" s="120">
        <f>SEPTEMBER!C123</f>
        <v>0</v>
      </c>
      <c r="C124" s="121">
        <f>SEPTEMBER!D123</f>
        <v>0</v>
      </c>
      <c r="D124" s="121">
        <f>SEPTEMBER!E123</f>
        <v>0</v>
      </c>
      <c r="E124" s="121">
        <f>SEPTEMBER!F123</f>
        <v>0</v>
      </c>
      <c r="F124" s="122">
        <f t="shared" si="1"/>
        <v>0</v>
      </c>
      <c r="G124" s="123">
        <f>SEPTEMBER!H123</f>
        <v>0</v>
      </c>
      <c r="H124" s="181">
        <f>SEPTEMBER!I123</f>
        <v>0</v>
      </c>
      <c r="I124" s="160">
        <f>SEPTEMBER!R123</f>
        <v>0</v>
      </c>
      <c r="J124" s="124">
        <f>SEPTEMBER!S123</f>
        <v>0</v>
      </c>
      <c r="K124" s="176">
        <f>SEPTEMBER!T123</f>
        <v>0</v>
      </c>
      <c r="L124" s="120">
        <f>SEPTEMBER!U123</f>
        <v>0</v>
      </c>
      <c r="M124" s="123">
        <f>SEPTEMBER!V123</f>
        <v>0</v>
      </c>
      <c r="N124" s="123">
        <f>SEPTEMBER!W123</f>
        <v>0</v>
      </c>
      <c r="O124" s="125">
        <f>SEPTEMBER!X123</f>
        <v>0</v>
      </c>
      <c r="P124" s="126">
        <f>SEPTEMBER!Y123</f>
        <v>0</v>
      </c>
      <c r="Q124" s="222" t="b">
        <f>IF(LEFT(SEPTEMBER!L123,1)="V",SEPTEMBER!R123+SEPTEMBER!U123)</f>
        <v>0</v>
      </c>
      <c r="R124" s="241">
        <f>SEPTEMBER!Z123</f>
        <v>0</v>
      </c>
      <c r="S124" s="242">
        <f>SEPTEMBER!AB123</f>
        <v>0</v>
      </c>
    </row>
    <row r="125" spans="1:19" ht="12.75" customHeight="1" x14ac:dyDescent="0.2">
      <c r="A125" s="717"/>
      <c r="B125" s="120">
        <f>SEPTEMBER!C124</f>
        <v>0</v>
      </c>
      <c r="C125" s="121">
        <f>SEPTEMBER!D124</f>
        <v>0</v>
      </c>
      <c r="D125" s="121">
        <f>SEPTEMBER!E124</f>
        <v>0</v>
      </c>
      <c r="E125" s="121">
        <f>SEPTEMBER!F124</f>
        <v>0</v>
      </c>
      <c r="F125" s="122">
        <f t="shared" si="1"/>
        <v>0</v>
      </c>
      <c r="G125" s="123">
        <f>SEPTEMBER!H124</f>
        <v>0</v>
      </c>
      <c r="H125" s="181">
        <f>SEPTEMBER!I124</f>
        <v>0</v>
      </c>
      <c r="I125" s="160">
        <f>SEPTEMBER!R124</f>
        <v>0</v>
      </c>
      <c r="J125" s="124">
        <f>SEPTEMBER!S124</f>
        <v>0</v>
      </c>
      <c r="K125" s="176">
        <f>SEPTEMBER!T124</f>
        <v>0</v>
      </c>
      <c r="L125" s="120">
        <f>SEPTEMBER!U124</f>
        <v>0</v>
      </c>
      <c r="M125" s="123">
        <f>SEPTEMBER!V124</f>
        <v>0</v>
      </c>
      <c r="N125" s="123">
        <f>SEPTEMBER!W124</f>
        <v>0</v>
      </c>
      <c r="O125" s="125">
        <f>SEPTEMBER!X124</f>
        <v>0</v>
      </c>
      <c r="P125" s="126">
        <f>SEPTEMBER!Y124</f>
        <v>0</v>
      </c>
      <c r="Q125" s="222" t="b">
        <f>IF(LEFT(SEPTEMBER!L124,1)="V",SEPTEMBER!R124+SEPTEMBER!U124)</f>
        <v>0</v>
      </c>
      <c r="R125" s="241">
        <f>SEPTEMBER!Z124</f>
        <v>0</v>
      </c>
      <c r="S125" s="242">
        <f>SEPTEMBER!AB124</f>
        <v>0</v>
      </c>
    </row>
    <row r="126" spans="1:19" ht="13.5" customHeight="1" thickBot="1" x14ac:dyDescent="0.25">
      <c r="A126" s="718"/>
      <c r="B126" s="127" t="e">
        <f>SEPTEMBER!C125</f>
        <v>#REF!</v>
      </c>
      <c r="C126" s="128">
        <f>SEPTEMBER!D125</f>
        <v>0</v>
      </c>
      <c r="D126" s="128">
        <f>SEPTEMBER!E125</f>
        <v>0</v>
      </c>
      <c r="E126" s="128">
        <f>SEPTEMBER!F125</f>
        <v>0</v>
      </c>
      <c r="F126" s="129">
        <f t="shared" si="1"/>
        <v>0</v>
      </c>
      <c r="G126" s="130">
        <f>SEPTEMBER!H125</f>
        <v>0</v>
      </c>
      <c r="H126" s="182">
        <f>SEPTEMBER!I125</f>
        <v>0</v>
      </c>
      <c r="I126" s="161">
        <f>SEPTEMBER!R125</f>
        <v>0</v>
      </c>
      <c r="J126" s="131">
        <f>SEPTEMBER!S125</f>
        <v>0</v>
      </c>
      <c r="K126" s="178">
        <f>SEPTEMBER!T125</f>
        <v>0</v>
      </c>
      <c r="L126" s="127">
        <f>SEPTEMBER!U125</f>
        <v>0</v>
      </c>
      <c r="M126" s="130">
        <f>SEPTEMBER!V125</f>
        <v>0</v>
      </c>
      <c r="N126" s="130">
        <f>SEPTEMBER!W125</f>
        <v>0</v>
      </c>
      <c r="O126" s="132">
        <f>SEPTEMBER!X125</f>
        <v>0</v>
      </c>
      <c r="P126" s="133">
        <f>SEPTEMBER!Y125</f>
        <v>0</v>
      </c>
      <c r="Q126" s="224" t="b">
        <f>IF(LEFT(SEPTEMBER!L125,1)="V",SEPTEMBER!R125+SEPTEMBER!U125)</f>
        <v>0</v>
      </c>
      <c r="R126" s="243">
        <f>SEPTEMBER!Z125</f>
        <v>0</v>
      </c>
      <c r="S126" s="244">
        <f>SEPTEMBER!AB125</f>
        <v>0</v>
      </c>
    </row>
    <row r="127" spans="1:19" ht="12.75" customHeight="1" x14ac:dyDescent="0.2">
      <c r="A127" s="716">
        <f>SEPTEMBER!B126</f>
        <v>43002</v>
      </c>
      <c r="B127" s="134">
        <f>SEPTEMBER!C126</f>
        <v>0</v>
      </c>
      <c r="C127" s="135">
        <f>SEPTEMBER!D126</f>
        <v>0</v>
      </c>
      <c r="D127" s="135">
        <f>SEPTEMBER!E126</f>
        <v>0</v>
      </c>
      <c r="E127" s="135">
        <f>SEPTEMBER!F126</f>
        <v>0</v>
      </c>
      <c r="F127" s="136">
        <f t="shared" si="1"/>
        <v>0</v>
      </c>
      <c r="G127" s="137">
        <f>SEPTEMBER!H126</f>
        <v>0</v>
      </c>
      <c r="H127" s="183">
        <f>SEPTEMBER!I126</f>
        <v>0</v>
      </c>
      <c r="I127" s="169">
        <f>SEPTEMBER!R126</f>
        <v>0</v>
      </c>
      <c r="J127" s="138">
        <f>SEPTEMBER!S126</f>
        <v>0</v>
      </c>
      <c r="K127" s="179">
        <f>SEPTEMBER!T126</f>
        <v>0</v>
      </c>
      <c r="L127" s="134">
        <f>SEPTEMBER!U126</f>
        <v>0</v>
      </c>
      <c r="M127" s="137">
        <f>SEPTEMBER!V126</f>
        <v>0</v>
      </c>
      <c r="N127" s="137">
        <f>SEPTEMBER!W126</f>
        <v>0</v>
      </c>
      <c r="O127" s="139">
        <f>SEPTEMBER!X126</f>
        <v>0</v>
      </c>
      <c r="P127" s="140">
        <f>SEPTEMBER!Y126</f>
        <v>0</v>
      </c>
      <c r="Q127" s="225" t="b">
        <f>IF(LEFT(SEPTEMBER!L126,1)="V",SEPTEMBER!R126+SEPTEMBER!U126)</f>
        <v>0</v>
      </c>
      <c r="R127" s="247">
        <f>SEPTEMBER!Z126</f>
        <v>0</v>
      </c>
      <c r="S127" s="248">
        <f>SEPTEMBER!AB126</f>
        <v>0</v>
      </c>
    </row>
    <row r="128" spans="1:19" ht="12.75" customHeight="1" x14ac:dyDescent="0.2">
      <c r="A128" s="717"/>
      <c r="B128" s="120">
        <f>SEPTEMBER!C127</f>
        <v>0</v>
      </c>
      <c r="C128" s="121">
        <f>SEPTEMBER!D127</f>
        <v>0</v>
      </c>
      <c r="D128" s="121">
        <f>SEPTEMBER!E127</f>
        <v>0</v>
      </c>
      <c r="E128" s="121">
        <f>SEPTEMBER!F127</f>
        <v>0</v>
      </c>
      <c r="F128" s="122">
        <f t="shared" si="1"/>
        <v>0</v>
      </c>
      <c r="G128" s="123">
        <f>SEPTEMBER!H127</f>
        <v>0</v>
      </c>
      <c r="H128" s="181">
        <f>SEPTEMBER!I127</f>
        <v>0</v>
      </c>
      <c r="I128" s="160">
        <f>SEPTEMBER!R127</f>
        <v>0</v>
      </c>
      <c r="J128" s="124">
        <f>SEPTEMBER!S127</f>
        <v>0</v>
      </c>
      <c r="K128" s="176">
        <f>SEPTEMBER!T127</f>
        <v>0</v>
      </c>
      <c r="L128" s="120">
        <f>SEPTEMBER!U127</f>
        <v>0</v>
      </c>
      <c r="M128" s="123">
        <f>SEPTEMBER!V127</f>
        <v>0</v>
      </c>
      <c r="N128" s="123">
        <f>SEPTEMBER!W127</f>
        <v>0</v>
      </c>
      <c r="O128" s="125">
        <f>SEPTEMBER!X127</f>
        <v>0</v>
      </c>
      <c r="P128" s="126">
        <f>SEPTEMBER!Y127</f>
        <v>0</v>
      </c>
      <c r="Q128" s="222" t="b">
        <f>IF(LEFT(SEPTEMBER!L127,1)="V",SEPTEMBER!R127+SEPTEMBER!U127)</f>
        <v>0</v>
      </c>
      <c r="R128" s="241">
        <f>SEPTEMBER!Z127</f>
        <v>0</v>
      </c>
      <c r="S128" s="242">
        <f>SEPTEMBER!AB127</f>
        <v>0</v>
      </c>
    </row>
    <row r="129" spans="1:19" ht="12.75" customHeight="1" x14ac:dyDescent="0.2">
      <c r="A129" s="717"/>
      <c r="B129" s="120">
        <f>SEPTEMBER!C128</f>
        <v>0</v>
      </c>
      <c r="C129" s="121">
        <f>SEPTEMBER!D128</f>
        <v>0</v>
      </c>
      <c r="D129" s="121">
        <f>SEPTEMBER!E128</f>
        <v>0</v>
      </c>
      <c r="E129" s="121">
        <f>SEPTEMBER!F128</f>
        <v>0</v>
      </c>
      <c r="F129" s="122">
        <f t="shared" si="1"/>
        <v>0</v>
      </c>
      <c r="G129" s="123">
        <f>SEPTEMBER!H128</f>
        <v>0</v>
      </c>
      <c r="H129" s="181">
        <f>SEPTEMBER!I128</f>
        <v>0</v>
      </c>
      <c r="I129" s="160">
        <f>SEPTEMBER!R128</f>
        <v>0</v>
      </c>
      <c r="J129" s="124">
        <f>SEPTEMBER!S128</f>
        <v>0</v>
      </c>
      <c r="K129" s="176">
        <f>SEPTEMBER!T128</f>
        <v>0</v>
      </c>
      <c r="L129" s="120">
        <f>SEPTEMBER!U128</f>
        <v>0</v>
      </c>
      <c r="M129" s="123">
        <f>SEPTEMBER!V128</f>
        <v>0</v>
      </c>
      <c r="N129" s="123">
        <f>SEPTEMBER!W128</f>
        <v>0</v>
      </c>
      <c r="O129" s="125">
        <f>SEPTEMBER!X128</f>
        <v>0</v>
      </c>
      <c r="P129" s="126">
        <f>SEPTEMBER!Y128</f>
        <v>0</v>
      </c>
      <c r="Q129" s="222" t="b">
        <f>IF(LEFT(SEPTEMBER!L128,1)="V",SEPTEMBER!R128+SEPTEMBER!U128)</f>
        <v>0</v>
      </c>
      <c r="R129" s="241">
        <f>SEPTEMBER!Z128</f>
        <v>0</v>
      </c>
      <c r="S129" s="242">
        <f>SEPTEMBER!AB128</f>
        <v>0</v>
      </c>
    </row>
    <row r="130" spans="1:19" ht="12.75" customHeight="1" x14ac:dyDescent="0.2">
      <c r="A130" s="717"/>
      <c r="B130" s="120">
        <f>SEPTEMBER!C129</f>
        <v>0</v>
      </c>
      <c r="C130" s="121">
        <f>SEPTEMBER!D129</f>
        <v>0</v>
      </c>
      <c r="D130" s="121">
        <f>SEPTEMBER!E129</f>
        <v>0</v>
      </c>
      <c r="E130" s="121">
        <f>SEPTEMBER!F129</f>
        <v>0</v>
      </c>
      <c r="F130" s="122">
        <f t="shared" si="1"/>
        <v>0</v>
      </c>
      <c r="G130" s="123">
        <f>SEPTEMBER!H129</f>
        <v>0</v>
      </c>
      <c r="H130" s="181">
        <f>SEPTEMBER!I129</f>
        <v>0</v>
      </c>
      <c r="I130" s="160">
        <f>SEPTEMBER!R129</f>
        <v>0</v>
      </c>
      <c r="J130" s="124">
        <f>SEPTEMBER!S129</f>
        <v>0</v>
      </c>
      <c r="K130" s="176">
        <f>SEPTEMBER!T129</f>
        <v>0</v>
      </c>
      <c r="L130" s="120">
        <f>SEPTEMBER!U129</f>
        <v>0</v>
      </c>
      <c r="M130" s="123">
        <f>SEPTEMBER!V129</f>
        <v>0</v>
      </c>
      <c r="N130" s="123">
        <f>SEPTEMBER!W129</f>
        <v>0</v>
      </c>
      <c r="O130" s="125">
        <f>SEPTEMBER!X129</f>
        <v>0</v>
      </c>
      <c r="P130" s="126">
        <f>SEPTEMBER!Y129</f>
        <v>0</v>
      </c>
      <c r="Q130" s="222" t="b">
        <f>IF(LEFT(SEPTEMBER!L129,1)="V",SEPTEMBER!R129+SEPTEMBER!U129)</f>
        <v>0</v>
      </c>
      <c r="R130" s="241">
        <f>SEPTEMBER!Z129</f>
        <v>0</v>
      </c>
      <c r="S130" s="242">
        <f>SEPTEMBER!AB129</f>
        <v>0</v>
      </c>
    </row>
    <row r="131" spans="1:19" ht="13.5" customHeight="1" thickBot="1" x14ac:dyDescent="0.25">
      <c r="A131" s="718"/>
      <c r="B131" s="141" t="e">
        <f>SEPTEMBER!C130</f>
        <v>#REF!</v>
      </c>
      <c r="C131" s="142">
        <f>SEPTEMBER!D130</f>
        <v>0</v>
      </c>
      <c r="D131" s="142">
        <f>SEPTEMBER!E130</f>
        <v>0</v>
      </c>
      <c r="E131" s="142">
        <f>SEPTEMBER!F130</f>
        <v>0</v>
      </c>
      <c r="F131" s="143">
        <f t="shared" si="1"/>
        <v>0</v>
      </c>
      <c r="G131" s="144">
        <f>SEPTEMBER!H130</f>
        <v>0</v>
      </c>
      <c r="H131" s="184">
        <f>SEPTEMBER!I130</f>
        <v>0</v>
      </c>
      <c r="I131" s="168">
        <f>SEPTEMBER!R130</f>
        <v>0</v>
      </c>
      <c r="J131" s="145">
        <f>SEPTEMBER!S130</f>
        <v>0</v>
      </c>
      <c r="K131" s="177">
        <f>SEPTEMBER!T130</f>
        <v>0</v>
      </c>
      <c r="L131" s="141">
        <f>SEPTEMBER!U130</f>
        <v>0</v>
      </c>
      <c r="M131" s="144">
        <f>SEPTEMBER!V130</f>
        <v>0</v>
      </c>
      <c r="N131" s="144">
        <f>SEPTEMBER!W130</f>
        <v>0</v>
      </c>
      <c r="O131" s="146">
        <f>SEPTEMBER!X130</f>
        <v>0</v>
      </c>
      <c r="P131" s="147">
        <f>SEPTEMBER!Y130</f>
        <v>0</v>
      </c>
      <c r="Q131" s="223" t="b">
        <f>IF(LEFT(SEPTEMBER!L130,1)="V",SEPTEMBER!R130+SEPTEMBER!U130)</f>
        <v>0</v>
      </c>
      <c r="R131" s="245">
        <f>SEPTEMBER!Z130</f>
        <v>0</v>
      </c>
      <c r="S131" s="246">
        <f>SEPTEMBER!AB130</f>
        <v>0</v>
      </c>
    </row>
    <row r="132" spans="1:19" ht="12.75" customHeight="1" x14ac:dyDescent="0.2">
      <c r="A132" s="716">
        <f>SEPTEMBER!B131</f>
        <v>43003</v>
      </c>
      <c r="B132" s="113">
        <f>SEPTEMBER!C131</f>
        <v>0</v>
      </c>
      <c r="C132" s="114">
        <f>SEPTEMBER!D131</f>
        <v>0</v>
      </c>
      <c r="D132" s="114">
        <f>SEPTEMBER!E131</f>
        <v>0</v>
      </c>
      <c r="E132" s="114">
        <f>SEPTEMBER!F131</f>
        <v>0</v>
      </c>
      <c r="F132" s="115">
        <f t="shared" si="1"/>
        <v>0</v>
      </c>
      <c r="G132" s="116">
        <f>SEPTEMBER!H131</f>
        <v>0</v>
      </c>
      <c r="H132" s="180">
        <f>SEPTEMBER!I131</f>
        <v>0</v>
      </c>
      <c r="I132" s="159">
        <f>SEPTEMBER!R131</f>
        <v>0</v>
      </c>
      <c r="J132" s="117">
        <f>SEPTEMBER!S131</f>
        <v>0</v>
      </c>
      <c r="K132" s="175">
        <f>SEPTEMBER!T131</f>
        <v>0</v>
      </c>
      <c r="L132" s="113">
        <f>SEPTEMBER!U131</f>
        <v>0</v>
      </c>
      <c r="M132" s="116">
        <f>SEPTEMBER!V131</f>
        <v>0</v>
      </c>
      <c r="N132" s="116">
        <f>SEPTEMBER!W131</f>
        <v>0</v>
      </c>
      <c r="O132" s="118">
        <f>SEPTEMBER!X131</f>
        <v>0</v>
      </c>
      <c r="P132" s="119">
        <f>SEPTEMBER!Y131</f>
        <v>0</v>
      </c>
      <c r="Q132" s="221" t="b">
        <f>IF(LEFT(SEPTEMBER!L131,1)="V",SEPTEMBER!R131+SEPTEMBER!U131)</f>
        <v>0</v>
      </c>
      <c r="R132" s="239">
        <f>SEPTEMBER!Z131</f>
        <v>0</v>
      </c>
      <c r="S132" s="240">
        <f>SEPTEMBER!AB131</f>
        <v>0</v>
      </c>
    </row>
    <row r="133" spans="1:19" ht="12.75" customHeight="1" x14ac:dyDescent="0.2">
      <c r="A133" s="717"/>
      <c r="B133" s="120">
        <f>SEPTEMBER!C132</f>
        <v>0</v>
      </c>
      <c r="C133" s="121">
        <f>SEPTEMBER!D132</f>
        <v>0</v>
      </c>
      <c r="D133" s="121">
        <f>SEPTEMBER!E132</f>
        <v>0</v>
      </c>
      <c r="E133" s="121">
        <f>SEPTEMBER!F132</f>
        <v>0</v>
      </c>
      <c r="F133" s="122">
        <f t="shared" si="1"/>
        <v>0</v>
      </c>
      <c r="G133" s="123">
        <f>SEPTEMBER!H132</f>
        <v>0</v>
      </c>
      <c r="H133" s="181">
        <f>SEPTEMBER!I132</f>
        <v>0</v>
      </c>
      <c r="I133" s="160">
        <f>SEPTEMBER!R132</f>
        <v>0</v>
      </c>
      <c r="J133" s="124">
        <f>SEPTEMBER!S132</f>
        <v>0</v>
      </c>
      <c r="K133" s="176">
        <f>SEPTEMBER!T132</f>
        <v>0</v>
      </c>
      <c r="L133" s="120">
        <f>SEPTEMBER!U132</f>
        <v>0</v>
      </c>
      <c r="M133" s="123">
        <f>SEPTEMBER!V132</f>
        <v>0</v>
      </c>
      <c r="N133" s="123">
        <f>SEPTEMBER!W132</f>
        <v>0</v>
      </c>
      <c r="O133" s="125">
        <f>SEPTEMBER!X132</f>
        <v>0</v>
      </c>
      <c r="P133" s="126">
        <f>SEPTEMBER!Y132</f>
        <v>0</v>
      </c>
      <c r="Q133" s="222" t="b">
        <f>IF(LEFT(SEPTEMBER!L132,1)="V",SEPTEMBER!R132+SEPTEMBER!U132)</f>
        <v>0</v>
      </c>
      <c r="R133" s="241">
        <f>SEPTEMBER!Z132</f>
        <v>0</v>
      </c>
      <c r="S133" s="242">
        <f>SEPTEMBER!AB132</f>
        <v>0</v>
      </c>
    </row>
    <row r="134" spans="1:19" ht="12.75" customHeight="1" x14ac:dyDescent="0.2">
      <c r="A134" s="717"/>
      <c r="B134" s="120">
        <f>SEPTEMBER!C133</f>
        <v>0</v>
      </c>
      <c r="C134" s="121">
        <f>SEPTEMBER!D133</f>
        <v>0</v>
      </c>
      <c r="D134" s="121">
        <f>SEPTEMBER!E133</f>
        <v>0</v>
      </c>
      <c r="E134" s="121">
        <f>SEPTEMBER!F133</f>
        <v>0</v>
      </c>
      <c r="F134" s="122">
        <f t="shared" si="1"/>
        <v>0</v>
      </c>
      <c r="G134" s="123">
        <f>SEPTEMBER!H133</f>
        <v>0</v>
      </c>
      <c r="H134" s="181">
        <f>SEPTEMBER!I133</f>
        <v>0</v>
      </c>
      <c r="I134" s="160">
        <f>SEPTEMBER!R133</f>
        <v>0</v>
      </c>
      <c r="J134" s="124">
        <f>SEPTEMBER!S133</f>
        <v>0</v>
      </c>
      <c r="K134" s="176">
        <f>SEPTEMBER!T133</f>
        <v>0</v>
      </c>
      <c r="L134" s="120">
        <f>SEPTEMBER!U133</f>
        <v>0</v>
      </c>
      <c r="M134" s="123">
        <f>SEPTEMBER!V133</f>
        <v>0</v>
      </c>
      <c r="N134" s="123">
        <f>SEPTEMBER!W133</f>
        <v>0</v>
      </c>
      <c r="O134" s="125">
        <f>SEPTEMBER!X133</f>
        <v>0</v>
      </c>
      <c r="P134" s="126">
        <f>SEPTEMBER!Y133</f>
        <v>0</v>
      </c>
      <c r="Q134" s="222" t="b">
        <f>IF(LEFT(SEPTEMBER!L133,1)="V",SEPTEMBER!R133+SEPTEMBER!U133)</f>
        <v>0</v>
      </c>
      <c r="R134" s="241">
        <f>SEPTEMBER!Z133</f>
        <v>0</v>
      </c>
      <c r="S134" s="242">
        <f>SEPTEMBER!AB133</f>
        <v>0</v>
      </c>
    </row>
    <row r="135" spans="1:19" ht="12.75" customHeight="1" x14ac:dyDescent="0.2">
      <c r="A135" s="717"/>
      <c r="B135" s="120">
        <f>SEPTEMBER!C134</f>
        <v>0</v>
      </c>
      <c r="C135" s="121">
        <f>SEPTEMBER!D134</f>
        <v>0</v>
      </c>
      <c r="D135" s="121">
        <f>SEPTEMBER!E134</f>
        <v>0</v>
      </c>
      <c r="E135" s="121">
        <f>SEPTEMBER!F134</f>
        <v>0</v>
      </c>
      <c r="F135" s="122">
        <f t="shared" ref="F135:F156" si="2">D135-C135-E135</f>
        <v>0</v>
      </c>
      <c r="G135" s="123">
        <f>SEPTEMBER!H134</f>
        <v>0</v>
      </c>
      <c r="H135" s="181">
        <f>SEPTEMBER!I134</f>
        <v>0</v>
      </c>
      <c r="I135" s="160">
        <f>SEPTEMBER!R134</f>
        <v>0</v>
      </c>
      <c r="J135" s="124">
        <f>SEPTEMBER!S134</f>
        <v>0</v>
      </c>
      <c r="K135" s="176">
        <f>SEPTEMBER!T134</f>
        <v>0</v>
      </c>
      <c r="L135" s="120">
        <f>SEPTEMBER!U134</f>
        <v>0</v>
      </c>
      <c r="M135" s="123">
        <f>SEPTEMBER!V134</f>
        <v>0</v>
      </c>
      <c r="N135" s="123">
        <f>SEPTEMBER!W134</f>
        <v>0</v>
      </c>
      <c r="O135" s="125">
        <f>SEPTEMBER!X134</f>
        <v>0</v>
      </c>
      <c r="P135" s="126">
        <f>SEPTEMBER!Y134</f>
        <v>0</v>
      </c>
      <c r="Q135" s="222" t="b">
        <f>IF(LEFT(SEPTEMBER!L134,1)="V",SEPTEMBER!R134+SEPTEMBER!U134)</f>
        <v>0</v>
      </c>
      <c r="R135" s="241">
        <f>SEPTEMBER!Z134</f>
        <v>0</v>
      </c>
      <c r="S135" s="242">
        <f>SEPTEMBER!AB134</f>
        <v>0</v>
      </c>
    </row>
    <row r="136" spans="1:19" ht="13.5" customHeight="1" thickBot="1" x14ac:dyDescent="0.25">
      <c r="A136" s="718"/>
      <c r="B136" s="127" t="e">
        <f>SEPTEMBER!C135</f>
        <v>#REF!</v>
      </c>
      <c r="C136" s="128">
        <f>SEPTEMBER!D135</f>
        <v>0</v>
      </c>
      <c r="D136" s="128">
        <f>SEPTEMBER!E135</f>
        <v>0</v>
      </c>
      <c r="E136" s="128">
        <f>SEPTEMBER!F135</f>
        <v>0</v>
      </c>
      <c r="F136" s="129">
        <f t="shared" si="2"/>
        <v>0</v>
      </c>
      <c r="G136" s="130">
        <f>SEPTEMBER!H135</f>
        <v>0</v>
      </c>
      <c r="H136" s="182">
        <f>SEPTEMBER!I135</f>
        <v>0</v>
      </c>
      <c r="I136" s="161">
        <f>SEPTEMBER!R135</f>
        <v>0</v>
      </c>
      <c r="J136" s="131">
        <f>SEPTEMBER!S135</f>
        <v>0</v>
      </c>
      <c r="K136" s="178">
        <f>SEPTEMBER!T135</f>
        <v>0</v>
      </c>
      <c r="L136" s="127">
        <f>SEPTEMBER!U135</f>
        <v>0</v>
      </c>
      <c r="M136" s="130">
        <f>SEPTEMBER!V135</f>
        <v>0</v>
      </c>
      <c r="N136" s="130">
        <f>SEPTEMBER!W135</f>
        <v>0</v>
      </c>
      <c r="O136" s="132">
        <f>SEPTEMBER!X135</f>
        <v>0</v>
      </c>
      <c r="P136" s="133">
        <f>SEPTEMBER!Y135</f>
        <v>0</v>
      </c>
      <c r="Q136" s="224" t="b">
        <f>IF(LEFT(SEPTEMBER!L135,1)="V",SEPTEMBER!R135+SEPTEMBER!U135)</f>
        <v>0</v>
      </c>
      <c r="R136" s="243">
        <f>SEPTEMBER!Z135</f>
        <v>0</v>
      </c>
      <c r="S136" s="244">
        <f>SEPTEMBER!AB135</f>
        <v>0</v>
      </c>
    </row>
    <row r="137" spans="1:19" ht="12.75" customHeight="1" x14ac:dyDescent="0.2">
      <c r="A137" s="716">
        <f>SEPTEMBER!B136</f>
        <v>43004</v>
      </c>
      <c r="B137" s="134">
        <f>SEPTEMBER!C136</f>
        <v>0</v>
      </c>
      <c r="C137" s="135">
        <f>SEPTEMBER!D136</f>
        <v>0</v>
      </c>
      <c r="D137" s="135">
        <f>SEPTEMBER!E136</f>
        <v>0</v>
      </c>
      <c r="E137" s="135">
        <f>SEPTEMBER!F136</f>
        <v>0</v>
      </c>
      <c r="F137" s="136">
        <f t="shared" si="2"/>
        <v>0</v>
      </c>
      <c r="G137" s="137">
        <f>SEPTEMBER!H136</f>
        <v>0</v>
      </c>
      <c r="H137" s="183">
        <f>SEPTEMBER!I136</f>
        <v>0</v>
      </c>
      <c r="I137" s="169">
        <f>SEPTEMBER!R136</f>
        <v>0</v>
      </c>
      <c r="J137" s="138">
        <f>SEPTEMBER!S136</f>
        <v>0</v>
      </c>
      <c r="K137" s="179">
        <f>SEPTEMBER!T136</f>
        <v>0</v>
      </c>
      <c r="L137" s="134">
        <f>SEPTEMBER!U136</f>
        <v>0</v>
      </c>
      <c r="M137" s="137">
        <f>SEPTEMBER!V136</f>
        <v>0</v>
      </c>
      <c r="N137" s="137">
        <f>SEPTEMBER!W136</f>
        <v>0</v>
      </c>
      <c r="O137" s="139">
        <f>SEPTEMBER!X136</f>
        <v>0</v>
      </c>
      <c r="P137" s="140">
        <f>SEPTEMBER!Y136</f>
        <v>0</v>
      </c>
      <c r="Q137" s="221" t="b">
        <f>IF(LEFT(SEPTEMBER!L136,1)="V",SEPTEMBER!R136+SEPTEMBER!U136)</f>
        <v>0</v>
      </c>
      <c r="R137" s="239">
        <f>SEPTEMBER!Z136</f>
        <v>0</v>
      </c>
      <c r="S137" s="240">
        <f>SEPTEMBER!AB136</f>
        <v>0</v>
      </c>
    </row>
    <row r="138" spans="1:19" ht="12.75" customHeight="1" x14ac:dyDescent="0.2">
      <c r="A138" s="717"/>
      <c r="B138" s="120">
        <f>SEPTEMBER!C137</f>
        <v>0</v>
      </c>
      <c r="C138" s="121">
        <f>SEPTEMBER!D137</f>
        <v>0</v>
      </c>
      <c r="D138" s="121">
        <f>SEPTEMBER!E137</f>
        <v>0</v>
      </c>
      <c r="E138" s="121">
        <f>SEPTEMBER!F137</f>
        <v>0</v>
      </c>
      <c r="F138" s="122">
        <f t="shared" si="2"/>
        <v>0</v>
      </c>
      <c r="G138" s="123">
        <f>SEPTEMBER!H137</f>
        <v>0</v>
      </c>
      <c r="H138" s="181">
        <f>SEPTEMBER!I137</f>
        <v>0</v>
      </c>
      <c r="I138" s="160">
        <f>SEPTEMBER!R137</f>
        <v>0</v>
      </c>
      <c r="J138" s="124">
        <f>SEPTEMBER!S137</f>
        <v>0</v>
      </c>
      <c r="K138" s="176">
        <f>SEPTEMBER!T137</f>
        <v>0</v>
      </c>
      <c r="L138" s="120">
        <f>SEPTEMBER!U137</f>
        <v>0</v>
      </c>
      <c r="M138" s="123">
        <f>SEPTEMBER!V137</f>
        <v>0</v>
      </c>
      <c r="N138" s="123">
        <f>SEPTEMBER!W137</f>
        <v>0</v>
      </c>
      <c r="O138" s="125">
        <f>SEPTEMBER!X137</f>
        <v>0</v>
      </c>
      <c r="P138" s="126">
        <f>SEPTEMBER!Y137</f>
        <v>0</v>
      </c>
      <c r="Q138" s="222" t="b">
        <f>IF(LEFT(SEPTEMBER!L137,1)="V",SEPTEMBER!R137+SEPTEMBER!U137)</f>
        <v>0</v>
      </c>
      <c r="R138" s="241">
        <f>SEPTEMBER!Z137</f>
        <v>0</v>
      </c>
      <c r="S138" s="242">
        <f>SEPTEMBER!AB137</f>
        <v>0</v>
      </c>
    </row>
    <row r="139" spans="1:19" ht="12.75" customHeight="1" x14ac:dyDescent="0.2">
      <c r="A139" s="717"/>
      <c r="B139" s="120">
        <f>SEPTEMBER!C138</f>
        <v>0</v>
      </c>
      <c r="C139" s="121">
        <f>SEPTEMBER!D138</f>
        <v>0</v>
      </c>
      <c r="D139" s="121">
        <f>SEPTEMBER!E138</f>
        <v>0</v>
      </c>
      <c r="E139" s="121">
        <f>SEPTEMBER!F138</f>
        <v>0</v>
      </c>
      <c r="F139" s="122">
        <f t="shared" si="2"/>
        <v>0</v>
      </c>
      <c r="G139" s="123">
        <f>SEPTEMBER!H138</f>
        <v>0</v>
      </c>
      <c r="H139" s="181">
        <f>SEPTEMBER!I138</f>
        <v>0</v>
      </c>
      <c r="I139" s="160">
        <f>SEPTEMBER!R138</f>
        <v>0</v>
      </c>
      <c r="J139" s="124">
        <f>SEPTEMBER!S138</f>
        <v>0</v>
      </c>
      <c r="K139" s="176">
        <f>SEPTEMBER!T138</f>
        <v>0</v>
      </c>
      <c r="L139" s="120">
        <f>SEPTEMBER!U138</f>
        <v>0</v>
      </c>
      <c r="M139" s="123">
        <f>SEPTEMBER!V138</f>
        <v>0</v>
      </c>
      <c r="N139" s="123">
        <f>SEPTEMBER!W138</f>
        <v>0</v>
      </c>
      <c r="O139" s="125">
        <f>SEPTEMBER!X138</f>
        <v>0</v>
      </c>
      <c r="P139" s="126">
        <f>SEPTEMBER!Y138</f>
        <v>0</v>
      </c>
      <c r="Q139" s="222" t="b">
        <f>IF(LEFT(SEPTEMBER!L138,1)="V",SEPTEMBER!R138+SEPTEMBER!U138)</f>
        <v>0</v>
      </c>
      <c r="R139" s="241">
        <f>SEPTEMBER!Z138</f>
        <v>0</v>
      </c>
      <c r="S139" s="242">
        <f>SEPTEMBER!AB138</f>
        <v>0</v>
      </c>
    </row>
    <row r="140" spans="1:19" ht="12.75" customHeight="1" x14ac:dyDescent="0.2">
      <c r="A140" s="717"/>
      <c r="B140" s="120">
        <f>SEPTEMBER!C139</f>
        <v>0</v>
      </c>
      <c r="C140" s="121">
        <f>SEPTEMBER!D139</f>
        <v>0</v>
      </c>
      <c r="D140" s="121">
        <f>SEPTEMBER!E139</f>
        <v>0</v>
      </c>
      <c r="E140" s="121">
        <f>SEPTEMBER!F139</f>
        <v>0</v>
      </c>
      <c r="F140" s="122">
        <f t="shared" si="2"/>
        <v>0</v>
      </c>
      <c r="G140" s="123">
        <f>SEPTEMBER!H139</f>
        <v>0</v>
      </c>
      <c r="H140" s="181">
        <f>SEPTEMBER!I139</f>
        <v>0</v>
      </c>
      <c r="I140" s="160">
        <f>SEPTEMBER!R139</f>
        <v>0</v>
      </c>
      <c r="J140" s="124">
        <f>SEPTEMBER!S139</f>
        <v>0</v>
      </c>
      <c r="K140" s="176">
        <f>SEPTEMBER!T139</f>
        <v>0</v>
      </c>
      <c r="L140" s="120">
        <f>SEPTEMBER!U139</f>
        <v>0</v>
      </c>
      <c r="M140" s="123">
        <f>SEPTEMBER!V139</f>
        <v>0</v>
      </c>
      <c r="N140" s="123">
        <f>SEPTEMBER!W139</f>
        <v>0</v>
      </c>
      <c r="O140" s="125">
        <f>SEPTEMBER!X139</f>
        <v>0</v>
      </c>
      <c r="P140" s="126">
        <f>SEPTEMBER!Y139</f>
        <v>0</v>
      </c>
      <c r="Q140" s="222" t="b">
        <f>IF(LEFT(SEPTEMBER!L139,1)="V",SEPTEMBER!R139+SEPTEMBER!U139)</f>
        <v>0</v>
      </c>
      <c r="R140" s="241">
        <f>SEPTEMBER!Z139</f>
        <v>0</v>
      </c>
      <c r="S140" s="242">
        <f>SEPTEMBER!AB139</f>
        <v>0</v>
      </c>
    </row>
    <row r="141" spans="1:19" ht="13.5" customHeight="1" thickBot="1" x14ac:dyDescent="0.25">
      <c r="A141" s="718"/>
      <c r="B141" s="141" t="e">
        <f>SEPTEMBER!C140</f>
        <v>#REF!</v>
      </c>
      <c r="C141" s="142">
        <f>SEPTEMBER!D140</f>
        <v>0</v>
      </c>
      <c r="D141" s="142">
        <f>SEPTEMBER!E140</f>
        <v>0</v>
      </c>
      <c r="E141" s="142">
        <f>SEPTEMBER!F140</f>
        <v>0</v>
      </c>
      <c r="F141" s="143">
        <f t="shared" si="2"/>
        <v>0</v>
      </c>
      <c r="G141" s="144">
        <f>SEPTEMBER!H140</f>
        <v>0</v>
      </c>
      <c r="H141" s="184">
        <f>SEPTEMBER!I140</f>
        <v>0</v>
      </c>
      <c r="I141" s="168">
        <f>SEPTEMBER!R140</f>
        <v>0</v>
      </c>
      <c r="J141" s="145">
        <f>SEPTEMBER!S140</f>
        <v>0</v>
      </c>
      <c r="K141" s="177">
        <f>SEPTEMBER!T140</f>
        <v>0</v>
      </c>
      <c r="L141" s="141">
        <f>SEPTEMBER!U140</f>
        <v>0</v>
      </c>
      <c r="M141" s="144">
        <f>SEPTEMBER!V140</f>
        <v>0</v>
      </c>
      <c r="N141" s="144">
        <f>SEPTEMBER!W140</f>
        <v>0</v>
      </c>
      <c r="O141" s="146">
        <f>SEPTEMBER!X140</f>
        <v>0</v>
      </c>
      <c r="P141" s="147">
        <f>SEPTEMBER!Y140</f>
        <v>0</v>
      </c>
      <c r="Q141" s="224" t="b">
        <f>IF(LEFT(SEPTEMBER!L140,1)="V",SEPTEMBER!R140+SEPTEMBER!U140)</f>
        <v>0</v>
      </c>
      <c r="R141" s="243">
        <f>SEPTEMBER!Z140</f>
        <v>0</v>
      </c>
      <c r="S141" s="244">
        <f>SEPTEMBER!AB140</f>
        <v>0</v>
      </c>
    </row>
    <row r="142" spans="1:19" ht="12.75" customHeight="1" x14ac:dyDescent="0.2">
      <c r="A142" s="716">
        <f>SEPTEMBER!B141</f>
        <v>43005</v>
      </c>
      <c r="B142" s="113">
        <f>SEPTEMBER!C141</f>
        <v>0</v>
      </c>
      <c r="C142" s="114">
        <f>SEPTEMBER!D141</f>
        <v>0</v>
      </c>
      <c r="D142" s="114">
        <f>SEPTEMBER!E141</f>
        <v>0</v>
      </c>
      <c r="E142" s="114">
        <f>SEPTEMBER!F141</f>
        <v>0</v>
      </c>
      <c r="F142" s="115">
        <f t="shared" si="2"/>
        <v>0</v>
      </c>
      <c r="G142" s="116">
        <f>SEPTEMBER!H141</f>
        <v>0</v>
      </c>
      <c r="H142" s="180">
        <f>SEPTEMBER!I141</f>
        <v>0</v>
      </c>
      <c r="I142" s="159">
        <f>SEPTEMBER!R141</f>
        <v>0</v>
      </c>
      <c r="J142" s="117">
        <f>SEPTEMBER!S141</f>
        <v>0</v>
      </c>
      <c r="K142" s="175">
        <f>SEPTEMBER!T141</f>
        <v>0</v>
      </c>
      <c r="L142" s="113">
        <f>SEPTEMBER!U141</f>
        <v>0</v>
      </c>
      <c r="M142" s="116">
        <f>SEPTEMBER!V141</f>
        <v>0</v>
      </c>
      <c r="N142" s="116">
        <f>SEPTEMBER!W141</f>
        <v>0</v>
      </c>
      <c r="O142" s="118">
        <f>SEPTEMBER!X141</f>
        <v>0</v>
      </c>
      <c r="P142" s="119">
        <f>SEPTEMBER!Y141</f>
        <v>0</v>
      </c>
      <c r="Q142" s="221" t="b">
        <f>IF(LEFT(SEPTEMBER!L141,1)="V",SEPTEMBER!R141+SEPTEMBER!U141)</f>
        <v>0</v>
      </c>
      <c r="R142" s="239">
        <f>SEPTEMBER!Z141</f>
        <v>0</v>
      </c>
      <c r="S142" s="240">
        <f>SEPTEMBER!AB141</f>
        <v>0</v>
      </c>
    </row>
    <row r="143" spans="1:19" ht="12.75" customHeight="1" x14ac:dyDescent="0.2">
      <c r="A143" s="717"/>
      <c r="B143" s="120">
        <f>SEPTEMBER!C142</f>
        <v>0</v>
      </c>
      <c r="C143" s="121">
        <f>SEPTEMBER!D142</f>
        <v>0</v>
      </c>
      <c r="D143" s="121">
        <f>SEPTEMBER!E142</f>
        <v>0</v>
      </c>
      <c r="E143" s="121">
        <f>SEPTEMBER!F142</f>
        <v>0</v>
      </c>
      <c r="F143" s="122">
        <f t="shared" si="2"/>
        <v>0</v>
      </c>
      <c r="G143" s="123">
        <f>SEPTEMBER!H142</f>
        <v>0</v>
      </c>
      <c r="H143" s="181">
        <f>SEPTEMBER!I142</f>
        <v>0</v>
      </c>
      <c r="I143" s="160">
        <f>SEPTEMBER!R142</f>
        <v>0</v>
      </c>
      <c r="J143" s="124">
        <f>SEPTEMBER!S142</f>
        <v>0</v>
      </c>
      <c r="K143" s="176">
        <f>SEPTEMBER!T142</f>
        <v>0</v>
      </c>
      <c r="L143" s="120">
        <f>SEPTEMBER!U142</f>
        <v>0</v>
      </c>
      <c r="M143" s="123">
        <f>SEPTEMBER!V142</f>
        <v>0</v>
      </c>
      <c r="N143" s="123">
        <f>SEPTEMBER!W142</f>
        <v>0</v>
      </c>
      <c r="O143" s="125">
        <f>SEPTEMBER!X142</f>
        <v>0</v>
      </c>
      <c r="P143" s="126">
        <f>SEPTEMBER!Y142</f>
        <v>0</v>
      </c>
      <c r="Q143" s="222" t="b">
        <f>IF(LEFT(SEPTEMBER!L142,1)="V",SEPTEMBER!R142+SEPTEMBER!U142)</f>
        <v>0</v>
      </c>
      <c r="R143" s="241">
        <f>SEPTEMBER!Z142</f>
        <v>0</v>
      </c>
      <c r="S143" s="242">
        <f>SEPTEMBER!AB142</f>
        <v>0</v>
      </c>
    </row>
    <row r="144" spans="1:19" ht="12.75" customHeight="1" x14ac:dyDescent="0.2">
      <c r="A144" s="717"/>
      <c r="B144" s="120">
        <f>SEPTEMBER!C143</f>
        <v>0</v>
      </c>
      <c r="C144" s="121">
        <f>SEPTEMBER!D143</f>
        <v>0</v>
      </c>
      <c r="D144" s="121">
        <f>SEPTEMBER!E143</f>
        <v>0</v>
      </c>
      <c r="E144" s="121">
        <f>SEPTEMBER!F143</f>
        <v>0</v>
      </c>
      <c r="F144" s="122">
        <f t="shared" si="2"/>
        <v>0</v>
      </c>
      <c r="G144" s="123">
        <f>SEPTEMBER!H143</f>
        <v>0</v>
      </c>
      <c r="H144" s="181">
        <f>SEPTEMBER!I143</f>
        <v>0</v>
      </c>
      <c r="I144" s="160">
        <f>SEPTEMBER!R143</f>
        <v>0</v>
      </c>
      <c r="J144" s="124">
        <f>SEPTEMBER!S143</f>
        <v>0</v>
      </c>
      <c r="K144" s="176">
        <f>SEPTEMBER!T143</f>
        <v>0</v>
      </c>
      <c r="L144" s="120">
        <f>SEPTEMBER!U143</f>
        <v>0</v>
      </c>
      <c r="M144" s="123">
        <f>SEPTEMBER!V143</f>
        <v>0</v>
      </c>
      <c r="N144" s="123">
        <f>SEPTEMBER!W143</f>
        <v>0</v>
      </c>
      <c r="O144" s="125">
        <f>SEPTEMBER!X143</f>
        <v>0</v>
      </c>
      <c r="P144" s="126">
        <f>SEPTEMBER!Y143</f>
        <v>0</v>
      </c>
      <c r="Q144" s="222" t="b">
        <f>IF(LEFT(SEPTEMBER!L143,1)="V",SEPTEMBER!R143+SEPTEMBER!U143)</f>
        <v>0</v>
      </c>
      <c r="R144" s="241">
        <f>SEPTEMBER!Z143</f>
        <v>0</v>
      </c>
      <c r="S144" s="242">
        <f>SEPTEMBER!AB143</f>
        <v>0</v>
      </c>
    </row>
    <row r="145" spans="1:19" ht="12.75" customHeight="1" x14ac:dyDescent="0.2">
      <c r="A145" s="717"/>
      <c r="B145" s="120">
        <f>SEPTEMBER!C144</f>
        <v>0</v>
      </c>
      <c r="C145" s="121">
        <f>SEPTEMBER!D144</f>
        <v>0</v>
      </c>
      <c r="D145" s="121">
        <f>SEPTEMBER!E144</f>
        <v>0</v>
      </c>
      <c r="E145" s="121">
        <f>SEPTEMBER!F144</f>
        <v>0</v>
      </c>
      <c r="F145" s="122">
        <f t="shared" si="2"/>
        <v>0</v>
      </c>
      <c r="G145" s="123">
        <f>SEPTEMBER!H144</f>
        <v>0</v>
      </c>
      <c r="H145" s="181">
        <f>SEPTEMBER!I144</f>
        <v>0</v>
      </c>
      <c r="I145" s="160">
        <f>SEPTEMBER!R144</f>
        <v>0</v>
      </c>
      <c r="J145" s="124">
        <f>SEPTEMBER!S144</f>
        <v>0</v>
      </c>
      <c r="K145" s="176">
        <f>SEPTEMBER!T144</f>
        <v>0</v>
      </c>
      <c r="L145" s="120">
        <f>SEPTEMBER!U144</f>
        <v>0</v>
      </c>
      <c r="M145" s="123">
        <f>SEPTEMBER!V144</f>
        <v>0</v>
      </c>
      <c r="N145" s="123">
        <f>SEPTEMBER!W144</f>
        <v>0</v>
      </c>
      <c r="O145" s="125">
        <f>SEPTEMBER!X144</f>
        <v>0</v>
      </c>
      <c r="P145" s="126">
        <f>SEPTEMBER!Y144</f>
        <v>0</v>
      </c>
      <c r="Q145" s="222" t="b">
        <f>IF(LEFT(SEPTEMBER!L144,1)="V",SEPTEMBER!R144+SEPTEMBER!U144)</f>
        <v>0</v>
      </c>
      <c r="R145" s="241">
        <f>SEPTEMBER!Z144</f>
        <v>0</v>
      </c>
      <c r="S145" s="242">
        <f>SEPTEMBER!AB144</f>
        <v>0</v>
      </c>
    </row>
    <row r="146" spans="1:19" ht="13.5" customHeight="1" thickBot="1" x14ac:dyDescent="0.25">
      <c r="A146" s="718"/>
      <c r="B146" s="127" t="e">
        <f>SEPTEMBER!C145</f>
        <v>#REF!</v>
      </c>
      <c r="C146" s="128">
        <f>SEPTEMBER!D145</f>
        <v>0</v>
      </c>
      <c r="D146" s="128">
        <f>SEPTEMBER!E145</f>
        <v>0</v>
      </c>
      <c r="E146" s="128">
        <f>SEPTEMBER!F145</f>
        <v>0</v>
      </c>
      <c r="F146" s="129">
        <f t="shared" si="2"/>
        <v>0</v>
      </c>
      <c r="G146" s="130">
        <f>SEPTEMBER!H145</f>
        <v>0</v>
      </c>
      <c r="H146" s="182">
        <f>SEPTEMBER!I145</f>
        <v>0</v>
      </c>
      <c r="I146" s="161">
        <f>SEPTEMBER!R145</f>
        <v>0</v>
      </c>
      <c r="J146" s="131">
        <f>SEPTEMBER!S145</f>
        <v>0</v>
      </c>
      <c r="K146" s="178">
        <f>SEPTEMBER!T145</f>
        <v>0</v>
      </c>
      <c r="L146" s="127">
        <f>SEPTEMBER!U145</f>
        <v>0</v>
      </c>
      <c r="M146" s="130">
        <f>SEPTEMBER!V145</f>
        <v>0</v>
      </c>
      <c r="N146" s="130">
        <f>SEPTEMBER!W145</f>
        <v>0</v>
      </c>
      <c r="O146" s="132">
        <f>SEPTEMBER!X145</f>
        <v>0</v>
      </c>
      <c r="P146" s="133">
        <f>SEPTEMBER!Y145</f>
        <v>0</v>
      </c>
      <c r="Q146" s="224" t="b">
        <f>IF(LEFT(SEPTEMBER!L145,1)="V",SEPTEMBER!R145+SEPTEMBER!U145)</f>
        <v>0</v>
      </c>
      <c r="R146" s="243">
        <f>SEPTEMBER!Z145</f>
        <v>0</v>
      </c>
      <c r="S146" s="244">
        <f>SEPTEMBER!AB145</f>
        <v>0</v>
      </c>
    </row>
    <row r="147" spans="1:19" ht="12.75" customHeight="1" x14ac:dyDescent="0.2">
      <c r="A147" s="716">
        <f>SEPTEMBER!B146</f>
        <v>43006</v>
      </c>
      <c r="B147" s="113">
        <f>SEPTEMBER!C146</f>
        <v>0</v>
      </c>
      <c r="C147" s="114">
        <f>SEPTEMBER!D146</f>
        <v>0</v>
      </c>
      <c r="D147" s="114">
        <f>SEPTEMBER!E146</f>
        <v>0</v>
      </c>
      <c r="E147" s="114">
        <f>SEPTEMBER!F146</f>
        <v>0</v>
      </c>
      <c r="F147" s="115">
        <f t="shared" si="2"/>
        <v>0</v>
      </c>
      <c r="G147" s="116">
        <f>SEPTEMBER!H146</f>
        <v>0</v>
      </c>
      <c r="H147" s="180">
        <f>SEPTEMBER!I146</f>
        <v>0</v>
      </c>
      <c r="I147" s="159">
        <f>SEPTEMBER!R146</f>
        <v>0</v>
      </c>
      <c r="J147" s="117">
        <f>SEPTEMBER!S146</f>
        <v>0</v>
      </c>
      <c r="K147" s="175">
        <f>SEPTEMBER!T146</f>
        <v>0</v>
      </c>
      <c r="L147" s="113">
        <f>SEPTEMBER!U146</f>
        <v>0</v>
      </c>
      <c r="M147" s="116">
        <f>SEPTEMBER!V146</f>
        <v>0</v>
      </c>
      <c r="N147" s="116">
        <f>SEPTEMBER!W146</f>
        <v>0</v>
      </c>
      <c r="O147" s="118">
        <f>SEPTEMBER!X146</f>
        <v>0</v>
      </c>
      <c r="P147" s="119">
        <f>SEPTEMBER!Y146</f>
        <v>0</v>
      </c>
      <c r="Q147" s="221" t="b">
        <f>IF(LEFT(SEPTEMBER!L146,1)="V",SEPTEMBER!R146+SEPTEMBER!U146)</f>
        <v>0</v>
      </c>
      <c r="R147" s="239">
        <f>SEPTEMBER!Z146</f>
        <v>0</v>
      </c>
      <c r="S147" s="240">
        <f>SEPTEMBER!AB146</f>
        <v>0</v>
      </c>
    </row>
    <row r="148" spans="1:19" ht="12.75" customHeight="1" x14ac:dyDescent="0.2">
      <c r="A148" s="717"/>
      <c r="B148" s="120">
        <f>SEPTEMBER!C147</f>
        <v>0</v>
      </c>
      <c r="C148" s="121">
        <f>SEPTEMBER!D147</f>
        <v>0</v>
      </c>
      <c r="D148" s="121">
        <f>SEPTEMBER!E147</f>
        <v>0</v>
      </c>
      <c r="E148" s="121">
        <f>SEPTEMBER!F147</f>
        <v>0</v>
      </c>
      <c r="F148" s="122">
        <f t="shared" si="2"/>
        <v>0</v>
      </c>
      <c r="G148" s="123">
        <f>SEPTEMBER!H147</f>
        <v>0</v>
      </c>
      <c r="H148" s="181">
        <f>SEPTEMBER!I147</f>
        <v>0</v>
      </c>
      <c r="I148" s="160">
        <f>SEPTEMBER!R147</f>
        <v>0</v>
      </c>
      <c r="J148" s="124">
        <f>SEPTEMBER!S147</f>
        <v>0</v>
      </c>
      <c r="K148" s="176">
        <f>SEPTEMBER!T147</f>
        <v>0</v>
      </c>
      <c r="L148" s="120">
        <f>SEPTEMBER!U147</f>
        <v>0</v>
      </c>
      <c r="M148" s="123">
        <f>SEPTEMBER!V147</f>
        <v>0</v>
      </c>
      <c r="N148" s="123">
        <f>SEPTEMBER!W147</f>
        <v>0</v>
      </c>
      <c r="O148" s="125">
        <f>SEPTEMBER!X147</f>
        <v>0</v>
      </c>
      <c r="P148" s="126">
        <f>SEPTEMBER!Y147</f>
        <v>0</v>
      </c>
      <c r="Q148" s="222" t="b">
        <f>IF(LEFT(SEPTEMBER!L147,1)="V",SEPTEMBER!R147+SEPTEMBER!U147)</f>
        <v>0</v>
      </c>
      <c r="R148" s="241">
        <f>SEPTEMBER!Z147</f>
        <v>0</v>
      </c>
      <c r="S148" s="242">
        <f>SEPTEMBER!AB147</f>
        <v>0</v>
      </c>
    </row>
    <row r="149" spans="1:19" ht="12.75" customHeight="1" x14ac:dyDescent="0.2">
      <c r="A149" s="717"/>
      <c r="B149" s="120">
        <f>SEPTEMBER!C148</f>
        <v>0</v>
      </c>
      <c r="C149" s="121">
        <f>SEPTEMBER!D148</f>
        <v>0</v>
      </c>
      <c r="D149" s="121">
        <f>SEPTEMBER!E148</f>
        <v>0</v>
      </c>
      <c r="E149" s="121">
        <f>SEPTEMBER!F148</f>
        <v>0</v>
      </c>
      <c r="F149" s="122">
        <f t="shared" si="2"/>
        <v>0</v>
      </c>
      <c r="G149" s="123">
        <f>SEPTEMBER!H148</f>
        <v>0</v>
      </c>
      <c r="H149" s="181">
        <f>SEPTEMBER!I148</f>
        <v>0</v>
      </c>
      <c r="I149" s="160">
        <f>SEPTEMBER!R148</f>
        <v>0</v>
      </c>
      <c r="J149" s="124">
        <f>SEPTEMBER!S148</f>
        <v>0</v>
      </c>
      <c r="K149" s="176">
        <f>SEPTEMBER!T148</f>
        <v>0</v>
      </c>
      <c r="L149" s="120">
        <f>SEPTEMBER!U148</f>
        <v>0</v>
      </c>
      <c r="M149" s="123">
        <f>SEPTEMBER!V148</f>
        <v>0</v>
      </c>
      <c r="N149" s="123">
        <f>SEPTEMBER!W148</f>
        <v>0</v>
      </c>
      <c r="O149" s="125">
        <f>SEPTEMBER!X148</f>
        <v>0</v>
      </c>
      <c r="P149" s="126">
        <f>SEPTEMBER!Y148</f>
        <v>0</v>
      </c>
      <c r="Q149" s="222" t="b">
        <f>IF(LEFT(SEPTEMBER!L148,1)="V",SEPTEMBER!R148+SEPTEMBER!U148)</f>
        <v>0</v>
      </c>
      <c r="R149" s="241">
        <f>SEPTEMBER!Z148</f>
        <v>0</v>
      </c>
      <c r="S149" s="242">
        <f>SEPTEMBER!AB148</f>
        <v>0</v>
      </c>
    </row>
    <row r="150" spans="1:19" ht="12.75" customHeight="1" x14ac:dyDescent="0.2">
      <c r="A150" s="717"/>
      <c r="B150" s="120">
        <f>SEPTEMBER!C149</f>
        <v>0</v>
      </c>
      <c r="C150" s="121">
        <f>SEPTEMBER!D149</f>
        <v>0</v>
      </c>
      <c r="D150" s="121">
        <f>SEPTEMBER!E149</f>
        <v>0</v>
      </c>
      <c r="E150" s="121">
        <f>SEPTEMBER!F149</f>
        <v>0</v>
      </c>
      <c r="F150" s="122">
        <f t="shared" si="2"/>
        <v>0</v>
      </c>
      <c r="G150" s="123">
        <f>SEPTEMBER!H149</f>
        <v>0</v>
      </c>
      <c r="H150" s="181">
        <f>SEPTEMBER!I149</f>
        <v>0</v>
      </c>
      <c r="I150" s="160">
        <f>SEPTEMBER!R149</f>
        <v>0</v>
      </c>
      <c r="J150" s="124">
        <f>SEPTEMBER!S149</f>
        <v>0</v>
      </c>
      <c r="K150" s="176">
        <f>SEPTEMBER!T149</f>
        <v>0</v>
      </c>
      <c r="L150" s="120">
        <f>SEPTEMBER!U149</f>
        <v>0</v>
      </c>
      <c r="M150" s="123">
        <f>SEPTEMBER!V149</f>
        <v>0</v>
      </c>
      <c r="N150" s="123">
        <f>SEPTEMBER!W149</f>
        <v>0</v>
      </c>
      <c r="O150" s="125">
        <f>SEPTEMBER!X149</f>
        <v>0</v>
      </c>
      <c r="P150" s="126">
        <f>SEPTEMBER!Y149</f>
        <v>0</v>
      </c>
      <c r="Q150" s="222" t="b">
        <f>IF(LEFT(SEPTEMBER!L149,1)="V",SEPTEMBER!R149+SEPTEMBER!U149)</f>
        <v>0</v>
      </c>
      <c r="R150" s="241">
        <f>SEPTEMBER!Z149</f>
        <v>0</v>
      </c>
      <c r="S150" s="242">
        <f>SEPTEMBER!AB149</f>
        <v>0</v>
      </c>
    </row>
    <row r="151" spans="1:19" ht="13.5" customHeight="1" thickBot="1" x14ac:dyDescent="0.25">
      <c r="A151" s="718"/>
      <c r="B151" s="127" t="e">
        <f>SEPTEMBER!C150</f>
        <v>#REF!</v>
      </c>
      <c r="C151" s="128">
        <f>SEPTEMBER!D150</f>
        <v>0</v>
      </c>
      <c r="D151" s="128">
        <f>SEPTEMBER!E150</f>
        <v>0</v>
      </c>
      <c r="E151" s="128">
        <f>SEPTEMBER!F150</f>
        <v>0</v>
      </c>
      <c r="F151" s="129">
        <f t="shared" si="2"/>
        <v>0</v>
      </c>
      <c r="G151" s="130">
        <f>SEPTEMBER!H150</f>
        <v>0</v>
      </c>
      <c r="H151" s="182">
        <f>SEPTEMBER!I150</f>
        <v>0</v>
      </c>
      <c r="I151" s="161">
        <f>SEPTEMBER!R150</f>
        <v>0</v>
      </c>
      <c r="J151" s="131">
        <f>SEPTEMBER!S150</f>
        <v>0</v>
      </c>
      <c r="K151" s="178">
        <f>SEPTEMBER!T150</f>
        <v>0</v>
      </c>
      <c r="L151" s="127">
        <f>SEPTEMBER!U150</f>
        <v>0</v>
      </c>
      <c r="M151" s="130">
        <f>SEPTEMBER!V150</f>
        <v>0</v>
      </c>
      <c r="N151" s="130">
        <f>SEPTEMBER!W150</f>
        <v>0</v>
      </c>
      <c r="O151" s="132">
        <f>SEPTEMBER!X150</f>
        <v>0</v>
      </c>
      <c r="P151" s="133">
        <f>SEPTEMBER!Y150</f>
        <v>0</v>
      </c>
      <c r="Q151" s="224" t="b">
        <f>IF(LEFT(SEPTEMBER!L150,1)="V",SEPTEMBER!R150+SEPTEMBER!U150)</f>
        <v>0</v>
      </c>
      <c r="R151" s="243">
        <f>SEPTEMBER!Z150</f>
        <v>0</v>
      </c>
      <c r="S151" s="244">
        <f>SEPTEMBER!AB150</f>
        <v>0</v>
      </c>
    </row>
    <row r="152" spans="1:19" ht="12.75" customHeight="1" x14ac:dyDescent="0.2">
      <c r="A152" s="716">
        <f>SEPTEMBER!B151</f>
        <v>43007</v>
      </c>
      <c r="B152" s="113">
        <f>SEPTEMBER!C151</f>
        <v>0</v>
      </c>
      <c r="C152" s="114">
        <f>SEPTEMBER!D151</f>
        <v>0</v>
      </c>
      <c r="D152" s="114">
        <f>SEPTEMBER!E151</f>
        <v>0</v>
      </c>
      <c r="E152" s="114">
        <f>SEPTEMBER!F151</f>
        <v>0</v>
      </c>
      <c r="F152" s="115">
        <f t="shared" si="2"/>
        <v>0</v>
      </c>
      <c r="G152" s="116">
        <f>SEPTEMBER!H151</f>
        <v>0</v>
      </c>
      <c r="H152" s="180">
        <f>SEPTEMBER!I151</f>
        <v>0</v>
      </c>
      <c r="I152" s="159">
        <f>SEPTEMBER!R151</f>
        <v>0</v>
      </c>
      <c r="J152" s="117">
        <f>SEPTEMBER!S151</f>
        <v>0</v>
      </c>
      <c r="K152" s="175">
        <f>SEPTEMBER!T151</f>
        <v>0</v>
      </c>
      <c r="L152" s="113">
        <f>SEPTEMBER!U151</f>
        <v>0</v>
      </c>
      <c r="M152" s="116">
        <f>SEPTEMBER!V151</f>
        <v>0</v>
      </c>
      <c r="N152" s="116">
        <f>SEPTEMBER!W151</f>
        <v>0</v>
      </c>
      <c r="O152" s="118">
        <f>SEPTEMBER!X151</f>
        <v>0</v>
      </c>
      <c r="P152" s="119">
        <f>SEPTEMBER!Y151</f>
        <v>0</v>
      </c>
      <c r="Q152" s="221" t="b">
        <f>IF(LEFT(SEPTEMBER!L151,1)="V",SEPTEMBER!R151+SEPTEMBER!U151)</f>
        <v>0</v>
      </c>
      <c r="R152" s="239">
        <f>SEPTEMBER!Z151</f>
        <v>0</v>
      </c>
      <c r="S152" s="240">
        <f>SEPTEMBER!AB151</f>
        <v>0</v>
      </c>
    </row>
    <row r="153" spans="1:19" ht="12.75" customHeight="1" x14ac:dyDescent="0.2">
      <c r="A153" s="717"/>
      <c r="B153" s="120">
        <f>SEPTEMBER!C152</f>
        <v>0</v>
      </c>
      <c r="C153" s="121">
        <f>SEPTEMBER!D152</f>
        <v>0</v>
      </c>
      <c r="D153" s="121">
        <f>SEPTEMBER!E152</f>
        <v>0</v>
      </c>
      <c r="E153" s="121">
        <f>SEPTEMBER!F152</f>
        <v>0</v>
      </c>
      <c r="F153" s="122">
        <f t="shared" si="2"/>
        <v>0</v>
      </c>
      <c r="G153" s="123">
        <f>SEPTEMBER!H152</f>
        <v>0</v>
      </c>
      <c r="H153" s="181">
        <f>SEPTEMBER!I152</f>
        <v>0</v>
      </c>
      <c r="I153" s="160">
        <f>SEPTEMBER!R152</f>
        <v>0</v>
      </c>
      <c r="J153" s="124">
        <f>SEPTEMBER!S152</f>
        <v>0</v>
      </c>
      <c r="K153" s="176">
        <f>SEPTEMBER!T152</f>
        <v>0</v>
      </c>
      <c r="L153" s="120">
        <f>SEPTEMBER!U152</f>
        <v>0</v>
      </c>
      <c r="M153" s="123">
        <f>SEPTEMBER!V152</f>
        <v>0</v>
      </c>
      <c r="N153" s="123">
        <f>SEPTEMBER!W152</f>
        <v>0</v>
      </c>
      <c r="O153" s="125">
        <f>SEPTEMBER!X152</f>
        <v>0</v>
      </c>
      <c r="P153" s="126">
        <f>SEPTEMBER!Y152</f>
        <v>0</v>
      </c>
      <c r="Q153" s="222" t="b">
        <f>IF(LEFT(SEPTEMBER!L152,1)="V",SEPTEMBER!R152+SEPTEMBER!U152)</f>
        <v>0</v>
      </c>
      <c r="R153" s="241">
        <f>SEPTEMBER!Z152</f>
        <v>0</v>
      </c>
      <c r="S153" s="242">
        <f>SEPTEMBER!AB152</f>
        <v>0</v>
      </c>
    </row>
    <row r="154" spans="1:19" ht="12.75" customHeight="1" x14ac:dyDescent="0.2">
      <c r="A154" s="717"/>
      <c r="B154" s="120">
        <f>SEPTEMBER!C153</f>
        <v>0</v>
      </c>
      <c r="C154" s="121">
        <f>SEPTEMBER!D153</f>
        <v>0</v>
      </c>
      <c r="D154" s="121">
        <f>SEPTEMBER!E153</f>
        <v>0</v>
      </c>
      <c r="E154" s="121">
        <f>SEPTEMBER!F153</f>
        <v>0</v>
      </c>
      <c r="F154" s="122">
        <f t="shared" si="2"/>
        <v>0</v>
      </c>
      <c r="G154" s="123">
        <f>SEPTEMBER!H153</f>
        <v>0</v>
      </c>
      <c r="H154" s="181">
        <f>SEPTEMBER!I153</f>
        <v>0</v>
      </c>
      <c r="I154" s="160">
        <f>SEPTEMBER!R153</f>
        <v>0</v>
      </c>
      <c r="J154" s="124">
        <f>SEPTEMBER!S153</f>
        <v>0</v>
      </c>
      <c r="K154" s="176">
        <f>SEPTEMBER!T153</f>
        <v>0</v>
      </c>
      <c r="L154" s="120">
        <f>SEPTEMBER!U153</f>
        <v>0</v>
      </c>
      <c r="M154" s="123">
        <f>SEPTEMBER!V153</f>
        <v>0</v>
      </c>
      <c r="N154" s="123">
        <f>SEPTEMBER!W153</f>
        <v>0</v>
      </c>
      <c r="O154" s="125">
        <f>SEPTEMBER!X153</f>
        <v>0</v>
      </c>
      <c r="P154" s="126">
        <f>SEPTEMBER!Y153</f>
        <v>0</v>
      </c>
      <c r="Q154" s="222" t="b">
        <f>IF(LEFT(SEPTEMBER!L153,1)="V",SEPTEMBER!R153+SEPTEMBER!U153)</f>
        <v>0</v>
      </c>
      <c r="R154" s="241">
        <f>SEPTEMBER!Z153</f>
        <v>0</v>
      </c>
      <c r="S154" s="242">
        <f>SEPTEMBER!AB153</f>
        <v>0</v>
      </c>
    </row>
    <row r="155" spans="1:19" ht="12.75" customHeight="1" x14ac:dyDescent="0.2">
      <c r="A155" s="717"/>
      <c r="B155" s="120">
        <f>SEPTEMBER!C154</f>
        <v>0</v>
      </c>
      <c r="C155" s="121">
        <f>SEPTEMBER!D154</f>
        <v>0</v>
      </c>
      <c r="D155" s="121">
        <f>SEPTEMBER!E154</f>
        <v>0</v>
      </c>
      <c r="E155" s="121">
        <f>SEPTEMBER!F154</f>
        <v>0</v>
      </c>
      <c r="F155" s="122">
        <f t="shared" si="2"/>
        <v>0</v>
      </c>
      <c r="G155" s="123">
        <f>SEPTEMBER!H154</f>
        <v>0</v>
      </c>
      <c r="H155" s="181">
        <f>SEPTEMBER!I154</f>
        <v>0</v>
      </c>
      <c r="I155" s="160">
        <f>SEPTEMBER!R154</f>
        <v>0</v>
      </c>
      <c r="J155" s="124">
        <f>SEPTEMBER!S154</f>
        <v>0</v>
      </c>
      <c r="K155" s="176">
        <f>SEPTEMBER!T154</f>
        <v>0</v>
      </c>
      <c r="L155" s="120">
        <f>SEPTEMBER!U154</f>
        <v>0</v>
      </c>
      <c r="M155" s="123">
        <f>SEPTEMBER!V154</f>
        <v>0</v>
      </c>
      <c r="N155" s="123">
        <f>SEPTEMBER!W154</f>
        <v>0</v>
      </c>
      <c r="O155" s="125">
        <f>SEPTEMBER!X154</f>
        <v>0</v>
      </c>
      <c r="P155" s="126">
        <f>SEPTEMBER!Y154</f>
        <v>0</v>
      </c>
      <c r="Q155" s="222" t="b">
        <f>IF(LEFT(SEPTEMBER!L154,1)="V",SEPTEMBER!R154+SEPTEMBER!U154)</f>
        <v>0</v>
      </c>
      <c r="R155" s="241">
        <f>SEPTEMBER!Z154</f>
        <v>0</v>
      </c>
      <c r="S155" s="242">
        <f>SEPTEMBER!AB154</f>
        <v>0</v>
      </c>
    </row>
    <row r="156" spans="1:19" ht="13.5" customHeight="1" thickBot="1" x14ac:dyDescent="0.25">
      <c r="A156" s="718"/>
      <c r="B156" s="127" t="e">
        <f>SEPTEMBER!C155</f>
        <v>#REF!</v>
      </c>
      <c r="C156" s="128">
        <f>SEPTEMBER!D155</f>
        <v>0</v>
      </c>
      <c r="D156" s="128">
        <f>SEPTEMBER!E155</f>
        <v>0</v>
      </c>
      <c r="E156" s="128">
        <f>SEPTEMBER!F155</f>
        <v>0</v>
      </c>
      <c r="F156" s="129">
        <f t="shared" si="2"/>
        <v>0</v>
      </c>
      <c r="G156" s="130">
        <f>SEPTEMBER!H155</f>
        <v>0</v>
      </c>
      <c r="H156" s="182">
        <f>SEPTEMBER!I155</f>
        <v>0</v>
      </c>
      <c r="I156" s="161">
        <f>SEPTEMBER!R155</f>
        <v>0</v>
      </c>
      <c r="J156" s="131">
        <f>SEPTEMBER!S155</f>
        <v>0</v>
      </c>
      <c r="K156" s="178">
        <f>SEPTEMBER!T155</f>
        <v>0</v>
      </c>
      <c r="L156" s="127">
        <f>SEPTEMBER!U155</f>
        <v>0</v>
      </c>
      <c r="M156" s="130">
        <f>SEPTEMBER!V155</f>
        <v>0</v>
      </c>
      <c r="N156" s="130">
        <f>SEPTEMBER!W155</f>
        <v>0</v>
      </c>
      <c r="O156" s="132">
        <f>SEPTEMBER!X155</f>
        <v>0</v>
      </c>
      <c r="P156" s="133">
        <f>SEPTEMBER!Y155</f>
        <v>0</v>
      </c>
      <c r="Q156" s="224" t="b">
        <f>IF(LEFT(SEPTEMBER!L155,1)="V",SEPTEMBER!R155+SEPTEMBER!U155)</f>
        <v>0</v>
      </c>
      <c r="R156" s="243">
        <f>SEPTEMBER!Z155</f>
        <v>0</v>
      </c>
      <c r="S156" s="244">
        <f>SEPTEMBER!AB155</f>
        <v>0</v>
      </c>
    </row>
    <row r="157" spans="1:19" ht="13.5" thickBot="1" x14ac:dyDescent="0.25">
      <c r="A157" s="148"/>
      <c r="F157" s="319">
        <f>SUM($F$7:$F$156)</f>
        <v>0</v>
      </c>
      <c r="I157" s="233">
        <f>SUM($I$7:$I$156)</f>
        <v>0</v>
      </c>
      <c r="J157" s="365">
        <f>SUM($J$7:$J$156)</f>
        <v>0</v>
      </c>
      <c r="K157" s="321">
        <f>SUM($K$7:$K$156)</f>
        <v>0</v>
      </c>
      <c r="L157" s="233">
        <f>SUM($L$7:$L$156)</f>
        <v>0</v>
      </c>
      <c r="M157" s="233">
        <f>SUM($M$7:$M$156)</f>
        <v>0</v>
      </c>
      <c r="N157" s="322"/>
      <c r="O157" s="324">
        <f>SUM($O$7:$O$156)</f>
        <v>0</v>
      </c>
      <c r="P157" s="325">
        <f>SUM($P$7:$P$156)</f>
        <v>0</v>
      </c>
      <c r="Q157" s="233">
        <f>SUM($Q$7:$Q$156)</f>
        <v>0</v>
      </c>
      <c r="R157" s="387">
        <f>SUM($R$7:$R$156)</f>
        <v>0</v>
      </c>
      <c r="S157" s="387">
        <f>SUM($S$7:$S$156)</f>
        <v>0</v>
      </c>
    </row>
    <row r="158" spans="1:19" x14ac:dyDescent="0.2">
      <c r="A158" s="148"/>
      <c r="F158" s="711" t="s">
        <v>38</v>
      </c>
      <c r="G158" s="719"/>
      <c r="H158" s="164"/>
      <c r="I158" s="320" t="s">
        <v>75</v>
      </c>
      <c r="J158" s="364" t="s">
        <v>92</v>
      </c>
      <c r="K158" s="362" t="s">
        <v>78</v>
      </c>
      <c r="L158" s="320" t="s">
        <v>75</v>
      </c>
      <c r="M158" s="364" t="s">
        <v>92</v>
      </c>
      <c r="O158" s="323" t="s">
        <v>72</v>
      </c>
      <c r="P158" s="323" t="s">
        <v>78</v>
      </c>
      <c r="Q158" s="318" t="s">
        <v>84</v>
      </c>
      <c r="R158" s="323" t="s">
        <v>85</v>
      </c>
      <c r="S158" s="326" t="s">
        <v>86</v>
      </c>
    </row>
    <row r="159" spans="1:19" ht="13.5" thickBot="1" x14ac:dyDescent="0.25">
      <c r="A159" s="148"/>
      <c r="F159" s="162"/>
      <c r="G159" s="163"/>
      <c r="H159" s="164"/>
      <c r="I159" s="154" t="s">
        <v>76</v>
      </c>
      <c r="J159" s="363" t="s">
        <v>93</v>
      </c>
      <c r="L159" s="154" t="s">
        <v>77</v>
      </c>
      <c r="M159" s="363" t="s">
        <v>93</v>
      </c>
    </row>
    <row r="160" spans="1:19" ht="13.5" thickBot="1" x14ac:dyDescent="0.25">
      <c r="A160" s="148"/>
      <c r="F160" s="162"/>
      <c r="G160" s="163"/>
      <c r="H160" s="164"/>
      <c r="R160" s="233">
        <f>R157+S157</f>
        <v>0</v>
      </c>
      <c r="S160" s="202" t="s">
        <v>87</v>
      </c>
    </row>
  </sheetData>
  <sheetProtection selectLockedCells="1"/>
  <mergeCells count="37">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R5:S5"/>
    <mergeCell ref="L5:P5"/>
    <mergeCell ref="F158:G158"/>
    <mergeCell ref="I2:K2"/>
    <mergeCell ref="I3:K3"/>
    <mergeCell ref="I5:K5"/>
    <mergeCell ref="B5:H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Blad14"/>
  <dimension ref="A1:X165"/>
  <sheetViews>
    <sheetView showZeros="0" workbookViewId="0">
      <pane ySplit="6" topLeftCell="A7" activePane="bottomLeft" state="frozen"/>
      <selection pane="bottomLeft" activeCell="A157" sqref="A7:A161"/>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 width="9.140625" style="82"/>
    <col min="17" max="17" width="9.42578125" style="82" bestFit="1" customWidth="1"/>
    <col min="18"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670" t="e">
        <f>JANUARI!#REF!</f>
        <v>#REF!</v>
      </c>
      <c r="J3" s="670"/>
      <c r="K3" s="67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5"/>
      <c r="I5" s="704" t="s">
        <v>16</v>
      </c>
      <c r="J5" s="705"/>
      <c r="K5" s="706"/>
      <c r="L5" s="707"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OKTOBER!B6</f>
        <v>43008</v>
      </c>
      <c r="B7" s="185">
        <f>OKTOBER!C6</f>
        <v>0</v>
      </c>
      <c r="C7" s="155">
        <f>OKTOBER!D6</f>
        <v>0</v>
      </c>
      <c r="D7" s="155">
        <f>OKTOBER!E6</f>
        <v>0</v>
      </c>
      <c r="E7" s="155">
        <f>OKTOBER!F6</f>
        <v>0</v>
      </c>
      <c r="F7" s="115">
        <f t="shared" ref="F7:F70" si="0">D7-C7-E7</f>
        <v>0</v>
      </c>
      <c r="G7" s="116">
        <f>OKTOBER!H6</f>
        <v>0</v>
      </c>
      <c r="H7" s="180">
        <f>OKTOBER!I6</f>
        <v>0</v>
      </c>
      <c r="I7" s="159">
        <f>OKTOBER!R6</f>
        <v>0</v>
      </c>
      <c r="J7" s="117">
        <f>OKTOBER!S6</f>
        <v>0</v>
      </c>
      <c r="K7" s="175">
        <f>OKTOBER!T6</f>
        <v>0</v>
      </c>
      <c r="L7" s="113">
        <f>OKTOBER!U6</f>
        <v>0</v>
      </c>
      <c r="M7" s="116">
        <f>OKTOBER!V6</f>
        <v>0</v>
      </c>
      <c r="N7" s="116">
        <f>OKTOBER!W6</f>
        <v>0</v>
      </c>
      <c r="O7" s="118">
        <f>OKTOBER!X6</f>
        <v>0</v>
      </c>
      <c r="P7" s="119">
        <f>OKTOBER!Y6</f>
        <v>0</v>
      </c>
      <c r="Q7" s="221" t="b">
        <f>IF(LEFT(OKTOBER!L6,1)="V",OKTOBER!R6+OKTOBER!U6)</f>
        <v>0</v>
      </c>
      <c r="R7" s="239">
        <f>OKTOBER!Z6</f>
        <v>0</v>
      </c>
      <c r="S7" s="240">
        <f>OKTOBER!AB6</f>
        <v>0</v>
      </c>
    </row>
    <row r="8" spans="1:24" ht="12.75" customHeight="1" x14ac:dyDescent="0.2">
      <c r="A8" s="717"/>
      <c r="B8" s="186">
        <f>OKTOBER!C7</f>
        <v>0</v>
      </c>
      <c r="C8" s="156">
        <f>OKTOBER!D7</f>
        <v>0</v>
      </c>
      <c r="D8" s="156">
        <f>OKTOBER!E7</f>
        <v>0</v>
      </c>
      <c r="E8" s="156">
        <f>OKTOBER!F7</f>
        <v>0</v>
      </c>
      <c r="F8" s="122">
        <f t="shared" si="0"/>
        <v>0</v>
      </c>
      <c r="G8" s="123">
        <f>OKTOBER!H7</f>
        <v>0</v>
      </c>
      <c r="H8" s="181">
        <f>OKTOBER!I7</f>
        <v>0</v>
      </c>
      <c r="I8" s="160">
        <f>OKTOBER!R7</f>
        <v>0</v>
      </c>
      <c r="J8" s="124">
        <f>OKTOBER!S7</f>
        <v>0</v>
      </c>
      <c r="K8" s="176">
        <f>OKTOBER!T7</f>
        <v>0</v>
      </c>
      <c r="L8" s="120">
        <f>OKTOBER!U7</f>
        <v>0</v>
      </c>
      <c r="M8" s="123">
        <f>OKTOBER!V7</f>
        <v>0</v>
      </c>
      <c r="N8" s="123">
        <f>OKTOBER!W7</f>
        <v>0</v>
      </c>
      <c r="O8" s="125">
        <f>OKTOBER!X7</f>
        <v>0</v>
      </c>
      <c r="P8" s="126">
        <f>OKTOBER!Y7</f>
        <v>0</v>
      </c>
      <c r="Q8" s="222" t="b">
        <f>IF(LEFT(OKTOBER!L7,1)="V",OKTOBER!R7+OKTOBER!U7)</f>
        <v>0</v>
      </c>
      <c r="R8" s="241">
        <f>OKTOBER!Z7</f>
        <v>0</v>
      </c>
      <c r="S8" s="242">
        <f>OKTOBER!AB7</f>
        <v>0</v>
      </c>
    </row>
    <row r="9" spans="1:24" ht="12.75" customHeight="1" x14ac:dyDescent="0.2">
      <c r="A9" s="717"/>
      <c r="B9" s="186">
        <f>OKTOBER!C8</f>
        <v>0</v>
      </c>
      <c r="C9" s="156">
        <f>OKTOBER!D8</f>
        <v>0</v>
      </c>
      <c r="D9" s="156">
        <f>OKTOBER!E8</f>
        <v>0</v>
      </c>
      <c r="E9" s="156">
        <f>OKTOBER!F8</f>
        <v>0</v>
      </c>
      <c r="F9" s="122">
        <f t="shared" si="0"/>
        <v>0</v>
      </c>
      <c r="G9" s="123">
        <f>OKTOBER!H8</f>
        <v>0</v>
      </c>
      <c r="H9" s="181">
        <f>OKTOBER!I8</f>
        <v>0</v>
      </c>
      <c r="I9" s="160">
        <f>OKTOBER!R8</f>
        <v>0</v>
      </c>
      <c r="J9" s="124">
        <f>OKTOBER!S8</f>
        <v>0</v>
      </c>
      <c r="K9" s="176">
        <f>OKTOBER!T8</f>
        <v>0</v>
      </c>
      <c r="L9" s="120">
        <f>OKTOBER!U8</f>
        <v>0</v>
      </c>
      <c r="M9" s="123">
        <f>OKTOBER!V8</f>
        <v>0</v>
      </c>
      <c r="N9" s="123">
        <f>OKTOBER!W8</f>
        <v>0</v>
      </c>
      <c r="O9" s="125">
        <f>OKTOBER!X8</f>
        <v>0</v>
      </c>
      <c r="P9" s="126">
        <f>OKTOBER!Y8</f>
        <v>0</v>
      </c>
      <c r="Q9" s="222" t="b">
        <f>IF(LEFT(OKTOBER!L8,1)="V",OKTOBER!R8+OKTOBER!U8)</f>
        <v>0</v>
      </c>
      <c r="R9" s="241">
        <f>OKTOBER!Z8</f>
        <v>0</v>
      </c>
      <c r="S9" s="242">
        <f>OKTOBER!AB8</f>
        <v>0</v>
      </c>
    </row>
    <row r="10" spans="1:24" ht="12.75" customHeight="1" x14ac:dyDescent="0.2">
      <c r="A10" s="717"/>
      <c r="B10" s="186">
        <f>OKTOBER!C9</f>
        <v>0</v>
      </c>
      <c r="C10" s="156">
        <f>OKTOBER!D9</f>
        <v>0</v>
      </c>
      <c r="D10" s="156">
        <f>OKTOBER!E9</f>
        <v>0</v>
      </c>
      <c r="E10" s="156">
        <f>OKTOBER!F9</f>
        <v>0</v>
      </c>
      <c r="F10" s="122">
        <f t="shared" si="0"/>
        <v>0</v>
      </c>
      <c r="G10" s="123">
        <f>OKTOBER!H9</f>
        <v>0</v>
      </c>
      <c r="H10" s="181">
        <f>OKTOBER!I9</f>
        <v>0</v>
      </c>
      <c r="I10" s="160">
        <f>OKTOBER!R9</f>
        <v>0</v>
      </c>
      <c r="J10" s="124">
        <f>OKTOBER!S9</f>
        <v>0</v>
      </c>
      <c r="K10" s="176">
        <f>OKTOBER!T9</f>
        <v>0</v>
      </c>
      <c r="L10" s="120">
        <f>OKTOBER!U9</f>
        <v>0</v>
      </c>
      <c r="M10" s="123">
        <f>OKTOBER!V9</f>
        <v>0</v>
      </c>
      <c r="N10" s="123">
        <f>OKTOBER!W9</f>
        <v>0</v>
      </c>
      <c r="O10" s="125">
        <f>OKTOBER!X9</f>
        <v>0</v>
      </c>
      <c r="P10" s="126">
        <f>OKTOBER!Y9</f>
        <v>0</v>
      </c>
      <c r="Q10" s="222" t="b">
        <f>IF(LEFT(OKTOBER!L9,1)="V",OKTOBER!R9+OKTOBER!U9)</f>
        <v>0</v>
      </c>
      <c r="R10" s="241">
        <f>OKTOBER!Z9</f>
        <v>0</v>
      </c>
      <c r="S10" s="242">
        <f>OKTOBER!AB9</f>
        <v>0</v>
      </c>
    </row>
    <row r="11" spans="1:24" ht="13.5" customHeight="1" thickBot="1" x14ac:dyDescent="0.25">
      <c r="A11" s="718"/>
      <c r="B11" s="187" t="e">
        <f>OKTOBER!C10</f>
        <v>#REF!</v>
      </c>
      <c r="C11" s="157">
        <f>OKTOBER!D10</f>
        <v>0</v>
      </c>
      <c r="D11" s="157">
        <f>OKTOBER!E10</f>
        <v>0</v>
      </c>
      <c r="E11" s="157">
        <f>OKTOBER!F10</f>
        <v>0</v>
      </c>
      <c r="F11" s="129">
        <f t="shared" si="0"/>
        <v>0</v>
      </c>
      <c r="G11" s="130">
        <f>OKTOBER!H10</f>
        <v>0</v>
      </c>
      <c r="H11" s="182">
        <f>OKTOBER!I10</f>
        <v>0</v>
      </c>
      <c r="I11" s="161">
        <f>OKTOBER!R10</f>
        <v>0</v>
      </c>
      <c r="J11" s="131">
        <f>OKTOBER!S10</f>
        <v>0</v>
      </c>
      <c r="K11" s="178">
        <f>OKTOBER!T10</f>
        <v>0</v>
      </c>
      <c r="L11" s="127">
        <f>OKTOBER!U10</f>
        <v>0</v>
      </c>
      <c r="M11" s="130">
        <f>OKTOBER!V10</f>
        <v>0</v>
      </c>
      <c r="N11" s="130">
        <f>OKTOBER!W10</f>
        <v>0</v>
      </c>
      <c r="O11" s="132">
        <f>OKTOBER!X10</f>
        <v>0</v>
      </c>
      <c r="P11" s="133">
        <f>OKTOBER!Y10</f>
        <v>0</v>
      </c>
      <c r="Q11" s="223" t="b">
        <f>IF(LEFT(OKTOBER!L10,1)="V",OKTOBER!R10+OKTOBER!U10)</f>
        <v>0</v>
      </c>
      <c r="R11" s="243">
        <f>OKTOBER!Z10</f>
        <v>0</v>
      </c>
      <c r="S11" s="244">
        <f>OKTOBER!AB10</f>
        <v>0</v>
      </c>
    </row>
    <row r="12" spans="1:24" ht="12.75" customHeight="1" x14ac:dyDescent="0.2">
      <c r="A12" s="716">
        <f>OKTOBER!B11</f>
        <v>43009</v>
      </c>
      <c r="B12" s="185">
        <f>OKTOBER!C11</f>
        <v>0</v>
      </c>
      <c r="C12" s="155">
        <f>OKTOBER!D11</f>
        <v>0</v>
      </c>
      <c r="D12" s="155">
        <f>OKTOBER!E11</f>
        <v>0</v>
      </c>
      <c r="E12" s="155">
        <f>OKTOBER!F11</f>
        <v>0</v>
      </c>
      <c r="F12" s="115">
        <f t="shared" si="0"/>
        <v>0</v>
      </c>
      <c r="G12" s="116">
        <f>OKTOBER!H11</f>
        <v>0</v>
      </c>
      <c r="H12" s="180">
        <f>OKTOBER!I11</f>
        <v>0</v>
      </c>
      <c r="I12" s="159">
        <f>OKTOBER!R11</f>
        <v>0</v>
      </c>
      <c r="J12" s="117">
        <f>OKTOBER!S11</f>
        <v>0</v>
      </c>
      <c r="K12" s="175">
        <f>OKTOBER!T11</f>
        <v>0</v>
      </c>
      <c r="L12" s="113">
        <f>OKTOBER!U11</f>
        <v>0</v>
      </c>
      <c r="M12" s="116">
        <f>OKTOBER!V11</f>
        <v>0</v>
      </c>
      <c r="N12" s="116">
        <f>OKTOBER!W11</f>
        <v>0</v>
      </c>
      <c r="O12" s="118">
        <f>OKTOBER!X11</f>
        <v>0</v>
      </c>
      <c r="P12" s="119">
        <f>OKTOBER!Y11</f>
        <v>0</v>
      </c>
      <c r="Q12" s="221" t="b">
        <f>IF(LEFT(OKTOBER!L11,1)="V",OKTOBER!R11+OKTOBER!U11)</f>
        <v>0</v>
      </c>
      <c r="R12" s="247">
        <f>OKTOBER!Z11</f>
        <v>0</v>
      </c>
      <c r="S12" s="248">
        <f>OKTOBER!AB11</f>
        <v>0</v>
      </c>
    </row>
    <row r="13" spans="1:24" ht="12.75" customHeight="1" x14ac:dyDescent="0.2">
      <c r="A13" s="717"/>
      <c r="B13" s="186">
        <f>OKTOBER!C12</f>
        <v>0</v>
      </c>
      <c r="C13" s="156">
        <f>OKTOBER!D12</f>
        <v>0</v>
      </c>
      <c r="D13" s="156">
        <f>OKTOBER!E12</f>
        <v>0</v>
      </c>
      <c r="E13" s="156">
        <f>OKTOBER!F12</f>
        <v>0</v>
      </c>
      <c r="F13" s="122">
        <f t="shared" si="0"/>
        <v>0</v>
      </c>
      <c r="G13" s="123">
        <f>OKTOBER!H12</f>
        <v>0</v>
      </c>
      <c r="H13" s="181">
        <f>OKTOBER!I12</f>
        <v>0</v>
      </c>
      <c r="I13" s="160">
        <f>OKTOBER!R12</f>
        <v>0</v>
      </c>
      <c r="J13" s="124">
        <f>OKTOBER!S12</f>
        <v>0</v>
      </c>
      <c r="K13" s="176">
        <f>OKTOBER!T12</f>
        <v>0</v>
      </c>
      <c r="L13" s="120">
        <f>OKTOBER!U12</f>
        <v>0</v>
      </c>
      <c r="M13" s="123">
        <f>OKTOBER!V12</f>
        <v>0</v>
      </c>
      <c r="N13" s="123">
        <f>OKTOBER!W12</f>
        <v>0</v>
      </c>
      <c r="O13" s="125">
        <f>OKTOBER!X12</f>
        <v>0</v>
      </c>
      <c r="P13" s="126">
        <f>OKTOBER!Y12</f>
        <v>0</v>
      </c>
      <c r="Q13" s="222" t="b">
        <f>IF(LEFT(OKTOBER!L12,1)="V",OKTOBER!R12+OKTOBER!U12)</f>
        <v>0</v>
      </c>
      <c r="R13" s="241">
        <f>OKTOBER!Z12</f>
        <v>0</v>
      </c>
      <c r="S13" s="242">
        <f>OKTOBER!AB12</f>
        <v>0</v>
      </c>
    </row>
    <row r="14" spans="1:24" ht="12.75" customHeight="1" x14ac:dyDescent="0.2">
      <c r="A14" s="717"/>
      <c r="B14" s="186">
        <f>OKTOBER!C13</f>
        <v>0</v>
      </c>
      <c r="C14" s="156">
        <f>OKTOBER!D13</f>
        <v>0</v>
      </c>
      <c r="D14" s="156">
        <f>OKTOBER!E13</f>
        <v>0</v>
      </c>
      <c r="E14" s="156">
        <f>OKTOBER!F13</f>
        <v>0</v>
      </c>
      <c r="F14" s="122">
        <f t="shared" si="0"/>
        <v>0</v>
      </c>
      <c r="G14" s="123">
        <f>OKTOBER!H13</f>
        <v>0</v>
      </c>
      <c r="H14" s="181">
        <f>OKTOBER!I13</f>
        <v>0</v>
      </c>
      <c r="I14" s="160">
        <f>OKTOBER!R13</f>
        <v>0</v>
      </c>
      <c r="J14" s="124">
        <f>OKTOBER!S13</f>
        <v>0</v>
      </c>
      <c r="K14" s="176">
        <f>OKTOBER!T13</f>
        <v>0</v>
      </c>
      <c r="L14" s="120">
        <f>OKTOBER!U13</f>
        <v>0</v>
      </c>
      <c r="M14" s="123">
        <f>OKTOBER!V13</f>
        <v>0</v>
      </c>
      <c r="N14" s="123">
        <f>OKTOBER!W13</f>
        <v>0</v>
      </c>
      <c r="O14" s="125">
        <f>OKTOBER!X13</f>
        <v>0</v>
      </c>
      <c r="P14" s="126">
        <f>OKTOBER!Y13</f>
        <v>0</v>
      </c>
      <c r="Q14" s="222" t="b">
        <f>IF(LEFT(OKTOBER!L13,1)="V",OKTOBER!R13+OKTOBER!U13)</f>
        <v>0</v>
      </c>
      <c r="R14" s="241">
        <f>OKTOBER!Z13</f>
        <v>0</v>
      </c>
      <c r="S14" s="242">
        <f>OKTOBER!AB13</f>
        <v>0</v>
      </c>
    </row>
    <row r="15" spans="1:24" ht="12.75" customHeight="1" x14ac:dyDescent="0.2">
      <c r="A15" s="717"/>
      <c r="B15" s="186">
        <f>OKTOBER!C14</f>
        <v>0</v>
      </c>
      <c r="C15" s="156">
        <f>OKTOBER!D14</f>
        <v>0</v>
      </c>
      <c r="D15" s="156">
        <f>OKTOBER!E14</f>
        <v>0</v>
      </c>
      <c r="E15" s="156">
        <f>OKTOBER!F14</f>
        <v>0</v>
      </c>
      <c r="F15" s="122">
        <f t="shared" si="0"/>
        <v>0</v>
      </c>
      <c r="G15" s="123">
        <f>OKTOBER!H14</f>
        <v>0</v>
      </c>
      <c r="H15" s="181">
        <f>OKTOBER!I14</f>
        <v>0</v>
      </c>
      <c r="I15" s="160">
        <f>OKTOBER!R14</f>
        <v>0</v>
      </c>
      <c r="J15" s="124">
        <f>OKTOBER!S14</f>
        <v>0</v>
      </c>
      <c r="K15" s="176">
        <f>OKTOBER!T14</f>
        <v>0</v>
      </c>
      <c r="L15" s="120">
        <f>OKTOBER!U14</f>
        <v>0</v>
      </c>
      <c r="M15" s="123">
        <f>OKTOBER!V14</f>
        <v>0</v>
      </c>
      <c r="N15" s="123">
        <f>OKTOBER!W14</f>
        <v>0</v>
      </c>
      <c r="O15" s="125">
        <f>OKTOBER!X14</f>
        <v>0</v>
      </c>
      <c r="P15" s="126">
        <f>OKTOBER!Y14</f>
        <v>0</v>
      </c>
      <c r="Q15" s="222" t="b">
        <f>IF(LEFT(OKTOBER!L14,1)="V",OKTOBER!R14+OKTOBER!U14)</f>
        <v>0</v>
      </c>
      <c r="R15" s="241">
        <f>OKTOBER!Z14</f>
        <v>0</v>
      </c>
      <c r="S15" s="242">
        <f>OKTOBER!AB14</f>
        <v>0</v>
      </c>
    </row>
    <row r="16" spans="1:24" ht="13.5" customHeight="1" thickBot="1" x14ac:dyDescent="0.25">
      <c r="A16" s="718"/>
      <c r="B16" s="187" t="e">
        <f>OKTOBER!C15</f>
        <v>#REF!</v>
      </c>
      <c r="C16" s="157">
        <f>OKTOBER!D15</f>
        <v>0</v>
      </c>
      <c r="D16" s="157">
        <f>OKTOBER!E15</f>
        <v>0</v>
      </c>
      <c r="E16" s="157">
        <f>OKTOBER!F15</f>
        <v>0</v>
      </c>
      <c r="F16" s="129">
        <f t="shared" si="0"/>
        <v>0</v>
      </c>
      <c r="G16" s="130">
        <f>OKTOBER!H15</f>
        <v>0</v>
      </c>
      <c r="H16" s="182">
        <f>OKTOBER!I15</f>
        <v>0</v>
      </c>
      <c r="I16" s="161">
        <f>OKTOBER!R15</f>
        <v>0</v>
      </c>
      <c r="J16" s="131">
        <f>OKTOBER!S15</f>
        <v>0</v>
      </c>
      <c r="K16" s="178">
        <f>OKTOBER!T15</f>
        <v>0</v>
      </c>
      <c r="L16" s="127">
        <f>OKTOBER!U15</f>
        <v>0</v>
      </c>
      <c r="M16" s="130">
        <f>OKTOBER!V15</f>
        <v>0</v>
      </c>
      <c r="N16" s="130">
        <f>OKTOBER!W15</f>
        <v>0</v>
      </c>
      <c r="O16" s="132">
        <f>OKTOBER!X15</f>
        <v>0</v>
      </c>
      <c r="P16" s="133">
        <f>OKTOBER!Y15</f>
        <v>0</v>
      </c>
      <c r="Q16" s="224" t="b">
        <f>IF(LEFT(OKTOBER!L15,1)="V",OKTOBER!R15+OKTOBER!U15)</f>
        <v>0</v>
      </c>
      <c r="R16" s="245">
        <f>OKTOBER!Z15</f>
        <v>0</v>
      </c>
      <c r="S16" s="246">
        <f>OKTOBER!AB15</f>
        <v>0</v>
      </c>
    </row>
    <row r="17" spans="1:19" ht="12.75" customHeight="1" x14ac:dyDescent="0.2">
      <c r="A17" s="716">
        <f>OKTOBER!B16</f>
        <v>43010</v>
      </c>
      <c r="B17" s="185">
        <f>OKTOBER!C16</f>
        <v>0</v>
      </c>
      <c r="C17" s="155">
        <f>OKTOBER!D16</f>
        <v>0</v>
      </c>
      <c r="D17" s="155">
        <f>OKTOBER!E16</f>
        <v>0</v>
      </c>
      <c r="E17" s="155">
        <f>OKTOBER!F16</f>
        <v>0</v>
      </c>
      <c r="F17" s="115">
        <f t="shared" si="0"/>
        <v>0</v>
      </c>
      <c r="G17" s="116">
        <f>OKTOBER!H16</f>
        <v>0</v>
      </c>
      <c r="H17" s="180">
        <f>OKTOBER!I16</f>
        <v>0</v>
      </c>
      <c r="I17" s="159">
        <f>OKTOBER!R16</f>
        <v>0</v>
      </c>
      <c r="J17" s="117">
        <f>OKTOBER!S16</f>
        <v>0</v>
      </c>
      <c r="K17" s="175">
        <f>OKTOBER!T16</f>
        <v>0</v>
      </c>
      <c r="L17" s="113">
        <f>OKTOBER!U16</f>
        <v>0</v>
      </c>
      <c r="M17" s="116">
        <f>OKTOBER!V16</f>
        <v>0</v>
      </c>
      <c r="N17" s="116">
        <f>OKTOBER!W16</f>
        <v>0</v>
      </c>
      <c r="O17" s="118">
        <f>OKTOBER!X16</f>
        <v>0</v>
      </c>
      <c r="P17" s="119">
        <f>OKTOBER!Y16</f>
        <v>0</v>
      </c>
      <c r="Q17" s="225" t="b">
        <f>IF(LEFT(OKTOBER!L16,1)="V",OKTOBER!R16+OKTOBER!U16)</f>
        <v>0</v>
      </c>
      <c r="R17" s="239">
        <f>OKTOBER!Z16</f>
        <v>0</v>
      </c>
      <c r="S17" s="240">
        <f>OKTOBER!AB16</f>
        <v>0</v>
      </c>
    </row>
    <row r="18" spans="1:19" ht="12.75" customHeight="1" x14ac:dyDescent="0.2">
      <c r="A18" s="717"/>
      <c r="B18" s="186">
        <f>OKTOBER!C17</f>
        <v>0</v>
      </c>
      <c r="C18" s="156">
        <f>OKTOBER!D17</f>
        <v>0</v>
      </c>
      <c r="D18" s="156">
        <f>OKTOBER!E17</f>
        <v>0</v>
      </c>
      <c r="E18" s="156">
        <f>OKTOBER!F17</f>
        <v>0</v>
      </c>
      <c r="F18" s="122">
        <f t="shared" si="0"/>
        <v>0</v>
      </c>
      <c r="G18" s="123">
        <f>OKTOBER!H17</f>
        <v>0</v>
      </c>
      <c r="H18" s="181">
        <f>OKTOBER!I17</f>
        <v>0</v>
      </c>
      <c r="I18" s="160">
        <f>OKTOBER!R17</f>
        <v>0</v>
      </c>
      <c r="J18" s="124">
        <f>OKTOBER!S17</f>
        <v>0</v>
      </c>
      <c r="K18" s="176">
        <f>OKTOBER!T17</f>
        <v>0</v>
      </c>
      <c r="L18" s="120">
        <f>OKTOBER!U17</f>
        <v>0</v>
      </c>
      <c r="M18" s="123">
        <f>OKTOBER!V17</f>
        <v>0</v>
      </c>
      <c r="N18" s="123">
        <f>OKTOBER!W17</f>
        <v>0</v>
      </c>
      <c r="O18" s="125">
        <f>OKTOBER!X17</f>
        <v>0</v>
      </c>
      <c r="P18" s="126">
        <f>OKTOBER!Y17</f>
        <v>0</v>
      </c>
      <c r="Q18" s="222" t="b">
        <f>IF(LEFT(OKTOBER!L17,1)="V",OKTOBER!R17+OKTOBER!U17)</f>
        <v>0</v>
      </c>
      <c r="R18" s="241">
        <f>OKTOBER!Z17</f>
        <v>0</v>
      </c>
      <c r="S18" s="242">
        <f>OKTOBER!AB17</f>
        <v>0</v>
      </c>
    </row>
    <row r="19" spans="1:19" ht="12.75" customHeight="1" x14ac:dyDescent="0.2">
      <c r="A19" s="717"/>
      <c r="B19" s="186">
        <f>OKTOBER!C18</f>
        <v>0</v>
      </c>
      <c r="C19" s="156">
        <f>OKTOBER!D18</f>
        <v>0</v>
      </c>
      <c r="D19" s="156">
        <f>OKTOBER!E18</f>
        <v>0</v>
      </c>
      <c r="E19" s="156">
        <f>OKTOBER!F18</f>
        <v>0</v>
      </c>
      <c r="F19" s="122">
        <f t="shared" si="0"/>
        <v>0</v>
      </c>
      <c r="G19" s="123">
        <f>OKTOBER!H18</f>
        <v>0</v>
      </c>
      <c r="H19" s="181">
        <f>OKTOBER!I18</f>
        <v>0</v>
      </c>
      <c r="I19" s="160">
        <f>OKTOBER!R18</f>
        <v>0</v>
      </c>
      <c r="J19" s="124">
        <f>OKTOBER!S18</f>
        <v>0</v>
      </c>
      <c r="K19" s="176">
        <f>OKTOBER!T18</f>
        <v>0</v>
      </c>
      <c r="L19" s="120">
        <f>OKTOBER!U18</f>
        <v>0</v>
      </c>
      <c r="M19" s="123">
        <f>OKTOBER!V18</f>
        <v>0</v>
      </c>
      <c r="N19" s="123">
        <f>OKTOBER!W18</f>
        <v>0</v>
      </c>
      <c r="O19" s="125">
        <f>OKTOBER!X18</f>
        <v>0</v>
      </c>
      <c r="P19" s="126">
        <f>OKTOBER!Y18</f>
        <v>0</v>
      </c>
      <c r="Q19" s="222" t="b">
        <f>IF(LEFT(OKTOBER!L18,1)="V",OKTOBER!R18+OKTOBER!U18)</f>
        <v>0</v>
      </c>
      <c r="R19" s="241">
        <f>OKTOBER!Z18</f>
        <v>0</v>
      </c>
      <c r="S19" s="242">
        <f>OKTOBER!AB18</f>
        <v>0</v>
      </c>
    </row>
    <row r="20" spans="1:19" ht="12.75" customHeight="1" x14ac:dyDescent="0.2">
      <c r="A20" s="717"/>
      <c r="B20" s="186">
        <f>OKTOBER!C19</f>
        <v>0</v>
      </c>
      <c r="C20" s="156">
        <f>OKTOBER!D19</f>
        <v>0</v>
      </c>
      <c r="D20" s="156">
        <f>OKTOBER!E19</f>
        <v>0</v>
      </c>
      <c r="E20" s="156">
        <f>OKTOBER!F19</f>
        <v>0</v>
      </c>
      <c r="F20" s="122">
        <f t="shared" si="0"/>
        <v>0</v>
      </c>
      <c r="G20" s="123">
        <f>OKTOBER!H19</f>
        <v>0</v>
      </c>
      <c r="H20" s="181">
        <f>OKTOBER!I19</f>
        <v>0</v>
      </c>
      <c r="I20" s="160">
        <f>OKTOBER!R19</f>
        <v>0</v>
      </c>
      <c r="J20" s="124">
        <f>OKTOBER!S19</f>
        <v>0</v>
      </c>
      <c r="K20" s="176">
        <f>OKTOBER!T19</f>
        <v>0</v>
      </c>
      <c r="L20" s="120">
        <f>OKTOBER!U19</f>
        <v>0</v>
      </c>
      <c r="M20" s="123">
        <f>OKTOBER!V19</f>
        <v>0</v>
      </c>
      <c r="N20" s="123">
        <f>OKTOBER!W19</f>
        <v>0</v>
      </c>
      <c r="O20" s="125">
        <f>OKTOBER!X19</f>
        <v>0</v>
      </c>
      <c r="P20" s="126">
        <f>OKTOBER!Y19</f>
        <v>0</v>
      </c>
      <c r="Q20" s="222" t="b">
        <f>IF(LEFT(OKTOBER!L19,1)="V",OKTOBER!R19+OKTOBER!U19)</f>
        <v>0</v>
      </c>
      <c r="R20" s="241">
        <f>OKTOBER!Z19</f>
        <v>0</v>
      </c>
      <c r="S20" s="242">
        <f>OKTOBER!AB19</f>
        <v>0</v>
      </c>
    </row>
    <row r="21" spans="1:19" ht="13.5" customHeight="1" thickBot="1" x14ac:dyDescent="0.25">
      <c r="A21" s="718"/>
      <c r="B21" s="187" t="e">
        <f>OKTOBER!C20</f>
        <v>#REF!</v>
      </c>
      <c r="C21" s="157">
        <f>OKTOBER!D20</f>
        <v>0</v>
      </c>
      <c r="D21" s="157">
        <f>OKTOBER!E20</f>
        <v>0</v>
      </c>
      <c r="E21" s="157">
        <f>OKTOBER!F20</f>
        <v>0</v>
      </c>
      <c r="F21" s="129">
        <f t="shared" si="0"/>
        <v>0</v>
      </c>
      <c r="G21" s="130">
        <f>OKTOBER!H20</f>
        <v>0</v>
      </c>
      <c r="H21" s="182">
        <f>OKTOBER!I20</f>
        <v>0</v>
      </c>
      <c r="I21" s="161">
        <f>OKTOBER!R20</f>
        <v>0</v>
      </c>
      <c r="J21" s="131">
        <f>OKTOBER!S20</f>
        <v>0</v>
      </c>
      <c r="K21" s="178">
        <f>OKTOBER!T20</f>
        <v>0</v>
      </c>
      <c r="L21" s="127">
        <f>OKTOBER!U20</f>
        <v>0</v>
      </c>
      <c r="M21" s="130">
        <f>OKTOBER!V20</f>
        <v>0</v>
      </c>
      <c r="N21" s="130">
        <f>OKTOBER!W20</f>
        <v>0</v>
      </c>
      <c r="O21" s="132">
        <f>OKTOBER!X20</f>
        <v>0</v>
      </c>
      <c r="P21" s="133">
        <f>OKTOBER!Y20</f>
        <v>0</v>
      </c>
      <c r="Q21" s="223" t="b">
        <f>IF(LEFT(OKTOBER!L20,1)="V",OKTOBER!R20+OKTOBER!U20)</f>
        <v>0</v>
      </c>
      <c r="R21" s="243">
        <f>OKTOBER!Z20</f>
        <v>0</v>
      </c>
      <c r="S21" s="244">
        <f>OKTOBER!AB20</f>
        <v>0</v>
      </c>
    </row>
    <row r="22" spans="1:19" ht="12.75" customHeight="1" x14ac:dyDescent="0.2">
      <c r="A22" s="716">
        <f>OKTOBER!B21</f>
        <v>43011</v>
      </c>
      <c r="B22" s="185">
        <f>OKTOBER!C21</f>
        <v>0</v>
      </c>
      <c r="C22" s="155">
        <f>OKTOBER!D21</f>
        <v>0</v>
      </c>
      <c r="D22" s="155">
        <f>OKTOBER!E21</f>
        <v>0</v>
      </c>
      <c r="E22" s="155">
        <f>OKTOBER!F21</f>
        <v>0</v>
      </c>
      <c r="F22" s="115">
        <f t="shared" si="0"/>
        <v>0</v>
      </c>
      <c r="G22" s="116">
        <f>OKTOBER!H21</f>
        <v>0</v>
      </c>
      <c r="H22" s="180">
        <f>OKTOBER!I21</f>
        <v>0</v>
      </c>
      <c r="I22" s="159">
        <f>OKTOBER!R21</f>
        <v>0</v>
      </c>
      <c r="J22" s="117">
        <f>OKTOBER!S21</f>
        <v>0</v>
      </c>
      <c r="K22" s="175">
        <f>OKTOBER!T21</f>
        <v>0</v>
      </c>
      <c r="L22" s="113">
        <f>OKTOBER!U21</f>
        <v>0</v>
      </c>
      <c r="M22" s="116">
        <f>OKTOBER!V21</f>
        <v>0</v>
      </c>
      <c r="N22" s="116">
        <f>OKTOBER!W21</f>
        <v>0</v>
      </c>
      <c r="O22" s="118">
        <f>OKTOBER!X21</f>
        <v>0</v>
      </c>
      <c r="P22" s="119">
        <f>OKTOBER!Y21</f>
        <v>0</v>
      </c>
      <c r="Q22" s="221" t="b">
        <f>IF(LEFT(OKTOBER!L21,1)="V",OKTOBER!R21+OKTOBER!U21)</f>
        <v>0</v>
      </c>
      <c r="R22" s="247">
        <f>OKTOBER!Z21</f>
        <v>0</v>
      </c>
      <c r="S22" s="248">
        <f>OKTOBER!AB21</f>
        <v>0</v>
      </c>
    </row>
    <row r="23" spans="1:19" ht="12.75" customHeight="1" x14ac:dyDescent="0.2">
      <c r="A23" s="717"/>
      <c r="B23" s="186">
        <f>OKTOBER!C22</f>
        <v>0</v>
      </c>
      <c r="C23" s="156">
        <f>OKTOBER!D22</f>
        <v>0</v>
      </c>
      <c r="D23" s="156">
        <f>OKTOBER!E22</f>
        <v>0</v>
      </c>
      <c r="E23" s="156">
        <f>OKTOBER!F22</f>
        <v>0</v>
      </c>
      <c r="F23" s="122">
        <f t="shared" si="0"/>
        <v>0</v>
      </c>
      <c r="G23" s="123">
        <f>OKTOBER!H22</f>
        <v>0</v>
      </c>
      <c r="H23" s="181">
        <f>OKTOBER!I22</f>
        <v>0</v>
      </c>
      <c r="I23" s="160">
        <f>OKTOBER!R22</f>
        <v>0</v>
      </c>
      <c r="J23" s="124">
        <f>OKTOBER!S22</f>
        <v>0</v>
      </c>
      <c r="K23" s="176">
        <f>OKTOBER!T22</f>
        <v>0</v>
      </c>
      <c r="L23" s="120">
        <f>OKTOBER!U22</f>
        <v>0</v>
      </c>
      <c r="M23" s="123">
        <f>OKTOBER!V22</f>
        <v>0</v>
      </c>
      <c r="N23" s="123">
        <f>OKTOBER!W22</f>
        <v>0</v>
      </c>
      <c r="O23" s="125">
        <f>OKTOBER!X22</f>
        <v>0</v>
      </c>
      <c r="P23" s="126">
        <f>OKTOBER!Y22</f>
        <v>0</v>
      </c>
      <c r="Q23" s="222" t="b">
        <f>IF(LEFT(OKTOBER!L22,1)="V",OKTOBER!R22+OKTOBER!U22)</f>
        <v>0</v>
      </c>
      <c r="R23" s="241">
        <f>OKTOBER!Z22</f>
        <v>0</v>
      </c>
      <c r="S23" s="242">
        <f>OKTOBER!AB22</f>
        <v>0</v>
      </c>
    </row>
    <row r="24" spans="1:19" ht="12.75" customHeight="1" x14ac:dyDescent="0.2">
      <c r="A24" s="717"/>
      <c r="B24" s="186">
        <f>OKTOBER!C23</f>
        <v>0</v>
      </c>
      <c r="C24" s="156">
        <f>OKTOBER!D23</f>
        <v>0</v>
      </c>
      <c r="D24" s="156">
        <f>OKTOBER!E23</f>
        <v>0</v>
      </c>
      <c r="E24" s="156">
        <f>OKTOBER!F23</f>
        <v>0</v>
      </c>
      <c r="F24" s="122">
        <f t="shared" si="0"/>
        <v>0</v>
      </c>
      <c r="G24" s="123">
        <f>OKTOBER!H23</f>
        <v>0</v>
      </c>
      <c r="H24" s="181">
        <f>OKTOBER!I23</f>
        <v>0</v>
      </c>
      <c r="I24" s="160">
        <f>OKTOBER!R23</f>
        <v>0</v>
      </c>
      <c r="J24" s="124">
        <f>OKTOBER!S23</f>
        <v>0</v>
      </c>
      <c r="K24" s="176">
        <f>OKTOBER!T23</f>
        <v>0</v>
      </c>
      <c r="L24" s="120">
        <f>OKTOBER!U23</f>
        <v>0</v>
      </c>
      <c r="M24" s="123">
        <f>OKTOBER!V23</f>
        <v>0</v>
      </c>
      <c r="N24" s="123">
        <f>OKTOBER!W23</f>
        <v>0</v>
      </c>
      <c r="O24" s="125">
        <f>OKTOBER!X23</f>
        <v>0</v>
      </c>
      <c r="P24" s="126">
        <f>OKTOBER!Y23</f>
        <v>0</v>
      </c>
      <c r="Q24" s="222" t="b">
        <f>IF(LEFT(OKTOBER!L23,1)="V",OKTOBER!R23+OKTOBER!U23)</f>
        <v>0</v>
      </c>
      <c r="R24" s="241">
        <f>OKTOBER!Z23</f>
        <v>0</v>
      </c>
      <c r="S24" s="242">
        <f>OKTOBER!AB23</f>
        <v>0</v>
      </c>
    </row>
    <row r="25" spans="1:19" ht="12.75" customHeight="1" x14ac:dyDescent="0.2">
      <c r="A25" s="717"/>
      <c r="B25" s="186">
        <f>OKTOBER!C24</f>
        <v>0</v>
      </c>
      <c r="C25" s="156">
        <f>OKTOBER!D24</f>
        <v>0</v>
      </c>
      <c r="D25" s="156">
        <f>OKTOBER!E24</f>
        <v>0</v>
      </c>
      <c r="E25" s="156">
        <f>OKTOBER!F24</f>
        <v>0</v>
      </c>
      <c r="F25" s="122">
        <f t="shared" si="0"/>
        <v>0</v>
      </c>
      <c r="G25" s="123">
        <f>OKTOBER!H24</f>
        <v>0</v>
      </c>
      <c r="H25" s="181">
        <f>OKTOBER!I24</f>
        <v>0</v>
      </c>
      <c r="I25" s="160">
        <f>OKTOBER!R24</f>
        <v>0</v>
      </c>
      <c r="J25" s="124">
        <f>OKTOBER!S24</f>
        <v>0</v>
      </c>
      <c r="K25" s="176">
        <f>OKTOBER!T24</f>
        <v>0</v>
      </c>
      <c r="L25" s="120">
        <f>OKTOBER!U24</f>
        <v>0</v>
      </c>
      <c r="M25" s="123">
        <f>OKTOBER!V24</f>
        <v>0</v>
      </c>
      <c r="N25" s="123">
        <f>OKTOBER!W24</f>
        <v>0</v>
      </c>
      <c r="O25" s="125">
        <f>OKTOBER!X24</f>
        <v>0</v>
      </c>
      <c r="P25" s="126">
        <f>OKTOBER!Y24</f>
        <v>0</v>
      </c>
      <c r="Q25" s="222" t="b">
        <f>IF(LEFT(OKTOBER!L24,1)="V",OKTOBER!R24+OKTOBER!U24)</f>
        <v>0</v>
      </c>
      <c r="R25" s="241">
        <f>OKTOBER!Z24</f>
        <v>0</v>
      </c>
      <c r="S25" s="242">
        <f>OKTOBER!AB24</f>
        <v>0</v>
      </c>
    </row>
    <row r="26" spans="1:19" ht="13.5" customHeight="1" thickBot="1" x14ac:dyDescent="0.25">
      <c r="A26" s="718"/>
      <c r="B26" s="187" t="e">
        <f>OKTOBER!C25</f>
        <v>#REF!</v>
      </c>
      <c r="C26" s="157">
        <f>OKTOBER!D25</f>
        <v>0</v>
      </c>
      <c r="D26" s="157">
        <f>OKTOBER!E25</f>
        <v>0</v>
      </c>
      <c r="E26" s="157">
        <f>OKTOBER!F25</f>
        <v>0</v>
      </c>
      <c r="F26" s="129">
        <f t="shared" si="0"/>
        <v>0</v>
      </c>
      <c r="G26" s="130">
        <f>OKTOBER!H25</f>
        <v>0</v>
      </c>
      <c r="H26" s="182">
        <f>OKTOBER!I25</f>
        <v>0</v>
      </c>
      <c r="I26" s="161">
        <f>OKTOBER!R25</f>
        <v>0</v>
      </c>
      <c r="J26" s="131">
        <f>OKTOBER!S25</f>
        <v>0</v>
      </c>
      <c r="K26" s="178">
        <f>OKTOBER!T25</f>
        <v>0</v>
      </c>
      <c r="L26" s="127">
        <f>OKTOBER!U25</f>
        <v>0</v>
      </c>
      <c r="M26" s="130">
        <f>OKTOBER!V25</f>
        <v>0</v>
      </c>
      <c r="N26" s="130">
        <f>OKTOBER!W25</f>
        <v>0</v>
      </c>
      <c r="O26" s="132">
        <f>OKTOBER!X25</f>
        <v>0</v>
      </c>
      <c r="P26" s="133">
        <f>OKTOBER!Y25</f>
        <v>0</v>
      </c>
      <c r="Q26" s="224" t="b">
        <f>IF(LEFT(OKTOBER!L25,1)="V",OKTOBER!R25+OKTOBER!U25)</f>
        <v>0</v>
      </c>
      <c r="R26" s="245">
        <f>OKTOBER!Z25</f>
        <v>0</v>
      </c>
      <c r="S26" s="246">
        <f>OKTOBER!AB25</f>
        <v>0</v>
      </c>
    </row>
    <row r="27" spans="1:19" ht="12.75" customHeight="1" x14ac:dyDescent="0.2">
      <c r="A27" s="716">
        <f>OKTOBER!B26</f>
        <v>43012</v>
      </c>
      <c r="B27" s="185">
        <f>OKTOBER!C26</f>
        <v>0</v>
      </c>
      <c r="C27" s="155">
        <f>OKTOBER!D26</f>
        <v>0</v>
      </c>
      <c r="D27" s="155">
        <f>OKTOBER!E26</f>
        <v>0</v>
      </c>
      <c r="E27" s="155">
        <f>OKTOBER!F26</f>
        <v>0</v>
      </c>
      <c r="F27" s="115">
        <f t="shared" si="0"/>
        <v>0</v>
      </c>
      <c r="G27" s="116">
        <f>OKTOBER!H26</f>
        <v>0</v>
      </c>
      <c r="H27" s="180">
        <f>OKTOBER!I26</f>
        <v>0</v>
      </c>
      <c r="I27" s="159">
        <f>OKTOBER!R26</f>
        <v>0</v>
      </c>
      <c r="J27" s="117">
        <f>OKTOBER!S26</f>
        <v>0</v>
      </c>
      <c r="K27" s="175">
        <f>OKTOBER!T26</f>
        <v>0</v>
      </c>
      <c r="L27" s="113">
        <f>OKTOBER!U26</f>
        <v>0</v>
      </c>
      <c r="M27" s="116">
        <f>OKTOBER!V26</f>
        <v>0</v>
      </c>
      <c r="N27" s="116">
        <f>OKTOBER!W26</f>
        <v>0</v>
      </c>
      <c r="O27" s="118">
        <f>OKTOBER!X26</f>
        <v>0</v>
      </c>
      <c r="P27" s="119">
        <f>OKTOBER!Y26</f>
        <v>0</v>
      </c>
      <c r="Q27" s="225" t="b">
        <f>IF(LEFT(OKTOBER!L26,1)="V",OKTOBER!R26+OKTOBER!U26)</f>
        <v>0</v>
      </c>
      <c r="R27" s="239">
        <f>OKTOBER!Z26</f>
        <v>0</v>
      </c>
      <c r="S27" s="240">
        <f>OKTOBER!AB26</f>
        <v>0</v>
      </c>
    </row>
    <row r="28" spans="1:19" ht="12.75" customHeight="1" x14ac:dyDescent="0.2">
      <c r="A28" s="717"/>
      <c r="B28" s="186">
        <f>OKTOBER!C27</f>
        <v>0</v>
      </c>
      <c r="C28" s="156">
        <f>OKTOBER!D27</f>
        <v>0</v>
      </c>
      <c r="D28" s="156">
        <f>OKTOBER!E27</f>
        <v>0</v>
      </c>
      <c r="E28" s="156">
        <f>OKTOBER!F27</f>
        <v>0</v>
      </c>
      <c r="F28" s="122">
        <f t="shared" si="0"/>
        <v>0</v>
      </c>
      <c r="G28" s="123">
        <f>OKTOBER!H27</f>
        <v>0</v>
      </c>
      <c r="H28" s="181">
        <f>OKTOBER!I27</f>
        <v>0</v>
      </c>
      <c r="I28" s="160">
        <f>OKTOBER!R27</f>
        <v>0</v>
      </c>
      <c r="J28" s="124">
        <f>OKTOBER!S27</f>
        <v>0</v>
      </c>
      <c r="K28" s="176">
        <f>OKTOBER!T27</f>
        <v>0</v>
      </c>
      <c r="L28" s="120">
        <f>OKTOBER!U27</f>
        <v>0</v>
      </c>
      <c r="M28" s="123">
        <f>OKTOBER!V27</f>
        <v>0</v>
      </c>
      <c r="N28" s="123">
        <f>OKTOBER!W27</f>
        <v>0</v>
      </c>
      <c r="O28" s="125">
        <f>OKTOBER!X27</f>
        <v>0</v>
      </c>
      <c r="P28" s="126">
        <f>OKTOBER!Y27</f>
        <v>0</v>
      </c>
      <c r="Q28" s="222" t="b">
        <f>IF(LEFT(OKTOBER!L27,1)="V",OKTOBER!R27+OKTOBER!U27)</f>
        <v>0</v>
      </c>
      <c r="R28" s="241">
        <f>OKTOBER!Z27</f>
        <v>0</v>
      </c>
      <c r="S28" s="242">
        <f>OKTOBER!AB27</f>
        <v>0</v>
      </c>
    </row>
    <row r="29" spans="1:19" ht="12.75" customHeight="1" x14ac:dyDescent="0.2">
      <c r="A29" s="717"/>
      <c r="B29" s="186">
        <f>OKTOBER!C28</f>
        <v>0</v>
      </c>
      <c r="C29" s="156">
        <f>OKTOBER!D28</f>
        <v>0</v>
      </c>
      <c r="D29" s="156">
        <f>OKTOBER!E28</f>
        <v>0</v>
      </c>
      <c r="E29" s="156">
        <f>OKTOBER!F28</f>
        <v>0</v>
      </c>
      <c r="F29" s="122">
        <f t="shared" si="0"/>
        <v>0</v>
      </c>
      <c r="G29" s="123">
        <f>OKTOBER!H28</f>
        <v>0</v>
      </c>
      <c r="H29" s="181">
        <f>OKTOBER!I28</f>
        <v>0</v>
      </c>
      <c r="I29" s="160">
        <f>OKTOBER!R28</f>
        <v>0</v>
      </c>
      <c r="J29" s="124">
        <f>OKTOBER!S28</f>
        <v>0</v>
      </c>
      <c r="K29" s="176">
        <f>OKTOBER!T28</f>
        <v>0</v>
      </c>
      <c r="L29" s="120">
        <f>OKTOBER!U28</f>
        <v>0</v>
      </c>
      <c r="M29" s="123">
        <f>OKTOBER!V28</f>
        <v>0</v>
      </c>
      <c r="N29" s="123">
        <f>OKTOBER!W28</f>
        <v>0</v>
      </c>
      <c r="O29" s="125">
        <f>OKTOBER!X28</f>
        <v>0</v>
      </c>
      <c r="P29" s="126">
        <f>OKTOBER!Y28</f>
        <v>0</v>
      </c>
      <c r="Q29" s="222" t="b">
        <f>IF(LEFT(OKTOBER!L28,1)="V",OKTOBER!R28+OKTOBER!U28)</f>
        <v>0</v>
      </c>
      <c r="R29" s="241">
        <f>OKTOBER!Z28</f>
        <v>0</v>
      </c>
      <c r="S29" s="242">
        <f>OKTOBER!AB28</f>
        <v>0</v>
      </c>
    </row>
    <row r="30" spans="1:19" ht="12.75" customHeight="1" x14ac:dyDescent="0.2">
      <c r="A30" s="717"/>
      <c r="B30" s="186">
        <f>OKTOBER!C29</f>
        <v>0</v>
      </c>
      <c r="C30" s="156">
        <f>OKTOBER!D29</f>
        <v>0</v>
      </c>
      <c r="D30" s="156">
        <f>OKTOBER!E29</f>
        <v>0</v>
      </c>
      <c r="E30" s="156">
        <f>OKTOBER!F29</f>
        <v>0</v>
      </c>
      <c r="F30" s="122">
        <f t="shared" si="0"/>
        <v>0</v>
      </c>
      <c r="G30" s="123">
        <f>OKTOBER!H29</f>
        <v>0</v>
      </c>
      <c r="H30" s="181">
        <f>OKTOBER!I29</f>
        <v>0</v>
      </c>
      <c r="I30" s="160">
        <f>OKTOBER!R29</f>
        <v>0</v>
      </c>
      <c r="J30" s="124">
        <f>OKTOBER!S29</f>
        <v>0</v>
      </c>
      <c r="K30" s="176">
        <f>OKTOBER!T29</f>
        <v>0</v>
      </c>
      <c r="L30" s="120">
        <f>OKTOBER!U29</f>
        <v>0</v>
      </c>
      <c r="M30" s="123">
        <f>OKTOBER!V29</f>
        <v>0</v>
      </c>
      <c r="N30" s="123">
        <f>OKTOBER!W29</f>
        <v>0</v>
      </c>
      <c r="O30" s="125">
        <f>OKTOBER!X29</f>
        <v>0</v>
      </c>
      <c r="P30" s="126">
        <f>OKTOBER!Y29</f>
        <v>0</v>
      </c>
      <c r="Q30" s="222" t="b">
        <f>IF(LEFT(OKTOBER!L29,1)="V",OKTOBER!R29+OKTOBER!U29)</f>
        <v>0</v>
      </c>
      <c r="R30" s="241">
        <f>OKTOBER!Z29</f>
        <v>0</v>
      </c>
      <c r="S30" s="242">
        <f>OKTOBER!AB29</f>
        <v>0</v>
      </c>
    </row>
    <row r="31" spans="1:19" ht="13.5" customHeight="1" thickBot="1" x14ac:dyDescent="0.25">
      <c r="A31" s="718"/>
      <c r="B31" s="187" t="e">
        <f>OKTOBER!C30</f>
        <v>#REF!</v>
      </c>
      <c r="C31" s="157">
        <f>OKTOBER!D30</f>
        <v>0</v>
      </c>
      <c r="D31" s="157">
        <f>OKTOBER!E30</f>
        <v>0</v>
      </c>
      <c r="E31" s="157">
        <f>OKTOBER!F30</f>
        <v>0</v>
      </c>
      <c r="F31" s="129">
        <f t="shared" si="0"/>
        <v>0</v>
      </c>
      <c r="G31" s="130">
        <f>OKTOBER!H30</f>
        <v>0</v>
      </c>
      <c r="H31" s="182">
        <f>OKTOBER!I30</f>
        <v>0</v>
      </c>
      <c r="I31" s="161">
        <f>OKTOBER!R30</f>
        <v>0</v>
      </c>
      <c r="J31" s="131">
        <f>OKTOBER!S30</f>
        <v>0</v>
      </c>
      <c r="K31" s="178">
        <f>OKTOBER!T30</f>
        <v>0</v>
      </c>
      <c r="L31" s="127">
        <f>OKTOBER!U30</f>
        <v>0</v>
      </c>
      <c r="M31" s="130">
        <f>OKTOBER!V30</f>
        <v>0</v>
      </c>
      <c r="N31" s="130">
        <f>OKTOBER!W30</f>
        <v>0</v>
      </c>
      <c r="O31" s="132">
        <f>OKTOBER!X30</f>
        <v>0</v>
      </c>
      <c r="P31" s="133">
        <f>OKTOBER!Y30</f>
        <v>0</v>
      </c>
      <c r="Q31" s="223" t="b">
        <f>IF(LEFT(OKTOBER!L30,1)="V",OKTOBER!R30+OKTOBER!U30)</f>
        <v>0</v>
      </c>
      <c r="R31" s="243">
        <f>OKTOBER!Z30</f>
        <v>0</v>
      </c>
      <c r="S31" s="244">
        <f>OKTOBER!AB30</f>
        <v>0</v>
      </c>
    </row>
    <row r="32" spans="1:19" ht="12.75" customHeight="1" x14ac:dyDescent="0.2">
      <c r="A32" s="716">
        <f>OKTOBER!B31</f>
        <v>43013</v>
      </c>
      <c r="B32" s="185">
        <f>OKTOBER!C31</f>
        <v>0</v>
      </c>
      <c r="C32" s="155">
        <f>OKTOBER!D31</f>
        <v>0</v>
      </c>
      <c r="D32" s="155">
        <f>OKTOBER!E31</f>
        <v>0</v>
      </c>
      <c r="E32" s="155">
        <f>OKTOBER!F31</f>
        <v>0</v>
      </c>
      <c r="F32" s="115">
        <f t="shared" si="0"/>
        <v>0</v>
      </c>
      <c r="G32" s="116">
        <f>OKTOBER!H31</f>
        <v>0</v>
      </c>
      <c r="H32" s="180">
        <f>OKTOBER!I31</f>
        <v>0</v>
      </c>
      <c r="I32" s="159">
        <f>OKTOBER!R31</f>
        <v>0</v>
      </c>
      <c r="J32" s="117">
        <f>OKTOBER!S31</f>
        <v>0</v>
      </c>
      <c r="K32" s="175">
        <f>OKTOBER!T31</f>
        <v>0</v>
      </c>
      <c r="L32" s="113">
        <f>OKTOBER!U31</f>
        <v>0</v>
      </c>
      <c r="M32" s="116">
        <f>OKTOBER!V31</f>
        <v>0</v>
      </c>
      <c r="N32" s="116">
        <f>OKTOBER!W31</f>
        <v>0</v>
      </c>
      <c r="O32" s="118">
        <f>OKTOBER!X31</f>
        <v>0</v>
      </c>
      <c r="P32" s="119">
        <f>OKTOBER!Y31</f>
        <v>0</v>
      </c>
      <c r="Q32" s="221" t="b">
        <f>IF(LEFT(OKTOBER!L31,1)="V",OKTOBER!R31+OKTOBER!U31)</f>
        <v>0</v>
      </c>
      <c r="R32" s="247">
        <f>OKTOBER!Z31</f>
        <v>0</v>
      </c>
      <c r="S32" s="248">
        <f>OKTOBER!AB31</f>
        <v>0</v>
      </c>
    </row>
    <row r="33" spans="1:19" ht="12.75" customHeight="1" x14ac:dyDescent="0.2">
      <c r="A33" s="717"/>
      <c r="B33" s="186">
        <f>OKTOBER!C32</f>
        <v>0</v>
      </c>
      <c r="C33" s="156">
        <f>OKTOBER!D32</f>
        <v>0</v>
      </c>
      <c r="D33" s="156">
        <f>OKTOBER!E32</f>
        <v>0</v>
      </c>
      <c r="E33" s="156">
        <f>OKTOBER!F32</f>
        <v>0</v>
      </c>
      <c r="F33" s="122">
        <f t="shared" si="0"/>
        <v>0</v>
      </c>
      <c r="G33" s="123">
        <f>OKTOBER!H32</f>
        <v>0</v>
      </c>
      <c r="H33" s="181">
        <f>OKTOBER!I32</f>
        <v>0</v>
      </c>
      <c r="I33" s="160">
        <f>OKTOBER!R32</f>
        <v>0</v>
      </c>
      <c r="J33" s="124">
        <f>OKTOBER!S32</f>
        <v>0</v>
      </c>
      <c r="K33" s="176">
        <f>OKTOBER!T32</f>
        <v>0</v>
      </c>
      <c r="L33" s="120">
        <f>OKTOBER!U32</f>
        <v>0</v>
      </c>
      <c r="M33" s="123">
        <f>OKTOBER!V32</f>
        <v>0</v>
      </c>
      <c r="N33" s="123">
        <f>OKTOBER!W32</f>
        <v>0</v>
      </c>
      <c r="O33" s="125">
        <f>OKTOBER!X32</f>
        <v>0</v>
      </c>
      <c r="P33" s="126">
        <f>OKTOBER!Y32</f>
        <v>0</v>
      </c>
      <c r="Q33" s="222" t="b">
        <f>IF(LEFT(OKTOBER!L32,1)="V",OKTOBER!R32+OKTOBER!U32)</f>
        <v>0</v>
      </c>
      <c r="R33" s="241">
        <f>OKTOBER!Z32</f>
        <v>0</v>
      </c>
      <c r="S33" s="242">
        <f>OKTOBER!AB32</f>
        <v>0</v>
      </c>
    </row>
    <row r="34" spans="1:19" ht="12.75" customHeight="1" x14ac:dyDescent="0.2">
      <c r="A34" s="717"/>
      <c r="B34" s="186">
        <f>OKTOBER!C33</f>
        <v>0</v>
      </c>
      <c r="C34" s="156">
        <f>OKTOBER!D33</f>
        <v>0</v>
      </c>
      <c r="D34" s="156">
        <f>OKTOBER!E33</f>
        <v>0</v>
      </c>
      <c r="E34" s="156">
        <f>OKTOBER!F33</f>
        <v>0</v>
      </c>
      <c r="F34" s="122">
        <f t="shared" si="0"/>
        <v>0</v>
      </c>
      <c r="G34" s="123">
        <f>OKTOBER!H33</f>
        <v>0</v>
      </c>
      <c r="H34" s="181">
        <f>OKTOBER!I33</f>
        <v>0</v>
      </c>
      <c r="I34" s="160">
        <f>OKTOBER!R33</f>
        <v>0</v>
      </c>
      <c r="J34" s="124">
        <f>OKTOBER!S33</f>
        <v>0</v>
      </c>
      <c r="K34" s="176">
        <f>OKTOBER!T33</f>
        <v>0</v>
      </c>
      <c r="L34" s="120">
        <f>OKTOBER!U33</f>
        <v>0</v>
      </c>
      <c r="M34" s="123">
        <f>OKTOBER!V33</f>
        <v>0</v>
      </c>
      <c r="N34" s="123">
        <f>OKTOBER!W33</f>
        <v>0</v>
      </c>
      <c r="O34" s="125">
        <f>OKTOBER!X33</f>
        <v>0</v>
      </c>
      <c r="P34" s="126">
        <f>OKTOBER!Y33</f>
        <v>0</v>
      </c>
      <c r="Q34" s="222" t="b">
        <f>IF(LEFT(OKTOBER!L33,1)="V",OKTOBER!R33+OKTOBER!U33)</f>
        <v>0</v>
      </c>
      <c r="R34" s="241">
        <f>OKTOBER!Z33</f>
        <v>0</v>
      </c>
      <c r="S34" s="242">
        <f>OKTOBER!AB33</f>
        <v>0</v>
      </c>
    </row>
    <row r="35" spans="1:19" ht="12.75" customHeight="1" x14ac:dyDescent="0.2">
      <c r="A35" s="717"/>
      <c r="B35" s="186">
        <f>OKTOBER!C34</f>
        <v>0</v>
      </c>
      <c r="C35" s="156">
        <f>OKTOBER!D34</f>
        <v>0</v>
      </c>
      <c r="D35" s="156">
        <f>OKTOBER!E34</f>
        <v>0</v>
      </c>
      <c r="E35" s="156">
        <f>OKTOBER!F34</f>
        <v>0</v>
      </c>
      <c r="F35" s="122">
        <f t="shared" si="0"/>
        <v>0</v>
      </c>
      <c r="G35" s="123">
        <f>OKTOBER!H34</f>
        <v>0</v>
      </c>
      <c r="H35" s="181">
        <f>OKTOBER!I34</f>
        <v>0</v>
      </c>
      <c r="I35" s="160">
        <f>OKTOBER!R34</f>
        <v>0</v>
      </c>
      <c r="J35" s="124">
        <f>OKTOBER!S34</f>
        <v>0</v>
      </c>
      <c r="K35" s="176">
        <f>OKTOBER!T34</f>
        <v>0</v>
      </c>
      <c r="L35" s="120">
        <f>OKTOBER!U34</f>
        <v>0</v>
      </c>
      <c r="M35" s="123">
        <f>OKTOBER!V34</f>
        <v>0</v>
      </c>
      <c r="N35" s="123">
        <f>OKTOBER!W34</f>
        <v>0</v>
      </c>
      <c r="O35" s="125">
        <f>OKTOBER!X34</f>
        <v>0</v>
      </c>
      <c r="P35" s="126">
        <f>OKTOBER!Y34</f>
        <v>0</v>
      </c>
      <c r="Q35" s="222" t="b">
        <f>IF(LEFT(OKTOBER!L34,1)="V",OKTOBER!R34+OKTOBER!U34)</f>
        <v>0</v>
      </c>
      <c r="R35" s="241">
        <f>OKTOBER!Z34</f>
        <v>0</v>
      </c>
      <c r="S35" s="242">
        <f>OKTOBER!AB34</f>
        <v>0</v>
      </c>
    </row>
    <row r="36" spans="1:19" ht="13.5" customHeight="1" thickBot="1" x14ac:dyDescent="0.25">
      <c r="A36" s="718"/>
      <c r="B36" s="187" t="e">
        <f>OKTOBER!C35</f>
        <v>#REF!</v>
      </c>
      <c r="C36" s="157">
        <f>OKTOBER!D35</f>
        <v>0</v>
      </c>
      <c r="D36" s="157">
        <f>OKTOBER!E35</f>
        <v>0</v>
      </c>
      <c r="E36" s="157">
        <f>OKTOBER!F35</f>
        <v>0</v>
      </c>
      <c r="F36" s="129">
        <f t="shared" si="0"/>
        <v>0</v>
      </c>
      <c r="G36" s="130">
        <f>OKTOBER!H35</f>
        <v>0</v>
      </c>
      <c r="H36" s="182">
        <f>OKTOBER!I35</f>
        <v>0</v>
      </c>
      <c r="I36" s="161">
        <f>OKTOBER!R35</f>
        <v>0</v>
      </c>
      <c r="J36" s="131">
        <f>OKTOBER!S35</f>
        <v>0</v>
      </c>
      <c r="K36" s="178">
        <f>OKTOBER!T35</f>
        <v>0</v>
      </c>
      <c r="L36" s="127">
        <f>OKTOBER!U35</f>
        <v>0</v>
      </c>
      <c r="M36" s="130">
        <f>OKTOBER!V35</f>
        <v>0</v>
      </c>
      <c r="N36" s="130">
        <f>OKTOBER!W35</f>
        <v>0</v>
      </c>
      <c r="O36" s="132">
        <f>OKTOBER!X35</f>
        <v>0</v>
      </c>
      <c r="P36" s="133">
        <f>OKTOBER!Y35</f>
        <v>0</v>
      </c>
      <c r="Q36" s="224" t="b">
        <f>IF(LEFT(OKTOBER!L35,1)="V",OKTOBER!R35+OKTOBER!U35)</f>
        <v>0</v>
      </c>
      <c r="R36" s="245">
        <f>OKTOBER!Z35</f>
        <v>0</v>
      </c>
      <c r="S36" s="246">
        <f>OKTOBER!AB35</f>
        <v>0</v>
      </c>
    </row>
    <row r="37" spans="1:19" ht="12.75" customHeight="1" x14ac:dyDescent="0.2">
      <c r="A37" s="716">
        <f>OKTOBER!B36</f>
        <v>43014</v>
      </c>
      <c r="B37" s="185">
        <f>OKTOBER!C36</f>
        <v>0</v>
      </c>
      <c r="C37" s="155">
        <f>OKTOBER!D36</f>
        <v>0</v>
      </c>
      <c r="D37" s="155">
        <f>OKTOBER!E36</f>
        <v>0</v>
      </c>
      <c r="E37" s="155">
        <f>OKTOBER!F36</f>
        <v>0</v>
      </c>
      <c r="F37" s="115">
        <f t="shared" si="0"/>
        <v>0</v>
      </c>
      <c r="G37" s="116">
        <f>OKTOBER!H36</f>
        <v>0</v>
      </c>
      <c r="H37" s="180">
        <f>OKTOBER!I36</f>
        <v>0</v>
      </c>
      <c r="I37" s="159">
        <f>OKTOBER!R36</f>
        <v>0</v>
      </c>
      <c r="J37" s="117">
        <f>OKTOBER!S36</f>
        <v>0</v>
      </c>
      <c r="K37" s="175">
        <f>OKTOBER!T36</f>
        <v>0</v>
      </c>
      <c r="L37" s="113">
        <f>OKTOBER!U36</f>
        <v>0</v>
      </c>
      <c r="M37" s="116">
        <f>OKTOBER!V36</f>
        <v>0</v>
      </c>
      <c r="N37" s="116">
        <f>OKTOBER!W36</f>
        <v>0</v>
      </c>
      <c r="O37" s="118">
        <f>OKTOBER!X36</f>
        <v>0</v>
      </c>
      <c r="P37" s="119">
        <f>OKTOBER!Y36</f>
        <v>0</v>
      </c>
      <c r="Q37" s="225" t="b">
        <f>IF(LEFT(OKTOBER!L36,1)="V",OKTOBER!R36+OKTOBER!U36)</f>
        <v>0</v>
      </c>
      <c r="R37" s="239">
        <f>OKTOBER!Z36</f>
        <v>0</v>
      </c>
      <c r="S37" s="240">
        <f>OKTOBER!AB36</f>
        <v>0</v>
      </c>
    </row>
    <row r="38" spans="1:19" ht="12.75" customHeight="1" x14ac:dyDescent="0.2">
      <c r="A38" s="717"/>
      <c r="B38" s="186">
        <f>OKTOBER!C37</f>
        <v>0</v>
      </c>
      <c r="C38" s="156">
        <f>OKTOBER!D37</f>
        <v>0</v>
      </c>
      <c r="D38" s="156">
        <f>OKTOBER!E37</f>
        <v>0</v>
      </c>
      <c r="E38" s="156">
        <f>OKTOBER!F37</f>
        <v>0</v>
      </c>
      <c r="F38" s="122">
        <f t="shared" si="0"/>
        <v>0</v>
      </c>
      <c r="G38" s="123">
        <f>OKTOBER!H37</f>
        <v>0</v>
      </c>
      <c r="H38" s="181">
        <f>OKTOBER!I37</f>
        <v>0</v>
      </c>
      <c r="I38" s="160">
        <f>OKTOBER!R37</f>
        <v>0</v>
      </c>
      <c r="J38" s="124">
        <f>OKTOBER!S37</f>
        <v>0</v>
      </c>
      <c r="K38" s="176">
        <f>OKTOBER!T37</f>
        <v>0</v>
      </c>
      <c r="L38" s="120">
        <f>OKTOBER!U37</f>
        <v>0</v>
      </c>
      <c r="M38" s="123">
        <f>OKTOBER!V37</f>
        <v>0</v>
      </c>
      <c r="N38" s="123">
        <f>OKTOBER!W37</f>
        <v>0</v>
      </c>
      <c r="O38" s="125">
        <f>OKTOBER!X37</f>
        <v>0</v>
      </c>
      <c r="P38" s="126">
        <f>OKTOBER!Y37</f>
        <v>0</v>
      </c>
      <c r="Q38" s="222" t="b">
        <f>IF(LEFT(OKTOBER!L37,1)="V",OKTOBER!R37+OKTOBER!U37)</f>
        <v>0</v>
      </c>
      <c r="R38" s="241">
        <f>OKTOBER!Z37</f>
        <v>0</v>
      </c>
      <c r="S38" s="242">
        <f>OKTOBER!AB37</f>
        <v>0</v>
      </c>
    </row>
    <row r="39" spans="1:19" ht="12.75" customHeight="1" x14ac:dyDescent="0.2">
      <c r="A39" s="717"/>
      <c r="B39" s="186">
        <f>OKTOBER!C38</f>
        <v>0</v>
      </c>
      <c r="C39" s="156">
        <f>OKTOBER!D38</f>
        <v>0</v>
      </c>
      <c r="D39" s="156">
        <f>OKTOBER!E38</f>
        <v>0</v>
      </c>
      <c r="E39" s="156">
        <f>OKTOBER!F38</f>
        <v>0</v>
      </c>
      <c r="F39" s="122">
        <f t="shared" si="0"/>
        <v>0</v>
      </c>
      <c r="G39" s="123">
        <f>OKTOBER!H38</f>
        <v>0</v>
      </c>
      <c r="H39" s="181">
        <f>OKTOBER!I38</f>
        <v>0</v>
      </c>
      <c r="I39" s="160">
        <f>OKTOBER!R38</f>
        <v>0</v>
      </c>
      <c r="J39" s="124">
        <f>OKTOBER!S38</f>
        <v>0</v>
      </c>
      <c r="K39" s="176">
        <f>OKTOBER!T38</f>
        <v>0</v>
      </c>
      <c r="L39" s="120">
        <f>OKTOBER!U38</f>
        <v>0</v>
      </c>
      <c r="M39" s="123">
        <f>OKTOBER!V38</f>
        <v>0</v>
      </c>
      <c r="N39" s="123">
        <f>OKTOBER!W38</f>
        <v>0</v>
      </c>
      <c r="O39" s="125">
        <f>OKTOBER!X38</f>
        <v>0</v>
      </c>
      <c r="P39" s="126">
        <f>OKTOBER!Y38</f>
        <v>0</v>
      </c>
      <c r="Q39" s="222" t="b">
        <f>IF(LEFT(OKTOBER!L38,1)="V",OKTOBER!R38+OKTOBER!U38)</f>
        <v>0</v>
      </c>
      <c r="R39" s="241">
        <f>OKTOBER!Z38</f>
        <v>0</v>
      </c>
      <c r="S39" s="242">
        <f>OKTOBER!AB38</f>
        <v>0</v>
      </c>
    </row>
    <row r="40" spans="1:19" ht="12.75" customHeight="1" x14ac:dyDescent="0.2">
      <c r="A40" s="717"/>
      <c r="B40" s="186">
        <f>OKTOBER!C39</f>
        <v>0</v>
      </c>
      <c r="C40" s="156">
        <f>OKTOBER!D39</f>
        <v>0</v>
      </c>
      <c r="D40" s="156">
        <f>OKTOBER!E39</f>
        <v>0</v>
      </c>
      <c r="E40" s="156">
        <f>OKTOBER!F39</f>
        <v>0</v>
      </c>
      <c r="F40" s="122">
        <f t="shared" si="0"/>
        <v>0</v>
      </c>
      <c r="G40" s="123">
        <f>OKTOBER!H39</f>
        <v>0</v>
      </c>
      <c r="H40" s="181">
        <f>OKTOBER!I39</f>
        <v>0</v>
      </c>
      <c r="I40" s="160">
        <f>OKTOBER!R39</f>
        <v>0</v>
      </c>
      <c r="J40" s="124">
        <f>OKTOBER!S39</f>
        <v>0</v>
      </c>
      <c r="K40" s="176">
        <f>OKTOBER!T39</f>
        <v>0</v>
      </c>
      <c r="L40" s="120">
        <f>OKTOBER!U39</f>
        <v>0</v>
      </c>
      <c r="M40" s="123">
        <f>OKTOBER!V39</f>
        <v>0</v>
      </c>
      <c r="N40" s="123">
        <f>OKTOBER!W39</f>
        <v>0</v>
      </c>
      <c r="O40" s="125">
        <f>OKTOBER!X39</f>
        <v>0</v>
      </c>
      <c r="P40" s="126">
        <f>OKTOBER!Y39</f>
        <v>0</v>
      </c>
      <c r="Q40" s="222" t="b">
        <f>IF(LEFT(OKTOBER!L39,1)="V",OKTOBER!R39+OKTOBER!U39)</f>
        <v>0</v>
      </c>
      <c r="R40" s="241">
        <f>OKTOBER!Z39</f>
        <v>0</v>
      </c>
      <c r="S40" s="242">
        <f>OKTOBER!AB39</f>
        <v>0</v>
      </c>
    </row>
    <row r="41" spans="1:19" ht="13.5" customHeight="1" thickBot="1" x14ac:dyDescent="0.25">
      <c r="A41" s="718"/>
      <c r="B41" s="187" t="e">
        <f>OKTOBER!C40</f>
        <v>#REF!</v>
      </c>
      <c r="C41" s="157">
        <f>OKTOBER!D40</f>
        <v>0</v>
      </c>
      <c r="D41" s="157">
        <f>OKTOBER!E40</f>
        <v>0</v>
      </c>
      <c r="E41" s="157">
        <f>OKTOBER!F40</f>
        <v>0</v>
      </c>
      <c r="F41" s="129">
        <f t="shared" si="0"/>
        <v>0</v>
      </c>
      <c r="G41" s="130">
        <f>OKTOBER!H40</f>
        <v>0</v>
      </c>
      <c r="H41" s="182">
        <f>OKTOBER!I40</f>
        <v>0</v>
      </c>
      <c r="I41" s="161">
        <f>OKTOBER!R40</f>
        <v>0</v>
      </c>
      <c r="J41" s="131">
        <f>OKTOBER!S40</f>
        <v>0</v>
      </c>
      <c r="K41" s="178">
        <f>OKTOBER!T40</f>
        <v>0</v>
      </c>
      <c r="L41" s="127">
        <f>OKTOBER!U40</f>
        <v>0</v>
      </c>
      <c r="M41" s="130">
        <f>OKTOBER!V40</f>
        <v>0</v>
      </c>
      <c r="N41" s="130">
        <f>OKTOBER!W40</f>
        <v>0</v>
      </c>
      <c r="O41" s="132">
        <f>OKTOBER!X40</f>
        <v>0</v>
      </c>
      <c r="P41" s="133">
        <f>OKTOBER!Y40</f>
        <v>0</v>
      </c>
      <c r="Q41" s="223" t="b">
        <f>IF(LEFT(OKTOBER!L40,1)="V",OKTOBER!R40+OKTOBER!U40)</f>
        <v>0</v>
      </c>
      <c r="R41" s="243">
        <f>OKTOBER!Z40</f>
        <v>0</v>
      </c>
      <c r="S41" s="244">
        <f>OKTOBER!AB40</f>
        <v>0</v>
      </c>
    </row>
    <row r="42" spans="1:19" ht="12.75" customHeight="1" x14ac:dyDescent="0.2">
      <c r="A42" s="716">
        <f>OKTOBER!B41</f>
        <v>43015</v>
      </c>
      <c r="B42" s="185">
        <f>OKTOBER!C41</f>
        <v>0</v>
      </c>
      <c r="C42" s="155">
        <f>OKTOBER!D41</f>
        <v>0</v>
      </c>
      <c r="D42" s="155">
        <f>OKTOBER!E41</f>
        <v>0</v>
      </c>
      <c r="E42" s="155">
        <f>OKTOBER!F41</f>
        <v>0</v>
      </c>
      <c r="F42" s="115">
        <f t="shared" si="0"/>
        <v>0</v>
      </c>
      <c r="G42" s="116">
        <f>OKTOBER!H41</f>
        <v>0</v>
      </c>
      <c r="H42" s="180">
        <f>OKTOBER!I41</f>
        <v>0</v>
      </c>
      <c r="I42" s="159">
        <f>OKTOBER!R41</f>
        <v>0</v>
      </c>
      <c r="J42" s="117">
        <f>OKTOBER!S41</f>
        <v>0</v>
      </c>
      <c r="K42" s="175">
        <f>OKTOBER!T41</f>
        <v>0</v>
      </c>
      <c r="L42" s="113">
        <f>OKTOBER!U41</f>
        <v>0</v>
      </c>
      <c r="M42" s="116">
        <f>OKTOBER!V41</f>
        <v>0</v>
      </c>
      <c r="N42" s="116">
        <f>OKTOBER!W41</f>
        <v>0</v>
      </c>
      <c r="O42" s="118">
        <f>OKTOBER!X41</f>
        <v>0</v>
      </c>
      <c r="P42" s="119">
        <f>OKTOBER!Y41</f>
        <v>0</v>
      </c>
      <c r="Q42" s="221" t="b">
        <f>IF(LEFT(OKTOBER!L41,1)="V",OKTOBER!R41+OKTOBER!U41)</f>
        <v>0</v>
      </c>
      <c r="R42" s="239">
        <f>OKTOBER!Z41</f>
        <v>0</v>
      </c>
      <c r="S42" s="240">
        <f>OKTOBER!AB41</f>
        <v>0</v>
      </c>
    </row>
    <row r="43" spans="1:19" ht="12.75" customHeight="1" x14ac:dyDescent="0.2">
      <c r="A43" s="717"/>
      <c r="B43" s="186">
        <f>OKTOBER!C42</f>
        <v>0</v>
      </c>
      <c r="C43" s="156">
        <f>OKTOBER!D42</f>
        <v>0</v>
      </c>
      <c r="D43" s="156">
        <f>OKTOBER!E42</f>
        <v>0</v>
      </c>
      <c r="E43" s="156">
        <f>OKTOBER!F42</f>
        <v>0</v>
      </c>
      <c r="F43" s="122">
        <f t="shared" si="0"/>
        <v>0</v>
      </c>
      <c r="G43" s="123">
        <f>OKTOBER!H42</f>
        <v>0</v>
      </c>
      <c r="H43" s="181">
        <f>OKTOBER!I42</f>
        <v>0</v>
      </c>
      <c r="I43" s="160">
        <f>OKTOBER!R42</f>
        <v>0</v>
      </c>
      <c r="J43" s="124">
        <f>OKTOBER!S42</f>
        <v>0</v>
      </c>
      <c r="K43" s="176">
        <f>OKTOBER!T42</f>
        <v>0</v>
      </c>
      <c r="L43" s="120">
        <f>OKTOBER!U42</f>
        <v>0</v>
      </c>
      <c r="M43" s="123">
        <f>OKTOBER!V42</f>
        <v>0</v>
      </c>
      <c r="N43" s="123">
        <f>OKTOBER!W42</f>
        <v>0</v>
      </c>
      <c r="O43" s="125">
        <f>OKTOBER!X42</f>
        <v>0</v>
      </c>
      <c r="P43" s="126">
        <f>OKTOBER!Y42</f>
        <v>0</v>
      </c>
      <c r="Q43" s="222" t="b">
        <f>IF(LEFT(OKTOBER!L42,1)="V",OKTOBER!R42+OKTOBER!U42)</f>
        <v>0</v>
      </c>
      <c r="R43" s="241">
        <f>OKTOBER!Z42</f>
        <v>0</v>
      </c>
      <c r="S43" s="242">
        <f>OKTOBER!AB42</f>
        <v>0</v>
      </c>
    </row>
    <row r="44" spans="1:19" ht="12.75" customHeight="1" x14ac:dyDescent="0.2">
      <c r="A44" s="717"/>
      <c r="B44" s="186">
        <f>OKTOBER!C43</f>
        <v>0</v>
      </c>
      <c r="C44" s="156">
        <f>OKTOBER!D43</f>
        <v>0</v>
      </c>
      <c r="D44" s="156">
        <f>OKTOBER!E43</f>
        <v>0</v>
      </c>
      <c r="E44" s="156">
        <f>OKTOBER!F43</f>
        <v>0</v>
      </c>
      <c r="F44" s="122">
        <f t="shared" si="0"/>
        <v>0</v>
      </c>
      <c r="G44" s="123">
        <f>OKTOBER!H43</f>
        <v>0</v>
      </c>
      <c r="H44" s="181">
        <f>OKTOBER!I43</f>
        <v>0</v>
      </c>
      <c r="I44" s="160">
        <f>OKTOBER!R43</f>
        <v>0</v>
      </c>
      <c r="J44" s="124">
        <f>OKTOBER!S43</f>
        <v>0</v>
      </c>
      <c r="K44" s="176">
        <f>OKTOBER!T43</f>
        <v>0</v>
      </c>
      <c r="L44" s="120">
        <f>OKTOBER!U43</f>
        <v>0</v>
      </c>
      <c r="M44" s="123">
        <f>OKTOBER!V43</f>
        <v>0</v>
      </c>
      <c r="N44" s="123">
        <f>OKTOBER!W43</f>
        <v>0</v>
      </c>
      <c r="O44" s="125">
        <f>OKTOBER!X43</f>
        <v>0</v>
      </c>
      <c r="P44" s="126">
        <f>OKTOBER!Y43</f>
        <v>0</v>
      </c>
      <c r="Q44" s="222" t="b">
        <f>IF(LEFT(OKTOBER!L43,1)="V",OKTOBER!R43+OKTOBER!U43)</f>
        <v>0</v>
      </c>
      <c r="R44" s="241">
        <f>OKTOBER!Z43</f>
        <v>0</v>
      </c>
      <c r="S44" s="242">
        <f>OKTOBER!AB43</f>
        <v>0</v>
      </c>
    </row>
    <row r="45" spans="1:19" ht="12.75" customHeight="1" x14ac:dyDescent="0.2">
      <c r="A45" s="717"/>
      <c r="B45" s="186">
        <f>OKTOBER!C44</f>
        <v>0</v>
      </c>
      <c r="C45" s="156">
        <f>OKTOBER!D44</f>
        <v>0</v>
      </c>
      <c r="D45" s="156">
        <f>OKTOBER!E44</f>
        <v>0</v>
      </c>
      <c r="E45" s="156">
        <f>OKTOBER!F44</f>
        <v>0</v>
      </c>
      <c r="F45" s="122">
        <f t="shared" si="0"/>
        <v>0</v>
      </c>
      <c r="G45" s="123">
        <f>OKTOBER!H44</f>
        <v>0</v>
      </c>
      <c r="H45" s="181">
        <f>OKTOBER!I44</f>
        <v>0</v>
      </c>
      <c r="I45" s="160">
        <f>OKTOBER!R44</f>
        <v>0</v>
      </c>
      <c r="J45" s="124">
        <f>OKTOBER!S44</f>
        <v>0</v>
      </c>
      <c r="K45" s="176">
        <f>OKTOBER!T44</f>
        <v>0</v>
      </c>
      <c r="L45" s="120">
        <f>OKTOBER!U44</f>
        <v>0</v>
      </c>
      <c r="M45" s="123">
        <f>OKTOBER!V44</f>
        <v>0</v>
      </c>
      <c r="N45" s="123">
        <f>OKTOBER!W44</f>
        <v>0</v>
      </c>
      <c r="O45" s="125">
        <f>OKTOBER!X44</f>
        <v>0</v>
      </c>
      <c r="P45" s="126">
        <f>OKTOBER!Y44</f>
        <v>0</v>
      </c>
      <c r="Q45" s="222" t="b">
        <f>IF(LEFT(OKTOBER!L44,1)="V",OKTOBER!R44+OKTOBER!U44)</f>
        <v>0</v>
      </c>
      <c r="R45" s="241">
        <f>OKTOBER!Z44</f>
        <v>0</v>
      </c>
      <c r="S45" s="242">
        <f>OKTOBER!AB44</f>
        <v>0</v>
      </c>
    </row>
    <row r="46" spans="1:19" ht="13.5" customHeight="1" thickBot="1" x14ac:dyDescent="0.25">
      <c r="A46" s="718"/>
      <c r="B46" s="187" t="e">
        <f>OKTOBER!C45</f>
        <v>#REF!</v>
      </c>
      <c r="C46" s="157">
        <f>OKTOBER!D45</f>
        <v>0</v>
      </c>
      <c r="D46" s="157">
        <f>OKTOBER!E45</f>
        <v>0</v>
      </c>
      <c r="E46" s="157">
        <f>OKTOBER!F45</f>
        <v>0</v>
      </c>
      <c r="F46" s="129">
        <f t="shared" si="0"/>
        <v>0</v>
      </c>
      <c r="G46" s="130">
        <f>OKTOBER!H45</f>
        <v>0</v>
      </c>
      <c r="H46" s="182">
        <f>OKTOBER!I45</f>
        <v>0</v>
      </c>
      <c r="I46" s="161">
        <f>OKTOBER!R45</f>
        <v>0</v>
      </c>
      <c r="J46" s="131">
        <f>OKTOBER!S45</f>
        <v>0</v>
      </c>
      <c r="K46" s="178">
        <f>OKTOBER!T45</f>
        <v>0</v>
      </c>
      <c r="L46" s="127">
        <f>OKTOBER!U45</f>
        <v>0</v>
      </c>
      <c r="M46" s="130">
        <f>OKTOBER!V45</f>
        <v>0</v>
      </c>
      <c r="N46" s="130">
        <f>OKTOBER!W45</f>
        <v>0</v>
      </c>
      <c r="O46" s="132">
        <f>OKTOBER!X45</f>
        <v>0</v>
      </c>
      <c r="P46" s="133">
        <f>OKTOBER!Y45</f>
        <v>0</v>
      </c>
      <c r="Q46" s="224" t="b">
        <f>IF(LEFT(OKTOBER!L45,1)="V",OKTOBER!R45+OKTOBER!U45)</f>
        <v>0</v>
      </c>
      <c r="R46" s="243">
        <f>OKTOBER!Z45</f>
        <v>0</v>
      </c>
      <c r="S46" s="244">
        <f>OKTOBER!AB45</f>
        <v>0</v>
      </c>
    </row>
    <row r="47" spans="1:19" ht="12.75" customHeight="1" x14ac:dyDescent="0.2">
      <c r="A47" s="716">
        <f>OKTOBER!B46</f>
        <v>43016</v>
      </c>
      <c r="B47" s="185">
        <f>OKTOBER!C46</f>
        <v>0</v>
      </c>
      <c r="C47" s="155">
        <f>OKTOBER!D46</f>
        <v>0</v>
      </c>
      <c r="D47" s="155">
        <f>OKTOBER!E46</f>
        <v>0</v>
      </c>
      <c r="E47" s="155">
        <f>OKTOBER!F46</f>
        <v>0</v>
      </c>
      <c r="F47" s="115">
        <f t="shared" si="0"/>
        <v>0</v>
      </c>
      <c r="G47" s="116">
        <f>OKTOBER!H46</f>
        <v>0</v>
      </c>
      <c r="H47" s="180">
        <f>OKTOBER!I46</f>
        <v>0</v>
      </c>
      <c r="I47" s="159">
        <f>OKTOBER!R46</f>
        <v>0</v>
      </c>
      <c r="J47" s="117">
        <f>OKTOBER!S46</f>
        <v>0</v>
      </c>
      <c r="K47" s="175">
        <f>OKTOBER!T46</f>
        <v>0</v>
      </c>
      <c r="L47" s="113">
        <f>OKTOBER!U46</f>
        <v>0</v>
      </c>
      <c r="M47" s="116">
        <f>OKTOBER!V46</f>
        <v>0</v>
      </c>
      <c r="N47" s="116">
        <f>OKTOBER!W46</f>
        <v>0</v>
      </c>
      <c r="O47" s="118">
        <f>OKTOBER!X46</f>
        <v>0</v>
      </c>
      <c r="P47" s="119">
        <f>OKTOBER!Y46</f>
        <v>0</v>
      </c>
      <c r="Q47" s="221" t="b">
        <f>IF(LEFT(OKTOBER!L46,1)="V",OKTOBER!R46+OKTOBER!U46)</f>
        <v>0</v>
      </c>
      <c r="R47" s="239">
        <f>OKTOBER!Z46</f>
        <v>0</v>
      </c>
      <c r="S47" s="240">
        <f>OKTOBER!AB46</f>
        <v>0</v>
      </c>
    </row>
    <row r="48" spans="1:19" ht="12.75" customHeight="1" x14ac:dyDescent="0.2">
      <c r="A48" s="717"/>
      <c r="B48" s="186">
        <f>OKTOBER!C47</f>
        <v>0</v>
      </c>
      <c r="C48" s="156">
        <f>OKTOBER!D47</f>
        <v>0</v>
      </c>
      <c r="D48" s="156">
        <f>OKTOBER!E47</f>
        <v>0</v>
      </c>
      <c r="E48" s="156">
        <f>OKTOBER!F47</f>
        <v>0</v>
      </c>
      <c r="F48" s="122">
        <f t="shared" si="0"/>
        <v>0</v>
      </c>
      <c r="G48" s="123">
        <f>OKTOBER!H47</f>
        <v>0</v>
      </c>
      <c r="H48" s="181">
        <f>OKTOBER!I47</f>
        <v>0</v>
      </c>
      <c r="I48" s="160">
        <f>OKTOBER!R47</f>
        <v>0</v>
      </c>
      <c r="J48" s="124">
        <f>OKTOBER!S47</f>
        <v>0</v>
      </c>
      <c r="K48" s="176">
        <f>OKTOBER!T47</f>
        <v>0</v>
      </c>
      <c r="L48" s="120">
        <f>OKTOBER!U47</f>
        <v>0</v>
      </c>
      <c r="M48" s="123">
        <f>OKTOBER!V47</f>
        <v>0</v>
      </c>
      <c r="N48" s="123">
        <f>OKTOBER!W47</f>
        <v>0</v>
      </c>
      <c r="O48" s="125">
        <f>OKTOBER!X47</f>
        <v>0</v>
      </c>
      <c r="P48" s="126">
        <f>OKTOBER!Y47</f>
        <v>0</v>
      </c>
      <c r="Q48" s="222" t="b">
        <f>IF(LEFT(OKTOBER!L47,1)="V",OKTOBER!R47+OKTOBER!U47)</f>
        <v>0</v>
      </c>
      <c r="R48" s="241">
        <f>OKTOBER!Z47</f>
        <v>0</v>
      </c>
      <c r="S48" s="242">
        <f>OKTOBER!AB47</f>
        <v>0</v>
      </c>
    </row>
    <row r="49" spans="1:19" ht="12.75" customHeight="1" x14ac:dyDescent="0.2">
      <c r="A49" s="717"/>
      <c r="B49" s="186">
        <f>OKTOBER!C48</f>
        <v>0</v>
      </c>
      <c r="C49" s="156">
        <f>OKTOBER!D48</f>
        <v>0</v>
      </c>
      <c r="D49" s="156">
        <f>OKTOBER!E48</f>
        <v>0</v>
      </c>
      <c r="E49" s="156">
        <f>OKTOBER!F48</f>
        <v>0</v>
      </c>
      <c r="F49" s="122">
        <f t="shared" si="0"/>
        <v>0</v>
      </c>
      <c r="G49" s="123">
        <f>OKTOBER!H48</f>
        <v>0</v>
      </c>
      <c r="H49" s="181">
        <f>OKTOBER!I48</f>
        <v>0</v>
      </c>
      <c r="I49" s="160">
        <f>OKTOBER!R48</f>
        <v>0</v>
      </c>
      <c r="J49" s="124">
        <f>OKTOBER!S48</f>
        <v>0</v>
      </c>
      <c r="K49" s="176">
        <f>OKTOBER!T48</f>
        <v>0</v>
      </c>
      <c r="L49" s="120">
        <f>OKTOBER!U48</f>
        <v>0</v>
      </c>
      <c r="M49" s="123">
        <f>OKTOBER!V48</f>
        <v>0</v>
      </c>
      <c r="N49" s="123">
        <f>OKTOBER!W48</f>
        <v>0</v>
      </c>
      <c r="O49" s="125">
        <f>OKTOBER!X48</f>
        <v>0</v>
      </c>
      <c r="P49" s="126">
        <f>OKTOBER!Y48</f>
        <v>0</v>
      </c>
      <c r="Q49" s="222" t="b">
        <f>IF(LEFT(OKTOBER!L48,1)="V",OKTOBER!R48+OKTOBER!U48)</f>
        <v>0</v>
      </c>
      <c r="R49" s="241">
        <f>OKTOBER!Z48</f>
        <v>0</v>
      </c>
      <c r="S49" s="242">
        <f>OKTOBER!AB48</f>
        <v>0</v>
      </c>
    </row>
    <row r="50" spans="1:19" ht="12.75" customHeight="1" x14ac:dyDescent="0.2">
      <c r="A50" s="717"/>
      <c r="B50" s="186">
        <f>OKTOBER!C49</f>
        <v>0</v>
      </c>
      <c r="C50" s="156">
        <f>OKTOBER!D49</f>
        <v>0</v>
      </c>
      <c r="D50" s="156">
        <f>OKTOBER!E49</f>
        <v>0</v>
      </c>
      <c r="E50" s="156">
        <f>OKTOBER!F49</f>
        <v>0</v>
      </c>
      <c r="F50" s="122">
        <f t="shared" si="0"/>
        <v>0</v>
      </c>
      <c r="G50" s="123">
        <f>OKTOBER!H49</f>
        <v>0</v>
      </c>
      <c r="H50" s="181">
        <f>OKTOBER!I49</f>
        <v>0</v>
      </c>
      <c r="I50" s="160">
        <f>OKTOBER!R49</f>
        <v>0</v>
      </c>
      <c r="J50" s="124">
        <f>OKTOBER!S49</f>
        <v>0</v>
      </c>
      <c r="K50" s="176">
        <f>OKTOBER!T49</f>
        <v>0</v>
      </c>
      <c r="L50" s="120">
        <f>OKTOBER!U49</f>
        <v>0</v>
      </c>
      <c r="M50" s="123">
        <f>OKTOBER!V49</f>
        <v>0</v>
      </c>
      <c r="N50" s="123">
        <f>OKTOBER!W49</f>
        <v>0</v>
      </c>
      <c r="O50" s="125">
        <f>OKTOBER!X49</f>
        <v>0</v>
      </c>
      <c r="P50" s="126">
        <f>OKTOBER!Y49</f>
        <v>0</v>
      </c>
      <c r="Q50" s="222" t="b">
        <f>IF(LEFT(OKTOBER!L49,1)="V",OKTOBER!R49+OKTOBER!U49)</f>
        <v>0</v>
      </c>
      <c r="R50" s="241">
        <f>OKTOBER!Z49</f>
        <v>0</v>
      </c>
      <c r="S50" s="242">
        <f>OKTOBER!AB49</f>
        <v>0</v>
      </c>
    </row>
    <row r="51" spans="1:19" ht="13.5" customHeight="1" thickBot="1" x14ac:dyDescent="0.25">
      <c r="A51" s="718"/>
      <c r="B51" s="187" t="e">
        <f>OKTOBER!C50</f>
        <v>#REF!</v>
      </c>
      <c r="C51" s="157">
        <f>OKTOBER!D50</f>
        <v>0</v>
      </c>
      <c r="D51" s="157">
        <f>OKTOBER!E50</f>
        <v>0</v>
      </c>
      <c r="E51" s="157">
        <f>OKTOBER!F50</f>
        <v>0</v>
      </c>
      <c r="F51" s="129">
        <f t="shared" si="0"/>
        <v>0</v>
      </c>
      <c r="G51" s="130">
        <f>OKTOBER!H50</f>
        <v>0</v>
      </c>
      <c r="H51" s="182">
        <f>OKTOBER!I50</f>
        <v>0</v>
      </c>
      <c r="I51" s="161">
        <f>OKTOBER!R50</f>
        <v>0</v>
      </c>
      <c r="J51" s="131">
        <f>OKTOBER!S50</f>
        <v>0</v>
      </c>
      <c r="K51" s="178">
        <f>OKTOBER!T50</f>
        <v>0</v>
      </c>
      <c r="L51" s="127">
        <f>OKTOBER!U50</f>
        <v>0</v>
      </c>
      <c r="M51" s="130">
        <f>OKTOBER!V50</f>
        <v>0</v>
      </c>
      <c r="N51" s="130">
        <f>OKTOBER!W50</f>
        <v>0</v>
      </c>
      <c r="O51" s="132">
        <f>OKTOBER!X50</f>
        <v>0</v>
      </c>
      <c r="P51" s="133">
        <f>OKTOBER!Y50</f>
        <v>0</v>
      </c>
      <c r="Q51" s="224" t="b">
        <f>IF(LEFT(OKTOBER!L50,1)="V",OKTOBER!R50+OKTOBER!U50)</f>
        <v>0</v>
      </c>
      <c r="R51" s="243">
        <f>OKTOBER!Z50</f>
        <v>0</v>
      </c>
      <c r="S51" s="244">
        <f>OKTOBER!AB50</f>
        <v>0</v>
      </c>
    </row>
    <row r="52" spans="1:19" ht="12.75" customHeight="1" x14ac:dyDescent="0.2">
      <c r="A52" s="716">
        <f>OKTOBER!B51</f>
        <v>43017</v>
      </c>
      <c r="B52" s="185">
        <f>OKTOBER!C51</f>
        <v>0</v>
      </c>
      <c r="C52" s="155">
        <f>OKTOBER!D51</f>
        <v>0</v>
      </c>
      <c r="D52" s="155">
        <f>OKTOBER!E51</f>
        <v>0</v>
      </c>
      <c r="E52" s="155">
        <f>OKTOBER!F51</f>
        <v>0</v>
      </c>
      <c r="F52" s="115">
        <f t="shared" si="0"/>
        <v>0</v>
      </c>
      <c r="G52" s="116">
        <f>OKTOBER!H51</f>
        <v>0</v>
      </c>
      <c r="H52" s="180">
        <f>OKTOBER!I51</f>
        <v>0</v>
      </c>
      <c r="I52" s="159">
        <f>OKTOBER!R51</f>
        <v>0</v>
      </c>
      <c r="J52" s="117">
        <f>OKTOBER!S51</f>
        <v>0</v>
      </c>
      <c r="K52" s="175">
        <f>OKTOBER!T51</f>
        <v>0</v>
      </c>
      <c r="L52" s="113">
        <f>OKTOBER!U51</f>
        <v>0</v>
      </c>
      <c r="M52" s="116">
        <f>OKTOBER!V51</f>
        <v>0</v>
      </c>
      <c r="N52" s="116">
        <f>OKTOBER!W51</f>
        <v>0</v>
      </c>
      <c r="O52" s="118">
        <f>OKTOBER!X51</f>
        <v>0</v>
      </c>
      <c r="P52" s="119">
        <f>OKTOBER!Y51</f>
        <v>0</v>
      </c>
      <c r="Q52" s="221" t="b">
        <f>IF(LEFT(OKTOBER!L51,1)="V",OKTOBER!R51+OKTOBER!U51)</f>
        <v>0</v>
      </c>
      <c r="R52" s="247">
        <f>OKTOBER!Z51</f>
        <v>0</v>
      </c>
      <c r="S52" s="248">
        <f>OKTOBER!AB51</f>
        <v>0</v>
      </c>
    </row>
    <row r="53" spans="1:19" ht="12.75" customHeight="1" x14ac:dyDescent="0.2">
      <c r="A53" s="717"/>
      <c r="B53" s="186">
        <f>OKTOBER!C52</f>
        <v>0</v>
      </c>
      <c r="C53" s="156">
        <f>OKTOBER!D52</f>
        <v>0</v>
      </c>
      <c r="D53" s="156">
        <f>OKTOBER!E52</f>
        <v>0</v>
      </c>
      <c r="E53" s="156">
        <f>OKTOBER!F52</f>
        <v>0</v>
      </c>
      <c r="F53" s="122">
        <f t="shared" si="0"/>
        <v>0</v>
      </c>
      <c r="G53" s="123">
        <f>OKTOBER!H52</f>
        <v>0</v>
      </c>
      <c r="H53" s="181">
        <f>OKTOBER!I52</f>
        <v>0</v>
      </c>
      <c r="I53" s="160">
        <f>OKTOBER!R52</f>
        <v>0</v>
      </c>
      <c r="J53" s="124">
        <f>OKTOBER!S52</f>
        <v>0</v>
      </c>
      <c r="K53" s="176">
        <f>OKTOBER!T52</f>
        <v>0</v>
      </c>
      <c r="L53" s="120">
        <f>OKTOBER!U52</f>
        <v>0</v>
      </c>
      <c r="M53" s="123">
        <f>OKTOBER!V52</f>
        <v>0</v>
      </c>
      <c r="N53" s="123">
        <f>OKTOBER!W52</f>
        <v>0</v>
      </c>
      <c r="O53" s="125">
        <f>OKTOBER!X52</f>
        <v>0</v>
      </c>
      <c r="P53" s="126">
        <f>OKTOBER!Y52</f>
        <v>0</v>
      </c>
      <c r="Q53" s="222" t="b">
        <f>IF(LEFT(OKTOBER!L52,1)="V",OKTOBER!R52+OKTOBER!U52)</f>
        <v>0</v>
      </c>
      <c r="R53" s="241">
        <f>OKTOBER!Z52</f>
        <v>0</v>
      </c>
      <c r="S53" s="242">
        <f>OKTOBER!AB52</f>
        <v>0</v>
      </c>
    </row>
    <row r="54" spans="1:19" ht="12.75" customHeight="1" x14ac:dyDescent="0.2">
      <c r="A54" s="717"/>
      <c r="B54" s="186">
        <f>OKTOBER!C53</f>
        <v>0</v>
      </c>
      <c r="C54" s="156">
        <f>OKTOBER!D53</f>
        <v>0</v>
      </c>
      <c r="D54" s="156">
        <f>OKTOBER!E53</f>
        <v>0</v>
      </c>
      <c r="E54" s="156">
        <f>OKTOBER!F53</f>
        <v>0</v>
      </c>
      <c r="F54" s="122">
        <f t="shared" si="0"/>
        <v>0</v>
      </c>
      <c r="G54" s="123">
        <f>OKTOBER!H53</f>
        <v>0</v>
      </c>
      <c r="H54" s="181">
        <f>OKTOBER!I53</f>
        <v>0</v>
      </c>
      <c r="I54" s="160">
        <f>OKTOBER!R53</f>
        <v>0</v>
      </c>
      <c r="J54" s="124">
        <f>OKTOBER!S53</f>
        <v>0</v>
      </c>
      <c r="K54" s="176">
        <f>OKTOBER!T53</f>
        <v>0</v>
      </c>
      <c r="L54" s="120">
        <f>OKTOBER!U53</f>
        <v>0</v>
      </c>
      <c r="M54" s="123">
        <f>OKTOBER!V53</f>
        <v>0</v>
      </c>
      <c r="N54" s="123">
        <f>OKTOBER!W53</f>
        <v>0</v>
      </c>
      <c r="O54" s="125">
        <f>OKTOBER!X53</f>
        <v>0</v>
      </c>
      <c r="P54" s="126">
        <f>OKTOBER!Y53</f>
        <v>0</v>
      </c>
      <c r="Q54" s="222" t="b">
        <f>IF(LEFT(OKTOBER!L53,1)="V",OKTOBER!R53+OKTOBER!U53)</f>
        <v>0</v>
      </c>
      <c r="R54" s="241">
        <f>OKTOBER!Z53</f>
        <v>0</v>
      </c>
      <c r="S54" s="242">
        <f>OKTOBER!AB53</f>
        <v>0</v>
      </c>
    </row>
    <row r="55" spans="1:19" ht="12.75" customHeight="1" x14ac:dyDescent="0.2">
      <c r="A55" s="717"/>
      <c r="B55" s="186">
        <f>OKTOBER!C54</f>
        <v>0</v>
      </c>
      <c r="C55" s="156">
        <f>OKTOBER!D54</f>
        <v>0</v>
      </c>
      <c r="D55" s="156">
        <f>OKTOBER!E54</f>
        <v>0</v>
      </c>
      <c r="E55" s="156">
        <f>OKTOBER!F54</f>
        <v>0</v>
      </c>
      <c r="F55" s="122">
        <f t="shared" si="0"/>
        <v>0</v>
      </c>
      <c r="G55" s="123">
        <f>OKTOBER!H54</f>
        <v>0</v>
      </c>
      <c r="H55" s="181">
        <f>OKTOBER!I54</f>
        <v>0</v>
      </c>
      <c r="I55" s="160">
        <f>OKTOBER!R54</f>
        <v>0</v>
      </c>
      <c r="J55" s="124">
        <f>OKTOBER!S54</f>
        <v>0</v>
      </c>
      <c r="K55" s="176">
        <f>OKTOBER!T54</f>
        <v>0</v>
      </c>
      <c r="L55" s="120">
        <f>OKTOBER!U54</f>
        <v>0</v>
      </c>
      <c r="M55" s="123">
        <f>OKTOBER!V54</f>
        <v>0</v>
      </c>
      <c r="N55" s="123">
        <f>OKTOBER!W54</f>
        <v>0</v>
      </c>
      <c r="O55" s="125">
        <f>OKTOBER!X54</f>
        <v>0</v>
      </c>
      <c r="P55" s="126">
        <f>OKTOBER!Y54</f>
        <v>0</v>
      </c>
      <c r="Q55" s="222" t="b">
        <f>IF(LEFT(OKTOBER!L54,1)="V",OKTOBER!R54+OKTOBER!U54)</f>
        <v>0</v>
      </c>
      <c r="R55" s="241">
        <f>OKTOBER!Z54</f>
        <v>0</v>
      </c>
      <c r="S55" s="242">
        <f>OKTOBER!AB54</f>
        <v>0</v>
      </c>
    </row>
    <row r="56" spans="1:19" ht="13.5" customHeight="1" thickBot="1" x14ac:dyDescent="0.25">
      <c r="A56" s="718"/>
      <c r="B56" s="187" t="e">
        <f>OKTOBER!C55</f>
        <v>#REF!</v>
      </c>
      <c r="C56" s="157">
        <f>OKTOBER!D55</f>
        <v>0</v>
      </c>
      <c r="D56" s="157">
        <f>OKTOBER!E55</f>
        <v>0</v>
      </c>
      <c r="E56" s="157">
        <f>OKTOBER!F55</f>
        <v>0</v>
      </c>
      <c r="F56" s="129">
        <f t="shared" si="0"/>
        <v>0</v>
      </c>
      <c r="G56" s="130">
        <f>OKTOBER!H55</f>
        <v>0</v>
      </c>
      <c r="H56" s="182">
        <f>OKTOBER!I55</f>
        <v>0</v>
      </c>
      <c r="I56" s="161">
        <f>OKTOBER!R55</f>
        <v>0</v>
      </c>
      <c r="J56" s="131">
        <f>OKTOBER!S55</f>
        <v>0</v>
      </c>
      <c r="K56" s="178">
        <f>OKTOBER!T55</f>
        <v>0</v>
      </c>
      <c r="L56" s="127">
        <f>OKTOBER!U55</f>
        <v>0</v>
      </c>
      <c r="M56" s="130">
        <f>OKTOBER!V55</f>
        <v>0</v>
      </c>
      <c r="N56" s="130">
        <f>OKTOBER!W55</f>
        <v>0</v>
      </c>
      <c r="O56" s="132">
        <f>OKTOBER!X55</f>
        <v>0</v>
      </c>
      <c r="P56" s="133">
        <f>OKTOBER!Y55</f>
        <v>0</v>
      </c>
      <c r="Q56" s="224" t="b">
        <f>IF(LEFT(OKTOBER!L55,1)="V",OKTOBER!R55+OKTOBER!U55)</f>
        <v>0</v>
      </c>
      <c r="R56" s="245">
        <f>OKTOBER!Z55</f>
        <v>0</v>
      </c>
      <c r="S56" s="246">
        <f>OKTOBER!AB55</f>
        <v>0</v>
      </c>
    </row>
    <row r="57" spans="1:19" ht="12.75" customHeight="1" x14ac:dyDescent="0.2">
      <c r="A57" s="716">
        <f>OKTOBER!B56</f>
        <v>43018</v>
      </c>
      <c r="B57" s="185">
        <f>OKTOBER!C56</f>
        <v>0</v>
      </c>
      <c r="C57" s="155">
        <f>OKTOBER!D56</f>
        <v>0</v>
      </c>
      <c r="D57" s="155">
        <f>OKTOBER!E56</f>
        <v>0</v>
      </c>
      <c r="E57" s="155">
        <f>OKTOBER!F56</f>
        <v>0</v>
      </c>
      <c r="F57" s="115">
        <f t="shared" si="0"/>
        <v>0</v>
      </c>
      <c r="G57" s="116">
        <f>OKTOBER!H56</f>
        <v>0</v>
      </c>
      <c r="H57" s="180">
        <f>OKTOBER!I56</f>
        <v>0</v>
      </c>
      <c r="I57" s="159">
        <f>OKTOBER!R56</f>
        <v>0</v>
      </c>
      <c r="J57" s="117">
        <f>OKTOBER!S56</f>
        <v>0</v>
      </c>
      <c r="K57" s="175">
        <f>OKTOBER!T56</f>
        <v>0</v>
      </c>
      <c r="L57" s="113">
        <f>OKTOBER!U56</f>
        <v>0</v>
      </c>
      <c r="M57" s="116">
        <f>OKTOBER!V56</f>
        <v>0</v>
      </c>
      <c r="N57" s="116">
        <f>OKTOBER!W56</f>
        <v>0</v>
      </c>
      <c r="O57" s="118">
        <f>OKTOBER!X56</f>
        <v>0</v>
      </c>
      <c r="P57" s="119">
        <f>OKTOBER!Y56</f>
        <v>0</v>
      </c>
      <c r="Q57" s="225" t="b">
        <f>IF(LEFT(OKTOBER!L56,1)="V",OKTOBER!R56+OKTOBER!U56)</f>
        <v>0</v>
      </c>
      <c r="R57" s="239">
        <f>OKTOBER!Z56</f>
        <v>0</v>
      </c>
      <c r="S57" s="240">
        <f>OKTOBER!AB56</f>
        <v>0</v>
      </c>
    </row>
    <row r="58" spans="1:19" ht="12.75" customHeight="1" x14ac:dyDescent="0.2">
      <c r="A58" s="717"/>
      <c r="B58" s="186">
        <f>OKTOBER!C57</f>
        <v>0</v>
      </c>
      <c r="C58" s="156">
        <f>OKTOBER!D57</f>
        <v>0</v>
      </c>
      <c r="D58" s="156">
        <f>OKTOBER!E57</f>
        <v>0</v>
      </c>
      <c r="E58" s="156">
        <f>OKTOBER!F57</f>
        <v>0</v>
      </c>
      <c r="F58" s="122">
        <f t="shared" si="0"/>
        <v>0</v>
      </c>
      <c r="G58" s="123">
        <f>OKTOBER!H57</f>
        <v>0</v>
      </c>
      <c r="H58" s="181">
        <f>OKTOBER!I57</f>
        <v>0</v>
      </c>
      <c r="I58" s="160">
        <f>OKTOBER!R57</f>
        <v>0</v>
      </c>
      <c r="J58" s="124">
        <f>OKTOBER!S57</f>
        <v>0</v>
      </c>
      <c r="K58" s="176">
        <f>OKTOBER!T57</f>
        <v>0</v>
      </c>
      <c r="L58" s="120">
        <f>OKTOBER!U57</f>
        <v>0</v>
      </c>
      <c r="M58" s="123">
        <f>OKTOBER!V57</f>
        <v>0</v>
      </c>
      <c r="N58" s="123">
        <f>OKTOBER!W57</f>
        <v>0</v>
      </c>
      <c r="O58" s="125">
        <f>OKTOBER!X57</f>
        <v>0</v>
      </c>
      <c r="P58" s="126">
        <f>OKTOBER!Y57</f>
        <v>0</v>
      </c>
      <c r="Q58" s="222" t="b">
        <f>IF(LEFT(OKTOBER!L57,1)="V",OKTOBER!R57+OKTOBER!U57)</f>
        <v>0</v>
      </c>
      <c r="R58" s="241">
        <f>OKTOBER!Z57</f>
        <v>0</v>
      </c>
      <c r="S58" s="242">
        <f>OKTOBER!AB57</f>
        <v>0</v>
      </c>
    </row>
    <row r="59" spans="1:19" ht="12.75" customHeight="1" x14ac:dyDescent="0.2">
      <c r="A59" s="717"/>
      <c r="B59" s="186">
        <f>OKTOBER!C58</f>
        <v>0</v>
      </c>
      <c r="C59" s="156">
        <f>OKTOBER!D58</f>
        <v>0</v>
      </c>
      <c r="D59" s="156">
        <f>OKTOBER!E58</f>
        <v>0</v>
      </c>
      <c r="E59" s="156">
        <f>OKTOBER!F58</f>
        <v>0</v>
      </c>
      <c r="F59" s="122">
        <f t="shared" si="0"/>
        <v>0</v>
      </c>
      <c r="G59" s="123">
        <f>OKTOBER!H58</f>
        <v>0</v>
      </c>
      <c r="H59" s="181">
        <f>OKTOBER!I58</f>
        <v>0</v>
      </c>
      <c r="I59" s="160">
        <f>OKTOBER!R58</f>
        <v>0</v>
      </c>
      <c r="J59" s="124">
        <f>OKTOBER!S58</f>
        <v>0</v>
      </c>
      <c r="K59" s="176">
        <f>OKTOBER!T58</f>
        <v>0</v>
      </c>
      <c r="L59" s="120">
        <f>OKTOBER!U58</f>
        <v>0</v>
      </c>
      <c r="M59" s="123">
        <f>OKTOBER!V58</f>
        <v>0</v>
      </c>
      <c r="N59" s="123">
        <f>OKTOBER!W58</f>
        <v>0</v>
      </c>
      <c r="O59" s="125">
        <f>OKTOBER!X58</f>
        <v>0</v>
      </c>
      <c r="P59" s="126">
        <f>OKTOBER!Y58</f>
        <v>0</v>
      </c>
      <c r="Q59" s="222" t="b">
        <f>IF(LEFT(OKTOBER!L58,1)="V",OKTOBER!R58+OKTOBER!U58)</f>
        <v>0</v>
      </c>
      <c r="R59" s="241">
        <f>OKTOBER!Z58</f>
        <v>0</v>
      </c>
      <c r="S59" s="242">
        <f>OKTOBER!AB58</f>
        <v>0</v>
      </c>
    </row>
    <row r="60" spans="1:19" ht="12.75" customHeight="1" x14ac:dyDescent="0.2">
      <c r="A60" s="717"/>
      <c r="B60" s="186">
        <f>OKTOBER!C59</f>
        <v>0</v>
      </c>
      <c r="C60" s="156">
        <f>OKTOBER!D59</f>
        <v>0</v>
      </c>
      <c r="D60" s="156">
        <f>OKTOBER!E59</f>
        <v>0</v>
      </c>
      <c r="E60" s="156">
        <f>OKTOBER!F59</f>
        <v>0</v>
      </c>
      <c r="F60" s="122">
        <f t="shared" si="0"/>
        <v>0</v>
      </c>
      <c r="G60" s="123">
        <f>OKTOBER!H59</f>
        <v>0</v>
      </c>
      <c r="H60" s="181">
        <f>OKTOBER!I59</f>
        <v>0</v>
      </c>
      <c r="I60" s="160">
        <f>OKTOBER!R59</f>
        <v>0</v>
      </c>
      <c r="J60" s="124">
        <f>OKTOBER!S59</f>
        <v>0</v>
      </c>
      <c r="K60" s="176">
        <f>OKTOBER!T59</f>
        <v>0</v>
      </c>
      <c r="L60" s="120">
        <f>OKTOBER!U59</f>
        <v>0</v>
      </c>
      <c r="M60" s="123">
        <f>OKTOBER!V59</f>
        <v>0</v>
      </c>
      <c r="N60" s="123">
        <f>OKTOBER!W59</f>
        <v>0</v>
      </c>
      <c r="O60" s="125">
        <f>OKTOBER!X59</f>
        <v>0</v>
      </c>
      <c r="P60" s="126">
        <f>OKTOBER!Y59</f>
        <v>0</v>
      </c>
      <c r="Q60" s="222" t="b">
        <f>IF(LEFT(OKTOBER!L59,1)="V",OKTOBER!R59+OKTOBER!U59)</f>
        <v>0</v>
      </c>
      <c r="R60" s="241">
        <f>OKTOBER!Z59</f>
        <v>0</v>
      </c>
      <c r="S60" s="242">
        <f>OKTOBER!AB59</f>
        <v>0</v>
      </c>
    </row>
    <row r="61" spans="1:19" ht="13.5" customHeight="1" thickBot="1" x14ac:dyDescent="0.25">
      <c r="A61" s="718"/>
      <c r="B61" s="187" t="e">
        <f>OKTOBER!C60</f>
        <v>#REF!</v>
      </c>
      <c r="C61" s="157">
        <f>OKTOBER!D60</f>
        <v>0</v>
      </c>
      <c r="D61" s="157">
        <f>OKTOBER!E60</f>
        <v>0</v>
      </c>
      <c r="E61" s="157">
        <f>OKTOBER!F60</f>
        <v>0</v>
      </c>
      <c r="F61" s="129">
        <f t="shared" si="0"/>
        <v>0</v>
      </c>
      <c r="G61" s="130">
        <f>OKTOBER!H60</f>
        <v>0</v>
      </c>
      <c r="H61" s="182">
        <f>OKTOBER!I60</f>
        <v>0</v>
      </c>
      <c r="I61" s="161">
        <f>OKTOBER!R60</f>
        <v>0</v>
      </c>
      <c r="J61" s="131">
        <f>OKTOBER!S60</f>
        <v>0</v>
      </c>
      <c r="K61" s="178">
        <f>OKTOBER!T60</f>
        <v>0</v>
      </c>
      <c r="L61" s="127">
        <f>OKTOBER!U60</f>
        <v>0</v>
      </c>
      <c r="M61" s="130">
        <f>OKTOBER!V60</f>
        <v>0</v>
      </c>
      <c r="N61" s="130">
        <f>OKTOBER!W60</f>
        <v>0</v>
      </c>
      <c r="O61" s="132">
        <f>OKTOBER!X60</f>
        <v>0</v>
      </c>
      <c r="P61" s="133">
        <f>OKTOBER!Y60</f>
        <v>0</v>
      </c>
      <c r="Q61" s="223" t="b">
        <f>IF(LEFT(OKTOBER!L60,1)="V",OKTOBER!R60+OKTOBER!U60)</f>
        <v>0</v>
      </c>
      <c r="R61" s="243">
        <f>OKTOBER!Z60</f>
        <v>0</v>
      </c>
      <c r="S61" s="244">
        <f>OKTOBER!AB60</f>
        <v>0</v>
      </c>
    </row>
    <row r="62" spans="1:19" ht="12.75" customHeight="1" x14ac:dyDescent="0.2">
      <c r="A62" s="716">
        <f>OKTOBER!B61</f>
        <v>43019</v>
      </c>
      <c r="B62" s="185">
        <f>OKTOBER!C61</f>
        <v>0</v>
      </c>
      <c r="C62" s="155">
        <f>OKTOBER!D61</f>
        <v>0</v>
      </c>
      <c r="D62" s="155">
        <f>OKTOBER!E61</f>
        <v>0</v>
      </c>
      <c r="E62" s="155">
        <f>OKTOBER!F61</f>
        <v>0</v>
      </c>
      <c r="F62" s="115">
        <f t="shared" si="0"/>
        <v>0</v>
      </c>
      <c r="G62" s="116">
        <f>OKTOBER!H61</f>
        <v>0</v>
      </c>
      <c r="H62" s="180">
        <f>OKTOBER!I61</f>
        <v>0</v>
      </c>
      <c r="I62" s="159">
        <f>OKTOBER!R61</f>
        <v>0</v>
      </c>
      <c r="J62" s="117">
        <f>OKTOBER!S61</f>
        <v>0</v>
      </c>
      <c r="K62" s="175">
        <f>OKTOBER!T61</f>
        <v>0</v>
      </c>
      <c r="L62" s="113">
        <f>OKTOBER!U61</f>
        <v>0</v>
      </c>
      <c r="M62" s="116">
        <f>OKTOBER!V61</f>
        <v>0</v>
      </c>
      <c r="N62" s="116">
        <f>OKTOBER!W61</f>
        <v>0</v>
      </c>
      <c r="O62" s="118">
        <f>OKTOBER!X61</f>
        <v>0</v>
      </c>
      <c r="P62" s="119">
        <f>OKTOBER!Y61</f>
        <v>0</v>
      </c>
      <c r="Q62" s="221" t="b">
        <f>IF(LEFT(OKTOBER!L61,1)="V",OKTOBER!R61+OKTOBER!U61)</f>
        <v>0</v>
      </c>
      <c r="R62" s="247">
        <f>OKTOBER!Z61</f>
        <v>0</v>
      </c>
      <c r="S62" s="248">
        <f>OKTOBER!AB61</f>
        <v>0</v>
      </c>
    </row>
    <row r="63" spans="1:19" ht="12.75" customHeight="1" x14ac:dyDescent="0.2">
      <c r="A63" s="717"/>
      <c r="B63" s="186">
        <f>OKTOBER!C62</f>
        <v>0</v>
      </c>
      <c r="C63" s="156">
        <f>OKTOBER!D62</f>
        <v>0</v>
      </c>
      <c r="D63" s="156">
        <f>OKTOBER!E62</f>
        <v>0</v>
      </c>
      <c r="E63" s="156">
        <f>OKTOBER!F62</f>
        <v>0</v>
      </c>
      <c r="F63" s="122">
        <f t="shared" si="0"/>
        <v>0</v>
      </c>
      <c r="G63" s="123">
        <f>OKTOBER!H62</f>
        <v>0</v>
      </c>
      <c r="H63" s="181">
        <f>OKTOBER!I62</f>
        <v>0</v>
      </c>
      <c r="I63" s="160">
        <f>OKTOBER!R62</f>
        <v>0</v>
      </c>
      <c r="J63" s="124">
        <f>OKTOBER!S62</f>
        <v>0</v>
      </c>
      <c r="K63" s="176">
        <f>OKTOBER!T62</f>
        <v>0</v>
      </c>
      <c r="L63" s="120">
        <f>OKTOBER!U62</f>
        <v>0</v>
      </c>
      <c r="M63" s="123">
        <f>OKTOBER!V62</f>
        <v>0</v>
      </c>
      <c r="N63" s="123">
        <f>OKTOBER!W62</f>
        <v>0</v>
      </c>
      <c r="O63" s="125">
        <f>OKTOBER!X62</f>
        <v>0</v>
      </c>
      <c r="P63" s="126">
        <f>OKTOBER!Y62</f>
        <v>0</v>
      </c>
      <c r="Q63" s="222" t="b">
        <f>IF(LEFT(OKTOBER!L62,1)="V",OKTOBER!R62+OKTOBER!U62)</f>
        <v>0</v>
      </c>
      <c r="R63" s="241">
        <f>OKTOBER!Z62</f>
        <v>0</v>
      </c>
      <c r="S63" s="242">
        <f>OKTOBER!AB62</f>
        <v>0</v>
      </c>
    </row>
    <row r="64" spans="1:19" ht="12.75" customHeight="1" x14ac:dyDescent="0.2">
      <c r="A64" s="717"/>
      <c r="B64" s="186">
        <f>OKTOBER!C63</f>
        <v>0</v>
      </c>
      <c r="C64" s="156">
        <f>OKTOBER!D63</f>
        <v>0</v>
      </c>
      <c r="D64" s="156">
        <f>OKTOBER!E63</f>
        <v>0</v>
      </c>
      <c r="E64" s="156">
        <f>OKTOBER!F63</f>
        <v>0</v>
      </c>
      <c r="F64" s="122">
        <f t="shared" si="0"/>
        <v>0</v>
      </c>
      <c r="G64" s="123">
        <f>OKTOBER!H63</f>
        <v>0</v>
      </c>
      <c r="H64" s="181">
        <f>OKTOBER!I63</f>
        <v>0</v>
      </c>
      <c r="I64" s="160">
        <f>OKTOBER!R63</f>
        <v>0</v>
      </c>
      <c r="J64" s="124">
        <f>OKTOBER!S63</f>
        <v>0</v>
      </c>
      <c r="K64" s="176">
        <f>OKTOBER!T63</f>
        <v>0</v>
      </c>
      <c r="L64" s="120">
        <f>OKTOBER!U63</f>
        <v>0</v>
      </c>
      <c r="M64" s="123">
        <f>OKTOBER!V63</f>
        <v>0</v>
      </c>
      <c r="N64" s="123">
        <f>OKTOBER!W63</f>
        <v>0</v>
      </c>
      <c r="O64" s="125">
        <f>OKTOBER!X63</f>
        <v>0</v>
      </c>
      <c r="P64" s="126">
        <f>OKTOBER!Y63</f>
        <v>0</v>
      </c>
      <c r="Q64" s="222" t="b">
        <f>IF(LEFT(OKTOBER!L63,1)="V",OKTOBER!R63+OKTOBER!U63)</f>
        <v>0</v>
      </c>
      <c r="R64" s="241">
        <f>OKTOBER!Z63</f>
        <v>0</v>
      </c>
      <c r="S64" s="242">
        <f>OKTOBER!AB63</f>
        <v>0</v>
      </c>
    </row>
    <row r="65" spans="1:19" ht="12.75" customHeight="1" x14ac:dyDescent="0.2">
      <c r="A65" s="717"/>
      <c r="B65" s="186">
        <f>OKTOBER!C64</f>
        <v>0</v>
      </c>
      <c r="C65" s="156">
        <f>OKTOBER!D64</f>
        <v>0</v>
      </c>
      <c r="D65" s="156">
        <f>OKTOBER!E64</f>
        <v>0</v>
      </c>
      <c r="E65" s="156">
        <f>OKTOBER!F64</f>
        <v>0</v>
      </c>
      <c r="F65" s="122">
        <f t="shared" si="0"/>
        <v>0</v>
      </c>
      <c r="G65" s="123">
        <f>OKTOBER!H64</f>
        <v>0</v>
      </c>
      <c r="H65" s="181">
        <f>OKTOBER!I64</f>
        <v>0</v>
      </c>
      <c r="I65" s="160">
        <f>OKTOBER!R64</f>
        <v>0</v>
      </c>
      <c r="J65" s="124">
        <f>OKTOBER!S64</f>
        <v>0</v>
      </c>
      <c r="K65" s="176">
        <f>OKTOBER!T64</f>
        <v>0</v>
      </c>
      <c r="L65" s="120">
        <f>OKTOBER!U64</f>
        <v>0</v>
      </c>
      <c r="M65" s="123">
        <f>OKTOBER!V64</f>
        <v>0</v>
      </c>
      <c r="N65" s="123">
        <f>OKTOBER!W64</f>
        <v>0</v>
      </c>
      <c r="O65" s="125">
        <f>OKTOBER!X64</f>
        <v>0</v>
      </c>
      <c r="P65" s="126">
        <f>OKTOBER!Y64</f>
        <v>0</v>
      </c>
      <c r="Q65" s="222" t="b">
        <f>IF(LEFT(OKTOBER!L64,1)="V",OKTOBER!R64+OKTOBER!U64)</f>
        <v>0</v>
      </c>
      <c r="R65" s="241">
        <f>OKTOBER!Z64</f>
        <v>0</v>
      </c>
      <c r="S65" s="242">
        <f>OKTOBER!AB64</f>
        <v>0</v>
      </c>
    </row>
    <row r="66" spans="1:19" ht="13.5" customHeight="1" thickBot="1" x14ac:dyDescent="0.25">
      <c r="A66" s="718"/>
      <c r="B66" s="187" t="e">
        <f>OKTOBER!C65</f>
        <v>#REF!</v>
      </c>
      <c r="C66" s="157">
        <f>OKTOBER!D65</f>
        <v>0</v>
      </c>
      <c r="D66" s="157">
        <f>OKTOBER!E65</f>
        <v>0</v>
      </c>
      <c r="E66" s="157">
        <f>OKTOBER!F65</f>
        <v>0</v>
      </c>
      <c r="F66" s="129">
        <f t="shared" si="0"/>
        <v>0</v>
      </c>
      <c r="G66" s="130">
        <f>OKTOBER!H65</f>
        <v>0</v>
      </c>
      <c r="H66" s="182">
        <f>OKTOBER!I65</f>
        <v>0</v>
      </c>
      <c r="I66" s="161">
        <f>OKTOBER!R65</f>
        <v>0</v>
      </c>
      <c r="J66" s="131">
        <f>OKTOBER!S65</f>
        <v>0</v>
      </c>
      <c r="K66" s="178">
        <f>OKTOBER!T65</f>
        <v>0</v>
      </c>
      <c r="L66" s="127">
        <f>OKTOBER!U65</f>
        <v>0</v>
      </c>
      <c r="M66" s="130">
        <f>OKTOBER!V65</f>
        <v>0</v>
      </c>
      <c r="N66" s="130">
        <f>OKTOBER!W65</f>
        <v>0</v>
      </c>
      <c r="O66" s="132">
        <f>OKTOBER!X65</f>
        <v>0</v>
      </c>
      <c r="P66" s="133">
        <f>OKTOBER!Y65</f>
        <v>0</v>
      </c>
      <c r="Q66" s="224" t="b">
        <f>IF(LEFT(OKTOBER!L65,1)="V",OKTOBER!R65+OKTOBER!U65)</f>
        <v>0</v>
      </c>
      <c r="R66" s="245">
        <f>OKTOBER!Z65</f>
        <v>0</v>
      </c>
      <c r="S66" s="246">
        <f>OKTOBER!AB65</f>
        <v>0</v>
      </c>
    </row>
    <row r="67" spans="1:19" ht="12.75" customHeight="1" x14ac:dyDescent="0.2">
      <c r="A67" s="716">
        <f>OKTOBER!B66</f>
        <v>43020</v>
      </c>
      <c r="B67" s="185">
        <f>OKTOBER!C66</f>
        <v>0</v>
      </c>
      <c r="C67" s="155">
        <f>OKTOBER!D66</f>
        <v>0</v>
      </c>
      <c r="D67" s="155">
        <f>OKTOBER!E66</f>
        <v>0</v>
      </c>
      <c r="E67" s="155">
        <f>OKTOBER!F66</f>
        <v>0</v>
      </c>
      <c r="F67" s="115">
        <f t="shared" si="0"/>
        <v>0</v>
      </c>
      <c r="G67" s="116">
        <f>OKTOBER!H66</f>
        <v>0</v>
      </c>
      <c r="H67" s="180">
        <f>OKTOBER!I66</f>
        <v>0</v>
      </c>
      <c r="I67" s="159">
        <f>OKTOBER!R66</f>
        <v>0</v>
      </c>
      <c r="J67" s="117">
        <f>OKTOBER!S66</f>
        <v>0</v>
      </c>
      <c r="K67" s="175">
        <f>OKTOBER!T66</f>
        <v>0</v>
      </c>
      <c r="L67" s="113">
        <f>OKTOBER!U66</f>
        <v>0</v>
      </c>
      <c r="M67" s="116">
        <f>OKTOBER!V66</f>
        <v>0</v>
      </c>
      <c r="N67" s="116">
        <f>OKTOBER!W66</f>
        <v>0</v>
      </c>
      <c r="O67" s="118">
        <f>OKTOBER!X66</f>
        <v>0</v>
      </c>
      <c r="P67" s="119">
        <f>OKTOBER!Y66</f>
        <v>0</v>
      </c>
      <c r="Q67" s="225" t="b">
        <f>IF(LEFT(OKTOBER!L66,1)="V",OKTOBER!R66+OKTOBER!U66)</f>
        <v>0</v>
      </c>
      <c r="R67" s="239">
        <f>OKTOBER!Z66</f>
        <v>0</v>
      </c>
      <c r="S67" s="240">
        <f>OKTOBER!AB66</f>
        <v>0</v>
      </c>
    </row>
    <row r="68" spans="1:19" ht="12.75" customHeight="1" x14ac:dyDescent="0.2">
      <c r="A68" s="717"/>
      <c r="B68" s="186">
        <f>OKTOBER!C67</f>
        <v>0</v>
      </c>
      <c r="C68" s="156">
        <f>OKTOBER!D67</f>
        <v>0</v>
      </c>
      <c r="D68" s="156">
        <f>OKTOBER!E67</f>
        <v>0</v>
      </c>
      <c r="E68" s="156">
        <f>OKTOBER!F67</f>
        <v>0</v>
      </c>
      <c r="F68" s="122">
        <f t="shared" si="0"/>
        <v>0</v>
      </c>
      <c r="G68" s="123">
        <f>OKTOBER!H67</f>
        <v>0</v>
      </c>
      <c r="H68" s="181">
        <f>OKTOBER!I67</f>
        <v>0</v>
      </c>
      <c r="I68" s="160">
        <f>OKTOBER!R67</f>
        <v>0</v>
      </c>
      <c r="J68" s="124">
        <f>OKTOBER!S67</f>
        <v>0</v>
      </c>
      <c r="K68" s="176">
        <f>OKTOBER!T67</f>
        <v>0</v>
      </c>
      <c r="L68" s="120">
        <f>OKTOBER!U67</f>
        <v>0</v>
      </c>
      <c r="M68" s="123">
        <f>OKTOBER!V67</f>
        <v>0</v>
      </c>
      <c r="N68" s="123">
        <f>OKTOBER!W67</f>
        <v>0</v>
      </c>
      <c r="O68" s="125">
        <f>OKTOBER!X67</f>
        <v>0</v>
      </c>
      <c r="P68" s="126">
        <f>OKTOBER!Y67</f>
        <v>0</v>
      </c>
      <c r="Q68" s="222" t="b">
        <f>IF(LEFT(OKTOBER!L67,1)="V",OKTOBER!R67+OKTOBER!U67)</f>
        <v>0</v>
      </c>
      <c r="R68" s="241">
        <f>OKTOBER!Z67</f>
        <v>0</v>
      </c>
      <c r="S68" s="242">
        <f>OKTOBER!AB67</f>
        <v>0</v>
      </c>
    </row>
    <row r="69" spans="1:19" ht="12.75" customHeight="1" x14ac:dyDescent="0.2">
      <c r="A69" s="717"/>
      <c r="B69" s="186">
        <f>OKTOBER!C68</f>
        <v>0</v>
      </c>
      <c r="C69" s="156">
        <f>OKTOBER!D68</f>
        <v>0</v>
      </c>
      <c r="D69" s="156">
        <f>OKTOBER!E68</f>
        <v>0</v>
      </c>
      <c r="E69" s="156">
        <f>OKTOBER!F68</f>
        <v>0</v>
      </c>
      <c r="F69" s="122">
        <f t="shared" si="0"/>
        <v>0</v>
      </c>
      <c r="G69" s="123">
        <f>OKTOBER!H68</f>
        <v>0</v>
      </c>
      <c r="H69" s="181">
        <f>OKTOBER!I68</f>
        <v>0</v>
      </c>
      <c r="I69" s="160">
        <f>OKTOBER!R68</f>
        <v>0</v>
      </c>
      <c r="J69" s="124">
        <f>OKTOBER!S68</f>
        <v>0</v>
      </c>
      <c r="K69" s="176">
        <f>OKTOBER!T68</f>
        <v>0</v>
      </c>
      <c r="L69" s="120">
        <f>OKTOBER!U68</f>
        <v>0</v>
      </c>
      <c r="M69" s="123">
        <f>OKTOBER!V68</f>
        <v>0</v>
      </c>
      <c r="N69" s="123">
        <f>OKTOBER!W68</f>
        <v>0</v>
      </c>
      <c r="O69" s="125">
        <f>OKTOBER!X68</f>
        <v>0</v>
      </c>
      <c r="P69" s="126">
        <f>OKTOBER!Y68</f>
        <v>0</v>
      </c>
      <c r="Q69" s="222" t="b">
        <f>IF(LEFT(OKTOBER!L68,1)="V",OKTOBER!R68+OKTOBER!U68)</f>
        <v>0</v>
      </c>
      <c r="R69" s="241">
        <f>OKTOBER!Z68</f>
        <v>0</v>
      </c>
      <c r="S69" s="242">
        <f>OKTOBER!AB68</f>
        <v>0</v>
      </c>
    </row>
    <row r="70" spans="1:19" ht="12.75" customHeight="1" x14ac:dyDescent="0.2">
      <c r="A70" s="717"/>
      <c r="B70" s="186">
        <f>OKTOBER!C69</f>
        <v>0</v>
      </c>
      <c r="C70" s="156">
        <f>OKTOBER!D69</f>
        <v>0</v>
      </c>
      <c r="D70" s="156">
        <f>OKTOBER!E69</f>
        <v>0</v>
      </c>
      <c r="E70" s="156">
        <f>OKTOBER!F69</f>
        <v>0</v>
      </c>
      <c r="F70" s="122">
        <f t="shared" si="0"/>
        <v>0</v>
      </c>
      <c r="G70" s="123">
        <f>OKTOBER!H69</f>
        <v>0</v>
      </c>
      <c r="H70" s="181">
        <f>OKTOBER!I69</f>
        <v>0</v>
      </c>
      <c r="I70" s="160">
        <f>OKTOBER!R69</f>
        <v>0</v>
      </c>
      <c r="J70" s="124">
        <f>OKTOBER!S69</f>
        <v>0</v>
      </c>
      <c r="K70" s="176">
        <f>OKTOBER!T69</f>
        <v>0</v>
      </c>
      <c r="L70" s="120">
        <f>OKTOBER!U69</f>
        <v>0</v>
      </c>
      <c r="M70" s="123">
        <f>OKTOBER!V69</f>
        <v>0</v>
      </c>
      <c r="N70" s="123">
        <f>OKTOBER!W69</f>
        <v>0</v>
      </c>
      <c r="O70" s="125">
        <f>OKTOBER!X69</f>
        <v>0</v>
      </c>
      <c r="P70" s="126">
        <f>OKTOBER!Y69</f>
        <v>0</v>
      </c>
      <c r="Q70" s="222" t="b">
        <f>IF(LEFT(OKTOBER!L69,1)="V",OKTOBER!R69+OKTOBER!U69)</f>
        <v>0</v>
      </c>
      <c r="R70" s="241">
        <f>OKTOBER!Z69</f>
        <v>0</v>
      </c>
      <c r="S70" s="242">
        <f>OKTOBER!AB69</f>
        <v>0</v>
      </c>
    </row>
    <row r="71" spans="1:19" ht="13.5" customHeight="1" thickBot="1" x14ac:dyDescent="0.25">
      <c r="A71" s="718"/>
      <c r="B71" s="187" t="e">
        <f>OKTOBER!C70</f>
        <v>#REF!</v>
      </c>
      <c r="C71" s="157">
        <f>OKTOBER!D70</f>
        <v>0</v>
      </c>
      <c r="D71" s="157">
        <f>OKTOBER!E70</f>
        <v>0</v>
      </c>
      <c r="E71" s="157">
        <f>OKTOBER!F70</f>
        <v>0</v>
      </c>
      <c r="F71" s="129">
        <f t="shared" ref="F71:F134" si="1">D71-C71-E71</f>
        <v>0</v>
      </c>
      <c r="G71" s="130">
        <f>OKTOBER!H70</f>
        <v>0</v>
      </c>
      <c r="H71" s="182">
        <f>OKTOBER!I70</f>
        <v>0</v>
      </c>
      <c r="I71" s="161">
        <f>OKTOBER!R70</f>
        <v>0</v>
      </c>
      <c r="J71" s="131">
        <f>OKTOBER!S70</f>
        <v>0</v>
      </c>
      <c r="K71" s="178">
        <f>OKTOBER!T70</f>
        <v>0</v>
      </c>
      <c r="L71" s="127">
        <f>OKTOBER!U70</f>
        <v>0</v>
      </c>
      <c r="M71" s="130">
        <f>OKTOBER!V70</f>
        <v>0</v>
      </c>
      <c r="N71" s="130">
        <f>OKTOBER!W70</f>
        <v>0</v>
      </c>
      <c r="O71" s="132">
        <f>OKTOBER!X70</f>
        <v>0</v>
      </c>
      <c r="P71" s="133">
        <f>OKTOBER!Y70</f>
        <v>0</v>
      </c>
      <c r="Q71" s="223" t="b">
        <f>IF(LEFT(OKTOBER!L70,1)="V",OKTOBER!R70+OKTOBER!U70)</f>
        <v>0</v>
      </c>
      <c r="R71" s="243">
        <f>OKTOBER!Z70</f>
        <v>0</v>
      </c>
      <c r="S71" s="244">
        <f>OKTOBER!AB70</f>
        <v>0</v>
      </c>
    </row>
    <row r="72" spans="1:19" ht="12.75" customHeight="1" x14ac:dyDescent="0.2">
      <c r="A72" s="716">
        <f>OKTOBER!B71</f>
        <v>43021</v>
      </c>
      <c r="B72" s="185">
        <f>OKTOBER!C71</f>
        <v>0</v>
      </c>
      <c r="C72" s="155">
        <f>OKTOBER!D71</f>
        <v>0</v>
      </c>
      <c r="D72" s="155">
        <f>OKTOBER!E71</f>
        <v>0</v>
      </c>
      <c r="E72" s="155">
        <f>OKTOBER!F71</f>
        <v>0</v>
      </c>
      <c r="F72" s="115">
        <f t="shared" si="1"/>
        <v>0</v>
      </c>
      <c r="G72" s="116">
        <f>OKTOBER!H71</f>
        <v>0</v>
      </c>
      <c r="H72" s="180">
        <f>OKTOBER!I71</f>
        <v>0</v>
      </c>
      <c r="I72" s="159">
        <f>OKTOBER!R71</f>
        <v>0</v>
      </c>
      <c r="J72" s="117">
        <f>OKTOBER!S71</f>
        <v>0</v>
      </c>
      <c r="K72" s="175">
        <f>OKTOBER!T71</f>
        <v>0</v>
      </c>
      <c r="L72" s="113">
        <f>OKTOBER!U71</f>
        <v>0</v>
      </c>
      <c r="M72" s="116">
        <f>OKTOBER!V71</f>
        <v>0</v>
      </c>
      <c r="N72" s="116">
        <f>OKTOBER!W71</f>
        <v>0</v>
      </c>
      <c r="O72" s="118">
        <f>OKTOBER!X71</f>
        <v>0</v>
      </c>
      <c r="P72" s="119">
        <f>OKTOBER!Y71</f>
        <v>0</v>
      </c>
      <c r="Q72" s="221" t="b">
        <f>IF(LEFT(OKTOBER!L71,1)="V",OKTOBER!R71+OKTOBER!U71)</f>
        <v>0</v>
      </c>
      <c r="R72" s="239">
        <f>OKTOBER!Z71</f>
        <v>0</v>
      </c>
      <c r="S72" s="240">
        <f>OKTOBER!AB71</f>
        <v>0</v>
      </c>
    </row>
    <row r="73" spans="1:19" ht="12.75" customHeight="1" x14ac:dyDescent="0.2">
      <c r="A73" s="717"/>
      <c r="B73" s="186">
        <f>OKTOBER!C72</f>
        <v>0</v>
      </c>
      <c r="C73" s="156">
        <f>OKTOBER!D72</f>
        <v>0</v>
      </c>
      <c r="D73" s="156">
        <f>OKTOBER!E72</f>
        <v>0</v>
      </c>
      <c r="E73" s="156">
        <f>OKTOBER!F72</f>
        <v>0</v>
      </c>
      <c r="F73" s="122">
        <f t="shared" si="1"/>
        <v>0</v>
      </c>
      <c r="G73" s="123">
        <f>OKTOBER!H72</f>
        <v>0</v>
      </c>
      <c r="H73" s="181">
        <f>OKTOBER!I72</f>
        <v>0</v>
      </c>
      <c r="I73" s="160">
        <f>OKTOBER!R72</f>
        <v>0</v>
      </c>
      <c r="J73" s="124">
        <f>OKTOBER!S72</f>
        <v>0</v>
      </c>
      <c r="K73" s="176">
        <f>OKTOBER!T72</f>
        <v>0</v>
      </c>
      <c r="L73" s="120">
        <f>OKTOBER!U72</f>
        <v>0</v>
      </c>
      <c r="M73" s="123">
        <f>OKTOBER!V72</f>
        <v>0</v>
      </c>
      <c r="N73" s="123">
        <f>OKTOBER!W72</f>
        <v>0</v>
      </c>
      <c r="O73" s="125">
        <f>OKTOBER!X72</f>
        <v>0</v>
      </c>
      <c r="P73" s="126">
        <f>OKTOBER!Y72</f>
        <v>0</v>
      </c>
      <c r="Q73" s="222" t="b">
        <f>IF(LEFT(OKTOBER!L72,1)="V",OKTOBER!R72+OKTOBER!U72)</f>
        <v>0</v>
      </c>
      <c r="R73" s="241">
        <f>OKTOBER!Z72</f>
        <v>0</v>
      </c>
      <c r="S73" s="242">
        <f>OKTOBER!AB72</f>
        <v>0</v>
      </c>
    </row>
    <row r="74" spans="1:19" ht="12.75" customHeight="1" x14ac:dyDescent="0.2">
      <c r="A74" s="717"/>
      <c r="B74" s="186">
        <f>OKTOBER!C73</f>
        <v>0</v>
      </c>
      <c r="C74" s="156">
        <f>OKTOBER!D73</f>
        <v>0</v>
      </c>
      <c r="D74" s="156">
        <f>OKTOBER!E73</f>
        <v>0</v>
      </c>
      <c r="E74" s="156">
        <f>OKTOBER!F73</f>
        <v>0</v>
      </c>
      <c r="F74" s="122">
        <f t="shared" si="1"/>
        <v>0</v>
      </c>
      <c r="G74" s="123">
        <f>OKTOBER!H73</f>
        <v>0</v>
      </c>
      <c r="H74" s="181">
        <f>OKTOBER!I73</f>
        <v>0</v>
      </c>
      <c r="I74" s="160">
        <f>OKTOBER!R73</f>
        <v>0</v>
      </c>
      <c r="J74" s="124">
        <f>OKTOBER!S73</f>
        <v>0</v>
      </c>
      <c r="K74" s="176">
        <f>OKTOBER!T73</f>
        <v>0</v>
      </c>
      <c r="L74" s="120">
        <f>OKTOBER!U73</f>
        <v>0</v>
      </c>
      <c r="M74" s="123">
        <f>OKTOBER!V73</f>
        <v>0</v>
      </c>
      <c r="N74" s="123">
        <f>OKTOBER!W73</f>
        <v>0</v>
      </c>
      <c r="O74" s="125">
        <f>OKTOBER!X73</f>
        <v>0</v>
      </c>
      <c r="P74" s="126">
        <f>OKTOBER!Y73</f>
        <v>0</v>
      </c>
      <c r="Q74" s="222" t="b">
        <f>IF(LEFT(OKTOBER!L73,1)="V",OKTOBER!R73+OKTOBER!U73)</f>
        <v>0</v>
      </c>
      <c r="R74" s="241">
        <f>OKTOBER!Z73</f>
        <v>0</v>
      </c>
      <c r="S74" s="242">
        <f>OKTOBER!AB73</f>
        <v>0</v>
      </c>
    </row>
    <row r="75" spans="1:19" ht="12.75" customHeight="1" x14ac:dyDescent="0.2">
      <c r="A75" s="717"/>
      <c r="B75" s="186">
        <f>OKTOBER!C74</f>
        <v>0</v>
      </c>
      <c r="C75" s="156">
        <f>OKTOBER!D74</f>
        <v>0</v>
      </c>
      <c r="D75" s="156">
        <f>OKTOBER!E74</f>
        <v>0</v>
      </c>
      <c r="E75" s="156">
        <f>OKTOBER!F74</f>
        <v>0</v>
      </c>
      <c r="F75" s="122">
        <f t="shared" si="1"/>
        <v>0</v>
      </c>
      <c r="G75" s="123">
        <f>OKTOBER!H74</f>
        <v>0</v>
      </c>
      <c r="H75" s="181">
        <f>OKTOBER!I74</f>
        <v>0</v>
      </c>
      <c r="I75" s="160">
        <f>OKTOBER!R74</f>
        <v>0</v>
      </c>
      <c r="J75" s="124">
        <f>OKTOBER!S74</f>
        <v>0</v>
      </c>
      <c r="K75" s="176">
        <f>OKTOBER!T74</f>
        <v>0</v>
      </c>
      <c r="L75" s="120">
        <f>OKTOBER!U74</f>
        <v>0</v>
      </c>
      <c r="M75" s="123">
        <f>OKTOBER!V74</f>
        <v>0</v>
      </c>
      <c r="N75" s="123">
        <f>OKTOBER!W74</f>
        <v>0</v>
      </c>
      <c r="O75" s="125">
        <f>OKTOBER!X74</f>
        <v>0</v>
      </c>
      <c r="P75" s="126">
        <f>OKTOBER!Y74</f>
        <v>0</v>
      </c>
      <c r="Q75" s="222" t="b">
        <f>IF(LEFT(OKTOBER!L74,1)="V",OKTOBER!R74+OKTOBER!U74)</f>
        <v>0</v>
      </c>
      <c r="R75" s="241">
        <f>OKTOBER!Z74</f>
        <v>0</v>
      </c>
      <c r="S75" s="242">
        <f>OKTOBER!AB74</f>
        <v>0</v>
      </c>
    </row>
    <row r="76" spans="1:19" ht="13.5" customHeight="1" thickBot="1" x14ac:dyDescent="0.25">
      <c r="A76" s="718"/>
      <c r="B76" s="187" t="e">
        <f>OKTOBER!C75</f>
        <v>#REF!</v>
      </c>
      <c r="C76" s="157">
        <f>OKTOBER!D75</f>
        <v>0</v>
      </c>
      <c r="D76" s="157">
        <f>OKTOBER!E75</f>
        <v>0</v>
      </c>
      <c r="E76" s="157">
        <f>OKTOBER!F75</f>
        <v>0</v>
      </c>
      <c r="F76" s="129">
        <f t="shared" si="1"/>
        <v>0</v>
      </c>
      <c r="G76" s="130">
        <f>OKTOBER!H75</f>
        <v>0</v>
      </c>
      <c r="H76" s="182">
        <f>OKTOBER!I75</f>
        <v>0</v>
      </c>
      <c r="I76" s="161">
        <f>OKTOBER!R75</f>
        <v>0</v>
      </c>
      <c r="J76" s="131">
        <f>OKTOBER!S75</f>
        <v>0</v>
      </c>
      <c r="K76" s="178">
        <f>OKTOBER!T75</f>
        <v>0</v>
      </c>
      <c r="L76" s="127">
        <f>OKTOBER!U75</f>
        <v>0</v>
      </c>
      <c r="M76" s="130">
        <f>OKTOBER!V75</f>
        <v>0</v>
      </c>
      <c r="N76" s="130">
        <f>OKTOBER!W75</f>
        <v>0</v>
      </c>
      <c r="O76" s="132">
        <f>OKTOBER!X75</f>
        <v>0</v>
      </c>
      <c r="P76" s="133">
        <f>OKTOBER!Y75</f>
        <v>0</v>
      </c>
      <c r="Q76" s="224" t="b">
        <f>IF(LEFT(OKTOBER!L75,1)="V",OKTOBER!R75+OKTOBER!U75)</f>
        <v>0</v>
      </c>
      <c r="R76" s="243">
        <f>OKTOBER!Z75</f>
        <v>0</v>
      </c>
      <c r="S76" s="244">
        <f>OKTOBER!AB75</f>
        <v>0</v>
      </c>
    </row>
    <row r="77" spans="1:19" ht="12.75" customHeight="1" x14ac:dyDescent="0.2">
      <c r="A77" s="716">
        <f>OKTOBER!B76</f>
        <v>43022</v>
      </c>
      <c r="B77" s="185">
        <f>OKTOBER!C76</f>
        <v>0</v>
      </c>
      <c r="C77" s="155">
        <f>OKTOBER!D76</f>
        <v>0</v>
      </c>
      <c r="D77" s="155">
        <f>OKTOBER!E76</f>
        <v>0</v>
      </c>
      <c r="E77" s="155">
        <f>OKTOBER!F76</f>
        <v>0</v>
      </c>
      <c r="F77" s="115">
        <f t="shared" si="1"/>
        <v>0</v>
      </c>
      <c r="G77" s="116">
        <f>OKTOBER!H76</f>
        <v>0</v>
      </c>
      <c r="H77" s="180">
        <f>OKTOBER!I76</f>
        <v>0</v>
      </c>
      <c r="I77" s="159">
        <f>OKTOBER!R76</f>
        <v>0</v>
      </c>
      <c r="J77" s="117">
        <f>OKTOBER!S76</f>
        <v>0</v>
      </c>
      <c r="K77" s="175">
        <f>OKTOBER!T76</f>
        <v>0</v>
      </c>
      <c r="L77" s="113">
        <f>OKTOBER!U76</f>
        <v>0</v>
      </c>
      <c r="M77" s="116">
        <f>OKTOBER!V76</f>
        <v>0</v>
      </c>
      <c r="N77" s="116">
        <f>OKTOBER!W76</f>
        <v>0</v>
      </c>
      <c r="O77" s="118">
        <f>OKTOBER!X76</f>
        <v>0</v>
      </c>
      <c r="P77" s="119">
        <f>OKTOBER!Y76</f>
        <v>0</v>
      </c>
      <c r="Q77" s="221" t="b">
        <f>IF(LEFT(OKTOBER!L76,1)="V",OKTOBER!R76+OKTOBER!U76)</f>
        <v>0</v>
      </c>
      <c r="R77" s="239">
        <f>OKTOBER!Z76</f>
        <v>0</v>
      </c>
      <c r="S77" s="240">
        <f>OKTOBER!AB76</f>
        <v>0</v>
      </c>
    </row>
    <row r="78" spans="1:19" ht="12.75" customHeight="1" x14ac:dyDescent="0.2">
      <c r="A78" s="717"/>
      <c r="B78" s="186">
        <f>OKTOBER!C77</f>
        <v>0</v>
      </c>
      <c r="C78" s="156">
        <f>OKTOBER!D77</f>
        <v>0</v>
      </c>
      <c r="D78" s="156">
        <f>OKTOBER!E77</f>
        <v>0</v>
      </c>
      <c r="E78" s="156">
        <f>OKTOBER!F77</f>
        <v>0</v>
      </c>
      <c r="F78" s="122">
        <f t="shared" si="1"/>
        <v>0</v>
      </c>
      <c r="G78" s="123">
        <f>OKTOBER!H77</f>
        <v>0</v>
      </c>
      <c r="H78" s="181">
        <f>OKTOBER!I77</f>
        <v>0</v>
      </c>
      <c r="I78" s="160">
        <f>OKTOBER!R77</f>
        <v>0</v>
      </c>
      <c r="J78" s="124">
        <f>OKTOBER!S77</f>
        <v>0</v>
      </c>
      <c r="K78" s="176">
        <f>OKTOBER!T77</f>
        <v>0</v>
      </c>
      <c r="L78" s="120">
        <f>OKTOBER!U77</f>
        <v>0</v>
      </c>
      <c r="M78" s="123">
        <f>OKTOBER!V77</f>
        <v>0</v>
      </c>
      <c r="N78" s="123">
        <f>OKTOBER!W77</f>
        <v>0</v>
      </c>
      <c r="O78" s="125">
        <f>OKTOBER!X77</f>
        <v>0</v>
      </c>
      <c r="P78" s="126">
        <f>OKTOBER!Y77</f>
        <v>0</v>
      </c>
      <c r="Q78" s="222" t="b">
        <f>IF(LEFT(OKTOBER!L77,1)="V",OKTOBER!R77+OKTOBER!U77)</f>
        <v>0</v>
      </c>
      <c r="R78" s="241">
        <f>OKTOBER!Z77</f>
        <v>0</v>
      </c>
      <c r="S78" s="242">
        <f>OKTOBER!AB77</f>
        <v>0</v>
      </c>
    </row>
    <row r="79" spans="1:19" ht="12.75" customHeight="1" x14ac:dyDescent="0.2">
      <c r="A79" s="717"/>
      <c r="B79" s="186">
        <f>OKTOBER!C78</f>
        <v>0</v>
      </c>
      <c r="C79" s="156">
        <f>OKTOBER!D78</f>
        <v>0</v>
      </c>
      <c r="D79" s="156">
        <f>OKTOBER!E78</f>
        <v>0</v>
      </c>
      <c r="E79" s="156">
        <f>OKTOBER!F78</f>
        <v>0</v>
      </c>
      <c r="F79" s="122">
        <f t="shared" si="1"/>
        <v>0</v>
      </c>
      <c r="G79" s="123">
        <f>OKTOBER!H78</f>
        <v>0</v>
      </c>
      <c r="H79" s="181">
        <f>OKTOBER!I78</f>
        <v>0</v>
      </c>
      <c r="I79" s="160">
        <f>OKTOBER!R78</f>
        <v>0</v>
      </c>
      <c r="J79" s="124">
        <f>OKTOBER!S78</f>
        <v>0</v>
      </c>
      <c r="K79" s="176">
        <f>OKTOBER!T78</f>
        <v>0</v>
      </c>
      <c r="L79" s="120">
        <f>OKTOBER!U78</f>
        <v>0</v>
      </c>
      <c r="M79" s="123">
        <f>OKTOBER!V78</f>
        <v>0</v>
      </c>
      <c r="N79" s="123">
        <f>OKTOBER!W78</f>
        <v>0</v>
      </c>
      <c r="O79" s="125">
        <f>OKTOBER!X78</f>
        <v>0</v>
      </c>
      <c r="P79" s="126">
        <f>OKTOBER!Y78</f>
        <v>0</v>
      </c>
      <c r="Q79" s="222" t="b">
        <f>IF(LEFT(OKTOBER!L78,1)="V",OKTOBER!R78+OKTOBER!U78)</f>
        <v>0</v>
      </c>
      <c r="R79" s="241">
        <f>OKTOBER!Z78</f>
        <v>0</v>
      </c>
      <c r="S79" s="242">
        <f>OKTOBER!AB78</f>
        <v>0</v>
      </c>
    </row>
    <row r="80" spans="1:19" ht="12.75" customHeight="1" x14ac:dyDescent="0.2">
      <c r="A80" s="717"/>
      <c r="B80" s="186">
        <f>OKTOBER!C79</f>
        <v>0</v>
      </c>
      <c r="C80" s="156">
        <f>OKTOBER!D79</f>
        <v>0</v>
      </c>
      <c r="D80" s="156">
        <f>OKTOBER!E79</f>
        <v>0</v>
      </c>
      <c r="E80" s="156">
        <f>OKTOBER!F79</f>
        <v>0</v>
      </c>
      <c r="F80" s="122">
        <f t="shared" si="1"/>
        <v>0</v>
      </c>
      <c r="G80" s="123">
        <f>OKTOBER!H79</f>
        <v>0</v>
      </c>
      <c r="H80" s="181">
        <f>OKTOBER!I79</f>
        <v>0</v>
      </c>
      <c r="I80" s="160">
        <f>OKTOBER!R79</f>
        <v>0</v>
      </c>
      <c r="J80" s="124">
        <f>OKTOBER!S79</f>
        <v>0</v>
      </c>
      <c r="K80" s="176">
        <f>OKTOBER!T79</f>
        <v>0</v>
      </c>
      <c r="L80" s="120">
        <f>OKTOBER!U79</f>
        <v>0</v>
      </c>
      <c r="M80" s="123">
        <f>OKTOBER!V79</f>
        <v>0</v>
      </c>
      <c r="N80" s="123">
        <f>OKTOBER!W79</f>
        <v>0</v>
      </c>
      <c r="O80" s="125">
        <f>OKTOBER!X79</f>
        <v>0</v>
      </c>
      <c r="P80" s="126">
        <f>OKTOBER!Y79</f>
        <v>0</v>
      </c>
      <c r="Q80" s="222" t="b">
        <f>IF(LEFT(OKTOBER!L79,1)="V",OKTOBER!R79+OKTOBER!U79)</f>
        <v>0</v>
      </c>
      <c r="R80" s="241">
        <f>OKTOBER!Z79</f>
        <v>0</v>
      </c>
      <c r="S80" s="242">
        <f>OKTOBER!AB79</f>
        <v>0</v>
      </c>
    </row>
    <row r="81" spans="1:19" ht="13.5" customHeight="1" thickBot="1" x14ac:dyDescent="0.25">
      <c r="A81" s="718"/>
      <c r="B81" s="187" t="e">
        <f>OKTOBER!C80</f>
        <v>#REF!</v>
      </c>
      <c r="C81" s="157">
        <f>OKTOBER!D80</f>
        <v>0</v>
      </c>
      <c r="D81" s="157">
        <f>OKTOBER!E80</f>
        <v>0</v>
      </c>
      <c r="E81" s="157">
        <f>OKTOBER!F80</f>
        <v>0</v>
      </c>
      <c r="F81" s="129">
        <f t="shared" si="1"/>
        <v>0</v>
      </c>
      <c r="G81" s="130">
        <f>OKTOBER!H80</f>
        <v>0</v>
      </c>
      <c r="H81" s="182">
        <f>OKTOBER!I80</f>
        <v>0</v>
      </c>
      <c r="I81" s="161">
        <f>OKTOBER!R80</f>
        <v>0</v>
      </c>
      <c r="J81" s="131">
        <f>OKTOBER!S80</f>
        <v>0</v>
      </c>
      <c r="K81" s="178">
        <f>OKTOBER!T80</f>
        <v>0</v>
      </c>
      <c r="L81" s="127">
        <f>OKTOBER!U80</f>
        <v>0</v>
      </c>
      <c r="M81" s="130">
        <f>OKTOBER!V80</f>
        <v>0</v>
      </c>
      <c r="N81" s="130">
        <f>OKTOBER!W80</f>
        <v>0</v>
      </c>
      <c r="O81" s="132">
        <f>OKTOBER!X80</f>
        <v>0</v>
      </c>
      <c r="P81" s="133">
        <f>OKTOBER!Y80</f>
        <v>0</v>
      </c>
      <c r="Q81" s="224" t="b">
        <f>IF(LEFT(OKTOBER!L80,1)="V",OKTOBER!R80+OKTOBER!U80)</f>
        <v>0</v>
      </c>
      <c r="R81" s="243">
        <f>OKTOBER!Z80</f>
        <v>0</v>
      </c>
      <c r="S81" s="244">
        <f>OKTOBER!AB80</f>
        <v>0</v>
      </c>
    </row>
    <row r="82" spans="1:19" ht="12.75" customHeight="1" x14ac:dyDescent="0.2">
      <c r="A82" s="716">
        <f>OKTOBER!B81</f>
        <v>43023</v>
      </c>
      <c r="B82" s="185">
        <f>OKTOBER!C81</f>
        <v>0</v>
      </c>
      <c r="C82" s="155">
        <f>OKTOBER!D81</f>
        <v>0</v>
      </c>
      <c r="D82" s="155">
        <f>OKTOBER!E81</f>
        <v>0</v>
      </c>
      <c r="E82" s="155">
        <f>OKTOBER!F81</f>
        <v>0</v>
      </c>
      <c r="F82" s="115">
        <f t="shared" si="1"/>
        <v>0</v>
      </c>
      <c r="G82" s="116">
        <f>OKTOBER!H81</f>
        <v>0</v>
      </c>
      <c r="H82" s="180">
        <f>OKTOBER!I81</f>
        <v>0</v>
      </c>
      <c r="I82" s="159">
        <f>OKTOBER!R81</f>
        <v>0</v>
      </c>
      <c r="J82" s="117">
        <f>OKTOBER!S81</f>
        <v>0</v>
      </c>
      <c r="K82" s="175">
        <f>OKTOBER!T81</f>
        <v>0</v>
      </c>
      <c r="L82" s="113">
        <f>OKTOBER!U81</f>
        <v>0</v>
      </c>
      <c r="M82" s="116">
        <f>OKTOBER!V81</f>
        <v>0</v>
      </c>
      <c r="N82" s="116">
        <f>OKTOBER!W81</f>
        <v>0</v>
      </c>
      <c r="O82" s="118">
        <f>OKTOBER!X81</f>
        <v>0</v>
      </c>
      <c r="P82" s="119">
        <f>OKTOBER!Y81</f>
        <v>0</v>
      </c>
      <c r="Q82" s="221" t="b">
        <f>IF(LEFT(OKTOBER!L81,1)="V",OKTOBER!R81+OKTOBER!U81)</f>
        <v>0</v>
      </c>
      <c r="R82" s="239">
        <f>OKTOBER!Z81</f>
        <v>0</v>
      </c>
      <c r="S82" s="240">
        <f>OKTOBER!AB81</f>
        <v>0</v>
      </c>
    </row>
    <row r="83" spans="1:19" ht="12.75" customHeight="1" x14ac:dyDescent="0.2">
      <c r="A83" s="717"/>
      <c r="B83" s="186">
        <f>OKTOBER!C82</f>
        <v>0</v>
      </c>
      <c r="C83" s="156">
        <f>OKTOBER!D82</f>
        <v>0</v>
      </c>
      <c r="D83" s="156">
        <f>OKTOBER!E82</f>
        <v>0</v>
      </c>
      <c r="E83" s="156">
        <f>OKTOBER!F82</f>
        <v>0</v>
      </c>
      <c r="F83" s="122">
        <f t="shared" si="1"/>
        <v>0</v>
      </c>
      <c r="G83" s="123">
        <f>OKTOBER!H82</f>
        <v>0</v>
      </c>
      <c r="H83" s="181">
        <f>OKTOBER!I82</f>
        <v>0</v>
      </c>
      <c r="I83" s="160">
        <f>OKTOBER!R82</f>
        <v>0</v>
      </c>
      <c r="J83" s="124">
        <f>OKTOBER!S82</f>
        <v>0</v>
      </c>
      <c r="K83" s="176">
        <f>OKTOBER!T82</f>
        <v>0</v>
      </c>
      <c r="L83" s="120">
        <f>OKTOBER!U82</f>
        <v>0</v>
      </c>
      <c r="M83" s="123">
        <f>OKTOBER!V82</f>
        <v>0</v>
      </c>
      <c r="N83" s="123">
        <f>OKTOBER!W82</f>
        <v>0</v>
      </c>
      <c r="O83" s="125">
        <f>OKTOBER!X82</f>
        <v>0</v>
      </c>
      <c r="P83" s="126">
        <f>OKTOBER!Y82</f>
        <v>0</v>
      </c>
      <c r="Q83" s="222" t="b">
        <f>IF(LEFT(OKTOBER!L82,1)="V",OKTOBER!R82+OKTOBER!U82)</f>
        <v>0</v>
      </c>
      <c r="R83" s="241">
        <f>OKTOBER!Z82</f>
        <v>0</v>
      </c>
      <c r="S83" s="242">
        <f>OKTOBER!AB82</f>
        <v>0</v>
      </c>
    </row>
    <row r="84" spans="1:19" ht="12.75" customHeight="1" x14ac:dyDescent="0.2">
      <c r="A84" s="717"/>
      <c r="B84" s="186">
        <f>OKTOBER!C83</f>
        <v>0</v>
      </c>
      <c r="C84" s="156">
        <f>OKTOBER!D83</f>
        <v>0</v>
      </c>
      <c r="D84" s="156">
        <f>OKTOBER!E83</f>
        <v>0</v>
      </c>
      <c r="E84" s="156">
        <f>OKTOBER!F83</f>
        <v>0</v>
      </c>
      <c r="F84" s="122">
        <f t="shared" si="1"/>
        <v>0</v>
      </c>
      <c r="G84" s="123">
        <f>OKTOBER!H83</f>
        <v>0</v>
      </c>
      <c r="H84" s="181">
        <f>OKTOBER!I83</f>
        <v>0</v>
      </c>
      <c r="I84" s="160">
        <f>OKTOBER!R83</f>
        <v>0</v>
      </c>
      <c r="J84" s="124">
        <f>OKTOBER!S83</f>
        <v>0</v>
      </c>
      <c r="K84" s="176">
        <f>OKTOBER!T83</f>
        <v>0</v>
      </c>
      <c r="L84" s="120">
        <f>OKTOBER!U83</f>
        <v>0</v>
      </c>
      <c r="M84" s="123">
        <f>OKTOBER!V83</f>
        <v>0</v>
      </c>
      <c r="N84" s="123">
        <f>OKTOBER!W83</f>
        <v>0</v>
      </c>
      <c r="O84" s="125">
        <f>OKTOBER!X83</f>
        <v>0</v>
      </c>
      <c r="P84" s="126">
        <f>OKTOBER!Y83</f>
        <v>0</v>
      </c>
      <c r="Q84" s="222" t="b">
        <f>IF(LEFT(OKTOBER!L83,1)="V",OKTOBER!R83+OKTOBER!U83)</f>
        <v>0</v>
      </c>
      <c r="R84" s="241">
        <f>OKTOBER!Z83</f>
        <v>0</v>
      </c>
      <c r="S84" s="242">
        <f>OKTOBER!AB83</f>
        <v>0</v>
      </c>
    </row>
    <row r="85" spans="1:19" ht="12.75" customHeight="1" x14ac:dyDescent="0.2">
      <c r="A85" s="717"/>
      <c r="B85" s="186">
        <f>OKTOBER!C84</f>
        <v>0</v>
      </c>
      <c r="C85" s="156">
        <f>OKTOBER!D84</f>
        <v>0</v>
      </c>
      <c r="D85" s="156">
        <f>OKTOBER!E84</f>
        <v>0</v>
      </c>
      <c r="E85" s="156">
        <f>OKTOBER!F84</f>
        <v>0</v>
      </c>
      <c r="F85" s="122">
        <f t="shared" si="1"/>
        <v>0</v>
      </c>
      <c r="G85" s="123">
        <f>OKTOBER!H84</f>
        <v>0</v>
      </c>
      <c r="H85" s="181">
        <f>OKTOBER!I84</f>
        <v>0</v>
      </c>
      <c r="I85" s="160">
        <f>OKTOBER!R84</f>
        <v>0</v>
      </c>
      <c r="J85" s="124">
        <f>OKTOBER!S84</f>
        <v>0</v>
      </c>
      <c r="K85" s="176">
        <f>OKTOBER!T84</f>
        <v>0</v>
      </c>
      <c r="L85" s="120">
        <f>OKTOBER!U84</f>
        <v>0</v>
      </c>
      <c r="M85" s="123">
        <f>OKTOBER!V84</f>
        <v>0</v>
      </c>
      <c r="N85" s="123">
        <f>OKTOBER!W84</f>
        <v>0</v>
      </c>
      <c r="O85" s="125">
        <f>OKTOBER!X84</f>
        <v>0</v>
      </c>
      <c r="P85" s="126">
        <f>OKTOBER!Y84</f>
        <v>0</v>
      </c>
      <c r="Q85" s="222" t="b">
        <f>IF(LEFT(OKTOBER!L84,1)="V",OKTOBER!R84+OKTOBER!U84)</f>
        <v>0</v>
      </c>
      <c r="R85" s="241">
        <f>OKTOBER!Z84</f>
        <v>0</v>
      </c>
      <c r="S85" s="242">
        <f>OKTOBER!AB84</f>
        <v>0</v>
      </c>
    </row>
    <row r="86" spans="1:19" ht="13.5" customHeight="1" thickBot="1" x14ac:dyDescent="0.25">
      <c r="A86" s="718"/>
      <c r="B86" s="187" t="e">
        <f>OKTOBER!C85</f>
        <v>#REF!</v>
      </c>
      <c r="C86" s="157">
        <f>OKTOBER!D85</f>
        <v>0</v>
      </c>
      <c r="D86" s="157">
        <f>OKTOBER!E85</f>
        <v>0</v>
      </c>
      <c r="E86" s="157">
        <f>OKTOBER!F85</f>
        <v>0</v>
      </c>
      <c r="F86" s="129">
        <f t="shared" si="1"/>
        <v>0</v>
      </c>
      <c r="G86" s="130">
        <f>OKTOBER!H85</f>
        <v>0</v>
      </c>
      <c r="H86" s="182">
        <f>OKTOBER!I85</f>
        <v>0</v>
      </c>
      <c r="I86" s="161">
        <f>OKTOBER!R85</f>
        <v>0</v>
      </c>
      <c r="J86" s="131">
        <f>OKTOBER!S85</f>
        <v>0</v>
      </c>
      <c r="K86" s="178">
        <f>OKTOBER!T85</f>
        <v>0</v>
      </c>
      <c r="L86" s="127">
        <f>OKTOBER!U85</f>
        <v>0</v>
      </c>
      <c r="M86" s="130">
        <f>OKTOBER!V85</f>
        <v>0</v>
      </c>
      <c r="N86" s="130">
        <f>OKTOBER!W85</f>
        <v>0</v>
      </c>
      <c r="O86" s="132">
        <f>OKTOBER!X85</f>
        <v>0</v>
      </c>
      <c r="P86" s="133">
        <f>OKTOBER!Y85</f>
        <v>0</v>
      </c>
      <c r="Q86" s="224" t="b">
        <f>IF(LEFT(OKTOBER!L85,1)="V",OKTOBER!R85+OKTOBER!U85)</f>
        <v>0</v>
      </c>
      <c r="R86" s="243">
        <f>OKTOBER!Z85</f>
        <v>0</v>
      </c>
      <c r="S86" s="244">
        <f>OKTOBER!AB85</f>
        <v>0</v>
      </c>
    </row>
    <row r="87" spans="1:19" ht="12.75" customHeight="1" x14ac:dyDescent="0.2">
      <c r="A87" s="716">
        <f>OKTOBER!B86</f>
        <v>43024</v>
      </c>
      <c r="B87" s="185">
        <f>OKTOBER!C86</f>
        <v>0</v>
      </c>
      <c r="C87" s="155">
        <f>OKTOBER!D86</f>
        <v>0</v>
      </c>
      <c r="D87" s="155">
        <f>OKTOBER!E86</f>
        <v>0</v>
      </c>
      <c r="E87" s="155">
        <f>OKTOBER!F86</f>
        <v>0</v>
      </c>
      <c r="F87" s="115">
        <f t="shared" si="1"/>
        <v>0</v>
      </c>
      <c r="G87" s="116">
        <f>OKTOBER!H86</f>
        <v>0</v>
      </c>
      <c r="H87" s="180">
        <f>OKTOBER!I86</f>
        <v>0</v>
      </c>
      <c r="I87" s="159">
        <f>OKTOBER!R86</f>
        <v>0</v>
      </c>
      <c r="J87" s="117">
        <f>OKTOBER!S86</f>
        <v>0</v>
      </c>
      <c r="K87" s="175">
        <f>OKTOBER!T86</f>
        <v>0</v>
      </c>
      <c r="L87" s="113">
        <f>OKTOBER!U86</f>
        <v>0</v>
      </c>
      <c r="M87" s="116">
        <f>OKTOBER!V86</f>
        <v>0</v>
      </c>
      <c r="N87" s="116">
        <f>OKTOBER!W86</f>
        <v>0</v>
      </c>
      <c r="O87" s="118">
        <f>OKTOBER!X86</f>
        <v>0</v>
      </c>
      <c r="P87" s="119">
        <f>OKTOBER!Y86</f>
        <v>0</v>
      </c>
      <c r="Q87" s="225" t="b">
        <f>IF(LEFT(OKTOBER!L86,1)="V",OKTOBER!R86+OKTOBER!U86)</f>
        <v>0</v>
      </c>
      <c r="R87" s="247">
        <f>OKTOBER!Z86</f>
        <v>0</v>
      </c>
      <c r="S87" s="248">
        <f>OKTOBER!AB86</f>
        <v>0</v>
      </c>
    </row>
    <row r="88" spans="1:19" ht="12.75" customHeight="1" x14ac:dyDescent="0.2">
      <c r="A88" s="717"/>
      <c r="B88" s="186">
        <f>OKTOBER!C87</f>
        <v>0</v>
      </c>
      <c r="C88" s="156">
        <f>OKTOBER!D87</f>
        <v>0</v>
      </c>
      <c r="D88" s="156">
        <f>OKTOBER!E87</f>
        <v>0</v>
      </c>
      <c r="E88" s="156">
        <f>OKTOBER!F87</f>
        <v>0</v>
      </c>
      <c r="F88" s="122">
        <f t="shared" si="1"/>
        <v>0</v>
      </c>
      <c r="G88" s="123">
        <f>OKTOBER!H87</f>
        <v>0</v>
      </c>
      <c r="H88" s="181">
        <f>OKTOBER!I87</f>
        <v>0</v>
      </c>
      <c r="I88" s="160">
        <f>OKTOBER!R87</f>
        <v>0</v>
      </c>
      <c r="J88" s="124">
        <f>OKTOBER!S87</f>
        <v>0</v>
      </c>
      <c r="K88" s="176">
        <f>OKTOBER!T87</f>
        <v>0</v>
      </c>
      <c r="L88" s="120">
        <f>OKTOBER!U87</f>
        <v>0</v>
      </c>
      <c r="M88" s="123">
        <f>OKTOBER!V87</f>
        <v>0</v>
      </c>
      <c r="N88" s="123">
        <f>OKTOBER!W87</f>
        <v>0</v>
      </c>
      <c r="O88" s="125">
        <f>OKTOBER!X87</f>
        <v>0</v>
      </c>
      <c r="P88" s="126">
        <f>OKTOBER!Y87</f>
        <v>0</v>
      </c>
      <c r="Q88" s="222" t="b">
        <f>IF(LEFT(OKTOBER!L87,1)="V",OKTOBER!R87+OKTOBER!U87)</f>
        <v>0</v>
      </c>
      <c r="R88" s="241">
        <f>OKTOBER!Z87</f>
        <v>0</v>
      </c>
      <c r="S88" s="242">
        <f>OKTOBER!AB87</f>
        <v>0</v>
      </c>
    </row>
    <row r="89" spans="1:19" ht="12.75" customHeight="1" x14ac:dyDescent="0.2">
      <c r="A89" s="717"/>
      <c r="B89" s="186">
        <f>OKTOBER!C88</f>
        <v>0</v>
      </c>
      <c r="C89" s="156">
        <f>OKTOBER!D88</f>
        <v>0</v>
      </c>
      <c r="D89" s="156">
        <f>OKTOBER!E88</f>
        <v>0</v>
      </c>
      <c r="E89" s="156">
        <f>OKTOBER!F88</f>
        <v>0</v>
      </c>
      <c r="F89" s="122">
        <f t="shared" si="1"/>
        <v>0</v>
      </c>
      <c r="G89" s="123">
        <f>OKTOBER!H88</f>
        <v>0</v>
      </c>
      <c r="H89" s="181">
        <f>OKTOBER!I88</f>
        <v>0</v>
      </c>
      <c r="I89" s="160">
        <f>OKTOBER!R88</f>
        <v>0</v>
      </c>
      <c r="J89" s="124">
        <f>OKTOBER!S88</f>
        <v>0</v>
      </c>
      <c r="K89" s="176">
        <f>OKTOBER!T88</f>
        <v>0</v>
      </c>
      <c r="L89" s="120">
        <f>OKTOBER!U88</f>
        <v>0</v>
      </c>
      <c r="M89" s="123">
        <f>OKTOBER!V88</f>
        <v>0</v>
      </c>
      <c r="N89" s="123">
        <f>OKTOBER!W88</f>
        <v>0</v>
      </c>
      <c r="O89" s="125">
        <f>OKTOBER!X88</f>
        <v>0</v>
      </c>
      <c r="P89" s="126">
        <f>OKTOBER!Y88</f>
        <v>0</v>
      </c>
      <c r="Q89" s="222" t="b">
        <f>IF(LEFT(OKTOBER!L88,1)="V",OKTOBER!R88+OKTOBER!U88)</f>
        <v>0</v>
      </c>
      <c r="R89" s="241">
        <f>OKTOBER!Z88</f>
        <v>0</v>
      </c>
      <c r="S89" s="242">
        <f>OKTOBER!AB88</f>
        <v>0</v>
      </c>
    </row>
    <row r="90" spans="1:19" ht="12.75" customHeight="1" x14ac:dyDescent="0.2">
      <c r="A90" s="717"/>
      <c r="B90" s="186">
        <f>OKTOBER!C89</f>
        <v>0</v>
      </c>
      <c r="C90" s="156">
        <f>OKTOBER!D89</f>
        <v>0</v>
      </c>
      <c r="D90" s="156">
        <f>OKTOBER!E89</f>
        <v>0</v>
      </c>
      <c r="E90" s="156">
        <f>OKTOBER!F89</f>
        <v>0</v>
      </c>
      <c r="F90" s="122">
        <f t="shared" si="1"/>
        <v>0</v>
      </c>
      <c r="G90" s="123">
        <f>OKTOBER!H89</f>
        <v>0</v>
      </c>
      <c r="H90" s="181">
        <f>OKTOBER!I89</f>
        <v>0</v>
      </c>
      <c r="I90" s="160">
        <f>OKTOBER!R89</f>
        <v>0</v>
      </c>
      <c r="J90" s="124">
        <f>OKTOBER!S89</f>
        <v>0</v>
      </c>
      <c r="K90" s="176">
        <f>OKTOBER!T89</f>
        <v>0</v>
      </c>
      <c r="L90" s="120">
        <f>OKTOBER!U89</f>
        <v>0</v>
      </c>
      <c r="M90" s="123">
        <f>OKTOBER!V89</f>
        <v>0</v>
      </c>
      <c r="N90" s="123">
        <f>OKTOBER!W89</f>
        <v>0</v>
      </c>
      <c r="O90" s="125">
        <f>OKTOBER!X89</f>
        <v>0</v>
      </c>
      <c r="P90" s="126">
        <f>OKTOBER!Y89</f>
        <v>0</v>
      </c>
      <c r="Q90" s="222" t="b">
        <f>IF(LEFT(OKTOBER!L89,1)="V",OKTOBER!R89+OKTOBER!U89)</f>
        <v>0</v>
      </c>
      <c r="R90" s="241">
        <f>OKTOBER!Z89</f>
        <v>0</v>
      </c>
      <c r="S90" s="242">
        <f>OKTOBER!AB89</f>
        <v>0</v>
      </c>
    </row>
    <row r="91" spans="1:19" ht="13.5" customHeight="1" thickBot="1" x14ac:dyDescent="0.25">
      <c r="A91" s="718"/>
      <c r="B91" s="187" t="e">
        <f>OKTOBER!C90</f>
        <v>#REF!</v>
      </c>
      <c r="C91" s="157">
        <f>OKTOBER!D90</f>
        <v>0</v>
      </c>
      <c r="D91" s="157">
        <f>OKTOBER!E90</f>
        <v>0</v>
      </c>
      <c r="E91" s="157">
        <f>OKTOBER!F90</f>
        <v>0</v>
      </c>
      <c r="F91" s="129">
        <f t="shared" si="1"/>
        <v>0</v>
      </c>
      <c r="G91" s="130">
        <f>OKTOBER!H90</f>
        <v>0</v>
      </c>
      <c r="H91" s="182">
        <f>OKTOBER!I90</f>
        <v>0</v>
      </c>
      <c r="I91" s="161">
        <f>OKTOBER!R90</f>
        <v>0</v>
      </c>
      <c r="J91" s="131">
        <f>OKTOBER!S90</f>
        <v>0</v>
      </c>
      <c r="K91" s="178">
        <f>OKTOBER!T90</f>
        <v>0</v>
      </c>
      <c r="L91" s="127">
        <f>OKTOBER!U90</f>
        <v>0</v>
      </c>
      <c r="M91" s="130">
        <f>OKTOBER!V90</f>
        <v>0</v>
      </c>
      <c r="N91" s="130">
        <f>OKTOBER!W90</f>
        <v>0</v>
      </c>
      <c r="O91" s="132">
        <f>OKTOBER!X90</f>
        <v>0</v>
      </c>
      <c r="P91" s="133">
        <f>OKTOBER!Y90</f>
        <v>0</v>
      </c>
      <c r="Q91" s="223" t="b">
        <f>IF(LEFT(OKTOBER!L90,1)="V",OKTOBER!R90+OKTOBER!U90)</f>
        <v>0</v>
      </c>
      <c r="R91" s="245">
        <f>OKTOBER!Z90</f>
        <v>0</v>
      </c>
      <c r="S91" s="246">
        <f>OKTOBER!AB90</f>
        <v>0</v>
      </c>
    </row>
    <row r="92" spans="1:19" ht="12.75" customHeight="1" x14ac:dyDescent="0.2">
      <c r="A92" s="716">
        <f>OKTOBER!B91</f>
        <v>43025</v>
      </c>
      <c r="B92" s="185">
        <f>OKTOBER!C91</f>
        <v>0</v>
      </c>
      <c r="C92" s="155">
        <f>OKTOBER!D91</f>
        <v>0</v>
      </c>
      <c r="D92" s="155">
        <f>OKTOBER!E91</f>
        <v>0</v>
      </c>
      <c r="E92" s="155">
        <f>OKTOBER!F91</f>
        <v>0</v>
      </c>
      <c r="F92" s="115">
        <f t="shared" si="1"/>
        <v>0</v>
      </c>
      <c r="G92" s="116">
        <f>OKTOBER!H91</f>
        <v>0</v>
      </c>
      <c r="H92" s="180">
        <f>OKTOBER!I91</f>
        <v>0</v>
      </c>
      <c r="I92" s="159">
        <f>OKTOBER!R91</f>
        <v>0</v>
      </c>
      <c r="J92" s="117">
        <f>OKTOBER!S91</f>
        <v>0</v>
      </c>
      <c r="K92" s="175">
        <f>OKTOBER!T91</f>
        <v>0</v>
      </c>
      <c r="L92" s="113">
        <f>OKTOBER!U91</f>
        <v>0</v>
      </c>
      <c r="M92" s="116">
        <f>OKTOBER!V91</f>
        <v>0</v>
      </c>
      <c r="N92" s="116">
        <f>OKTOBER!W91</f>
        <v>0</v>
      </c>
      <c r="O92" s="118">
        <f>OKTOBER!X91</f>
        <v>0</v>
      </c>
      <c r="P92" s="119">
        <f>OKTOBER!Y91</f>
        <v>0</v>
      </c>
      <c r="Q92" s="221" t="b">
        <f>IF(LEFT(OKTOBER!L91,1)="V",OKTOBER!R91+OKTOBER!U91)</f>
        <v>0</v>
      </c>
      <c r="R92" s="239">
        <f>OKTOBER!Z91</f>
        <v>0</v>
      </c>
      <c r="S92" s="240">
        <f>OKTOBER!AB91</f>
        <v>0</v>
      </c>
    </row>
    <row r="93" spans="1:19" ht="12.75" customHeight="1" x14ac:dyDescent="0.2">
      <c r="A93" s="717"/>
      <c r="B93" s="186">
        <f>OKTOBER!C92</f>
        <v>0</v>
      </c>
      <c r="C93" s="156">
        <f>OKTOBER!D92</f>
        <v>0</v>
      </c>
      <c r="D93" s="156">
        <f>OKTOBER!E92</f>
        <v>0</v>
      </c>
      <c r="E93" s="156">
        <f>OKTOBER!F92</f>
        <v>0</v>
      </c>
      <c r="F93" s="122">
        <f t="shared" si="1"/>
        <v>0</v>
      </c>
      <c r="G93" s="123">
        <f>OKTOBER!H92</f>
        <v>0</v>
      </c>
      <c r="H93" s="181">
        <f>OKTOBER!I92</f>
        <v>0</v>
      </c>
      <c r="I93" s="160">
        <f>OKTOBER!R92</f>
        <v>0</v>
      </c>
      <c r="J93" s="124">
        <f>OKTOBER!S92</f>
        <v>0</v>
      </c>
      <c r="K93" s="176">
        <f>OKTOBER!T92</f>
        <v>0</v>
      </c>
      <c r="L93" s="120">
        <f>OKTOBER!U92</f>
        <v>0</v>
      </c>
      <c r="M93" s="123">
        <f>OKTOBER!V92</f>
        <v>0</v>
      </c>
      <c r="N93" s="123">
        <f>OKTOBER!W92</f>
        <v>0</v>
      </c>
      <c r="O93" s="125">
        <f>OKTOBER!X92</f>
        <v>0</v>
      </c>
      <c r="P93" s="126">
        <f>OKTOBER!Y92</f>
        <v>0</v>
      </c>
      <c r="Q93" s="222" t="b">
        <f>IF(LEFT(OKTOBER!L92,1)="V",OKTOBER!R92+OKTOBER!U92)</f>
        <v>0</v>
      </c>
      <c r="R93" s="241">
        <f>OKTOBER!Z92</f>
        <v>0</v>
      </c>
      <c r="S93" s="242">
        <f>OKTOBER!AB92</f>
        <v>0</v>
      </c>
    </row>
    <row r="94" spans="1:19" ht="12.75" customHeight="1" x14ac:dyDescent="0.2">
      <c r="A94" s="717"/>
      <c r="B94" s="186">
        <f>OKTOBER!C93</f>
        <v>0</v>
      </c>
      <c r="C94" s="156">
        <f>OKTOBER!D93</f>
        <v>0</v>
      </c>
      <c r="D94" s="156">
        <f>OKTOBER!E93</f>
        <v>0</v>
      </c>
      <c r="E94" s="156">
        <f>OKTOBER!F93</f>
        <v>0</v>
      </c>
      <c r="F94" s="122">
        <f t="shared" si="1"/>
        <v>0</v>
      </c>
      <c r="G94" s="123">
        <f>OKTOBER!H93</f>
        <v>0</v>
      </c>
      <c r="H94" s="181">
        <f>OKTOBER!I93</f>
        <v>0</v>
      </c>
      <c r="I94" s="160">
        <f>OKTOBER!R93</f>
        <v>0</v>
      </c>
      <c r="J94" s="124">
        <f>OKTOBER!S93</f>
        <v>0</v>
      </c>
      <c r="K94" s="176">
        <f>OKTOBER!T93</f>
        <v>0</v>
      </c>
      <c r="L94" s="120">
        <f>OKTOBER!U93</f>
        <v>0</v>
      </c>
      <c r="M94" s="123">
        <f>OKTOBER!V93</f>
        <v>0</v>
      </c>
      <c r="N94" s="123">
        <f>OKTOBER!W93</f>
        <v>0</v>
      </c>
      <c r="O94" s="125">
        <f>OKTOBER!X93</f>
        <v>0</v>
      </c>
      <c r="P94" s="126">
        <f>OKTOBER!Y93</f>
        <v>0</v>
      </c>
      <c r="Q94" s="222" t="b">
        <f>IF(LEFT(OKTOBER!L93,1)="V",OKTOBER!R93+OKTOBER!U93)</f>
        <v>0</v>
      </c>
      <c r="R94" s="241">
        <f>OKTOBER!Z93</f>
        <v>0</v>
      </c>
      <c r="S94" s="242">
        <f>OKTOBER!AB93</f>
        <v>0</v>
      </c>
    </row>
    <row r="95" spans="1:19" ht="12.75" customHeight="1" x14ac:dyDescent="0.2">
      <c r="A95" s="717"/>
      <c r="B95" s="186">
        <f>OKTOBER!C94</f>
        <v>0</v>
      </c>
      <c r="C95" s="156">
        <f>OKTOBER!D94</f>
        <v>0</v>
      </c>
      <c r="D95" s="156">
        <f>OKTOBER!E94</f>
        <v>0</v>
      </c>
      <c r="E95" s="156">
        <f>OKTOBER!F94</f>
        <v>0</v>
      </c>
      <c r="F95" s="122">
        <f t="shared" si="1"/>
        <v>0</v>
      </c>
      <c r="G95" s="123">
        <f>OKTOBER!H94</f>
        <v>0</v>
      </c>
      <c r="H95" s="181">
        <f>OKTOBER!I94</f>
        <v>0</v>
      </c>
      <c r="I95" s="160">
        <f>OKTOBER!R94</f>
        <v>0</v>
      </c>
      <c r="J95" s="124">
        <f>OKTOBER!S94</f>
        <v>0</v>
      </c>
      <c r="K95" s="176">
        <f>OKTOBER!T94</f>
        <v>0</v>
      </c>
      <c r="L95" s="120">
        <f>OKTOBER!U94</f>
        <v>0</v>
      </c>
      <c r="M95" s="123">
        <f>OKTOBER!V94</f>
        <v>0</v>
      </c>
      <c r="N95" s="123">
        <f>OKTOBER!W94</f>
        <v>0</v>
      </c>
      <c r="O95" s="125">
        <f>OKTOBER!X94</f>
        <v>0</v>
      </c>
      <c r="P95" s="126">
        <f>OKTOBER!Y94</f>
        <v>0</v>
      </c>
      <c r="Q95" s="222" t="b">
        <f>IF(LEFT(OKTOBER!L94,1)="V",OKTOBER!R94+OKTOBER!U94)</f>
        <v>0</v>
      </c>
      <c r="R95" s="241">
        <f>OKTOBER!Z94</f>
        <v>0</v>
      </c>
      <c r="S95" s="242">
        <f>OKTOBER!AB94</f>
        <v>0</v>
      </c>
    </row>
    <row r="96" spans="1:19" ht="13.5" customHeight="1" thickBot="1" x14ac:dyDescent="0.25">
      <c r="A96" s="718"/>
      <c r="B96" s="187" t="e">
        <f>OKTOBER!C95</f>
        <v>#REF!</v>
      </c>
      <c r="C96" s="157">
        <f>OKTOBER!D95</f>
        <v>0</v>
      </c>
      <c r="D96" s="157">
        <f>OKTOBER!E95</f>
        <v>0</v>
      </c>
      <c r="E96" s="157">
        <f>OKTOBER!F95</f>
        <v>0</v>
      </c>
      <c r="F96" s="129">
        <f t="shared" si="1"/>
        <v>0</v>
      </c>
      <c r="G96" s="130">
        <f>OKTOBER!H95</f>
        <v>0</v>
      </c>
      <c r="H96" s="182">
        <f>OKTOBER!I95</f>
        <v>0</v>
      </c>
      <c r="I96" s="161">
        <f>OKTOBER!R95</f>
        <v>0</v>
      </c>
      <c r="J96" s="131">
        <f>OKTOBER!S95</f>
        <v>0</v>
      </c>
      <c r="K96" s="178">
        <f>OKTOBER!T95</f>
        <v>0</v>
      </c>
      <c r="L96" s="127">
        <f>OKTOBER!U95</f>
        <v>0</v>
      </c>
      <c r="M96" s="130">
        <f>OKTOBER!V95</f>
        <v>0</v>
      </c>
      <c r="N96" s="130">
        <f>OKTOBER!W95</f>
        <v>0</v>
      </c>
      <c r="O96" s="132">
        <f>OKTOBER!X95</f>
        <v>0</v>
      </c>
      <c r="P96" s="133">
        <f>OKTOBER!Y95</f>
        <v>0</v>
      </c>
      <c r="Q96" s="224" t="b">
        <f>IF(LEFT(OKTOBER!L95,1)="V",OKTOBER!R95+OKTOBER!U95)</f>
        <v>0</v>
      </c>
      <c r="R96" s="243">
        <f>OKTOBER!Z95</f>
        <v>0</v>
      </c>
      <c r="S96" s="244">
        <f>OKTOBER!AB95</f>
        <v>0</v>
      </c>
    </row>
    <row r="97" spans="1:19" ht="12.75" customHeight="1" x14ac:dyDescent="0.2">
      <c r="A97" s="716">
        <f>OKTOBER!B96</f>
        <v>43026</v>
      </c>
      <c r="B97" s="185">
        <f>OKTOBER!C96</f>
        <v>0</v>
      </c>
      <c r="C97" s="155">
        <f>OKTOBER!D96</f>
        <v>0</v>
      </c>
      <c r="D97" s="155">
        <f>OKTOBER!E96</f>
        <v>0</v>
      </c>
      <c r="E97" s="155">
        <f>OKTOBER!F96</f>
        <v>0</v>
      </c>
      <c r="F97" s="115">
        <f t="shared" si="1"/>
        <v>0</v>
      </c>
      <c r="G97" s="116">
        <f>OKTOBER!H96</f>
        <v>0</v>
      </c>
      <c r="H97" s="180">
        <f>OKTOBER!I96</f>
        <v>0</v>
      </c>
      <c r="I97" s="159">
        <f>OKTOBER!R96</f>
        <v>0</v>
      </c>
      <c r="J97" s="117">
        <f>OKTOBER!S96</f>
        <v>0</v>
      </c>
      <c r="K97" s="175">
        <f>OKTOBER!T96</f>
        <v>0</v>
      </c>
      <c r="L97" s="113">
        <f>OKTOBER!U96</f>
        <v>0</v>
      </c>
      <c r="M97" s="116">
        <f>OKTOBER!V96</f>
        <v>0</v>
      </c>
      <c r="N97" s="116">
        <f>OKTOBER!W96</f>
        <v>0</v>
      </c>
      <c r="O97" s="118">
        <f>OKTOBER!X96</f>
        <v>0</v>
      </c>
      <c r="P97" s="119">
        <f>OKTOBER!Y96</f>
        <v>0</v>
      </c>
      <c r="Q97" s="221" t="b">
        <f>IF(LEFT(OKTOBER!L96,1)="V",OKTOBER!R96+OKTOBER!U96)</f>
        <v>0</v>
      </c>
      <c r="R97" s="239">
        <f>OKTOBER!Z96</f>
        <v>0</v>
      </c>
      <c r="S97" s="240">
        <f>OKTOBER!AB96</f>
        <v>0</v>
      </c>
    </row>
    <row r="98" spans="1:19" ht="12.75" customHeight="1" x14ac:dyDescent="0.2">
      <c r="A98" s="717"/>
      <c r="B98" s="186">
        <f>OKTOBER!C97</f>
        <v>0</v>
      </c>
      <c r="C98" s="156">
        <f>OKTOBER!D97</f>
        <v>0</v>
      </c>
      <c r="D98" s="156">
        <f>OKTOBER!E97</f>
        <v>0</v>
      </c>
      <c r="E98" s="156">
        <f>OKTOBER!F97</f>
        <v>0</v>
      </c>
      <c r="F98" s="122">
        <f t="shared" si="1"/>
        <v>0</v>
      </c>
      <c r="G98" s="123">
        <f>OKTOBER!H97</f>
        <v>0</v>
      </c>
      <c r="H98" s="181">
        <f>OKTOBER!I97</f>
        <v>0</v>
      </c>
      <c r="I98" s="160">
        <f>OKTOBER!R97</f>
        <v>0</v>
      </c>
      <c r="J98" s="124">
        <f>OKTOBER!S97</f>
        <v>0</v>
      </c>
      <c r="K98" s="176">
        <f>OKTOBER!T97</f>
        <v>0</v>
      </c>
      <c r="L98" s="120">
        <f>OKTOBER!U97</f>
        <v>0</v>
      </c>
      <c r="M98" s="123">
        <f>OKTOBER!V97</f>
        <v>0</v>
      </c>
      <c r="N98" s="123">
        <f>OKTOBER!W97</f>
        <v>0</v>
      </c>
      <c r="O98" s="125">
        <f>OKTOBER!X97</f>
        <v>0</v>
      </c>
      <c r="P98" s="126">
        <f>OKTOBER!Y97</f>
        <v>0</v>
      </c>
      <c r="Q98" s="222" t="b">
        <f>IF(LEFT(OKTOBER!L97,1)="V",OKTOBER!R97+OKTOBER!U97)</f>
        <v>0</v>
      </c>
      <c r="R98" s="241">
        <f>OKTOBER!Z97</f>
        <v>0</v>
      </c>
      <c r="S98" s="242">
        <f>OKTOBER!AB97</f>
        <v>0</v>
      </c>
    </row>
    <row r="99" spans="1:19" ht="12.75" customHeight="1" x14ac:dyDescent="0.2">
      <c r="A99" s="717"/>
      <c r="B99" s="186">
        <f>OKTOBER!C98</f>
        <v>0</v>
      </c>
      <c r="C99" s="156">
        <f>OKTOBER!D98</f>
        <v>0</v>
      </c>
      <c r="D99" s="156">
        <f>OKTOBER!E98</f>
        <v>0</v>
      </c>
      <c r="E99" s="156">
        <f>OKTOBER!F98</f>
        <v>0</v>
      </c>
      <c r="F99" s="122">
        <f t="shared" si="1"/>
        <v>0</v>
      </c>
      <c r="G99" s="123">
        <f>OKTOBER!H98</f>
        <v>0</v>
      </c>
      <c r="H99" s="181">
        <f>OKTOBER!I98</f>
        <v>0</v>
      </c>
      <c r="I99" s="160">
        <f>OKTOBER!R98</f>
        <v>0</v>
      </c>
      <c r="J99" s="124">
        <f>OKTOBER!S98</f>
        <v>0</v>
      </c>
      <c r="K99" s="176">
        <f>OKTOBER!T98</f>
        <v>0</v>
      </c>
      <c r="L99" s="120">
        <f>OKTOBER!U98</f>
        <v>0</v>
      </c>
      <c r="M99" s="123">
        <f>OKTOBER!V98</f>
        <v>0</v>
      </c>
      <c r="N99" s="123">
        <f>OKTOBER!W98</f>
        <v>0</v>
      </c>
      <c r="O99" s="125">
        <f>OKTOBER!X98</f>
        <v>0</v>
      </c>
      <c r="P99" s="126">
        <f>OKTOBER!Y98</f>
        <v>0</v>
      </c>
      <c r="Q99" s="222" t="b">
        <f>IF(LEFT(OKTOBER!L98,1)="V",OKTOBER!R98+OKTOBER!U98)</f>
        <v>0</v>
      </c>
      <c r="R99" s="241">
        <f>OKTOBER!Z98</f>
        <v>0</v>
      </c>
      <c r="S99" s="242">
        <f>OKTOBER!AB98</f>
        <v>0</v>
      </c>
    </row>
    <row r="100" spans="1:19" ht="12.75" customHeight="1" x14ac:dyDescent="0.2">
      <c r="A100" s="717"/>
      <c r="B100" s="186">
        <f>OKTOBER!C99</f>
        <v>0</v>
      </c>
      <c r="C100" s="156">
        <f>OKTOBER!D99</f>
        <v>0</v>
      </c>
      <c r="D100" s="156">
        <f>OKTOBER!E99</f>
        <v>0</v>
      </c>
      <c r="E100" s="156">
        <f>OKTOBER!F99</f>
        <v>0</v>
      </c>
      <c r="F100" s="122">
        <f t="shared" si="1"/>
        <v>0</v>
      </c>
      <c r="G100" s="123">
        <f>OKTOBER!H99</f>
        <v>0</v>
      </c>
      <c r="H100" s="181">
        <f>OKTOBER!I99</f>
        <v>0</v>
      </c>
      <c r="I100" s="160">
        <f>OKTOBER!R99</f>
        <v>0</v>
      </c>
      <c r="J100" s="124">
        <f>OKTOBER!S99</f>
        <v>0</v>
      </c>
      <c r="K100" s="176">
        <f>OKTOBER!T99</f>
        <v>0</v>
      </c>
      <c r="L100" s="120">
        <f>OKTOBER!U99</f>
        <v>0</v>
      </c>
      <c r="M100" s="123">
        <f>OKTOBER!V99</f>
        <v>0</v>
      </c>
      <c r="N100" s="123">
        <f>OKTOBER!W99</f>
        <v>0</v>
      </c>
      <c r="O100" s="125">
        <f>OKTOBER!X99</f>
        <v>0</v>
      </c>
      <c r="P100" s="126">
        <f>OKTOBER!Y99</f>
        <v>0</v>
      </c>
      <c r="Q100" s="222" t="b">
        <f>IF(LEFT(OKTOBER!L99,1)="V",OKTOBER!R99+OKTOBER!U99)</f>
        <v>0</v>
      </c>
      <c r="R100" s="241">
        <f>OKTOBER!Z99</f>
        <v>0</v>
      </c>
      <c r="S100" s="242">
        <f>OKTOBER!AB99</f>
        <v>0</v>
      </c>
    </row>
    <row r="101" spans="1:19" ht="13.5" customHeight="1" thickBot="1" x14ac:dyDescent="0.25">
      <c r="A101" s="718"/>
      <c r="B101" s="187" t="e">
        <f>OKTOBER!C100</f>
        <v>#REF!</v>
      </c>
      <c r="C101" s="157">
        <f>OKTOBER!D100</f>
        <v>0</v>
      </c>
      <c r="D101" s="157">
        <f>OKTOBER!E100</f>
        <v>0</v>
      </c>
      <c r="E101" s="157">
        <f>OKTOBER!F100</f>
        <v>0</v>
      </c>
      <c r="F101" s="129">
        <f t="shared" si="1"/>
        <v>0</v>
      </c>
      <c r="G101" s="130">
        <f>OKTOBER!H100</f>
        <v>0</v>
      </c>
      <c r="H101" s="182">
        <f>OKTOBER!I100</f>
        <v>0</v>
      </c>
      <c r="I101" s="161">
        <f>OKTOBER!R100</f>
        <v>0</v>
      </c>
      <c r="J101" s="131">
        <f>OKTOBER!S100</f>
        <v>0</v>
      </c>
      <c r="K101" s="178">
        <f>OKTOBER!T100</f>
        <v>0</v>
      </c>
      <c r="L101" s="127">
        <f>OKTOBER!U100</f>
        <v>0</v>
      </c>
      <c r="M101" s="130">
        <f>OKTOBER!V100</f>
        <v>0</v>
      </c>
      <c r="N101" s="130">
        <f>OKTOBER!W100</f>
        <v>0</v>
      </c>
      <c r="O101" s="132">
        <f>OKTOBER!X100</f>
        <v>0</v>
      </c>
      <c r="P101" s="133">
        <f>OKTOBER!Y100</f>
        <v>0</v>
      </c>
      <c r="Q101" s="224" t="b">
        <f>IF(LEFT(OKTOBER!L100,1)="V",OKTOBER!R100+OKTOBER!U100)</f>
        <v>0</v>
      </c>
      <c r="R101" s="243">
        <f>OKTOBER!Z100</f>
        <v>0</v>
      </c>
      <c r="S101" s="244">
        <f>OKTOBER!AB100</f>
        <v>0</v>
      </c>
    </row>
    <row r="102" spans="1:19" ht="12.75" customHeight="1" x14ac:dyDescent="0.2">
      <c r="A102" s="716">
        <f>OKTOBER!B101</f>
        <v>43027</v>
      </c>
      <c r="B102" s="185">
        <f>OKTOBER!C101</f>
        <v>0</v>
      </c>
      <c r="C102" s="155">
        <f>OKTOBER!D101</f>
        <v>0</v>
      </c>
      <c r="D102" s="155">
        <f>OKTOBER!E101</f>
        <v>0</v>
      </c>
      <c r="E102" s="155">
        <f>OKTOBER!F101</f>
        <v>0</v>
      </c>
      <c r="F102" s="115">
        <f t="shared" si="1"/>
        <v>0</v>
      </c>
      <c r="G102" s="116">
        <f>OKTOBER!H101</f>
        <v>0</v>
      </c>
      <c r="H102" s="180">
        <f>OKTOBER!I101</f>
        <v>0</v>
      </c>
      <c r="I102" s="159">
        <f>OKTOBER!R101</f>
        <v>0</v>
      </c>
      <c r="J102" s="117">
        <f>OKTOBER!S101</f>
        <v>0</v>
      </c>
      <c r="K102" s="175">
        <f>OKTOBER!T101</f>
        <v>0</v>
      </c>
      <c r="L102" s="113">
        <f>OKTOBER!U101</f>
        <v>0</v>
      </c>
      <c r="M102" s="116">
        <f>OKTOBER!V101</f>
        <v>0</v>
      </c>
      <c r="N102" s="116">
        <f>OKTOBER!W101</f>
        <v>0</v>
      </c>
      <c r="O102" s="118">
        <f>OKTOBER!X101</f>
        <v>0</v>
      </c>
      <c r="P102" s="119">
        <f>OKTOBER!Y101</f>
        <v>0</v>
      </c>
      <c r="Q102" s="221" t="b">
        <f>IF(LEFT(OKTOBER!L101,1)="V",OKTOBER!R101+OKTOBER!U101)</f>
        <v>0</v>
      </c>
      <c r="R102" s="239">
        <f>OKTOBER!Z101</f>
        <v>0</v>
      </c>
      <c r="S102" s="240">
        <f>OKTOBER!AB101</f>
        <v>0</v>
      </c>
    </row>
    <row r="103" spans="1:19" ht="12.75" customHeight="1" x14ac:dyDescent="0.2">
      <c r="A103" s="717"/>
      <c r="B103" s="186">
        <f>OKTOBER!C102</f>
        <v>0</v>
      </c>
      <c r="C103" s="156">
        <f>OKTOBER!D102</f>
        <v>0</v>
      </c>
      <c r="D103" s="156">
        <f>OKTOBER!E102</f>
        <v>0</v>
      </c>
      <c r="E103" s="156">
        <f>OKTOBER!F102</f>
        <v>0</v>
      </c>
      <c r="F103" s="122">
        <f t="shared" si="1"/>
        <v>0</v>
      </c>
      <c r="G103" s="123">
        <f>OKTOBER!H102</f>
        <v>0</v>
      </c>
      <c r="H103" s="181">
        <f>OKTOBER!I102</f>
        <v>0</v>
      </c>
      <c r="I103" s="160">
        <f>OKTOBER!R102</f>
        <v>0</v>
      </c>
      <c r="J103" s="124">
        <f>OKTOBER!S102</f>
        <v>0</v>
      </c>
      <c r="K103" s="176">
        <f>OKTOBER!T102</f>
        <v>0</v>
      </c>
      <c r="L103" s="120">
        <f>OKTOBER!U102</f>
        <v>0</v>
      </c>
      <c r="M103" s="123">
        <f>OKTOBER!V102</f>
        <v>0</v>
      </c>
      <c r="N103" s="123">
        <f>OKTOBER!W102</f>
        <v>0</v>
      </c>
      <c r="O103" s="125">
        <f>OKTOBER!X102</f>
        <v>0</v>
      </c>
      <c r="P103" s="126">
        <f>OKTOBER!Y102</f>
        <v>0</v>
      </c>
      <c r="Q103" s="222" t="b">
        <f>IF(LEFT(OKTOBER!L102,1)="V",OKTOBER!R102+OKTOBER!U102)</f>
        <v>0</v>
      </c>
      <c r="R103" s="241">
        <f>OKTOBER!Z102</f>
        <v>0</v>
      </c>
      <c r="S103" s="242">
        <f>OKTOBER!AB102</f>
        <v>0</v>
      </c>
    </row>
    <row r="104" spans="1:19" ht="12.75" customHeight="1" x14ac:dyDescent="0.2">
      <c r="A104" s="717"/>
      <c r="B104" s="186">
        <f>OKTOBER!C103</f>
        <v>0</v>
      </c>
      <c r="C104" s="156">
        <f>OKTOBER!D103</f>
        <v>0</v>
      </c>
      <c r="D104" s="156">
        <f>OKTOBER!E103</f>
        <v>0</v>
      </c>
      <c r="E104" s="156">
        <f>OKTOBER!F103</f>
        <v>0</v>
      </c>
      <c r="F104" s="122">
        <f t="shared" si="1"/>
        <v>0</v>
      </c>
      <c r="G104" s="123">
        <f>OKTOBER!H103</f>
        <v>0</v>
      </c>
      <c r="H104" s="181">
        <f>OKTOBER!I103</f>
        <v>0</v>
      </c>
      <c r="I104" s="160">
        <f>OKTOBER!R103</f>
        <v>0</v>
      </c>
      <c r="J104" s="124">
        <f>OKTOBER!S103</f>
        <v>0</v>
      </c>
      <c r="K104" s="176">
        <f>OKTOBER!T103</f>
        <v>0</v>
      </c>
      <c r="L104" s="120">
        <f>OKTOBER!U103</f>
        <v>0</v>
      </c>
      <c r="M104" s="123">
        <f>OKTOBER!V103</f>
        <v>0</v>
      </c>
      <c r="N104" s="123">
        <f>OKTOBER!W103</f>
        <v>0</v>
      </c>
      <c r="O104" s="125">
        <f>OKTOBER!X103</f>
        <v>0</v>
      </c>
      <c r="P104" s="126">
        <f>OKTOBER!Y103</f>
        <v>0</v>
      </c>
      <c r="Q104" s="222" t="b">
        <f>IF(LEFT(OKTOBER!L103,1)="V",OKTOBER!R103+OKTOBER!U103)</f>
        <v>0</v>
      </c>
      <c r="R104" s="241">
        <f>OKTOBER!Z103</f>
        <v>0</v>
      </c>
      <c r="S104" s="242">
        <f>OKTOBER!AB103</f>
        <v>0</v>
      </c>
    </row>
    <row r="105" spans="1:19" ht="12.75" customHeight="1" x14ac:dyDescent="0.2">
      <c r="A105" s="717"/>
      <c r="B105" s="186">
        <f>OKTOBER!C104</f>
        <v>0</v>
      </c>
      <c r="C105" s="156">
        <f>OKTOBER!D104</f>
        <v>0</v>
      </c>
      <c r="D105" s="156">
        <f>OKTOBER!E104</f>
        <v>0</v>
      </c>
      <c r="E105" s="156">
        <f>OKTOBER!F104</f>
        <v>0</v>
      </c>
      <c r="F105" s="122">
        <f t="shared" si="1"/>
        <v>0</v>
      </c>
      <c r="G105" s="123">
        <f>OKTOBER!H104</f>
        <v>0</v>
      </c>
      <c r="H105" s="181">
        <f>OKTOBER!I104</f>
        <v>0</v>
      </c>
      <c r="I105" s="160">
        <f>OKTOBER!R104</f>
        <v>0</v>
      </c>
      <c r="J105" s="124">
        <f>OKTOBER!S104</f>
        <v>0</v>
      </c>
      <c r="K105" s="176">
        <f>OKTOBER!T104</f>
        <v>0</v>
      </c>
      <c r="L105" s="120">
        <f>OKTOBER!U104</f>
        <v>0</v>
      </c>
      <c r="M105" s="123">
        <f>OKTOBER!V104</f>
        <v>0</v>
      </c>
      <c r="N105" s="123">
        <f>OKTOBER!W104</f>
        <v>0</v>
      </c>
      <c r="O105" s="125">
        <f>OKTOBER!X104</f>
        <v>0</v>
      </c>
      <c r="P105" s="126">
        <f>OKTOBER!Y104</f>
        <v>0</v>
      </c>
      <c r="Q105" s="222" t="b">
        <f>IF(LEFT(OKTOBER!L104,1)="V",OKTOBER!R104+OKTOBER!U104)</f>
        <v>0</v>
      </c>
      <c r="R105" s="241">
        <f>OKTOBER!Z104</f>
        <v>0</v>
      </c>
      <c r="S105" s="242">
        <f>OKTOBER!AB104</f>
        <v>0</v>
      </c>
    </row>
    <row r="106" spans="1:19" ht="13.5" customHeight="1" thickBot="1" x14ac:dyDescent="0.25">
      <c r="A106" s="718"/>
      <c r="B106" s="187" t="e">
        <f>OKTOBER!C105</f>
        <v>#REF!</v>
      </c>
      <c r="C106" s="157">
        <f>OKTOBER!D105</f>
        <v>0</v>
      </c>
      <c r="D106" s="157">
        <f>OKTOBER!E105</f>
        <v>0</v>
      </c>
      <c r="E106" s="157">
        <f>OKTOBER!F105</f>
        <v>0</v>
      </c>
      <c r="F106" s="129">
        <f t="shared" si="1"/>
        <v>0</v>
      </c>
      <c r="G106" s="130">
        <f>OKTOBER!H105</f>
        <v>0</v>
      </c>
      <c r="H106" s="182">
        <f>OKTOBER!I105</f>
        <v>0</v>
      </c>
      <c r="I106" s="161">
        <f>OKTOBER!R105</f>
        <v>0</v>
      </c>
      <c r="J106" s="131">
        <f>OKTOBER!S105</f>
        <v>0</v>
      </c>
      <c r="K106" s="178">
        <f>OKTOBER!T105</f>
        <v>0</v>
      </c>
      <c r="L106" s="127">
        <f>OKTOBER!U105</f>
        <v>0</v>
      </c>
      <c r="M106" s="130">
        <f>OKTOBER!V105</f>
        <v>0</v>
      </c>
      <c r="N106" s="130">
        <f>OKTOBER!W105</f>
        <v>0</v>
      </c>
      <c r="O106" s="132">
        <f>OKTOBER!X105</f>
        <v>0</v>
      </c>
      <c r="P106" s="133">
        <f>OKTOBER!Y105</f>
        <v>0</v>
      </c>
      <c r="Q106" s="224" t="b">
        <f>IF(LEFT(OKTOBER!L105,1)="V",OKTOBER!R105+OKTOBER!U105)</f>
        <v>0</v>
      </c>
      <c r="R106" s="243">
        <f>OKTOBER!Z105</f>
        <v>0</v>
      </c>
      <c r="S106" s="244">
        <f>OKTOBER!AB105</f>
        <v>0</v>
      </c>
    </row>
    <row r="107" spans="1:19" ht="12.75" customHeight="1" x14ac:dyDescent="0.2">
      <c r="A107" s="716">
        <f>OKTOBER!B106</f>
        <v>43028</v>
      </c>
      <c r="B107" s="185">
        <f>OKTOBER!C106</f>
        <v>0</v>
      </c>
      <c r="C107" s="155">
        <f>OKTOBER!D106</f>
        <v>0</v>
      </c>
      <c r="D107" s="155">
        <f>OKTOBER!E106</f>
        <v>0</v>
      </c>
      <c r="E107" s="155">
        <f>OKTOBER!F106</f>
        <v>0</v>
      </c>
      <c r="F107" s="115">
        <f t="shared" si="1"/>
        <v>0</v>
      </c>
      <c r="G107" s="116">
        <f>OKTOBER!H106</f>
        <v>0</v>
      </c>
      <c r="H107" s="180">
        <f>OKTOBER!I106</f>
        <v>0</v>
      </c>
      <c r="I107" s="159">
        <f>OKTOBER!R106</f>
        <v>0</v>
      </c>
      <c r="J107" s="117">
        <f>OKTOBER!S106</f>
        <v>0</v>
      </c>
      <c r="K107" s="175">
        <f>OKTOBER!T106</f>
        <v>0</v>
      </c>
      <c r="L107" s="113">
        <f>OKTOBER!U106</f>
        <v>0</v>
      </c>
      <c r="M107" s="116">
        <f>OKTOBER!V106</f>
        <v>0</v>
      </c>
      <c r="N107" s="116">
        <f>OKTOBER!W106</f>
        <v>0</v>
      </c>
      <c r="O107" s="118">
        <f>OKTOBER!X106</f>
        <v>0</v>
      </c>
      <c r="P107" s="119">
        <f>OKTOBER!Y106</f>
        <v>0</v>
      </c>
      <c r="Q107" s="225" t="b">
        <f>IF(LEFT(OKTOBER!L106,1)="V",OKTOBER!R106+OKTOBER!U106)</f>
        <v>0</v>
      </c>
      <c r="R107" s="247">
        <f>OKTOBER!Z106</f>
        <v>0</v>
      </c>
      <c r="S107" s="248">
        <f>OKTOBER!AB106</f>
        <v>0</v>
      </c>
    </row>
    <row r="108" spans="1:19" ht="12.75" customHeight="1" x14ac:dyDescent="0.2">
      <c r="A108" s="717"/>
      <c r="B108" s="186">
        <f>OKTOBER!C107</f>
        <v>0</v>
      </c>
      <c r="C108" s="156">
        <f>OKTOBER!D107</f>
        <v>0</v>
      </c>
      <c r="D108" s="156">
        <f>OKTOBER!E107</f>
        <v>0</v>
      </c>
      <c r="E108" s="156">
        <f>OKTOBER!F107</f>
        <v>0</v>
      </c>
      <c r="F108" s="122">
        <f t="shared" si="1"/>
        <v>0</v>
      </c>
      <c r="G108" s="123">
        <f>OKTOBER!H107</f>
        <v>0</v>
      </c>
      <c r="H108" s="181">
        <f>OKTOBER!I107</f>
        <v>0</v>
      </c>
      <c r="I108" s="160">
        <f>OKTOBER!R107</f>
        <v>0</v>
      </c>
      <c r="J108" s="124">
        <f>OKTOBER!S107</f>
        <v>0</v>
      </c>
      <c r="K108" s="176">
        <f>OKTOBER!T107</f>
        <v>0</v>
      </c>
      <c r="L108" s="120">
        <f>OKTOBER!U107</f>
        <v>0</v>
      </c>
      <c r="M108" s="123">
        <f>OKTOBER!V107</f>
        <v>0</v>
      </c>
      <c r="N108" s="123">
        <f>OKTOBER!W107</f>
        <v>0</v>
      </c>
      <c r="O108" s="125">
        <f>OKTOBER!X107</f>
        <v>0</v>
      </c>
      <c r="P108" s="126">
        <f>OKTOBER!Y107</f>
        <v>0</v>
      </c>
      <c r="Q108" s="222" t="b">
        <f>IF(LEFT(OKTOBER!L107,1)="V",OKTOBER!R107+OKTOBER!U107)</f>
        <v>0</v>
      </c>
      <c r="R108" s="241">
        <f>OKTOBER!Z107</f>
        <v>0</v>
      </c>
      <c r="S108" s="242">
        <f>OKTOBER!AB107</f>
        <v>0</v>
      </c>
    </row>
    <row r="109" spans="1:19" ht="12.75" customHeight="1" x14ac:dyDescent="0.2">
      <c r="A109" s="717"/>
      <c r="B109" s="186">
        <f>OKTOBER!C108</f>
        <v>0</v>
      </c>
      <c r="C109" s="156">
        <f>OKTOBER!D108</f>
        <v>0</v>
      </c>
      <c r="D109" s="156">
        <f>OKTOBER!E108</f>
        <v>0</v>
      </c>
      <c r="E109" s="156">
        <f>OKTOBER!F108</f>
        <v>0</v>
      </c>
      <c r="F109" s="122">
        <f t="shared" si="1"/>
        <v>0</v>
      </c>
      <c r="G109" s="123">
        <f>OKTOBER!H108</f>
        <v>0</v>
      </c>
      <c r="H109" s="181">
        <f>OKTOBER!I108</f>
        <v>0</v>
      </c>
      <c r="I109" s="160">
        <f>OKTOBER!R108</f>
        <v>0</v>
      </c>
      <c r="J109" s="124">
        <f>OKTOBER!S108</f>
        <v>0</v>
      </c>
      <c r="K109" s="176">
        <f>OKTOBER!T108</f>
        <v>0</v>
      </c>
      <c r="L109" s="120">
        <f>OKTOBER!U108</f>
        <v>0</v>
      </c>
      <c r="M109" s="123">
        <f>OKTOBER!V108</f>
        <v>0</v>
      </c>
      <c r="N109" s="123">
        <f>OKTOBER!W108</f>
        <v>0</v>
      </c>
      <c r="O109" s="125">
        <f>OKTOBER!X108</f>
        <v>0</v>
      </c>
      <c r="P109" s="126">
        <f>OKTOBER!Y108</f>
        <v>0</v>
      </c>
      <c r="Q109" s="222" t="b">
        <f>IF(LEFT(OKTOBER!L108,1)="V",OKTOBER!R108+OKTOBER!U108)</f>
        <v>0</v>
      </c>
      <c r="R109" s="241">
        <f>OKTOBER!Z108</f>
        <v>0</v>
      </c>
      <c r="S109" s="242">
        <f>OKTOBER!AB108</f>
        <v>0</v>
      </c>
    </row>
    <row r="110" spans="1:19" ht="12.75" customHeight="1" x14ac:dyDescent="0.2">
      <c r="A110" s="717"/>
      <c r="B110" s="186">
        <f>OKTOBER!C109</f>
        <v>0</v>
      </c>
      <c r="C110" s="156">
        <f>OKTOBER!D109</f>
        <v>0</v>
      </c>
      <c r="D110" s="156">
        <f>OKTOBER!E109</f>
        <v>0</v>
      </c>
      <c r="E110" s="156">
        <f>OKTOBER!F109</f>
        <v>0</v>
      </c>
      <c r="F110" s="122">
        <f t="shared" si="1"/>
        <v>0</v>
      </c>
      <c r="G110" s="123">
        <f>OKTOBER!H109</f>
        <v>0</v>
      </c>
      <c r="H110" s="181">
        <f>OKTOBER!I109</f>
        <v>0</v>
      </c>
      <c r="I110" s="160">
        <f>OKTOBER!R109</f>
        <v>0</v>
      </c>
      <c r="J110" s="124">
        <f>OKTOBER!S109</f>
        <v>0</v>
      </c>
      <c r="K110" s="176">
        <f>OKTOBER!T109</f>
        <v>0</v>
      </c>
      <c r="L110" s="120">
        <f>OKTOBER!U109</f>
        <v>0</v>
      </c>
      <c r="M110" s="123">
        <f>OKTOBER!V109</f>
        <v>0</v>
      </c>
      <c r="N110" s="123">
        <f>OKTOBER!W109</f>
        <v>0</v>
      </c>
      <c r="O110" s="125">
        <f>OKTOBER!X109</f>
        <v>0</v>
      </c>
      <c r="P110" s="126">
        <f>OKTOBER!Y109</f>
        <v>0</v>
      </c>
      <c r="Q110" s="222" t="b">
        <f>IF(LEFT(OKTOBER!L109,1)="V",OKTOBER!R109+OKTOBER!U109)</f>
        <v>0</v>
      </c>
      <c r="R110" s="241">
        <f>OKTOBER!Z109</f>
        <v>0</v>
      </c>
      <c r="S110" s="242">
        <f>OKTOBER!AB109</f>
        <v>0</v>
      </c>
    </row>
    <row r="111" spans="1:19" ht="13.5" customHeight="1" thickBot="1" x14ac:dyDescent="0.25">
      <c r="A111" s="718"/>
      <c r="B111" s="187" t="e">
        <f>OKTOBER!C110</f>
        <v>#REF!</v>
      </c>
      <c r="C111" s="157">
        <f>OKTOBER!D110</f>
        <v>0</v>
      </c>
      <c r="D111" s="157">
        <f>OKTOBER!E110</f>
        <v>0</v>
      </c>
      <c r="E111" s="157">
        <f>OKTOBER!F110</f>
        <v>0</v>
      </c>
      <c r="F111" s="129">
        <f t="shared" si="1"/>
        <v>0</v>
      </c>
      <c r="G111" s="130">
        <f>OKTOBER!H110</f>
        <v>0</v>
      </c>
      <c r="H111" s="182">
        <f>OKTOBER!I110</f>
        <v>0</v>
      </c>
      <c r="I111" s="161">
        <f>OKTOBER!R110</f>
        <v>0</v>
      </c>
      <c r="J111" s="131">
        <f>OKTOBER!S110</f>
        <v>0</v>
      </c>
      <c r="K111" s="178">
        <f>OKTOBER!T110</f>
        <v>0</v>
      </c>
      <c r="L111" s="127">
        <f>OKTOBER!U110</f>
        <v>0</v>
      </c>
      <c r="M111" s="130">
        <f>OKTOBER!V110</f>
        <v>0</v>
      </c>
      <c r="N111" s="130">
        <f>OKTOBER!W110</f>
        <v>0</v>
      </c>
      <c r="O111" s="132">
        <f>OKTOBER!X110</f>
        <v>0</v>
      </c>
      <c r="P111" s="133">
        <f>OKTOBER!Y110</f>
        <v>0</v>
      </c>
      <c r="Q111" s="223" t="b">
        <f>IF(LEFT(OKTOBER!L110,1)="V",OKTOBER!R110+OKTOBER!U110)</f>
        <v>0</v>
      </c>
      <c r="R111" s="245">
        <f>OKTOBER!Z110</f>
        <v>0</v>
      </c>
      <c r="S111" s="246">
        <f>OKTOBER!AB110</f>
        <v>0</v>
      </c>
    </row>
    <row r="112" spans="1:19" ht="12.75" customHeight="1" x14ac:dyDescent="0.2">
      <c r="A112" s="716">
        <f>OKTOBER!B111</f>
        <v>43029</v>
      </c>
      <c r="B112" s="185">
        <f>OKTOBER!C111</f>
        <v>0</v>
      </c>
      <c r="C112" s="155">
        <f>OKTOBER!D111</f>
        <v>0</v>
      </c>
      <c r="D112" s="155">
        <f>OKTOBER!E111</f>
        <v>0</v>
      </c>
      <c r="E112" s="155">
        <f>OKTOBER!F111</f>
        <v>0</v>
      </c>
      <c r="F112" s="115">
        <f t="shared" si="1"/>
        <v>0</v>
      </c>
      <c r="G112" s="116">
        <f>OKTOBER!H111</f>
        <v>0</v>
      </c>
      <c r="H112" s="180">
        <f>OKTOBER!I111</f>
        <v>0</v>
      </c>
      <c r="I112" s="159">
        <f>OKTOBER!R111</f>
        <v>0</v>
      </c>
      <c r="J112" s="117">
        <f>OKTOBER!S111</f>
        <v>0</v>
      </c>
      <c r="K112" s="175">
        <f>OKTOBER!T111</f>
        <v>0</v>
      </c>
      <c r="L112" s="113">
        <f>OKTOBER!U111</f>
        <v>0</v>
      </c>
      <c r="M112" s="116">
        <f>OKTOBER!V111</f>
        <v>0</v>
      </c>
      <c r="N112" s="116">
        <f>OKTOBER!W111</f>
        <v>0</v>
      </c>
      <c r="O112" s="118">
        <f>OKTOBER!X111</f>
        <v>0</v>
      </c>
      <c r="P112" s="119">
        <f>OKTOBER!Y111</f>
        <v>0</v>
      </c>
      <c r="Q112" s="221" t="b">
        <f>IF(LEFT(OKTOBER!L111,1)="V",OKTOBER!R111+OKTOBER!U111)</f>
        <v>0</v>
      </c>
      <c r="R112" s="239">
        <f>OKTOBER!Z111</f>
        <v>0</v>
      </c>
      <c r="S112" s="240">
        <f>OKTOBER!AB111</f>
        <v>0</v>
      </c>
    </row>
    <row r="113" spans="1:19" ht="12.75" customHeight="1" x14ac:dyDescent="0.2">
      <c r="A113" s="717"/>
      <c r="B113" s="186">
        <f>OKTOBER!C112</f>
        <v>0</v>
      </c>
      <c r="C113" s="156">
        <f>OKTOBER!D112</f>
        <v>0</v>
      </c>
      <c r="D113" s="156">
        <f>OKTOBER!E112</f>
        <v>0</v>
      </c>
      <c r="E113" s="156">
        <f>OKTOBER!F112</f>
        <v>0</v>
      </c>
      <c r="F113" s="122">
        <f t="shared" si="1"/>
        <v>0</v>
      </c>
      <c r="G113" s="123">
        <f>OKTOBER!H112</f>
        <v>0</v>
      </c>
      <c r="H113" s="181">
        <f>OKTOBER!I112</f>
        <v>0</v>
      </c>
      <c r="I113" s="160">
        <f>OKTOBER!R112</f>
        <v>0</v>
      </c>
      <c r="J113" s="124">
        <f>OKTOBER!S112</f>
        <v>0</v>
      </c>
      <c r="K113" s="176">
        <f>OKTOBER!T112</f>
        <v>0</v>
      </c>
      <c r="L113" s="120">
        <f>OKTOBER!U112</f>
        <v>0</v>
      </c>
      <c r="M113" s="123">
        <f>OKTOBER!V112</f>
        <v>0</v>
      </c>
      <c r="N113" s="123">
        <f>OKTOBER!W112</f>
        <v>0</v>
      </c>
      <c r="O113" s="125">
        <f>OKTOBER!X112</f>
        <v>0</v>
      </c>
      <c r="P113" s="126">
        <f>OKTOBER!Y112</f>
        <v>0</v>
      </c>
      <c r="Q113" s="222" t="b">
        <f>IF(LEFT(OKTOBER!L112,1)="V",OKTOBER!R112+OKTOBER!U112)</f>
        <v>0</v>
      </c>
      <c r="R113" s="241">
        <f>OKTOBER!Z112</f>
        <v>0</v>
      </c>
      <c r="S113" s="242">
        <f>OKTOBER!AB112</f>
        <v>0</v>
      </c>
    </row>
    <row r="114" spans="1:19" ht="12.75" customHeight="1" x14ac:dyDescent="0.2">
      <c r="A114" s="717"/>
      <c r="B114" s="186">
        <f>OKTOBER!C113</f>
        <v>0</v>
      </c>
      <c r="C114" s="156">
        <f>OKTOBER!D113</f>
        <v>0</v>
      </c>
      <c r="D114" s="156">
        <f>OKTOBER!E113</f>
        <v>0</v>
      </c>
      <c r="E114" s="156">
        <f>OKTOBER!F113</f>
        <v>0</v>
      </c>
      <c r="F114" s="122">
        <f t="shared" si="1"/>
        <v>0</v>
      </c>
      <c r="G114" s="123">
        <f>OKTOBER!H113</f>
        <v>0</v>
      </c>
      <c r="H114" s="181">
        <f>OKTOBER!I113</f>
        <v>0</v>
      </c>
      <c r="I114" s="160">
        <f>OKTOBER!R113</f>
        <v>0</v>
      </c>
      <c r="J114" s="124">
        <f>OKTOBER!S113</f>
        <v>0</v>
      </c>
      <c r="K114" s="176">
        <f>OKTOBER!T113</f>
        <v>0</v>
      </c>
      <c r="L114" s="120">
        <f>OKTOBER!U113</f>
        <v>0</v>
      </c>
      <c r="M114" s="123">
        <f>OKTOBER!V113</f>
        <v>0</v>
      </c>
      <c r="N114" s="123">
        <f>OKTOBER!W113</f>
        <v>0</v>
      </c>
      <c r="O114" s="125">
        <f>OKTOBER!X113</f>
        <v>0</v>
      </c>
      <c r="P114" s="126">
        <f>OKTOBER!Y113</f>
        <v>0</v>
      </c>
      <c r="Q114" s="222" t="b">
        <f>IF(LEFT(OKTOBER!L113,1)="V",OKTOBER!R113+OKTOBER!U113)</f>
        <v>0</v>
      </c>
      <c r="R114" s="241">
        <f>OKTOBER!Z113</f>
        <v>0</v>
      </c>
      <c r="S114" s="242">
        <f>OKTOBER!AB113</f>
        <v>0</v>
      </c>
    </row>
    <row r="115" spans="1:19" ht="12.75" customHeight="1" x14ac:dyDescent="0.2">
      <c r="A115" s="717"/>
      <c r="B115" s="186">
        <f>OKTOBER!C114</f>
        <v>0</v>
      </c>
      <c r="C115" s="156">
        <f>OKTOBER!D114</f>
        <v>0</v>
      </c>
      <c r="D115" s="156">
        <f>OKTOBER!E114</f>
        <v>0</v>
      </c>
      <c r="E115" s="156">
        <f>OKTOBER!F114</f>
        <v>0</v>
      </c>
      <c r="F115" s="122">
        <f t="shared" si="1"/>
        <v>0</v>
      </c>
      <c r="G115" s="123">
        <f>OKTOBER!H114</f>
        <v>0</v>
      </c>
      <c r="H115" s="181">
        <f>OKTOBER!I114</f>
        <v>0</v>
      </c>
      <c r="I115" s="160">
        <f>OKTOBER!R114</f>
        <v>0</v>
      </c>
      <c r="J115" s="124">
        <f>OKTOBER!S114</f>
        <v>0</v>
      </c>
      <c r="K115" s="176">
        <f>OKTOBER!T114</f>
        <v>0</v>
      </c>
      <c r="L115" s="120">
        <f>OKTOBER!U114</f>
        <v>0</v>
      </c>
      <c r="M115" s="123">
        <f>OKTOBER!V114</f>
        <v>0</v>
      </c>
      <c r="N115" s="123">
        <f>OKTOBER!W114</f>
        <v>0</v>
      </c>
      <c r="O115" s="125">
        <f>OKTOBER!X114</f>
        <v>0</v>
      </c>
      <c r="P115" s="126">
        <f>OKTOBER!Y114</f>
        <v>0</v>
      </c>
      <c r="Q115" s="222" t="b">
        <f>IF(LEFT(OKTOBER!L114,1)="V",OKTOBER!R114+OKTOBER!U114)</f>
        <v>0</v>
      </c>
      <c r="R115" s="241">
        <f>OKTOBER!Z114</f>
        <v>0</v>
      </c>
      <c r="S115" s="242">
        <f>OKTOBER!AB114</f>
        <v>0</v>
      </c>
    </row>
    <row r="116" spans="1:19" ht="13.5" customHeight="1" thickBot="1" x14ac:dyDescent="0.25">
      <c r="A116" s="718"/>
      <c r="B116" s="187" t="e">
        <f>OKTOBER!C115</f>
        <v>#REF!</v>
      </c>
      <c r="C116" s="157">
        <f>OKTOBER!D115</f>
        <v>0</v>
      </c>
      <c r="D116" s="157">
        <f>OKTOBER!E115</f>
        <v>0</v>
      </c>
      <c r="E116" s="157">
        <f>OKTOBER!F115</f>
        <v>0</v>
      </c>
      <c r="F116" s="129">
        <f t="shared" si="1"/>
        <v>0</v>
      </c>
      <c r="G116" s="130">
        <f>OKTOBER!H115</f>
        <v>0</v>
      </c>
      <c r="H116" s="182">
        <f>OKTOBER!I115</f>
        <v>0</v>
      </c>
      <c r="I116" s="161">
        <f>OKTOBER!R115</f>
        <v>0</v>
      </c>
      <c r="J116" s="131">
        <f>OKTOBER!S115</f>
        <v>0</v>
      </c>
      <c r="K116" s="178">
        <f>OKTOBER!T115</f>
        <v>0</v>
      </c>
      <c r="L116" s="127">
        <f>OKTOBER!U115</f>
        <v>0</v>
      </c>
      <c r="M116" s="130">
        <f>OKTOBER!V115</f>
        <v>0</v>
      </c>
      <c r="N116" s="130">
        <f>OKTOBER!W115</f>
        <v>0</v>
      </c>
      <c r="O116" s="132">
        <f>OKTOBER!X115</f>
        <v>0</v>
      </c>
      <c r="P116" s="133">
        <f>OKTOBER!Y115</f>
        <v>0</v>
      </c>
      <c r="Q116" s="224" t="b">
        <f>IF(LEFT(OKTOBER!L115,1)="V",OKTOBER!R115+OKTOBER!U115)</f>
        <v>0</v>
      </c>
      <c r="R116" s="243">
        <f>OKTOBER!Z115</f>
        <v>0</v>
      </c>
      <c r="S116" s="244">
        <f>OKTOBER!AB115</f>
        <v>0</v>
      </c>
    </row>
    <row r="117" spans="1:19" ht="12.75" customHeight="1" x14ac:dyDescent="0.2">
      <c r="A117" s="716">
        <f>OKTOBER!B116</f>
        <v>43030</v>
      </c>
      <c r="B117" s="185">
        <f>OKTOBER!C116</f>
        <v>0</v>
      </c>
      <c r="C117" s="155">
        <f>OKTOBER!D116</f>
        <v>0</v>
      </c>
      <c r="D117" s="155">
        <f>OKTOBER!E116</f>
        <v>0</v>
      </c>
      <c r="E117" s="155">
        <f>OKTOBER!F116</f>
        <v>0</v>
      </c>
      <c r="F117" s="115">
        <f t="shared" si="1"/>
        <v>0</v>
      </c>
      <c r="G117" s="116">
        <f>OKTOBER!H116</f>
        <v>0</v>
      </c>
      <c r="H117" s="180">
        <f>OKTOBER!I116</f>
        <v>0</v>
      </c>
      <c r="I117" s="159">
        <f>OKTOBER!R116</f>
        <v>0</v>
      </c>
      <c r="J117" s="117">
        <f>OKTOBER!S116</f>
        <v>0</v>
      </c>
      <c r="K117" s="175">
        <f>OKTOBER!T116</f>
        <v>0</v>
      </c>
      <c r="L117" s="113">
        <f>OKTOBER!U116</f>
        <v>0</v>
      </c>
      <c r="M117" s="116">
        <f>OKTOBER!V116</f>
        <v>0</v>
      </c>
      <c r="N117" s="116">
        <f>OKTOBER!W116</f>
        <v>0</v>
      </c>
      <c r="O117" s="118">
        <f>OKTOBER!X116</f>
        <v>0</v>
      </c>
      <c r="P117" s="119">
        <f>OKTOBER!Y116</f>
        <v>0</v>
      </c>
      <c r="Q117" s="225" t="b">
        <f>IF(LEFT(OKTOBER!L116,1)="V",OKTOBER!R116+OKTOBER!U116)</f>
        <v>0</v>
      </c>
      <c r="R117" s="247">
        <f>OKTOBER!Z116</f>
        <v>0</v>
      </c>
      <c r="S117" s="248">
        <f>OKTOBER!AB116</f>
        <v>0</v>
      </c>
    </row>
    <row r="118" spans="1:19" ht="12.75" customHeight="1" x14ac:dyDescent="0.2">
      <c r="A118" s="717"/>
      <c r="B118" s="186">
        <f>OKTOBER!C117</f>
        <v>0</v>
      </c>
      <c r="C118" s="156">
        <f>OKTOBER!D117</f>
        <v>0</v>
      </c>
      <c r="D118" s="156">
        <f>OKTOBER!E117</f>
        <v>0</v>
      </c>
      <c r="E118" s="156">
        <f>OKTOBER!F117</f>
        <v>0</v>
      </c>
      <c r="F118" s="122">
        <f t="shared" si="1"/>
        <v>0</v>
      </c>
      <c r="G118" s="123">
        <f>OKTOBER!H117</f>
        <v>0</v>
      </c>
      <c r="H118" s="181">
        <f>OKTOBER!I117</f>
        <v>0</v>
      </c>
      <c r="I118" s="160">
        <f>OKTOBER!R117</f>
        <v>0</v>
      </c>
      <c r="J118" s="124">
        <f>OKTOBER!S117</f>
        <v>0</v>
      </c>
      <c r="K118" s="176">
        <f>OKTOBER!T117</f>
        <v>0</v>
      </c>
      <c r="L118" s="120">
        <f>OKTOBER!U117</f>
        <v>0</v>
      </c>
      <c r="M118" s="123">
        <f>OKTOBER!V117</f>
        <v>0</v>
      </c>
      <c r="N118" s="123">
        <f>OKTOBER!W117</f>
        <v>0</v>
      </c>
      <c r="O118" s="125">
        <f>OKTOBER!X117</f>
        <v>0</v>
      </c>
      <c r="P118" s="126">
        <f>OKTOBER!Y117</f>
        <v>0</v>
      </c>
      <c r="Q118" s="222" t="b">
        <f>IF(LEFT(OKTOBER!L117,1)="V",OKTOBER!R117+OKTOBER!U117)</f>
        <v>0</v>
      </c>
      <c r="R118" s="241">
        <f>OKTOBER!Z117</f>
        <v>0</v>
      </c>
      <c r="S118" s="242">
        <f>OKTOBER!AB117</f>
        <v>0</v>
      </c>
    </row>
    <row r="119" spans="1:19" ht="12.75" customHeight="1" x14ac:dyDescent="0.2">
      <c r="A119" s="717"/>
      <c r="B119" s="186">
        <f>OKTOBER!C118</f>
        <v>0</v>
      </c>
      <c r="C119" s="156">
        <f>OKTOBER!D118</f>
        <v>0</v>
      </c>
      <c r="D119" s="156">
        <f>OKTOBER!E118</f>
        <v>0</v>
      </c>
      <c r="E119" s="156">
        <f>OKTOBER!F118</f>
        <v>0</v>
      </c>
      <c r="F119" s="122">
        <f t="shared" si="1"/>
        <v>0</v>
      </c>
      <c r="G119" s="123">
        <f>OKTOBER!H118</f>
        <v>0</v>
      </c>
      <c r="H119" s="181">
        <f>OKTOBER!I118</f>
        <v>0</v>
      </c>
      <c r="I119" s="160">
        <f>OKTOBER!R118</f>
        <v>0</v>
      </c>
      <c r="J119" s="124">
        <f>OKTOBER!S118</f>
        <v>0</v>
      </c>
      <c r="K119" s="176">
        <f>OKTOBER!T118</f>
        <v>0</v>
      </c>
      <c r="L119" s="120">
        <f>OKTOBER!U118</f>
        <v>0</v>
      </c>
      <c r="M119" s="123">
        <f>OKTOBER!V118</f>
        <v>0</v>
      </c>
      <c r="N119" s="123">
        <f>OKTOBER!W118</f>
        <v>0</v>
      </c>
      <c r="O119" s="125">
        <f>OKTOBER!X118</f>
        <v>0</v>
      </c>
      <c r="P119" s="126">
        <f>OKTOBER!Y118</f>
        <v>0</v>
      </c>
      <c r="Q119" s="222" t="b">
        <f>IF(LEFT(OKTOBER!L118,1)="V",OKTOBER!R118+OKTOBER!U118)</f>
        <v>0</v>
      </c>
      <c r="R119" s="241">
        <f>OKTOBER!Z118</f>
        <v>0</v>
      </c>
      <c r="S119" s="242">
        <f>OKTOBER!AB118</f>
        <v>0</v>
      </c>
    </row>
    <row r="120" spans="1:19" ht="12.75" customHeight="1" x14ac:dyDescent="0.2">
      <c r="A120" s="717"/>
      <c r="B120" s="186">
        <f>OKTOBER!C119</f>
        <v>0</v>
      </c>
      <c r="C120" s="156">
        <f>OKTOBER!D119</f>
        <v>0</v>
      </c>
      <c r="D120" s="156">
        <f>OKTOBER!E119</f>
        <v>0</v>
      </c>
      <c r="E120" s="156">
        <f>OKTOBER!F119</f>
        <v>0</v>
      </c>
      <c r="F120" s="122">
        <f t="shared" si="1"/>
        <v>0</v>
      </c>
      <c r="G120" s="123">
        <f>OKTOBER!H119</f>
        <v>0</v>
      </c>
      <c r="H120" s="181">
        <f>OKTOBER!I119</f>
        <v>0</v>
      </c>
      <c r="I120" s="160">
        <f>OKTOBER!R119</f>
        <v>0</v>
      </c>
      <c r="J120" s="124">
        <f>OKTOBER!S119</f>
        <v>0</v>
      </c>
      <c r="K120" s="176">
        <f>OKTOBER!T119</f>
        <v>0</v>
      </c>
      <c r="L120" s="120">
        <f>OKTOBER!U119</f>
        <v>0</v>
      </c>
      <c r="M120" s="123">
        <f>OKTOBER!V119</f>
        <v>0</v>
      </c>
      <c r="N120" s="123">
        <f>OKTOBER!W119</f>
        <v>0</v>
      </c>
      <c r="O120" s="125">
        <f>OKTOBER!X119</f>
        <v>0</v>
      </c>
      <c r="P120" s="126">
        <f>OKTOBER!Y119</f>
        <v>0</v>
      </c>
      <c r="Q120" s="222" t="b">
        <f>IF(LEFT(OKTOBER!L119,1)="V",OKTOBER!R119+OKTOBER!U119)</f>
        <v>0</v>
      </c>
      <c r="R120" s="241">
        <f>OKTOBER!Z119</f>
        <v>0</v>
      </c>
      <c r="S120" s="242">
        <f>OKTOBER!AB119</f>
        <v>0</v>
      </c>
    </row>
    <row r="121" spans="1:19" ht="13.5" customHeight="1" thickBot="1" x14ac:dyDescent="0.25">
      <c r="A121" s="718"/>
      <c r="B121" s="187" t="e">
        <f>OKTOBER!C120</f>
        <v>#REF!</v>
      </c>
      <c r="C121" s="157">
        <f>OKTOBER!D120</f>
        <v>0</v>
      </c>
      <c r="D121" s="157">
        <f>OKTOBER!E120</f>
        <v>0</v>
      </c>
      <c r="E121" s="157">
        <f>OKTOBER!F120</f>
        <v>0</v>
      </c>
      <c r="F121" s="129">
        <f t="shared" si="1"/>
        <v>0</v>
      </c>
      <c r="G121" s="130">
        <f>OKTOBER!H120</f>
        <v>0</v>
      </c>
      <c r="H121" s="182">
        <f>OKTOBER!I120</f>
        <v>0</v>
      </c>
      <c r="I121" s="161">
        <f>OKTOBER!R120</f>
        <v>0</v>
      </c>
      <c r="J121" s="131">
        <f>OKTOBER!S120</f>
        <v>0</v>
      </c>
      <c r="K121" s="178">
        <f>OKTOBER!T120</f>
        <v>0</v>
      </c>
      <c r="L121" s="127">
        <f>OKTOBER!U120</f>
        <v>0</v>
      </c>
      <c r="M121" s="130">
        <f>OKTOBER!V120</f>
        <v>0</v>
      </c>
      <c r="N121" s="130">
        <f>OKTOBER!W120</f>
        <v>0</v>
      </c>
      <c r="O121" s="132">
        <f>OKTOBER!X120</f>
        <v>0</v>
      </c>
      <c r="P121" s="133">
        <f>OKTOBER!Y120</f>
        <v>0</v>
      </c>
      <c r="Q121" s="223" t="b">
        <f>IF(LEFT(OKTOBER!L120,1)="V",OKTOBER!R120+OKTOBER!U120)</f>
        <v>0</v>
      </c>
      <c r="R121" s="245">
        <f>OKTOBER!Z120</f>
        <v>0</v>
      </c>
      <c r="S121" s="246">
        <f>OKTOBER!AB120</f>
        <v>0</v>
      </c>
    </row>
    <row r="122" spans="1:19" ht="12.75" customHeight="1" x14ac:dyDescent="0.2">
      <c r="A122" s="716">
        <f>OKTOBER!B121</f>
        <v>43031</v>
      </c>
      <c r="B122" s="185">
        <f>OKTOBER!C121</f>
        <v>0</v>
      </c>
      <c r="C122" s="155">
        <f>OKTOBER!D121</f>
        <v>0</v>
      </c>
      <c r="D122" s="155">
        <f>OKTOBER!E121</f>
        <v>0</v>
      </c>
      <c r="E122" s="155">
        <f>OKTOBER!F121</f>
        <v>0</v>
      </c>
      <c r="F122" s="115">
        <f t="shared" si="1"/>
        <v>0</v>
      </c>
      <c r="G122" s="116">
        <f>OKTOBER!H121</f>
        <v>0</v>
      </c>
      <c r="H122" s="180">
        <f>OKTOBER!I121</f>
        <v>0</v>
      </c>
      <c r="I122" s="159">
        <f>OKTOBER!R121</f>
        <v>0</v>
      </c>
      <c r="J122" s="117">
        <f>OKTOBER!S121</f>
        <v>0</v>
      </c>
      <c r="K122" s="175">
        <f>OKTOBER!T121</f>
        <v>0</v>
      </c>
      <c r="L122" s="113">
        <f>OKTOBER!U121</f>
        <v>0</v>
      </c>
      <c r="M122" s="116">
        <f>OKTOBER!V121</f>
        <v>0</v>
      </c>
      <c r="N122" s="116">
        <f>OKTOBER!W121</f>
        <v>0</v>
      </c>
      <c r="O122" s="118">
        <f>OKTOBER!X121</f>
        <v>0</v>
      </c>
      <c r="P122" s="119">
        <f>OKTOBER!Y121</f>
        <v>0</v>
      </c>
      <c r="Q122" s="221" t="b">
        <f>IF(LEFT(OKTOBER!L121,1)="V",OKTOBER!R121+OKTOBER!U121)</f>
        <v>0</v>
      </c>
      <c r="R122" s="239">
        <f>OKTOBER!Z121</f>
        <v>0</v>
      </c>
      <c r="S122" s="240">
        <f>OKTOBER!AB121</f>
        <v>0</v>
      </c>
    </row>
    <row r="123" spans="1:19" ht="12.75" customHeight="1" x14ac:dyDescent="0.2">
      <c r="A123" s="717"/>
      <c r="B123" s="186">
        <f>OKTOBER!C122</f>
        <v>0</v>
      </c>
      <c r="C123" s="156">
        <f>OKTOBER!D122</f>
        <v>0</v>
      </c>
      <c r="D123" s="156">
        <f>OKTOBER!E122</f>
        <v>0</v>
      </c>
      <c r="E123" s="156">
        <f>OKTOBER!F122</f>
        <v>0</v>
      </c>
      <c r="F123" s="122">
        <f t="shared" si="1"/>
        <v>0</v>
      </c>
      <c r="G123" s="123">
        <f>OKTOBER!H122</f>
        <v>0</v>
      </c>
      <c r="H123" s="181">
        <f>OKTOBER!I122</f>
        <v>0</v>
      </c>
      <c r="I123" s="160">
        <f>OKTOBER!R122</f>
        <v>0</v>
      </c>
      <c r="J123" s="124">
        <f>OKTOBER!S122</f>
        <v>0</v>
      </c>
      <c r="K123" s="176">
        <f>OKTOBER!T122</f>
        <v>0</v>
      </c>
      <c r="L123" s="120">
        <f>OKTOBER!U122</f>
        <v>0</v>
      </c>
      <c r="M123" s="123">
        <f>OKTOBER!V122</f>
        <v>0</v>
      </c>
      <c r="N123" s="123">
        <f>OKTOBER!W122</f>
        <v>0</v>
      </c>
      <c r="O123" s="125">
        <f>OKTOBER!X122</f>
        <v>0</v>
      </c>
      <c r="P123" s="126">
        <f>OKTOBER!Y122</f>
        <v>0</v>
      </c>
      <c r="Q123" s="222" t="b">
        <f>IF(LEFT(OKTOBER!L122,1)="V",OKTOBER!R122+OKTOBER!U122)</f>
        <v>0</v>
      </c>
      <c r="R123" s="241">
        <f>OKTOBER!Z122</f>
        <v>0</v>
      </c>
      <c r="S123" s="242">
        <f>OKTOBER!AB122</f>
        <v>0</v>
      </c>
    </row>
    <row r="124" spans="1:19" ht="12.75" customHeight="1" x14ac:dyDescent="0.2">
      <c r="A124" s="717"/>
      <c r="B124" s="186">
        <f>OKTOBER!C123</f>
        <v>0</v>
      </c>
      <c r="C124" s="156">
        <f>OKTOBER!D123</f>
        <v>0</v>
      </c>
      <c r="D124" s="156">
        <f>OKTOBER!E123</f>
        <v>0</v>
      </c>
      <c r="E124" s="156">
        <f>OKTOBER!F123</f>
        <v>0</v>
      </c>
      <c r="F124" s="122">
        <f t="shared" si="1"/>
        <v>0</v>
      </c>
      <c r="G124" s="123">
        <f>OKTOBER!H123</f>
        <v>0</v>
      </c>
      <c r="H124" s="181">
        <f>OKTOBER!I123</f>
        <v>0</v>
      </c>
      <c r="I124" s="160">
        <f>OKTOBER!R123</f>
        <v>0</v>
      </c>
      <c r="J124" s="124">
        <f>OKTOBER!S123</f>
        <v>0</v>
      </c>
      <c r="K124" s="176">
        <f>OKTOBER!T123</f>
        <v>0</v>
      </c>
      <c r="L124" s="120">
        <f>OKTOBER!U123</f>
        <v>0</v>
      </c>
      <c r="M124" s="123">
        <f>OKTOBER!V123</f>
        <v>0</v>
      </c>
      <c r="N124" s="123">
        <f>OKTOBER!W123</f>
        <v>0</v>
      </c>
      <c r="O124" s="125">
        <f>OKTOBER!X123</f>
        <v>0</v>
      </c>
      <c r="P124" s="126">
        <f>OKTOBER!Y123</f>
        <v>0</v>
      </c>
      <c r="Q124" s="222" t="b">
        <f>IF(LEFT(OKTOBER!L123,1)="V",OKTOBER!R123+OKTOBER!U123)</f>
        <v>0</v>
      </c>
      <c r="R124" s="241">
        <f>OKTOBER!Z123</f>
        <v>0</v>
      </c>
      <c r="S124" s="242">
        <f>OKTOBER!AB123</f>
        <v>0</v>
      </c>
    </row>
    <row r="125" spans="1:19" ht="12.75" customHeight="1" x14ac:dyDescent="0.2">
      <c r="A125" s="717"/>
      <c r="B125" s="186">
        <f>OKTOBER!C124</f>
        <v>0</v>
      </c>
      <c r="C125" s="156">
        <f>OKTOBER!D124</f>
        <v>0</v>
      </c>
      <c r="D125" s="156">
        <f>OKTOBER!E124</f>
        <v>0</v>
      </c>
      <c r="E125" s="156">
        <f>OKTOBER!F124</f>
        <v>0</v>
      </c>
      <c r="F125" s="122">
        <f t="shared" si="1"/>
        <v>0</v>
      </c>
      <c r="G125" s="123">
        <f>OKTOBER!H124</f>
        <v>0</v>
      </c>
      <c r="H125" s="181">
        <f>OKTOBER!I124</f>
        <v>0</v>
      </c>
      <c r="I125" s="160">
        <f>OKTOBER!R124</f>
        <v>0</v>
      </c>
      <c r="J125" s="124">
        <f>OKTOBER!S124</f>
        <v>0</v>
      </c>
      <c r="K125" s="176">
        <f>OKTOBER!T124</f>
        <v>0</v>
      </c>
      <c r="L125" s="120">
        <f>OKTOBER!U124</f>
        <v>0</v>
      </c>
      <c r="M125" s="123">
        <f>OKTOBER!V124</f>
        <v>0</v>
      </c>
      <c r="N125" s="123">
        <f>OKTOBER!W124</f>
        <v>0</v>
      </c>
      <c r="O125" s="125">
        <f>OKTOBER!X124</f>
        <v>0</v>
      </c>
      <c r="P125" s="126">
        <f>OKTOBER!Y124</f>
        <v>0</v>
      </c>
      <c r="Q125" s="222" t="b">
        <f>IF(LEFT(OKTOBER!L124,1)="V",OKTOBER!R124+OKTOBER!U124)</f>
        <v>0</v>
      </c>
      <c r="R125" s="241">
        <f>OKTOBER!Z124</f>
        <v>0</v>
      </c>
      <c r="S125" s="242">
        <f>OKTOBER!AB124</f>
        <v>0</v>
      </c>
    </row>
    <row r="126" spans="1:19" ht="13.5" customHeight="1" thickBot="1" x14ac:dyDescent="0.25">
      <c r="A126" s="718"/>
      <c r="B126" s="187" t="e">
        <f>OKTOBER!C125</f>
        <v>#REF!</v>
      </c>
      <c r="C126" s="157">
        <f>OKTOBER!D125</f>
        <v>0</v>
      </c>
      <c r="D126" s="157">
        <f>OKTOBER!E125</f>
        <v>0</v>
      </c>
      <c r="E126" s="157">
        <f>OKTOBER!F125</f>
        <v>0</v>
      </c>
      <c r="F126" s="129">
        <f t="shared" si="1"/>
        <v>0</v>
      </c>
      <c r="G126" s="130">
        <f>OKTOBER!H125</f>
        <v>0</v>
      </c>
      <c r="H126" s="182">
        <f>OKTOBER!I125</f>
        <v>0</v>
      </c>
      <c r="I126" s="161">
        <f>OKTOBER!R125</f>
        <v>0</v>
      </c>
      <c r="J126" s="131">
        <f>OKTOBER!S125</f>
        <v>0</v>
      </c>
      <c r="K126" s="178">
        <f>OKTOBER!T125</f>
        <v>0</v>
      </c>
      <c r="L126" s="127">
        <f>OKTOBER!U125</f>
        <v>0</v>
      </c>
      <c r="M126" s="130">
        <f>OKTOBER!V125</f>
        <v>0</v>
      </c>
      <c r="N126" s="130">
        <f>OKTOBER!W125</f>
        <v>0</v>
      </c>
      <c r="O126" s="132">
        <f>OKTOBER!X125</f>
        <v>0</v>
      </c>
      <c r="P126" s="133">
        <f>OKTOBER!Y125</f>
        <v>0</v>
      </c>
      <c r="Q126" s="224" t="b">
        <f>IF(LEFT(OKTOBER!L125,1)="V",OKTOBER!R125+OKTOBER!U125)</f>
        <v>0</v>
      </c>
      <c r="R126" s="243">
        <f>OKTOBER!Z125</f>
        <v>0</v>
      </c>
      <c r="S126" s="244">
        <f>OKTOBER!AB125</f>
        <v>0</v>
      </c>
    </row>
    <row r="127" spans="1:19" ht="12.75" customHeight="1" x14ac:dyDescent="0.2">
      <c r="A127" s="716">
        <f>OKTOBER!B126</f>
        <v>43032</v>
      </c>
      <c r="B127" s="185">
        <f>OKTOBER!C126</f>
        <v>0</v>
      </c>
      <c r="C127" s="155">
        <f>OKTOBER!D126</f>
        <v>0</v>
      </c>
      <c r="D127" s="155">
        <f>OKTOBER!E126</f>
        <v>0</v>
      </c>
      <c r="E127" s="155">
        <f>OKTOBER!F126</f>
        <v>0</v>
      </c>
      <c r="F127" s="115">
        <f t="shared" si="1"/>
        <v>0</v>
      </c>
      <c r="G127" s="116">
        <f>OKTOBER!H126</f>
        <v>0</v>
      </c>
      <c r="H127" s="180">
        <f>OKTOBER!I126</f>
        <v>0</v>
      </c>
      <c r="I127" s="159">
        <f>OKTOBER!R126</f>
        <v>0</v>
      </c>
      <c r="J127" s="117">
        <f>OKTOBER!S126</f>
        <v>0</v>
      </c>
      <c r="K127" s="175">
        <f>OKTOBER!T126</f>
        <v>0</v>
      </c>
      <c r="L127" s="113">
        <f>OKTOBER!U126</f>
        <v>0</v>
      </c>
      <c r="M127" s="116">
        <f>OKTOBER!V126</f>
        <v>0</v>
      </c>
      <c r="N127" s="116">
        <f>OKTOBER!W126</f>
        <v>0</v>
      </c>
      <c r="O127" s="118">
        <f>OKTOBER!X126</f>
        <v>0</v>
      </c>
      <c r="P127" s="119">
        <f>OKTOBER!Y126</f>
        <v>0</v>
      </c>
      <c r="Q127" s="225" t="b">
        <f>IF(LEFT(OKTOBER!L126,1)="V",OKTOBER!R126+OKTOBER!U126)</f>
        <v>0</v>
      </c>
      <c r="R127" s="247">
        <f>OKTOBER!Z126</f>
        <v>0</v>
      </c>
      <c r="S127" s="248">
        <f>OKTOBER!AB126</f>
        <v>0</v>
      </c>
    </row>
    <row r="128" spans="1:19" ht="12.75" customHeight="1" x14ac:dyDescent="0.2">
      <c r="A128" s="717"/>
      <c r="B128" s="186">
        <f>OKTOBER!C127</f>
        <v>0</v>
      </c>
      <c r="C128" s="156">
        <f>OKTOBER!D127</f>
        <v>0</v>
      </c>
      <c r="D128" s="156">
        <f>OKTOBER!E127</f>
        <v>0</v>
      </c>
      <c r="E128" s="156">
        <f>OKTOBER!F127</f>
        <v>0</v>
      </c>
      <c r="F128" s="122">
        <f t="shared" si="1"/>
        <v>0</v>
      </c>
      <c r="G128" s="123">
        <f>OKTOBER!H127</f>
        <v>0</v>
      </c>
      <c r="H128" s="181">
        <f>OKTOBER!I127</f>
        <v>0</v>
      </c>
      <c r="I128" s="160">
        <f>OKTOBER!R127</f>
        <v>0</v>
      </c>
      <c r="J128" s="124">
        <f>OKTOBER!S127</f>
        <v>0</v>
      </c>
      <c r="K128" s="176">
        <f>OKTOBER!T127</f>
        <v>0</v>
      </c>
      <c r="L128" s="120">
        <f>OKTOBER!U127</f>
        <v>0</v>
      </c>
      <c r="M128" s="123">
        <f>OKTOBER!V127</f>
        <v>0</v>
      </c>
      <c r="N128" s="123">
        <f>OKTOBER!W127</f>
        <v>0</v>
      </c>
      <c r="O128" s="125">
        <f>OKTOBER!X127</f>
        <v>0</v>
      </c>
      <c r="P128" s="126">
        <f>OKTOBER!Y127</f>
        <v>0</v>
      </c>
      <c r="Q128" s="222" t="b">
        <f>IF(LEFT(OKTOBER!L127,1)="V",OKTOBER!R127+OKTOBER!U127)</f>
        <v>0</v>
      </c>
      <c r="R128" s="241">
        <f>OKTOBER!Z127</f>
        <v>0</v>
      </c>
      <c r="S128" s="242">
        <f>OKTOBER!AB127</f>
        <v>0</v>
      </c>
    </row>
    <row r="129" spans="1:19" ht="12.75" customHeight="1" x14ac:dyDescent="0.2">
      <c r="A129" s="717"/>
      <c r="B129" s="186">
        <f>OKTOBER!C128</f>
        <v>0</v>
      </c>
      <c r="C129" s="156">
        <f>OKTOBER!D128</f>
        <v>0</v>
      </c>
      <c r="D129" s="156">
        <f>OKTOBER!E128</f>
        <v>0</v>
      </c>
      <c r="E129" s="156">
        <f>OKTOBER!F128</f>
        <v>0</v>
      </c>
      <c r="F129" s="122">
        <f t="shared" si="1"/>
        <v>0</v>
      </c>
      <c r="G129" s="123">
        <f>OKTOBER!H128</f>
        <v>0</v>
      </c>
      <c r="H129" s="181">
        <f>OKTOBER!I128</f>
        <v>0</v>
      </c>
      <c r="I129" s="160">
        <f>OKTOBER!R128</f>
        <v>0</v>
      </c>
      <c r="J129" s="124">
        <f>OKTOBER!S128</f>
        <v>0</v>
      </c>
      <c r="K129" s="176">
        <f>OKTOBER!T128</f>
        <v>0</v>
      </c>
      <c r="L129" s="120">
        <f>OKTOBER!U128</f>
        <v>0</v>
      </c>
      <c r="M129" s="123">
        <f>OKTOBER!V128</f>
        <v>0</v>
      </c>
      <c r="N129" s="123">
        <f>OKTOBER!W128</f>
        <v>0</v>
      </c>
      <c r="O129" s="125">
        <f>OKTOBER!X128</f>
        <v>0</v>
      </c>
      <c r="P129" s="126">
        <f>OKTOBER!Y128</f>
        <v>0</v>
      </c>
      <c r="Q129" s="222" t="b">
        <f>IF(LEFT(OKTOBER!L128,1)="V",OKTOBER!R128+OKTOBER!U128)</f>
        <v>0</v>
      </c>
      <c r="R129" s="241">
        <f>OKTOBER!Z128</f>
        <v>0</v>
      </c>
      <c r="S129" s="242">
        <f>OKTOBER!AB128</f>
        <v>0</v>
      </c>
    </row>
    <row r="130" spans="1:19" ht="12.75" customHeight="1" x14ac:dyDescent="0.2">
      <c r="A130" s="717"/>
      <c r="B130" s="186">
        <f>OKTOBER!C129</f>
        <v>0</v>
      </c>
      <c r="C130" s="156">
        <f>OKTOBER!D129</f>
        <v>0</v>
      </c>
      <c r="D130" s="156">
        <f>OKTOBER!E129</f>
        <v>0</v>
      </c>
      <c r="E130" s="156">
        <f>OKTOBER!F129</f>
        <v>0</v>
      </c>
      <c r="F130" s="122">
        <f t="shared" si="1"/>
        <v>0</v>
      </c>
      <c r="G130" s="123">
        <f>OKTOBER!H129</f>
        <v>0</v>
      </c>
      <c r="H130" s="181">
        <f>OKTOBER!I129</f>
        <v>0</v>
      </c>
      <c r="I130" s="160">
        <f>OKTOBER!R129</f>
        <v>0</v>
      </c>
      <c r="J130" s="124">
        <f>OKTOBER!S129</f>
        <v>0</v>
      </c>
      <c r="K130" s="176">
        <f>OKTOBER!T129</f>
        <v>0</v>
      </c>
      <c r="L130" s="120">
        <f>OKTOBER!U129</f>
        <v>0</v>
      </c>
      <c r="M130" s="123">
        <f>OKTOBER!V129</f>
        <v>0</v>
      </c>
      <c r="N130" s="123">
        <f>OKTOBER!W129</f>
        <v>0</v>
      </c>
      <c r="O130" s="125">
        <f>OKTOBER!X129</f>
        <v>0</v>
      </c>
      <c r="P130" s="126">
        <f>OKTOBER!Y129</f>
        <v>0</v>
      </c>
      <c r="Q130" s="222" t="b">
        <f>IF(LEFT(OKTOBER!L129,1)="V",OKTOBER!R129+OKTOBER!U129)</f>
        <v>0</v>
      </c>
      <c r="R130" s="241">
        <f>OKTOBER!Z129</f>
        <v>0</v>
      </c>
      <c r="S130" s="242">
        <f>OKTOBER!AB129</f>
        <v>0</v>
      </c>
    </row>
    <row r="131" spans="1:19" ht="13.5" customHeight="1" thickBot="1" x14ac:dyDescent="0.25">
      <c r="A131" s="718"/>
      <c r="B131" s="187" t="e">
        <f>OKTOBER!C130</f>
        <v>#REF!</v>
      </c>
      <c r="C131" s="157">
        <f>OKTOBER!D130</f>
        <v>0</v>
      </c>
      <c r="D131" s="157">
        <f>OKTOBER!E130</f>
        <v>0</v>
      </c>
      <c r="E131" s="157">
        <f>OKTOBER!F130</f>
        <v>0</v>
      </c>
      <c r="F131" s="129">
        <f t="shared" si="1"/>
        <v>0</v>
      </c>
      <c r="G131" s="130">
        <f>OKTOBER!H130</f>
        <v>0</v>
      </c>
      <c r="H131" s="182">
        <f>OKTOBER!I130</f>
        <v>0</v>
      </c>
      <c r="I131" s="161">
        <f>OKTOBER!R130</f>
        <v>0</v>
      </c>
      <c r="J131" s="131">
        <f>OKTOBER!S130</f>
        <v>0</v>
      </c>
      <c r="K131" s="178">
        <f>OKTOBER!T130</f>
        <v>0</v>
      </c>
      <c r="L131" s="127">
        <f>OKTOBER!U130</f>
        <v>0</v>
      </c>
      <c r="M131" s="130">
        <f>OKTOBER!V130</f>
        <v>0</v>
      </c>
      <c r="N131" s="130">
        <f>OKTOBER!W130</f>
        <v>0</v>
      </c>
      <c r="O131" s="132">
        <f>OKTOBER!X130</f>
        <v>0</v>
      </c>
      <c r="P131" s="133">
        <f>OKTOBER!Y130</f>
        <v>0</v>
      </c>
      <c r="Q131" s="223" t="b">
        <f>IF(LEFT(OKTOBER!L130,1)="V",OKTOBER!R130+OKTOBER!U130)</f>
        <v>0</v>
      </c>
      <c r="R131" s="245">
        <f>OKTOBER!Z130</f>
        <v>0</v>
      </c>
      <c r="S131" s="246">
        <f>OKTOBER!AB130</f>
        <v>0</v>
      </c>
    </row>
    <row r="132" spans="1:19" ht="12.75" customHeight="1" x14ac:dyDescent="0.2">
      <c r="A132" s="716">
        <f>OKTOBER!B131</f>
        <v>43033</v>
      </c>
      <c r="B132" s="185">
        <f>OKTOBER!C131</f>
        <v>0</v>
      </c>
      <c r="C132" s="155">
        <f>OKTOBER!D131</f>
        <v>0</v>
      </c>
      <c r="D132" s="155">
        <f>OKTOBER!E131</f>
        <v>0</v>
      </c>
      <c r="E132" s="155">
        <f>OKTOBER!F131</f>
        <v>0</v>
      </c>
      <c r="F132" s="115">
        <f t="shared" si="1"/>
        <v>0</v>
      </c>
      <c r="G132" s="116">
        <f>OKTOBER!H131</f>
        <v>0</v>
      </c>
      <c r="H132" s="180">
        <f>OKTOBER!I131</f>
        <v>0</v>
      </c>
      <c r="I132" s="159">
        <f>OKTOBER!R131</f>
        <v>0</v>
      </c>
      <c r="J132" s="117">
        <f>OKTOBER!S131</f>
        <v>0</v>
      </c>
      <c r="K132" s="175">
        <f>OKTOBER!T131</f>
        <v>0</v>
      </c>
      <c r="L132" s="113">
        <f>OKTOBER!U131</f>
        <v>0</v>
      </c>
      <c r="M132" s="116">
        <f>OKTOBER!V131</f>
        <v>0</v>
      </c>
      <c r="N132" s="116">
        <f>OKTOBER!W131</f>
        <v>0</v>
      </c>
      <c r="O132" s="118">
        <f>OKTOBER!X131</f>
        <v>0</v>
      </c>
      <c r="P132" s="119">
        <f>OKTOBER!Y131</f>
        <v>0</v>
      </c>
      <c r="Q132" s="221" t="b">
        <f>IF(LEFT(OKTOBER!L131,1)="V",OKTOBER!R131+OKTOBER!U131)</f>
        <v>0</v>
      </c>
      <c r="R132" s="239">
        <f>OKTOBER!Z131</f>
        <v>0</v>
      </c>
      <c r="S132" s="240">
        <f>OKTOBER!AB131</f>
        <v>0</v>
      </c>
    </row>
    <row r="133" spans="1:19" ht="12.75" customHeight="1" x14ac:dyDescent="0.2">
      <c r="A133" s="717"/>
      <c r="B133" s="186">
        <f>OKTOBER!C132</f>
        <v>0</v>
      </c>
      <c r="C133" s="156">
        <f>OKTOBER!D132</f>
        <v>0</v>
      </c>
      <c r="D133" s="156">
        <f>OKTOBER!E132</f>
        <v>0</v>
      </c>
      <c r="E133" s="156">
        <f>OKTOBER!F132</f>
        <v>0</v>
      </c>
      <c r="F133" s="122">
        <f t="shared" si="1"/>
        <v>0</v>
      </c>
      <c r="G133" s="123">
        <f>OKTOBER!H132</f>
        <v>0</v>
      </c>
      <c r="H133" s="181">
        <f>OKTOBER!I132</f>
        <v>0</v>
      </c>
      <c r="I133" s="160">
        <f>OKTOBER!R132</f>
        <v>0</v>
      </c>
      <c r="J133" s="124">
        <f>OKTOBER!S132</f>
        <v>0</v>
      </c>
      <c r="K133" s="176">
        <f>OKTOBER!T132</f>
        <v>0</v>
      </c>
      <c r="L133" s="120">
        <f>OKTOBER!U132</f>
        <v>0</v>
      </c>
      <c r="M133" s="123">
        <f>OKTOBER!V132</f>
        <v>0</v>
      </c>
      <c r="N133" s="123">
        <f>OKTOBER!W132</f>
        <v>0</v>
      </c>
      <c r="O133" s="125">
        <f>OKTOBER!X132</f>
        <v>0</v>
      </c>
      <c r="P133" s="126">
        <f>OKTOBER!Y132</f>
        <v>0</v>
      </c>
      <c r="Q133" s="222" t="b">
        <f>IF(LEFT(OKTOBER!L132,1)="V",OKTOBER!R132+OKTOBER!U132)</f>
        <v>0</v>
      </c>
      <c r="R133" s="241">
        <f>OKTOBER!Z132</f>
        <v>0</v>
      </c>
      <c r="S133" s="242">
        <f>OKTOBER!AB132</f>
        <v>0</v>
      </c>
    </row>
    <row r="134" spans="1:19" ht="12.75" customHeight="1" x14ac:dyDescent="0.2">
      <c r="A134" s="717"/>
      <c r="B134" s="186">
        <f>OKTOBER!C133</f>
        <v>0</v>
      </c>
      <c r="C134" s="156">
        <f>OKTOBER!D133</f>
        <v>0</v>
      </c>
      <c r="D134" s="156">
        <f>OKTOBER!E133</f>
        <v>0</v>
      </c>
      <c r="E134" s="156">
        <f>OKTOBER!F133</f>
        <v>0</v>
      </c>
      <c r="F134" s="122">
        <f t="shared" si="1"/>
        <v>0</v>
      </c>
      <c r="G134" s="123">
        <f>OKTOBER!H133</f>
        <v>0</v>
      </c>
      <c r="H134" s="181">
        <f>OKTOBER!I133</f>
        <v>0</v>
      </c>
      <c r="I134" s="160">
        <f>OKTOBER!R133</f>
        <v>0</v>
      </c>
      <c r="J134" s="124">
        <f>OKTOBER!S133</f>
        <v>0</v>
      </c>
      <c r="K134" s="176">
        <f>OKTOBER!T133</f>
        <v>0</v>
      </c>
      <c r="L134" s="120">
        <f>OKTOBER!U133</f>
        <v>0</v>
      </c>
      <c r="M134" s="123">
        <f>OKTOBER!V133</f>
        <v>0</v>
      </c>
      <c r="N134" s="123">
        <f>OKTOBER!W133</f>
        <v>0</v>
      </c>
      <c r="O134" s="125">
        <f>OKTOBER!X133</f>
        <v>0</v>
      </c>
      <c r="P134" s="126">
        <f>OKTOBER!Y133</f>
        <v>0</v>
      </c>
      <c r="Q134" s="222" t="b">
        <f>IF(LEFT(OKTOBER!L133,1)="V",OKTOBER!R133+OKTOBER!U133)</f>
        <v>0</v>
      </c>
      <c r="R134" s="241">
        <f>OKTOBER!Z133</f>
        <v>0</v>
      </c>
      <c r="S134" s="242">
        <f>OKTOBER!AB133</f>
        <v>0</v>
      </c>
    </row>
    <row r="135" spans="1:19" ht="12.75" customHeight="1" x14ac:dyDescent="0.2">
      <c r="A135" s="717"/>
      <c r="B135" s="186">
        <f>OKTOBER!C134</f>
        <v>0</v>
      </c>
      <c r="C135" s="156">
        <f>OKTOBER!D134</f>
        <v>0</v>
      </c>
      <c r="D135" s="156">
        <f>OKTOBER!E134</f>
        <v>0</v>
      </c>
      <c r="E135" s="156">
        <f>OKTOBER!F134</f>
        <v>0</v>
      </c>
      <c r="F135" s="122">
        <f t="shared" ref="F135:F161" si="2">D135-C135-E135</f>
        <v>0</v>
      </c>
      <c r="G135" s="123">
        <f>OKTOBER!H134</f>
        <v>0</v>
      </c>
      <c r="H135" s="181">
        <f>OKTOBER!I134</f>
        <v>0</v>
      </c>
      <c r="I135" s="160">
        <f>OKTOBER!R134</f>
        <v>0</v>
      </c>
      <c r="J135" s="124">
        <f>OKTOBER!S134</f>
        <v>0</v>
      </c>
      <c r="K135" s="176">
        <f>OKTOBER!T134</f>
        <v>0</v>
      </c>
      <c r="L135" s="120">
        <f>OKTOBER!U134</f>
        <v>0</v>
      </c>
      <c r="M135" s="123">
        <f>OKTOBER!V134</f>
        <v>0</v>
      </c>
      <c r="N135" s="123">
        <f>OKTOBER!W134</f>
        <v>0</v>
      </c>
      <c r="O135" s="125">
        <f>OKTOBER!X134</f>
        <v>0</v>
      </c>
      <c r="P135" s="126">
        <f>OKTOBER!Y134</f>
        <v>0</v>
      </c>
      <c r="Q135" s="222" t="b">
        <f>IF(LEFT(OKTOBER!L134,1)="V",OKTOBER!R134+OKTOBER!U134)</f>
        <v>0</v>
      </c>
      <c r="R135" s="241">
        <f>OKTOBER!Z134</f>
        <v>0</v>
      </c>
      <c r="S135" s="242">
        <f>OKTOBER!AB134</f>
        <v>0</v>
      </c>
    </row>
    <row r="136" spans="1:19" ht="13.5" customHeight="1" thickBot="1" x14ac:dyDescent="0.25">
      <c r="A136" s="718"/>
      <c r="B136" s="187" t="e">
        <f>OKTOBER!C135</f>
        <v>#REF!</v>
      </c>
      <c r="C136" s="157">
        <f>OKTOBER!D135</f>
        <v>0</v>
      </c>
      <c r="D136" s="157">
        <f>OKTOBER!E135</f>
        <v>0</v>
      </c>
      <c r="E136" s="157">
        <f>OKTOBER!F135</f>
        <v>0</v>
      </c>
      <c r="F136" s="129">
        <f t="shared" si="2"/>
        <v>0</v>
      </c>
      <c r="G136" s="130">
        <f>OKTOBER!H135</f>
        <v>0</v>
      </c>
      <c r="H136" s="182">
        <f>OKTOBER!I135</f>
        <v>0</v>
      </c>
      <c r="I136" s="161">
        <f>OKTOBER!R135</f>
        <v>0</v>
      </c>
      <c r="J136" s="131">
        <f>OKTOBER!S135</f>
        <v>0</v>
      </c>
      <c r="K136" s="178">
        <f>OKTOBER!T135</f>
        <v>0</v>
      </c>
      <c r="L136" s="127">
        <f>OKTOBER!U135</f>
        <v>0</v>
      </c>
      <c r="M136" s="130">
        <f>OKTOBER!V135</f>
        <v>0</v>
      </c>
      <c r="N136" s="130">
        <f>OKTOBER!W135</f>
        <v>0</v>
      </c>
      <c r="O136" s="132">
        <f>OKTOBER!X135</f>
        <v>0</v>
      </c>
      <c r="P136" s="133">
        <f>OKTOBER!Y135</f>
        <v>0</v>
      </c>
      <c r="Q136" s="224" t="b">
        <f>IF(LEFT(OKTOBER!L135,1)="V",OKTOBER!R135+OKTOBER!U135)</f>
        <v>0</v>
      </c>
      <c r="R136" s="243">
        <f>OKTOBER!Z135</f>
        <v>0</v>
      </c>
      <c r="S136" s="244">
        <f>OKTOBER!AB135</f>
        <v>0</v>
      </c>
    </row>
    <row r="137" spans="1:19" ht="12.75" customHeight="1" x14ac:dyDescent="0.2">
      <c r="A137" s="716">
        <f>OKTOBER!B136</f>
        <v>43034</v>
      </c>
      <c r="B137" s="185">
        <f>OKTOBER!C136</f>
        <v>0</v>
      </c>
      <c r="C137" s="155">
        <f>OKTOBER!D136</f>
        <v>0</v>
      </c>
      <c r="D137" s="155">
        <f>OKTOBER!E136</f>
        <v>0</v>
      </c>
      <c r="E137" s="155">
        <f>OKTOBER!F136</f>
        <v>0</v>
      </c>
      <c r="F137" s="115">
        <f t="shared" si="2"/>
        <v>0</v>
      </c>
      <c r="G137" s="116">
        <f>OKTOBER!H136</f>
        <v>0</v>
      </c>
      <c r="H137" s="180">
        <f>OKTOBER!I136</f>
        <v>0</v>
      </c>
      <c r="I137" s="159">
        <f>OKTOBER!R136</f>
        <v>0</v>
      </c>
      <c r="J137" s="117">
        <f>OKTOBER!S136</f>
        <v>0</v>
      </c>
      <c r="K137" s="175">
        <f>OKTOBER!T136</f>
        <v>0</v>
      </c>
      <c r="L137" s="113">
        <f>OKTOBER!U136</f>
        <v>0</v>
      </c>
      <c r="M137" s="116">
        <f>OKTOBER!V136</f>
        <v>0</v>
      </c>
      <c r="N137" s="116">
        <f>OKTOBER!W136</f>
        <v>0</v>
      </c>
      <c r="O137" s="118">
        <f>OKTOBER!X136</f>
        <v>0</v>
      </c>
      <c r="P137" s="119">
        <f>OKTOBER!Y136</f>
        <v>0</v>
      </c>
      <c r="Q137" s="221" t="b">
        <f>IF(LEFT(OKTOBER!L136,1)="V",OKTOBER!R136+OKTOBER!U136)</f>
        <v>0</v>
      </c>
      <c r="R137" s="239">
        <f>OKTOBER!Z136</f>
        <v>0</v>
      </c>
      <c r="S137" s="240">
        <f>OKTOBER!AB136</f>
        <v>0</v>
      </c>
    </row>
    <row r="138" spans="1:19" ht="12.75" customHeight="1" x14ac:dyDescent="0.2">
      <c r="A138" s="717"/>
      <c r="B138" s="186">
        <f>OKTOBER!C137</f>
        <v>0</v>
      </c>
      <c r="C138" s="156">
        <f>OKTOBER!D137</f>
        <v>0</v>
      </c>
      <c r="D138" s="156">
        <f>OKTOBER!E137</f>
        <v>0</v>
      </c>
      <c r="E138" s="156">
        <f>OKTOBER!F137</f>
        <v>0</v>
      </c>
      <c r="F138" s="122">
        <f t="shared" si="2"/>
        <v>0</v>
      </c>
      <c r="G138" s="123">
        <f>OKTOBER!H137</f>
        <v>0</v>
      </c>
      <c r="H138" s="181">
        <f>OKTOBER!I137</f>
        <v>0</v>
      </c>
      <c r="I138" s="160">
        <f>OKTOBER!R137</f>
        <v>0</v>
      </c>
      <c r="J138" s="124">
        <f>OKTOBER!S137</f>
        <v>0</v>
      </c>
      <c r="K138" s="176">
        <f>OKTOBER!T137</f>
        <v>0</v>
      </c>
      <c r="L138" s="120">
        <f>OKTOBER!U137</f>
        <v>0</v>
      </c>
      <c r="M138" s="123">
        <f>OKTOBER!V137</f>
        <v>0</v>
      </c>
      <c r="N138" s="123">
        <f>OKTOBER!W137</f>
        <v>0</v>
      </c>
      <c r="O138" s="125">
        <f>OKTOBER!X137</f>
        <v>0</v>
      </c>
      <c r="P138" s="126">
        <f>OKTOBER!Y137</f>
        <v>0</v>
      </c>
      <c r="Q138" s="222" t="b">
        <f>IF(LEFT(OKTOBER!L137,1)="V",OKTOBER!R137+OKTOBER!U137)</f>
        <v>0</v>
      </c>
      <c r="R138" s="241">
        <f>OKTOBER!Z137</f>
        <v>0</v>
      </c>
      <c r="S138" s="242">
        <f>OKTOBER!AB137</f>
        <v>0</v>
      </c>
    </row>
    <row r="139" spans="1:19" ht="12.75" customHeight="1" x14ac:dyDescent="0.2">
      <c r="A139" s="717"/>
      <c r="B139" s="186">
        <f>OKTOBER!C138</f>
        <v>0</v>
      </c>
      <c r="C139" s="156">
        <f>OKTOBER!D138</f>
        <v>0</v>
      </c>
      <c r="D139" s="156">
        <f>OKTOBER!E138</f>
        <v>0</v>
      </c>
      <c r="E139" s="156">
        <f>OKTOBER!F138</f>
        <v>0</v>
      </c>
      <c r="F139" s="122">
        <f t="shared" si="2"/>
        <v>0</v>
      </c>
      <c r="G139" s="123">
        <f>OKTOBER!H138</f>
        <v>0</v>
      </c>
      <c r="H139" s="181">
        <f>OKTOBER!I138</f>
        <v>0</v>
      </c>
      <c r="I139" s="160">
        <f>OKTOBER!R138</f>
        <v>0</v>
      </c>
      <c r="J139" s="124">
        <f>OKTOBER!S138</f>
        <v>0</v>
      </c>
      <c r="K139" s="176">
        <f>OKTOBER!T138</f>
        <v>0</v>
      </c>
      <c r="L139" s="120">
        <f>OKTOBER!U138</f>
        <v>0</v>
      </c>
      <c r="M139" s="123">
        <f>OKTOBER!V138</f>
        <v>0</v>
      </c>
      <c r="N139" s="123">
        <f>OKTOBER!W138</f>
        <v>0</v>
      </c>
      <c r="O139" s="125">
        <f>OKTOBER!X138</f>
        <v>0</v>
      </c>
      <c r="P139" s="126">
        <f>OKTOBER!Y138</f>
        <v>0</v>
      </c>
      <c r="Q139" s="222" t="b">
        <f>IF(LEFT(OKTOBER!L138,1)="V",OKTOBER!R138+OKTOBER!U138)</f>
        <v>0</v>
      </c>
      <c r="R139" s="241">
        <f>OKTOBER!Z138</f>
        <v>0</v>
      </c>
      <c r="S139" s="242">
        <f>OKTOBER!AB138</f>
        <v>0</v>
      </c>
    </row>
    <row r="140" spans="1:19" ht="12.75" customHeight="1" x14ac:dyDescent="0.2">
      <c r="A140" s="717"/>
      <c r="B140" s="186">
        <f>OKTOBER!C139</f>
        <v>0</v>
      </c>
      <c r="C140" s="156">
        <f>OKTOBER!D139</f>
        <v>0</v>
      </c>
      <c r="D140" s="156">
        <f>OKTOBER!E139</f>
        <v>0</v>
      </c>
      <c r="E140" s="156">
        <f>OKTOBER!F139</f>
        <v>0</v>
      </c>
      <c r="F140" s="122">
        <f t="shared" si="2"/>
        <v>0</v>
      </c>
      <c r="G140" s="123">
        <f>OKTOBER!H139</f>
        <v>0</v>
      </c>
      <c r="H140" s="181">
        <f>OKTOBER!I139</f>
        <v>0</v>
      </c>
      <c r="I140" s="160">
        <f>OKTOBER!R139</f>
        <v>0</v>
      </c>
      <c r="J140" s="124">
        <f>OKTOBER!S139</f>
        <v>0</v>
      </c>
      <c r="K140" s="176">
        <f>OKTOBER!T139</f>
        <v>0</v>
      </c>
      <c r="L140" s="120">
        <f>OKTOBER!U139</f>
        <v>0</v>
      </c>
      <c r="M140" s="123">
        <f>OKTOBER!V139</f>
        <v>0</v>
      </c>
      <c r="N140" s="123">
        <f>OKTOBER!W139</f>
        <v>0</v>
      </c>
      <c r="O140" s="125">
        <f>OKTOBER!X139</f>
        <v>0</v>
      </c>
      <c r="P140" s="126">
        <f>OKTOBER!Y139</f>
        <v>0</v>
      </c>
      <c r="Q140" s="222" t="b">
        <f>IF(LEFT(OKTOBER!L139,1)="V",OKTOBER!R139+OKTOBER!U139)</f>
        <v>0</v>
      </c>
      <c r="R140" s="241">
        <f>OKTOBER!Z139</f>
        <v>0</v>
      </c>
      <c r="S140" s="242">
        <f>OKTOBER!AB139</f>
        <v>0</v>
      </c>
    </row>
    <row r="141" spans="1:19" ht="13.5" customHeight="1" thickBot="1" x14ac:dyDescent="0.25">
      <c r="A141" s="718"/>
      <c r="B141" s="187" t="e">
        <f>OKTOBER!C140</f>
        <v>#REF!</v>
      </c>
      <c r="C141" s="157">
        <f>OKTOBER!D140</f>
        <v>0</v>
      </c>
      <c r="D141" s="157">
        <f>OKTOBER!E140</f>
        <v>0</v>
      </c>
      <c r="E141" s="157">
        <f>OKTOBER!F140</f>
        <v>0</v>
      </c>
      <c r="F141" s="129">
        <f t="shared" si="2"/>
        <v>0</v>
      </c>
      <c r="G141" s="130">
        <f>OKTOBER!H140</f>
        <v>0</v>
      </c>
      <c r="H141" s="182">
        <f>OKTOBER!I140</f>
        <v>0</v>
      </c>
      <c r="I141" s="161">
        <f>OKTOBER!R140</f>
        <v>0</v>
      </c>
      <c r="J141" s="131">
        <f>OKTOBER!S140</f>
        <v>0</v>
      </c>
      <c r="K141" s="178">
        <f>OKTOBER!T140</f>
        <v>0</v>
      </c>
      <c r="L141" s="127">
        <f>OKTOBER!U140</f>
        <v>0</v>
      </c>
      <c r="M141" s="130">
        <f>OKTOBER!V140</f>
        <v>0</v>
      </c>
      <c r="N141" s="130">
        <f>OKTOBER!W140</f>
        <v>0</v>
      </c>
      <c r="O141" s="132">
        <f>OKTOBER!X140</f>
        <v>0</v>
      </c>
      <c r="P141" s="133">
        <f>OKTOBER!Y140</f>
        <v>0</v>
      </c>
      <c r="Q141" s="224" t="b">
        <f>IF(LEFT(OKTOBER!L140,1)="V",OKTOBER!R140+OKTOBER!U140)</f>
        <v>0</v>
      </c>
      <c r="R141" s="243">
        <f>OKTOBER!Z140</f>
        <v>0</v>
      </c>
      <c r="S141" s="244">
        <f>OKTOBER!AB140</f>
        <v>0</v>
      </c>
    </row>
    <row r="142" spans="1:19" ht="12.75" customHeight="1" x14ac:dyDescent="0.2">
      <c r="A142" s="716">
        <f>OKTOBER!B141</f>
        <v>43035</v>
      </c>
      <c r="B142" s="185">
        <f>OKTOBER!C141</f>
        <v>0</v>
      </c>
      <c r="C142" s="155">
        <f>OKTOBER!D141</f>
        <v>0</v>
      </c>
      <c r="D142" s="155">
        <f>OKTOBER!E141</f>
        <v>0</v>
      </c>
      <c r="E142" s="155">
        <f>OKTOBER!F141</f>
        <v>0</v>
      </c>
      <c r="F142" s="115">
        <f t="shared" si="2"/>
        <v>0</v>
      </c>
      <c r="G142" s="116">
        <f>OKTOBER!H141</f>
        <v>0</v>
      </c>
      <c r="H142" s="180">
        <f>OKTOBER!I141</f>
        <v>0</v>
      </c>
      <c r="I142" s="159">
        <f>OKTOBER!R141</f>
        <v>0</v>
      </c>
      <c r="J142" s="117">
        <f>OKTOBER!S141</f>
        <v>0</v>
      </c>
      <c r="K142" s="175">
        <f>OKTOBER!T141</f>
        <v>0</v>
      </c>
      <c r="L142" s="113">
        <f>OKTOBER!U141</f>
        <v>0</v>
      </c>
      <c r="M142" s="116">
        <f>OKTOBER!V141</f>
        <v>0</v>
      </c>
      <c r="N142" s="116">
        <f>OKTOBER!W141</f>
        <v>0</v>
      </c>
      <c r="O142" s="118">
        <f>OKTOBER!X141</f>
        <v>0</v>
      </c>
      <c r="P142" s="119">
        <f>OKTOBER!Y141</f>
        <v>0</v>
      </c>
      <c r="Q142" s="221" t="b">
        <f>IF(LEFT(OKTOBER!L141,1)="V",OKTOBER!R141+OKTOBER!U141)</f>
        <v>0</v>
      </c>
      <c r="R142" s="239">
        <f>OKTOBER!Z141</f>
        <v>0</v>
      </c>
      <c r="S142" s="240">
        <f>OKTOBER!AB141</f>
        <v>0</v>
      </c>
    </row>
    <row r="143" spans="1:19" ht="12.75" customHeight="1" x14ac:dyDescent="0.2">
      <c r="A143" s="717"/>
      <c r="B143" s="186">
        <f>OKTOBER!C142</f>
        <v>0</v>
      </c>
      <c r="C143" s="156">
        <f>OKTOBER!D142</f>
        <v>0</v>
      </c>
      <c r="D143" s="156">
        <f>OKTOBER!E142</f>
        <v>0</v>
      </c>
      <c r="E143" s="156">
        <f>OKTOBER!F142</f>
        <v>0</v>
      </c>
      <c r="F143" s="122">
        <f t="shared" si="2"/>
        <v>0</v>
      </c>
      <c r="G143" s="123">
        <f>OKTOBER!H142</f>
        <v>0</v>
      </c>
      <c r="H143" s="181">
        <f>OKTOBER!I142</f>
        <v>0</v>
      </c>
      <c r="I143" s="160">
        <f>OKTOBER!R142</f>
        <v>0</v>
      </c>
      <c r="J143" s="124">
        <f>OKTOBER!S142</f>
        <v>0</v>
      </c>
      <c r="K143" s="176">
        <f>OKTOBER!T142</f>
        <v>0</v>
      </c>
      <c r="L143" s="120">
        <f>OKTOBER!U142</f>
        <v>0</v>
      </c>
      <c r="M143" s="123">
        <f>OKTOBER!V142</f>
        <v>0</v>
      </c>
      <c r="N143" s="123">
        <f>OKTOBER!W142</f>
        <v>0</v>
      </c>
      <c r="O143" s="125">
        <f>OKTOBER!X142</f>
        <v>0</v>
      </c>
      <c r="P143" s="126">
        <f>OKTOBER!Y142</f>
        <v>0</v>
      </c>
      <c r="Q143" s="222" t="b">
        <f>IF(LEFT(OKTOBER!L142,1)="V",OKTOBER!R142+OKTOBER!U142)</f>
        <v>0</v>
      </c>
      <c r="R143" s="241">
        <f>OKTOBER!Z142</f>
        <v>0</v>
      </c>
      <c r="S143" s="242">
        <f>OKTOBER!AB142</f>
        <v>0</v>
      </c>
    </row>
    <row r="144" spans="1:19" ht="12.75" customHeight="1" x14ac:dyDescent="0.2">
      <c r="A144" s="717"/>
      <c r="B144" s="186">
        <f>OKTOBER!C143</f>
        <v>0</v>
      </c>
      <c r="C144" s="156">
        <f>OKTOBER!D143</f>
        <v>0</v>
      </c>
      <c r="D144" s="156">
        <f>OKTOBER!E143</f>
        <v>0</v>
      </c>
      <c r="E144" s="156">
        <f>OKTOBER!F143</f>
        <v>0</v>
      </c>
      <c r="F144" s="122">
        <f t="shared" si="2"/>
        <v>0</v>
      </c>
      <c r="G144" s="123">
        <f>OKTOBER!H143</f>
        <v>0</v>
      </c>
      <c r="H144" s="181">
        <f>OKTOBER!I143</f>
        <v>0</v>
      </c>
      <c r="I144" s="160">
        <f>OKTOBER!R143</f>
        <v>0</v>
      </c>
      <c r="J144" s="124">
        <f>OKTOBER!S143</f>
        <v>0</v>
      </c>
      <c r="K144" s="176">
        <f>OKTOBER!T143</f>
        <v>0</v>
      </c>
      <c r="L144" s="120">
        <f>OKTOBER!U143</f>
        <v>0</v>
      </c>
      <c r="M144" s="123">
        <f>OKTOBER!V143</f>
        <v>0</v>
      </c>
      <c r="N144" s="123">
        <f>OKTOBER!W143</f>
        <v>0</v>
      </c>
      <c r="O144" s="125">
        <f>OKTOBER!X143</f>
        <v>0</v>
      </c>
      <c r="P144" s="126">
        <f>OKTOBER!Y143</f>
        <v>0</v>
      </c>
      <c r="Q144" s="222" t="b">
        <f>IF(LEFT(OKTOBER!L143,1)="V",OKTOBER!R143+OKTOBER!U143)</f>
        <v>0</v>
      </c>
      <c r="R144" s="241">
        <f>OKTOBER!Z143</f>
        <v>0</v>
      </c>
      <c r="S144" s="242">
        <f>OKTOBER!AB143</f>
        <v>0</v>
      </c>
    </row>
    <row r="145" spans="1:19" ht="12.75" customHeight="1" x14ac:dyDescent="0.2">
      <c r="A145" s="717"/>
      <c r="B145" s="186">
        <f>OKTOBER!C144</f>
        <v>0</v>
      </c>
      <c r="C145" s="156">
        <f>OKTOBER!D144</f>
        <v>0</v>
      </c>
      <c r="D145" s="156">
        <f>OKTOBER!E144</f>
        <v>0</v>
      </c>
      <c r="E145" s="156">
        <f>OKTOBER!F144</f>
        <v>0</v>
      </c>
      <c r="F145" s="122">
        <f t="shared" si="2"/>
        <v>0</v>
      </c>
      <c r="G145" s="123">
        <f>OKTOBER!H144</f>
        <v>0</v>
      </c>
      <c r="H145" s="181">
        <f>OKTOBER!I144</f>
        <v>0</v>
      </c>
      <c r="I145" s="160">
        <f>OKTOBER!R144</f>
        <v>0</v>
      </c>
      <c r="J145" s="124">
        <f>OKTOBER!S144</f>
        <v>0</v>
      </c>
      <c r="K145" s="176">
        <f>OKTOBER!T144</f>
        <v>0</v>
      </c>
      <c r="L145" s="120">
        <f>OKTOBER!U144</f>
        <v>0</v>
      </c>
      <c r="M145" s="123">
        <f>OKTOBER!V144</f>
        <v>0</v>
      </c>
      <c r="N145" s="123">
        <f>OKTOBER!W144</f>
        <v>0</v>
      </c>
      <c r="O145" s="125">
        <f>OKTOBER!X144</f>
        <v>0</v>
      </c>
      <c r="P145" s="126">
        <f>OKTOBER!Y144</f>
        <v>0</v>
      </c>
      <c r="Q145" s="222" t="b">
        <f>IF(LEFT(OKTOBER!L144,1)="V",OKTOBER!R144+OKTOBER!U144)</f>
        <v>0</v>
      </c>
      <c r="R145" s="241">
        <f>OKTOBER!Z144</f>
        <v>0</v>
      </c>
      <c r="S145" s="242">
        <f>OKTOBER!AB144</f>
        <v>0</v>
      </c>
    </row>
    <row r="146" spans="1:19" ht="13.5" customHeight="1" thickBot="1" x14ac:dyDescent="0.25">
      <c r="A146" s="718"/>
      <c r="B146" s="187" t="e">
        <f>OKTOBER!C145</f>
        <v>#REF!</v>
      </c>
      <c r="C146" s="157">
        <f>OKTOBER!D145</f>
        <v>0</v>
      </c>
      <c r="D146" s="157">
        <f>OKTOBER!E145</f>
        <v>0</v>
      </c>
      <c r="E146" s="157">
        <f>OKTOBER!F145</f>
        <v>0</v>
      </c>
      <c r="F146" s="129">
        <f t="shared" si="2"/>
        <v>0</v>
      </c>
      <c r="G146" s="130">
        <f>OKTOBER!H145</f>
        <v>0</v>
      </c>
      <c r="H146" s="182">
        <f>OKTOBER!I145</f>
        <v>0</v>
      </c>
      <c r="I146" s="161">
        <f>OKTOBER!R145</f>
        <v>0</v>
      </c>
      <c r="J146" s="131">
        <f>OKTOBER!S145</f>
        <v>0</v>
      </c>
      <c r="K146" s="178">
        <f>OKTOBER!T145</f>
        <v>0</v>
      </c>
      <c r="L146" s="127">
        <f>OKTOBER!U145</f>
        <v>0</v>
      </c>
      <c r="M146" s="130">
        <f>OKTOBER!V145</f>
        <v>0</v>
      </c>
      <c r="N146" s="130">
        <f>OKTOBER!W145</f>
        <v>0</v>
      </c>
      <c r="O146" s="132">
        <f>OKTOBER!X145</f>
        <v>0</v>
      </c>
      <c r="P146" s="133">
        <f>OKTOBER!Y145</f>
        <v>0</v>
      </c>
      <c r="Q146" s="224" t="b">
        <f>IF(LEFT(OKTOBER!L145,1)="V",OKTOBER!R145+OKTOBER!U145)</f>
        <v>0</v>
      </c>
      <c r="R146" s="243">
        <f>OKTOBER!Z145</f>
        <v>0</v>
      </c>
      <c r="S146" s="244">
        <f>OKTOBER!AB145</f>
        <v>0</v>
      </c>
    </row>
    <row r="147" spans="1:19" ht="12.75" customHeight="1" x14ac:dyDescent="0.2">
      <c r="A147" s="716">
        <f>OKTOBER!B146</f>
        <v>43036</v>
      </c>
      <c r="B147" s="185">
        <f>OKTOBER!C146</f>
        <v>0</v>
      </c>
      <c r="C147" s="155">
        <f>OKTOBER!D146</f>
        <v>0</v>
      </c>
      <c r="D147" s="155">
        <f>OKTOBER!E146</f>
        <v>0</v>
      </c>
      <c r="E147" s="155">
        <f>OKTOBER!F146</f>
        <v>0</v>
      </c>
      <c r="F147" s="115">
        <f t="shared" si="2"/>
        <v>0</v>
      </c>
      <c r="G147" s="116">
        <f>OKTOBER!H146</f>
        <v>0</v>
      </c>
      <c r="H147" s="180">
        <f>OKTOBER!I146</f>
        <v>0</v>
      </c>
      <c r="I147" s="159">
        <f>OKTOBER!R146</f>
        <v>0</v>
      </c>
      <c r="J147" s="117">
        <f>OKTOBER!S146</f>
        <v>0</v>
      </c>
      <c r="K147" s="175">
        <f>OKTOBER!T146</f>
        <v>0</v>
      </c>
      <c r="L147" s="113">
        <f>OKTOBER!U146</f>
        <v>0</v>
      </c>
      <c r="M147" s="116">
        <f>OKTOBER!V146</f>
        <v>0</v>
      </c>
      <c r="N147" s="116">
        <f>OKTOBER!W146</f>
        <v>0</v>
      </c>
      <c r="O147" s="118">
        <f>OKTOBER!X146</f>
        <v>0</v>
      </c>
      <c r="P147" s="119">
        <f>OKTOBER!Y146</f>
        <v>0</v>
      </c>
      <c r="Q147" s="221" t="b">
        <f>IF(LEFT(OKTOBER!L146,1)="V",OKTOBER!R146+OKTOBER!U146)</f>
        <v>0</v>
      </c>
      <c r="R147" s="239">
        <f>OKTOBER!Z146</f>
        <v>0</v>
      </c>
      <c r="S147" s="240">
        <f>OKTOBER!AB146</f>
        <v>0</v>
      </c>
    </row>
    <row r="148" spans="1:19" ht="12.75" customHeight="1" x14ac:dyDescent="0.2">
      <c r="A148" s="717"/>
      <c r="B148" s="186">
        <f>OKTOBER!C147</f>
        <v>0</v>
      </c>
      <c r="C148" s="156">
        <f>OKTOBER!D147</f>
        <v>0</v>
      </c>
      <c r="D148" s="156">
        <f>OKTOBER!E147</f>
        <v>0</v>
      </c>
      <c r="E148" s="156">
        <f>OKTOBER!F147</f>
        <v>0</v>
      </c>
      <c r="F148" s="122">
        <f t="shared" si="2"/>
        <v>0</v>
      </c>
      <c r="G148" s="123">
        <f>OKTOBER!H147</f>
        <v>0</v>
      </c>
      <c r="H148" s="181">
        <f>OKTOBER!I147</f>
        <v>0</v>
      </c>
      <c r="I148" s="160">
        <f>OKTOBER!R147</f>
        <v>0</v>
      </c>
      <c r="J148" s="124">
        <f>OKTOBER!S147</f>
        <v>0</v>
      </c>
      <c r="K148" s="176">
        <f>OKTOBER!T147</f>
        <v>0</v>
      </c>
      <c r="L148" s="120">
        <f>OKTOBER!U147</f>
        <v>0</v>
      </c>
      <c r="M148" s="123">
        <f>OKTOBER!V147</f>
        <v>0</v>
      </c>
      <c r="N148" s="123">
        <f>OKTOBER!W147</f>
        <v>0</v>
      </c>
      <c r="O148" s="125">
        <f>OKTOBER!X147</f>
        <v>0</v>
      </c>
      <c r="P148" s="126">
        <f>OKTOBER!Y147</f>
        <v>0</v>
      </c>
      <c r="Q148" s="222" t="b">
        <f>IF(LEFT(OKTOBER!L147,1)="V",OKTOBER!R147+OKTOBER!U147)</f>
        <v>0</v>
      </c>
      <c r="R148" s="241">
        <f>OKTOBER!Z147</f>
        <v>0</v>
      </c>
      <c r="S148" s="242">
        <f>OKTOBER!AB147</f>
        <v>0</v>
      </c>
    </row>
    <row r="149" spans="1:19" ht="12.75" customHeight="1" x14ac:dyDescent="0.2">
      <c r="A149" s="717"/>
      <c r="B149" s="186">
        <f>OKTOBER!C148</f>
        <v>0</v>
      </c>
      <c r="C149" s="156">
        <f>OKTOBER!D148</f>
        <v>0</v>
      </c>
      <c r="D149" s="156">
        <f>OKTOBER!E148</f>
        <v>0</v>
      </c>
      <c r="E149" s="156">
        <f>OKTOBER!F148</f>
        <v>0</v>
      </c>
      <c r="F149" s="122">
        <f t="shared" si="2"/>
        <v>0</v>
      </c>
      <c r="G149" s="123">
        <f>OKTOBER!H148</f>
        <v>0</v>
      </c>
      <c r="H149" s="181">
        <f>OKTOBER!I148</f>
        <v>0</v>
      </c>
      <c r="I149" s="160">
        <f>OKTOBER!R148</f>
        <v>0</v>
      </c>
      <c r="J149" s="124">
        <f>OKTOBER!S148</f>
        <v>0</v>
      </c>
      <c r="K149" s="176">
        <f>OKTOBER!T148</f>
        <v>0</v>
      </c>
      <c r="L149" s="120">
        <f>OKTOBER!U148</f>
        <v>0</v>
      </c>
      <c r="M149" s="123">
        <f>OKTOBER!V148</f>
        <v>0</v>
      </c>
      <c r="N149" s="123">
        <f>OKTOBER!W148</f>
        <v>0</v>
      </c>
      <c r="O149" s="125">
        <f>OKTOBER!X148</f>
        <v>0</v>
      </c>
      <c r="P149" s="126">
        <f>OKTOBER!Y148</f>
        <v>0</v>
      </c>
      <c r="Q149" s="222" t="b">
        <f>IF(LEFT(OKTOBER!L148,1)="V",OKTOBER!R148+OKTOBER!U148)</f>
        <v>0</v>
      </c>
      <c r="R149" s="241">
        <f>OKTOBER!Z148</f>
        <v>0</v>
      </c>
      <c r="S149" s="242">
        <f>OKTOBER!AB148</f>
        <v>0</v>
      </c>
    </row>
    <row r="150" spans="1:19" ht="12.75" customHeight="1" x14ac:dyDescent="0.2">
      <c r="A150" s="717"/>
      <c r="B150" s="186">
        <f>OKTOBER!C149</f>
        <v>0</v>
      </c>
      <c r="C150" s="156">
        <f>OKTOBER!D149</f>
        <v>0</v>
      </c>
      <c r="D150" s="156">
        <f>OKTOBER!E149</f>
        <v>0</v>
      </c>
      <c r="E150" s="156">
        <f>OKTOBER!F149</f>
        <v>0</v>
      </c>
      <c r="F150" s="122">
        <f t="shared" si="2"/>
        <v>0</v>
      </c>
      <c r="G150" s="123">
        <f>OKTOBER!H149</f>
        <v>0</v>
      </c>
      <c r="H150" s="181">
        <f>OKTOBER!I149</f>
        <v>0</v>
      </c>
      <c r="I150" s="160">
        <f>OKTOBER!R149</f>
        <v>0</v>
      </c>
      <c r="J150" s="124">
        <f>OKTOBER!S149</f>
        <v>0</v>
      </c>
      <c r="K150" s="176">
        <f>OKTOBER!T149</f>
        <v>0</v>
      </c>
      <c r="L150" s="120">
        <f>OKTOBER!U149</f>
        <v>0</v>
      </c>
      <c r="M150" s="123">
        <f>OKTOBER!V149</f>
        <v>0</v>
      </c>
      <c r="N150" s="123">
        <f>OKTOBER!W149</f>
        <v>0</v>
      </c>
      <c r="O150" s="125">
        <f>OKTOBER!X149</f>
        <v>0</v>
      </c>
      <c r="P150" s="126">
        <f>OKTOBER!Y149</f>
        <v>0</v>
      </c>
      <c r="Q150" s="222" t="b">
        <f>IF(LEFT(OKTOBER!L149,1)="V",OKTOBER!R149+OKTOBER!U149)</f>
        <v>0</v>
      </c>
      <c r="R150" s="241">
        <f>OKTOBER!Z149</f>
        <v>0</v>
      </c>
      <c r="S150" s="242">
        <f>OKTOBER!AB149</f>
        <v>0</v>
      </c>
    </row>
    <row r="151" spans="1:19" ht="13.5" customHeight="1" thickBot="1" x14ac:dyDescent="0.25">
      <c r="A151" s="718"/>
      <c r="B151" s="187" t="e">
        <f>OKTOBER!C150</f>
        <v>#REF!</v>
      </c>
      <c r="C151" s="157">
        <f>OKTOBER!D150</f>
        <v>0</v>
      </c>
      <c r="D151" s="157">
        <f>OKTOBER!E150</f>
        <v>0</v>
      </c>
      <c r="E151" s="157">
        <f>OKTOBER!F150</f>
        <v>0</v>
      </c>
      <c r="F151" s="129">
        <f t="shared" si="2"/>
        <v>0</v>
      </c>
      <c r="G151" s="130">
        <f>OKTOBER!H150</f>
        <v>0</v>
      </c>
      <c r="H151" s="182">
        <f>OKTOBER!I150</f>
        <v>0</v>
      </c>
      <c r="I151" s="161">
        <f>OKTOBER!R150</f>
        <v>0</v>
      </c>
      <c r="J151" s="131">
        <f>OKTOBER!S150</f>
        <v>0</v>
      </c>
      <c r="K151" s="178">
        <f>OKTOBER!T150</f>
        <v>0</v>
      </c>
      <c r="L151" s="127">
        <f>OKTOBER!U150</f>
        <v>0</v>
      </c>
      <c r="M151" s="130">
        <f>OKTOBER!V150</f>
        <v>0</v>
      </c>
      <c r="N151" s="130">
        <f>OKTOBER!W150</f>
        <v>0</v>
      </c>
      <c r="O151" s="132">
        <f>OKTOBER!X150</f>
        <v>0</v>
      </c>
      <c r="P151" s="133">
        <f>OKTOBER!Y150</f>
        <v>0</v>
      </c>
      <c r="Q151" s="224" t="b">
        <f>IF(LEFT(OKTOBER!L150,1)="V",OKTOBER!R150+OKTOBER!U150)</f>
        <v>0</v>
      </c>
      <c r="R151" s="243">
        <f>OKTOBER!Z150</f>
        <v>0</v>
      </c>
      <c r="S151" s="244">
        <f>OKTOBER!AB150</f>
        <v>0</v>
      </c>
    </row>
    <row r="152" spans="1:19" ht="12.75" customHeight="1" x14ac:dyDescent="0.2">
      <c r="A152" s="716">
        <f>OKTOBER!B151</f>
        <v>43037</v>
      </c>
      <c r="B152" s="185">
        <f>OKTOBER!C151</f>
        <v>0</v>
      </c>
      <c r="C152" s="155">
        <f>OKTOBER!D151</f>
        <v>0</v>
      </c>
      <c r="D152" s="155">
        <f>OKTOBER!E151</f>
        <v>0</v>
      </c>
      <c r="E152" s="155">
        <f>OKTOBER!F151</f>
        <v>0</v>
      </c>
      <c r="F152" s="115">
        <f t="shared" si="2"/>
        <v>0</v>
      </c>
      <c r="G152" s="116">
        <f>OKTOBER!H151</f>
        <v>0</v>
      </c>
      <c r="H152" s="180">
        <f>OKTOBER!I151</f>
        <v>0</v>
      </c>
      <c r="I152" s="159">
        <f>OKTOBER!R151</f>
        <v>0</v>
      </c>
      <c r="J152" s="117">
        <f>OKTOBER!S151</f>
        <v>0</v>
      </c>
      <c r="K152" s="175">
        <f>OKTOBER!T151</f>
        <v>0</v>
      </c>
      <c r="L152" s="113">
        <f>OKTOBER!U151</f>
        <v>0</v>
      </c>
      <c r="M152" s="116">
        <f>OKTOBER!V151</f>
        <v>0</v>
      </c>
      <c r="N152" s="116">
        <f>OKTOBER!W151</f>
        <v>0</v>
      </c>
      <c r="O152" s="118">
        <f>OKTOBER!X151</f>
        <v>0</v>
      </c>
      <c r="P152" s="119">
        <f>OKTOBER!Y151</f>
        <v>0</v>
      </c>
      <c r="Q152" s="221" t="b">
        <f>IF(LEFT(OKTOBER!L151,1)="V",OKTOBER!R151+OKTOBER!U151)</f>
        <v>0</v>
      </c>
      <c r="R152" s="239">
        <f>OKTOBER!Z151</f>
        <v>0</v>
      </c>
      <c r="S152" s="240">
        <f>OKTOBER!AB151</f>
        <v>0</v>
      </c>
    </row>
    <row r="153" spans="1:19" ht="12.75" customHeight="1" x14ac:dyDescent="0.2">
      <c r="A153" s="717"/>
      <c r="B153" s="186">
        <f>OKTOBER!C152</f>
        <v>0</v>
      </c>
      <c r="C153" s="156">
        <f>OKTOBER!D152</f>
        <v>0</v>
      </c>
      <c r="D153" s="156">
        <f>OKTOBER!E152</f>
        <v>0</v>
      </c>
      <c r="E153" s="156">
        <f>OKTOBER!F152</f>
        <v>0</v>
      </c>
      <c r="F153" s="122">
        <f t="shared" si="2"/>
        <v>0</v>
      </c>
      <c r="G153" s="123">
        <f>OKTOBER!H152</f>
        <v>0</v>
      </c>
      <c r="H153" s="181">
        <f>OKTOBER!I152</f>
        <v>0</v>
      </c>
      <c r="I153" s="160">
        <f>OKTOBER!R152</f>
        <v>0</v>
      </c>
      <c r="J153" s="124">
        <f>OKTOBER!S152</f>
        <v>0</v>
      </c>
      <c r="K153" s="176">
        <f>OKTOBER!T152</f>
        <v>0</v>
      </c>
      <c r="L153" s="120">
        <f>OKTOBER!U152</f>
        <v>0</v>
      </c>
      <c r="M153" s="123">
        <f>OKTOBER!V152</f>
        <v>0</v>
      </c>
      <c r="N153" s="123">
        <f>OKTOBER!W152</f>
        <v>0</v>
      </c>
      <c r="O153" s="125">
        <f>OKTOBER!X152</f>
        <v>0</v>
      </c>
      <c r="P153" s="126">
        <f>OKTOBER!Y152</f>
        <v>0</v>
      </c>
      <c r="Q153" s="222" t="b">
        <f>IF(LEFT(OKTOBER!L152,1)="V",OKTOBER!R152+OKTOBER!U152)</f>
        <v>0</v>
      </c>
      <c r="R153" s="241">
        <f>OKTOBER!Z152</f>
        <v>0</v>
      </c>
      <c r="S153" s="242">
        <f>OKTOBER!AB152</f>
        <v>0</v>
      </c>
    </row>
    <row r="154" spans="1:19" ht="12.75" customHeight="1" x14ac:dyDescent="0.2">
      <c r="A154" s="717"/>
      <c r="B154" s="186">
        <f>OKTOBER!C153</f>
        <v>0</v>
      </c>
      <c r="C154" s="156">
        <f>OKTOBER!D153</f>
        <v>0</v>
      </c>
      <c r="D154" s="156">
        <f>OKTOBER!E153</f>
        <v>0</v>
      </c>
      <c r="E154" s="156">
        <f>OKTOBER!F153</f>
        <v>0</v>
      </c>
      <c r="F154" s="122">
        <f t="shared" si="2"/>
        <v>0</v>
      </c>
      <c r="G154" s="123">
        <f>OKTOBER!H153</f>
        <v>0</v>
      </c>
      <c r="H154" s="181">
        <f>OKTOBER!I153</f>
        <v>0</v>
      </c>
      <c r="I154" s="160">
        <f>OKTOBER!R153</f>
        <v>0</v>
      </c>
      <c r="J154" s="124">
        <f>OKTOBER!S153</f>
        <v>0</v>
      </c>
      <c r="K154" s="176">
        <f>OKTOBER!T153</f>
        <v>0</v>
      </c>
      <c r="L154" s="120">
        <f>OKTOBER!U153</f>
        <v>0</v>
      </c>
      <c r="M154" s="123">
        <f>OKTOBER!V153</f>
        <v>0</v>
      </c>
      <c r="N154" s="123">
        <f>OKTOBER!W153</f>
        <v>0</v>
      </c>
      <c r="O154" s="125">
        <f>OKTOBER!X153</f>
        <v>0</v>
      </c>
      <c r="P154" s="126">
        <f>OKTOBER!Y153</f>
        <v>0</v>
      </c>
      <c r="Q154" s="222" t="b">
        <f>IF(LEFT(OKTOBER!L153,1)="V",OKTOBER!R153+OKTOBER!U153)</f>
        <v>0</v>
      </c>
      <c r="R154" s="241">
        <f>OKTOBER!Z153</f>
        <v>0</v>
      </c>
      <c r="S154" s="242">
        <f>OKTOBER!AB153</f>
        <v>0</v>
      </c>
    </row>
    <row r="155" spans="1:19" ht="12.75" customHeight="1" x14ac:dyDescent="0.2">
      <c r="A155" s="717"/>
      <c r="B155" s="186">
        <f>OKTOBER!C154</f>
        <v>0</v>
      </c>
      <c r="C155" s="156">
        <f>OKTOBER!D154</f>
        <v>0</v>
      </c>
      <c r="D155" s="156">
        <f>OKTOBER!E154</f>
        <v>0</v>
      </c>
      <c r="E155" s="156">
        <f>OKTOBER!F154</f>
        <v>0</v>
      </c>
      <c r="F155" s="122">
        <f t="shared" si="2"/>
        <v>0</v>
      </c>
      <c r="G155" s="123">
        <f>OKTOBER!H154</f>
        <v>0</v>
      </c>
      <c r="H155" s="181">
        <f>OKTOBER!I154</f>
        <v>0</v>
      </c>
      <c r="I155" s="160">
        <f>OKTOBER!R154</f>
        <v>0</v>
      </c>
      <c r="J155" s="124">
        <f>OKTOBER!S154</f>
        <v>0</v>
      </c>
      <c r="K155" s="176">
        <f>OKTOBER!T154</f>
        <v>0</v>
      </c>
      <c r="L155" s="120">
        <f>OKTOBER!U154</f>
        <v>0</v>
      </c>
      <c r="M155" s="123">
        <f>OKTOBER!V154</f>
        <v>0</v>
      </c>
      <c r="N155" s="123">
        <f>OKTOBER!W154</f>
        <v>0</v>
      </c>
      <c r="O155" s="125">
        <f>OKTOBER!X154</f>
        <v>0</v>
      </c>
      <c r="P155" s="126">
        <f>OKTOBER!Y154</f>
        <v>0</v>
      </c>
      <c r="Q155" s="222" t="b">
        <f>IF(LEFT(OKTOBER!L154,1)="V",OKTOBER!R154+OKTOBER!U154)</f>
        <v>0</v>
      </c>
      <c r="R155" s="241">
        <f>OKTOBER!Z154</f>
        <v>0</v>
      </c>
      <c r="S155" s="242">
        <f>OKTOBER!AB154</f>
        <v>0</v>
      </c>
    </row>
    <row r="156" spans="1:19" ht="13.5" customHeight="1" thickBot="1" x14ac:dyDescent="0.25">
      <c r="A156" s="718"/>
      <c r="B156" s="187" t="e">
        <f>OKTOBER!C155</f>
        <v>#REF!</v>
      </c>
      <c r="C156" s="157">
        <f>OKTOBER!D155</f>
        <v>0</v>
      </c>
      <c r="D156" s="157">
        <f>OKTOBER!E155</f>
        <v>0</v>
      </c>
      <c r="E156" s="157">
        <f>OKTOBER!F155</f>
        <v>0</v>
      </c>
      <c r="F156" s="129">
        <f t="shared" si="2"/>
        <v>0</v>
      </c>
      <c r="G156" s="130">
        <f>OKTOBER!H155</f>
        <v>0</v>
      </c>
      <c r="H156" s="182">
        <f>OKTOBER!I155</f>
        <v>0</v>
      </c>
      <c r="I156" s="161">
        <f>OKTOBER!R155</f>
        <v>0</v>
      </c>
      <c r="J156" s="131">
        <f>OKTOBER!S155</f>
        <v>0</v>
      </c>
      <c r="K156" s="178">
        <f>OKTOBER!T155</f>
        <v>0</v>
      </c>
      <c r="L156" s="127">
        <f>OKTOBER!U155</f>
        <v>0</v>
      </c>
      <c r="M156" s="130">
        <f>OKTOBER!V155</f>
        <v>0</v>
      </c>
      <c r="N156" s="130">
        <f>OKTOBER!W155</f>
        <v>0</v>
      </c>
      <c r="O156" s="132">
        <f>OKTOBER!X155</f>
        <v>0</v>
      </c>
      <c r="P156" s="133">
        <f>OKTOBER!Y155</f>
        <v>0</v>
      </c>
      <c r="Q156" s="224" t="b">
        <f>IF(LEFT(OKTOBER!L155,1)="V",OKTOBER!R155+OKTOBER!U155)</f>
        <v>0</v>
      </c>
      <c r="R156" s="243">
        <f>OKTOBER!Z155</f>
        <v>0</v>
      </c>
      <c r="S156" s="244">
        <f>OKTOBER!AB155</f>
        <v>0</v>
      </c>
    </row>
    <row r="157" spans="1:19" ht="12.75" customHeight="1" x14ac:dyDescent="0.2">
      <c r="A157" s="716">
        <f>OKTOBER!B156</f>
        <v>43038</v>
      </c>
      <c r="B157" s="188">
        <f>OKTOBER!C156</f>
        <v>0</v>
      </c>
      <c r="C157" s="158">
        <f>OKTOBER!D156</f>
        <v>0</v>
      </c>
      <c r="D157" s="158">
        <f>OKTOBER!E156</f>
        <v>0</v>
      </c>
      <c r="E157" s="158">
        <f>OKTOBER!F156</f>
        <v>0</v>
      </c>
      <c r="F157" s="136">
        <f t="shared" si="2"/>
        <v>0</v>
      </c>
      <c r="G157" s="137">
        <f>OKTOBER!H156</f>
        <v>0</v>
      </c>
      <c r="H157" s="183">
        <f>OKTOBER!I156</f>
        <v>0</v>
      </c>
      <c r="I157" s="169">
        <f>OKTOBER!R156</f>
        <v>0</v>
      </c>
      <c r="J157" s="138">
        <f>OKTOBER!S156</f>
        <v>0</v>
      </c>
      <c r="K157" s="179">
        <f>OKTOBER!T156</f>
        <v>0</v>
      </c>
      <c r="L157" s="134">
        <f>OKTOBER!U156</f>
        <v>0</v>
      </c>
      <c r="M157" s="137">
        <f>OKTOBER!V156</f>
        <v>0</v>
      </c>
      <c r="N157" s="137">
        <f>OKTOBER!W156</f>
        <v>0</v>
      </c>
      <c r="O157" s="139">
        <f>OKTOBER!X156</f>
        <v>0</v>
      </c>
      <c r="P157" s="140">
        <f>OKTOBER!Y156</f>
        <v>0</v>
      </c>
      <c r="Q157" s="225" t="b">
        <f>IF(LEFT(OKTOBER!L156,1)="V",OKTOBER!R156+OKTOBER!U156)</f>
        <v>0</v>
      </c>
      <c r="R157" s="247">
        <f>OKTOBER!Z156</f>
        <v>0</v>
      </c>
      <c r="S157" s="248">
        <f>OKTOBER!AB156</f>
        <v>0</v>
      </c>
    </row>
    <row r="158" spans="1:19" ht="12.75" customHeight="1" x14ac:dyDescent="0.2">
      <c r="A158" s="717"/>
      <c r="B158" s="186">
        <f>OKTOBER!C157</f>
        <v>0</v>
      </c>
      <c r="C158" s="156">
        <f>OKTOBER!D157</f>
        <v>0</v>
      </c>
      <c r="D158" s="156">
        <f>OKTOBER!E157</f>
        <v>0</v>
      </c>
      <c r="E158" s="156">
        <f>OKTOBER!F157</f>
        <v>0</v>
      </c>
      <c r="F158" s="122">
        <f t="shared" si="2"/>
        <v>0</v>
      </c>
      <c r="G158" s="123">
        <f>OKTOBER!H157</f>
        <v>0</v>
      </c>
      <c r="H158" s="181">
        <f>OKTOBER!I157</f>
        <v>0</v>
      </c>
      <c r="I158" s="160">
        <f>OKTOBER!R157</f>
        <v>0</v>
      </c>
      <c r="J158" s="124">
        <f>OKTOBER!S157</f>
        <v>0</v>
      </c>
      <c r="K158" s="176">
        <f>OKTOBER!T157</f>
        <v>0</v>
      </c>
      <c r="L158" s="120">
        <f>OKTOBER!U157</f>
        <v>0</v>
      </c>
      <c r="M158" s="123">
        <f>OKTOBER!V157</f>
        <v>0</v>
      </c>
      <c r="N158" s="123">
        <f>OKTOBER!W157</f>
        <v>0</v>
      </c>
      <c r="O158" s="125">
        <f>OKTOBER!X157</f>
        <v>0</v>
      </c>
      <c r="P158" s="126">
        <f>OKTOBER!Y157</f>
        <v>0</v>
      </c>
      <c r="Q158" s="222" t="b">
        <f>IF(LEFT(OKTOBER!L157,1)="V",OKTOBER!R157+OKTOBER!U157)</f>
        <v>0</v>
      </c>
      <c r="R158" s="241">
        <f>OKTOBER!Z157</f>
        <v>0</v>
      </c>
      <c r="S158" s="242">
        <f>OKTOBER!AB157</f>
        <v>0</v>
      </c>
    </row>
    <row r="159" spans="1:19" ht="12.75" customHeight="1" x14ac:dyDescent="0.2">
      <c r="A159" s="717"/>
      <c r="B159" s="186">
        <f>OKTOBER!C158</f>
        <v>0</v>
      </c>
      <c r="C159" s="156">
        <f>OKTOBER!D158</f>
        <v>0</v>
      </c>
      <c r="D159" s="156">
        <f>OKTOBER!E158</f>
        <v>0</v>
      </c>
      <c r="E159" s="156">
        <f>OKTOBER!F158</f>
        <v>0</v>
      </c>
      <c r="F159" s="122">
        <f t="shared" si="2"/>
        <v>0</v>
      </c>
      <c r="G159" s="123">
        <f>OKTOBER!H158</f>
        <v>0</v>
      </c>
      <c r="H159" s="181">
        <f>OKTOBER!I158</f>
        <v>0</v>
      </c>
      <c r="I159" s="160">
        <f>OKTOBER!R158</f>
        <v>0</v>
      </c>
      <c r="J159" s="124">
        <f>OKTOBER!S158</f>
        <v>0</v>
      </c>
      <c r="K159" s="176">
        <f>OKTOBER!T158</f>
        <v>0</v>
      </c>
      <c r="L159" s="120">
        <f>OKTOBER!U158</f>
        <v>0</v>
      </c>
      <c r="M159" s="123">
        <f>OKTOBER!V158</f>
        <v>0</v>
      </c>
      <c r="N159" s="123">
        <f>OKTOBER!W158</f>
        <v>0</v>
      </c>
      <c r="O159" s="125">
        <f>OKTOBER!X158</f>
        <v>0</v>
      </c>
      <c r="P159" s="126">
        <f>OKTOBER!Y158</f>
        <v>0</v>
      </c>
      <c r="Q159" s="222" t="b">
        <f>IF(LEFT(OKTOBER!L158,1)="V",OKTOBER!R158+OKTOBER!U158)</f>
        <v>0</v>
      </c>
      <c r="R159" s="241">
        <f>OKTOBER!Z158</f>
        <v>0</v>
      </c>
      <c r="S159" s="242">
        <f>OKTOBER!AB158</f>
        <v>0</v>
      </c>
    </row>
    <row r="160" spans="1:19" ht="12.75" customHeight="1" x14ac:dyDescent="0.2">
      <c r="A160" s="717"/>
      <c r="B160" s="186">
        <f>OKTOBER!C159</f>
        <v>0</v>
      </c>
      <c r="C160" s="156">
        <f>OKTOBER!D159</f>
        <v>0</v>
      </c>
      <c r="D160" s="156">
        <f>OKTOBER!E159</f>
        <v>0</v>
      </c>
      <c r="E160" s="156">
        <f>OKTOBER!F159</f>
        <v>0</v>
      </c>
      <c r="F160" s="122">
        <f t="shared" si="2"/>
        <v>0</v>
      </c>
      <c r="G160" s="123">
        <f>OKTOBER!H159</f>
        <v>0</v>
      </c>
      <c r="H160" s="181">
        <f>OKTOBER!I159</f>
        <v>0</v>
      </c>
      <c r="I160" s="160">
        <f>OKTOBER!R159</f>
        <v>0</v>
      </c>
      <c r="J160" s="124">
        <f>OKTOBER!S159</f>
        <v>0</v>
      </c>
      <c r="K160" s="176">
        <f>OKTOBER!T159</f>
        <v>0</v>
      </c>
      <c r="L160" s="120">
        <f>OKTOBER!U159</f>
        <v>0</v>
      </c>
      <c r="M160" s="123">
        <f>OKTOBER!V159</f>
        <v>0</v>
      </c>
      <c r="N160" s="123">
        <f>OKTOBER!W159</f>
        <v>0</v>
      </c>
      <c r="O160" s="125">
        <f>OKTOBER!X159</f>
        <v>0</v>
      </c>
      <c r="P160" s="126">
        <f>OKTOBER!Y159</f>
        <v>0</v>
      </c>
      <c r="Q160" s="222" t="b">
        <f>IF(LEFT(OKTOBER!L159,1)="V",OKTOBER!R159+OKTOBER!U159)</f>
        <v>0</v>
      </c>
      <c r="R160" s="241">
        <f>OKTOBER!Z159</f>
        <v>0</v>
      </c>
      <c r="S160" s="242">
        <f>OKTOBER!AB159</f>
        <v>0</v>
      </c>
    </row>
    <row r="161" spans="1:19" ht="13.5" customHeight="1" thickBot="1" x14ac:dyDescent="0.25">
      <c r="A161" s="718"/>
      <c r="B161" s="187" t="e">
        <f>OKTOBER!C160</f>
        <v>#REF!</v>
      </c>
      <c r="C161" s="157">
        <f>OKTOBER!D160</f>
        <v>0</v>
      </c>
      <c r="D161" s="157">
        <f>OKTOBER!E160</f>
        <v>0</v>
      </c>
      <c r="E161" s="157">
        <f>OKTOBER!F160</f>
        <v>0</v>
      </c>
      <c r="F161" s="129">
        <f t="shared" si="2"/>
        <v>0</v>
      </c>
      <c r="G161" s="130">
        <f>OKTOBER!H160</f>
        <v>0</v>
      </c>
      <c r="H161" s="182">
        <f>OKTOBER!I160</f>
        <v>0</v>
      </c>
      <c r="I161" s="161">
        <f>OKTOBER!R160</f>
        <v>0</v>
      </c>
      <c r="J161" s="131">
        <f>OKTOBER!S160</f>
        <v>0</v>
      </c>
      <c r="K161" s="178">
        <f>OKTOBER!T160</f>
        <v>0</v>
      </c>
      <c r="L161" s="127">
        <f>OKTOBER!U160</f>
        <v>0</v>
      </c>
      <c r="M161" s="130">
        <f>OKTOBER!V160</f>
        <v>0</v>
      </c>
      <c r="N161" s="130">
        <f>OKTOBER!W160</f>
        <v>0</v>
      </c>
      <c r="O161" s="132">
        <f>OKTOBER!X160</f>
        <v>0</v>
      </c>
      <c r="P161" s="133">
        <f>OKTOBER!Y160</f>
        <v>0</v>
      </c>
      <c r="Q161" s="224" t="b">
        <f>IF(LEFT(OKTOBER!L160,1)="V",OKTOBER!R160+OKTOBER!U160)</f>
        <v>0</v>
      </c>
      <c r="R161" s="243">
        <f>OKTOBER!Z160</f>
        <v>0</v>
      </c>
      <c r="S161" s="244">
        <f>OKTOBER!AB160</f>
        <v>0</v>
      </c>
    </row>
    <row r="162" spans="1:19" ht="13.5" thickBot="1" x14ac:dyDescent="0.25">
      <c r="A162" s="148"/>
      <c r="F162" s="319">
        <f>SUM($F$7:$F$161)</f>
        <v>0</v>
      </c>
      <c r="I162" s="233">
        <f>SUM($I$7:$I$161)</f>
        <v>0</v>
      </c>
      <c r="J162" s="365">
        <f>SUM($J$7:$J$161)</f>
        <v>0</v>
      </c>
      <c r="K162" s="321">
        <f>SUM($K$7:$K$161)</f>
        <v>0</v>
      </c>
      <c r="L162" s="233">
        <f>SUM($L$7:$L$161)</f>
        <v>0</v>
      </c>
      <c r="M162" s="233">
        <f>SUM($M$7:$M$161)</f>
        <v>0</v>
      </c>
      <c r="N162" s="322"/>
      <c r="O162" s="324">
        <f>SUM($O$7:$O$161)</f>
        <v>0</v>
      </c>
      <c r="P162" s="325">
        <f>SUM($P$7:$P$161)</f>
        <v>0</v>
      </c>
      <c r="Q162" s="233">
        <f>SUM($Q$7:$Q$161)</f>
        <v>0</v>
      </c>
      <c r="R162" s="387">
        <f>SUM($R$7:$R$161)</f>
        <v>0</v>
      </c>
      <c r="S162" s="387">
        <f>SUM($S$7:$S$161)</f>
        <v>0</v>
      </c>
    </row>
    <row r="163" spans="1:19" x14ac:dyDescent="0.2">
      <c r="A163" s="148"/>
      <c r="F163" s="711" t="s">
        <v>38</v>
      </c>
      <c r="G163" s="719"/>
      <c r="H163" s="164"/>
      <c r="I163" s="320" t="s">
        <v>75</v>
      </c>
      <c r="J163" s="364" t="s">
        <v>92</v>
      </c>
      <c r="K163" s="362" t="s">
        <v>78</v>
      </c>
      <c r="L163" s="320" t="s">
        <v>75</v>
      </c>
      <c r="M163" s="364" t="s">
        <v>92</v>
      </c>
      <c r="O163" s="323" t="s">
        <v>72</v>
      </c>
      <c r="P163" s="323" t="s">
        <v>78</v>
      </c>
      <c r="Q163" s="318" t="s">
        <v>84</v>
      </c>
      <c r="R163" s="323" t="s">
        <v>85</v>
      </c>
      <c r="S163" s="326" t="s">
        <v>86</v>
      </c>
    </row>
    <row r="164" spans="1:19" ht="13.5" thickBot="1" x14ac:dyDescent="0.25">
      <c r="A164" s="148"/>
      <c r="F164" s="162"/>
      <c r="G164" s="163"/>
      <c r="H164" s="164"/>
      <c r="I164" s="154" t="s">
        <v>76</v>
      </c>
      <c r="J164" s="363" t="s">
        <v>93</v>
      </c>
      <c r="L164" s="154" t="s">
        <v>77</v>
      </c>
      <c r="M164" s="363" t="s">
        <v>93</v>
      </c>
    </row>
    <row r="165" spans="1:19" ht="13.5" thickBot="1" x14ac:dyDescent="0.25">
      <c r="A165" s="148"/>
      <c r="F165" s="162"/>
      <c r="G165" s="163"/>
      <c r="H165" s="164"/>
      <c r="R165" s="233">
        <f>R162+S162</f>
        <v>0</v>
      </c>
      <c r="S165" s="202" t="s">
        <v>87</v>
      </c>
    </row>
  </sheetData>
  <sheetProtection selectLockedCells="1"/>
  <mergeCells count="38">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R5:S5"/>
    <mergeCell ref="F163:G163"/>
    <mergeCell ref="L5:P5"/>
    <mergeCell ref="I2:K2"/>
    <mergeCell ref="I3:K3"/>
    <mergeCell ref="I5:K5"/>
    <mergeCell ref="B5:H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Blad15"/>
  <dimension ref="A1:X160"/>
  <sheetViews>
    <sheetView showZeros="0" workbookViewId="0">
      <pane ySplit="6" topLeftCell="A7" activePane="bottomLeft" state="frozen"/>
      <selection pane="bottomLeft" activeCell="A152" sqref="A7:A156"/>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 width="9.140625" style="82"/>
    <col min="17" max="17" width="9.42578125" style="82" bestFit="1" customWidth="1"/>
    <col min="18"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4"/>
      <c r="I5" s="704" t="s">
        <v>16</v>
      </c>
      <c r="J5" s="705"/>
      <c r="K5" s="706"/>
      <c r="L5" s="708"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NOVEMBER!B6</f>
        <v>43039</v>
      </c>
      <c r="B7" s="113">
        <f>NOVEMBER!C6</f>
        <v>0</v>
      </c>
      <c r="C7" s="114">
        <f>NOVEMBER!D6</f>
        <v>0</v>
      </c>
      <c r="D7" s="114">
        <f>NOVEMBER!E6</f>
        <v>0</v>
      </c>
      <c r="E7" s="114">
        <f>NOVEMBER!F6</f>
        <v>0</v>
      </c>
      <c r="F7" s="115">
        <f t="shared" ref="F7:F70" si="0">D7-C7-E7</f>
        <v>0</v>
      </c>
      <c r="G7" s="116">
        <f>NOVEMBER!H6</f>
        <v>0</v>
      </c>
      <c r="H7" s="180">
        <f>NOVEMBER!I6</f>
        <v>0</v>
      </c>
      <c r="I7" s="159">
        <f>NOVEMBER!R6</f>
        <v>0</v>
      </c>
      <c r="J7" s="116">
        <f>NOVEMBER!S6</f>
        <v>0</v>
      </c>
      <c r="K7" s="175">
        <f>NOVEMBER!T6</f>
        <v>0</v>
      </c>
      <c r="L7" s="113">
        <f>NOVEMBER!U6</f>
        <v>0</v>
      </c>
      <c r="M7" s="116">
        <f>NOVEMBER!V6</f>
        <v>0</v>
      </c>
      <c r="N7" s="116">
        <f>NOVEMBER!W6</f>
        <v>0</v>
      </c>
      <c r="O7" s="118">
        <f>NOVEMBER!X6</f>
        <v>0</v>
      </c>
      <c r="P7" s="119">
        <f>NOVEMBER!Y6</f>
        <v>0</v>
      </c>
      <c r="Q7" s="221" t="b">
        <f>IF(LEFT(NOVEMBER!L6,1)="V",NOVEMBER!R6+NOVEMBER!U6)</f>
        <v>0</v>
      </c>
      <c r="R7" s="239">
        <f>NOVEMBER!Z6</f>
        <v>0</v>
      </c>
      <c r="S7" s="240">
        <f>NOVEMBER!AB6</f>
        <v>0</v>
      </c>
    </row>
    <row r="8" spans="1:24" ht="12.75" customHeight="1" x14ac:dyDescent="0.2">
      <c r="A8" s="717"/>
      <c r="B8" s="134">
        <f>NOVEMBER!C7</f>
        <v>0</v>
      </c>
      <c r="C8" s="121">
        <f>NOVEMBER!D7</f>
        <v>0</v>
      </c>
      <c r="D8" s="121">
        <f>NOVEMBER!E7</f>
        <v>0</v>
      </c>
      <c r="E8" s="121">
        <f>NOVEMBER!F7</f>
        <v>0</v>
      </c>
      <c r="F8" s="122">
        <f t="shared" si="0"/>
        <v>0</v>
      </c>
      <c r="G8" s="123">
        <f>NOVEMBER!H7</f>
        <v>0</v>
      </c>
      <c r="H8" s="181">
        <f>NOVEMBER!I7</f>
        <v>0</v>
      </c>
      <c r="I8" s="169">
        <f>NOVEMBER!R7</f>
        <v>0</v>
      </c>
      <c r="J8" s="137">
        <f>NOVEMBER!S7</f>
        <v>0</v>
      </c>
      <c r="K8" s="179">
        <f>NOVEMBER!T7</f>
        <v>0</v>
      </c>
      <c r="L8" s="134">
        <f>NOVEMBER!U7</f>
        <v>0</v>
      </c>
      <c r="M8" s="137">
        <f>NOVEMBER!V7</f>
        <v>0</v>
      </c>
      <c r="N8" s="137">
        <f>NOVEMBER!W7</f>
        <v>0</v>
      </c>
      <c r="O8" s="139">
        <f>NOVEMBER!X7</f>
        <v>0</v>
      </c>
      <c r="P8" s="140">
        <f>NOVEMBER!Y7</f>
        <v>0</v>
      </c>
      <c r="Q8" s="222" t="b">
        <f>IF(LEFT(NOVEMBER!L7,1)="V",NOVEMBER!R7+NOVEMBER!U7)</f>
        <v>0</v>
      </c>
      <c r="R8" s="241">
        <f>NOVEMBER!Z7</f>
        <v>0</v>
      </c>
      <c r="S8" s="242">
        <f>NOVEMBER!AB7</f>
        <v>0</v>
      </c>
    </row>
    <row r="9" spans="1:24" ht="12.75" customHeight="1" x14ac:dyDescent="0.2">
      <c r="A9" s="717"/>
      <c r="B9" s="120">
        <f>NOVEMBER!C8</f>
        <v>0</v>
      </c>
      <c r="C9" s="121">
        <f>NOVEMBER!D8</f>
        <v>0</v>
      </c>
      <c r="D9" s="121">
        <f>NOVEMBER!E8</f>
        <v>0</v>
      </c>
      <c r="E9" s="121">
        <f>NOVEMBER!F8</f>
        <v>0</v>
      </c>
      <c r="F9" s="122">
        <f t="shared" si="0"/>
        <v>0</v>
      </c>
      <c r="G9" s="123">
        <f>NOVEMBER!H8</f>
        <v>0</v>
      </c>
      <c r="H9" s="181">
        <f>NOVEMBER!I8</f>
        <v>0</v>
      </c>
      <c r="I9" s="160">
        <f>NOVEMBER!R8</f>
        <v>0</v>
      </c>
      <c r="J9" s="123">
        <f>NOVEMBER!S8</f>
        <v>0</v>
      </c>
      <c r="K9" s="176">
        <f>NOVEMBER!T8</f>
        <v>0</v>
      </c>
      <c r="L9" s="120">
        <f>NOVEMBER!U8</f>
        <v>0</v>
      </c>
      <c r="M9" s="123">
        <f>NOVEMBER!V8</f>
        <v>0</v>
      </c>
      <c r="N9" s="123">
        <f>NOVEMBER!W8</f>
        <v>0</v>
      </c>
      <c r="O9" s="125">
        <f>NOVEMBER!X8</f>
        <v>0</v>
      </c>
      <c r="P9" s="126">
        <f>NOVEMBER!Y8</f>
        <v>0</v>
      </c>
      <c r="Q9" s="222" t="b">
        <f>IF(LEFT(NOVEMBER!L8,1)="V",NOVEMBER!R8+NOVEMBER!U8)</f>
        <v>0</v>
      </c>
      <c r="R9" s="241">
        <f>NOVEMBER!Z8</f>
        <v>0</v>
      </c>
      <c r="S9" s="242">
        <f>NOVEMBER!AB8</f>
        <v>0</v>
      </c>
    </row>
    <row r="10" spans="1:24" ht="12.75" customHeight="1" x14ac:dyDescent="0.2">
      <c r="A10" s="717"/>
      <c r="B10" s="120">
        <f>NOVEMBER!C9</f>
        <v>0</v>
      </c>
      <c r="C10" s="121">
        <f>NOVEMBER!D9</f>
        <v>0</v>
      </c>
      <c r="D10" s="121">
        <f>NOVEMBER!E9</f>
        <v>0</v>
      </c>
      <c r="E10" s="121">
        <f>NOVEMBER!F9</f>
        <v>0</v>
      </c>
      <c r="F10" s="122">
        <f t="shared" si="0"/>
        <v>0</v>
      </c>
      <c r="G10" s="123">
        <f>NOVEMBER!H9</f>
        <v>0</v>
      </c>
      <c r="H10" s="181">
        <f>NOVEMBER!I9</f>
        <v>0</v>
      </c>
      <c r="I10" s="160">
        <f>NOVEMBER!R9</f>
        <v>0</v>
      </c>
      <c r="J10" s="123">
        <f>NOVEMBER!S9</f>
        <v>0</v>
      </c>
      <c r="K10" s="176">
        <f>NOVEMBER!T9</f>
        <v>0</v>
      </c>
      <c r="L10" s="120">
        <f>NOVEMBER!U9</f>
        <v>0</v>
      </c>
      <c r="M10" s="123">
        <f>NOVEMBER!V9</f>
        <v>0</v>
      </c>
      <c r="N10" s="123">
        <f>NOVEMBER!W9</f>
        <v>0</v>
      </c>
      <c r="O10" s="125">
        <f>NOVEMBER!X9</f>
        <v>0</v>
      </c>
      <c r="P10" s="126">
        <f>NOVEMBER!Y9</f>
        <v>0</v>
      </c>
      <c r="Q10" s="222" t="b">
        <f>IF(LEFT(NOVEMBER!L9,1)="V",NOVEMBER!R9+NOVEMBER!U9)</f>
        <v>0</v>
      </c>
      <c r="R10" s="241">
        <f>NOVEMBER!Z9</f>
        <v>0</v>
      </c>
      <c r="S10" s="242">
        <f>NOVEMBER!AB9</f>
        <v>0</v>
      </c>
    </row>
    <row r="11" spans="1:24" ht="13.5" customHeight="1" thickBot="1" x14ac:dyDescent="0.25">
      <c r="A11" s="718"/>
      <c r="B11" s="127" t="e">
        <f>NOVEMBER!C10</f>
        <v>#REF!</v>
      </c>
      <c r="C11" s="128">
        <f>NOVEMBER!D10</f>
        <v>0</v>
      </c>
      <c r="D11" s="128">
        <f>NOVEMBER!E10</f>
        <v>0</v>
      </c>
      <c r="E11" s="128">
        <f>NOVEMBER!F10</f>
        <v>0</v>
      </c>
      <c r="F11" s="129">
        <f t="shared" si="0"/>
        <v>0</v>
      </c>
      <c r="G11" s="130">
        <f>NOVEMBER!H10</f>
        <v>0</v>
      </c>
      <c r="H11" s="182">
        <f>NOVEMBER!I10</f>
        <v>0</v>
      </c>
      <c r="I11" s="161">
        <f>NOVEMBER!R10</f>
        <v>0</v>
      </c>
      <c r="J11" s="130">
        <f>NOVEMBER!S10</f>
        <v>0</v>
      </c>
      <c r="K11" s="178">
        <f>NOVEMBER!T10</f>
        <v>0</v>
      </c>
      <c r="L11" s="127">
        <f>NOVEMBER!U10</f>
        <v>0</v>
      </c>
      <c r="M11" s="130">
        <f>NOVEMBER!V10</f>
        <v>0</v>
      </c>
      <c r="N11" s="130">
        <f>NOVEMBER!W10</f>
        <v>0</v>
      </c>
      <c r="O11" s="132">
        <f>NOVEMBER!X10</f>
        <v>0</v>
      </c>
      <c r="P11" s="133">
        <f>NOVEMBER!Y10</f>
        <v>0</v>
      </c>
      <c r="Q11" s="223" t="b">
        <f>IF(LEFT(NOVEMBER!L10,1)="V",NOVEMBER!R10+NOVEMBER!U10)</f>
        <v>0</v>
      </c>
      <c r="R11" s="243">
        <f>NOVEMBER!Z10</f>
        <v>0</v>
      </c>
      <c r="S11" s="244">
        <f>NOVEMBER!AB10</f>
        <v>0</v>
      </c>
    </row>
    <row r="12" spans="1:24" ht="12.75" customHeight="1" x14ac:dyDescent="0.2">
      <c r="A12" s="716">
        <f>NOVEMBER!B11</f>
        <v>43040</v>
      </c>
      <c r="B12" s="113">
        <f>NOVEMBER!C11</f>
        <v>0</v>
      </c>
      <c r="C12" s="114">
        <f>NOVEMBER!D11</f>
        <v>0</v>
      </c>
      <c r="D12" s="114">
        <f>NOVEMBER!E11</f>
        <v>0</v>
      </c>
      <c r="E12" s="114">
        <f>NOVEMBER!F11</f>
        <v>0</v>
      </c>
      <c r="F12" s="115">
        <f t="shared" si="0"/>
        <v>0</v>
      </c>
      <c r="G12" s="116">
        <f>NOVEMBER!H11</f>
        <v>0</v>
      </c>
      <c r="H12" s="180">
        <f>NOVEMBER!I11</f>
        <v>0</v>
      </c>
      <c r="I12" s="159">
        <f>NOVEMBER!R11</f>
        <v>0</v>
      </c>
      <c r="J12" s="116">
        <f>NOVEMBER!S11</f>
        <v>0</v>
      </c>
      <c r="K12" s="175">
        <f>NOVEMBER!T11</f>
        <v>0</v>
      </c>
      <c r="L12" s="113">
        <f>NOVEMBER!U11</f>
        <v>0</v>
      </c>
      <c r="M12" s="116">
        <f>NOVEMBER!V11</f>
        <v>0</v>
      </c>
      <c r="N12" s="116">
        <f>NOVEMBER!W11</f>
        <v>0</v>
      </c>
      <c r="O12" s="118">
        <f>NOVEMBER!X11</f>
        <v>0</v>
      </c>
      <c r="P12" s="119">
        <f>NOVEMBER!Y11</f>
        <v>0</v>
      </c>
      <c r="Q12" s="221" t="b">
        <f>IF(LEFT(NOVEMBER!L11,1)="V",NOVEMBER!R11+NOVEMBER!U11)</f>
        <v>0</v>
      </c>
      <c r="R12" s="247">
        <f>NOVEMBER!Z11</f>
        <v>0</v>
      </c>
      <c r="S12" s="248">
        <f>NOVEMBER!AB11</f>
        <v>0</v>
      </c>
    </row>
    <row r="13" spans="1:24" ht="12.75" customHeight="1" x14ac:dyDescent="0.2">
      <c r="A13" s="717"/>
      <c r="B13" s="120">
        <f>NOVEMBER!C12</f>
        <v>0</v>
      </c>
      <c r="C13" s="121">
        <f>NOVEMBER!D12</f>
        <v>0</v>
      </c>
      <c r="D13" s="121">
        <f>NOVEMBER!E12</f>
        <v>0</v>
      </c>
      <c r="E13" s="121">
        <f>NOVEMBER!F12</f>
        <v>0</v>
      </c>
      <c r="F13" s="122">
        <f t="shared" si="0"/>
        <v>0</v>
      </c>
      <c r="G13" s="123">
        <f>NOVEMBER!H12</f>
        <v>0</v>
      </c>
      <c r="H13" s="181">
        <f>NOVEMBER!I12</f>
        <v>0</v>
      </c>
      <c r="I13" s="160">
        <f>NOVEMBER!R12</f>
        <v>0</v>
      </c>
      <c r="J13" s="123">
        <f>NOVEMBER!S12</f>
        <v>0</v>
      </c>
      <c r="K13" s="176">
        <f>NOVEMBER!T12</f>
        <v>0</v>
      </c>
      <c r="L13" s="120">
        <f>NOVEMBER!U12</f>
        <v>0</v>
      </c>
      <c r="M13" s="123">
        <f>NOVEMBER!V12</f>
        <v>0</v>
      </c>
      <c r="N13" s="123">
        <f>NOVEMBER!W12</f>
        <v>0</v>
      </c>
      <c r="O13" s="125">
        <f>NOVEMBER!X12</f>
        <v>0</v>
      </c>
      <c r="P13" s="126">
        <f>NOVEMBER!Y12</f>
        <v>0</v>
      </c>
      <c r="Q13" s="222" t="b">
        <f>IF(LEFT(NOVEMBER!L12,1)="V",NOVEMBER!R12+NOVEMBER!U12)</f>
        <v>0</v>
      </c>
      <c r="R13" s="241">
        <f>NOVEMBER!Z12</f>
        <v>0</v>
      </c>
      <c r="S13" s="242">
        <f>NOVEMBER!AB12</f>
        <v>0</v>
      </c>
    </row>
    <row r="14" spans="1:24" ht="12.75" customHeight="1" x14ac:dyDescent="0.2">
      <c r="A14" s="717"/>
      <c r="B14" s="120">
        <f>NOVEMBER!C13</f>
        <v>0</v>
      </c>
      <c r="C14" s="121">
        <f>NOVEMBER!D13</f>
        <v>0</v>
      </c>
      <c r="D14" s="121">
        <f>NOVEMBER!E13</f>
        <v>0</v>
      </c>
      <c r="E14" s="121">
        <f>NOVEMBER!F13</f>
        <v>0</v>
      </c>
      <c r="F14" s="122">
        <f t="shared" si="0"/>
        <v>0</v>
      </c>
      <c r="G14" s="123">
        <f>NOVEMBER!H13</f>
        <v>0</v>
      </c>
      <c r="H14" s="181">
        <f>NOVEMBER!I13</f>
        <v>0</v>
      </c>
      <c r="I14" s="160">
        <f>NOVEMBER!R13</f>
        <v>0</v>
      </c>
      <c r="J14" s="123">
        <f>NOVEMBER!S13</f>
        <v>0</v>
      </c>
      <c r="K14" s="176">
        <f>NOVEMBER!T13</f>
        <v>0</v>
      </c>
      <c r="L14" s="120">
        <f>NOVEMBER!U13</f>
        <v>0</v>
      </c>
      <c r="M14" s="123">
        <f>NOVEMBER!V13</f>
        <v>0</v>
      </c>
      <c r="N14" s="123">
        <f>NOVEMBER!W13</f>
        <v>0</v>
      </c>
      <c r="O14" s="125">
        <f>NOVEMBER!X13</f>
        <v>0</v>
      </c>
      <c r="P14" s="126">
        <f>NOVEMBER!Y13</f>
        <v>0</v>
      </c>
      <c r="Q14" s="222" t="b">
        <f>IF(LEFT(NOVEMBER!L13,1)="V",NOVEMBER!R13+NOVEMBER!U13)</f>
        <v>0</v>
      </c>
      <c r="R14" s="241">
        <f>NOVEMBER!Z13</f>
        <v>0</v>
      </c>
      <c r="S14" s="242">
        <f>NOVEMBER!AB13</f>
        <v>0</v>
      </c>
    </row>
    <row r="15" spans="1:24" ht="12.75" customHeight="1" x14ac:dyDescent="0.2">
      <c r="A15" s="717"/>
      <c r="B15" s="120">
        <f>NOVEMBER!C14</f>
        <v>0</v>
      </c>
      <c r="C15" s="121">
        <f>NOVEMBER!D14</f>
        <v>0</v>
      </c>
      <c r="D15" s="121">
        <f>NOVEMBER!E14</f>
        <v>0</v>
      </c>
      <c r="E15" s="121">
        <f>NOVEMBER!F14</f>
        <v>0</v>
      </c>
      <c r="F15" s="122">
        <f t="shared" si="0"/>
        <v>0</v>
      </c>
      <c r="G15" s="123">
        <f>NOVEMBER!H14</f>
        <v>0</v>
      </c>
      <c r="H15" s="181">
        <f>NOVEMBER!I14</f>
        <v>0</v>
      </c>
      <c r="I15" s="160">
        <f>NOVEMBER!R14</f>
        <v>0</v>
      </c>
      <c r="J15" s="123">
        <f>NOVEMBER!S14</f>
        <v>0</v>
      </c>
      <c r="K15" s="176">
        <f>NOVEMBER!T14</f>
        <v>0</v>
      </c>
      <c r="L15" s="120">
        <f>NOVEMBER!U14</f>
        <v>0</v>
      </c>
      <c r="M15" s="123">
        <f>NOVEMBER!V14</f>
        <v>0</v>
      </c>
      <c r="N15" s="123">
        <f>NOVEMBER!W14</f>
        <v>0</v>
      </c>
      <c r="O15" s="125">
        <f>NOVEMBER!X14</f>
        <v>0</v>
      </c>
      <c r="P15" s="126">
        <f>NOVEMBER!Y14</f>
        <v>0</v>
      </c>
      <c r="Q15" s="222" t="b">
        <f>IF(LEFT(NOVEMBER!L14,1)="V",NOVEMBER!R14+NOVEMBER!U14)</f>
        <v>0</v>
      </c>
      <c r="R15" s="241">
        <f>NOVEMBER!Z14</f>
        <v>0</v>
      </c>
      <c r="S15" s="242">
        <f>NOVEMBER!AB14</f>
        <v>0</v>
      </c>
    </row>
    <row r="16" spans="1:24" ht="13.5" customHeight="1" thickBot="1" x14ac:dyDescent="0.25">
      <c r="A16" s="718"/>
      <c r="B16" s="127" t="e">
        <f>NOVEMBER!C15</f>
        <v>#REF!</v>
      </c>
      <c r="C16" s="128">
        <f>NOVEMBER!D15</f>
        <v>0</v>
      </c>
      <c r="D16" s="128">
        <f>NOVEMBER!E15</f>
        <v>0</v>
      </c>
      <c r="E16" s="128">
        <f>NOVEMBER!F15</f>
        <v>0</v>
      </c>
      <c r="F16" s="129">
        <f t="shared" si="0"/>
        <v>0</v>
      </c>
      <c r="G16" s="130">
        <f>NOVEMBER!H15</f>
        <v>0</v>
      </c>
      <c r="H16" s="182">
        <f>NOVEMBER!I15</f>
        <v>0</v>
      </c>
      <c r="I16" s="161">
        <f>NOVEMBER!R15</f>
        <v>0</v>
      </c>
      <c r="J16" s="130">
        <f>NOVEMBER!S15</f>
        <v>0</v>
      </c>
      <c r="K16" s="178">
        <f>NOVEMBER!T15</f>
        <v>0</v>
      </c>
      <c r="L16" s="127">
        <f>NOVEMBER!U15</f>
        <v>0</v>
      </c>
      <c r="M16" s="130">
        <f>NOVEMBER!V15</f>
        <v>0</v>
      </c>
      <c r="N16" s="130">
        <f>NOVEMBER!W15</f>
        <v>0</v>
      </c>
      <c r="O16" s="132">
        <f>NOVEMBER!X15</f>
        <v>0</v>
      </c>
      <c r="P16" s="133">
        <f>NOVEMBER!Y15</f>
        <v>0</v>
      </c>
      <c r="Q16" s="224" t="b">
        <f>IF(LEFT(NOVEMBER!L15,1)="V",NOVEMBER!R15+NOVEMBER!U15)</f>
        <v>0</v>
      </c>
      <c r="R16" s="245">
        <f>NOVEMBER!Z15</f>
        <v>0</v>
      </c>
      <c r="S16" s="246">
        <f>NOVEMBER!AB15</f>
        <v>0</v>
      </c>
    </row>
    <row r="17" spans="1:19" ht="12.75" customHeight="1" x14ac:dyDescent="0.2">
      <c r="A17" s="716">
        <f>NOVEMBER!B16</f>
        <v>43041</v>
      </c>
      <c r="B17" s="113">
        <f>NOVEMBER!C16</f>
        <v>0</v>
      </c>
      <c r="C17" s="114">
        <f>NOVEMBER!D16</f>
        <v>0</v>
      </c>
      <c r="D17" s="114">
        <f>NOVEMBER!E16</f>
        <v>0</v>
      </c>
      <c r="E17" s="114">
        <f>NOVEMBER!F16</f>
        <v>0</v>
      </c>
      <c r="F17" s="115">
        <f t="shared" si="0"/>
        <v>0</v>
      </c>
      <c r="G17" s="116">
        <f>NOVEMBER!H16</f>
        <v>0</v>
      </c>
      <c r="H17" s="180">
        <f>NOVEMBER!I16</f>
        <v>0</v>
      </c>
      <c r="I17" s="159">
        <f>NOVEMBER!R16</f>
        <v>0</v>
      </c>
      <c r="J17" s="116">
        <f>NOVEMBER!S16</f>
        <v>0</v>
      </c>
      <c r="K17" s="175">
        <f>NOVEMBER!T16</f>
        <v>0</v>
      </c>
      <c r="L17" s="113">
        <f>NOVEMBER!U16</f>
        <v>0</v>
      </c>
      <c r="M17" s="116">
        <f>NOVEMBER!V16</f>
        <v>0</v>
      </c>
      <c r="N17" s="116">
        <f>NOVEMBER!W16</f>
        <v>0</v>
      </c>
      <c r="O17" s="118">
        <f>NOVEMBER!X16</f>
        <v>0</v>
      </c>
      <c r="P17" s="119">
        <f>NOVEMBER!Y16</f>
        <v>0</v>
      </c>
      <c r="Q17" s="225" t="b">
        <f>IF(LEFT(NOVEMBER!L16,1)="V",NOVEMBER!R16+NOVEMBER!U16)</f>
        <v>0</v>
      </c>
      <c r="R17" s="239">
        <f>NOVEMBER!Z16</f>
        <v>0</v>
      </c>
      <c r="S17" s="240">
        <f>NOVEMBER!AB16</f>
        <v>0</v>
      </c>
    </row>
    <row r="18" spans="1:19" ht="12.75" customHeight="1" x14ac:dyDescent="0.2">
      <c r="A18" s="717"/>
      <c r="B18" s="120">
        <f>NOVEMBER!C17</f>
        <v>0</v>
      </c>
      <c r="C18" s="121">
        <f>NOVEMBER!D17</f>
        <v>0</v>
      </c>
      <c r="D18" s="121">
        <f>NOVEMBER!E17</f>
        <v>0</v>
      </c>
      <c r="E18" s="121">
        <f>NOVEMBER!F17</f>
        <v>0</v>
      </c>
      <c r="F18" s="122">
        <f t="shared" si="0"/>
        <v>0</v>
      </c>
      <c r="G18" s="123">
        <f>NOVEMBER!H17</f>
        <v>0</v>
      </c>
      <c r="H18" s="181">
        <f>NOVEMBER!I17</f>
        <v>0</v>
      </c>
      <c r="I18" s="160">
        <f>NOVEMBER!R17</f>
        <v>0</v>
      </c>
      <c r="J18" s="123">
        <f>NOVEMBER!S17</f>
        <v>0</v>
      </c>
      <c r="K18" s="176">
        <f>NOVEMBER!T17</f>
        <v>0</v>
      </c>
      <c r="L18" s="120">
        <f>NOVEMBER!U17</f>
        <v>0</v>
      </c>
      <c r="M18" s="123">
        <f>NOVEMBER!V17</f>
        <v>0</v>
      </c>
      <c r="N18" s="123">
        <f>NOVEMBER!W17</f>
        <v>0</v>
      </c>
      <c r="O18" s="125">
        <f>NOVEMBER!X17</f>
        <v>0</v>
      </c>
      <c r="P18" s="126">
        <f>NOVEMBER!Y17</f>
        <v>0</v>
      </c>
      <c r="Q18" s="222" t="b">
        <f>IF(LEFT(NOVEMBER!L17,1)="V",NOVEMBER!R17+NOVEMBER!U17)</f>
        <v>0</v>
      </c>
      <c r="R18" s="241">
        <f>NOVEMBER!Z17</f>
        <v>0</v>
      </c>
      <c r="S18" s="242">
        <f>NOVEMBER!AB17</f>
        <v>0</v>
      </c>
    </row>
    <row r="19" spans="1:19" ht="12.75" customHeight="1" x14ac:dyDescent="0.2">
      <c r="A19" s="717"/>
      <c r="B19" s="120">
        <f>NOVEMBER!C18</f>
        <v>0</v>
      </c>
      <c r="C19" s="121">
        <f>NOVEMBER!D18</f>
        <v>0</v>
      </c>
      <c r="D19" s="121">
        <f>NOVEMBER!E18</f>
        <v>0</v>
      </c>
      <c r="E19" s="121">
        <f>NOVEMBER!F18</f>
        <v>0</v>
      </c>
      <c r="F19" s="122">
        <f t="shared" si="0"/>
        <v>0</v>
      </c>
      <c r="G19" s="123">
        <f>NOVEMBER!H18</f>
        <v>0</v>
      </c>
      <c r="H19" s="181">
        <f>NOVEMBER!I18</f>
        <v>0</v>
      </c>
      <c r="I19" s="160">
        <f>NOVEMBER!R18</f>
        <v>0</v>
      </c>
      <c r="J19" s="123">
        <f>NOVEMBER!S18</f>
        <v>0</v>
      </c>
      <c r="K19" s="176">
        <f>NOVEMBER!T18</f>
        <v>0</v>
      </c>
      <c r="L19" s="120">
        <f>NOVEMBER!U18</f>
        <v>0</v>
      </c>
      <c r="M19" s="123">
        <f>NOVEMBER!V18</f>
        <v>0</v>
      </c>
      <c r="N19" s="123">
        <f>NOVEMBER!W18</f>
        <v>0</v>
      </c>
      <c r="O19" s="125">
        <f>NOVEMBER!X18</f>
        <v>0</v>
      </c>
      <c r="P19" s="126">
        <f>NOVEMBER!Y18</f>
        <v>0</v>
      </c>
      <c r="Q19" s="222" t="b">
        <f>IF(LEFT(NOVEMBER!L18,1)="V",NOVEMBER!R18+NOVEMBER!U18)</f>
        <v>0</v>
      </c>
      <c r="R19" s="241">
        <f>NOVEMBER!Z18</f>
        <v>0</v>
      </c>
      <c r="S19" s="242">
        <f>NOVEMBER!AB18</f>
        <v>0</v>
      </c>
    </row>
    <row r="20" spans="1:19" ht="12.75" customHeight="1" x14ac:dyDescent="0.2">
      <c r="A20" s="717"/>
      <c r="B20" s="120">
        <f>NOVEMBER!C19</f>
        <v>0</v>
      </c>
      <c r="C20" s="121">
        <f>NOVEMBER!D19</f>
        <v>0</v>
      </c>
      <c r="D20" s="121">
        <f>NOVEMBER!E19</f>
        <v>0</v>
      </c>
      <c r="E20" s="121">
        <f>NOVEMBER!F19</f>
        <v>0</v>
      </c>
      <c r="F20" s="122">
        <f t="shared" si="0"/>
        <v>0</v>
      </c>
      <c r="G20" s="123">
        <f>NOVEMBER!H19</f>
        <v>0</v>
      </c>
      <c r="H20" s="181">
        <f>NOVEMBER!I19</f>
        <v>0</v>
      </c>
      <c r="I20" s="160">
        <f>NOVEMBER!R19</f>
        <v>0</v>
      </c>
      <c r="J20" s="123">
        <f>NOVEMBER!S19</f>
        <v>0</v>
      </c>
      <c r="K20" s="176">
        <f>NOVEMBER!T19</f>
        <v>0</v>
      </c>
      <c r="L20" s="120">
        <f>NOVEMBER!U19</f>
        <v>0</v>
      </c>
      <c r="M20" s="123">
        <f>NOVEMBER!V19</f>
        <v>0</v>
      </c>
      <c r="N20" s="123">
        <f>NOVEMBER!W19</f>
        <v>0</v>
      </c>
      <c r="O20" s="125">
        <f>NOVEMBER!X19</f>
        <v>0</v>
      </c>
      <c r="P20" s="126">
        <f>NOVEMBER!Y19</f>
        <v>0</v>
      </c>
      <c r="Q20" s="222" t="b">
        <f>IF(LEFT(NOVEMBER!L19,1)="V",NOVEMBER!R19+NOVEMBER!U19)</f>
        <v>0</v>
      </c>
      <c r="R20" s="241">
        <f>NOVEMBER!Z19</f>
        <v>0</v>
      </c>
      <c r="S20" s="242">
        <f>NOVEMBER!AB19</f>
        <v>0</v>
      </c>
    </row>
    <row r="21" spans="1:19" ht="13.5" customHeight="1" thickBot="1" x14ac:dyDescent="0.25">
      <c r="A21" s="718"/>
      <c r="B21" s="127" t="e">
        <f>NOVEMBER!C20</f>
        <v>#REF!</v>
      </c>
      <c r="C21" s="128">
        <f>NOVEMBER!D20</f>
        <v>0</v>
      </c>
      <c r="D21" s="128">
        <f>NOVEMBER!E20</f>
        <v>0</v>
      </c>
      <c r="E21" s="128">
        <f>NOVEMBER!F20</f>
        <v>0</v>
      </c>
      <c r="F21" s="129">
        <f t="shared" si="0"/>
        <v>0</v>
      </c>
      <c r="G21" s="130">
        <f>NOVEMBER!H20</f>
        <v>0</v>
      </c>
      <c r="H21" s="182">
        <f>NOVEMBER!I20</f>
        <v>0</v>
      </c>
      <c r="I21" s="161">
        <f>NOVEMBER!R20</f>
        <v>0</v>
      </c>
      <c r="J21" s="130">
        <f>NOVEMBER!S20</f>
        <v>0</v>
      </c>
      <c r="K21" s="178">
        <f>NOVEMBER!T20</f>
        <v>0</v>
      </c>
      <c r="L21" s="127">
        <f>NOVEMBER!U20</f>
        <v>0</v>
      </c>
      <c r="M21" s="130">
        <f>NOVEMBER!V20</f>
        <v>0</v>
      </c>
      <c r="N21" s="130">
        <f>NOVEMBER!W20</f>
        <v>0</v>
      </c>
      <c r="O21" s="132">
        <f>NOVEMBER!X20</f>
        <v>0</v>
      </c>
      <c r="P21" s="133">
        <f>NOVEMBER!Y20</f>
        <v>0</v>
      </c>
      <c r="Q21" s="223" t="b">
        <f>IF(LEFT(NOVEMBER!L20,1)="V",NOVEMBER!R20+NOVEMBER!U20)</f>
        <v>0</v>
      </c>
      <c r="R21" s="243">
        <f>NOVEMBER!Z20</f>
        <v>0</v>
      </c>
      <c r="S21" s="244">
        <f>NOVEMBER!AB20</f>
        <v>0</v>
      </c>
    </row>
    <row r="22" spans="1:19" ht="12.75" customHeight="1" x14ac:dyDescent="0.2">
      <c r="A22" s="716">
        <f>NOVEMBER!B21</f>
        <v>43042</v>
      </c>
      <c r="B22" s="113">
        <f>NOVEMBER!C21</f>
        <v>0</v>
      </c>
      <c r="C22" s="114">
        <f>NOVEMBER!D21</f>
        <v>0</v>
      </c>
      <c r="D22" s="114">
        <f>NOVEMBER!E21</f>
        <v>0</v>
      </c>
      <c r="E22" s="114">
        <f>NOVEMBER!F21</f>
        <v>0</v>
      </c>
      <c r="F22" s="115">
        <f t="shared" si="0"/>
        <v>0</v>
      </c>
      <c r="G22" s="116">
        <f>NOVEMBER!H21</f>
        <v>0</v>
      </c>
      <c r="H22" s="180">
        <f>NOVEMBER!I21</f>
        <v>0</v>
      </c>
      <c r="I22" s="159">
        <f>NOVEMBER!R21</f>
        <v>0</v>
      </c>
      <c r="J22" s="116">
        <f>NOVEMBER!S21</f>
        <v>0</v>
      </c>
      <c r="K22" s="175">
        <f>NOVEMBER!T21</f>
        <v>0</v>
      </c>
      <c r="L22" s="113">
        <f>NOVEMBER!U21</f>
        <v>0</v>
      </c>
      <c r="M22" s="116">
        <f>NOVEMBER!V21</f>
        <v>0</v>
      </c>
      <c r="N22" s="116">
        <f>NOVEMBER!W21</f>
        <v>0</v>
      </c>
      <c r="O22" s="118">
        <f>NOVEMBER!X21</f>
        <v>0</v>
      </c>
      <c r="P22" s="119">
        <f>NOVEMBER!Y21</f>
        <v>0</v>
      </c>
      <c r="Q22" s="221" t="b">
        <f>IF(LEFT(NOVEMBER!L21,1)="V",NOVEMBER!R21+NOVEMBER!U21)</f>
        <v>0</v>
      </c>
      <c r="R22" s="247">
        <f>NOVEMBER!Z21</f>
        <v>0</v>
      </c>
      <c r="S22" s="248">
        <f>NOVEMBER!AB21</f>
        <v>0</v>
      </c>
    </row>
    <row r="23" spans="1:19" ht="12.75" customHeight="1" x14ac:dyDescent="0.2">
      <c r="A23" s="717"/>
      <c r="B23" s="120">
        <f>NOVEMBER!C22</f>
        <v>0</v>
      </c>
      <c r="C23" s="121">
        <f>NOVEMBER!D22</f>
        <v>0</v>
      </c>
      <c r="D23" s="121">
        <f>NOVEMBER!E22</f>
        <v>0</v>
      </c>
      <c r="E23" s="121">
        <f>NOVEMBER!F22</f>
        <v>0</v>
      </c>
      <c r="F23" s="122">
        <f t="shared" si="0"/>
        <v>0</v>
      </c>
      <c r="G23" s="123">
        <f>NOVEMBER!H22</f>
        <v>0</v>
      </c>
      <c r="H23" s="181">
        <f>NOVEMBER!I22</f>
        <v>0</v>
      </c>
      <c r="I23" s="160">
        <f>NOVEMBER!R22</f>
        <v>0</v>
      </c>
      <c r="J23" s="123">
        <f>NOVEMBER!S22</f>
        <v>0</v>
      </c>
      <c r="K23" s="176">
        <f>NOVEMBER!T22</f>
        <v>0</v>
      </c>
      <c r="L23" s="120">
        <f>NOVEMBER!U22</f>
        <v>0</v>
      </c>
      <c r="M23" s="123">
        <f>NOVEMBER!V22</f>
        <v>0</v>
      </c>
      <c r="N23" s="123">
        <f>NOVEMBER!W22</f>
        <v>0</v>
      </c>
      <c r="O23" s="125">
        <f>NOVEMBER!X22</f>
        <v>0</v>
      </c>
      <c r="P23" s="126">
        <f>NOVEMBER!Y22</f>
        <v>0</v>
      </c>
      <c r="Q23" s="222" t="b">
        <f>IF(LEFT(NOVEMBER!L22,1)="V",NOVEMBER!R22+NOVEMBER!U22)</f>
        <v>0</v>
      </c>
      <c r="R23" s="241">
        <f>NOVEMBER!Z22</f>
        <v>0</v>
      </c>
      <c r="S23" s="242">
        <f>NOVEMBER!AB22</f>
        <v>0</v>
      </c>
    </row>
    <row r="24" spans="1:19" ht="12.75" customHeight="1" x14ac:dyDescent="0.2">
      <c r="A24" s="717"/>
      <c r="B24" s="120">
        <f>NOVEMBER!C23</f>
        <v>0</v>
      </c>
      <c r="C24" s="121">
        <f>NOVEMBER!D23</f>
        <v>0</v>
      </c>
      <c r="D24" s="121">
        <f>NOVEMBER!E23</f>
        <v>0</v>
      </c>
      <c r="E24" s="121">
        <f>NOVEMBER!F23</f>
        <v>0</v>
      </c>
      <c r="F24" s="122">
        <f t="shared" si="0"/>
        <v>0</v>
      </c>
      <c r="G24" s="123">
        <f>NOVEMBER!H23</f>
        <v>0</v>
      </c>
      <c r="H24" s="181">
        <f>NOVEMBER!I23</f>
        <v>0</v>
      </c>
      <c r="I24" s="160">
        <f>NOVEMBER!R23</f>
        <v>0</v>
      </c>
      <c r="J24" s="123">
        <f>NOVEMBER!S23</f>
        <v>0</v>
      </c>
      <c r="K24" s="176">
        <f>NOVEMBER!T23</f>
        <v>0</v>
      </c>
      <c r="L24" s="120">
        <f>NOVEMBER!U23</f>
        <v>0</v>
      </c>
      <c r="M24" s="123">
        <f>NOVEMBER!V23</f>
        <v>0</v>
      </c>
      <c r="N24" s="123">
        <f>NOVEMBER!W23</f>
        <v>0</v>
      </c>
      <c r="O24" s="125">
        <f>NOVEMBER!X23</f>
        <v>0</v>
      </c>
      <c r="P24" s="126">
        <f>NOVEMBER!Y23</f>
        <v>0</v>
      </c>
      <c r="Q24" s="222" t="b">
        <f>IF(LEFT(NOVEMBER!L23,1)="V",NOVEMBER!R23+NOVEMBER!U23)</f>
        <v>0</v>
      </c>
      <c r="R24" s="241">
        <f>NOVEMBER!Z23</f>
        <v>0</v>
      </c>
      <c r="S24" s="242">
        <f>NOVEMBER!AB23</f>
        <v>0</v>
      </c>
    </row>
    <row r="25" spans="1:19" ht="12.75" customHeight="1" x14ac:dyDescent="0.2">
      <c r="A25" s="717"/>
      <c r="B25" s="120">
        <f>NOVEMBER!C24</f>
        <v>0</v>
      </c>
      <c r="C25" s="121">
        <f>NOVEMBER!D24</f>
        <v>0</v>
      </c>
      <c r="D25" s="121">
        <f>NOVEMBER!E24</f>
        <v>0</v>
      </c>
      <c r="E25" s="121">
        <f>NOVEMBER!F24</f>
        <v>0</v>
      </c>
      <c r="F25" s="122">
        <f t="shared" si="0"/>
        <v>0</v>
      </c>
      <c r="G25" s="123">
        <f>NOVEMBER!H24</f>
        <v>0</v>
      </c>
      <c r="H25" s="181">
        <f>NOVEMBER!I24</f>
        <v>0</v>
      </c>
      <c r="I25" s="160">
        <f>NOVEMBER!R24</f>
        <v>0</v>
      </c>
      <c r="J25" s="123">
        <f>NOVEMBER!S24</f>
        <v>0</v>
      </c>
      <c r="K25" s="176">
        <f>NOVEMBER!T24</f>
        <v>0</v>
      </c>
      <c r="L25" s="120">
        <f>NOVEMBER!U24</f>
        <v>0</v>
      </c>
      <c r="M25" s="123">
        <f>NOVEMBER!V24</f>
        <v>0</v>
      </c>
      <c r="N25" s="123">
        <f>NOVEMBER!W24</f>
        <v>0</v>
      </c>
      <c r="O25" s="125">
        <f>NOVEMBER!X24</f>
        <v>0</v>
      </c>
      <c r="P25" s="126">
        <f>NOVEMBER!Y24</f>
        <v>0</v>
      </c>
      <c r="Q25" s="222" t="b">
        <f>IF(LEFT(NOVEMBER!L24,1)="V",NOVEMBER!R24+NOVEMBER!U24)</f>
        <v>0</v>
      </c>
      <c r="R25" s="241">
        <f>NOVEMBER!Z24</f>
        <v>0</v>
      </c>
      <c r="S25" s="242">
        <f>NOVEMBER!AB24</f>
        <v>0</v>
      </c>
    </row>
    <row r="26" spans="1:19" ht="13.5" customHeight="1" thickBot="1" x14ac:dyDescent="0.25">
      <c r="A26" s="718"/>
      <c r="B26" s="127" t="e">
        <f>NOVEMBER!C25</f>
        <v>#REF!</v>
      </c>
      <c r="C26" s="128">
        <f>NOVEMBER!D25</f>
        <v>0</v>
      </c>
      <c r="D26" s="128">
        <f>NOVEMBER!E25</f>
        <v>0</v>
      </c>
      <c r="E26" s="128">
        <f>NOVEMBER!F25</f>
        <v>0</v>
      </c>
      <c r="F26" s="129">
        <f t="shared" si="0"/>
        <v>0</v>
      </c>
      <c r="G26" s="130">
        <f>NOVEMBER!H25</f>
        <v>0</v>
      </c>
      <c r="H26" s="182">
        <f>NOVEMBER!I25</f>
        <v>0</v>
      </c>
      <c r="I26" s="161">
        <f>NOVEMBER!R25</f>
        <v>0</v>
      </c>
      <c r="J26" s="130">
        <f>NOVEMBER!S25</f>
        <v>0</v>
      </c>
      <c r="K26" s="178">
        <f>NOVEMBER!T25</f>
        <v>0</v>
      </c>
      <c r="L26" s="127">
        <f>NOVEMBER!U25</f>
        <v>0</v>
      </c>
      <c r="M26" s="130">
        <f>NOVEMBER!V25</f>
        <v>0</v>
      </c>
      <c r="N26" s="130">
        <f>NOVEMBER!W25</f>
        <v>0</v>
      </c>
      <c r="O26" s="132">
        <f>NOVEMBER!X25</f>
        <v>0</v>
      </c>
      <c r="P26" s="133">
        <f>NOVEMBER!Y25</f>
        <v>0</v>
      </c>
      <c r="Q26" s="224" t="b">
        <f>IF(LEFT(NOVEMBER!L25,1)="V",NOVEMBER!R25+NOVEMBER!U25)</f>
        <v>0</v>
      </c>
      <c r="R26" s="245">
        <f>NOVEMBER!Z25</f>
        <v>0</v>
      </c>
      <c r="S26" s="246">
        <f>NOVEMBER!AB25</f>
        <v>0</v>
      </c>
    </row>
    <row r="27" spans="1:19" ht="12.75" customHeight="1" x14ac:dyDescent="0.2">
      <c r="A27" s="716">
        <f>NOVEMBER!B26</f>
        <v>43043</v>
      </c>
      <c r="B27" s="113">
        <f>NOVEMBER!C26</f>
        <v>0</v>
      </c>
      <c r="C27" s="114">
        <f>NOVEMBER!D26</f>
        <v>0</v>
      </c>
      <c r="D27" s="114">
        <f>NOVEMBER!E26</f>
        <v>0</v>
      </c>
      <c r="E27" s="114">
        <f>NOVEMBER!F26</f>
        <v>0</v>
      </c>
      <c r="F27" s="115">
        <f t="shared" si="0"/>
        <v>0</v>
      </c>
      <c r="G27" s="116">
        <f>NOVEMBER!H26</f>
        <v>0</v>
      </c>
      <c r="H27" s="180">
        <f>NOVEMBER!I26</f>
        <v>0</v>
      </c>
      <c r="I27" s="159">
        <f>NOVEMBER!R26</f>
        <v>0</v>
      </c>
      <c r="J27" s="116">
        <f>NOVEMBER!S26</f>
        <v>0</v>
      </c>
      <c r="K27" s="175">
        <f>NOVEMBER!T26</f>
        <v>0</v>
      </c>
      <c r="L27" s="113">
        <f>NOVEMBER!U26</f>
        <v>0</v>
      </c>
      <c r="M27" s="116">
        <f>NOVEMBER!V26</f>
        <v>0</v>
      </c>
      <c r="N27" s="116">
        <f>NOVEMBER!W26</f>
        <v>0</v>
      </c>
      <c r="O27" s="118">
        <f>NOVEMBER!X26</f>
        <v>0</v>
      </c>
      <c r="P27" s="119">
        <f>NOVEMBER!Y26</f>
        <v>0</v>
      </c>
      <c r="Q27" s="225" t="b">
        <f>IF(LEFT(NOVEMBER!L26,1)="V",NOVEMBER!R26+NOVEMBER!U26)</f>
        <v>0</v>
      </c>
      <c r="R27" s="239">
        <f>NOVEMBER!Z26</f>
        <v>0</v>
      </c>
      <c r="S27" s="240">
        <f>NOVEMBER!AB26</f>
        <v>0</v>
      </c>
    </row>
    <row r="28" spans="1:19" ht="12.75" customHeight="1" x14ac:dyDescent="0.2">
      <c r="A28" s="717"/>
      <c r="B28" s="120">
        <f>NOVEMBER!C27</f>
        <v>0</v>
      </c>
      <c r="C28" s="121">
        <f>NOVEMBER!D27</f>
        <v>0</v>
      </c>
      <c r="D28" s="121">
        <f>NOVEMBER!E27</f>
        <v>0</v>
      </c>
      <c r="E28" s="121">
        <f>NOVEMBER!F27</f>
        <v>0</v>
      </c>
      <c r="F28" s="122">
        <f t="shared" si="0"/>
        <v>0</v>
      </c>
      <c r="G28" s="123">
        <f>NOVEMBER!H27</f>
        <v>0</v>
      </c>
      <c r="H28" s="181">
        <f>NOVEMBER!I27</f>
        <v>0</v>
      </c>
      <c r="I28" s="160">
        <f>NOVEMBER!R27</f>
        <v>0</v>
      </c>
      <c r="J28" s="123">
        <f>NOVEMBER!S27</f>
        <v>0</v>
      </c>
      <c r="K28" s="176">
        <f>NOVEMBER!T27</f>
        <v>0</v>
      </c>
      <c r="L28" s="120">
        <f>NOVEMBER!U27</f>
        <v>0</v>
      </c>
      <c r="M28" s="123">
        <f>NOVEMBER!V27</f>
        <v>0</v>
      </c>
      <c r="N28" s="123">
        <f>NOVEMBER!W27</f>
        <v>0</v>
      </c>
      <c r="O28" s="125">
        <f>NOVEMBER!X27</f>
        <v>0</v>
      </c>
      <c r="P28" s="126">
        <f>NOVEMBER!Y27</f>
        <v>0</v>
      </c>
      <c r="Q28" s="222" t="b">
        <f>IF(LEFT(NOVEMBER!L27,1)="V",NOVEMBER!R27+NOVEMBER!U27)</f>
        <v>0</v>
      </c>
      <c r="R28" s="241">
        <f>NOVEMBER!Z27</f>
        <v>0</v>
      </c>
      <c r="S28" s="242">
        <f>NOVEMBER!AB27</f>
        <v>0</v>
      </c>
    </row>
    <row r="29" spans="1:19" ht="12.75" customHeight="1" x14ac:dyDescent="0.2">
      <c r="A29" s="717"/>
      <c r="B29" s="120">
        <f>NOVEMBER!C28</f>
        <v>0</v>
      </c>
      <c r="C29" s="121">
        <f>NOVEMBER!D28</f>
        <v>0</v>
      </c>
      <c r="D29" s="121">
        <f>NOVEMBER!E28</f>
        <v>0</v>
      </c>
      <c r="E29" s="121">
        <f>NOVEMBER!F28</f>
        <v>0</v>
      </c>
      <c r="F29" s="122">
        <f t="shared" si="0"/>
        <v>0</v>
      </c>
      <c r="G29" s="123">
        <f>NOVEMBER!H28</f>
        <v>0</v>
      </c>
      <c r="H29" s="181">
        <f>NOVEMBER!I28</f>
        <v>0</v>
      </c>
      <c r="I29" s="160">
        <f>NOVEMBER!R28</f>
        <v>0</v>
      </c>
      <c r="J29" s="123">
        <f>NOVEMBER!S28</f>
        <v>0</v>
      </c>
      <c r="K29" s="176">
        <f>NOVEMBER!T28</f>
        <v>0</v>
      </c>
      <c r="L29" s="120">
        <f>NOVEMBER!U28</f>
        <v>0</v>
      </c>
      <c r="M29" s="123">
        <f>NOVEMBER!V28</f>
        <v>0</v>
      </c>
      <c r="N29" s="123">
        <f>NOVEMBER!W28</f>
        <v>0</v>
      </c>
      <c r="O29" s="125">
        <f>NOVEMBER!X28</f>
        <v>0</v>
      </c>
      <c r="P29" s="126">
        <f>NOVEMBER!Y28</f>
        <v>0</v>
      </c>
      <c r="Q29" s="222" t="b">
        <f>IF(LEFT(NOVEMBER!L28,1)="V",NOVEMBER!R28+NOVEMBER!U28)</f>
        <v>0</v>
      </c>
      <c r="R29" s="241">
        <f>NOVEMBER!Z28</f>
        <v>0</v>
      </c>
      <c r="S29" s="242">
        <f>NOVEMBER!AB28</f>
        <v>0</v>
      </c>
    </row>
    <row r="30" spans="1:19" ht="12.75" customHeight="1" x14ac:dyDescent="0.2">
      <c r="A30" s="717"/>
      <c r="B30" s="120">
        <f>NOVEMBER!C29</f>
        <v>0</v>
      </c>
      <c r="C30" s="121">
        <f>NOVEMBER!D29</f>
        <v>0</v>
      </c>
      <c r="D30" s="121">
        <f>NOVEMBER!E29</f>
        <v>0</v>
      </c>
      <c r="E30" s="121">
        <f>NOVEMBER!F29</f>
        <v>0</v>
      </c>
      <c r="F30" s="122">
        <f t="shared" si="0"/>
        <v>0</v>
      </c>
      <c r="G30" s="123">
        <f>NOVEMBER!H29</f>
        <v>0</v>
      </c>
      <c r="H30" s="181">
        <f>NOVEMBER!I29</f>
        <v>0</v>
      </c>
      <c r="I30" s="160">
        <f>NOVEMBER!R29</f>
        <v>0</v>
      </c>
      <c r="J30" s="123">
        <f>NOVEMBER!S29</f>
        <v>0</v>
      </c>
      <c r="K30" s="176">
        <f>NOVEMBER!T29</f>
        <v>0</v>
      </c>
      <c r="L30" s="120">
        <f>NOVEMBER!U29</f>
        <v>0</v>
      </c>
      <c r="M30" s="123">
        <f>NOVEMBER!V29</f>
        <v>0</v>
      </c>
      <c r="N30" s="123">
        <f>NOVEMBER!W29</f>
        <v>0</v>
      </c>
      <c r="O30" s="125">
        <f>NOVEMBER!X29</f>
        <v>0</v>
      </c>
      <c r="P30" s="126">
        <f>NOVEMBER!Y29</f>
        <v>0</v>
      </c>
      <c r="Q30" s="222" t="b">
        <f>IF(LEFT(NOVEMBER!L29,1)="V",NOVEMBER!R29+NOVEMBER!U29)</f>
        <v>0</v>
      </c>
      <c r="R30" s="241">
        <f>NOVEMBER!Z29</f>
        <v>0</v>
      </c>
      <c r="S30" s="242">
        <f>NOVEMBER!AB29</f>
        <v>0</v>
      </c>
    </row>
    <row r="31" spans="1:19" ht="13.5" customHeight="1" thickBot="1" x14ac:dyDescent="0.25">
      <c r="A31" s="718"/>
      <c r="B31" s="127" t="e">
        <f>NOVEMBER!C30</f>
        <v>#REF!</v>
      </c>
      <c r="C31" s="128">
        <f>NOVEMBER!D30</f>
        <v>0</v>
      </c>
      <c r="D31" s="128">
        <f>NOVEMBER!E30</f>
        <v>0</v>
      </c>
      <c r="E31" s="128">
        <f>NOVEMBER!F30</f>
        <v>0</v>
      </c>
      <c r="F31" s="129">
        <f t="shared" si="0"/>
        <v>0</v>
      </c>
      <c r="G31" s="130">
        <f>NOVEMBER!H30</f>
        <v>0</v>
      </c>
      <c r="H31" s="182">
        <f>NOVEMBER!I30</f>
        <v>0</v>
      </c>
      <c r="I31" s="161">
        <f>NOVEMBER!R30</f>
        <v>0</v>
      </c>
      <c r="J31" s="130">
        <f>NOVEMBER!S30</f>
        <v>0</v>
      </c>
      <c r="K31" s="178">
        <f>NOVEMBER!T30</f>
        <v>0</v>
      </c>
      <c r="L31" s="127">
        <f>NOVEMBER!U30</f>
        <v>0</v>
      </c>
      <c r="M31" s="130">
        <f>NOVEMBER!V30</f>
        <v>0</v>
      </c>
      <c r="N31" s="130">
        <f>NOVEMBER!W30</f>
        <v>0</v>
      </c>
      <c r="O31" s="132">
        <f>NOVEMBER!X30</f>
        <v>0</v>
      </c>
      <c r="P31" s="133">
        <f>NOVEMBER!Y30</f>
        <v>0</v>
      </c>
      <c r="Q31" s="223" t="b">
        <f>IF(LEFT(NOVEMBER!L30,1)="V",NOVEMBER!R30+NOVEMBER!U30)</f>
        <v>0</v>
      </c>
      <c r="R31" s="243">
        <f>NOVEMBER!Z30</f>
        <v>0</v>
      </c>
      <c r="S31" s="244">
        <f>NOVEMBER!AB30</f>
        <v>0</v>
      </c>
    </row>
    <row r="32" spans="1:19" ht="12.75" customHeight="1" x14ac:dyDescent="0.2">
      <c r="A32" s="716">
        <f>NOVEMBER!B31</f>
        <v>43044</v>
      </c>
      <c r="B32" s="113">
        <f>NOVEMBER!C31</f>
        <v>0</v>
      </c>
      <c r="C32" s="114">
        <f>NOVEMBER!D31</f>
        <v>0</v>
      </c>
      <c r="D32" s="114">
        <f>NOVEMBER!E31</f>
        <v>0</v>
      </c>
      <c r="E32" s="114">
        <f>NOVEMBER!F31</f>
        <v>0</v>
      </c>
      <c r="F32" s="115">
        <f t="shared" si="0"/>
        <v>0</v>
      </c>
      <c r="G32" s="116">
        <f>NOVEMBER!H31</f>
        <v>0</v>
      </c>
      <c r="H32" s="180">
        <f>NOVEMBER!I31</f>
        <v>0</v>
      </c>
      <c r="I32" s="159">
        <f>NOVEMBER!R31</f>
        <v>0</v>
      </c>
      <c r="J32" s="116">
        <f>NOVEMBER!S31</f>
        <v>0</v>
      </c>
      <c r="K32" s="175">
        <f>NOVEMBER!T31</f>
        <v>0</v>
      </c>
      <c r="L32" s="113">
        <f>NOVEMBER!U31</f>
        <v>0</v>
      </c>
      <c r="M32" s="116">
        <f>NOVEMBER!V31</f>
        <v>0</v>
      </c>
      <c r="N32" s="116">
        <f>NOVEMBER!W31</f>
        <v>0</v>
      </c>
      <c r="O32" s="118">
        <f>NOVEMBER!X31</f>
        <v>0</v>
      </c>
      <c r="P32" s="119">
        <f>NOVEMBER!Y31</f>
        <v>0</v>
      </c>
      <c r="Q32" s="221" t="b">
        <f>IF(LEFT(NOVEMBER!L31,1)="V",NOVEMBER!R31+NOVEMBER!U31)</f>
        <v>0</v>
      </c>
      <c r="R32" s="247">
        <f>NOVEMBER!Z31</f>
        <v>0</v>
      </c>
      <c r="S32" s="248">
        <f>NOVEMBER!AB31</f>
        <v>0</v>
      </c>
    </row>
    <row r="33" spans="1:19" ht="12.75" customHeight="1" x14ac:dyDescent="0.2">
      <c r="A33" s="717"/>
      <c r="B33" s="120">
        <f>NOVEMBER!C32</f>
        <v>0</v>
      </c>
      <c r="C33" s="121">
        <f>NOVEMBER!D32</f>
        <v>0</v>
      </c>
      <c r="D33" s="121">
        <f>NOVEMBER!E32</f>
        <v>0</v>
      </c>
      <c r="E33" s="121">
        <f>NOVEMBER!F32</f>
        <v>0</v>
      </c>
      <c r="F33" s="122">
        <f t="shared" si="0"/>
        <v>0</v>
      </c>
      <c r="G33" s="123">
        <f>NOVEMBER!H32</f>
        <v>0</v>
      </c>
      <c r="H33" s="181">
        <f>NOVEMBER!I32</f>
        <v>0</v>
      </c>
      <c r="I33" s="160">
        <f>NOVEMBER!R32</f>
        <v>0</v>
      </c>
      <c r="J33" s="123">
        <f>NOVEMBER!S32</f>
        <v>0</v>
      </c>
      <c r="K33" s="176">
        <f>NOVEMBER!T32</f>
        <v>0</v>
      </c>
      <c r="L33" s="120">
        <f>NOVEMBER!U32</f>
        <v>0</v>
      </c>
      <c r="M33" s="123">
        <f>NOVEMBER!V32</f>
        <v>0</v>
      </c>
      <c r="N33" s="123">
        <f>NOVEMBER!W32</f>
        <v>0</v>
      </c>
      <c r="O33" s="125">
        <f>NOVEMBER!X32</f>
        <v>0</v>
      </c>
      <c r="P33" s="126">
        <f>NOVEMBER!Y32</f>
        <v>0</v>
      </c>
      <c r="Q33" s="222" t="b">
        <f>IF(LEFT(NOVEMBER!L32,1)="V",NOVEMBER!R32+NOVEMBER!U32)</f>
        <v>0</v>
      </c>
      <c r="R33" s="241">
        <f>NOVEMBER!Z32</f>
        <v>0</v>
      </c>
      <c r="S33" s="242">
        <f>NOVEMBER!AB32</f>
        <v>0</v>
      </c>
    </row>
    <row r="34" spans="1:19" ht="12.75" customHeight="1" x14ac:dyDescent="0.2">
      <c r="A34" s="717"/>
      <c r="B34" s="120">
        <f>NOVEMBER!C33</f>
        <v>0</v>
      </c>
      <c r="C34" s="121">
        <f>NOVEMBER!D33</f>
        <v>0</v>
      </c>
      <c r="D34" s="121">
        <f>NOVEMBER!E33</f>
        <v>0</v>
      </c>
      <c r="E34" s="121">
        <f>NOVEMBER!F33</f>
        <v>0</v>
      </c>
      <c r="F34" s="122">
        <f t="shared" si="0"/>
        <v>0</v>
      </c>
      <c r="G34" s="123">
        <f>NOVEMBER!H33</f>
        <v>0</v>
      </c>
      <c r="H34" s="181">
        <f>NOVEMBER!I33</f>
        <v>0</v>
      </c>
      <c r="I34" s="160">
        <f>NOVEMBER!R33</f>
        <v>0</v>
      </c>
      <c r="J34" s="123">
        <f>NOVEMBER!S33</f>
        <v>0</v>
      </c>
      <c r="K34" s="176">
        <f>NOVEMBER!T33</f>
        <v>0</v>
      </c>
      <c r="L34" s="120">
        <f>NOVEMBER!U33</f>
        <v>0</v>
      </c>
      <c r="M34" s="123">
        <f>NOVEMBER!V33</f>
        <v>0</v>
      </c>
      <c r="N34" s="123">
        <f>NOVEMBER!W33</f>
        <v>0</v>
      </c>
      <c r="O34" s="125">
        <f>NOVEMBER!X33</f>
        <v>0</v>
      </c>
      <c r="P34" s="126">
        <f>NOVEMBER!Y33</f>
        <v>0</v>
      </c>
      <c r="Q34" s="222" t="b">
        <f>IF(LEFT(NOVEMBER!L33,1)="V",NOVEMBER!R33+NOVEMBER!U33)</f>
        <v>0</v>
      </c>
      <c r="R34" s="241">
        <f>NOVEMBER!Z33</f>
        <v>0</v>
      </c>
      <c r="S34" s="242">
        <f>NOVEMBER!AB33</f>
        <v>0</v>
      </c>
    </row>
    <row r="35" spans="1:19" ht="12.75" customHeight="1" x14ac:dyDescent="0.2">
      <c r="A35" s="717"/>
      <c r="B35" s="120">
        <f>NOVEMBER!C34</f>
        <v>0</v>
      </c>
      <c r="C35" s="121">
        <f>NOVEMBER!D34</f>
        <v>0</v>
      </c>
      <c r="D35" s="121">
        <f>NOVEMBER!E34</f>
        <v>0</v>
      </c>
      <c r="E35" s="121">
        <f>NOVEMBER!F34</f>
        <v>0</v>
      </c>
      <c r="F35" s="122">
        <f t="shared" si="0"/>
        <v>0</v>
      </c>
      <c r="G35" s="123">
        <f>NOVEMBER!H34</f>
        <v>0</v>
      </c>
      <c r="H35" s="181">
        <f>NOVEMBER!I34</f>
        <v>0</v>
      </c>
      <c r="I35" s="160">
        <f>NOVEMBER!R34</f>
        <v>0</v>
      </c>
      <c r="J35" s="123">
        <f>NOVEMBER!S34</f>
        <v>0</v>
      </c>
      <c r="K35" s="176">
        <f>NOVEMBER!T34</f>
        <v>0</v>
      </c>
      <c r="L35" s="120">
        <f>NOVEMBER!U34</f>
        <v>0</v>
      </c>
      <c r="M35" s="123">
        <f>NOVEMBER!V34</f>
        <v>0</v>
      </c>
      <c r="N35" s="123">
        <f>NOVEMBER!W34</f>
        <v>0</v>
      </c>
      <c r="O35" s="125">
        <f>NOVEMBER!X34</f>
        <v>0</v>
      </c>
      <c r="P35" s="126">
        <f>NOVEMBER!Y34</f>
        <v>0</v>
      </c>
      <c r="Q35" s="222" t="b">
        <f>IF(LEFT(NOVEMBER!L34,1)="V",NOVEMBER!R34+NOVEMBER!U34)</f>
        <v>0</v>
      </c>
      <c r="R35" s="241">
        <f>NOVEMBER!Z34</f>
        <v>0</v>
      </c>
      <c r="S35" s="242">
        <f>NOVEMBER!AB34</f>
        <v>0</v>
      </c>
    </row>
    <row r="36" spans="1:19" ht="13.5" customHeight="1" thickBot="1" x14ac:dyDescent="0.25">
      <c r="A36" s="718"/>
      <c r="B36" s="127" t="e">
        <f>NOVEMBER!C35</f>
        <v>#REF!</v>
      </c>
      <c r="C36" s="128">
        <f>NOVEMBER!D35</f>
        <v>0</v>
      </c>
      <c r="D36" s="128">
        <f>NOVEMBER!E35</f>
        <v>0</v>
      </c>
      <c r="E36" s="128">
        <f>NOVEMBER!F35</f>
        <v>0</v>
      </c>
      <c r="F36" s="129">
        <f t="shared" si="0"/>
        <v>0</v>
      </c>
      <c r="G36" s="130">
        <f>NOVEMBER!H35</f>
        <v>0</v>
      </c>
      <c r="H36" s="182">
        <f>NOVEMBER!I35</f>
        <v>0</v>
      </c>
      <c r="I36" s="161">
        <f>NOVEMBER!R35</f>
        <v>0</v>
      </c>
      <c r="J36" s="130">
        <f>NOVEMBER!S35</f>
        <v>0</v>
      </c>
      <c r="K36" s="178">
        <f>NOVEMBER!T35</f>
        <v>0</v>
      </c>
      <c r="L36" s="127">
        <f>NOVEMBER!U35</f>
        <v>0</v>
      </c>
      <c r="M36" s="130">
        <f>NOVEMBER!V35</f>
        <v>0</v>
      </c>
      <c r="N36" s="130">
        <f>NOVEMBER!W35</f>
        <v>0</v>
      </c>
      <c r="O36" s="132">
        <f>NOVEMBER!X35</f>
        <v>0</v>
      </c>
      <c r="P36" s="133">
        <f>NOVEMBER!Y35</f>
        <v>0</v>
      </c>
      <c r="Q36" s="224" t="b">
        <f>IF(LEFT(NOVEMBER!L35,1)="V",NOVEMBER!R35+NOVEMBER!U35)</f>
        <v>0</v>
      </c>
      <c r="R36" s="245">
        <f>NOVEMBER!Z35</f>
        <v>0</v>
      </c>
      <c r="S36" s="246">
        <f>NOVEMBER!AB35</f>
        <v>0</v>
      </c>
    </row>
    <row r="37" spans="1:19" ht="12.75" customHeight="1" x14ac:dyDescent="0.2">
      <c r="A37" s="716">
        <f>NOVEMBER!B36</f>
        <v>43045</v>
      </c>
      <c r="B37" s="113">
        <f>NOVEMBER!C36</f>
        <v>0</v>
      </c>
      <c r="C37" s="114">
        <f>NOVEMBER!D36</f>
        <v>0</v>
      </c>
      <c r="D37" s="114">
        <f>NOVEMBER!E36</f>
        <v>0</v>
      </c>
      <c r="E37" s="114">
        <f>NOVEMBER!F36</f>
        <v>0</v>
      </c>
      <c r="F37" s="115">
        <f t="shared" si="0"/>
        <v>0</v>
      </c>
      <c r="G37" s="116">
        <f>NOVEMBER!H36</f>
        <v>0</v>
      </c>
      <c r="H37" s="180">
        <f>NOVEMBER!I36</f>
        <v>0</v>
      </c>
      <c r="I37" s="159">
        <f>NOVEMBER!R36</f>
        <v>0</v>
      </c>
      <c r="J37" s="116">
        <f>NOVEMBER!S36</f>
        <v>0</v>
      </c>
      <c r="K37" s="175">
        <f>NOVEMBER!T36</f>
        <v>0</v>
      </c>
      <c r="L37" s="113">
        <f>NOVEMBER!U36</f>
        <v>0</v>
      </c>
      <c r="M37" s="116">
        <f>NOVEMBER!V36</f>
        <v>0</v>
      </c>
      <c r="N37" s="116">
        <f>NOVEMBER!W36</f>
        <v>0</v>
      </c>
      <c r="O37" s="118">
        <f>NOVEMBER!X36</f>
        <v>0</v>
      </c>
      <c r="P37" s="119">
        <f>NOVEMBER!Y36</f>
        <v>0</v>
      </c>
      <c r="Q37" s="225" t="b">
        <f>IF(LEFT(NOVEMBER!L36,1)="V",NOVEMBER!R36+NOVEMBER!U36)</f>
        <v>0</v>
      </c>
      <c r="R37" s="239">
        <f>NOVEMBER!Z36</f>
        <v>0</v>
      </c>
      <c r="S37" s="240">
        <f>NOVEMBER!AB36</f>
        <v>0</v>
      </c>
    </row>
    <row r="38" spans="1:19" ht="12.75" customHeight="1" x14ac:dyDescent="0.2">
      <c r="A38" s="717"/>
      <c r="B38" s="120">
        <f>NOVEMBER!C37</f>
        <v>0</v>
      </c>
      <c r="C38" s="121">
        <f>NOVEMBER!D37</f>
        <v>0</v>
      </c>
      <c r="D38" s="121">
        <f>NOVEMBER!E37</f>
        <v>0</v>
      </c>
      <c r="E38" s="121">
        <f>NOVEMBER!F37</f>
        <v>0</v>
      </c>
      <c r="F38" s="122">
        <f t="shared" si="0"/>
        <v>0</v>
      </c>
      <c r="G38" s="123">
        <f>NOVEMBER!H37</f>
        <v>0</v>
      </c>
      <c r="H38" s="181">
        <f>NOVEMBER!I37</f>
        <v>0</v>
      </c>
      <c r="I38" s="160">
        <f>NOVEMBER!R37</f>
        <v>0</v>
      </c>
      <c r="J38" s="123">
        <f>NOVEMBER!S37</f>
        <v>0</v>
      </c>
      <c r="K38" s="176">
        <f>NOVEMBER!T37</f>
        <v>0</v>
      </c>
      <c r="L38" s="120">
        <f>NOVEMBER!U37</f>
        <v>0</v>
      </c>
      <c r="M38" s="123">
        <f>NOVEMBER!V37</f>
        <v>0</v>
      </c>
      <c r="N38" s="123">
        <f>NOVEMBER!W37</f>
        <v>0</v>
      </c>
      <c r="O38" s="125">
        <f>NOVEMBER!X37</f>
        <v>0</v>
      </c>
      <c r="P38" s="126">
        <f>NOVEMBER!Y37</f>
        <v>0</v>
      </c>
      <c r="Q38" s="222" t="b">
        <f>IF(LEFT(NOVEMBER!L37,1)="V",NOVEMBER!R37+NOVEMBER!U37)</f>
        <v>0</v>
      </c>
      <c r="R38" s="241">
        <f>NOVEMBER!Z37</f>
        <v>0</v>
      </c>
      <c r="S38" s="242">
        <f>NOVEMBER!AB37</f>
        <v>0</v>
      </c>
    </row>
    <row r="39" spans="1:19" ht="12.75" customHeight="1" x14ac:dyDescent="0.2">
      <c r="A39" s="717"/>
      <c r="B39" s="120">
        <f>NOVEMBER!C38</f>
        <v>0</v>
      </c>
      <c r="C39" s="121">
        <f>NOVEMBER!D38</f>
        <v>0</v>
      </c>
      <c r="D39" s="121">
        <f>NOVEMBER!E38</f>
        <v>0</v>
      </c>
      <c r="E39" s="121">
        <f>NOVEMBER!F38</f>
        <v>0</v>
      </c>
      <c r="F39" s="122">
        <f t="shared" si="0"/>
        <v>0</v>
      </c>
      <c r="G39" s="123">
        <f>NOVEMBER!H38</f>
        <v>0</v>
      </c>
      <c r="H39" s="181">
        <f>NOVEMBER!I38</f>
        <v>0</v>
      </c>
      <c r="I39" s="160">
        <f>NOVEMBER!R38</f>
        <v>0</v>
      </c>
      <c r="J39" s="123">
        <f>NOVEMBER!S38</f>
        <v>0</v>
      </c>
      <c r="K39" s="176">
        <f>NOVEMBER!T38</f>
        <v>0</v>
      </c>
      <c r="L39" s="120">
        <f>NOVEMBER!U38</f>
        <v>0</v>
      </c>
      <c r="M39" s="123">
        <f>NOVEMBER!V38</f>
        <v>0</v>
      </c>
      <c r="N39" s="123">
        <f>NOVEMBER!W38</f>
        <v>0</v>
      </c>
      <c r="O39" s="125">
        <f>NOVEMBER!X38</f>
        <v>0</v>
      </c>
      <c r="P39" s="126">
        <f>NOVEMBER!Y38</f>
        <v>0</v>
      </c>
      <c r="Q39" s="222" t="b">
        <f>IF(LEFT(NOVEMBER!L38,1)="V",NOVEMBER!R38+NOVEMBER!U38)</f>
        <v>0</v>
      </c>
      <c r="R39" s="241">
        <f>NOVEMBER!Z38</f>
        <v>0</v>
      </c>
      <c r="S39" s="242">
        <f>NOVEMBER!AB38</f>
        <v>0</v>
      </c>
    </row>
    <row r="40" spans="1:19" ht="12.75" customHeight="1" x14ac:dyDescent="0.2">
      <c r="A40" s="717"/>
      <c r="B40" s="120">
        <f>NOVEMBER!C39</f>
        <v>0</v>
      </c>
      <c r="C40" s="121">
        <f>NOVEMBER!D39</f>
        <v>0</v>
      </c>
      <c r="D40" s="121">
        <f>NOVEMBER!E39</f>
        <v>0</v>
      </c>
      <c r="E40" s="121">
        <f>NOVEMBER!F39</f>
        <v>0</v>
      </c>
      <c r="F40" s="122">
        <f t="shared" si="0"/>
        <v>0</v>
      </c>
      <c r="G40" s="123">
        <f>NOVEMBER!H39</f>
        <v>0</v>
      </c>
      <c r="H40" s="181">
        <f>NOVEMBER!I39</f>
        <v>0</v>
      </c>
      <c r="I40" s="160">
        <f>NOVEMBER!R39</f>
        <v>0</v>
      </c>
      <c r="J40" s="123">
        <f>NOVEMBER!S39</f>
        <v>0</v>
      </c>
      <c r="K40" s="176">
        <f>NOVEMBER!T39</f>
        <v>0</v>
      </c>
      <c r="L40" s="120">
        <f>NOVEMBER!U39</f>
        <v>0</v>
      </c>
      <c r="M40" s="123">
        <f>NOVEMBER!V39</f>
        <v>0</v>
      </c>
      <c r="N40" s="123">
        <f>NOVEMBER!W39</f>
        <v>0</v>
      </c>
      <c r="O40" s="125">
        <f>NOVEMBER!X39</f>
        <v>0</v>
      </c>
      <c r="P40" s="126">
        <f>NOVEMBER!Y39</f>
        <v>0</v>
      </c>
      <c r="Q40" s="222" t="b">
        <f>IF(LEFT(NOVEMBER!L39,1)="V",NOVEMBER!R39+NOVEMBER!U39)</f>
        <v>0</v>
      </c>
      <c r="R40" s="241">
        <f>NOVEMBER!Z39</f>
        <v>0</v>
      </c>
      <c r="S40" s="242">
        <f>NOVEMBER!AB39</f>
        <v>0</v>
      </c>
    </row>
    <row r="41" spans="1:19" ht="13.5" customHeight="1" thickBot="1" x14ac:dyDescent="0.25">
      <c r="A41" s="718"/>
      <c r="B41" s="127" t="e">
        <f>NOVEMBER!C40</f>
        <v>#REF!</v>
      </c>
      <c r="C41" s="128">
        <f>NOVEMBER!D40</f>
        <v>0</v>
      </c>
      <c r="D41" s="128">
        <f>NOVEMBER!E40</f>
        <v>0</v>
      </c>
      <c r="E41" s="128">
        <f>NOVEMBER!F40</f>
        <v>0</v>
      </c>
      <c r="F41" s="129">
        <f t="shared" si="0"/>
        <v>0</v>
      </c>
      <c r="G41" s="130">
        <f>NOVEMBER!H40</f>
        <v>0</v>
      </c>
      <c r="H41" s="182">
        <f>NOVEMBER!I40</f>
        <v>0</v>
      </c>
      <c r="I41" s="161">
        <f>NOVEMBER!R40</f>
        <v>0</v>
      </c>
      <c r="J41" s="130">
        <f>NOVEMBER!S40</f>
        <v>0</v>
      </c>
      <c r="K41" s="178">
        <f>NOVEMBER!T40</f>
        <v>0</v>
      </c>
      <c r="L41" s="127">
        <f>NOVEMBER!U40</f>
        <v>0</v>
      </c>
      <c r="M41" s="130">
        <f>NOVEMBER!V40</f>
        <v>0</v>
      </c>
      <c r="N41" s="130">
        <f>NOVEMBER!W40</f>
        <v>0</v>
      </c>
      <c r="O41" s="132">
        <f>NOVEMBER!X40</f>
        <v>0</v>
      </c>
      <c r="P41" s="133">
        <f>NOVEMBER!Y40</f>
        <v>0</v>
      </c>
      <c r="Q41" s="223" t="b">
        <f>IF(LEFT(NOVEMBER!L40,1)="V",NOVEMBER!R40+NOVEMBER!U40)</f>
        <v>0</v>
      </c>
      <c r="R41" s="243">
        <f>NOVEMBER!Z40</f>
        <v>0</v>
      </c>
      <c r="S41" s="244">
        <f>NOVEMBER!AB40</f>
        <v>0</v>
      </c>
    </row>
    <row r="42" spans="1:19" ht="12.75" customHeight="1" x14ac:dyDescent="0.2">
      <c r="A42" s="716">
        <f>NOVEMBER!B41</f>
        <v>43046</v>
      </c>
      <c r="B42" s="113">
        <f>NOVEMBER!C41</f>
        <v>0</v>
      </c>
      <c r="C42" s="114">
        <f>NOVEMBER!D41</f>
        <v>0</v>
      </c>
      <c r="D42" s="114">
        <f>NOVEMBER!E41</f>
        <v>0</v>
      </c>
      <c r="E42" s="114">
        <f>NOVEMBER!F41</f>
        <v>0</v>
      </c>
      <c r="F42" s="115">
        <f t="shared" si="0"/>
        <v>0</v>
      </c>
      <c r="G42" s="116">
        <f>NOVEMBER!H41</f>
        <v>0</v>
      </c>
      <c r="H42" s="180">
        <f>NOVEMBER!I41</f>
        <v>0</v>
      </c>
      <c r="I42" s="159">
        <f>NOVEMBER!R41</f>
        <v>0</v>
      </c>
      <c r="J42" s="116">
        <f>NOVEMBER!S41</f>
        <v>0</v>
      </c>
      <c r="K42" s="175">
        <f>NOVEMBER!T41</f>
        <v>0</v>
      </c>
      <c r="L42" s="113">
        <f>NOVEMBER!U41</f>
        <v>0</v>
      </c>
      <c r="M42" s="116">
        <f>NOVEMBER!V41</f>
        <v>0</v>
      </c>
      <c r="N42" s="116">
        <f>NOVEMBER!W41</f>
        <v>0</v>
      </c>
      <c r="O42" s="118">
        <f>NOVEMBER!X41</f>
        <v>0</v>
      </c>
      <c r="P42" s="119">
        <f>NOVEMBER!Y41</f>
        <v>0</v>
      </c>
      <c r="Q42" s="221" t="b">
        <f>IF(LEFT(NOVEMBER!L41,1)="V",NOVEMBER!R41+NOVEMBER!U41)</f>
        <v>0</v>
      </c>
      <c r="R42" s="239">
        <f>NOVEMBER!Z41</f>
        <v>0</v>
      </c>
      <c r="S42" s="240">
        <f>NOVEMBER!AB41</f>
        <v>0</v>
      </c>
    </row>
    <row r="43" spans="1:19" ht="12.75" customHeight="1" x14ac:dyDescent="0.2">
      <c r="A43" s="717"/>
      <c r="B43" s="120">
        <f>NOVEMBER!C42</f>
        <v>0</v>
      </c>
      <c r="C43" s="121">
        <f>NOVEMBER!D42</f>
        <v>0</v>
      </c>
      <c r="D43" s="121">
        <f>NOVEMBER!E42</f>
        <v>0</v>
      </c>
      <c r="E43" s="121">
        <f>NOVEMBER!F42</f>
        <v>0</v>
      </c>
      <c r="F43" s="122">
        <f t="shared" si="0"/>
        <v>0</v>
      </c>
      <c r="G43" s="123">
        <f>NOVEMBER!H42</f>
        <v>0</v>
      </c>
      <c r="H43" s="181">
        <f>NOVEMBER!I42</f>
        <v>0</v>
      </c>
      <c r="I43" s="160">
        <f>NOVEMBER!R42</f>
        <v>0</v>
      </c>
      <c r="J43" s="123">
        <f>NOVEMBER!S42</f>
        <v>0</v>
      </c>
      <c r="K43" s="176">
        <f>NOVEMBER!T42</f>
        <v>0</v>
      </c>
      <c r="L43" s="120">
        <f>NOVEMBER!U42</f>
        <v>0</v>
      </c>
      <c r="M43" s="123">
        <f>NOVEMBER!V42</f>
        <v>0</v>
      </c>
      <c r="N43" s="123">
        <f>NOVEMBER!W42</f>
        <v>0</v>
      </c>
      <c r="O43" s="125">
        <f>NOVEMBER!X42</f>
        <v>0</v>
      </c>
      <c r="P43" s="126">
        <f>NOVEMBER!Y42</f>
        <v>0</v>
      </c>
      <c r="Q43" s="222" t="b">
        <f>IF(LEFT(NOVEMBER!L42,1)="V",NOVEMBER!R42+NOVEMBER!U42)</f>
        <v>0</v>
      </c>
      <c r="R43" s="241">
        <f>NOVEMBER!Z42</f>
        <v>0</v>
      </c>
      <c r="S43" s="242">
        <f>NOVEMBER!AB42</f>
        <v>0</v>
      </c>
    </row>
    <row r="44" spans="1:19" ht="12.75" customHeight="1" x14ac:dyDescent="0.2">
      <c r="A44" s="717"/>
      <c r="B44" s="120">
        <f>NOVEMBER!C43</f>
        <v>0</v>
      </c>
      <c r="C44" s="121">
        <f>NOVEMBER!D43</f>
        <v>0</v>
      </c>
      <c r="D44" s="121">
        <f>NOVEMBER!E43</f>
        <v>0</v>
      </c>
      <c r="E44" s="121">
        <f>NOVEMBER!F43</f>
        <v>0</v>
      </c>
      <c r="F44" s="122">
        <f t="shared" si="0"/>
        <v>0</v>
      </c>
      <c r="G44" s="123">
        <f>NOVEMBER!H43</f>
        <v>0</v>
      </c>
      <c r="H44" s="181">
        <f>NOVEMBER!I43</f>
        <v>0</v>
      </c>
      <c r="I44" s="160">
        <f>NOVEMBER!R43</f>
        <v>0</v>
      </c>
      <c r="J44" s="123">
        <f>NOVEMBER!S43</f>
        <v>0</v>
      </c>
      <c r="K44" s="176">
        <f>NOVEMBER!T43</f>
        <v>0</v>
      </c>
      <c r="L44" s="120">
        <f>NOVEMBER!U43</f>
        <v>0</v>
      </c>
      <c r="M44" s="123">
        <f>NOVEMBER!V43</f>
        <v>0</v>
      </c>
      <c r="N44" s="123">
        <f>NOVEMBER!W43</f>
        <v>0</v>
      </c>
      <c r="O44" s="125">
        <f>NOVEMBER!X43</f>
        <v>0</v>
      </c>
      <c r="P44" s="126">
        <f>NOVEMBER!Y43</f>
        <v>0</v>
      </c>
      <c r="Q44" s="222" t="b">
        <f>IF(LEFT(NOVEMBER!L43,1)="V",NOVEMBER!R43+NOVEMBER!U43)</f>
        <v>0</v>
      </c>
      <c r="R44" s="241">
        <f>NOVEMBER!Z43</f>
        <v>0</v>
      </c>
      <c r="S44" s="242">
        <f>NOVEMBER!AB43</f>
        <v>0</v>
      </c>
    </row>
    <row r="45" spans="1:19" ht="12.75" customHeight="1" x14ac:dyDescent="0.2">
      <c r="A45" s="717"/>
      <c r="B45" s="120">
        <f>NOVEMBER!C44</f>
        <v>0</v>
      </c>
      <c r="C45" s="121">
        <f>NOVEMBER!D44</f>
        <v>0</v>
      </c>
      <c r="D45" s="121">
        <f>NOVEMBER!E44</f>
        <v>0</v>
      </c>
      <c r="E45" s="121">
        <f>NOVEMBER!F44</f>
        <v>0</v>
      </c>
      <c r="F45" s="122">
        <f t="shared" si="0"/>
        <v>0</v>
      </c>
      <c r="G45" s="123">
        <f>NOVEMBER!H44</f>
        <v>0</v>
      </c>
      <c r="H45" s="181">
        <f>NOVEMBER!I44</f>
        <v>0</v>
      </c>
      <c r="I45" s="160">
        <f>NOVEMBER!R44</f>
        <v>0</v>
      </c>
      <c r="J45" s="123">
        <f>NOVEMBER!S44</f>
        <v>0</v>
      </c>
      <c r="K45" s="176">
        <f>NOVEMBER!T44</f>
        <v>0</v>
      </c>
      <c r="L45" s="120">
        <f>NOVEMBER!U44</f>
        <v>0</v>
      </c>
      <c r="M45" s="123">
        <f>NOVEMBER!V44</f>
        <v>0</v>
      </c>
      <c r="N45" s="123">
        <f>NOVEMBER!W44</f>
        <v>0</v>
      </c>
      <c r="O45" s="125">
        <f>NOVEMBER!X44</f>
        <v>0</v>
      </c>
      <c r="P45" s="126">
        <f>NOVEMBER!Y44</f>
        <v>0</v>
      </c>
      <c r="Q45" s="222" t="b">
        <f>IF(LEFT(NOVEMBER!L44,1)="V",NOVEMBER!R44+NOVEMBER!U44)</f>
        <v>0</v>
      </c>
      <c r="R45" s="241">
        <f>NOVEMBER!Z44</f>
        <v>0</v>
      </c>
      <c r="S45" s="242">
        <f>NOVEMBER!AB44</f>
        <v>0</v>
      </c>
    </row>
    <row r="46" spans="1:19" ht="13.5" customHeight="1" thickBot="1" x14ac:dyDescent="0.25">
      <c r="A46" s="718"/>
      <c r="B46" s="127" t="e">
        <f>NOVEMBER!C45</f>
        <v>#REF!</v>
      </c>
      <c r="C46" s="128">
        <f>NOVEMBER!D45</f>
        <v>0</v>
      </c>
      <c r="D46" s="128">
        <f>NOVEMBER!E45</f>
        <v>0</v>
      </c>
      <c r="E46" s="128">
        <f>NOVEMBER!F45</f>
        <v>0</v>
      </c>
      <c r="F46" s="129">
        <f t="shared" si="0"/>
        <v>0</v>
      </c>
      <c r="G46" s="130">
        <f>NOVEMBER!H45</f>
        <v>0</v>
      </c>
      <c r="H46" s="182">
        <f>NOVEMBER!I45</f>
        <v>0</v>
      </c>
      <c r="I46" s="161">
        <f>NOVEMBER!R45</f>
        <v>0</v>
      </c>
      <c r="J46" s="130">
        <f>NOVEMBER!S45</f>
        <v>0</v>
      </c>
      <c r="K46" s="178">
        <f>NOVEMBER!T45</f>
        <v>0</v>
      </c>
      <c r="L46" s="127">
        <f>NOVEMBER!U45</f>
        <v>0</v>
      </c>
      <c r="M46" s="130">
        <f>NOVEMBER!V45</f>
        <v>0</v>
      </c>
      <c r="N46" s="130">
        <f>NOVEMBER!W45</f>
        <v>0</v>
      </c>
      <c r="O46" s="132">
        <f>NOVEMBER!X45</f>
        <v>0</v>
      </c>
      <c r="P46" s="133">
        <f>NOVEMBER!Y45</f>
        <v>0</v>
      </c>
      <c r="Q46" s="224" t="b">
        <f>IF(LEFT(NOVEMBER!L45,1)="V",NOVEMBER!R45+NOVEMBER!U45)</f>
        <v>0</v>
      </c>
      <c r="R46" s="243">
        <f>NOVEMBER!Z45</f>
        <v>0</v>
      </c>
      <c r="S46" s="244">
        <f>NOVEMBER!AB45</f>
        <v>0</v>
      </c>
    </row>
    <row r="47" spans="1:19" ht="12.75" customHeight="1" x14ac:dyDescent="0.2">
      <c r="A47" s="716">
        <f>NOVEMBER!B46</f>
        <v>43047</v>
      </c>
      <c r="B47" s="113">
        <f>NOVEMBER!C46</f>
        <v>0</v>
      </c>
      <c r="C47" s="114">
        <f>NOVEMBER!D46</f>
        <v>0</v>
      </c>
      <c r="D47" s="114">
        <f>NOVEMBER!E46</f>
        <v>0</v>
      </c>
      <c r="E47" s="114">
        <f>NOVEMBER!F46</f>
        <v>0</v>
      </c>
      <c r="F47" s="115">
        <f t="shared" si="0"/>
        <v>0</v>
      </c>
      <c r="G47" s="116">
        <f>NOVEMBER!H46</f>
        <v>0</v>
      </c>
      <c r="H47" s="180">
        <f>NOVEMBER!I46</f>
        <v>0</v>
      </c>
      <c r="I47" s="159">
        <f>NOVEMBER!R46</f>
        <v>0</v>
      </c>
      <c r="J47" s="116">
        <f>NOVEMBER!S46</f>
        <v>0</v>
      </c>
      <c r="K47" s="175">
        <f>NOVEMBER!T46</f>
        <v>0</v>
      </c>
      <c r="L47" s="113">
        <f>NOVEMBER!U46</f>
        <v>0</v>
      </c>
      <c r="M47" s="116">
        <f>NOVEMBER!V46</f>
        <v>0</v>
      </c>
      <c r="N47" s="116">
        <f>NOVEMBER!W46</f>
        <v>0</v>
      </c>
      <c r="O47" s="118">
        <f>NOVEMBER!X46</f>
        <v>0</v>
      </c>
      <c r="P47" s="119">
        <f>NOVEMBER!Y46</f>
        <v>0</v>
      </c>
      <c r="Q47" s="221" t="b">
        <f>IF(LEFT(NOVEMBER!L46,1)="V",NOVEMBER!R46+NOVEMBER!U46)</f>
        <v>0</v>
      </c>
      <c r="R47" s="239">
        <f>NOVEMBER!Z46</f>
        <v>0</v>
      </c>
      <c r="S47" s="240">
        <f>NOVEMBER!AB46</f>
        <v>0</v>
      </c>
    </row>
    <row r="48" spans="1:19" ht="12.75" customHeight="1" x14ac:dyDescent="0.2">
      <c r="A48" s="717"/>
      <c r="B48" s="120">
        <f>NOVEMBER!C47</f>
        <v>0</v>
      </c>
      <c r="C48" s="121">
        <f>NOVEMBER!D47</f>
        <v>0</v>
      </c>
      <c r="D48" s="121">
        <f>NOVEMBER!E47</f>
        <v>0</v>
      </c>
      <c r="E48" s="121">
        <f>NOVEMBER!F47</f>
        <v>0</v>
      </c>
      <c r="F48" s="122">
        <f t="shared" si="0"/>
        <v>0</v>
      </c>
      <c r="G48" s="123">
        <f>NOVEMBER!H47</f>
        <v>0</v>
      </c>
      <c r="H48" s="181">
        <f>NOVEMBER!I47</f>
        <v>0</v>
      </c>
      <c r="I48" s="160">
        <f>NOVEMBER!R47</f>
        <v>0</v>
      </c>
      <c r="J48" s="123">
        <f>NOVEMBER!S47</f>
        <v>0</v>
      </c>
      <c r="K48" s="176">
        <f>NOVEMBER!T47</f>
        <v>0</v>
      </c>
      <c r="L48" s="120">
        <f>NOVEMBER!U47</f>
        <v>0</v>
      </c>
      <c r="M48" s="123">
        <f>NOVEMBER!V47</f>
        <v>0</v>
      </c>
      <c r="N48" s="123">
        <f>NOVEMBER!W47</f>
        <v>0</v>
      </c>
      <c r="O48" s="125">
        <f>NOVEMBER!X47</f>
        <v>0</v>
      </c>
      <c r="P48" s="126">
        <f>NOVEMBER!Y47</f>
        <v>0</v>
      </c>
      <c r="Q48" s="222" t="b">
        <f>IF(LEFT(NOVEMBER!L47,1)="V",NOVEMBER!R47+NOVEMBER!U47)</f>
        <v>0</v>
      </c>
      <c r="R48" s="241">
        <f>NOVEMBER!Z47</f>
        <v>0</v>
      </c>
      <c r="S48" s="242">
        <f>NOVEMBER!AB47</f>
        <v>0</v>
      </c>
    </row>
    <row r="49" spans="1:19" ht="12.75" customHeight="1" x14ac:dyDescent="0.2">
      <c r="A49" s="717"/>
      <c r="B49" s="120">
        <f>NOVEMBER!C48</f>
        <v>0</v>
      </c>
      <c r="C49" s="121">
        <f>NOVEMBER!D48</f>
        <v>0</v>
      </c>
      <c r="D49" s="121">
        <f>NOVEMBER!E48</f>
        <v>0</v>
      </c>
      <c r="E49" s="121">
        <f>NOVEMBER!F48</f>
        <v>0</v>
      </c>
      <c r="F49" s="122">
        <f t="shared" si="0"/>
        <v>0</v>
      </c>
      <c r="G49" s="123">
        <f>NOVEMBER!H48</f>
        <v>0</v>
      </c>
      <c r="H49" s="181">
        <f>NOVEMBER!I48</f>
        <v>0</v>
      </c>
      <c r="I49" s="160">
        <f>NOVEMBER!R48</f>
        <v>0</v>
      </c>
      <c r="J49" s="123">
        <f>NOVEMBER!S48</f>
        <v>0</v>
      </c>
      <c r="K49" s="176">
        <f>NOVEMBER!T48</f>
        <v>0</v>
      </c>
      <c r="L49" s="120">
        <f>NOVEMBER!U48</f>
        <v>0</v>
      </c>
      <c r="M49" s="123">
        <f>NOVEMBER!V48</f>
        <v>0</v>
      </c>
      <c r="N49" s="123">
        <f>NOVEMBER!W48</f>
        <v>0</v>
      </c>
      <c r="O49" s="125">
        <f>NOVEMBER!X48</f>
        <v>0</v>
      </c>
      <c r="P49" s="126">
        <f>NOVEMBER!Y48</f>
        <v>0</v>
      </c>
      <c r="Q49" s="222" t="b">
        <f>IF(LEFT(NOVEMBER!L48,1)="V",NOVEMBER!R48+NOVEMBER!U48)</f>
        <v>0</v>
      </c>
      <c r="R49" s="241">
        <f>NOVEMBER!Z48</f>
        <v>0</v>
      </c>
      <c r="S49" s="242">
        <f>NOVEMBER!AB48</f>
        <v>0</v>
      </c>
    </row>
    <row r="50" spans="1:19" ht="12.75" customHeight="1" x14ac:dyDescent="0.2">
      <c r="A50" s="717"/>
      <c r="B50" s="120">
        <f>NOVEMBER!C49</f>
        <v>0</v>
      </c>
      <c r="C50" s="121">
        <f>NOVEMBER!D49</f>
        <v>0</v>
      </c>
      <c r="D50" s="121">
        <f>NOVEMBER!E49</f>
        <v>0</v>
      </c>
      <c r="E50" s="121">
        <f>NOVEMBER!F49</f>
        <v>0</v>
      </c>
      <c r="F50" s="122">
        <f t="shared" si="0"/>
        <v>0</v>
      </c>
      <c r="G50" s="123">
        <f>NOVEMBER!H49</f>
        <v>0</v>
      </c>
      <c r="H50" s="181">
        <f>NOVEMBER!I49</f>
        <v>0</v>
      </c>
      <c r="I50" s="160">
        <f>NOVEMBER!R49</f>
        <v>0</v>
      </c>
      <c r="J50" s="123">
        <f>NOVEMBER!S49</f>
        <v>0</v>
      </c>
      <c r="K50" s="176">
        <f>NOVEMBER!T49</f>
        <v>0</v>
      </c>
      <c r="L50" s="120">
        <f>NOVEMBER!U49</f>
        <v>0</v>
      </c>
      <c r="M50" s="123">
        <f>NOVEMBER!V49</f>
        <v>0</v>
      </c>
      <c r="N50" s="123">
        <f>NOVEMBER!W49</f>
        <v>0</v>
      </c>
      <c r="O50" s="125">
        <f>NOVEMBER!X49</f>
        <v>0</v>
      </c>
      <c r="P50" s="126">
        <f>NOVEMBER!Y49</f>
        <v>0</v>
      </c>
      <c r="Q50" s="222" t="b">
        <f>IF(LEFT(NOVEMBER!L49,1)="V",NOVEMBER!R49+NOVEMBER!U49)</f>
        <v>0</v>
      </c>
      <c r="R50" s="241">
        <f>NOVEMBER!Z49</f>
        <v>0</v>
      </c>
      <c r="S50" s="242">
        <f>NOVEMBER!AB49</f>
        <v>0</v>
      </c>
    </row>
    <row r="51" spans="1:19" ht="13.5" customHeight="1" thickBot="1" x14ac:dyDescent="0.25">
      <c r="A51" s="718"/>
      <c r="B51" s="127" t="e">
        <f>NOVEMBER!C50</f>
        <v>#REF!</v>
      </c>
      <c r="C51" s="128">
        <f>NOVEMBER!D50</f>
        <v>0</v>
      </c>
      <c r="D51" s="128">
        <f>NOVEMBER!E50</f>
        <v>0</v>
      </c>
      <c r="E51" s="128">
        <f>NOVEMBER!F50</f>
        <v>0</v>
      </c>
      <c r="F51" s="129">
        <f t="shared" si="0"/>
        <v>0</v>
      </c>
      <c r="G51" s="130">
        <f>NOVEMBER!H50</f>
        <v>0</v>
      </c>
      <c r="H51" s="182">
        <f>NOVEMBER!I50</f>
        <v>0</v>
      </c>
      <c r="I51" s="161">
        <f>NOVEMBER!R50</f>
        <v>0</v>
      </c>
      <c r="J51" s="130">
        <f>NOVEMBER!S50</f>
        <v>0</v>
      </c>
      <c r="K51" s="178">
        <f>NOVEMBER!T50</f>
        <v>0</v>
      </c>
      <c r="L51" s="127">
        <f>NOVEMBER!U50</f>
        <v>0</v>
      </c>
      <c r="M51" s="130">
        <f>NOVEMBER!V50</f>
        <v>0</v>
      </c>
      <c r="N51" s="130">
        <f>NOVEMBER!W50</f>
        <v>0</v>
      </c>
      <c r="O51" s="132">
        <f>NOVEMBER!X50</f>
        <v>0</v>
      </c>
      <c r="P51" s="133">
        <f>NOVEMBER!Y50</f>
        <v>0</v>
      </c>
      <c r="Q51" s="224" t="b">
        <f>IF(LEFT(NOVEMBER!L50,1)="V",NOVEMBER!R50+NOVEMBER!U50)</f>
        <v>0</v>
      </c>
      <c r="R51" s="243">
        <f>NOVEMBER!Z50</f>
        <v>0</v>
      </c>
      <c r="S51" s="244">
        <f>NOVEMBER!AB50</f>
        <v>0</v>
      </c>
    </row>
    <row r="52" spans="1:19" ht="12.75" customHeight="1" x14ac:dyDescent="0.2">
      <c r="A52" s="716">
        <f>NOVEMBER!B51</f>
        <v>43048</v>
      </c>
      <c r="B52" s="113">
        <f>NOVEMBER!C51</f>
        <v>0</v>
      </c>
      <c r="C52" s="114">
        <f>NOVEMBER!D51</f>
        <v>0</v>
      </c>
      <c r="D52" s="114">
        <f>NOVEMBER!E51</f>
        <v>0</v>
      </c>
      <c r="E52" s="114">
        <f>NOVEMBER!F51</f>
        <v>0</v>
      </c>
      <c r="F52" s="115">
        <f t="shared" si="0"/>
        <v>0</v>
      </c>
      <c r="G52" s="116">
        <f>NOVEMBER!H51</f>
        <v>0</v>
      </c>
      <c r="H52" s="180">
        <f>NOVEMBER!I51</f>
        <v>0</v>
      </c>
      <c r="I52" s="159">
        <f>NOVEMBER!R51</f>
        <v>0</v>
      </c>
      <c r="J52" s="116">
        <f>NOVEMBER!S51</f>
        <v>0</v>
      </c>
      <c r="K52" s="175">
        <f>NOVEMBER!T51</f>
        <v>0</v>
      </c>
      <c r="L52" s="113">
        <f>NOVEMBER!U51</f>
        <v>0</v>
      </c>
      <c r="M52" s="116">
        <f>NOVEMBER!V51</f>
        <v>0</v>
      </c>
      <c r="N52" s="116">
        <f>NOVEMBER!W51</f>
        <v>0</v>
      </c>
      <c r="O52" s="118">
        <f>NOVEMBER!X51</f>
        <v>0</v>
      </c>
      <c r="P52" s="119">
        <f>NOVEMBER!Y51</f>
        <v>0</v>
      </c>
      <c r="Q52" s="221" t="b">
        <f>IF(LEFT(NOVEMBER!L51,1)="V",NOVEMBER!R51+NOVEMBER!U51)</f>
        <v>0</v>
      </c>
      <c r="R52" s="247">
        <f>NOVEMBER!Z51</f>
        <v>0</v>
      </c>
      <c r="S52" s="248">
        <f>NOVEMBER!AB51</f>
        <v>0</v>
      </c>
    </row>
    <row r="53" spans="1:19" ht="12.75" customHeight="1" x14ac:dyDescent="0.2">
      <c r="A53" s="717"/>
      <c r="B53" s="120">
        <f>NOVEMBER!C52</f>
        <v>0</v>
      </c>
      <c r="C53" s="121">
        <f>NOVEMBER!D52</f>
        <v>0</v>
      </c>
      <c r="D53" s="121">
        <f>NOVEMBER!E52</f>
        <v>0</v>
      </c>
      <c r="E53" s="121">
        <f>NOVEMBER!F52</f>
        <v>0</v>
      </c>
      <c r="F53" s="122">
        <f t="shared" si="0"/>
        <v>0</v>
      </c>
      <c r="G53" s="123">
        <f>NOVEMBER!H52</f>
        <v>0</v>
      </c>
      <c r="H53" s="181">
        <f>NOVEMBER!I52</f>
        <v>0</v>
      </c>
      <c r="I53" s="160">
        <f>NOVEMBER!R52</f>
        <v>0</v>
      </c>
      <c r="J53" s="123">
        <f>NOVEMBER!S52</f>
        <v>0</v>
      </c>
      <c r="K53" s="176">
        <f>NOVEMBER!T52</f>
        <v>0</v>
      </c>
      <c r="L53" s="120">
        <f>NOVEMBER!U52</f>
        <v>0</v>
      </c>
      <c r="M53" s="123">
        <f>NOVEMBER!V52</f>
        <v>0</v>
      </c>
      <c r="N53" s="123">
        <f>NOVEMBER!W52</f>
        <v>0</v>
      </c>
      <c r="O53" s="125">
        <f>NOVEMBER!X52</f>
        <v>0</v>
      </c>
      <c r="P53" s="126">
        <f>NOVEMBER!Y52</f>
        <v>0</v>
      </c>
      <c r="Q53" s="222" t="b">
        <f>IF(LEFT(NOVEMBER!L52,1)="V",NOVEMBER!R52+NOVEMBER!U52)</f>
        <v>0</v>
      </c>
      <c r="R53" s="241">
        <f>NOVEMBER!Z52</f>
        <v>0</v>
      </c>
      <c r="S53" s="242">
        <f>NOVEMBER!AB52</f>
        <v>0</v>
      </c>
    </row>
    <row r="54" spans="1:19" ht="12.75" customHeight="1" x14ac:dyDescent="0.2">
      <c r="A54" s="717"/>
      <c r="B54" s="120">
        <f>NOVEMBER!C53</f>
        <v>0</v>
      </c>
      <c r="C54" s="121">
        <f>NOVEMBER!D53</f>
        <v>0</v>
      </c>
      <c r="D54" s="121">
        <f>NOVEMBER!E53</f>
        <v>0</v>
      </c>
      <c r="E54" s="121">
        <f>NOVEMBER!F53</f>
        <v>0</v>
      </c>
      <c r="F54" s="122">
        <f t="shared" si="0"/>
        <v>0</v>
      </c>
      <c r="G54" s="123">
        <f>NOVEMBER!H53</f>
        <v>0</v>
      </c>
      <c r="H54" s="181">
        <f>NOVEMBER!I53</f>
        <v>0</v>
      </c>
      <c r="I54" s="160">
        <f>NOVEMBER!R53</f>
        <v>0</v>
      </c>
      <c r="J54" s="123">
        <f>NOVEMBER!S53</f>
        <v>0</v>
      </c>
      <c r="K54" s="176">
        <f>NOVEMBER!T53</f>
        <v>0</v>
      </c>
      <c r="L54" s="120">
        <f>NOVEMBER!U53</f>
        <v>0</v>
      </c>
      <c r="M54" s="123">
        <f>NOVEMBER!V53</f>
        <v>0</v>
      </c>
      <c r="N54" s="123">
        <f>NOVEMBER!W53</f>
        <v>0</v>
      </c>
      <c r="O54" s="125">
        <f>NOVEMBER!X53</f>
        <v>0</v>
      </c>
      <c r="P54" s="126">
        <f>NOVEMBER!Y53</f>
        <v>0</v>
      </c>
      <c r="Q54" s="222" t="b">
        <f>IF(LEFT(NOVEMBER!L53,1)="V",NOVEMBER!R53+NOVEMBER!U53)</f>
        <v>0</v>
      </c>
      <c r="R54" s="241">
        <f>NOVEMBER!Z53</f>
        <v>0</v>
      </c>
      <c r="S54" s="242">
        <f>NOVEMBER!AB53</f>
        <v>0</v>
      </c>
    </row>
    <row r="55" spans="1:19" ht="12.75" customHeight="1" x14ac:dyDescent="0.2">
      <c r="A55" s="717"/>
      <c r="B55" s="120">
        <f>NOVEMBER!C54</f>
        <v>0</v>
      </c>
      <c r="C55" s="121">
        <f>NOVEMBER!D54</f>
        <v>0</v>
      </c>
      <c r="D55" s="121">
        <f>NOVEMBER!E54</f>
        <v>0</v>
      </c>
      <c r="E55" s="121">
        <f>NOVEMBER!F54</f>
        <v>0</v>
      </c>
      <c r="F55" s="122">
        <f t="shared" si="0"/>
        <v>0</v>
      </c>
      <c r="G55" s="123">
        <f>NOVEMBER!H54</f>
        <v>0</v>
      </c>
      <c r="H55" s="181">
        <f>NOVEMBER!I54</f>
        <v>0</v>
      </c>
      <c r="I55" s="160">
        <f>NOVEMBER!R54</f>
        <v>0</v>
      </c>
      <c r="J55" s="123">
        <f>NOVEMBER!S54</f>
        <v>0</v>
      </c>
      <c r="K55" s="176">
        <f>NOVEMBER!T54</f>
        <v>0</v>
      </c>
      <c r="L55" s="120">
        <f>NOVEMBER!U54</f>
        <v>0</v>
      </c>
      <c r="M55" s="123">
        <f>NOVEMBER!V54</f>
        <v>0</v>
      </c>
      <c r="N55" s="123">
        <f>NOVEMBER!W54</f>
        <v>0</v>
      </c>
      <c r="O55" s="125">
        <f>NOVEMBER!X54</f>
        <v>0</v>
      </c>
      <c r="P55" s="126">
        <f>NOVEMBER!Y54</f>
        <v>0</v>
      </c>
      <c r="Q55" s="222" t="b">
        <f>IF(LEFT(NOVEMBER!L54,1)="V",NOVEMBER!R54+NOVEMBER!U54)</f>
        <v>0</v>
      </c>
      <c r="R55" s="241">
        <f>NOVEMBER!Z54</f>
        <v>0</v>
      </c>
      <c r="S55" s="242">
        <f>NOVEMBER!AB54</f>
        <v>0</v>
      </c>
    </row>
    <row r="56" spans="1:19" ht="13.5" customHeight="1" thickBot="1" x14ac:dyDescent="0.25">
      <c r="A56" s="718"/>
      <c r="B56" s="127" t="e">
        <f>NOVEMBER!C55</f>
        <v>#REF!</v>
      </c>
      <c r="C56" s="128">
        <f>NOVEMBER!D55</f>
        <v>0</v>
      </c>
      <c r="D56" s="128">
        <f>NOVEMBER!E55</f>
        <v>0</v>
      </c>
      <c r="E56" s="128">
        <f>NOVEMBER!F55</f>
        <v>0</v>
      </c>
      <c r="F56" s="129">
        <f t="shared" si="0"/>
        <v>0</v>
      </c>
      <c r="G56" s="130">
        <f>NOVEMBER!H55</f>
        <v>0</v>
      </c>
      <c r="H56" s="182">
        <f>NOVEMBER!I55</f>
        <v>0</v>
      </c>
      <c r="I56" s="161">
        <f>NOVEMBER!R55</f>
        <v>0</v>
      </c>
      <c r="J56" s="130">
        <f>NOVEMBER!S55</f>
        <v>0</v>
      </c>
      <c r="K56" s="178">
        <f>NOVEMBER!T55</f>
        <v>0</v>
      </c>
      <c r="L56" s="127">
        <f>NOVEMBER!U55</f>
        <v>0</v>
      </c>
      <c r="M56" s="130">
        <f>NOVEMBER!V55</f>
        <v>0</v>
      </c>
      <c r="N56" s="130">
        <f>NOVEMBER!W55</f>
        <v>0</v>
      </c>
      <c r="O56" s="132">
        <f>NOVEMBER!X55</f>
        <v>0</v>
      </c>
      <c r="P56" s="133">
        <f>NOVEMBER!Y55</f>
        <v>0</v>
      </c>
      <c r="Q56" s="224" t="b">
        <f>IF(LEFT(NOVEMBER!L55,1)="V",NOVEMBER!R55+NOVEMBER!U55)</f>
        <v>0</v>
      </c>
      <c r="R56" s="245">
        <f>NOVEMBER!Z55</f>
        <v>0</v>
      </c>
      <c r="S56" s="246">
        <f>NOVEMBER!AB55</f>
        <v>0</v>
      </c>
    </row>
    <row r="57" spans="1:19" ht="12.75" customHeight="1" x14ac:dyDescent="0.2">
      <c r="A57" s="716">
        <f>NOVEMBER!B56</f>
        <v>43049</v>
      </c>
      <c r="B57" s="113">
        <f>NOVEMBER!C56</f>
        <v>0</v>
      </c>
      <c r="C57" s="114">
        <f>NOVEMBER!D56</f>
        <v>0</v>
      </c>
      <c r="D57" s="114">
        <f>NOVEMBER!E56</f>
        <v>0</v>
      </c>
      <c r="E57" s="114">
        <f>NOVEMBER!F56</f>
        <v>0</v>
      </c>
      <c r="F57" s="115">
        <f t="shared" si="0"/>
        <v>0</v>
      </c>
      <c r="G57" s="116">
        <f>NOVEMBER!H56</f>
        <v>0</v>
      </c>
      <c r="H57" s="180">
        <f>NOVEMBER!I56</f>
        <v>0</v>
      </c>
      <c r="I57" s="159">
        <f>NOVEMBER!R56</f>
        <v>0</v>
      </c>
      <c r="J57" s="116">
        <f>NOVEMBER!S56</f>
        <v>0</v>
      </c>
      <c r="K57" s="175">
        <f>NOVEMBER!T56</f>
        <v>0</v>
      </c>
      <c r="L57" s="113">
        <f>NOVEMBER!U56</f>
        <v>0</v>
      </c>
      <c r="M57" s="116">
        <f>NOVEMBER!V56</f>
        <v>0</v>
      </c>
      <c r="N57" s="116">
        <f>NOVEMBER!W56</f>
        <v>0</v>
      </c>
      <c r="O57" s="118">
        <f>NOVEMBER!X56</f>
        <v>0</v>
      </c>
      <c r="P57" s="119">
        <f>NOVEMBER!Y56</f>
        <v>0</v>
      </c>
      <c r="Q57" s="225" t="b">
        <f>IF(LEFT(NOVEMBER!L56,1)="V",NOVEMBER!R56+NOVEMBER!U56)</f>
        <v>0</v>
      </c>
      <c r="R57" s="239">
        <f>NOVEMBER!Z56</f>
        <v>0</v>
      </c>
      <c r="S57" s="240">
        <f>NOVEMBER!AB56</f>
        <v>0</v>
      </c>
    </row>
    <row r="58" spans="1:19" ht="12.75" customHeight="1" x14ac:dyDescent="0.2">
      <c r="A58" s="717"/>
      <c r="B58" s="120">
        <f>NOVEMBER!C57</f>
        <v>0</v>
      </c>
      <c r="C58" s="121">
        <f>NOVEMBER!D57</f>
        <v>0</v>
      </c>
      <c r="D58" s="121">
        <f>NOVEMBER!E57</f>
        <v>0</v>
      </c>
      <c r="E58" s="121">
        <f>NOVEMBER!F57</f>
        <v>0</v>
      </c>
      <c r="F58" s="122">
        <f t="shared" si="0"/>
        <v>0</v>
      </c>
      <c r="G58" s="123">
        <f>NOVEMBER!H57</f>
        <v>0</v>
      </c>
      <c r="H58" s="181">
        <f>NOVEMBER!I57</f>
        <v>0</v>
      </c>
      <c r="I58" s="160">
        <f>NOVEMBER!R57</f>
        <v>0</v>
      </c>
      <c r="J58" s="123">
        <f>NOVEMBER!S57</f>
        <v>0</v>
      </c>
      <c r="K58" s="176">
        <f>NOVEMBER!T57</f>
        <v>0</v>
      </c>
      <c r="L58" s="120">
        <f>NOVEMBER!U57</f>
        <v>0</v>
      </c>
      <c r="M58" s="123">
        <f>NOVEMBER!V57</f>
        <v>0</v>
      </c>
      <c r="N58" s="123">
        <f>NOVEMBER!W57</f>
        <v>0</v>
      </c>
      <c r="O58" s="125">
        <f>NOVEMBER!X57</f>
        <v>0</v>
      </c>
      <c r="P58" s="126">
        <f>NOVEMBER!Y57</f>
        <v>0</v>
      </c>
      <c r="Q58" s="222" t="b">
        <f>IF(LEFT(NOVEMBER!L57,1)="V",NOVEMBER!R57+NOVEMBER!U57)</f>
        <v>0</v>
      </c>
      <c r="R58" s="241">
        <f>NOVEMBER!Z57</f>
        <v>0</v>
      </c>
      <c r="S58" s="242">
        <f>NOVEMBER!AB57</f>
        <v>0</v>
      </c>
    </row>
    <row r="59" spans="1:19" ht="12.75" customHeight="1" x14ac:dyDescent="0.2">
      <c r="A59" s="717"/>
      <c r="B59" s="120">
        <f>NOVEMBER!C58</f>
        <v>0</v>
      </c>
      <c r="C59" s="121">
        <f>NOVEMBER!D58</f>
        <v>0</v>
      </c>
      <c r="D59" s="121">
        <f>NOVEMBER!E58</f>
        <v>0</v>
      </c>
      <c r="E59" s="121">
        <f>NOVEMBER!F58</f>
        <v>0</v>
      </c>
      <c r="F59" s="122">
        <f t="shared" si="0"/>
        <v>0</v>
      </c>
      <c r="G59" s="123">
        <f>NOVEMBER!H58</f>
        <v>0</v>
      </c>
      <c r="H59" s="181">
        <f>NOVEMBER!I58</f>
        <v>0</v>
      </c>
      <c r="I59" s="160">
        <f>NOVEMBER!R58</f>
        <v>0</v>
      </c>
      <c r="J59" s="123">
        <f>NOVEMBER!S58</f>
        <v>0</v>
      </c>
      <c r="K59" s="176">
        <f>NOVEMBER!T58</f>
        <v>0</v>
      </c>
      <c r="L59" s="120">
        <f>NOVEMBER!U58</f>
        <v>0</v>
      </c>
      <c r="M59" s="123">
        <f>NOVEMBER!V58</f>
        <v>0</v>
      </c>
      <c r="N59" s="123">
        <f>NOVEMBER!W58</f>
        <v>0</v>
      </c>
      <c r="O59" s="125">
        <f>NOVEMBER!X58</f>
        <v>0</v>
      </c>
      <c r="P59" s="126">
        <f>NOVEMBER!Y58</f>
        <v>0</v>
      </c>
      <c r="Q59" s="222" t="b">
        <f>IF(LEFT(NOVEMBER!L58,1)="V",NOVEMBER!R58+NOVEMBER!U58)</f>
        <v>0</v>
      </c>
      <c r="R59" s="241">
        <f>NOVEMBER!Z58</f>
        <v>0</v>
      </c>
      <c r="S59" s="242">
        <f>NOVEMBER!AB58</f>
        <v>0</v>
      </c>
    </row>
    <row r="60" spans="1:19" ht="12.75" customHeight="1" x14ac:dyDescent="0.2">
      <c r="A60" s="717"/>
      <c r="B60" s="120">
        <f>NOVEMBER!C59</f>
        <v>0</v>
      </c>
      <c r="C60" s="121">
        <f>NOVEMBER!D59</f>
        <v>0</v>
      </c>
      <c r="D60" s="121">
        <f>NOVEMBER!E59</f>
        <v>0</v>
      </c>
      <c r="E60" s="121">
        <f>NOVEMBER!F59</f>
        <v>0</v>
      </c>
      <c r="F60" s="122">
        <f t="shared" si="0"/>
        <v>0</v>
      </c>
      <c r="G60" s="123">
        <f>NOVEMBER!H59</f>
        <v>0</v>
      </c>
      <c r="H60" s="181">
        <f>NOVEMBER!I59</f>
        <v>0</v>
      </c>
      <c r="I60" s="160">
        <f>NOVEMBER!R59</f>
        <v>0</v>
      </c>
      <c r="J60" s="123">
        <f>NOVEMBER!S59</f>
        <v>0</v>
      </c>
      <c r="K60" s="176">
        <f>NOVEMBER!T59</f>
        <v>0</v>
      </c>
      <c r="L60" s="120">
        <f>NOVEMBER!U59</f>
        <v>0</v>
      </c>
      <c r="M60" s="123">
        <f>NOVEMBER!V59</f>
        <v>0</v>
      </c>
      <c r="N60" s="123">
        <f>NOVEMBER!W59</f>
        <v>0</v>
      </c>
      <c r="O60" s="125">
        <f>NOVEMBER!X59</f>
        <v>0</v>
      </c>
      <c r="P60" s="126">
        <f>NOVEMBER!Y59</f>
        <v>0</v>
      </c>
      <c r="Q60" s="222" t="b">
        <f>IF(LEFT(NOVEMBER!L59,1)="V",NOVEMBER!R59+NOVEMBER!U59)</f>
        <v>0</v>
      </c>
      <c r="R60" s="241">
        <f>NOVEMBER!Z59</f>
        <v>0</v>
      </c>
      <c r="S60" s="242">
        <f>NOVEMBER!AB59</f>
        <v>0</v>
      </c>
    </row>
    <row r="61" spans="1:19" ht="13.5" customHeight="1" thickBot="1" x14ac:dyDescent="0.25">
      <c r="A61" s="718"/>
      <c r="B61" s="127" t="e">
        <f>NOVEMBER!C60</f>
        <v>#REF!</v>
      </c>
      <c r="C61" s="128">
        <f>NOVEMBER!D60</f>
        <v>0</v>
      </c>
      <c r="D61" s="128">
        <f>NOVEMBER!E60</f>
        <v>0</v>
      </c>
      <c r="E61" s="128">
        <f>NOVEMBER!F60</f>
        <v>0</v>
      </c>
      <c r="F61" s="129">
        <f t="shared" si="0"/>
        <v>0</v>
      </c>
      <c r="G61" s="130">
        <f>NOVEMBER!H60</f>
        <v>0</v>
      </c>
      <c r="H61" s="182">
        <f>NOVEMBER!I60</f>
        <v>0</v>
      </c>
      <c r="I61" s="161">
        <f>NOVEMBER!R60</f>
        <v>0</v>
      </c>
      <c r="J61" s="130">
        <f>NOVEMBER!S60</f>
        <v>0</v>
      </c>
      <c r="K61" s="178">
        <f>NOVEMBER!T60</f>
        <v>0</v>
      </c>
      <c r="L61" s="127">
        <f>NOVEMBER!U60</f>
        <v>0</v>
      </c>
      <c r="M61" s="130">
        <f>NOVEMBER!V60</f>
        <v>0</v>
      </c>
      <c r="N61" s="130">
        <f>NOVEMBER!W60</f>
        <v>0</v>
      </c>
      <c r="O61" s="132">
        <f>NOVEMBER!X60</f>
        <v>0</v>
      </c>
      <c r="P61" s="133">
        <f>NOVEMBER!Y60</f>
        <v>0</v>
      </c>
      <c r="Q61" s="223" t="b">
        <f>IF(LEFT(NOVEMBER!L60,1)="V",NOVEMBER!R60+NOVEMBER!U60)</f>
        <v>0</v>
      </c>
      <c r="R61" s="243">
        <f>NOVEMBER!Z60</f>
        <v>0</v>
      </c>
      <c r="S61" s="244">
        <f>NOVEMBER!AB60</f>
        <v>0</v>
      </c>
    </row>
    <row r="62" spans="1:19" ht="12.75" customHeight="1" x14ac:dyDescent="0.2">
      <c r="A62" s="716">
        <f>NOVEMBER!B61</f>
        <v>43050</v>
      </c>
      <c r="B62" s="113">
        <f>NOVEMBER!C61</f>
        <v>0</v>
      </c>
      <c r="C62" s="114">
        <f>NOVEMBER!D61</f>
        <v>0</v>
      </c>
      <c r="D62" s="114">
        <f>NOVEMBER!E61</f>
        <v>0</v>
      </c>
      <c r="E62" s="114">
        <f>NOVEMBER!F61</f>
        <v>0</v>
      </c>
      <c r="F62" s="115">
        <f t="shared" si="0"/>
        <v>0</v>
      </c>
      <c r="G62" s="116">
        <f>NOVEMBER!H61</f>
        <v>0</v>
      </c>
      <c r="H62" s="180">
        <f>NOVEMBER!I61</f>
        <v>0</v>
      </c>
      <c r="I62" s="159">
        <f>NOVEMBER!R61</f>
        <v>0</v>
      </c>
      <c r="J62" s="116">
        <f>NOVEMBER!S61</f>
        <v>0</v>
      </c>
      <c r="K62" s="175">
        <f>NOVEMBER!T61</f>
        <v>0</v>
      </c>
      <c r="L62" s="113">
        <f>NOVEMBER!U61</f>
        <v>0</v>
      </c>
      <c r="M62" s="116">
        <f>NOVEMBER!V61</f>
        <v>0</v>
      </c>
      <c r="N62" s="116">
        <f>NOVEMBER!W61</f>
        <v>0</v>
      </c>
      <c r="O62" s="118">
        <f>NOVEMBER!X61</f>
        <v>0</v>
      </c>
      <c r="P62" s="119">
        <f>NOVEMBER!Y61</f>
        <v>0</v>
      </c>
      <c r="Q62" s="221" t="b">
        <f>IF(LEFT(NOVEMBER!L61,1)="V",NOVEMBER!R61+NOVEMBER!U61)</f>
        <v>0</v>
      </c>
      <c r="R62" s="247">
        <f>NOVEMBER!Z61</f>
        <v>0</v>
      </c>
      <c r="S62" s="248">
        <f>NOVEMBER!AB61</f>
        <v>0</v>
      </c>
    </row>
    <row r="63" spans="1:19" ht="12.75" customHeight="1" x14ac:dyDescent="0.2">
      <c r="A63" s="717"/>
      <c r="B63" s="120">
        <f>NOVEMBER!C62</f>
        <v>0</v>
      </c>
      <c r="C63" s="121">
        <f>NOVEMBER!D62</f>
        <v>0</v>
      </c>
      <c r="D63" s="121">
        <f>NOVEMBER!E62</f>
        <v>0</v>
      </c>
      <c r="E63" s="121">
        <f>NOVEMBER!F62</f>
        <v>0</v>
      </c>
      <c r="F63" s="122">
        <f t="shared" si="0"/>
        <v>0</v>
      </c>
      <c r="G63" s="123">
        <f>NOVEMBER!H62</f>
        <v>0</v>
      </c>
      <c r="H63" s="181">
        <f>NOVEMBER!I62</f>
        <v>0</v>
      </c>
      <c r="I63" s="160">
        <f>NOVEMBER!R62</f>
        <v>0</v>
      </c>
      <c r="J63" s="123">
        <f>NOVEMBER!S62</f>
        <v>0</v>
      </c>
      <c r="K63" s="176">
        <f>NOVEMBER!T62</f>
        <v>0</v>
      </c>
      <c r="L63" s="120">
        <f>NOVEMBER!U62</f>
        <v>0</v>
      </c>
      <c r="M63" s="123">
        <f>NOVEMBER!V62</f>
        <v>0</v>
      </c>
      <c r="N63" s="123">
        <f>NOVEMBER!W62</f>
        <v>0</v>
      </c>
      <c r="O63" s="125">
        <f>NOVEMBER!X62</f>
        <v>0</v>
      </c>
      <c r="P63" s="126">
        <f>NOVEMBER!Y62</f>
        <v>0</v>
      </c>
      <c r="Q63" s="222" t="b">
        <f>IF(LEFT(NOVEMBER!L62,1)="V",NOVEMBER!R62+NOVEMBER!U62)</f>
        <v>0</v>
      </c>
      <c r="R63" s="241">
        <f>NOVEMBER!Z62</f>
        <v>0</v>
      </c>
      <c r="S63" s="242">
        <f>NOVEMBER!AB62</f>
        <v>0</v>
      </c>
    </row>
    <row r="64" spans="1:19" ht="12.75" customHeight="1" x14ac:dyDescent="0.2">
      <c r="A64" s="717"/>
      <c r="B64" s="120">
        <f>NOVEMBER!C63</f>
        <v>0</v>
      </c>
      <c r="C64" s="121">
        <f>NOVEMBER!D63</f>
        <v>0</v>
      </c>
      <c r="D64" s="121">
        <f>NOVEMBER!E63</f>
        <v>0</v>
      </c>
      <c r="E64" s="121">
        <f>NOVEMBER!F63</f>
        <v>0</v>
      </c>
      <c r="F64" s="122">
        <f t="shared" si="0"/>
        <v>0</v>
      </c>
      <c r="G64" s="123">
        <f>NOVEMBER!H63</f>
        <v>0</v>
      </c>
      <c r="H64" s="181">
        <f>NOVEMBER!I63</f>
        <v>0</v>
      </c>
      <c r="I64" s="160">
        <f>NOVEMBER!R63</f>
        <v>0</v>
      </c>
      <c r="J64" s="123">
        <f>NOVEMBER!S63</f>
        <v>0</v>
      </c>
      <c r="K64" s="176">
        <f>NOVEMBER!T63</f>
        <v>0</v>
      </c>
      <c r="L64" s="120">
        <f>NOVEMBER!U63</f>
        <v>0</v>
      </c>
      <c r="M64" s="123">
        <f>NOVEMBER!V63</f>
        <v>0</v>
      </c>
      <c r="N64" s="123">
        <f>NOVEMBER!W63</f>
        <v>0</v>
      </c>
      <c r="O64" s="125">
        <f>NOVEMBER!X63</f>
        <v>0</v>
      </c>
      <c r="P64" s="126">
        <f>NOVEMBER!Y63</f>
        <v>0</v>
      </c>
      <c r="Q64" s="222" t="b">
        <f>IF(LEFT(NOVEMBER!L63,1)="V",NOVEMBER!R63+NOVEMBER!U63)</f>
        <v>0</v>
      </c>
      <c r="R64" s="241">
        <f>NOVEMBER!Z63</f>
        <v>0</v>
      </c>
      <c r="S64" s="242">
        <f>NOVEMBER!AB63</f>
        <v>0</v>
      </c>
    </row>
    <row r="65" spans="1:19" ht="12.75" customHeight="1" x14ac:dyDescent="0.2">
      <c r="A65" s="717"/>
      <c r="B65" s="120">
        <f>NOVEMBER!C64</f>
        <v>0</v>
      </c>
      <c r="C65" s="121">
        <f>NOVEMBER!D64</f>
        <v>0</v>
      </c>
      <c r="D65" s="121">
        <f>NOVEMBER!E64</f>
        <v>0</v>
      </c>
      <c r="E65" s="121">
        <f>NOVEMBER!F64</f>
        <v>0</v>
      </c>
      <c r="F65" s="122">
        <f t="shared" si="0"/>
        <v>0</v>
      </c>
      <c r="G65" s="123">
        <f>NOVEMBER!H64</f>
        <v>0</v>
      </c>
      <c r="H65" s="181">
        <f>NOVEMBER!I64</f>
        <v>0</v>
      </c>
      <c r="I65" s="160">
        <f>NOVEMBER!R64</f>
        <v>0</v>
      </c>
      <c r="J65" s="123">
        <f>NOVEMBER!S64</f>
        <v>0</v>
      </c>
      <c r="K65" s="176">
        <f>NOVEMBER!T64</f>
        <v>0</v>
      </c>
      <c r="L65" s="120">
        <f>NOVEMBER!U64</f>
        <v>0</v>
      </c>
      <c r="M65" s="123">
        <f>NOVEMBER!V64</f>
        <v>0</v>
      </c>
      <c r="N65" s="123">
        <f>NOVEMBER!W64</f>
        <v>0</v>
      </c>
      <c r="O65" s="125">
        <f>NOVEMBER!X64</f>
        <v>0</v>
      </c>
      <c r="P65" s="126">
        <f>NOVEMBER!Y64</f>
        <v>0</v>
      </c>
      <c r="Q65" s="222" t="b">
        <f>IF(LEFT(NOVEMBER!L64,1)="V",NOVEMBER!R64+NOVEMBER!U64)</f>
        <v>0</v>
      </c>
      <c r="R65" s="241">
        <f>NOVEMBER!Z64</f>
        <v>0</v>
      </c>
      <c r="S65" s="242">
        <f>NOVEMBER!AB64</f>
        <v>0</v>
      </c>
    </row>
    <row r="66" spans="1:19" ht="13.5" customHeight="1" thickBot="1" x14ac:dyDescent="0.25">
      <c r="A66" s="718"/>
      <c r="B66" s="127" t="e">
        <f>NOVEMBER!C65</f>
        <v>#REF!</v>
      </c>
      <c r="C66" s="128">
        <f>NOVEMBER!D65</f>
        <v>0</v>
      </c>
      <c r="D66" s="128">
        <f>NOVEMBER!E65</f>
        <v>0</v>
      </c>
      <c r="E66" s="128">
        <f>NOVEMBER!F65</f>
        <v>0</v>
      </c>
      <c r="F66" s="129">
        <f t="shared" si="0"/>
        <v>0</v>
      </c>
      <c r="G66" s="130">
        <f>NOVEMBER!H65</f>
        <v>0</v>
      </c>
      <c r="H66" s="182">
        <f>NOVEMBER!I65</f>
        <v>0</v>
      </c>
      <c r="I66" s="161">
        <f>NOVEMBER!R65</f>
        <v>0</v>
      </c>
      <c r="J66" s="130">
        <f>NOVEMBER!S65</f>
        <v>0</v>
      </c>
      <c r="K66" s="178">
        <f>NOVEMBER!T65</f>
        <v>0</v>
      </c>
      <c r="L66" s="127">
        <f>NOVEMBER!U65</f>
        <v>0</v>
      </c>
      <c r="M66" s="130">
        <f>NOVEMBER!V65</f>
        <v>0</v>
      </c>
      <c r="N66" s="130">
        <f>NOVEMBER!W65</f>
        <v>0</v>
      </c>
      <c r="O66" s="132">
        <f>NOVEMBER!X65</f>
        <v>0</v>
      </c>
      <c r="P66" s="133">
        <f>NOVEMBER!Y65</f>
        <v>0</v>
      </c>
      <c r="Q66" s="224" t="b">
        <f>IF(LEFT(NOVEMBER!L65,1)="V",NOVEMBER!R65+NOVEMBER!U65)</f>
        <v>0</v>
      </c>
      <c r="R66" s="245">
        <f>NOVEMBER!Z65</f>
        <v>0</v>
      </c>
      <c r="S66" s="246">
        <f>NOVEMBER!AB65</f>
        <v>0</v>
      </c>
    </row>
    <row r="67" spans="1:19" ht="12.75" customHeight="1" x14ac:dyDescent="0.2">
      <c r="A67" s="716">
        <f>NOVEMBER!B66</f>
        <v>43051</v>
      </c>
      <c r="B67" s="113">
        <f>NOVEMBER!C66</f>
        <v>0</v>
      </c>
      <c r="C67" s="114">
        <f>NOVEMBER!D66</f>
        <v>0</v>
      </c>
      <c r="D67" s="114">
        <f>NOVEMBER!E66</f>
        <v>0</v>
      </c>
      <c r="E67" s="114">
        <f>NOVEMBER!F66</f>
        <v>0</v>
      </c>
      <c r="F67" s="115">
        <f t="shared" si="0"/>
        <v>0</v>
      </c>
      <c r="G67" s="116">
        <f>NOVEMBER!H66</f>
        <v>0</v>
      </c>
      <c r="H67" s="180">
        <f>NOVEMBER!I66</f>
        <v>0</v>
      </c>
      <c r="I67" s="159">
        <f>NOVEMBER!R66</f>
        <v>0</v>
      </c>
      <c r="J67" s="116">
        <f>NOVEMBER!S66</f>
        <v>0</v>
      </c>
      <c r="K67" s="175">
        <f>NOVEMBER!T66</f>
        <v>0</v>
      </c>
      <c r="L67" s="113">
        <f>NOVEMBER!U66</f>
        <v>0</v>
      </c>
      <c r="M67" s="116">
        <f>NOVEMBER!V66</f>
        <v>0</v>
      </c>
      <c r="N67" s="116">
        <f>NOVEMBER!W66</f>
        <v>0</v>
      </c>
      <c r="O67" s="118">
        <f>NOVEMBER!X66</f>
        <v>0</v>
      </c>
      <c r="P67" s="119">
        <f>NOVEMBER!Y66</f>
        <v>0</v>
      </c>
      <c r="Q67" s="225" t="b">
        <f>IF(LEFT(NOVEMBER!L66,1)="V",NOVEMBER!R66+NOVEMBER!U66)</f>
        <v>0</v>
      </c>
      <c r="R67" s="239">
        <f>NOVEMBER!Z66</f>
        <v>0</v>
      </c>
      <c r="S67" s="240">
        <f>NOVEMBER!AB66</f>
        <v>0</v>
      </c>
    </row>
    <row r="68" spans="1:19" ht="12.75" customHeight="1" x14ac:dyDescent="0.2">
      <c r="A68" s="717"/>
      <c r="B68" s="120">
        <f>NOVEMBER!C67</f>
        <v>0</v>
      </c>
      <c r="C68" s="121">
        <f>NOVEMBER!D67</f>
        <v>0</v>
      </c>
      <c r="D68" s="121">
        <f>NOVEMBER!E67</f>
        <v>0</v>
      </c>
      <c r="E68" s="121">
        <f>NOVEMBER!F67</f>
        <v>0</v>
      </c>
      <c r="F68" s="122">
        <f t="shared" si="0"/>
        <v>0</v>
      </c>
      <c r="G68" s="123">
        <f>NOVEMBER!H67</f>
        <v>0</v>
      </c>
      <c r="H68" s="181">
        <f>NOVEMBER!I67</f>
        <v>0</v>
      </c>
      <c r="I68" s="160">
        <f>NOVEMBER!R67</f>
        <v>0</v>
      </c>
      <c r="J68" s="123">
        <f>NOVEMBER!S67</f>
        <v>0</v>
      </c>
      <c r="K68" s="176">
        <f>NOVEMBER!T67</f>
        <v>0</v>
      </c>
      <c r="L68" s="120">
        <f>NOVEMBER!U67</f>
        <v>0</v>
      </c>
      <c r="M68" s="123">
        <f>NOVEMBER!V67</f>
        <v>0</v>
      </c>
      <c r="N68" s="123">
        <f>NOVEMBER!W67</f>
        <v>0</v>
      </c>
      <c r="O68" s="125">
        <f>NOVEMBER!X67</f>
        <v>0</v>
      </c>
      <c r="P68" s="126">
        <f>NOVEMBER!Y67</f>
        <v>0</v>
      </c>
      <c r="Q68" s="222" t="b">
        <f>IF(LEFT(NOVEMBER!L67,1)="V",NOVEMBER!R67+NOVEMBER!U67)</f>
        <v>0</v>
      </c>
      <c r="R68" s="241">
        <f>NOVEMBER!Z67</f>
        <v>0</v>
      </c>
      <c r="S68" s="242">
        <f>NOVEMBER!AB67</f>
        <v>0</v>
      </c>
    </row>
    <row r="69" spans="1:19" ht="12.75" customHeight="1" x14ac:dyDescent="0.2">
      <c r="A69" s="717"/>
      <c r="B69" s="120">
        <f>NOVEMBER!C68</f>
        <v>0</v>
      </c>
      <c r="C69" s="121">
        <f>NOVEMBER!D68</f>
        <v>0</v>
      </c>
      <c r="D69" s="121">
        <f>NOVEMBER!E68</f>
        <v>0</v>
      </c>
      <c r="E69" s="121">
        <f>NOVEMBER!F68</f>
        <v>0</v>
      </c>
      <c r="F69" s="122">
        <f t="shared" si="0"/>
        <v>0</v>
      </c>
      <c r="G69" s="123">
        <f>NOVEMBER!H68</f>
        <v>0</v>
      </c>
      <c r="H69" s="181">
        <f>NOVEMBER!I68</f>
        <v>0</v>
      </c>
      <c r="I69" s="160">
        <f>NOVEMBER!R68</f>
        <v>0</v>
      </c>
      <c r="J69" s="123">
        <f>NOVEMBER!S68</f>
        <v>0</v>
      </c>
      <c r="K69" s="176">
        <f>NOVEMBER!T68</f>
        <v>0</v>
      </c>
      <c r="L69" s="120">
        <f>NOVEMBER!U68</f>
        <v>0</v>
      </c>
      <c r="M69" s="123">
        <f>NOVEMBER!V68</f>
        <v>0</v>
      </c>
      <c r="N69" s="123">
        <f>NOVEMBER!W68</f>
        <v>0</v>
      </c>
      <c r="O69" s="125">
        <f>NOVEMBER!X68</f>
        <v>0</v>
      </c>
      <c r="P69" s="126">
        <f>NOVEMBER!Y68</f>
        <v>0</v>
      </c>
      <c r="Q69" s="222" t="b">
        <f>IF(LEFT(NOVEMBER!L68,1)="V",NOVEMBER!R68+NOVEMBER!U68)</f>
        <v>0</v>
      </c>
      <c r="R69" s="241">
        <f>NOVEMBER!Z68</f>
        <v>0</v>
      </c>
      <c r="S69" s="242">
        <f>NOVEMBER!AB68</f>
        <v>0</v>
      </c>
    </row>
    <row r="70" spans="1:19" ht="12.75" customHeight="1" x14ac:dyDescent="0.2">
      <c r="A70" s="717"/>
      <c r="B70" s="120">
        <f>NOVEMBER!C69</f>
        <v>0</v>
      </c>
      <c r="C70" s="121">
        <f>NOVEMBER!D69</f>
        <v>0</v>
      </c>
      <c r="D70" s="121">
        <f>NOVEMBER!E69</f>
        <v>0</v>
      </c>
      <c r="E70" s="121">
        <f>NOVEMBER!F69</f>
        <v>0</v>
      </c>
      <c r="F70" s="122">
        <f t="shared" si="0"/>
        <v>0</v>
      </c>
      <c r="G70" s="123">
        <f>NOVEMBER!H69</f>
        <v>0</v>
      </c>
      <c r="H70" s="181">
        <f>NOVEMBER!I69</f>
        <v>0</v>
      </c>
      <c r="I70" s="160">
        <f>NOVEMBER!R69</f>
        <v>0</v>
      </c>
      <c r="J70" s="123">
        <f>NOVEMBER!S69</f>
        <v>0</v>
      </c>
      <c r="K70" s="176">
        <f>NOVEMBER!T69</f>
        <v>0</v>
      </c>
      <c r="L70" s="120">
        <f>NOVEMBER!U69</f>
        <v>0</v>
      </c>
      <c r="M70" s="123">
        <f>NOVEMBER!V69</f>
        <v>0</v>
      </c>
      <c r="N70" s="123">
        <f>NOVEMBER!W69</f>
        <v>0</v>
      </c>
      <c r="O70" s="125">
        <f>NOVEMBER!X69</f>
        <v>0</v>
      </c>
      <c r="P70" s="126">
        <f>NOVEMBER!Y69</f>
        <v>0</v>
      </c>
      <c r="Q70" s="222" t="b">
        <f>IF(LEFT(NOVEMBER!L69,1)="V",NOVEMBER!R69+NOVEMBER!U69)</f>
        <v>0</v>
      </c>
      <c r="R70" s="241">
        <f>NOVEMBER!Z69</f>
        <v>0</v>
      </c>
      <c r="S70" s="242">
        <f>NOVEMBER!AB69</f>
        <v>0</v>
      </c>
    </row>
    <row r="71" spans="1:19" ht="13.5" customHeight="1" thickBot="1" x14ac:dyDescent="0.25">
      <c r="A71" s="718"/>
      <c r="B71" s="127" t="e">
        <f>NOVEMBER!C70</f>
        <v>#REF!</v>
      </c>
      <c r="C71" s="128">
        <f>NOVEMBER!D70</f>
        <v>0</v>
      </c>
      <c r="D71" s="128">
        <f>NOVEMBER!E70</f>
        <v>0</v>
      </c>
      <c r="E71" s="128">
        <f>NOVEMBER!F70</f>
        <v>0</v>
      </c>
      <c r="F71" s="129">
        <f t="shared" ref="F71:F134" si="1">D71-C71-E71</f>
        <v>0</v>
      </c>
      <c r="G71" s="130">
        <f>NOVEMBER!H70</f>
        <v>0</v>
      </c>
      <c r="H71" s="182">
        <f>NOVEMBER!I70</f>
        <v>0</v>
      </c>
      <c r="I71" s="161">
        <f>NOVEMBER!R70</f>
        <v>0</v>
      </c>
      <c r="J71" s="130">
        <f>NOVEMBER!S70</f>
        <v>0</v>
      </c>
      <c r="K71" s="178">
        <f>NOVEMBER!T70</f>
        <v>0</v>
      </c>
      <c r="L71" s="127">
        <f>NOVEMBER!U70</f>
        <v>0</v>
      </c>
      <c r="M71" s="130">
        <f>NOVEMBER!V70</f>
        <v>0</v>
      </c>
      <c r="N71" s="130">
        <f>NOVEMBER!W70</f>
        <v>0</v>
      </c>
      <c r="O71" s="132">
        <f>NOVEMBER!X70</f>
        <v>0</v>
      </c>
      <c r="P71" s="133">
        <f>NOVEMBER!Y70</f>
        <v>0</v>
      </c>
      <c r="Q71" s="223" t="b">
        <f>IF(LEFT(NOVEMBER!L70,1)="V",NOVEMBER!R70+NOVEMBER!U70)</f>
        <v>0</v>
      </c>
      <c r="R71" s="243">
        <f>NOVEMBER!Z70</f>
        <v>0</v>
      </c>
      <c r="S71" s="244">
        <f>NOVEMBER!AB70</f>
        <v>0</v>
      </c>
    </row>
    <row r="72" spans="1:19" ht="12.75" customHeight="1" x14ac:dyDescent="0.2">
      <c r="A72" s="716">
        <f>NOVEMBER!B71</f>
        <v>43052</v>
      </c>
      <c r="B72" s="113">
        <f>NOVEMBER!C71</f>
        <v>0</v>
      </c>
      <c r="C72" s="114">
        <f>NOVEMBER!D71</f>
        <v>0</v>
      </c>
      <c r="D72" s="114">
        <f>NOVEMBER!E71</f>
        <v>0</v>
      </c>
      <c r="E72" s="114">
        <f>NOVEMBER!F71</f>
        <v>0</v>
      </c>
      <c r="F72" s="115">
        <f t="shared" si="1"/>
        <v>0</v>
      </c>
      <c r="G72" s="116">
        <f>NOVEMBER!H71</f>
        <v>0</v>
      </c>
      <c r="H72" s="180">
        <f>NOVEMBER!I71</f>
        <v>0</v>
      </c>
      <c r="I72" s="159">
        <f>NOVEMBER!R71</f>
        <v>0</v>
      </c>
      <c r="J72" s="116">
        <f>NOVEMBER!S71</f>
        <v>0</v>
      </c>
      <c r="K72" s="175">
        <f>NOVEMBER!T71</f>
        <v>0</v>
      </c>
      <c r="L72" s="113">
        <f>NOVEMBER!U71</f>
        <v>0</v>
      </c>
      <c r="M72" s="116">
        <f>NOVEMBER!V71</f>
        <v>0</v>
      </c>
      <c r="N72" s="116">
        <f>NOVEMBER!W71</f>
        <v>0</v>
      </c>
      <c r="O72" s="118">
        <f>NOVEMBER!X71</f>
        <v>0</v>
      </c>
      <c r="P72" s="119">
        <f>NOVEMBER!Y71</f>
        <v>0</v>
      </c>
      <c r="Q72" s="221" t="b">
        <f>IF(LEFT(NOVEMBER!L71,1)="V",NOVEMBER!R71+NOVEMBER!U71)</f>
        <v>0</v>
      </c>
      <c r="R72" s="239">
        <f>NOVEMBER!Z71</f>
        <v>0</v>
      </c>
      <c r="S72" s="240">
        <f>NOVEMBER!AB71</f>
        <v>0</v>
      </c>
    </row>
    <row r="73" spans="1:19" ht="12.75" customHeight="1" x14ac:dyDescent="0.2">
      <c r="A73" s="717"/>
      <c r="B73" s="120">
        <f>NOVEMBER!C72</f>
        <v>0</v>
      </c>
      <c r="C73" s="121">
        <f>NOVEMBER!D72</f>
        <v>0</v>
      </c>
      <c r="D73" s="121">
        <f>NOVEMBER!E72</f>
        <v>0</v>
      </c>
      <c r="E73" s="121">
        <f>NOVEMBER!F72</f>
        <v>0</v>
      </c>
      <c r="F73" s="122">
        <f t="shared" si="1"/>
        <v>0</v>
      </c>
      <c r="G73" s="123">
        <f>NOVEMBER!H72</f>
        <v>0</v>
      </c>
      <c r="H73" s="181">
        <f>NOVEMBER!I72</f>
        <v>0</v>
      </c>
      <c r="I73" s="160">
        <f>NOVEMBER!R72</f>
        <v>0</v>
      </c>
      <c r="J73" s="123">
        <f>NOVEMBER!S72</f>
        <v>0</v>
      </c>
      <c r="K73" s="176">
        <f>NOVEMBER!T72</f>
        <v>0</v>
      </c>
      <c r="L73" s="120">
        <f>NOVEMBER!U72</f>
        <v>0</v>
      </c>
      <c r="M73" s="123">
        <f>NOVEMBER!V72</f>
        <v>0</v>
      </c>
      <c r="N73" s="123">
        <f>NOVEMBER!W72</f>
        <v>0</v>
      </c>
      <c r="O73" s="125">
        <f>NOVEMBER!X72</f>
        <v>0</v>
      </c>
      <c r="P73" s="126">
        <f>NOVEMBER!Y72</f>
        <v>0</v>
      </c>
      <c r="Q73" s="222" t="b">
        <f>IF(LEFT(NOVEMBER!L72,1)="V",NOVEMBER!R72+NOVEMBER!U72)</f>
        <v>0</v>
      </c>
      <c r="R73" s="241">
        <f>NOVEMBER!Z72</f>
        <v>0</v>
      </c>
      <c r="S73" s="242">
        <f>NOVEMBER!AB72</f>
        <v>0</v>
      </c>
    </row>
    <row r="74" spans="1:19" ht="12.75" customHeight="1" x14ac:dyDescent="0.2">
      <c r="A74" s="717"/>
      <c r="B74" s="120">
        <f>NOVEMBER!C73</f>
        <v>0</v>
      </c>
      <c r="C74" s="121">
        <f>NOVEMBER!D73</f>
        <v>0</v>
      </c>
      <c r="D74" s="121">
        <f>NOVEMBER!E73</f>
        <v>0</v>
      </c>
      <c r="E74" s="121">
        <f>NOVEMBER!F73</f>
        <v>0</v>
      </c>
      <c r="F74" s="122">
        <f t="shared" si="1"/>
        <v>0</v>
      </c>
      <c r="G74" s="123">
        <f>NOVEMBER!H73</f>
        <v>0</v>
      </c>
      <c r="H74" s="181">
        <f>NOVEMBER!I73</f>
        <v>0</v>
      </c>
      <c r="I74" s="160">
        <f>NOVEMBER!R73</f>
        <v>0</v>
      </c>
      <c r="J74" s="123">
        <f>NOVEMBER!S73</f>
        <v>0</v>
      </c>
      <c r="K74" s="176">
        <f>NOVEMBER!T73</f>
        <v>0</v>
      </c>
      <c r="L74" s="120">
        <f>NOVEMBER!U73</f>
        <v>0</v>
      </c>
      <c r="M74" s="123">
        <f>NOVEMBER!V73</f>
        <v>0</v>
      </c>
      <c r="N74" s="123">
        <f>NOVEMBER!W73</f>
        <v>0</v>
      </c>
      <c r="O74" s="125">
        <f>NOVEMBER!X73</f>
        <v>0</v>
      </c>
      <c r="P74" s="126">
        <f>NOVEMBER!Y73</f>
        <v>0</v>
      </c>
      <c r="Q74" s="222" t="b">
        <f>IF(LEFT(NOVEMBER!L73,1)="V",NOVEMBER!R73+NOVEMBER!U73)</f>
        <v>0</v>
      </c>
      <c r="R74" s="241">
        <f>NOVEMBER!Z73</f>
        <v>0</v>
      </c>
      <c r="S74" s="242">
        <f>NOVEMBER!AB73</f>
        <v>0</v>
      </c>
    </row>
    <row r="75" spans="1:19" ht="12.75" customHeight="1" x14ac:dyDescent="0.2">
      <c r="A75" s="717"/>
      <c r="B75" s="120">
        <f>NOVEMBER!C74</f>
        <v>0</v>
      </c>
      <c r="C75" s="121">
        <f>NOVEMBER!D74</f>
        <v>0</v>
      </c>
      <c r="D75" s="121">
        <f>NOVEMBER!E74</f>
        <v>0</v>
      </c>
      <c r="E75" s="121">
        <f>NOVEMBER!F74</f>
        <v>0</v>
      </c>
      <c r="F75" s="122">
        <f t="shared" si="1"/>
        <v>0</v>
      </c>
      <c r="G75" s="123">
        <f>NOVEMBER!H74</f>
        <v>0</v>
      </c>
      <c r="H75" s="181">
        <f>NOVEMBER!I74</f>
        <v>0</v>
      </c>
      <c r="I75" s="160">
        <f>NOVEMBER!R74</f>
        <v>0</v>
      </c>
      <c r="J75" s="123">
        <f>NOVEMBER!S74</f>
        <v>0</v>
      </c>
      <c r="K75" s="176">
        <f>NOVEMBER!T74</f>
        <v>0</v>
      </c>
      <c r="L75" s="120">
        <f>NOVEMBER!U74</f>
        <v>0</v>
      </c>
      <c r="M75" s="123">
        <f>NOVEMBER!V74</f>
        <v>0</v>
      </c>
      <c r="N75" s="123">
        <f>NOVEMBER!W74</f>
        <v>0</v>
      </c>
      <c r="O75" s="125">
        <f>NOVEMBER!X74</f>
        <v>0</v>
      </c>
      <c r="P75" s="126">
        <f>NOVEMBER!Y74</f>
        <v>0</v>
      </c>
      <c r="Q75" s="222" t="b">
        <f>IF(LEFT(NOVEMBER!L74,1)="V",NOVEMBER!R74+NOVEMBER!U74)</f>
        <v>0</v>
      </c>
      <c r="R75" s="241">
        <f>NOVEMBER!Z74</f>
        <v>0</v>
      </c>
      <c r="S75" s="242">
        <f>NOVEMBER!AB74</f>
        <v>0</v>
      </c>
    </row>
    <row r="76" spans="1:19" ht="13.5" customHeight="1" thickBot="1" x14ac:dyDescent="0.25">
      <c r="A76" s="718"/>
      <c r="B76" s="127" t="e">
        <f>NOVEMBER!C75</f>
        <v>#REF!</v>
      </c>
      <c r="C76" s="128">
        <f>NOVEMBER!D75</f>
        <v>0</v>
      </c>
      <c r="D76" s="128">
        <f>NOVEMBER!E75</f>
        <v>0</v>
      </c>
      <c r="E76" s="128">
        <f>NOVEMBER!F75</f>
        <v>0</v>
      </c>
      <c r="F76" s="129">
        <f t="shared" si="1"/>
        <v>0</v>
      </c>
      <c r="G76" s="130">
        <f>NOVEMBER!H75</f>
        <v>0</v>
      </c>
      <c r="H76" s="182">
        <f>NOVEMBER!I75</f>
        <v>0</v>
      </c>
      <c r="I76" s="161">
        <f>NOVEMBER!R75</f>
        <v>0</v>
      </c>
      <c r="J76" s="130">
        <f>NOVEMBER!S75</f>
        <v>0</v>
      </c>
      <c r="K76" s="178">
        <f>NOVEMBER!T75</f>
        <v>0</v>
      </c>
      <c r="L76" s="127">
        <f>NOVEMBER!U75</f>
        <v>0</v>
      </c>
      <c r="M76" s="130">
        <f>NOVEMBER!V75</f>
        <v>0</v>
      </c>
      <c r="N76" s="130">
        <f>NOVEMBER!W75</f>
        <v>0</v>
      </c>
      <c r="O76" s="132">
        <f>NOVEMBER!X75</f>
        <v>0</v>
      </c>
      <c r="P76" s="133">
        <f>NOVEMBER!Y75</f>
        <v>0</v>
      </c>
      <c r="Q76" s="224" t="b">
        <f>IF(LEFT(NOVEMBER!L75,1)="V",NOVEMBER!R75+NOVEMBER!U75)</f>
        <v>0</v>
      </c>
      <c r="R76" s="243">
        <f>NOVEMBER!Z75</f>
        <v>0</v>
      </c>
      <c r="S76" s="244">
        <f>NOVEMBER!AB75</f>
        <v>0</v>
      </c>
    </row>
    <row r="77" spans="1:19" ht="12.75" customHeight="1" x14ac:dyDescent="0.2">
      <c r="A77" s="716">
        <f>NOVEMBER!B76</f>
        <v>43053</v>
      </c>
      <c r="B77" s="113">
        <f>NOVEMBER!C76</f>
        <v>0</v>
      </c>
      <c r="C77" s="114">
        <f>NOVEMBER!D76</f>
        <v>0</v>
      </c>
      <c r="D77" s="114">
        <f>NOVEMBER!E76</f>
        <v>0</v>
      </c>
      <c r="E77" s="114">
        <f>NOVEMBER!F76</f>
        <v>0</v>
      </c>
      <c r="F77" s="115">
        <f t="shared" si="1"/>
        <v>0</v>
      </c>
      <c r="G77" s="116">
        <f>NOVEMBER!H76</f>
        <v>0</v>
      </c>
      <c r="H77" s="180">
        <f>NOVEMBER!I76</f>
        <v>0</v>
      </c>
      <c r="I77" s="159">
        <f>NOVEMBER!R76</f>
        <v>0</v>
      </c>
      <c r="J77" s="116">
        <f>NOVEMBER!S76</f>
        <v>0</v>
      </c>
      <c r="K77" s="175">
        <f>NOVEMBER!T76</f>
        <v>0</v>
      </c>
      <c r="L77" s="113">
        <f>NOVEMBER!U76</f>
        <v>0</v>
      </c>
      <c r="M77" s="116">
        <f>NOVEMBER!V76</f>
        <v>0</v>
      </c>
      <c r="N77" s="116">
        <f>NOVEMBER!W76</f>
        <v>0</v>
      </c>
      <c r="O77" s="118">
        <f>NOVEMBER!X76</f>
        <v>0</v>
      </c>
      <c r="P77" s="119">
        <f>NOVEMBER!Y76</f>
        <v>0</v>
      </c>
      <c r="Q77" s="221" t="b">
        <f>IF(LEFT(NOVEMBER!L76,1)="V",NOVEMBER!R76+NOVEMBER!U76)</f>
        <v>0</v>
      </c>
      <c r="R77" s="239">
        <f>NOVEMBER!Z76</f>
        <v>0</v>
      </c>
      <c r="S77" s="240">
        <f>NOVEMBER!AB76</f>
        <v>0</v>
      </c>
    </row>
    <row r="78" spans="1:19" ht="12.75" customHeight="1" x14ac:dyDescent="0.2">
      <c r="A78" s="717"/>
      <c r="B78" s="120">
        <f>NOVEMBER!C77</f>
        <v>0</v>
      </c>
      <c r="C78" s="121">
        <f>NOVEMBER!D77</f>
        <v>0</v>
      </c>
      <c r="D78" s="121">
        <f>NOVEMBER!E77</f>
        <v>0</v>
      </c>
      <c r="E78" s="121">
        <f>NOVEMBER!F77</f>
        <v>0</v>
      </c>
      <c r="F78" s="122">
        <f t="shared" si="1"/>
        <v>0</v>
      </c>
      <c r="G78" s="123">
        <f>NOVEMBER!H77</f>
        <v>0</v>
      </c>
      <c r="H78" s="181">
        <f>NOVEMBER!I77</f>
        <v>0</v>
      </c>
      <c r="I78" s="160">
        <f>NOVEMBER!R77</f>
        <v>0</v>
      </c>
      <c r="J78" s="123">
        <f>NOVEMBER!S77</f>
        <v>0</v>
      </c>
      <c r="K78" s="176">
        <f>NOVEMBER!T77</f>
        <v>0</v>
      </c>
      <c r="L78" s="120">
        <f>NOVEMBER!U77</f>
        <v>0</v>
      </c>
      <c r="M78" s="123">
        <f>NOVEMBER!V77</f>
        <v>0</v>
      </c>
      <c r="N78" s="123">
        <f>NOVEMBER!W77</f>
        <v>0</v>
      </c>
      <c r="O78" s="125">
        <f>NOVEMBER!X77</f>
        <v>0</v>
      </c>
      <c r="P78" s="126">
        <f>NOVEMBER!Y77</f>
        <v>0</v>
      </c>
      <c r="Q78" s="222" t="b">
        <f>IF(LEFT(NOVEMBER!L77,1)="V",NOVEMBER!R77+NOVEMBER!U77)</f>
        <v>0</v>
      </c>
      <c r="R78" s="241">
        <f>NOVEMBER!Z77</f>
        <v>0</v>
      </c>
      <c r="S78" s="242">
        <f>NOVEMBER!AB77</f>
        <v>0</v>
      </c>
    </row>
    <row r="79" spans="1:19" ht="12.75" customHeight="1" x14ac:dyDescent="0.2">
      <c r="A79" s="717"/>
      <c r="B79" s="120">
        <f>NOVEMBER!C78</f>
        <v>0</v>
      </c>
      <c r="C79" s="121">
        <f>NOVEMBER!D78</f>
        <v>0</v>
      </c>
      <c r="D79" s="121">
        <f>NOVEMBER!E78</f>
        <v>0</v>
      </c>
      <c r="E79" s="121">
        <f>NOVEMBER!F78</f>
        <v>0</v>
      </c>
      <c r="F79" s="122">
        <f t="shared" si="1"/>
        <v>0</v>
      </c>
      <c r="G79" s="123">
        <f>NOVEMBER!H78</f>
        <v>0</v>
      </c>
      <c r="H79" s="181">
        <f>NOVEMBER!I78</f>
        <v>0</v>
      </c>
      <c r="I79" s="160">
        <f>NOVEMBER!R78</f>
        <v>0</v>
      </c>
      <c r="J79" s="123">
        <f>NOVEMBER!S78</f>
        <v>0</v>
      </c>
      <c r="K79" s="176">
        <f>NOVEMBER!T78</f>
        <v>0</v>
      </c>
      <c r="L79" s="120">
        <f>NOVEMBER!U78</f>
        <v>0</v>
      </c>
      <c r="M79" s="123">
        <f>NOVEMBER!V78</f>
        <v>0</v>
      </c>
      <c r="N79" s="123">
        <f>NOVEMBER!W78</f>
        <v>0</v>
      </c>
      <c r="O79" s="125">
        <f>NOVEMBER!X78</f>
        <v>0</v>
      </c>
      <c r="P79" s="126">
        <f>NOVEMBER!Y78</f>
        <v>0</v>
      </c>
      <c r="Q79" s="222" t="b">
        <f>IF(LEFT(NOVEMBER!L78,1)="V",NOVEMBER!R78+NOVEMBER!U78)</f>
        <v>0</v>
      </c>
      <c r="R79" s="241">
        <f>NOVEMBER!Z78</f>
        <v>0</v>
      </c>
      <c r="S79" s="242">
        <f>NOVEMBER!AB78</f>
        <v>0</v>
      </c>
    </row>
    <row r="80" spans="1:19" ht="12.75" customHeight="1" x14ac:dyDescent="0.2">
      <c r="A80" s="717"/>
      <c r="B80" s="120">
        <f>NOVEMBER!C79</f>
        <v>0</v>
      </c>
      <c r="C80" s="121">
        <f>NOVEMBER!D79</f>
        <v>0</v>
      </c>
      <c r="D80" s="121">
        <f>NOVEMBER!E79</f>
        <v>0</v>
      </c>
      <c r="E80" s="121">
        <f>NOVEMBER!F79</f>
        <v>0</v>
      </c>
      <c r="F80" s="122">
        <f t="shared" si="1"/>
        <v>0</v>
      </c>
      <c r="G80" s="123">
        <f>NOVEMBER!H79</f>
        <v>0</v>
      </c>
      <c r="H80" s="181">
        <f>NOVEMBER!I79</f>
        <v>0</v>
      </c>
      <c r="I80" s="160">
        <f>NOVEMBER!R79</f>
        <v>0</v>
      </c>
      <c r="J80" s="123">
        <f>NOVEMBER!S79</f>
        <v>0</v>
      </c>
      <c r="K80" s="176">
        <f>NOVEMBER!T79</f>
        <v>0</v>
      </c>
      <c r="L80" s="120">
        <f>NOVEMBER!U79</f>
        <v>0</v>
      </c>
      <c r="M80" s="123">
        <f>NOVEMBER!V79</f>
        <v>0</v>
      </c>
      <c r="N80" s="123">
        <f>NOVEMBER!W79</f>
        <v>0</v>
      </c>
      <c r="O80" s="125">
        <f>NOVEMBER!X79</f>
        <v>0</v>
      </c>
      <c r="P80" s="126">
        <f>NOVEMBER!Y79</f>
        <v>0</v>
      </c>
      <c r="Q80" s="222" t="b">
        <f>IF(LEFT(NOVEMBER!L79,1)="V",NOVEMBER!R79+NOVEMBER!U79)</f>
        <v>0</v>
      </c>
      <c r="R80" s="241">
        <f>NOVEMBER!Z79</f>
        <v>0</v>
      </c>
      <c r="S80" s="242">
        <f>NOVEMBER!AB79</f>
        <v>0</v>
      </c>
    </row>
    <row r="81" spans="1:19" ht="13.5" customHeight="1" thickBot="1" x14ac:dyDescent="0.25">
      <c r="A81" s="718"/>
      <c r="B81" s="127" t="e">
        <f>NOVEMBER!C80</f>
        <v>#REF!</v>
      </c>
      <c r="C81" s="128">
        <f>NOVEMBER!D80</f>
        <v>0</v>
      </c>
      <c r="D81" s="128">
        <f>NOVEMBER!E80</f>
        <v>0</v>
      </c>
      <c r="E81" s="128">
        <f>NOVEMBER!F80</f>
        <v>0</v>
      </c>
      <c r="F81" s="129">
        <f t="shared" si="1"/>
        <v>0</v>
      </c>
      <c r="G81" s="130">
        <f>NOVEMBER!H80</f>
        <v>0</v>
      </c>
      <c r="H81" s="182">
        <f>NOVEMBER!I80</f>
        <v>0</v>
      </c>
      <c r="I81" s="161">
        <f>NOVEMBER!R80</f>
        <v>0</v>
      </c>
      <c r="J81" s="130">
        <f>NOVEMBER!S80</f>
        <v>0</v>
      </c>
      <c r="K81" s="178">
        <f>NOVEMBER!T80</f>
        <v>0</v>
      </c>
      <c r="L81" s="127">
        <f>NOVEMBER!U80</f>
        <v>0</v>
      </c>
      <c r="M81" s="130">
        <f>NOVEMBER!V80</f>
        <v>0</v>
      </c>
      <c r="N81" s="130">
        <f>NOVEMBER!W80</f>
        <v>0</v>
      </c>
      <c r="O81" s="132">
        <f>NOVEMBER!X80</f>
        <v>0</v>
      </c>
      <c r="P81" s="133">
        <f>NOVEMBER!Y80</f>
        <v>0</v>
      </c>
      <c r="Q81" s="224" t="b">
        <f>IF(LEFT(NOVEMBER!L80,1)="V",NOVEMBER!R80+NOVEMBER!U80)</f>
        <v>0</v>
      </c>
      <c r="R81" s="243">
        <f>NOVEMBER!Z80</f>
        <v>0</v>
      </c>
      <c r="S81" s="244">
        <f>NOVEMBER!AB80</f>
        <v>0</v>
      </c>
    </row>
    <row r="82" spans="1:19" ht="12.75" customHeight="1" x14ac:dyDescent="0.2">
      <c r="A82" s="716">
        <f>NOVEMBER!B81</f>
        <v>43054</v>
      </c>
      <c r="B82" s="113">
        <f>NOVEMBER!C81</f>
        <v>0</v>
      </c>
      <c r="C82" s="114">
        <f>NOVEMBER!D81</f>
        <v>0</v>
      </c>
      <c r="D82" s="114">
        <f>NOVEMBER!E81</f>
        <v>0</v>
      </c>
      <c r="E82" s="114">
        <f>NOVEMBER!F81</f>
        <v>0</v>
      </c>
      <c r="F82" s="115">
        <f t="shared" si="1"/>
        <v>0</v>
      </c>
      <c r="G82" s="116">
        <f>NOVEMBER!H81</f>
        <v>0</v>
      </c>
      <c r="H82" s="180">
        <f>NOVEMBER!I81</f>
        <v>0</v>
      </c>
      <c r="I82" s="159">
        <f>NOVEMBER!R81</f>
        <v>0</v>
      </c>
      <c r="J82" s="116">
        <f>NOVEMBER!S81</f>
        <v>0</v>
      </c>
      <c r="K82" s="175">
        <f>NOVEMBER!T81</f>
        <v>0</v>
      </c>
      <c r="L82" s="113">
        <f>NOVEMBER!U81</f>
        <v>0</v>
      </c>
      <c r="M82" s="116">
        <f>NOVEMBER!V81</f>
        <v>0</v>
      </c>
      <c r="N82" s="116">
        <f>NOVEMBER!W81</f>
        <v>0</v>
      </c>
      <c r="O82" s="118">
        <f>NOVEMBER!X81</f>
        <v>0</v>
      </c>
      <c r="P82" s="119">
        <f>NOVEMBER!Y81</f>
        <v>0</v>
      </c>
      <c r="Q82" s="221" t="b">
        <f>IF(LEFT(NOVEMBER!L81,1)="V",NOVEMBER!R81+NOVEMBER!U81)</f>
        <v>0</v>
      </c>
      <c r="R82" s="239">
        <f>NOVEMBER!Z81</f>
        <v>0</v>
      </c>
      <c r="S82" s="240">
        <f>NOVEMBER!AB81</f>
        <v>0</v>
      </c>
    </row>
    <row r="83" spans="1:19" ht="12.75" customHeight="1" x14ac:dyDescent="0.2">
      <c r="A83" s="717"/>
      <c r="B83" s="120">
        <f>NOVEMBER!C82</f>
        <v>0</v>
      </c>
      <c r="C83" s="121">
        <f>NOVEMBER!D82</f>
        <v>0</v>
      </c>
      <c r="D83" s="121">
        <f>NOVEMBER!E82</f>
        <v>0</v>
      </c>
      <c r="E83" s="121">
        <f>NOVEMBER!F82</f>
        <v>0</v>
      </c>
      <c r="F83" s="122">
        <f t="shared" si="1"/>
        <v>0</v>
      </c>
      <c r="G83" s="123">
        <f>NOVEMBER!H82</f>
        <v>0</v>
      </c>
      <c r="H83" s="181">
        <f>NOVEMBER!I82</f>
        <v>0</v>
      </c>
      <c r="I83" s="160">
        <f>NOVEMBER!R82</f>
        <v>0</v>
      </c>
      <c r="J83" s="123">
        <f>NOVEMBER!S82</f>
        <v>0</v>
      </c>
      <c r="K83" s="176">
        <f>NOVEMBER!T82</f>
        <v>0</v>
      </c>
      <c r="L83" s="120">
        <f>NOVEMBER!U82</f>
        <v>0</v>
      </c>
      <c r="M83" s="123">
        <f>NOVEMBER!V82</f>
        <v>0</v>
      </c>
      <c r="N83" s="123">
        <f>NOVEMBER!W82</f>
        <v>0</v>
      </c>
      <c r="O83" s="125">
        <f>NOVEMBER!X82</f>
        <v>0</v>
      </c>
      <c r="P83" s="126">
        <f>NOVEMBER!Y82</f>
        <v>0</v>
      </c>
      <c r="Q83" s="222" t="b">
        <f>IF(LEFT(NOVEMBER!L82,1)="V",NOVEMBER!R82+NOVEMBER!U82)</f>
        <v>0</v>
      </c>
      <c r="R83" s="241">
        <f>NOVEMBER!Z82</f>
        <v>0</v>
      </c>
      <c r="S83" s="242">
        <f>NOVEMBER!AB82</f>
        <v>0</v>
      </c>
    </row>
    <row r="84" spans="1:19" ht="12.75" customHeight="1" x14ac:dyDescent="0.2">
      <c r="A84" s="717"/>
      <c r="B84" s="120">
        <f>NOVEMBER!C83</f>
        <v>0</v>
      </c>
      <c r="C84" s="121">
        <f>NOVEMBER!D83</f>
        <v>0</v>
      </c>
      <c r="D84" s="121">
        <f>NOVEMBER!E83</f>
        <v>0</v>
      </c>
      <c r="E84" s="121">
        <f>NOVEMBER!F83</f>
        <v>0</v>
      </c>
      <c r="F84" s="122">
        <f t="shared" si="1"/>
        <v>0</v>
      </c>
      <c r="G84" s="123">
        <f>NOVEMBER!H83</f>
        <v>0</v>
      </c>
      <c r="H84" s="181">
        <f>NOVEMBER!I83</f>
        <v>0</v>
      </c>
      <c r="I84" s="160">
        <f>NOVEMBER!R83</f>
        <v>0</v>
      </c>
      <c r="J84" s="123">
        <f>NOVEMBER!S83</f>
        <v>0</v>
      </c>
      <c r="K84" s="176">
        <f>NOVEMBER!T83</f>
        <v>0</v>
      </c>
      <c r="L84" s="120">
        <f>NOVEMBER!U83</f>
        <v>0</v>
      </c>
      <c r="M84" s="123">
        <f>NOVEMBER!V83</f>
        <v>0</v>
      </c>
      <c r="N84" s="123">
        <f>NOVEMBER!W83</f>
        <v>0</v>
      </c>
      <c r="O84" s="125">
        <f>NOVEMBER!X83</f>
        <v>0</v>
      </c>
      <c r="P84" s="126">
        <f>NOVEMBER!Y83</f>
        <v>0</v>
      </c>
      <c r="Q84" s="222" t="b">
        <f>IF(LEFT(NOVEMBER!L83,1)="V",NOVEMBER!R83+NOVEMBER!U83)</f>
        <v>0</v>
      </c>
      <c r="R84" s="241">
        <f>NOVEMBER!Z83</f>
        <v>0</v>
      </c>
      <c r="S84" s="242">
        <f>NOVEMBER!AB83</f>
        <v>0</v>
      </c>
    </row>
    <row r="85" spans="1:19" ht="12.75" customHeight="1" x14ac:dyDescent="0.2">
      <c r="A85" s="717"/>
      <c r="B85" s="120">
        <f>NOVEMBER!C84</f>
        <v>0</v>
      </c>
      <c r="C85" s="121">
        <f>NOVEMBER!D84</f>
        <v>0</v>
      </c>
      <c r="D85" s="121">
        <f>NOVEMBER!E84</f>
        <v>0</v>
      </c>
      <c r="E85" s="121">
        <f>NOVEMBER!F84</f>
        <v>0</v>
      </c>
      <c r="F85" s="122">
        <f t="shared" si="1"/>
        <v>0</v>
      </c>
      <c r="G85" s="123">
        <f>NOVEMBER!H84</f>
        <v>0</v>
      </c>
      <c r="H85" s="181">
        <f>NOVEMBER!I84</f>
        <v>0</v>
      </c>
      <c r="I85" s="160">
        <f>NOVEMBER!R84</f>
        <v>0</v>
      </c>
      <c r="J85" s="123">
        <f>NOVEMBER!S84</f>
        <v>0</v>
      </c>
      <c r="K85" s="176">
        <f>NOVEMBER!T84</f>
        <v>0</v>
      </c>
      <c r="L85" s="120">
        <f>NOVEMBER!U84</f>
        <v>0</v>
      </c>
      <c r="M85" s="123">
        <f>NOVEMBER!V84</f>
        <v>0</v>
      </c>
      <c r="N85" s="123">
        <f>NOVEMBER!W84</f>
        <v>0</v>
      </c>
      <c r="O85" s="125">
        <f>NOVEMBER!X84</f>
        <v>0</v>
      </c>
      <c r="P85" s="126">
        <f>NOVEMBER!Y84</f>
        <v>0</v>
      </c>
      <c r="Q85" s="222" t="b">
        <f>IF(LEFT(NOVEMBER!L84,1)="V",NOVEMBER!R84+NOVEMBER!U84)</f>
        <v>0</v>
      </c>
      <c r="R85" s="241">
        <f>NOVEMBER!Z84</f>
        <v>0</v>
      </c>
      <c r="S85" s="242">
        <f>NOVEMBER!AB84</f>
        <v>0</v>
      </c>
    </row>
    <row r="86" spans="1:19" ht="13.5" customHeight="1" thickBot="1" x14ac:dyDescent="0.25">
      <c r="A86" s="718"/>
      <c r="B86" s="127" t="e">
        <f>NOVEMBER!C85</f>
        <v>#REF!</v>
      </c>
      <c r="C86" s="128">
        <f>NOVEMBER!D85</f>
        <v>0</v>
      </c>
      <c r="D86" s="128">
        <f>NOVEMBER!E85</f>
        <v>0</v>
      </c>
      <c r="E86" s="128">
        <f>NOVEMBER!F85</f>
        <v>0</v>
      </c>
      <c r="F86" s="129">
        <f t="shared" si="1"/>
        <v>0</v>
      </c>
      <c r="G86" s="130">
        <f>NOVEMBER!H85</f>
        <v>0</v>
      </c>
      <c r="H86" s="182">
        <f>NOVEMBER!I85</f>
        <v>0</v>
      </c>
      <c r="I86" s="161">
        <f>NOVEMBER!R85</f>
        <v>0</v>
      </c>
      <c r="J86" s="130">
        <f>NOVEMBER!S85</f>
        <v>0</v>
      </c>
      <c r="K86" s="178">
        <f>NOVEMBER!T85</f>
        <v>0</v>
      </c>
      <c r="L86" s="127">
        <f>NOVEMBER!U85</f>
        <v>0</v>
      </c>
      <c r="M86" s="130">
        <f>NOVEMBER!V85</f>
        <v>0</v>
      </c>
      <c r="N86" s="130">
        <f>NOVEMBER!W85</f>
        <v>0</v>
      </c>
      <c r="O86" s="132">
        <f>NOVEMBER!X85</f>
        <v>0</v>
      </c>
      <c r="P86" s="133">
        <f>NOVEMBER!Y85</f>
        <v>0</v>
      </c>
      <c r="Q86" s="224" t="b">
        <f>IF(LEFT(NOVEMBER!L85,1)="V",NOVEMBER!R85+NOVEMBER!U85)</f>
        <v>0</v>
      </c>
      <c r="R86" s="243">
        <f>NOVEMBER!Z85</f>
        <v>0</v>
      </c>
      <c r="S86" s="244">
        <f>NOVEMBER!AB85</f>
        <v>0</v>
      </c>
    </row>
    <row r="87" spans="1:19" ht="12.75" customHeight="1" x14ac:dyDescent="0.2">
      <c r="A87" s="716">
        <f>NOVEMBER!B86</f>
        <v>43055</v>
      </c>
      <c r="B87" s="113">
        <f>NOVEMBER!C86</f>
        <v>0</v>
      </c>
      <c r="C87" s="114">
        <f>NOVEMBER!D86</f>
        <v>0</v>
      </c>
      <c r="D87" s="114">
        <f>NOVEMBER!E86</f>
        <v>0</v>
      </c>
      <c r="E87" s="114">
        <f>NOVEMBER!F86</f>
        <v>0</v>
      </c>
      <c r="F87" s="115">
        <f t="shared" si="1"/>
        <v>0</v>
      </c>
      <c r="G87" s="116">
        <f>NOVEMBER!H86</f>
        <v>0</v>
      </c>
      <c r="H87" s="180">
        <f>NOVEMBER!I86</f>
        <v>0</v>
      </c>
      <c r="I87" s="159">
        <f>NOVEMBER!R86</f>
        <v>0</v>
      </c>
      <c r="J87" s="116">
        <f>NOVEMBER!S86</f>
        <v>0</v>
      </c>
      <c r="K87" s="175">
        <f>NOVEMBER!T86</f>
        <v>0</v>
      </c>
      <c r="L87" s="113">
        <f>NOVEMBER!U86</f>
        <v>0</v>
      </c>
      <c r="M87" s="116">
        <f>NOVEMBER!V86</f>
        <v>0</v>
      </c>
      <c r="N87" s="116">
        <f>NOVEMBER!W86</f>
        <v>0</v>
      </c>
      <c r="O87" s="118">
        <f>NOVEMBER!X86</f>
        <v>0</v>
      </c>
      <c r="P87" s="119">
        <f>NOVEMBER!Y86</f>
        <v>0</v>
      </c>
      <c r="Q87" s="225" t="b">
        <f>IF(LEFT(NOVEMBER!L86,1)="V",NOVEMBER!R86+NOVEMBER!U86)</f>
        <v>0</v>
      </c>
      <c r="R87" s="247">
        <f>NOVEMBER!Z86</f>
        <v>0</v>
      </c>
      <c r="S87" s="248">
        <f>NOVEMBER!AB86</f>
        <v>0</v>
      </c>
    </row>
    <row r="88" spans="1:19" ht="12.75" customHeight="1" x14ac:dyDescent="0.2">
      <c r="A88" s="717"/>
      <c r="B88" s="120">
        <f>NOVEMBER!C87</f>
        <v>0</v>
      </c>
      <c r="C88" s="121">
        <f>NOVEMBER!D87</f>
        <v>0</v>
      </c>
      <c r="D88" s="121">
        <f>NOVEMBER!E87</f>
        <v>0</v>
      </c>
      <c r="E88" s="121">
        <f>NOVEMBER!F87</f>
        <v>0</v>
      </c>
      <c r="F88" s="122">
        <f t="shared" si="1"/>
        <v>0</v>
      </c>
      <c r="G88" s="123">
        <f>NOVEMBER!H87</f>
        <v>0</v>
      </c>
      <c r="H88" s="181">
        <f>NOVEMBER!I87</f>
        <v>0</v>
      </c>
      <c r="I88" s="160">
        <f>NOVEMBER!R87</f>
        <v>0</v>
      </c>
      <c r="J88" s="123">
        <f>NOVEMBER!S87</f>
        <v>0</v>
      </c>
      <c r="K88" s="176">
        <f>NOVEMBER!T87</f>
        <v>0</v>
      </c>
      <c r="L88" s="120">
        <f>NOVEMBER!U87</f>
        <v>0</v>
      </c>
      <c r="M88" s="123">
        <f>NOVEMBER!V87</f>
        <v>0</v>
      </c>
      <c r="N88" s="123">
        <f>NOVEMBER!W87</f>
        <v>0</v>
      </c>
      <c r="O88" s="125">
        <f>NOVEMBER!X87</f>
        <v>0</v>
      </c>
      <c r="P88" s="126">
        <f>NOVEMBER!Y87</f>
        <v>0</v>
      </c>
      <c r="Q88" s="222" t="b">
        <f>IF(LEFT(NOVEMBER!L87,1)="V",NOVEMBER!R87+NOVEMBER!U87)</f>
        <v>0</v>
      </c>
      <c r="R88" s="241">
        <f>NOVEMBER!Z87</f>
        <v>0</v>
      </c>
      <c r="S88" s="242">
        <f>NOVEMBER!AB87</f>
        <v>0</v>
      </c>
    </row>
    <row r="89" spans="1:19" ht="12.75" customHeight="1" x14ac:dyDescent="0.2">
      <c r="A89" s="717"/>
      <c r="B89" s="120">
        <f>NOVEMBER!C88</f>
        <v>0</v>
      </c>
      <c r="C89" s="121">
        <f>NOVEMBER!D88</f>
        <v>0</v>
      </c>
      <c r="D89" s="121">
        <f>NOVEMBER!E88</f>
        <v>0</v>
      </c>
      <c r="E89" s="121">
        <f>NOVEMBER!F88</f>
        <v>0</v>
      </c>
      <c r="F89" s="122">
        <f t="shared" si="1"/>
        <v>0</v>
      </c>
      <c r="G89" s="123">
        <f>NOVEMBER!H88</f>
        <v>0</v>
      </c>
      <c r="H89" s="181">
        <f>NOVEMBER!I88</f>
        <v>0</v>
      </c>
      <c r="I89" s="160">
        <f>NOVEMBER!R88</f>
        <v>0</v>
      </c>
      <c r="J89" s="123">
        <f>NOVEMBER!S88</f>
        <v>0</v>
      </c>
      <c r="K89" s="176">
        <f>NOVEMBER!T88</f>
        <v>0</v>
      </c>
      <c r="L89" s="120">
        <f>NOVEMBER!U88</f>
        <v>0</v>
      </c>
      <c r="M89" s="123">
        <f>NOVEMBER!V88</f>
        <v>0</v>
      </c>
      <c r="N89" s="123">
        <f>NOVEMBER!W88</f>
        <v>0</v>
      </c>
      <c r="O89" s="125">
        <f>NOVEMBER!X88</f>
        <v>0</v>
      </c>
      <c r="P89" s="126">
        <f>NOVEMBER!Y88</f>
        <v>0</v>
      </c>
      <c r="Q89" s="222" t="b">
        <f>IF(LEFT(NOVEMBER!L88,1)="V",NOVEMBER!R88+NOVEMBER!U88)</f>
        <v>0</v>
      </c>
      <c r="R89" s="241">
        <f>NOVEMBER!Z88</f>
        <v>0</v>
      </c>
      <c r="S89" s="242">
        <f>NOVEMBER!AB88</f>
        <v>0</v>
      </c>
    </row>
    <row r="90" spans="1:19" ht="12.75" customHeight="1" x14ac:dyDescent="0.2">
      <c r="A90" s="717"/>
      <c r="B90" s="120">
        <f>NOVEMBER!C89</f>
        <v>0</v>
      </c>
      <c r="C90" s="121">
        <f>NOVEMBER!D89</f>
        <v>0</v>
      </c>
      <c r="D90" s="121">
        <f>NOVEMBER!E89</f>
        <v>0</v>
      </c>
      <c r="E90" s="121">
        <f>NOVEMBER!F89</f>
        <v>0</v>
      </c>
      <c r="F90" s="122">
        <f t="shared" si="1"/>
        <v>0</v>
      </c>
      <c r="G90" s="123">
        <f>NOVEMBER!H89</f>
        <v>0</v>
      </c>
      <c r="H90" s="181">
        <f>NOVEMBER!I89</f>
        <v>0</v>
      </c>
      <c r="I90" s="160">
        <f>NOVEMBER!R89</f>
        <v>0</v>
      </c>
      <c r="J90" s="123">
        <f>NOVEMBER!S89</f>
        <v>0</v>
      </c>
      <c r="K90" s="176">
        <f>NOVEMBER!T89</f>
        <v>0</v>
      </c>
      <c r="L90" s="120">
        <f>NOVEMBER!U89</f>
        <v>0</v>
      </c>
      <c r="M90" s="123">
        <f>NOVEMBER!V89</f>
        <v>0</v>
      </c>
      <c r="N90" s="123">
        <f>NOVEMBER!W89</f>
        <v>0</v>
      </c>
      <c r="O90" s="125">
        <f>NOVEMBER!X89</f>
        <v>0</v>
      </c>
      <c r="P90" s="126">
        <f>NOVEMBER!Y89</f>
        <v>0</v>
      </c>
      <c r="Q90" s="222" t="b">
        <f>IF(LEFT(NOVEMBER!L89,1)="V",NOVEMBER!R89+NOVEMBER!U89)</f>
        <v>0</v>
      </c>
      <c r="R90" s="241">
        <f>NOVEMBER!Z89</f>
        <v>0</v>
      </c>
      <c r="S90" s="242">
        <f>NOVEMBER!AB89</f>
        <v>0</v>
      </c>
    </row>
    <row r="91" spans="1:19" ht="13.5" customHeight="1" thickBot="1" x14ac:dyDescent="0.25">
      <c r="A91" s="718"/>
      <c r="B91" s="127" t="e">
        <f>NOVEMBER!C90</f>
        <v>#REF!</v>
      </c>
      <c r="C91" s="128">
        <f>NOVEMBER!D90</f>
        <v>0</v>
      </c>
      <c r="D91" s="128">
        <f>NOVEMBER!E90</f>
        <v>0</v>
      </c>
      <c r="E91" s="128">
        <f>NOVEMBER!F90</f>
        <v>0</v>
      </c>
      <c r="F91" s="129">
        <f t="shared" si="1"/>
        <v>0</v>
      </c>
      <c r="G91" s="130">
        <f>NOVEMBER!H90</f>
        <v>0</v>
      </c>
      <c r="H91" s="182">
        <f>NOVEMBER!I90</f>
        <v>0</v>
      </c>
      <c r="I91" s="161">
        <f>NOVEMBER!R90</f>
        <v>0</v>
      </c>
      <c r="J91" s="130">
        <f>NOVEMBER!S90</f>
        <v>0</v>
      </c>
      <c r="K91" s="178">
        <f>NOVEMBER!T90</f>
        <v>0</v>
      </c>
      <c r="L91" s="127">
        <f>NOVEMBER!U90</f>
        <v>0</v>
      </c>
      <c r="M91" s="130">
        <f>NOVEMBER!V90</f>
        <v>0</v>
      </c>
      <c r="N91" s="130">
        <f>NOVEMBER!W90</f>
        <v>0</v>
      </c>
      <c r="O91" s="132">
        <f>NOVEMBER!X90</f>
        <v>0</v>
      </c>
      <c r="P91" s="133">
        <f>NOVEMBER!Y90</f>
        <v>0</v>
      </c>
      <c r="Q91" s="223" t="b">
        <f>IF(LEFT(NOVEMBER!L90,1)="V",NOVEMBER!R90+NOVEMBER!U90)</f>
        <v>0</v>
      </c>
      <c r="R91" s="245">
        <f>NOVEMBER!Z90</f>
        <v>0</v>
      </c>
      <c r="S91" s="246">
        <f>NOVEMBER!AB90</f>
        <v>0</v>
      </c>
    </row>
    <row r="92" spans="1:19" ht="12.75" customHeight="1" x14ac:dyDescent="0.2">
      <c r="A92" s="716">
        <f>NOVEMBER!B91</f>
        <v>43056</v>
      </c>
      <c r="B92" s="113">
        <f>NOVEMBER!C91</f>
        <v>0</v>
      </c>
      <c r="C92" s="114">
        <f>NOVEMBER!D91</f>
        <v>0</v>
      </c>
      <c r="D92" s="114">
        <f>NOVEMBER!E91</f>
        <v>0</v>
      </c>
      <c r="E92" s="114">
        <f>NOVEMBER!F91</f>
        <v>0</v>
      </c>
      <c r="F92" s="115">
        <f t="shared" si="1"/>
        <v>0</v>
      </c>
      <c r="G92" s="116">
        <f>NOVEMBER!H91</f>
        <v>0</v>
      </c>
      <c r="H92" s="180">
        <f>NOVEMBER!I91</f>
        <v>0</v>
      </c>
      <c r="I92" s="159">
        <f>NOVEMBER!R91</f>
        <v>0</v>
      </c>
      <c r="J92" s="116">
        <f>NOVEMBER!S91</f>
        <v>0</v>
      </c>
      <c r="K92" s="175">
        <f>NOVEMBER!T91</f>
        <v>0</v>
      </c>
      <c r="L92" s="113">
        <f>NOVEMBER!U91</f>
        <v>0</v>
      </c>
      <c r="M92" s="116">
        <f>NOVEMBER!V91</f>
        <v>0</v>
      </c>
      <c r="N92" s="116">
        <f>NOVEMBER!W91</f>
        <v>0</v>
      </c>
      <c r="O92" s="118">
        <f>NOVEMBER!X91</f>
        <v>0</v>
      </c>
      <c r="P92" s="119">
        <f>NOVEMBER!Y91</f>
        <v>0</v>
      </c>
      <c r="Q92" s="221" t="b">
        <f>IF(LEFT(NOVEMBER!L91,1)="V",NOVEMBER!R91+NOVEMBER!U91)</f>
        <v>0</v>
      </c>
      <c r="R92" s="239">
        <f>NOVEMBER!Z91</f>
        <v>0</v>
      </c>
      <c r="S92" s="240">
        <f>NOVEMBER!AB91</f>
        <v>0</v>
      </c>
    </row>
    <row r="93" spans="1:19" ht="12.75" customHeight="1" x14ac:dyDescent="0.2">
      <c r="A93" s="717"/>
      <c r="B93" s="120">
        <f>NOVEMBER!C92</f>
        <v>0</v>
      </c>
      <c r="C93" s="121">
        <f>NOVEMBER!D92</f>
        <v>0</v>
      </c>
      <c r="D93" s="121">
        <f>NOVEMBER!E92</f>
        <v>0</v>
      </c>
      <c r="E93" s="121">
        <f>NOVEMBER!F92</f>
        <v>0</v>
      </c>
      <c r="F93" s="122">
        <f t="shared" si="1"/>
        <v>0</v>
      </c>
      <c r="G93" s="123">
        <f>NOVEMBER!H92</f>
        <v>0</v>
      </c>
      <c r="H93" s="181">
        <f>NOVEMBER!I92</f>
        <v>0</v>
      </c>
      <c r="I93" s="160">
        <f>NOVEMBER!R92</f>
        <v>0</v>
      </c>
      <c r="J93" s="123">
        <f>NOVEMBER!S92</f>
        <v>0</v>
      </c>
      <c r="K93" s="176">
        <f>NOVEMBER!T92</f>
        <v>0</v>
      </c>
      <c r="L93" s="120">
        <f>NOVEMBER!U92</f>
        <v>0</v>
      </c>
      <c r="M93" s="123">
        <f>NOVEMBER!V92</f>
        <v>0</v>
      </c>
      <c r="N93" s="123">
        <f>NOVEMBER!W92</f>
        <v>0</v>
      </c>
      <c r="O93" s="125">
        <f>NOVEMBER!X92</f>
        <v>0</v>
      </c>
      <c r="P93" s="126">
        <f>NOVEMBER!Y92</f>
        <v>0</v>
      </c>
      <c r="Q93" s="222" t="b">
        <f>IF(LEFT(NOVEMBER!L92,1)="V",NOVEMBER!R92+NOVEMBER!U92)</f>
        <v>0</v>
      </c>
      <c r="R93" s="241">
        <f>NOVEMBER!Z92</f>
        <v>0</v>
      </c>
      <c r="S93" s="242">
        <f>NOVEMBER!AB92</f>
        <v>0</v>
      </c>
    </row>
    <row r="94" spans="1:19" ht="12.75" customHeight="1" x14ac:dyDescent="0.2">
      <c r="A94" s="717"/>
      <c r="B94" s="120">
        <f>NOVEMBER!C93</f>
        <v>0</v>
      </c>
      <c r="C94" s="121">
        <f>NOVEMBER!D93</f>
        <v>0</v>
      </c>
      <c r="D94" s="121">
        <f>NOVEMBER!E93</f>
        <v>0</v>
      </c>
      <c r="E94" s="121">
        <f>NOVEMBER!F93</f>
        <v>0</v>
      </c>
      <c r="F94" s="122">
        <f t="shared" si="1"/>
        <v>0</v>
      </c>
      <c r="G94" s="123">
        <f>NOVEMBER!H93</f>
        <v>0</v>
      </c>
      <c r="H94" s="181">
        <f>NOVEMBER!I93</f>
        <v>0</v>
      </c>
      <c r="I94" s="160">
        <f>NOVEMBER!R93</f>
        <v>0</v>
      </c>
      <c r="J94" s="123">
        <f>NOVEMBER!S93</f>
        <v>0</v>
      </c>
      <c r="K94" s="176">
        <f>NOVEMBER!T93</f>
        <v>0</v>
      </c>
      <c r="L94" s="120">
        <f>NOVEMBER!U93</f>
        <v>0</v>
      </c>
      <c r="M94" s="123">
        <f>NOVEMBER!V93</f>
        <v>0</v>
      </c>
      <c r="N94" s="123">
        <f>NOVEMBER!W93</f>
        <v>0</v>
      </c>
      <c r="O94" s="125">
        <f>NOVEMBER!X93</f>
        <v>0</v>
      </c>
      <c r="P94" s="126">
        <f>NOVEMBER!Y93</f>
        <v>0</v>
      </c>
      <c r="Q94" s="222" t="b">
        <f>IF(LEFT(NOVEMBER!L93,1)="V",NOVEMBER!R93+NOVEMBER!U93)</f>
        <v>0</v>
      </c>
      <c r="R94" s="241">
        <f>NOVEMBER!Z93</f>
        <v>0</v>
      </c>
      <c r="S94" s="242">
        <f>NOVEMBER!AB93</f>
        <v>0</v>
      </c>
    </row>
    <row r="95" spans="1:19" ht="12.75" customHeight="1" x14ac:dyDescent="0.2">
      <c r="A95" s="717"/>
      <c r="B95" s="120">
        <f>NOVEMBER!C94</f>
        <v>0</v>
      </c>
      <c r="C95" s="121">
        <f>NOVEMBER!D94</f>
        <v>0</v>
      </c>
      <c r="D95" s="121">
        <f>NOVEMBER!E94</f>
        <v>0</v>
      </c>
      <c r="E95" s="121">
        <f>NOVEMBER!F94</f>
        <v>0</v>
      </c>
      <c r="F95" s="122">
        <f t="shared" si="1"/>
        <v>0</v>
      </c>
      <c r="G95" s="123">
        <f>NOVEMBER!H94</f>
        <v>0</v>
      </c>
      <c r="H95" s="181">
        <f>NOVEMBER!I94</f>
        <v>0</v>
      </c>
      <c r="I95" s="160">
        <f>NOVEMBER!R94</f>
        <v>0</v>
      </c>
      <c r="J95" s="123">
        <f>NOVEMBER!S94</f>
        <v>0</v>
      </c>
      <c r="K95" s="176">
        <f>NOVEMBER!T94</f>
        <v>0</v>
      </c>
      <c r="L95" s="120">
        <f>NOVEMBER!U94</f>
        <v>0</v>
      </c>
      <c r="M95" s="123">
        <f>NOVEMBER!V94</f>
        <v>0</v>
      </c>
      <c r="N95" s="123">
        <f>NOVEMBER!W94</f>
        <v>0</v>
      </c>
      <c r="O95" s="125">
        <f>NOVEMBER!X94</f>
        <v>0</v>
      </c>
      <c r="P95" s="126">
        <f>NOVEMBER!Y94</f>
        <v>0</v>
      </c>
      <c r="Q95" s="222" t="b">
        <f>IF(LEFT(NOVEMBER!L94,1)="V",NOVEMBER!R94+NOVEMBER!U94)</f>
        <v>0</v>
      </c>
      <c r="R95" s="241">
        <f>NOVEMBER!Z94</f>
        <v>0</v>
      </c>
      <c r="S95" s="242">
        <f>NOVEMBER!AB94</f>
        <v>0</v>
      </c>
    </row>
    <row r="96" spans="1:19" ht="13.5" customHeight="1" thickBot="1" x14ac:dyDescent="0.25">
      <c r="A96" s="718"/>
      <c r="B96" s="127" t="e">
        <f>NOVEMBER!C95</f>
        <v>#REF!</v>
      </c>
      <c r="C96" s="128">
        <f>NOVEMBER!D95</f>
        <v>0</v>
      </c>
      <c r="D96" s="128">
        <f>NOVEMBER!E95</f>
        <v>0</v>
      </c>
      <c r="E96" s="128">
        <f>NOVEMBER!F95</f>
        <v>0</v>
      </c>
      <c r="F96" s="129">
        <f t="shared" si="1"/>
        <v>0</v>
      </c>
      <c r="G96" s="130">
        <f>NOVEMBER!H95</f>
        <v>0</v>
      </c>
      <c r="H96" s="182">
        <f>NOVEMBER!I95</f>
        <v>0</v>
      </c>
      <c r="I96" s="161">
        <f>NOVEMBER!R95</f>
        <v>0</v>
      </c>
      <c r="J96" s="130">
        <f>NOVEMBER!S95</f>
        <v>0</v>
      </c>
      <c r="K96" s="178">
        <f>NOVEMBER!T95</f>
        <v>0</v>
      </c>
      <c r="L96" s="127">
        <f>NOVEMBER!U95</f>
        <v>0</v>
      </c>
      <c r="M96" s="130">
        <f>NOVEMBER!V95</f>
        <v>0</v>
      </c>
      <c r="N96" s="130">
        <f>NOVEMBER!W95</f>
        <v>0</v>
      </c>
      <c r="O96" s="132">
        <f>NOVEMBER!X95</f>
        <v>0</v>
      </c>
      <c r="P96" s="133">
        <f>NOVEMBER!Y95</f>
        <v>0</v>
      </c>
      <c r="Q96" s="224" t="b">
        <f>IF(LEFT(NOVEMBER!L95,1)="V",NOVEMBER!R95+NOVEMBER!U95)</f>
        <v>0</v>
      </c>
      <c r="R96" s="243">
        <f>NOVEMBER!Z95</f>
        <v>0</v>
      </c>
      <c r="S96" s="244">
        <f>NOVEMBER!AB95</f>
        <v>0</v>
      </c>
    </row>
    <row r="97" spans="1:19" ht="12.75" customHeight="1" x14ac:dyDescent="0.2">
      <c r="A97" s="716">
        <f>NOVEMBER!B96</f>
        <v>43057</v>
      </c>
      <c r="B97" s="113">
        <f>NOVEMBER!C96</f>
        <v>0</v>
      </c>
      <c r="C97" s="114">
        <f>NOVEMBER!D96</f>
        <v>0</v>
      </c>
      <c r="D97" s="114">
        <f>NOVEMBER!E96</f>
        <v>0</v>
      </c>
      <c r="E97" s="114">
        <f>NOVEMBER!F96</f>
        <v>0</v>
      </c>
      <c r="F97" s="115">
        <f t="shared" si="1"/>
        <v>0</v>
      </c>
      <c r="G97" s="116">
        <f>NOVEMBER!H96</f>
        <v>0</v>
      </c>
      <c r="H97" s="180">
        <f>NOVEMBER!I96</f>
        <v>0</v>
      </c>
      <c r="I97" s="159">
        <f>NOVEMBER!R96</f>
        <v>0</v>
      </c>
      <c r="J97" s="116">
        <f>NOVEMBER!S96</f>
        <v>0</v>
      </c>
      <c r="K97" s="175">
        <f>NOVEMBER!T96</f>
        <v>0</v>
      </c>
      <c r="L97" s="113">
        <f>NOVEMBER!U96</f>
        <v>0</v>
      </c>
      <c r="M97" s="116">
        <f>NOVEMBER!V96</f>
        <v>0</v>
      </c>
      <c r="N97" s="116">
        <f>NOVEMBER!W96</f>
        <v>0</v>
      </c>
      <c r="O97" s="118">
        <f>NOVEMBER!X96</f>
        <v>0</v>
      </c>
      <c r="P97" s="119">
        <f>NOVEMBER!Y96</f>
        <v>0</v>
      </c>
      <c r="Q97" s="221" t="b">
        <f>IF(LEFT(NOVEMBER!L96,1)="V",NOVEMBER!R96+NOVEMBER!U96)</f>
        <v>0</v>
      </c>
      <c r="R97" s="239">
        <f>NOVEMBER!Z96</f>
        <v>0</v>
      </c>
      <c r="S97" s="240">
        <f>NOVEMBER!AB96</f>
        <v>0</v>
      </c>
    </row>
    <row r="98" spans="1:19" ht="12.75" customHeight="1" x14ac:dyDescent="0.2">
      <c r="A98" s="717"/>
      <c r="B98" s="120">
        <f>NOVEMBER!C97</f>
        <v>0</v>
      </c>
      <c r="C98" s="121">
        <f>NOVEMBER!D97</f>
        <v>0</v>
      </c>
      <c r="D98" s="121">
        <f>NOVEMBER!E97</f>
        <v>0</v>
      </c>
      <c r="E98" s="121">
        <f>NOVEMBER!F97</f>
        <v>0</v>
      </c>
      <c r="F98" s="122">
        <f t="shared" si="1"/>
        <v>0</v>
      </c>
      <c r="G98" s="123">
        <f>NOVEMBER!H97</f>
        <v>0</v>
      </c>
      <c r="H98" s="181">
        <f>NOVEMBER!I97</f>
        <v>0</v>
      </c>
      <c r="I98" s="160">
        <f>NOVEMBER!R97</f>
        <v>0</v>
      </c>
      <c r="J98" s="123">
        <f>NOVEMBER!S97</f>
        <v>0</v>
      </c>
      <c r="K98" s="176">
        <f>NOVEMBER!T97</f>
        <v>0</v>
      </c>
      <c r="L98" s="120">
        <f>NOVEMBER!U97</f>
        <v>0</v>
      </c>
      <c r="M98" s="123">
        <f>NOVEMBER!V97</f>
        <v>0</v>
      </c>
      <c r="N98" s="123">
        <f>NOVEMBER!W97</f>
        <v>0</v>
      </c>
      <c r="O98" s="125">
        <f>NOVEMBER!X97</f>
        <v>0</v>
      </c>
      <c r="P98" s="126">
        <f>NOVEMBER!Y97</f>
        <v>0</v>
      </c>
      <c r="Q98" s="222" t="b">
        <f>IF(LEFT(NOVEMBER!L97,1)="V",NOVEMBER!R97+NOVEMBER!U97)</f>
        <v>0</v>
      </c>
      <c r="R98" s="241">
        <f>NOVEMBER!Z97</f>
        <v>0</v>
      </c>
      <c r="S98" s="242">
        <f>NOVEMBER!AB97</f>
        <v>0</v>
      </c>
    </row>
    <row r="99" spans="1:19" ht="12.75" customHeight="1" x14ac:dyDescent="0.2">
      <c r="A99" s="717"/>
      <c r="B99" s="120">
        <f>NOVEMBER!C98</f>
        <v>0</v>
      </c>
      <c r="C99" s="121">
        <f>NOVEMBER!D98</f>
        <v>0</v>
      </c>
      <c r="D99" s="121">
        <f>NOVEMBER!E98</f>
        <v>0</v>
      </c>
      <c r="E99" s="121">
        <f>NOVEMBER!F98</f>
        <v>0</v>
      </c>
      <c r="F99" s="122">
        <f t="shared" si="1"/>
        <v>0</v>
      </c>
      <c r="G99" s="123">
        <f>NOVEMBER!H98</f>
        <v>0</v>
      </c>
      <c r="H99" s="181">
        <f>NOVEMBER!I98</f>
        <v>0</v>
      </c>
      <c r="I99" s="160">
        <f>NOVEMBER!R98</f>
        <v>0</v>
      </c>
      <c r="J99" s="123">
        <f>NOVEMBER!S98</f>
        <v>0</v>
      </c>
      <c r="K99" s="176">
        <f>NOVEMBER!T98</f>
        <v>0</v>
      </c>
      <c r="L99" s="120">
        <f>NOVEMBER!U98</f>
        <v>0</v>
      </c>
      <c r="M99" s="123">
        <f>NOVEMBER!V98</f>
        <v>0</v>
      </c>
      <c r="N99" s="123">
        <f>NOVEMBER!W98</f>
        <v>0</v>
      </c>
      <c r="O99" s="125">
        <f>NOVEMBER!X98</f>
        <v>0</v>
      </c>
      <c r="P99" s="126">
        <f>NOVEMBER!Y98</f>
        <v>0</v>
      </c>
      <c r="Q99" s="222" t="b">
        <f>IF(LEFT(NOVEMBER!L98,1)="V",NOVEMBER!R98+NOVEMBER!U98)</f>
        <v>0</v>
      </c>
      <c r="R99" s="241">
        <f>NOVEMBER!Z98</f>
        <v>0</v>
      </c>
      <c r="S99" s="242">
        <f>NOVEMBER!AB98</f>
        <v>0</v>
      </c>
    </row>
    <row r="100" spans="1:19" ht="12.75" customHeight="1" x14ac:dyDescent="0.2">
      <c r="A100" s="717"/>
      <c r="B100" s="120">
        <f>NOVEMBER!C99</f>
        <v>0</v>
      </c>
      <c r="C100" s="121">
        <f>NOVEMBER!D99</f>
        <v>0</v>
      </c>
      <c r="D100" s="121">
        <f>NOVEMBER!E99</f>
        <v>0</v>
      </c>
      <c r="E100" s="121">
        <f>NOVEMBER!F99</f>
        <v>0</v>
      </c>
      <c r="F100" s="122">
        <f t="shared" si="1"/>
        <v>0</v>
      </c>
      <c r="G100" s="123">
        <f>NOVEMBER!H99</f>
        <v>0</v>
      </c>
      <c r="H100" s="181">
        <f>NOVEMBER!I99</f>
        <v>0</v>
      </c>
      <c r="I100" s="160">
        <f>NOVEMBER!R99</f>
        <v>0</v>
      </c>
      <c r="J100" s="123">
        <f>NOVEMBER!S99</f>
        <v>0</v>
      </c>
      <c r="K100" s="176">
        <f>NOVEMBER!T99</f>
        <v>0</v>
      </c>
      <c r="L100" s="120">
        <f>NOVEMBER!U99</f>
        <v>0</v>
      </c>
      <c r="M100" s="123">
        <f>NOVEMBER!V99</f>
        <v>0</v>
      </c>
      <c r="N100" s="123">
        <f>NOVEMBER!W99</f>
        <v>0</v>
      </c>
      <c r="O100" s="125">
        <f>NOVEMBER!X99</f>
        <v>0</v>
      </c>
      <c r="P100" s="126">
        <f>NOVEMBER!Y99</f>
        <v>0</v>
      </c>
      <c r="Q100" s="222" t="b">
        <f>IF(LEFT(NOVEMBER!L99,1)="V",NOVEMBER!R99+NOVEMBER!U99)</f>
        <v>0</v>
      </c>
      <c r="R100" s="241">
        <f>NOVEMBER!Z99</f>
        <v>0</v>
      </c>
      <c r="S100" s="242">
        <f>NOVEMBER!AB99</f>
        <v>0</v>
      </c>
    </row>
    <row r="101" spans="1:19" ht="13.5" customHeight="1" thickBot="1" x14ac:dyDescent="0.25">
      <c r="A101" s="718"/>
      <c r="B101" s="127" t="e">
        <f>NOVEMBER!C100</f>
        <v>#REF!</v>
      </c>
      <c r="C101" s="128">
        <f>NOVEMBER!D100</f>
        <v>0</v>
      </c>
      <c r="D101" s="128">
        <f>NOVEMBER!E100</f>
        <v>0</v>
      </c>
      <c r="E101" s="128">
        <f>NOVEMBER!F100</f>
        <v>0</v>
      </c>
      <c r="F101" s="129">
        <f t="shared" si="1"/>
        <v>0</v>
      </c>
      <c r="G101" s="130">
        <f>NOVEMBER!H100</f>
        <v>0</v>
      </c>
      <c r="H101" s="182">
        <f>NOVEMBER!I100</f>
        <v>0</v>
      </c>
      <c r="I101" s="161">
        <f>NOVEMBER!R100</f>
        <v>0</v>
      </c>
      <c r="J101" s="130">
        <f>NOVEMBER!S100</f>
        <v>0</v>
      </c>
      <c r="K101" s="178">
        <f>NOVEMBER!T100</f>
        <v>0</v>
      </c>
      <c r="L101" s="127">
        <f>NOVEMBER!U100</f>
        <v>0</v>
      </c>
      <c r="M101" s="130">
        <f>NOVEMBER!V100</f>
        <v>0</v>
      </c>
      <c r="N101" s="130">
        <f>NOVEMBER!W100</f>
        <v>0</v>
      </c>
      <c r="O101" s="132">
        <f>NOVEMBER!X100</f>
        <v>0</v>
      </c>
      <c r="P101" s="133">
        <f>NOVEMBER!Y100</f>
        <v>0</v>
      </c>
      <c r="Q101" s="224" t="b">
        <f>IF(LEFT(NOVEMBER!L100,1)="V",NOVEMBER!R100+NOVEMBER!U100)</f>
        <v>0</v>
      </c>
      <c r="R101" s="243">
        <f>NOVEMBER!Z100</f>
        <v>0</v>
      </c>
      <c r="S101" s="244">
        <f>NOVEMBER!AB100</f>
        <v>0</v>
      </c>
    </row>
    <row r="102" spans="1:19" ht="12.75" customHeight="1" x14ac:dyDescent="0.2">
      <c r="A102" s="716">
        <f>NOVEMBER!B101</f>
        <v>43058</v>
      </c>
      <c r="B102" s="113">
        <f>NOVEMBER!C101</f>
        <v>0</v>
      </c>
      <c r="C102" s="114">
        <f>NOVEMBER!D101</f>
        <v>0</v>
      </c>
      <c r="D102" s="114">
        <f>NOVEMBER!E101</f>
        <v>0</v>
      </c>
      <c r="E102" s="114">
        <f>NOVEMBER!F101</f>
        <v>0</v>
      </c>
      <c r="F102" s="115">
        <f t="shared" si="1"/>
        <v>0</v>
      </c>
      <c r="G102" s="116">
        <f>NOVEMBER!H101</f>
        <v>0</v>
      </c>
      <c r="H102" s="180">
        <f>NOVEMBER!I101</f>
        <v>0</v>
      </c>
      <c r="I102" s="159">
        <f>NOVEMBER!R101</f>
        <v>0</v>
      </c>
      <c r="J102" s="116">
        <f>NOVEMBER!S101</f>
        <v>0</v>
      </c>
      <c r="K102" s="175">
        <f>NOVEMBER!T101</f>
        <v>0</v>
      </c>
      <c r="L102" s="113">
        <f>NOVEMBER!U101</f>
        <v>0</v>
      </c>
      <c r="M102" s="116">
        <f>NOVEMBER!V101</f>
        <v>0</v>
      </c>
      <c r="N102" s="116">
        <f>NOVEMBER!W101</f>
        <v>0</v>
      </c>
      <c r="O102" s="118">
        <f>NOVEMBER!X101</f>
        <v>0</v>
      </c>
      <c r="P102" s="119">
        <f>NOVEMBER!Y101</f>
        <v>0</v>
      </c>
      <c r="Q102" s="221" t="b">
        <f>IF(LEFT(NOVEMBER!L101,1)="V",NOVEMBER!R101+NOVEMBER!U101)</f>
        <v>0</v>
      </c>
      <c r="R102" s="239">
        <f>NOVEMBER!Z101</f>
        <v>0</v>
      </c>
      <c r="S102" s="240">
        <f>NOVEMBER!AB101</f>
        <v>0</v>
      </c>
    </row>
    <row r="103" spans="1:19" ht="12.75" customHeight="1" x14ac:dyDescent="0.2">
      <c r="A103" s="717"/>
      <c r="B103" s="120">
        <f>NOVEMBER!C102</f>
        <v>0</v>
      </c>
      <c r="C103" s="121">
        <f>NOVEMBER!D102</f>
        <v>0</v>
      </c>
      <c r="D103" s="121">
        <f>NOVEMBER!E102</f>
        <v>0</v>
      </c>
      <c r="E103" s="121">
        <f>NOVEMBER!F102</f>
        <v>0</v>
      </c>
      <c r="F103" s="122">
        <f t="shared" si="1"/>
        <v>0</v>
      </c>
      <c r="G103" s="123">
        <f>NOVEMBER!H102</f>
        <v>0</v>
      </c>
      <c r="H103" s="181">
        <f>NOVEMBER!I102</f>
        <v>0</v>
      </c>
      <c r="I103" s="160">
        <f>NOVEMBER!R102</f>
        <v>0</v>
      </c>
      <c r="J103" s="123">
        <f>NOVEMBER!S102</f>
        <v>0</v>
      </c>
      <c r="K103" s="176">
        <f>NOVEMBER!T102</f>
        <v>0</v>
      </c>
      <c r="L103" s="120">
        <f>NOVEMBER!U102</f>
        <v>0</v>
      </c>
      <c r="M103" s="123">
        <f>NOVEMBER!V102</f>
        <v>0</v>
      </c>
      <c r="N103" s="123">
        <f>NOVEMBER!W102</f>
        <v>0</v>
      </c>
      <c r="O103" s="125">
        <f>NOVEMBER!X102</f>
        <v>0</v>
      </c>
      <c r="P103" s="126">
        <f>NOVEMBER!Y102</f>
        <v>0</v>
      </c>
      <c r="Q103" s="222" t="b">
        <f>IF(LEFT(NOVEMBER!L102,1)="V",NOVEMBER!R102+NOVEMBER!U102)</f>
        <v>0</v>
      </c>
      <c r="R103" s="241">
        <f>NOVEMBER!Z102</f>
        <v>0</v>
      </c>
      <c r="S103" s="242">
        <f>NOVEMBER!AB102</f>
        <v>0</v>
      </c>
    </row>
    <row r="104" spans="1:19" ht="12.75" customHeight="1" x14ac:dyDescent="0.2">
      <c r="A104" s="717"/>
      <c r="B104" s="120">
        <f>NOVEMBER!C103</f>
        <v>0</v>
      </c>
      <c r="C104" s="121">
        <f>NOVEMBER!D103</f>
        <v>0</v>
      </c>
      <c r="D104" s="121">
        <f>NOVEMBER!E103</f>
        <v>0</v>
      </c>
      <c r="E104" s="121">
        <f>NOVEMBER!F103</f>
        <v>0</v>
      </c>
      <c r="F104" s="122">
        <f t="shared" si="1"/>
        <v>0</v>
      </c>
      <c r="G104" s="123">
        <f>NOVEMBER!H103</f>
        <v>0</v>
      </c>
      <c r="H104" s="181">
        <f>NOVEMBER!I103</f>
        <v>0</v>
      </c>
      <c r="I104" s="160">
        <f>NOVEMBER!R103</f>
        <v>0</v>
      </c>
      <c r="J104" s="123">
        <f>NOVEMBER!S103</f>
        <v>0</v>
      </c>
      <c r="K104" s="176">
        <f>NOVEMBER!T103</f>
        <v>0</v>
      </c>
      <c r="L104" s="120">
        <f>NOVEMBER!U103</f>
        <v>0</v>
      </c>
      <c r="M104" s="123">
        <f>NOVEMBER!V103</f>
        <v>0</v>
      </c>
      <c r="N104" s="123">
        <f>NOVEMBER!W103</f>
        <v>0</v>
      </c>
      <c r="O104" s="125">
        <f>NOVEMBER!X103</f>
        <v>0</v>
      </c>
      <c r="P104" s="126">
        <f>NOVEMBER!Y103</f>
        <v>0</v>
      </c>
      <c r="Q104" s="222" t="b">
        <f>IF(LEFT(NOVEMBER!L103,1)="V",NOVEMBER!R103+NOVEMBER!U103)</f>
        <v>0</v>
      </c>
      <c r="R104" s="241">
        <f>NOVEMBER!Z103</f>
        <v>0</v>
      </c>
      <c r="S104" s="242">
        <f>NOVEMBER!AB103</f>
        <v>0</v>
      </c>
    </row>
    <row r="105" spans="1:19" ht="12.75" customHeight="1" x14ac:dyDescent="0.2">
      <c r="A105" s="717"/>
      <c r="B105" s="120">
        <f>NOVEMBER!C104</f>
        <v>0</v>
      </c>
      <c r="C105" s="121">
        <f>NOVEMBER!D104</f>
        <v>0</v>
      </c>
      <c r="D105" s="121">
        <f>NOVEMBER!E104</f>
        <v>0</v>
      </c>
      <c r="E105" s="121">
        <f>NOVEMBER!F104</f>
        <v>0</v>
      </c>
      <c r="F105" s="122">
        <f t="shared" si="1"/>
        <v>0</v>
      </c>
      <c r="G105" s="123">
        <f>NOVEMBER!H104</f>
        <v>0</v>
      </c>
      <c r="H105" s="181">
        <f>NOVEMBER!I104</f>
        <v>0</v>
      </c>
      <c r="I105" s="160">
        <f>NOVEMBER!R104</f>
        <v>0</v>
      </c>
      <c r="J105" s="123">
        <f>NOVEMBER!S104</f>
        <v>0</v>
      </c>
      <c r="K105" s="176">
        <f>NOVEMBER!T104</f>
        <v>0</v>
      </c>
      <c r="L105" s="120">
        <f>NOVEMBER!U104</f>
        <v>0</v>
      </c>
      <c r="M105" s="123">
        <f>NOVEMBER!V104</f>
        <v>0</v>
      </c>
      <c r="N105" s="123">
        <f>NOVEMBER!W104</f>
        <v>0</v>
      </c>
      <c r="O105" s="125">
        <f>NOVEMBER!X104</f>
        <v>0</v>
      </c>
      <c r="P105" s="126">
        <f>NOVEMBER!Y104</f>
        <v>0</v>
      </c>
      <c r="Q105" s="222" t="b">
        <f>IF(LEFT(NOVEMBER!L104,1)="V",NOVEMBER!R104+NOVEMBER!U104)</f>
        <v>0</v>
      </c>
      <c r="R105" s="241">
        <f>NOVEMBER!Z104</f>
        <v>0</v>
      </c>
      <c r="S105" s="242">
        <f>NOVEMBER!AB104</f>
        <v>0</v>
      </c>
    </row>
    <row r="106" spans="1:19" ht="13.5" customHeight="1" thickBot="1" x14ac:dyDescent="0.25">
      <c r="A106" s="718"/>
      <c r="B106" s="127" t="e">
        <f>NOVEMBER!C105</f>
        <v>#REF!</v>
      </c>
      <c r="C106" s="128">
        <f>NOVEMBER!D105</f>
        <v>0</v>
      </c>
      <c r="D106" s="128">
        <f>NOVEMBER!E105</f>
        <v>0</v>
      </c>
      <c r="E106" s="128">
        <f>NOVEMBER!F105</f>
        <v>0</v>
      </c>
      <c r="F106" s="129">
        <f t="shared" si="1"/>
        <v>0</v>
      </c>
      <c r="G106" s="130">
        <f>NOVEMBER!H105</f>
        <v>0</v>
      </c>
      <c r="H106" s="182">
        <f>NOVEMBER!I105</f>
        <v>0</v>
      </c>
      <c r="I106" s="161">
        <f>NOVEMBER!R105</f>
        <v>0</v>
      </c>
      <c r="J106" s="130">
        <f>NOVEMBER!S105</f>
        <v>0</v>
      </c>
      <c r="K106" s="178">
        <f>NOVEMBER!T105</f>
        <v>0</v>
      </c>
      <c r="L106" s="127">
        <f>NOVEMBER!U105</f>
        <v>0</v>
      </c>
      <c r="M106" s="130">
        <f>NOVEMBER!V105</f>
        <v>0</v>
      </c>
      <c r="N106" s="130">
        <f>NOVEMBER!W105</f>
        <v>0</v>
      </c>
      <c r="O106" s="132">
        <f>NOVEMBER!X105</f>
        <v>0</v>
      </c>
      <c r="P106" s="133">
        <f>NOVEMBER!Y105</f>
        <v>0</v>
      </c>
      <c r="Q106" s="224" t="b">
        <f>IF(LEFT(NOVEMBER!L105,1)="V",NOVEMBER!R105+NOVEMBER!U105)</f>
        <v>0</v>
      </c>
      <c r="R106" s="243">
        <f>NOVEMBER!Z105</f>
        <v>0</v>
      </c>
      <c r="S106" s="244">
        <f>NOVEMBER!AB105</f>
        <v>0</v>
      </c>
    </row>
    <row r="107" spans="1:19" ht="12.75" customHeight="1" x14ac:dyDescent="0.2">
      <c r="A107" s="716">
        <f>NOVEMBER!B106</f>
        <v>43059</v>
      </c>
      <c r="B107" s="113">
        <f>NOVEMBER!C106</f>
        <v>0</v>
      </c>
      <c r="C107" s="114">
        <f>NOVEMBER!D106</f>
        <v>0</v>
      </c>
      <c r="D107" s="114">
        <f>NOVEMBER!E106</f>
        <v>0</v>
      </c>
      <c r="E107" s="114">
        <f>NOVEMBER!F106</f>
        <v>0</v>
      </c>
      <c r="F107" s="115">
        <f t="shared" si="1"/>
        <v>0</v>
      </c>
      <c r="G107" s="116">
        <f>NOVEMBER!H106</f>
        <v>0</v>
      </c>
      <c r="H107" s="180">
        <f>NOVEMBER!I106</f>
        <v>0</v>
      </c>
      <c r="I107" s="159">
        <f>NOVEMBER!R106</f>
        <v>0</v>
      </c>
      <c r="J107" s="116">
        <f>NOVEMBER!S106</f>
        <v>0</v>
      </c>
      <c r="K107" s="175">
        <f>NOVEMBER!T106</f>
        <v>0</v>
      </c>
      <c r="L107" s="113">
        <f>NOVEMBER!U106</f>
        <v>0</v>
      </c>
      <c r="M107" s="116">
        <f>NOVEMBER!V106</f>
        <v>0</v>
      </c>
      <c r="N107" s="116">
        <f>NOVEMBER!W106</f>
        <v>0</v>
      </c>
      <c r="O107" s="118">
        <f>NOVEMBER!X106</f>
        <v>0</v>
      </c>
      <c r="P107" s="119">
        <f>NOVEMBER!Y106</f>
        <v>0</v>
      </c>
      <c r="Q107" s="225" t="b">
        <f>IF(LEFT(NOVEMBER!L106,1)="V",NOVEMBER!R106+NOVEMBER!U106)</f>
        <v>0</v>
      </c>
      <c r="R107" s="247">
        <f>NOVEMBER!Z106</f>
        <v>0</v>
      </c>
      <c r="S107" s="248">
        <f>NOVEMBER!AB106</f>
        <v>0</v>
      </c>
    </row>
    <row r="108" spans="1:19" ht="12.75" customHeight="1" x14ac:dyDescent="0.2">
      <c r="A108" s="717"/>
      <c r="B108" s="120">
        <f>NOVEMBER!C107</f>
        <v>0</v>
      </c>
      <c r="C108" s="121">
        <f>NOVEMBER!D107</f>
        <v>0</v>
      </c>
      <c r="D108" s="121">
        <f>NOVEMBER!E107</f>
        <v>0</v>
      </c>
      <c r="E108" s="121">
        <f>NOVEMBER!F107</f>
        <v>0</v>
      </c>
      <c r="F108" s="122">
        <f t="shared" si="1"/>
        <v>0</v>
      </c>
      <c r="G108" s="123">
        <f>NOVEMBER!H107</f>
        <v>0</v>
      </c>
      <c r="H108" s="181">
        <f>NOVEMBER!I107</f>
        <v>0</v>
      </c>
      <c r="I108" s="160">
        <f>NOVEMBER!R107</f>
        <v>0</v>
      </c>
      <c r="J108" s="123">
        <f>NOVEMBER!S107</f>
        <v>0</v>
      </c>
      <c r="K108" s="176">
        <f>NOVEMBER!T107</f>
        <v>0</v>
      </c>
      <c r="L108" s="120">
        <f>NOVEMBER!U107</f>
        <v>0</v>
      </c>
      <c r="M108" s="123">
        <f>NOVEMBER!V107</f>
        <v>0</v>
      </c>
      <c r="N108" s="123">
        <f>NOVEMBER!W107</f>
        <v>0</v>
      </c>
      <c r="O108" s="125">
        <f>NOVEMBER!X107</f>
        <v>0</v>
      </c>
      <c r="P108" s="126">
        <f>NOVEMBER!Y107</f>
        <v>0</v>
      </c>
      <c r="Q108" s="222" t="b">
        <f>IF(LEFT(NOVEMBER!L107,1)="V",NOVEMBER!R107+NOVEMBER!U107)</f>
        <v>0</v>
      </c>
      <c r="R108" s="241">
        <f>NOVEMBER!Z107</f>
        <v>0</v>
      </c>
      <c r="S108" s="242">
        <f>NOVEMBER!AB107</f>
        <v>0</v>
      </c>
    </row>
    <row r="109" spans="1:19" ht="12.75" customHeight="1" x14ac:dyDescent="0.2">
      <c r="A109" s="717"/>
      <c r="B109" s="120">
        <f>NOVEMBER!C108</f>
        <v>0</v>
      </c>
      <c r="C109" s="121">
        <f>NOVEMBER!D108</f>
        <v>0</v>
      </c>
      <c r="D109" s="121">
        <f>NOVEMBER!E108</f>
        <v>0</v>
      </c>
      <c r="E109" s="121">
        <f>NOVEMBER!F108</f>
        <v>0</v>
      </c>
      <c r="F109" s="122">
        <f t="shared" si="1"/>
        <v>0</v>
      </c>
      <c r="G109" s="123">
        <f>NOVEMBER!H108</f>
        <v>0</v>
      </c>
      <c r="H109" s="181">
        <f>NOVEMBER!I108</f>
        <v>0</v>
      </c>
      <c r="I109" s="160">
        <f>NOVEMBER!R108</f>
        <v>0</v>
      </c>
      <c r="J109" s="123">
        <f>NOVEMBER!S108</f>
        <v>0</v>
      </c>
      <c r="K109" s="176">
        <f>NOVEMBER!T108</f>
        <v>0</v>
      </c>
      <c r="L109" s="120">
        <f>NOVEMBER!U108</f>
        <v>0</v>
      </c>
      <c r="M109" s="123">
        <f>NOVEMBER!V108</f>
        <v>0</v>
      </c>
      <c r="N109" s="123">
        <f>NOVEMBER!W108</f>
        <v>0</v>
      </c>
      <c r="O109" s="125">
        <f>NOVEMBER!X108</f>
        <v>0</v>
      </c>
      <c r="P109" s="126">
        <f>NOVEMBER!Y108</f>
        <v>0</v>
      </c>
      <c r="Q109" s="222" t="b">
        <f>IF(LEFT(NOVEMBER!L108,1)="V",NOVEMBER!R108+NOVEMBER!U108)</f>
        <v>0</v>
      </c>
      <c r="R109" s="241">
        <f>NOVEMBER!Z108</f>
        <v>0</v>
      </c>
      <c r="S109" s="242">
        <f>NOVEMBER!AB108</f>
        <v>0</v>
      </c>
    </row>
    <row r="110" spans="1:19" ht="12.75" customHeight="1" x14ac:dyDescent="0.2">
      <c r="A110" s="717"/>
      <c r="B110" s="120">
        <f>NOVEMBER!C109</f>
        <v>0</v>
      </c>
      <c r="C110" s="121">
        <f>NOVEMBER!D109</f>
        <v>0</v>
      </c>
      <c r="D110" s="121">
        <f>NOVEMBER!E109</f>
        <v>0</v>
      </c>
      <c r="E110" s="121">
        <f>NOVEMBER!F109</f>
        <v>0</v>
      </c>
      <c r="F110" s="122">
        <f t="shared" si="1"/>
        <v>0</v>
      </c>
      <c r="G110" s="123">
        <f>NOVEMBER!H109</f>
        <v>0</v>
      </c>
      <c r="H110" s="181">
        <f>NOVEMBER!I109</f>
        <v>0</v>
      </c>
      <c r="I110" s="160">
        <f>NOVEMBER!R109</f>
        <v>0</v>
      </c>
      <c r="J110" s="123">
        <f>NOVEMBER!S109</f>
        <v>0</v>
      </c>
      <c r="K110" s="176">
        <f>NOVEMBER!T109</f>
        <v>0</v>
      </c>
      <c r="L110" s="120">
        <f>NOVEMBER!U109</f>
        <v>0</v>
      </c>
      <c r="M110" s="123">
        <f>NOVEMBER!V109</f>
        <v>0</v>
      </c>
      <c r="N110" s="123">
        <f>NOVEMBER!W109</f>
        <v>0</v>
      </c>
      <c r="O110" s="125">
        <f>NOVEMBER!X109</f>
        <v>0</v>
      </c>
      <c r="P110" s="126">
        <f>NOVEMBER!Y109</f>
        <v>0</v>
      </c>
      <c r="Q110" s="222" t="b">
        <f>IF(LEFT(NOVEMBER!L109,1)="V",NOVEMBER!R109+NOVEMBER!U109)</f>
        <v>0</v>
      </c>
      <c r="R110" s="241">
        <f>NOVEMBER!Z109</f>
        <v>0</v>
      </c>
      <c r="S110" s="242">
        <f>NOVEMBER!AB109</f>
        <v>0</v>
      </c>
    </row>
    <row r="111" spans="1:19" ht="13.5" customHeight="1" thickBot="1" x14ac:dyDescent="0.25">
      <c r="A111" s="718"/>
      <c r="B111" s="127" t="e">
        <f>NOVEMBER!C110</f>
        <v>#REF!</v>
      </c>
      <c r="C111" s="128">
        <f>NOVEMBER!D110</f>
        <v>0</v>
      </c>
      <c r="D111" s="128">
        <f>NOVEMBER!E110</f>
        <v>0</v>
      </c>
      <c r="E111" s="128">
        <f>NOVEMBER!F110</f>
        <v>0</v>
      </c>
      <c r="F111" s="129">
        <f t="shared" si="1"/>
        <v>0</v>
      </c>
      <c r="G111" s="130">
        <f>NOVEMBER!H110</f>
        <v>0</v>
      </c>
      <c r="H111" s="182">
        <f>NOVEMBER!I110</f>
        <v>0</v>
      </c>
      <c r="I111" s="161">
        <f>NOVEMBER!R110</f>
        <v>0</v>
      </c>
      <c r="J111" s="130">
        <f>NOVEMBER!S110</f>
        <v>0</v>
      </c>
      <c r="K111" s="178">
        <f>NOVEMBER!T110</f>
        <v>0</v>
      </c>
      <c r="L111" s="127">
        <f>NOVEMBER!U110</f>
        <v>0</v>
      </c>
      <c r="M111" s="130">
        <f>NOVEMBER!V110</f>
        <v>0</v>
      </c>
      <c r="N111" s="130">
        <f>NOVEMBER!W110</f>
        <v>0</v>
      </c>
      <c r="O111" s="132">
        <f>NOVEMBER!X110</f>
        <v>0</v>
      </c>
      <c r="P111" s="133">
        <f>NOVEMBER!Y110</f>
        <v>0</v>
      </c>
      <c r="Q111" s="223" t="b">
        <f>IF(LEFT(NOVEMBER!L110,1)="V",NOVEMBER!R110+NOVEMBER!U110)</f>
        <v>0</v>
      </c>
      <c r="R111" s="245">
        <f>NOVEMBER!Z110</f>
        <v>0</v>
      </c>
      <c r="S111" s="246">
        <f>NOVEMBER!AB110</f>
        <v>0</v>
      </c>
    </row>
    <row r="112" spans="1:19" ht="12.75" customHeight="1" x14ac:dyDescent="0.2">
      <c r="A112" s="716">
        <f>NOVEMBER!B111</f>
        <v>43060</v>
      </c>
      <c r="B112" s="113">
        <f>NOVEMBER!C111</f>
        <v>0</v>
      </c>
      <c r="C112" s="114">
        <f>NOVEMBER!D111</f>
        <v>0</v>
      </c>
      <c r="D112" s="114">
        <f>NOVEMBER!E111</f>
        <v>0</v>
      </c>
      <c r="E112" s="114">
        <f>NOVEMBER!F111</f>
        <v>0</v>
      </c>
      <c r="F112" s="115">
        <f t="shared" si="1"/>
        <v>0</v>
      </c>
      <c r="G112" s="116">
        <f>NOVEMBER!H111</f>
        <v>0</v>
      </c>
      <c r="H112" s="180">
        <f>NOVEMBER!I111</f>
        <v>0</v>
      </c>
      <c r="I112" s="159">
        <f>NOVEMBER!R111</f>
        <v>0</v>
      </c>
      <c r="J112" s="116">
        <f>NOVEMBER!S111</f>
        <v>0</v>
      </c>
      <c r="K112" s="175">
        <f>NOVEMBER!T111</f>
        <v>0</v>
      </c>
      <c r="L112" s="113">
        <f>NOVEMBER!U111</f>
        <v>0</v>
      </c>
      <c r="M112" s="116">
        <f>NOVEMBER!V111</f>
        <v>0</v>
      </c>
      <c r="N112" s="116">
        <f>NOVEMBER!W111</f>
        <v>0</v>
      </c>
      <c r="O112" s="118">
        <f>NOVEMBER!X111</f>
        <v>0</v>
      </c>
      <c r="P112" s="119">
        <f>NOVEMBER!Y111</f>
        <v>0</v>
      </c>
      <c r="Q112" s="221" t="b">
        <f>IF(LEFT(NOVEMBER!L111,1)="V",NOVEMBER!R111+NOVEMBER!U111)</f>
        <v>0</v>
      </c>
      <c r="R112" s="239">
        <f>NOVEMBER!Z111</f>
        <v>0</v>
      </c>
      <c r="S112" s="240">
        <f>NOVEMBER!AB111</f>
        <v>0</v>
      </c>
    </row>
    <row r="113" spans="1:19" ht="12.75" customHeight="1" x14ac:dyDescent="0.2">
      <c r="A113" s="717"/>
      <c r="B113" s="120">
        <f>NOVEMBER!C112</f>
        <v>0</v>
      </c>
      <c r="C113" s="121">
        <f>NOVEMBER!D112</f>
        <v>0</v>
      </c>
      <c r="D113" s="121">
        <f>NOVEMBER!E112</f>
        <v>0</v>
      </c>
      <c r="E113" s="121">
        <f>NOVEMBER!F112</f>
        <v>0</v>
      </c>
      <c r="F113" s="122">
        <f t="shared" si="1"/>
        <v>0</v>
      </c>
      <c r="G113" s="123">
        <f>NOVEMBER!H112</f>
        <v>0</v>
      </c>
      <c r="H113" s="181">
        <f>NOVEMBER!I112</f>
        <v>0</v>
      </c>
      <c r="I113" s="160">
        <f>NOVEMBER!R112</f>
        <v>0</v>
      </c>
      <c r="J113" s="123">
        <f>NOVEMBER!S112</f>
        <v>0</v>
      </c>
      <c r="K113" s="176">
        <f>NOVEMBER!T112</f>
        <v>0</v>
      </c>
      <c r="L113" s="120">
        <f>NOVEMBER!U112</f>
        <v>0</v>
      </c>
      <c r="M113" s="123">
        <f>NOVEMBER!V112</f>
        <v>0</v>
      </c>
      <c r="N113" s="123">
        <f>NOVEMBER!W112</f>
        <v>0</v>
      </c>
      <c r="O113" s="125">
        <f>NOVEMBER!X112</f>
        <v>0</v>
      </c>
      <c r="P113" s="126">
        <f>NOVEMBER!Y112</f>
        <v>0</v>
      </c>
      <c r="Q113" s="222" t="b">
        <f>IF(LEFT(NOVEMBER!L112,1)="V",NOVEMBER!R112+NOVEMBER!U112)</f>
        <v>0</v>
      </c>
      <c r="R113" s="241">
        <f>NOVEMBER!Z112</f>
        <v>0</v>
      </c>
      <c r="S113" s="242">
        <f>NOVEMBER!AB112</f>
        <v>0</v>
      </c>
    </row>
    <row r="114" spans="1:19" ht="12.75" customHeight="1" x14ac:dyDescent="0.2">
      <c r="A114" s="717"/>
      <c r="B114" s="120">
        <f>NOVEMBER!C113</f>
        <v>0</v>
      </c>
      <c r="C114" s="121">
        <f>NOVEMBER!D113</f>
        <v>0</v>
      </c>
      <c r="D114" s="121">
        <f>NOVEMBER!E113</f>
        <v>0</v>
      </c>
      <c r="E114" s="121">
        <f>NOVEMBER!F113</f>
        <v>0</v>
      </c>
      <c r="F114" s="122">
        <f t="shared" si="1"/>
        <v>0</v>
      </c>
      <c r="G114" s="123">
        <f>NOVEMBER!H113</f>
        <v>0</v>
      </c>
      <c r="H114" s="181">
        <f>NOVEMBER!I113</f>
        <v>0</v>
      </c>
      <c r="I114" s="160">
        <f>NOVEMBER!R113</f>
        <v>0</v>
      </c>
      <c r="J114" s="123">
        <f>NOVEMBER!S113</f>
        <v>0</v>
      </c>
      <c r="K114" s="176">
        <f>NOVEMBER!T113</f>
        <v>0</v>
      </c>
      <c r="L114" s="120">
        <f>NOVEMBER!U113</f>
        <v>0</v>
      </c>
      <c r="M114" s="123">
        <f>NOVEMBER!V113</f>
        <v>0</v>
      </c>
      <c r="N114" s="123">
        <f>NOVEMBER!W113</f>
        <v>0</v>
      </c>
      <c r="O114" s="125">
        <f>NOVEMBER!X113</f>
        <v>0</v>
      </c>
      <c r="P114" s="126">
        <f>NOVEMBER!Y113</f>
        <v>0</v>
      </c>
      <c r="Q114" s="222" t="b">
        <f>IF(LEFT(NOVEMBER!L113,1)="V",NOVEMBER!R113+NOVEMBER!U113)</f>
        <v>0</v>
      </c>
      <c r="R114" s="241">
        <f>NOVEMBER!Z113</f>
        <v>0</v>
      </c>
      <c r="S114" s="242">
        <f>NOVEMBER!AB113</f>
        <v>0</v>
      </c>
    </row>
    <row r="115" spans="1:19" ht="12.75" customHeight="1" x14ac:dyDescent="0.2">
      <c r="A115" s="717"/>
      <c r="B115" s="120">
        <f>NOVEMBER!C114</f>
        <v>0</v>
      </c>
      <c r="C115" s="121">
        <f>NOVEMBER!D114</f>
        <v>0</v>
      </c>
      <c r="D115" s="121">
        <f>NOVEMBER!E114</f>
        <v>0</v>
      </c>
      <c r="E115" s="121">
        <f>NOVEMBER!F114</f>
        <v>0</v>
      </c>
      <c r="F115" s="122">
        <f t="shared" si="1"/>
        <v>0</v>
      </c>
      <c r="G115" s="123">
        <f>NOVEMBER!H114</f>
        <v>0</v>
      </c>
      <c r="H115" s="181">
        <f>NOVEMBER!I114</f>
        <v>0</v>
      </c>
      <c r="I115" s="160">
        <f>NOVEMBER!R114</f>
        <v>0</v>
      </c>
      <c r="J115" s="123">
        <f>NOVEMBER!S114</f>
        <v>0</v>
      </c>
      <c r="K115" s="176">
        <f>NOVEMBER!T114</f>
        <v>0</v>
      </c>
      <c r="L115" s="120">
        <f>NOVEMBER!U114</f>
        <v>0</v>
      </c>
      <c r="M115" s="123">
        <f>NOVEMBER!V114</f>
        <v>0</v>
      </c>
      <c r="N115" s="123">
        <f>NOVEMBER!W114</f>
        <v>0</v>
      </c>
      <c r="O115" s="125">
        <f>NOVEMBER!X114</f>
        <v>0</v>
      </c>
      <c r="P115" s="126">
        <f>NOVEMBER!Y114</f>
        <v>0</v>
      </c>
      <c r="Q115" s="222" t="b">
        <f>IF(LEFT(NOVEMBER!L114,1)="V",NOVEMBER!R114+NOVEMBER!U114)</f>
        <v>0</v>
      </c>
      <c r="R115" s="241">
        <f>NOVEMBER!Z114</f>
        <v>0</v>
      </c>
      <c r="S115" s="242">
        <f>NOVEMBER!AB114</f>
        <v>0</v>
      </c>
    </row>
    <row r="116" spans="1:19" ht="13.5" customHeight="1" thickBot="1" x14ac:dyDescent="0.25">
      <c r="A116" s="718"/>
      <c r="B116" s="127" t="e">
        <f>NOVEMBER!C115</f>
        <v>#REF!</v>
      </c>
      <c r="C116" s="128">
        <f>NOVEMBER!D115</f>
        <v>0</v>
      </c>
      <c r="D116" s="128">
        <f>NOVEMBER!E115</f>
        <v>0</v>
      </c>
      <c r="E116" s="128">
        <f>NOVEMBER!F115</f>
        <v>0</v>
      </c>
      <c r="F116" s="129">
        <f t="shared" si="1"/>
        <v>0</v>
      </c>
      <c r="G116" s="130">
        <f>NOVEMBER!H115</f>
        <v>0</v>
      </c>
      <c r="H116" s="182">
        <f>NOVEMBER!I115</f>
        <v>0</v>
      </c>
      <c r="I116" s="161">
        <f>NOVEMBER!R115</f>
        <v>0</v>
      </c>
      <c r="J116" s="130">
        <f>NOVEMBER!S115</f>
        <v>0</v>
      </c>
      <c r="K116" s="178">
        <f>NOVEMBER!T115</f>
        <v>0</v>
      </c>
      <c r="L116" s="127">
        <f>NOVEMBER!U115</f>
        <v>0</v>
      </c>
      <c r="M116" s="130">
        <f>NOVEMBER!V115</f>
        <v>0</v>
      </c>
      <c r="N116" s="130">
        <f>NOVEMBER!W115</f>
        <v>0</v>
      </c>
      <c r="O116" s="132">
        <f>NOVEMBER!X115</f>
        <v>0</v>
      </c>
      <c r="P116" s="133">
        <f>NOVEMBER!Y115</f>
        <v>0</v>
      </c>
      <c r="Q116" s="224" t="b">
        <f>IF(LEFT(NOVEMBER!L115,1)="V",NOVEMBER!R115+NOVEMBER!U115)</f>
        <v>0</v>
      </c>
      <c r="R116" s="243">
        <f>NOVEMBER!Z115</f>
        <v>0</v>
      </c>
      <c r="S116" s="244">
        <f>NOVEMBER!AB115</f>
        <v>0</v>
      </c>
    </row>
    <row r="117" spans="1:19" ht="12.75" customHeight="1" x14ac:dyDescent="0.2">
      <c r="A117" s="716">
        <f>NOVEMBER!B116</f>
        <v>43061</v>
      </c>
      <c r="B117" s="113">
        <f>NOVEMBER!C116</f>
        <v>0</v>
      </c>
      <c r="C117" s="114">
        <f>NOVEMBER!D116</f>
        <v>0</v>
      </c>
      <c r="D117" s="114">
        <f>NOVEMBER!E116</f>
        <v>0</v>
      </c>
      <c r="E117" s="114">
        <f>NOVEMBER!F116</f>
        <v>0</v>
      </c>
      <c r="F117" s="115">
        <f t="shared" si="1"/>
        <v>0</v>
      </c>
      <c r="G117" s="116">
        <f>NOVEMBER!H116</f>
        <v>0</v>
      </c>
      <c r="H117" s="180">
        <f>NOVEMBER!I116</f>
        <v>0</v>
      </c>
      <c r="I117" s="159">
        <f>NOVEMBER!R116</f>
        <v>0</v>
      </c>
      <c r="J117" s="116">
        <f>NOVEMBER!S116</f>
        <v>0</v>
      </c>
      <c r="K117" s="175">
        <f>NOVEMBER!T116</f>
        <v>0</v>
      </c>
      <c r="L117" s="113">
        <f>NOVEMBER!U116</f>
        <v>0</v>
      </c>
      <c r="M117" s="116">
        <f>NOVEMBER!V116</f>
        <v>0</v>
      </c>
      <c r="N117" s="116">
        <f>NOVEMBER!W116</f>
        <v>0</v>
      </c>
      <c r="O117" s="118">
        <f>NOVEMBER!X116</f>
        <v>0</v>
      </c>
      <c r="P117" s="119">
        <f>NOVEMBER!Y116</f>
        <v>0</v>
      </c>
      <c r="Q117" s="225" t="b">
        <f>IF(LEFT(NOVEMBER!L116,1)="V",NOVEMBER!R116+NOVEMBER!U116)</f>
        <v>0</v>
      </c>
      <c r="R117" s="247">
        <f>NOVEMBER!Z116</f>
        <v>0</v>
      </c>
      <c r="S117" s="248">
        <f>NOVEMBER!AB116</f>
        <v>0</v>
      </c>
    </row>
    <row r="118" spans="1:19" ht="12.75" customHeight="1" x14ac:dyDescent="0.2">
      <c r="A118" s="717"/>
      <c r="B118" s="120">
        <f>NOVEMBER!C117</f>
        <v>0</v>
      </c>
      <c r="C118" s="121">
        <f>NOVEMBER!D117</f>
        <v>0</v>
      </c>
      <c r="D118" s="121">
        <f>NOVEMBER!E117</f>
        <v>0</v>
      </c>
      <c r="E118" s="121">
        <f>NOVEMBER!F117</f>
        <v>0</v>
      </c>
      <c r="F118" s="122">
        <f t="shared" si="1"/>
        <v>0</v>
      </c>
      <c r="G118" s="123">
        <f>NOVEMBER!H117</f>
        <v>0</v>
      </c>
      <c r="H118" s="181">
        <f>NOVEMBER!I117</f>
        <v>0</v>
      </c>
      <c r="I118" s="160">
        <f>NOVEMBER!R117</f>
        <v>0</v>
      </c>
      <c r="J118" s="123">
        <f>NOVEMBER!S117</f>
        <v>0</v>
      </c>
      <c r="K118" s="176">
        <f>NOVEMBER!T117</f>
        <v>0</v>
      </c>
      <c r="L118" s="120">
        <f>NOVEMBER!U117</f>
        <v>0</v>
      </c>
      <c r="M118" s="123">
        <f>NOVEMBER!V117</f>
        <v>0</v>
      </c>
      <c r="N118" s="123">
        <f>NOVEMBER!W117</f>
        <v>0</v>
      </c>
      <c r="O118" s="125">
        <f>NOVEMBER!X117</f>
        <v>0</v>
      </c>
      <c r="P118" s="126">
        <f>NOVEMBER!Y117</f>
        <v>0</v>
      </c>
      <c r="Q118" s="222" t="b">
        <f>IF(LEFT(NOVEMBER!L117,1)="V",NOVEMBER!R117+NOVEMBER!U117)</f>
        <v>0</v>
      </c>
      <c r="R118" s="241">
        <f>NOVEMBER!Z117</f>
        <v>0</v>
      </c>
      <c r="S118" s="242">
        <f>NOVEMBER!AB117</f>
        <v>0</v>
      </c>
    </row>
    <row r="119" spans="1:19" ht="12.75" customHeight="1" x14ac:dyDescent="0.2">
      <c r="A119" s="717"/>
      <c r="B119" s="120">
        <f>NOVEMBER!C118</f>
        <v>0</v>
      </c>
      <c r="C119" s="121">
        <f>NOVEMBER!D118</f>
        <v>0</v>
      </c>
      <c r="D119" s="121">
        <f>NOVEMBER!E118</f>
        <v>0</v>
      </c>
      <c r="E119" s="121">
        <f>NOVEMBER!F118</f>
        <v>0</v>
      </c>
      <c r="F119" s="122">
        <f t="shared" si="1"/>
        <v>0</v>
      </c>
      <c r="G119" s="123">
        <f>NOVEMBER!H118</f>
        <v>0</v>
      </c>
      <c r="H119" s="181">
        <f>NOVEMBER!I118</f>
        <v>0</v>
      </c>
      <c r="I119" s="160">
        <f>NOVEMBER!R118</f>
        <v>0</v>
      </c>
      <c r="J119" s="123">
        <f>NOVEMBER!S118</f>
        <v>0</v>
      </c>
      <c r="K119" s="176">
        <f>NOVEMBER!T118</f>
        <v>0</v>
      </c>
      <c r="L119" s="120">
        <f>NOVEMBER!U118</f>
        <v>0</v>
      </c>
      <c r="M119" s="123">
        <f>NOVEMBER!V118</f>
        <v>0</v>
      </c>
      <c r="N119" s="123">
        <f>NOVEMBER!W118</f>
        <v>0</v>
      </c>
      <c r="O119" s="125">
        <f>NOVEMBER!X118</f>
        <v>0</v>
      </c>
      <c r="P119" s="126">
        <f>NOVEMBER!Y118</f>
        <v>0</v>
      </c>
      <c r="Q119" s="222" t="b">
        <f>IF(LEFT(NOVEMBER!L118,1)="V",NOVEMBER!R118+NOVEMBER!U118)</f>
        <v>0</v>
      </c>
      <c r="R119" s="241">
        <f>NOVEMBER!Z118</f>
        <v>0</v>
      </c>
      <c r="S119" s="242">
        <f>NOVEMBER!AB118</f>
        <v>0</v>
      </c>
    </row>
    <row r="120" spans="1:19" ht="12.75" customHeight="1" x14ac:dyDescent="0.2">
      <c r="A120" s="717"/>
      <c r="B120" s="120">
        <f>NOVEMBER!C119</f>
        <v>0</v>
      </c>
      <c r="C120" s="121">
        <f>NOVEMBER!D119</f>
        <v>0</v>
      </c>
      <c r="D120" s="121">
        <f>NOVEMBER!E119</f>
        <v>0</v>
      </c>
      <c r="E120" s="121">
        <f>NOVEMBER!F119</f>
        <v>0</v>
      </c>
      <c r="F120" s="122">
        <f t="shared" si="1"/>
        <v>0</v>
      </c>
      <c r="G120" s="123">
        <f>NOVEMBER!H119</f>
        <v>0</v>
      </c>
      <c r="H120" s="181">
        <f>NOVEMBER!I119</f>
        <v>0</v>
      </c>
      <c r="I120" s="160">
        <f>NOVEMBER!R119</f>
        <v>0</v>
      </c>
      <c r="J120" s="123">
        <f>NOVEMBER!S119</f>
        <v>0</v>
      </c>
      <c r="K120" s="176">
        <f>NOVEMBER!T119</f>
        <v>0</v>
      </c>
      <c r="L120" s="120">
        <f>NOVEMBER!U119</f>
        <v>0</v>
      </c>
      <c r="M120" s="123">
        <f>NOVEMBER!V119</f>
        <v>0</v>
      </c>
      <c r="N120" s="123">
        <f>NOVEMBER!W119</f>
        <v>0</v>
      </c>
      <c r="O120" s="125">
        <f>NOVEMBER!X119</f>
        <v>0</v>
      </c>
      <c r="P120" s="126">
        <f>NOVEMBER!Y119</f>
        <v>0</v>
      </c>
      <c r="Q120" s="222" t="b">
        <f>IF(LEFT(NOVEMBER!L119,1)="V",NOVEMBER!R119+NOVEMBER!U119)</f>
        <v>0</v>
      </c>
      <c r="R120" s="241">
        <f>NOVEMBER!Z119</f>
        <v>0</v>
      </c>
      <c r="S120" s="242">
        <f>NOVEMBER!AB119</f>
        <v>0</v>
      </c>
    </row>
    <row r="121" spans="1:19" ht="13.5" customHeight="1" thickBot="1" x14ac:dyDescent="0.25">
      <c r="A121" s="718"/>
      <c r="B121" s="127" t="e">
        <f>NOVEMBER!C120</f>
        <v>#REF!</v>
      </c>
      <c r="C121" s="128">
        <f>NOVEMBER!D120</f>
        <v>0</v>
      </c>
      <c r="D121" s="128">
        <f>NOVEMBER!E120</f>
        <v>0</v>
      </c>
      <c r="E121" s="128">
        <f>NOVEMBER!F120</f>
        <v>0</v>
      </c>
      <c r="F121" s="129">
        <f t="shared" si="1"/>
        <v>0</v>
      </c>
      <c r="G121" s="130">
        <f>NOVEMBER!H120</f>
        <v>0</v>
      </c>
      <c r="H121" s="182">
        <f>NOVEMBER!I120</f>
        <v>0</v>
      </c>
      <c r="I121" s="161">
        <f>NOVEMBER!R120</f>
        <v>0</v>
      </c>
      <c r="J121" s="130">
        <f>NOVEMBER!S120</f>
        <v>0</v>
      </c>
      <c r="K121" s="178">
        <f>NOVEMBER!T120</f>
        <v>0</v>
      </c>
      <c r="L121" s="127">
        <f>NOVEMBER!U120</f>
        <v>0</v>
      </c>
      <c r="M121" s="130">
        <f>NOVEMBER!V120</f>
        <v>0</v>
      </c>
      <c r="N121" s="130">
        <f>NOVEMBER!W120</f>
        <v>0</v>
      </c>
      <c r="O121" s="132">
        <f>NOVEMBER!X120</f>
        <v>0</v>
      </c>
      <c r="P121" s="133">
        <f>NOVEMBER!Y120</f>
        <v>0</v>
      </c>
      <c r="Q121" s="223" t="b">
        <f>IF(LEFT(NOVEMBER!L120,1)="V",NOVEMBER!R120+NOVEMBER!U120)</f>
        <v>0</v>
      </c>
      <c r="R121" s="245">
        <f>NOVEMBER!Z120</f>
        <v>0</v>
      </c>
      <c r="S121" s="246">
        <f>NOVEMBER!AB120</f>
        <v>0</v>
      </c>
    </row>
    <row r="122" spans="1:19" ht="12.75" customHeight="1" x14ac:dyDescent="0.2">
      <c r="A122" s="716">
        <f>NOVEMBER!B121</f>
        <v>43062</v>
      </c>
      <c r="B122" s="113">
        <f>NOVEMBER!C121</f>
        <v>0</v>
      </c>
      <c r="C122" s="114">
        <f>NOVEMBER!D121</f>
        <v>0</v>
      </c>
      <c r="D122" s="114">
        <f>NOVEMBER!E121</f>
        <v>0</v>
      </c>
      <c r="E122" s="114">
        <f>NOVEMBER!F121</f>
        <v>0</v>
      </c>
      <c r="F122" s="115">
        <f t="shared" si="1"/>
        <v>0</v>
      </c>
      <c r="G122" s="116">
        <f>NOVEMBER!H121</f>
        <v>0</v>
      </c>
      <c r="H122" s="180">
        <f>NOVEMBER!I121</f>
        <v>0</v>
      </c>
      <c r="I122" s="159">
        <f>NOVEMBER!R121</f>
        <v>0</v>
      </c>
      <c r="J122" s="116">
        <f>NOVEMBER!S121</f>
        <v>0</v>
      </c>
      <c r="K122" s="175">
        <f>NOVEMBER!T121</f>
        <v>0</v>
      </c>
      <c r="L122" s="113">
        <f>NOVEMBER!U121</f>
        <v>0</v>
      </c>
      <c r="M122" s="116">
        <f>NOVEMBER!V121</f>
        <v>0</v>
      </c>
      <c r="N122" s="116">
        <f>NOVEMBER!W121</f>
        <v>0</v>
      </c>
      <c r="O122" s="118">
        <f>NOVEMBER!X121</f>
        <v>0</v>
      </c>
      <c r="P122" s="119">
        <f>NOVEMBER!Y121</f>
        <v>0</v>
      </c>
      <c r="Q122" s="221" t="b">
        <f>IF(LEFT(NOVEMBER!L121,1)="V",NOVEMBER!R121+NOVEMBER!U121)</f>
        <v>0</v>
      </c>
      <c r="R122" s="239">
        <f>NOVEMBER!Z121</f>
        <v>0</v>
      </c>
      <c r="S122" s="240">
        <f>NOVEMBER!AB121</f>
        <v>0</v>
      </c>
    </row>
    <row r="123" spans="1:19" ht="12.75" customHeight="1" x14ac:dyDescent="0.2">
      <c r="A123" s="717"/>
      <c r="B123" s="120">
        <f>NOVEMBER!C122</f>
        <v>0</v>
      </c>
      <c r="C123" s="121">
        <f>NOVEMBER!D122</f>
        <v>0</v>
      </c>
      <c r="D123" s="121">
        <f>NOVEMBER!E122</f>
        <v>0</v>
      </c>
      <c r="E123" s="121">
        <f>NOVEMBER!F122</f>
        <v>0</v>
      </c>
      <c r="F123" s="122">
        <f t="shared" si="1"/>
        <v>0</v>
      </c>
      <c r="G123" s="123">
        <f>NOVEMBER!H122</f>
        <v>0</v>
      </c>
      <c r="H123" s="181">
        <f>NOVEMBER!I122</f>
        <v>0</v>
      </c>
      <c r="I123" s="160">
        <f>NOVEMBER!R122</f>
        <v>0</v>
      </c>
      <c r="J123" s="123">
        <f>NOVEMBER!S122</f>
        <v>0</v>
      </c>
      <c r="K123" s="176">
        <f>NOVEMBER!T122</f>
        <v>0</v>
      </c>
      <c r="L123" s="120">
        <f>NOVEMBER!U122</f>
        <v>0</v>
      </c>
      <c r="M123" s="123">
        <f>NOVEMBER!V122</f>
        <v>0</v>
      </c>
      <c r="N123" s="123">
        <f>NOVEMBER!W122</f>
        <v>0</v>
      </c>
      <c r="O123" s="125">
        <f>NOVEMBER!X122</f>
        <v>0</v>
      </c>
      <c r="P123" s="126">
        <f>NOVEMBER!Y122</f>
        <v>0</v>
      </c>
      <c r="Q123" s="222" t="b">
        <f>IF(LEFT(NOVEMBER!L122,1)="V",NOVEMBER!R122+NOVEMBER!U122)</f>
        <v>0</v>
      </c>
      <c r="R123" s="241">
        <f>NOVEMBER!Z122</f>
        <v>0</v>
      </c>
      <c r="S123" s="242">
        <f>NOVEMBER!AB122</f>
        <v>0</v>
      </c>
    </row>
    <row r="124" spans="1:19" ht="12.75" customHeight="1" x14ac:dyDescent="0.2">
      <c r="A124" s="717"/>
      <c r="B124" s="120">
        <f>NOVEMBER!C123</f>
        <v>0</v>
      </c>
      <c r="C124" s="121">
        <f>NOVEMBER!D123</f>
        <v>0</v>
      </c>
      <c r="D124" s="121">
        <f>NOVEMBER!E123</f>
        <v>0</v>
      </c>
      <c r="E124" s="121">
        <f>NOVEMBER!F123</f>
        <v>0</v>
      </c>
      <c r="F124" s="122">
        <f t="shared" si="1"/>
        <v>0</v>
      </c>
      <c r="G124" s="123">
        <f>NOVEMBER!H123</f>
        <v>0</v>
      </c>
      <c r="H124" s="181">
        <f>NOVEMBER!I123</f>
        <v>0</v>
      </c>
      <c r="I124" s="160">
        <f>NOVEMBER!R123</f>
        <v>0</v>
      </c>
      <c r="J124" s="123">
        <f>NOVEMBER!S123</f>
        <v>0</v>
      </c>
      <c r="K124" s="176">
        <f>NOVEMBER!T123</f>
        <v>0</v>
      </c>
      <c r="L124" s="120">
        <f>NOVEMBER!U123</f>
        <v>0</v>
      </c>
      <c r="M124" s="123">
        <f>NOVEMBER!V123</f>
        <v>0</v>
      </c>
      <c r="N124" s="123">
        <f>NOVEMBER!W123</f>
        <v>0</v>
      </c>
      <c r="O124" s="125">
        <f>NOVEMBER!X123</f>
        <v>0</v>
      </c>
      <c r="P124" s="126">
        <f>NOVEMBER!Y123</f>
        <v>0</v>
      </c>
      <c r="Q124" s="222" t="b">
        <f>IF(LEFT(NOVEMBER!L123,1)="V",NOVEMBER!R123+NOVEMBER!U123)</f>
        <v>0</v>
      </c>
      <c r="R124" s="241">
        <f>NOVEMBER!Z123</f>
        <v>0</v>
      </c>
      <c r="S124" s="242">
        <f>NOVEMBER!AB123</f>
        <v>0</v>
      </c>
    </row>
    <row r="125" spans="1:19" ht="12.75" customHeight="1" x14ac:dyDescent="0.2">
      <c r="A125" s="717"/>
      <c r="B125" s="120">
        <f>NOVEMBER!C124</f>
        <v>0</v>
      </c>
      <c r="C125" s="121">
        <f>NOVEMBER!D124</f>
        <v>0</v>
      </c>
      <c r="D125" s="121">
        <f>NOVEMBER!E124</f>
        <v>0</v>
      </c>
      <c r="E125" s="121">
        <f>NOVEMBER!F124</f>
        <v>0</v>
      </c>
      <c r="F125" s="122">
        <f t="shared" si="1"/>
        <v>0</v>
      </c>
      <c r="G125" s="123">
        <f>NOVEMBER!H124</f>
        <v>0</v>
      </c>
      <c r="H125" s="181">
        <f>NOVEMBER!I124</f>
        <v>0</v>
      </c>
      <c r="I125" s="160">
        <f>NOVEMBER!R124</f>
        <v>0</v>
      </c>
      <c r="J125" s="123">
        <f>NOVEMBER!S124</f>
        <v>0</v>
      </c>
      <c r="K125" s="176">
        <f>NOVEMBER!T124</f>
        <v>0</v>
      </c>
      <c r="L125" s="120">
        <f>NOVEMBER!U124</f>
        <v>0</v>
      </c>
      <c r="M125" s="123">
        <f>NOVEMBER!V124</f>
        <v>0</v>
      </c>
      <c r="N125" s="123">
        <f>NOVEMBER!W124</f>
        <v>0</v>
      </c>
      <c r="O125" s="125">
        <f>NOVEMBER!X124</f>
        <v>0</v>
      </c>
      <c r="P125" s="126">
        <f>NOVEMBER!Y124</f>
        <v>0</v>
      </c>
      <c r="Q125" s="222" t="b">
        <f>IF(LEFT(NOVEMBER!L124,1)="V",NOVEMBER!R124+NOVEMBER!U124)</f>
        <v>0</v>
      </c>
      <c r="R125" s="241">
        <f>NOVEMBER!Z124</f>
        <v>0</v>
      </c>
      <c r="S125" s="242">
        <f>NOVEMBER!AB124</f>
        <v>0</v>
      </c>
    </row>
    <row r="126" spans="1:19" ht="13.5" customHeight="1" thickBot="1" x14ac:dyDescent="0.25">
      <c r="A126" s="718"/>
      <c r="B126" s="127" t="e">
        <f>NOVEMBER!C125</f>
        <v>#REF!</v>
      </c>
      <c r="C126" s="128">
        <f>NOVEMBER!D125</f>
        <v>0</v>
      </c>
      <c r="D126" s="128">
        <f>NOVEMBER!E125</f>
        <v>0</v>
      </c>
      <c r="E126" s="128">
        <f>NOVEMBER!F125</f>
        <v>0</v>
      </c>
      <c r="F126" s="129">
        <f t="shared" si="1"/>
        <v>0</v>
      </c>
      <c r="G126" s="130">
        <f>NOVEMBER!H125</f>
        <v>0</v>
      </c>
      <c r="H126" s="182">
        <f>NOVEMBER!I125</f>
        <v>0</v>
      </c>
      <c r="I126" s="161">
        <f>NOVEMBER!R125</f>
        <v>0</v>
      </c>
      <c r="J126" s="130">
        <f>NOVEMBER!S125</f>
        <v>0</v>
      </c>
      <c r="K126" s="178">
        <f>NOVEMBER!T125</f>
        <v>0</v>
      </c>
      <c r="L126" s="127">
        <f>NOVEMBER!U125</f>
        <v>0</v>
      </c>
      <c r="M126" s="130">
        <f>NOVEMBER!V125</f>
        <v>0</v>
      </c>
      <c r="N126" s="130">
        <f>NOVEMBER!W125</f>
        <v>0</v>
      </c>
      <c r="O126" s="132">
        <f>NOVEMBER!X125</f>
        <v>0</v>
      </c>
      <c r="P126" s="133">
        <f>NOVEMBER!Y125</f>
        <v>0</v>
      </c>
      <c r="Q126" s="224" t="b">
        <f>IF(LEFT(NOVEMBER!L125,1)="V",NOVEMBER!R125+NOVEMBER!U125)</f>
        <v>0</v>
      </c>
      <c r="R126" s="243">
        <f>NOVEMBER!Z125</f>
        <v>0</v>
      </c>
      <c r="S126" s="244">
        <f>NOVEMBER!AB125</f>
        <v>0</v>
      </c>
    </row>
    <row r="127" spans="1:19" ht="12.75" customHeight="1" x14ac:dyDescent="0.2">
      <c r="A127" s="716">
        <f>NOVEMBER!B126</f>
        <v>43063</v>
      </c>
      <c r="B127" s="113">
        <f>NOVEMBER!C126</f>
        <v>0</v>
      </c>
      <c r="C127" s="114">
        <f>NOVEMBER!D126</f>
        <v>0</v>
      </c>
      <c r="D127" s="114">
        <f>NOVEMBER!E126</f>
        <v>0</v>
      </c>
      <c r="E127" s="114">
        <f>NOVEMBER!F126</f>
        <v>0</v>
      </c>
      <c r="F127" s="115">
        <f t="shared" si="1"/>
        <v>0</v>
      </c>
      <c r="G127" s="116">
        <f>NOVEMBER!H126</f>
        <v>0</v>
      </c>
      <c r="H127" s="180">
        <f>NOVEMBER!I126</f>
        <v>0</v>
      </c>
      <c r="I127" s="159">
        <f>NOVEMBER!R126</f>
        <v>0</v>
      </c>
      <c r="J127" s="116">
        <f>NOVEMBER!S126</f>
        <v>0</v>
      </c>
      <c r="K127" s="175">
        <f>NOVEMBER!T126</f>
        <v>0</v>
      </c>
      <c r="L127" s="113">
        <f>NOVEMBER!U126</f>
        <v>0</v>
      </c>
      <c r="M127" s="116">
        <f>NOVEMBER!V126</f>
        <v>0</v>
      </c>
      <c r="N127" s="116">
        <f>NOVEMBER!W126</f>
        <v>0</v>
      </c>
      <c r="O127" s="118">
        <f>NOVEMBER!X126</f>
        <v>0</v>
      </c>
      <c r="P127" s="119">
        <f>NOVEMBER!Y126</f>
        <v>0</v>
      </c>
      <c r="Q127" s="225" t="b">
        <f>IF(LEFT(NOVEMBER!L126,1)="V",NOVEMBER!R126+NOVEMBER!U126)</f>
        <v>0</v>
      </c>
      <c r="R127" s="247">
        <f>NOVEMBER!Z126</f>
        <v>0</v>
      </c>
      <c r="S127" s="248">
        <f>NOVEMBER!AB126</f>
        <v>0</v>
      </c>
    </row>
    <row r="128" spans="1:19" ht="12.75" customHeight="1" x14ac:dyDescent="0.2">
      <c r="A128" s="717"/>
      <c r="B128" s="120">
        <f>NOVEMBER!C127</f>
        <v>0</v>
      </c>
      <c r="C128" s="121">
        <f>NOVEMBER!D127</f>
        <v>0</v>
      </c>
      <c r="D128" s="121">
        <f>NOVEMBER!E127</f>
        <v>0</v>
      </c>
      <c r="E128" s="121">
        <f>NOVEMBER!F127</f>
        <v>0</v>
      </c>
      <c r="F128" s="122">
        <f t="shared" si="1"/>
        <v>0</v>
      </c>
      <c r="G128" s="123">
        <f>NOVEMBER!H127</f>
        <v>0</v>
      </c>
      <c r="H128" s="181">
        <f>NOVEMBER!I127</f>
        <v>0</v>
      </c>
      <c r="I128" s="160">
        <f>NOVEMBER!R127</f>
        <v>0</v>
      </c>
      <c r="J128" s="123">
        <f>NOVEMBER!S127</f>
        <v>0</v>
      </c>
      <c r="K128" s="176">
        <f>NOVEMBER!T127</f>
        <v>0</v>
      </c>
      <c r="L128" s="120">
        <f>NOVEMBER!U127</f>
        <v>0</v>
      </c>
      <c r="M128" s="123">
        <f>NOVEMBER!V127</f>
        <v>0</v>
      </c>
      <c r="N128" s="123">
        <f>NOVEMBER!W127</f>
        <v>0</v>
      </c>
      <c r="O128" s="125">
        <f>NOVEMBER!X127</f>
        <v>0</v>
      </c>
      <c r="P128" s="126">
        <f>NOVEMBER!Y127</f>
        <v>0</v>
      </c>
      <c r="Q128" s="222" t="b">
        <f>IF(LEFT(NOVEMBER!L127,1)="V",NOVEMBER!R127+NOVEMBER!U127)</f>
        <v>0</v>
      </c>
      <c r="R128" s="241">
        <f>NOVEMBER!Z127</f>
        <v>0</v>
      </c>
      <c r="S128" s="242">
        <f>NOVEMBER!AB127</f>
        <v>0</v>
      </c>
    </row>
    <row r="129" spans="1:19" ht="12.75" customHeight="1" x14ac:dyDescent="0.2">
      <c r="A129" s="717"/>
      <c r="B129" s="120">
        <f>NOVEMBER!C128</f>
        <v>0</v>
      </c>
      <c r="C129" s="121">
        <f>NOVEMBER!D128</f>
        <v>0</v>
      </c>
      <c r="D129" s="121">
        <f>NOVEMBER!E128</f>
        <v>0</v>
      </c>
      <c r="E129" s="121">
        <f>NOVEMBER!F128</f>
        <v>0</v>
      </c>
      <c r="F129" s="122">
        <f t="shared" si="1"/>
        <v>0</v>
      </c>
      <c r="G129" s="123">
        <f>NOVEMBER!H128</f>
        <v>0</v>
      </c>
      <c r="H129" s="181">
        <f>NOVEMBER!I128</f>
        <v>0</v>
      </c>
      <c r="I129" s="160">
        <f>NOVEMBER!R128</f>
        <v>0</v>
      </c>
      <c r="J129" s="123">
        <f>NOVEMBER!S128</f>
        <v>0</v>
      </c>
      <c r="K129" s="176">
        <f>NOVEMBER!T128</f>
        <v>0</v>
      </c>
      <c r="L129" s="120">
        <f>NOVEMBER!U128</f>
        <v>0</v>
      </c>
      <c r="M129" s="123">
        <f>NOVEMBER!V128</f>
        <v>0</v>
      </c>
      <c r="N129" s="123">
        <f>NOVEMBER!W128</f>
        <v>0</v>
      </c>
      <c r="O129" s="125">
        <f>NOVEMBER!X128</f>
        <v>0</v>
      </c>
      <c r="P129" s="126">
        <f>NOVEMBER!Y128</f>
        <v>0</v>
      </c>
      <c r="Q129" s="222" t="b">
        <f>IF(LEFT(NOVEMBER!L128,1)="V",NOVEMBER!R128+NOVEMBER!U128)</f>
        <v>0</v>
      </c>
      <c r="R129" s="241">
        <f>NOVEMBER!Z128</f>
        <v>0</v>
      </c>
      <c r="S129" s="242">
        <f>NOVEMBER!AB128</f>
        <v>0</v>
      </c>
    </row>
    <row r="130" spans="1:19" ht="12.75" customHeight="1" x14ac:dyDescent="0.2">
      <c r="A130" s="717"/>
      <c r="B130" s="120">
        <f>NOVEMBER!C129</f>
        <v>0</v>
      </c>
      <c r="C130" s="121">
        <f>NOVEMBER!D129</f>
        <v>0</v>
      </c>
      <c r="D130" s="121">
        <f>NOVEMBER!E129</f>
        <v>0</v>
      </c>
      <c r="E130" s="121">
        <f>NOVEMBER!F129</f>
        <v>0</v>
      </c>
      <c r="F130" s="122">
        <f t="shared" si="1"/>
        <v>0</v>
      </c>
      <c r="G130" s="123">
        <f>NOVEMBER!H129</f>
        <v>0</v>
      </c>
      <c r="H130" s="181">
        <f>NOVEMBER!I129</f>
        <v>0</v>
      </c>
      <c r="I130" s="160">
        <f>NOVEMBER!R129</f>
        <v>0</v>
      </c>
      <c r="J130" s="123">
        <f>NOVEMBER!S129</f>
        <v>0</v>
      </c>
      <c r="K130" s="176">
        <f>NOVEMBER!T129</f>
        <v>0</v>
      </c>
      <c r="L130" s="120">
        <f>NOVEMBER!U129</f>
        <v>0</v>
      </c>
      <c r="M130" s="123">
        <f>NOVEMBER!V129</f>
        <v>0</v>
      </c>
      <c r="N130" s="123">
        <f>NOVEMBER!W129</f>
        <v>0</v>
      </c>
      <c r="O130" s="125">
        <f>NOVEMBER!X129</f>
        <v>0</v>
      </c>
      <c r="P130" s="126">
        <f>NOVEMBER!Y129</f>
        <v>0</v>
      </c>
      <c r="Q130" s="222" t="b">
        <f>IF(LEFT(NOVEMBER!L129,1)="V",NOVEMBER!R129+NOVEMBER!U129)</f>
        <v>0</v>
      </c>
      <c r="R130" s="241">
        <f>NOVEMBER!Z129</f>
        <v>0</v>
      </c>
      <c r="S130" s="242">
        <f>NOVEMBER!AB129</f>
        <v>0</v>
      </c>
    </row>
    <row r="131" spans="1:19" ht="13.5" customHeight="1" thickBot="1" x14ac:dyDescent="0.25">
      <c r="A131" s="718"/>
      <c r="B131" s="127" t="e">
        <f>NOVEMBER!C130</f>
        <v>#REF!</v>
      </c>
      <c r="C131" s="128">
        <f>NOVEMBER!D130</f>
        <v>0</v>
      </c>
      <c r="D131" s="128">
        <f>NOVEMBER!E130</f>
        <v>0</v>
      </c>
      <c r="E131" s="128">
        <f>NOVEMBER!F130</f>
        <v>0</v>
      </c>
      <c r="F131" s="129">
        <f t="shared" si="1"/>
        <v>0</v>
      </c>
      <c r="G131" s="130">
        <f>NOVEMBER!H130</f>
        <v>0</v>
      </c>
      <c r="H131" s="182">
        <f>NOVEMBER!I130</f>
        <v>0</v>
      </c>
      <c r="I131" s="161">
        <f>NOVEMBER!R130</f>
        <v>0</v>
      </c>
      <c r="J131" s="130">
        <f>NOVEMBER!S130</f>
        <v>0</v>
      </c>
      <c r="K131" s="178">
        <f>NOVEMBER!T130</f>
        <v>0</v>
      </c>
      <c r="L131" s="127">
        <f>NOVEMBER!U130</f>
        <v>0</v>
      </c>
      <c r="M131" s="130">
        <f>NOVEMBER!V130</f>
        <v>0</v>
      </c>
      <c r="N131" s="130">
        <f>NOVEMBER!W130</f>
        <v>0</v>
      </c>
      <c r="O131" s="132">
        <f>NOVEMBER!X130</f>
        <v>0</v>
      </c>
      <c r="P131" s="133">
        <f>NOVEMBER!Y130</f>
        <v>0</v>
      </c>
      <c r="Q131" s="223" t="b">
        <f>IF(LEFT(NOVEMBER!L130,1)="V",NOVEMBER!R130+NOVEMBER!U130)</f>
        <v>0</v>
      </c>
      <c r="R131" s="245">
        <f>NOVEMBER!Z130</f>
        <v>0</v>
      </c>
      <c r="S131" s="246">
        <f>NOVEMBER!AB130</f>
        <v>0</v>
      </c>
    </row>
    <row r="132" spans="1:19" ht="12.75" customHeight="1" x14ac:dyDescent="0.2">
      <c r="A132" s="716">
        <f>NOVEMBER!B131</f>
        <v>43064</v>
      </c>
      <c r="B132" s="113">
        <f>NOVEMBER!C131</f>
        <v>0</v>
      </c>
      <c r="C132" s="114">
        <f>NOVEMBER!D131</f>
        <v>0</v>
      </c>
      <c r="D132" s="114">
        <f>NOVEMBER!E131</f>
        <v>0</v>
      </c>
      <c r="E132" s="114">
        <f>NOVEMBER!F131</f>
        <v>0</v>
      </c>
      <c r="F132" s="115">
        <f t="shared" si="1"/>
        <v>0</v>
      </c>
      <c r="G132" s="116">
        <f>NOVEMBER!H131</f>
        <v>0</v>
      </c>
      <c r="H132" s="180">
        <f>NOVEMBER!I131</f>
        <v>0</v>
      </c>
      <c r="I132" s="159">
        <f>NOVEMBER!R131</f>
        <v>0</v>
      </c>
      <c r="J132" s="116">
        <f>NOVEMBER!S131</f>
        <v>0</v>
      </c>
      <c r="K132" s="175">
        <f>NOVEMBER!T131</f>
        <v>0</v>
      </c>
      <c r="L132" s="113">
        <f>NOVEMBER!U131</f>
        <v>0</v>
      </c>
      <c r="M132" s="116">
        <f>NOVEMBER!V131</f>
        <v>0</v>
      </c>
      <c r="N132" s="116">
        <f>NOVEMBER!W131</f>
        <v>0</v>
      </c>
      <c r="O132" s="118">
        <f>NOVEMBER!X131</f>
        <v>0</v>
      </c>
      <c r="P132" s="119">
        <f>NOVEMBER!Y131</f>
        <v>0</v>
      </c>
      <c r="Q132" s="221" t="b">
        <f>IF(LEFT(NOVEMBER!L131,1)="V",NOVEMBER!R131+NOVEMBER!U131)</f>
        <v>0</v>
      </c>
      <c r="R132" s="239">
        <f>NOVEMBER!Z131</f>
        <v>0</v>
      </c>
      <c r="S132" s="240">
        <f>NOVEMBER!AB131</f>
        <v>0</v>
      </c>
    </row>
    <row r="133" spans="1:19" ht="12.75" customHeight="1" x14ac:dyDescent="0.2">
      <c r="A133" s="717"/>
      <c r="B133" s="120">
        <f>NOVEMBER!C132</f>
        <v>0</v>
      </c>
      <c r="C133" s="121">
        <f>NOVEMBER!D132</f>
        <v>0</v>
      </c>
      <c r="D133" s="121">
        <f>NOVEMBER!E132</f>
        <v>0</v>
      </c>
      <c r="E133" s="121">
        <f>NOVEMBER!F132</f>
        <v>0</v>
      </c>
      <c r="F133" s="122">
        <f t="shared" si="1"/>
        <v>0</v>
      </c>
      <c r="G133" s="123">
        <f>NOVEMBER!H132</f>
        <v>0</v>
      </c>
      <c r="H133" s="181">
        <f>NOVEMBER!I132</f>
        <v>0</v>
      </c>
      <c r="I133" s="160">
        <f>NOVEMBER!R132</f>
        <v>0</v>
      </c>
      <c r="J133" s="123">
        <f>NOVEMBER!S132</f>
        <v>0</v>
      </c>
      <c r="K133" s="176">
        <f>NOVEMBER!T132</f>
        <v>0</v>
      </c>
      <c r="L133" s="120">
        <f>NOVEMBER!U132</f>
        <v>0</v>
      </c>
      <c r="M133" s="123">
        <f>NOVEMBER!V132</f>
        <v>0</v>
      </c>
      <c r="N133" s="123">
        <f>NOVEMBER!W132</f>
        <v>0</v>
      </c>
      <c r="O133" s="125">
        <f>NOVEMBER!X132</f>
        <v>0</v>
      </c>
      <c r="P133" s="126">
        <f>NOVEMBER!Y132</f>
        <v>0</v>
      </c>
      <c r="Q133" s="222" t="b">
        <f>IF(LEFT(NOVEMBER!L132,1)="V",NOVEMBER!R132+NOVEMBER!U132)</f>
        <v>0</v>
      </c>
      <c r="R133" s="241">
        <f>NOVEMBER!Z132</f>
        <v>0</v>
      </c>
      <c r="S133" s="242">
        <f>NOVEMBER!AB132</f>
        <v>0</v>
      </c>
    </row>
    <row r="134" spans="1:19" ht="12.75" customHeight="1" x14ac:dyDescent="0.2">
      <c r="A134" s="717"/>
      <c r="B134" s="120">
        <f>NOVEMBER!C133</f>
        <v>0</v>
      </c>
      <c r="C134" s="121">
        <f>NOVEMBER!D133</f>
        <v>0</v>
      </c>
      <c r="D134" s="121">
        <f>NOVEMBER!E133</f>
        <v>0</v>
      </c>
      <c r="E134" s="121">
        <f>NOVEMBER!F133</f>
        <v>0</v>
      </c>
      <c r="F134" s="122">
        <f t="shared" si="1"/>
        <v>0</v>
      </c>
      <c r="G134" s="123">
        <f>NOVEMBER!H133</f>
        <v>0</v>
      </c>
      <c r="H134" s="181">
        <f>NOVEMBER!I133</f>
        <v>0</v>
      </c>
      <c r="I134" s="160">
        <f>NOVEMBER!R133</f>
        <v>0</v>
      </c>
      <c r="J134" s="123">
        <f>NOVEMBER!S133</f>
        <v>0</v>
      </c>
      <c r="K134" s="176">
        <f>NOVEMBER!T133</f>
        <v>0</v>
      </c>
      <c r="L134" s="120">
        <f>NOVEMBER!U133</f>
        <v>0</v>
      </c>
      <c r="M134" s="123">
        <f>NOVEMBER!V133</f>
        <v>0</v>
      </c>
      <c r="N134" s="123">
        <f>NOVEMBER!W133</f>
        <v>0</v>
      </c>
      <c r="O134" s="125">
        <f>NOVEMBER!X133</f>
        <v>0</v>
      </c>
      <c r="P134" s="126">
        <f>NOVEMBER!Y133</f>
        <v>0</v>
      </c>
      <c r="Q134" s="222" t="b">
        <f>IF(LEFT(NOVEMBER!L133,1)="V",NOVEMBER!R133+NOVEMBER!U133)</f>
        <v>0</v>
      </c>
      <c r="R134" s="241">
        <f>NOVEMBER!Z133</f>
        <v>0</v>
      </c>
      <c r="S134" s="242">
        <f>NOVEMBER!AB133</f>
        <v>0</v>
      </c>
    </row>
    <row r="135" spans="1:19" ht="12.75" customHeight="1" x14ac:dyDescent="0.2">
      <c r="A135" s="717"/>
      <c r="B135" s="120">
        <f>NOVEMBER!C134</f>
        <v>0</v>
      </c>
      <c r="C135" s="121">
        <f>NOVEMBER!D134</f>
        <v>0</v>
      </c>
      <c r="D135" s="121">
        <f>NOVEMBER!E134</f>
        <v>0</v>
      </c>
      <c r="E135" s="121">
        <f>NOVEMBER!F134</f>
        <v>0</v>
      </c>
      <c r="F135" s="122">
        <f t="shared" ref="F135:F156" si="2">D135-C135-E135</f>
        <v>0</v>
      </c>
      <c r="G135" s="123">
        <f>NOVEMBER!H134</f>
        <v>0</v>
      </c>
      <c r="H135" s="181">
        <f>NOVEMBER!I134</f>
        <v>0</v>
      </c>
      <c r="I135" s="160">
        <f>NOVEMBER!R134</f>
        <v>0</v>
      </c>
      <c r="J135" s="123">
        <f>NOVEMBER!S134</f>
        <v>0</v>
      </c>
      <c r="K135" s="176">
        <f>NOVEMBER!T134</f>
        <v>0</v>
      </c>
      <c r="L135" s="120">
        <f>NOVEMBER!U134</f>
        <v>0</v>
      </c>
      <c r="M135" s="123">
        <f>NOVEMBER!V134</f>
        <v>0</v>
      </c>
      <c r="N135" s="123">
        <f>NOVEMBER!W134</f>
        <v>0</v>
      </c>
      <c r="O135" s="125">
        <f>NOVEMBER!X134</f>
        <v>0</v>
      </c>
      <c r="P135" s="126">
        <f>NOVEMBER!Y134</f>
        <v>0</v>
      </c>
      <c r="Q135" s="222" t="b">
        <f>IF(LEFT(NOVEMBER!L134,1)="V",NOVEMBER!R134+NOVEMBER!U134)</f>
        <v>0</v>
      </c>
      <c r="R135" s="241">
        <f>NOVEMBER!Z134</f>
        <v>0</v>
      </c>
      <c r="S135" s="242">
        <f>NOVEMBER!AB134</f>
        <v>0</v>
      </c>
    </row>
    <row r="136" spans="1:19" ht="13.5" customHeight="1" thickBot="1" x14ac:dyDescent="0.25">
      <c r="A136" s="718"/>
      <c r="B136" s="127" t="e">
        <f>NOVEMBER!C135</f>
        <v>#REF!</v>
      </c>
      <c r="C136" s="128">
        <f>NOVEMBER!D135</f>
        <v>0</v>
      </c>
      <c r="D136" s="128">
        <f>NOVEMBER!E135</f>
        <v>0</v>
      </c>
      <c r="E136" s="128">
        <f>NOVEMBER!F135</f>
        <v>0</v>
      </c>
      <c r="F136" s="129">
        <f t="shared" si="2"/>
        <v>0</v>
      </c>
      <c r="G136" s="130">
        <f>NOVEMBER!H135</f>
        <v>0</v>
      </c>
      <c r="H136" s="182">
        <f>NOVEMBER!I135</f>
        <v>0</v>
      </c>
      <c r="I136" s="161">
        <f>NOVEMBER!R135</f>
        <v>0</v>
      </c>
      <c r="J136" s="130">
        <f>NOVEMBER!S135</f>
        <v>0</v>
      </c>
      <c r="K136" s="178">
        <f>NOVEMBER!T135</f>
        <v>0</v>
      </c>
      <c r="L136" s="127">
        <f>NOVEMBER!U135</f>
        <v>0</v>
      </c>
      <c r="M136" s="130">
        <f>NOVEMBER!V135</f>
        <v>0</v>
      </c>
      <c r="N136" s="130">
        <f>NOVEMBER!W135</f>
        <v>0</v>
      </c>
      <c r="O136" s="132">
        <f>NOVEMBER!X135</f>
        <v>0</v>
      </c>
      <c r="P136" s="133">
        <f>NOVEMBER!Y135</f>
        <v>0</v>
      </c>
      <c r="Q136" s="224" t="b">
        <f>IF(LEFT(NOVEMBER!L135,1)="V",NOVEMBER!R135+NOVEMBER!U135)</f>
        <v>0</v>
      </c>
      <c r="R136" s="243">
        <f>NOVEMBER!Z135</f>
        <v>0</v>
      </c>
      <c r="S136" s="244">
        <f>NOVEMBER!AB135</f>
        <v>0</v>
      </c>
    </row>
    <row r="137" spans="1:19" ht="12.75" customHeight="1" x14ac:dyDescent="0.2">
      <c r="A137" s="716">
        <f>NOVEMBER!B136</f>
        <v>43065</v>
      </c>
      <c r="B137" s="113">
        <f>NOVEMBER!C136</f>
        <v>0</v>
      </c>
      <c r="C137" s="114">
        <f>NOVEMBER!D136</f>
        <v>0</v>
      </c>
      <c r="D137" s="114">
        <f>NOVEMBER!E136</f>
        <v>0</v>
      </c>
      <c r="E137" s="114">
        <f>NOVEMBER!F136</f>
        <v>0</v>
      </c>
      <c r="F137" s="115">
        <f t="shared" si="2"/>
        <v>0</v>
      </c>
      <c r="G137" s="116">
        <f>NOVEMBER!H136</f>
        <v>0</v>
      </c>
      <c r="H137" s="180">
        <f>NOVEMBER!I136</f>
        <v>0</v>
      </c>
      <c r="I137" s="159">
        <f>NOVEMBER!R136</f>
        <v>0</v>
      </c>
      <c r="J137" s="116">
        <f>NOVEMBER!S136</f>
        <v>0</v>
      </c>
      <c r="K137" s="175">
        <f>NOVEMBER!T136</f>
        <v>0</v>
      </c>
      <c r="L137" s="113">
        <f>NOVEMBER!U136</f>
        <v>0</v>
      </c>
      <c r="M137" s="116">
        <f>NOVEMBER!V136</f>
        <v>0</v>
      </c>
      <c r="N137" s="116">
        <f>NOVEMBER!W136</f>
        <v>0</v>
      </c>
      <c r="O137" s="118">
        <f>NOVEMBER!X136</f>
        <v>0</v>
      </c>
      <c r="P137" s="119">
        <f>NOVEMBER!Y136</f>
        <v>0</v>
      </c>
      <c r="Q137" s="221" t="b">
        <f>IF(LEFT(NOVEMBER!L136,1)="V",NOVEMBER!R136+NOVEMBER!U136)</f>
        <v>0</v>
      </c>
      <c r="R137" s="239">
        <f>NOVEMBER!Z136</f>
        <v>0</v>
      </c>
      <c r="S137" s="240">
        <f>NOVEMBER!AB136</f>
        <v>0</v>
      </c>
    </row>
    <row r="138" spans="1:19" ht="12.75" customHeight="1" x14ac:dyDescent="0.2">
      <c r="A138" s="717"/>
      <c r="B138" s="120">
        <f>NOVEMBER!C137</f>
        <v>0</v>
      </c>
      <c r="C138" s="121">
        <f>NOVEMBER!D137</f>
        <v>0</v>
      </c>
      <c r="D138" s="121">
        <f>NOVEMBER!E137</f>
        <v>0</v>
      </c>
      <c r="E138" s="121">
        <f>NOVEMBER!F137</f>
        <v>0</v>
      </c>
      <c r="F138" s="122">
        <f t="shared" si="2"/>
        <v>0</v>
      </c>
      <c r="G138" s="123">
        <f>NOVEMBER!H137</f>
        <v>0</v>
      </c>
      <c r="H138" s="181">
        <f>NOVEMBER!I137</f>
        <v>0</v>
      </c>
      <c r="I138" s="160">
        <f>NOVEMBER!R137</f>
        <v>0</v>
      </c>
      <c r="J138" s="123">
        <f>NOVEMBER!S137</f>
        <v>0</v>
      </c>
      <c r="K138" s="176">
        <f>NOVEMBER!T137</f>
        <v>0</v>
      </c>
      <c r="L138" s="120">
        <f>NOVEMBER!U137</f>
        <v>0</v>
      </c>
      <c r="M138" s="123">
        <f>NOVEMBER!V137</f>
        <v>0</v>
      </c>
      <c r="N138" s="123">
        <f>NOVEMBER!W137</f>
        <v>0</v>
      </c>
      <c r="O138" s="125">
        <f>NOVEMBER!X137</f>
        <v>0</v>
      </c>
      <c r="P138" s="126">
        <f>NOVEMBER!Y137</f>
        <v>0</v>
      </c>
      <c r="Q138" s="222" t="b">
        <f>IF(LEFT(NOVEMBER!L137,1)="V",NOVEMBER!R137+NOVEMBER!U137)</f>
        <v>0</v>
      </c>
      <c r="R138" s="241">
        <f>NOVEMBER!Z137</f>
        <v>0</v>
      </c>
      <c r="S138" s="242">
        <f>NOVEMBER!AB137</f>
        <v>0</v>
      </c>
    </row>
    <row r="139" spans="1:19" ht="12.75" customHeight="1" x14ac:dyDescent="0.2">
      <c r="A139" s="717"/>
      <c r="B139" s="120">
        <f>NOVEMBER!C138</f>
        <v>0</v>
      </c>
      <c r="C139" s="121">
        <f>NOVEMBER!D138</f>
        <v>0</v>
      </c>
      <c r="D139" s="121">
        <f>NOVEMBER!E138</f>
        <v>0</v>
      </c>
      <c r="E139" s="121">
        <f>NOVEMBER!F138</f>
        <v>0</v>
      </c>
      <c r="F139" s="122">
        <f t="shared" si="2"/>
        <v>0</v>
      </c>
      <c r="G139" s="123">
        <f>NOVEMBER!H138</f>
        <v>0</v>
      </c>
      <c r="H139" s="181">
        <f>NOVEMBER!I138</f>
        <v>0</v>
      </c>
      <c r="I139" s="160">
        <f>NOVEMBER!R138</f>
        <v>0</v>
      </c>
      <c r="J139" s="123">
        <f>NOVEMBER!S138</f>
        <v>0</v>
      </c>
      <c r="K139" s="176">
        <f>NOVEMBER!T138</f>
        <v>0</v>
      </c>
      <c r="L139" s="120">
        <f>NOVEMBER!U138</f>
        <v>0</v>
      </c>
      <c r="M139" s="123">
        <f>NOVEMBER!V138</f>
        <v>0</v>
      </c>
      <c r="N139" s="123">
        <f>NOVEMBER!W138</f>
        <v>0</v>
      </c>
      <c r="O139" s="125">
        <f>NOVEMBER!X138</f>
        <v>0</v>
      </c>
      <c r="P139" s="126">
        <f>NOVEMBER!Y138</f>
        <v>0</v>
      </c>
      <c r="Q139" s="222" t="b">
        <f>IF(LEFT(NOVEMBER!L138,1)="V",NOVEMBER!R138+NOVEMBER!U138)</f>
        <v>0</v>
      </c>
      <c r="R139" s="241">
        <f>NOVEMBER!Z138</f>
        <v>0</v>
      </c>
      <c r="S139" s="242">
        <f>NOVEMBER!AB138</f>
        <v>0</v>
      </c>
    </row>
    <row r="140" spans="1:19" ht="12.75" customHeight="1" x14ac:dyDescent="0.2">
      <c r="A140" s="717"/>
      <c r="B140" s="120">
        <f>NOVEMBER!C139</f>
        <v>0</v>
      </c>
      <c r="C140" s="121">
        <f>NOVEMBER!D139</f>
        <v>0</v>
      </c>
      <c r="D140" s="121">
        <f>NOVEMBER!E139</f>
        <v>0</v>
      </c>
      <c r="E140" s="121">
        <f>NOVEMBER!F139</f>
        <v>0</v>
      </c>
      <c r="F140" s="122">
        <f t="shared" si="2"/>
        <v>0</v>
      </c>
      <c r="G140" s="123">
        <f>NOVEMBER!H139</f>
        <v>0</v>
      </c>
      <c r="H140" s="181">
        <f>NOVEMBER!I139</f>
        <v>0</v>
      </c>
      <c r="I140" s="160">
        <f>NOVEMBER!R139</f>
        <v>0</v>
      </c>
      <c r="J140" s="123">
        <f>NOVEMBER!S139</f>
        <v>0</v>
      </c>
      <c r="K140" s="176">
        <f>NOVEMBER!T139</f>
        <v>0</v>
      </c>
      <c r="L140" s="120">
        <f>NOVEMBER!U139</f>
        <v>0</v>
      </c>
      <c r="M140" s="123">
        <f>NOVEMBER!V139</f>
        <v>0</v>
      </c>
      <c r="N140" s="123">
        <f>NOVEMBER!W139</f>
        <v>0</v>
      </c>
      <c r="O140" s="125">
        <f>NOVEMBER!X139</f>
        <v>0</v>
      </c>
      <c r="P140" s="126">
        <f>NOVEMBER!Y139</f>
        <v>0</v>
      </c>
      <c r="Q140" s="222" t="b">
        <f>IF(LEFT(NOVEMBER!L139,1)="V",NOVEMBER!R139+NOVEMBER!U139)</f>
        <v>0</v>
      </c>
      <c r="R140" s="241">
        <f>NOVEMBER!Z139</f>
        <v>0</v>
      </c>
      <c r="S140" s="242">
        <f>NOVEMBER!AB139</f>
        <v>0</v>
      </c>
    </row>
    <row r="141" spans="1:19" ht="13.5" customHeight="1" thickBot="1" x14ac:dyDescent="0.25">
      <c r="A141" s="718"/>
      <c r="B141" s="127" t="e">
        <f>NOVEMBER!C140</f>
        <v>#REF!</v>
      </c>
      <c r="C141" s="128">
        <f>NOVEMBER!D140</f>
        <v>0</v>
      </c>
      <c r="D141" s="128">
        <f>NOVEMBER!E140</f>
        <v>0</v>
      </c>
      <c r="E141" s="128">
        <f>NOVEMBER!F140</f>
        <v>0</v>
      </c>
      <c r="F141" s="129">
        <f t="shared" si="2"/>
        <v>0</v>
      </c>
      <c r="G141" s="130">
        <f>NOVEMBER!H140</f>
        <v>0</v>
      </c>
      <c r="H141" s="182">
        <f>NOVEMBER!I140</f>
        <v>0</v>
      </c>
      <c r="I141" s="161">
        <f>NOVEMBER!R140</f>
        <v>0</v>
      </c>
      <c r="J141" s="130">
        <f>NOVEMBER!S140</f>
        <v>0</v>
      </c>
      <c r="K141" s="178">
        <f>NOVEMBER!T140</f>
        <v>0</v>
      </c>
      <c r="L141" s="127">
        <f>NOVEMBER!U140</f>
        <v>0</v>
      </c>
      <c r="M141" s="130">
        <f>NOVEMBER!V140</f>
        <v>0</v>
      </c>
      <c r="N141" s="130">
        <f>NOVEMBER!W140</f>
        <v>0</v>
      </c>
      <c r="O141" s="132">
        <f>NOVEMBER!X140</f>
        <v>0</v>
      </c>
      <c r="P141" s="133">
        <f>NOVEMBER!Y140</f>
        <v>0</v>
      </c>
      <c r="Q141" s="224" t="b">
        <f>IF(LEFT(NOVEMBER!L140,1)="V",NOVEMBER!R140+NOVEMBER!U140)</f>
        <v>0</v>
      </c>
      <c r="R141" s="243">
        <f>NOVEMBER!Z140</f>
        <v>0</v>
      </c>
      <c r="S141" s="244">
        <f>NOVEMBER!AB140</f>
        <v>0</v>
      </c>
    </row>
    <row r="142" spans="1:19" ht="12.75" customHeight="1" x14ac:dyDescent="0.2">
      <c r="A142" s="716">
        <f>NOVEMBER!B141</f>
        <v>43066</v>
      </c>
      <c r="B142" s="113">
        <f>NOVEMBER!C141</f>
        <v>0</v>
      </c>
      <c r="C142" s="114">
        <f>NOVEMBER!D141</f>
        <v>0</v>
      </c>
      <c r="D142" s="114">
        <f>NOVEMBER!E141</f>
        <v>0</v>
      </c>
      <c r="E142" s="114">
        <f>NOVEMBER!F141</f>
        <v>0</v>
      </c>
      <c r="F142" s="115">
        <f t="shared" si="2"/>
        <v>0</v>
      </c>
      <c r="G142" s="116">
        <f>NOVEMBER!H141</f>
        <v>0</v>
      </c>
      <c r="H142" s="180">
        <f>NOVEMBER!I141</f>
        <v>0</v>
      </c>
      <c r="I142" s="159">
        <f>NOVEMBER!R141</f>
        <v>0</v>
      </c>
      <c r="J142" s="116">
        <f>NOVEMBER!S141</f>
        <v>0</v>
      </c>
      <c r="K142" s="175">
        <f>NOVEMBER!T141</f>
        <v>0</v>
      </c>
      <c r="L142" s="113">
        <f>NOVEMBER!U141</f>
        <v>0</v>
      </c>
      <c r="M142" s="116">
        <f>NOVEMBER!V141</f>
        <v>0</v>
      </c>
      <c r="N142" s="116">
        <f>NOVEMBER!W141</f>
        <v>0</v>
      </c>
      <c r="O142" s="118">
        <f>NOVEMBER!X141</f>
        <v>0</v>
      </c>
      <c r="P142" s="119">
        <f>NOVEMBER!Y141</f>
        <v>0</v>
      </c>
      <c r="Q142" s="221" t="b">
        <f>IF(LEFT(NOVEMBER!L141,1)="V",NOVEMBER!R141+NOVEMBER!U141)</f>
        <v>0</v>
      </c>
      <c r="R142" s="239">
        <f>NOVEMBER!Z141</f>
        <v>0</v>
      </c>
      <c r="S142" s="240">
        <f>NOVEMBER!AB141</f>
        <v>0</v>
      </c>
    </row>
    <row r="143" spans="1:19" ht="12.75" customHeight="1" x14ac:dyDescent="0.2">
      <c r="A143" s="717"/>
      <c r="B143" s="120">
        <f>NOVEMBER!C142</f>
        <v>0</v>
      </c>
      <c r="C143" s="121">
        <f>NOVEMBER!D142</f>
        <v>0</v>
      </c>
      <c r="D143" s="121">
        <f>NOVEMBER!E142</f>
        <v>0</v>
      </c>
      <c r="E143" s="121">
        <f>NOVEMBER!F142</f>
        <v>0</v>
      </c>
      <c r="F143" s="122">
        <f t="shared" si="2"/>
        <v>0</v>
      </c>
      <c r="G143" s="123">
        <f>NOVEMBER!H142</f>
        <v>0</v>
      </c>
      <c r="H143" s="181">
        <f>NOVEMBER!I142</f>
        <v>0</v>
      </c>
      <c r="I143" s="160">
        <f>NOVEMBER!R142</f>
        <v>0</v>
      </c>
      <c r="J143" s="123">
        <f>NOVEMBER!S142</f>
        <v>0</v>
      </c>
      <c r="K143" s="176">
        <f>NOVEMBER!T142</f>
        <v>0</v>
      </c>
      <c r="L143" s="120">
        <f>NOVEMBER!U142</f>
        <v>0</v>
      </c>
      <c r="M143" s="123">
        <f>NOVEMBER!V142</f>
        <v>0</v>
      </c>
      <c r="N143" s="123">
        <f>NOVEMBER!W142</f>
        <v>0</v>
      </c>
      <c r="O143" s="125">
        <f>NOVEMBER!X142</f>
        <v>0</v>
      </c>
      <c r="P143" s="126">
        <f>NOVEMBER!Y142</f>
        <v>0</v>
      </c>
      <c r="Q143" s="222" t="b">
        <f>IF(LEFT(NOVEMBER!L142,1)="V",NOVEMBER!R142+NOVEMBER!U142)</f>
        <v>0</v>
      </c>
      <c r="R143" s="241">
        <f>NOVEMBER!Z142</f>
        <v>0</v>
      </c>
      <c r="S143" s="242">
        <f>NOVEMBER!AB142</f>
        <v>0</v>
      </c>
    </row>
    <row r="144" spans="1:19" ht="12.75" customHeight="1" x14ac:dyDescent="0.2">
      <c r="A144" s="717"/>
      <c r="B144" s="120">
        <f>NOVEMBER!C143</f>
        <v>0</v>
      </c>
      <c r="C144" s="121">
        <f>NOVEMBER!D143</f>
        <v>0</v>
      </c>
      <c r="D144" s="121">
        <f>NOVEMBER!E143</f>
        <v>0</v>
      </c>
      <c r="E144" s="121">
        <f>NOVEMBER!F143</f>
        <v>0</v>
      </c>
      <c r="F144" s="122">
        <f t="shared" si="2"/>
        <v>0</v>
      </c>
      <c r="G144" s="123">
        <f>NOVEMBER!H143</f>
        <v>0</v>
      </c>
      <c r="H144" s="181">
        <f>NOVEMBER!I143</f>
        <v>0</v>
      </c>
      <c r="I144" s="160">
        <f>NOVEMBER!R143</f>
        <v>0</v>
      </c>
      <c r="J144" s="123">
        <f>NOVEMBER!S143</f>
        <v>0</v>
      </c>
      <c r="K144" s="176">
        <f>NOVEMBER!T143</f>
        <v>0</v>
      </c>
      <c r="L144" s="120">
        <f>NOVEMBER!U143</f>
        <v>0</v>
      </c>
      <c r="M144" s="123">
        <f>NOVEMBER!V143</f>
        <v>0</v>
      </c>
      <c r="N144" s="123">
        <f>NOVEMBER!W143</f>
        <v>0</v>
      </c>
      <c r="O144" s="125">
        <f>NOVEMBER!X143</f>
        <v>0</v>
      </c>
      <c r="P144" s="126">
        <f>NOVEMBER!Y143</f>
        <v>0</v>
      </c>
      <c r="Q144" s="222" t="b">
        <f>IF(LEFT(NOVEMBER!L143,1)="V",NOVEMBER!R143+NOVEMBER!U143)</f>
        <v>0</v>
      </c>
      <c r="R144" s="241">
        <f>NOVEMBER!Z143</f>
        <v>0</v>
      </c>
      <c r="S144" s="242">
        <f>NOVEMBER!AB143</f>
        <v>0</v>
      </c>
    </row>
    <row r="145" spans="1:19" ht="12.75" customHeight="1" x14ac:dyDescent="0.2">
      <c r="A145" s="717"/>
      <c r="B145" s="120">
        <f>NOVEMBER!C144</f>
        <v>0</v>
      </c>
      <c r="C145" s="121">
        <f>NOVEMBER!D144</f>
        <v>0</v>
      </c>
      <c r="D145" s="121">
        <f>NOVEMBER!E144</f>
        <v>0</v>
      </c>
      <c r="E145" s="121">
        <f>NOVEMBER!F144</f>
        <v>0</v>
      </c>
      <c r="F145" s="122">
        <f t="shared" si="2"/>
        <v>0</v>
      </c>
      <c r="G145" s="123">
        <f>NOVEMBER!H144</f>
        <v>0</v>
      </c>
      <c r="H145" s="181">
        <f>NOVEMBER!I144</f>
        <v>0</v>
      </c>
      <c r="I145" s="160">
        <f>NOVEMBER!R144</f>
        <v>0</v>
      </c>
      <c r="J145" s="123">
        <f>NOVEMBER!S144</f>
        <v>0</v>
      </c>
      <c r="K145" s="176">
        <f>NOVEMBER!T144</f>
        <v>0</v>
      </c>
      <c r="L145" s="120">
        <f>NOVEMBER!U144</f>
        <v>0</v>
      </c>
      <c r="M145" s="123">
        <f>NOVEMBER!V144</f>
        <v>0</v>
      </c>
      <c r="N145" s="123">
        <f>NOVEMBER!W144</f>
        <v>0</v>
      </c>
      <c r="O145" s="125">
        <f>NOVEMBER!X144</f>
        <v>0</v>
      </c>
      <c r="P145" s="126">
        <f>NOVEMBER!Y144</f>
        <v>0</v>
      </c>
      <c r="Q145" s="222" t="b">
        <f>IF(LEFT(NOVEMBER!L144,1)="V",NOVEMBER!R144+NOVEMBER!U144)</f>
        <v>0</v>
      </c>
      <c r="R145" s="241">
        <f>NOVEMBER!Z144</f>
        <v>0</v>
      </c>
      <c r="S145" s="242">
        <f>NOVEMBER!AB144</f>
        <v>0</v>
      </c>
    </row>
    <row r="146" spans="1:19" ht="13.5" customHeight="1" thickBot="1" x14ac:dyDescent="0.25">
      <c r="A146" s="718"/>
      <c r="B146" s="127" t="e">
        <f>NOVEMBER!C145</f>
        <v>#REF!</v>
      </c>
      <c r="C146" s="128">
        <f>NOVEMBER!D145</f>
        <v>0</v>
      </c>
      <c r="D146" s="128">
        <f>NOVEMBER!E145</f>
        <v>0</v>
      </c>
      <c r="E146" s="128">
        <f>NOVEMBER!F145</f>
        <v>0</v>
      </c>
      <c r="F146" s="129">
        <f t="shared" si="2"/>
        <v>0</v>
      </c>
      <c r="G146" s="130">
        <f>NOVEMBER!H145</f>
        <v>0</v>
      </c>
      <c r="H146" s="182">
        <f>NOVEMBER!I145</f>
        <v>0</v>
      </c>
      <c r="I146" s="161">
        <f>NOVEMBER!R145</f>
        <v>0</v>
      </c>
      <c r="J146" s="130">
        <f>NOVEMBER!S145</f>
        <v>0</v>
      </c>
      <c r="K146" s="178">
        <f>NOVEMBER!T145</f>
        <v>0</v>
      </c>
      <c r="L146" s="127">
        <f>NOVEMBER!U145</f>
        <v>0</v>
      </c>
      <c r="M146" s="130">
        <f>NOVEMBER!V145</f>
        <v>0</v>
      </c>
      <c r="N146" s="130">
        <f>NOVEMBER!W145</f>
        <v>0</v>
      </c>
      <c r="O146" s="132">
        <f>NOVEMBER!X145</f>
        <v>0</v>
      </c>
      <c r="P146" s="133">
        <f>NOVEMBER!Y145</f>
        <v>0</v>
      </c>
      <c r="Q146" s="224" t="b">
        <f>IF(LEFT(NOVEMBER!L145,1)="V",NOVEMBER!R145+NOVEMBER!U145)</f>
        <v>0</v>
      </c>
      <c r="R146" s="243">
        <f>NOVEMBER!Z145</f>
        <v>0</v>
      </c>
      <c r="S146" s="244">
        <f>NOVEMBER!AB145</f>
        <v>0</v>
      </c>
    </row>
    <row r="147" spans="1:19" ht="12.75" customHeight="1" x14ac:dyDescent="0.2">
      <c r="A147" s="716">
        <f>NOVEMBER!B146</f>
        <v>43067</v>
      </c>
      <c r="B147" s="113">
        <f>NOVEMBER!C146</f>
        <v>0</v>
      </c>
      <c r="C147" s="114">
        <f>NOVEMBER!D146</f>
        <v>0</v>
      </c>
      <c r="D147" s="114">
        <f>NOVEMBER!E146</f>
        <v>0</v>
      </c>
      <c r="E147" s="114">
        <f>NOVEMBER!F146</f>
        <v>0</v>
      </c>
      <c r="F147" s="115">
        <f t="shared" si="2"/>
        <v>0</v>
      </c>
      <c r="G147" s="116">
        <f>NOVEMBER!H146</f>
        <v>0</v>
      </c>
      <c r="H147" s="180">
        <f>NOVEMBER!I146</f>
        <v>0</v>
      </c>
      <c r="I147" s="159">
        <f>NOVEMBER!R146</f>
        <v>0</v>
      </c>
      <c r="J147" s="116">
        <f>NOVEMBER!S146</f>
        <v>0</v>
      </c>
      <c r="K147" s="175">
        <f>NOVEMBER!T146</f>
        <v>0</v>
      </c>
      <c r="L147" s="113">
        <f>NOVEMBER!U146</f>
        <v>0</v>
      </c>
      <c r="M147" s="116">
        <f>NOVEMBER!V146</f>
        <v>0</v>
      </c>
      <c r="N147" s="116">
        <f>NOVEMBER!W146</f>
        <v>0</v>
      </c>
      <c r="O147" s="118">
        <f>NOVEMBER!X146</f>
        <v>0</v>
      </c>
      <c r="P147" s="119">
        <f>NOVEMBER!Y146</f>
        <v>0</v>
      </c>
      <c r="Q147" s="221" t="b">
        <f>IF(LEFT(NOVEMBER!L146,1)="V",NOVEMBER!R146+NOVEMBER!U146)</f>
        <v>0</v>
      </c>
      <c r="R147" s="239">
        <f>NOVEMBER!Z146</f>
        <v>0</v>
      </c>
      <c r="S147" s="240">
        <f>NOVEMBER!AB146</f>
        <v>0</v>
      </c>
    </row>
    <row r="148" spans="1:19" ht="12.75" customHeight="1" x14ac:dyDescent="0.2">
      <c r="A148" s="717"/>
      <c r="B148" s="120">
        <f>NOVEMBER!C147</f>
        <v>0</v>
      </c>
      <c r="C148" s="121">
        <f>NOVEMBER!D147</f>
        <v>0</v>
      </c>
      <c r="D148" s="121">
        <f>NOVEMBER!E147</f>
        <v>0</v>
      </c>
      <c r="E148" s="121">
        <f>NOVEMBER!F147</f>
        <v>0</v>
      </c>
      <c r="F148" s="122">
        <f t="shared" si="2"/>
        <v>0</v>
      </c>
      <c r="G148" s="123">
        <f>NOVEMBER!H147</f>
        <v>0</v>
      </c>
      <c r="H148" s="181">
        <f>NOVEMBER!I147</f>
        <v>0</v>
      </c>
      <c r="I148" s="160">
        <f>NOVEMBER!R147</f>
        <v>0</v>
      </c>
      <c r="J148" s="123">
        <f>NOVEMBER!S147</f>
        <v>0</v>
      </c>
      <c r="K148" s="176">
        <f>NOVEMBER!T147</f>
        <v>0</v>
      </c>
      <c r="L148" s="120">
        <f>NOVEMBER!U147</f>
        <v>0</v>
      </c>
      <c r="M148" s="123">
        <f>NOVEMBER!V147</f>
        <v>0</v>
      </c>
      <c r="N148" s="123">
        <f>NOVEMBER!W147</f>
        <v>0</v>
      </c>
      <c r="O148" s="125">
        <f>NOVEMBER!X147</f>
        <v>0</v>
      </c>
      <c r="P148" s="126">
        <f>NOVEMBER!Y147</f>
        <v>0</v>
      </c>
      <c r="Q148" s="222" t="b">
        <f>IF(LEFT(NOVEMBER!L147,1)="V",NOVEMBER!R147+NOVEMBER!U147)</f>
        <v>0</v>
      </c>
      <c r="R148" s="241">
        <f>NOVEMBER!Z147</f>
        <v>0</v>
      </c>
      <c r="S148" s="242">
        <f>NOVEMBER!AB147</f>
        <v>0</v>
      </c>
    </row>
    <row r="149" spans="1:19" ht="12.75" customHeight="1" x14ac:dyDescent="0.2">
      <c r="A149" s="717"/>
      <c r="B149" s="120">
        <f>NOVEMBER!C148</f>
        <v>0</v>
      </c>
      <c r="C149" s="121">
        <f>NOVEMBER!D148</f>
        <v>0</v>
      </c>
      <c r="D149" s="121">
        <f>NOVEMBER!E148</f>
        <v>0</v>
      </c>
      <c r="E149" s="121">
        <f>NOVEMBER!F148</f>
        <v>0</v>
      </c>
      <c r="F149" s="122">
        <f t="shared" si="2"/>
        <v>0</v>
      </c>
      <c r="G149" s="123">
        <f>NOVEMBER!H148</f>
        <v>0</v>
      </c>
      <c r="H149" s="181">
        <f>NOVEMBER!I148</f>
        <v>0</v>
      </c>
      <c r="I149" s="160">
        <f>NOVEMBER!R148</f>
        <v>0</v>
      </c>
      <c r="J149" s="123">
        <f>NOVEMBER!S148</f>
        <v>0</v>
      </c>
      <c r="K149" s="176">
        <f>NOVEMBER!T148</f>
        <v>0</v>
      </c>
      <c r="L149" s="120">
        <f>NOVEMBER!U148</f>
        <v>0</v>
      </c>
      <c r="M149" s="123">
        <f>NOVEMBER!V148</f>
        <v>0</v>
      </c>
      <c r="N149" s="123">
        <f>NOVEMBER!W148</f>
        <v>0</v>
      </c>
      <c r="O149" s="125">
        <f>NOVEMBER!X148</f>
        <v>0</v>
      </c>
      <c r="P149" s="126">
        <f>NOVEMBER!Y148</f>
        <v>0</v>
      </c>
      <c r="Q149" s="222" t="b">
        <f>IF(LEFT(NOVEMBER!L148,1)="V",NOVEMBER!R148+NOVEMBER!U148)</f>
        <v>0</v>
      </c>
      <c r="R149" s="241">
        <f>NOVEMBER!Z148</f>
        <v>0</v>
      </c>
      <c r="S149" s="242">
        <f>NOVEMBER!AB148</f>
        <v>0</v>
      </c>
    </row>
    <row r="150" spans="1:19" ht="12.75" customHeight="1" x14ac:dyDescent="0.2">
      <c r="A150" s="717"/>
      <c r="B150" s="120">
        <f>NOVEMBER!C149</f>
        <v>0</v>
      </c>
      <c r="C150" s="121">
        <f>NOVEMBER!D149</f>
        <v>0</v>
      </c>
      <c r="D150" s="121">
        <f>NOVEMBER!E149</f>
        <v>0</v>
      </c>
      <c r="E150" s="121">
        <f>NOVEMBER!F149</f>
        <v>0</v>
      </c>
      <c r="F150" s="122">
        <f t="shared" si="2"/>
        <v>0</v>
      </c>
      <c r="G150" s="123">
        <f>NOVEMBER!H149</f>
        <v>0</v>
      </c>
      <c r="H150" s="181">
        <f>NOVEMBER!I149</f>
        <v>0</v>
      </c>
      <c r="I150" s="160">
        <f>NOVEMBER!R149</f>
        <v>0</v>
      </c>
      <c r="J150" s="123">
        <f>NOVEMBER!S149</f>
        <v>0</v>
      </c>
      <c r="K150" s="176">
        <f>NOVEMBER!T149</f>
        <v>0</v>
      </c>
      <c r="L150" s="120">
        <f>NOVEMBER!U149</f>
        <v>0</v>
      </c>
      <c r="M150" s="123">
        <f>NOVEMBER!V149</f>
        <v>0</v>
      </c>
      <c r="N150" s="123">
        <f>NOVEMBER!W149</f>
        <v>0</v>
      </c>
      <c r="O150" s="125">
        <f>NOVEMBER!X149</f>
        <v>0</v>
      </c>
      <c r="P150" s="126">
        <f>NOVEMBER!Y149</f>
        <v>0</v>
      </c>
      <c r="Q150" s="222" t="b">
        <f>IF(LEFT(NOVEMBER!L149,1)="V",NOVEMBER!R149+NOVEMBER!U149)</f>
        <v>0</v>
      </c>
      <c r="R150" s="241">
        <f>NOVEMBER!Z149</f>
        <v>0</v>
      </c>
      <c r="S150" s="242">
        <f>NOVEMBER!AB149</f>
        <v>0</v>
      </c>
    </row>
    <row r="151" spans="1:19" ht="13.5" customHeight="1" thickBot="1" x14ac:dyDescent="0.25">
      <c r="A151" s="718"/>
      <c r="B151" s="127" t="e">
        <f>NOVEMBER!C150</f>
        <v>#REF!</v>
      </c>
      <c r="C151" s="128">
        <f>NOVEMBER!D150</f>
        <v>0</v>
      </c>
      <c r="D151" s="128">
        <f>NOVEMBER!E150</f>
        <v>0</v>
      </c>
      <c r="E151" s="128">
        <f>NOVEMBER!F150</f>
        <v>0</v>
      </c>
      <c r="F151" s="129">
        <f t="shared" si="2"/>
        <v>0</v>
      </c>
      <c r="G151" s="130">
        <f>NOVEMBER!H150</f>
        <v>0</v>
      </c>
      <c r="H151" s="182">
        <f>NOVEMBER!I150</f>
        <v>0</v>
      </c>
      <c r="I151" s="161">
        <f>NOVEMBER!R150</f>
        <v>0</v>
      </c>
      <c r="J151" s="130">
        <f>NOVEMBER!S150</f>
        <v>0</v>
      </c>
      <c r="K151" s="178">
        <f>NOVEMBER!T150</f>
        <v>0</v>
      </c>
      <c r="L151" s="127">
        <f>NOVEMBER!U150</f>
        <v>0</v>
      </c>
      <c r="M151" s="130">
        <f>NOVEMBER!V150</f>
        <v>0</v>
      </c>
      <c r="N151" s="130">
        <f>NOVEMBER!W150</f>
        <v>0</v>
      </c>
      <c r="O151" s="132">
        <f>NOVEMBER!X150</f>
        <v>0</v>
      </c>
      <c r="P151" s="133">
        <f>NOVEMBER!Y150</f>
        <v>0</v>
      </c>
      <c r="Q151" s="224" t="b">
        <f>IF(LEFT(NOVEMBER!L150,1)="V",NOVEMBER!R150+NOVEMBER!U150)</f>
        <v>0</v>
      </c>
      <c r="R151" s="243">
        <f>NOVEMBER!Z150</f>
        <v>0</v>
      </c>
      <c r="S151" s="244">
        <f>NOVEMBER!AB150</f>
        <v>0</v>
      </c>
    </row>
    <row r="152" spans="1:19" ht="12.75" customHeight="1" x14ac:dyDescent="0.2">
      <c r="A152" s="716">
        <f>NOVEMBER!B151</f>
        <v>43068</v>
      </c>
      <c r="B152" s="113">
        <f>NOVEMBER!C151</f>
        <v>0</v>
      </c>
      <c r="C152" s="114">
        <f>NOVEMBER!D151</f>
        <v>0</v>
      </c>
      <c r="D152" s="114">
        <f>NOVEMBER!E151</f>
        <v>0</v>
      </c>
      <c r="E152" s="114">
        <f>NOVEMBER!F151</f>
        <v>0</v>
      </c>
      <c r="F152" s="115">
        <f t="shared" si="2"/>
        <v>0</v>
      </c>
      <c r="G152" s="116">
        <f>NOVEMBER!H151</f>
        <v>0</v>
      </c>
      <c r="H152" s="180">
        <f>NOVEMBER!I151</f>
        <v>0</v>
      </c>
      <c r="I152" s="159">
        <f>NOVEMBER!R151</f>
        <v>0</v>
      </c>
      <c r="J152" s="116">
        <f>NOVEMBER!S151</f>
        <v>0</v>
      </c>
      <c r="K152" s="175">
        <f>NOVEMBER!T151</f>
        <v>0</v>
      </c>
      <c r="L152" s="113">
        <f>NOVEMBER!U151</f>
        <v>0</v>
      </c>
      <c r="M152" s="116">
        <f>NOVEMBER!V151</f>
        <v>0</v>
      </c>
      <c r="N152" s="116">
        <f>NOVEMBER!W151</f>
        <v>0</v>
      </c>
      <c r="O152" s="118">
        <f>NOVEMBER!X151</f>
        <v>0</v>
      </c>
      <c r="P152" s="119">
        <f>NOVEMBER!Y151</f>
        <v>0</v>
      </c>
      <c r="Q152" s="221" t="b">
        <f>IF(LEFT(NOVEMBER!L151,1)="V",NOVEMBER!R151+NOVEMBER!U151)</f>
        <v>0</v>
      </c>
      <c r="R152" s="239">
        <f>NOVEMBER!Z151</f>
        <v>0</v>
      </c>
      <c r="S152" s="240">
        <f>NOVEMBER!AB151</f>
        <v>0</v>
      </c>
    </row>
    <row r="153" spans="1:19" ht="12.75" customHeight="1" x14ac:dyDescent="0.2">
      <c r="A153" s="717"/>
      <c r="B153" s="120">
        <f>NOVEMBER!C152</f>
        <v>0</v>
      </c>
      <c r="C153" s="121">
        <f>NOVEMBER!D152</f>
        <v>0</v>
      </c>
      <c r="D153" s="121">
        <f>NOVEMBER!E152</f>
        <v>0</v>
      </c>
      <c r="E153" s="121">
        <f>NOVEMBER!F152</f>
        <v>0</v>
      </c>
      <c r="F153" s="122">
        <f t="shared" si="2"/>
        <v>0</v>
      </c>
      <c r="G153" s="123">
        <f>NOVEMBER!H152</f>
        <v>0</v>
      </c>
      <c r="H153" s="181">
        <f>NOVEMBER!I152</f>
        <v>0</v>
      </c>
      <c r="I153" s="160">
        <f>NOVEMBER!R152</f>
        <v>0</v>
      </c>
      <c r="J153" s="123">
        <f>NOVEMBER!S152</f>
        <v>0</v>
      </c>
      <c r="K153" s="176">
        <f>NOVEMBER!T152</f>
        <v>0</v>
      </c>
      <c r="L153" s="120">
        <f>NOVEMBER!U152</f>
        <v>0</v>
      </c>
      <c r="M153" s="123">
        <f>NOVEMBER!V152</f>
        <v>0</v>
      </c>
      <c r="N153" s="123">
        <f>NOVEMBER!W152</f>
        <v>0</v>
      </c>
      <c r="O153" s="125">
        <f>NOVEMBER!X152</f>
        <v>0</v>
      </c>
      <c r="P153" s="126">
        <f>NOVEMBER!Y152</f>
        <v>0</v>
      </c>
      <c r="Q153" s="222" t="b">
        <f>IF(LEFT(NOVEMBER!L152,1)="V",NOVEMBER!R152+NOVEMBER!U152)</f>
        <v>0</v>
      </c>
      <c r="R153" s="241">
        <f>NOVEMBER!Z152</f>
        <v>0</v>
      </c>
      <c r="S153" s="242">
        <f>NOVEMBER!AB152</f>
        <v>0</v>
      </c>
    </row>
    <row r="154" spans="1:19" ht="12.75" customHeight="1" x14ac:dyDescent="0.2">
      <c r="A154" s="717"/>
      <c r="B154" s="120">
        <f>NOVEMBER!C153</f>
        <v>0</v>
      </c>
      <c r="C154" s="121">
        <f>NOVEMBER!D153</f>
        <v>0</v>
      </c>
      <c r="D154" s="121">
        <f>NOVEMBER!E153</f>
        <v>0</v>
      </c>
      <c r="E154" s="121">
        <f>NOVEMBER!F153</f>
        <v>0</v>
      </c>
      <c r="F154" s="122">
        <f t="shared" si="2"/>
        <v>0</v>
      </c>
      <c r="G154" s="123">
        <f>NOVEMBER!H153</f>
        <v>0</v>
      </c>
      <c r="H154" s="181">
        <f>NOVEMBER!I153</f>
        <v>0</v>
      </c>
      <c r="I154" s="160">
        <f>NOVEMBER!R153</f>
        <v>0</v>
      </c>
      <c r="J154" s="123">
        <f>NOVEMBER!S153</f>
        <v>0</v>
      </c>
      <c r="K154" s="176">
        <f>NOVEMBER!T153</f>
        <v>0</v>
      </c>
      <c r="L154" s="120">
        <f>NOVEMBER!U153</f>
        <v>0</v>
      </c>
      <c r="M154" s="123">
        <f>NOVEMBER!V153</f>
        <v>0</v>
      </c>
      <c r="N154" s="123">
        <f>NOVEMBER!W153</f>
        <v>0</v>
      </c>
      <c r="O154" s="125">
        <f>NOVEMBER!X153</f>
        <v>0</v>
      </c>
      <c r="P154" s="126">
        <f>NOVEMBER!Y153</f>
        <v>0</v>
      </c>
      <c r="Q154" s="222" t="b">
        <f>IF(LEFT(NOVEMBER!L153,1)="V",NOVEMBER!R153+NOVEMBER!U153)</f>
        <v>0</v>
      </c>
      <c r="R154" s="241">
        <f>NOVEMBER!Z153</f>
        <v>0</v>
      </c>
      <c r="S154" s="242">
        <f>NOVEMBER!AB153</f>
        <v>0</v>
      </c>
    </row>
    <row r="155" spans="1:19" ht="12.75" customHeight="1" x14ac:dyDescent="0.2">
      <c r="A155" s="717"/>
      <c r="B155" s="120">
        <f>NOVEMBER!C154</f>
        <v>0</v>
      </c>
      <c r="C155" s="121">
        <f>NOVEMBER!D154</f>
        <v>0</v>
      </c>
      <c r="D155" s="121">
        <f>NOVEMBER!E154</f>
        <v>0</v>
      </c>
      <c r="E155" s="121">
        <f>NOVEMBER!F154</f>
        <v>0</v>
      </c>
      <c r="F155" s="122">
        <f t="shared" si="2"/>
        <v>0</v>
      </c>
      <c r="G155" s="123">
        <f>NOVEMBER!H154</f>
        <v>0</v>
      </c>
      <c r="H155" s="181">
        <f>NOVEMBER!I154</f>
        <v>0</v>
      </c>
      <c r="I155" s="160">
        <f>NOVEMBER!R154</f>
        <v>0</v>
      </c>
      <c r="J155" s="123">
        <f>NOVEMBER!S154</f>
        <v>0</v>
      </c>
      <c r="K155" s="176">
        <f>NOVEMBER!T154</f>
        <v>0</v>
      </c>
      <c r="L155" s="120">
        <f>NOVEMBER!U154</f>
        <v>0</v>
      </c>
      <c r="M155" s="123">
        <f>NOVEMBER!V154</f>
        <v>0</v>
      </c>
      <c r="N155" s="123">
        <f>NOVEMBER!W154</f>
        <v>0</v>
      </c>
      <c r="O155" s="125">
        <f>NOVEMBER!X154</f>
        <v>0</v>
      </c>
      <c r="P155" s="126">
        <f>NOVEMBER!Y154</f>
        <v>0</v>
      </c>
      <c r="Q155" s="222" t="b">
        <f>IF(LEFT(NOVEMBER!L154,1)="V",NOVEMBER!R154+NOVEMBER!U154)</f>
        <v>0</v>
      </c>
      <c r="R155" s="241">
        <f>NOVEMBER!Z154</f>
        <v>0</v>
      </c>
      <c r="S155" s="242">
        <f>NOVEMBER!AB154</f>
        <v>0</v>
      </c>
    </row>
    <row r="156" spans="1:19" ht="13.5" customHeight="1" thickBot="1" x14ac:dyDescent="0.25">
      <c r="A156" s="718"/>
      <c r="B156" s="127" t="e">
        <f>NOVEMBER!C155</f>
        <v>#REF!</v>
      </c>
      <c r="C156" s="128">
        <f>NOVEMBER!D155</f>
        <v>0</v>
      </c>
      <c r="D156" s="128">
        <f>NOVEMBER!E155</f>
        <v>0</v>
      </c>
      <c r="E156" s="128">
        <f>NOVEMBER!F155</f>
        <v>0</v>
      </c>
      <c r="F156" s="129">
        <f t="shared" si="2"/>
        <v>0</v>
      </c>
      <c r="G156" s="130">
        <f>NOVEMBER!H155</f>
        <v>0</v>
      </c>
      <c r="H156" s="182">
        <f>NOVEMBER!I155</f>
        <v>0</v>
      </c>
      <c r="I156" s="161">
        <f>NOVEMBER!R155</f>
        <v>0</v>
      </c>
      <c r="J156" s="130">
        <f>NOVEMBER!S155</f>
        <v>0</v>
      </c>
      <c r="K156" s="178">
        <f>NOVEMBER!T155</f>
        <v>0</v>
      </c>
      <c r="L156" s="127">
        <f>NOVEMBER!U155</f>
        <v>0</v>
      </c>
      <c r="M156" s="130">
        <f>NOVEMBER!V155</f>
        <v>0</v>
      </c>
      <c r="N156" s="130">
        <f>NOVEMBER!W155</f>
        <v>0</v>
      </c>
      <c r="O156" s="132">
        <f>NOVEMBER!X155</f>
        <v>0</v>
      </c>
      <c r="P156" s="133">
        <f>NOVEMBER!Y155</f>
        <v>0</v>
      </c>
      <c r="Q156" s="224" t="b">
        <f>IF(LEFT(NOVEMBER!L155,1)="V",NOVEMBER!R155+NOVEMBER!U155)</f>
        <v>0</v>
      </c>
      <c r="R156" s="243">
        <f>NOVEMBER!Z155</f>
        <v>0</v>
      </c>
      <c r="S156" s="244">
        <f>NOVEMBER!AB155</f>
        <v>0</v>
      </c>
    </row>
    <row r="157" spans="1:19" ht="13.5" thickBot="1" x14ac:dyDescent="0.25">
      <c r="A157" s="148"/>
      <c r="F157" s="319">
        <f>SUM($F$7:$F$156)</f>
        <v>0</v>
      </c>
      <c r="I157" s="233">
        <f>SUM($I$7:$I$156)</f>
        <v>0</v>
      </c>
      <c r="J157" s="365">
        <f>SUM($J$7:$J$156)</f>
        <v>0</v>
      </c>
      <c r="K157" s="321">
        <f>SUM($K$7:$K$156)</f>
        <v>0</v>
      </c>
      <c r="L157" s="233">
        <f>SUM($L$7:$L$156)</f>
        <v>0</v>
      </c>
      <c r="M157" s="233">
        <f>SUM($M$7:$M$156)</f>
        <v>0</v>
      </c>
      <c r="N157" s="322"/>
      <c r="O157" s="324">
        <f>SUM($O$7:$O$156)</f>
        <v>0</v>
      </c>
      <c r="P157" s="325">
        <f>SUM($P$7:$P$156)</f>
        <v>0</v>
      </c>
      <c r="Q157" s="233">
        <f>SUM($Q$7:$Q$156)</f>
        <v>0</v>
      </c>
      <c r="R157" s="387">
        <f>SUM($R$7:$R$156)</f>
        <v>0</v>
      </c>
      <c r="S157" s="387">
        <f>SUM($S$7:$S$156)</f>
        <v>0</v>
      </c>
    </row>
    <row r="158" spans="1:19" x14ac:dyDescent="0.2">
      <c r="A158" s="148"/>
      <c r="F158" s="711" t="s">
        <v>38</v>
      </c>
      <c r="G158" s="719"/>
      <c r="H158" s="164"/>
      <c r="I158" s="320" t="s">
        <v>75</v>
      </c>
      <c r="J158" s="364" t="s">
        <v>92</v>
      </c>
      <c r="K158" s="362" t="s">
        <v>78</v>
      </c>
      <c r="L158" s="320" t="s">
        <v>75</v>
      </c>
      <c r="M158" s="364" t="s">
        <v>92</v>
      </c>
      <c r="O158" s="323" t="s">
        <v>72</v>
      </c>
      <c r="P158" s="323" t="s">
        <v>78</v>
      </c>
      <c r="Q158" s="318" t="s">
        <v>84</v>
      </c>
      <c r="R158" s="323" t="s">
        <v>85</v>
      </c>
      <c r="S158" s="326" t="s">
        <v>86</v>
      </c>
    </row>
    <row r="159" spans="1:19" ht="13.5" thickBot="1" x14ac:dyDescent="0.25">
      <c r="A159" s="148"/>
      <c r="F159" s="162"/>
      <c r="G159" s="163"/>
      <c r="H159" s="164"/>
      <c r="I159" s="154" t="s">
        <v>76</v>
      </c>
      <c r="J159" s="363" t="s">
        <v>93</v>
      </c>
      <c r="L159" s="154" t="s">
        <v>77</v>
      </c>
      <c r="M159" s="363" t="s">
        <v>93</v>
      </c>
    </row>
    <row r="160" spans="1:19" ht="13.5" thickBot="1" x14ac:dyDescent="0.25">
      <c r="A160" s="148"/>
      <c r="F160" s="162"/>
      <c r="G160" s="163"/>
      <c r="H160" s="164"/>
      <c r="R160" s="233">
        <f>R157+S157</f>
        <v>0</v>
      </c>
      <c r="S160" s="202" t="s">
        <v>87</v>
      </c>
    </row>
  </sheetData>
  <sheetProtection selectLockedCells="1"/>
  <mergeCells count="37">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R5:S5"/>
    <mergeCell ref="F158:G158"/>
    <mergeCell ref="L5:P5"/>
    <mergeCell ref="I2:K2"/>
    <mergeCell ref="I3:K3"/>
    <mergeCell ref="I5:K5"/>
    <mergeCell ref="B5:H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ignoredErrors>
    <ignoredError sqref="C7:E156" unlockedFormula="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Blad16"/>
  <dimension ref="A1:X165"/>
  <sheetViews>
    <sheetView showZeros="0" workbookViewId="0">
      <pane ySplit="6" topLeftCell="A7" activePane="bottomLeft" state="frozen"/>
      <selection pane="bottomLeft" activeCell="A157" sqref="A7:A161"/>
    </sheetView>
  </sheetViews>
  <sheetFormatPr defaultColWidth="9.140625" defaultRowHeight="12.75" x14ac:dyDescent="0.2"/>
  <cols>
    <col min="1" max="1" width="12" style="82" customWidth="1"/>
    <col min="2" max="2" width="7.140625" style="82" customWidth="1"/>
    <col min="3" max="3" width="5.85546875" style="82" customWidth="1"/>
    <col min="4" max="4" width="5.7109375" style="82" customWidth="1"/>
    <col min="5" max="5" width="6.140625" style="82" customWidth="1"/>
    <col min="6" max="6" width="9.140625" style="82"/>
    <col min="7" max="7" width="7" style="82" customWidth="1"/>
    <col min="8" max="8" width="6.85546875" style="82" customWidth="1"/>
    <col min="9" max="11" width="9.140625" style="82"/>
    <col min="12" max="13" width="10.7109375" style="82" bestFit="1" customWidth="1"/>
    <col min="14" max="15" width="10.7109375" style="82" customWidth="1"/>
    <col min="16" max="16" width="9.140625" style="82"/>
    <col min="17" max="17" width="9.42578125" style="82" bestFit="1" customWidth="1"/>
    <col min="18"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13" t="s">
        <v>1</v>
      </c>
      <c r="C5" s="714"/>
      <c r="D5" s="714"/>
      <c r="E5" s="714"/>
      <c r="F5" s="714"/>
      <c r="G5" s="714"/>
      <c r="H5" s="715"/>
      <c r="I5" s="704" t="s">
        <v>16</v>
      </c>
      <c r="J5" s="705"/>
      <c r="K5" s="706"/>
      <c r="L5" s="707" t="s">
        <v>17</v>
      </c>
      <c r="M5" s="708"/>
      <c r="N5" s="708"/>
      <c r="O5" s="708"/>
      <c r="P5" s="709"/>
      <c r="Q5" s="233"/>
      <c r="R5" s="695" t="s">
        <v>83</v>
      </c>
      <c r="S5" s="696"/>
    </row>
    <row r="6" spans="1:24" ht="77.25" customHeight="1" thickBot="1" x14ac:dyDescent="0.25">
      <c r="A6" s="62" t="s">
        <v>3</v>
      </c>
      <c r="B6" s="249" t="s">
        <v>4</v>
      </c>
      <c r="C6" s="226" t="s">
        <v>5</v>
      </c>
      <c r="D6" s="226" t="s">
        <v>6</v>
      </c>
      <c r="E6" s="226" t="s">
        <v>7</v>
      </c>
      <c r="F6" s="227" t="s">
        <v>8</v>
      </c>
      <c r="G6" s="226" t="s">
        <v>69</v>
      </c>
      <c r="H6" s="228" t="s">
        <v>68</v>
      </c>
      <c r="I6" s="346" t="s">
        <v>9</v>
      </c>
      <c r="J6" s="231" t="s">
        <v>73</v>
      </c>
      <c r="K6" s="347" t="s">
        <v>10</v>
      </c>
      <c r="L6" s="230" t="s">
        <v>9</v>
      </c>
      <c r="M6" s="231" t="s">
        <v>73</v>
      </c>
      <c r="N6" s="231" t="s">
        <v>71</v>
      </c>
      <c r="O6" s="354" t="s">
        <v>101</v>
      </c>
      <c r="P6" s="232" t="s">
        <v>10</v>
      </c>
      <c r="Q6" s="220" t="s">
        <v>82</v>
      </c>
      <c r="R6" s="317" t="s">
        <v>81</v>
      </c>
      <c r="S6" s="316" t="s">
        <v>80</v>
      </c>
    </row>
    <row r="7" spans="1:24" ht="12.75" customHeight="1" x14ac:dyDescent="0.2">
      <c r="A7" s="716">
        <f>DECEMBER!B6</f>
        <v>43069</v>
      </c>
      <c r="B7" s="113">
        <f>DECEMBER!C6</f>
        <v>0</v>
      </c>
      <c r="C7" s="114">
        <f>DECEMBER!D6</f>
        <v>0</v>
      </c>
      <c r="D7" s="114">
        <f>DECEMBER!E6</f>
        <v>0</v>
      </c>
      <c r="E7" s="114">
        <f>DECEMBER!F6</f>
        <v>0</v>
      </c>
      <c r="F7" s="115">
        <f t="shared" ref="F7:F70" si="0">D7-C7-E7</f>
        <v>0</v>
      </c>
      <c r="G7" s="116">
        <f>DECEMBER!H6</f>
        <v>0</v>
      </c>
      <c r="H7" s="205">
        <f>DECEMBER!I6</f>
        <v>0</v>
      </c>
      <c r="I7" s="113">
        <f>DECEMBER!R6</f>
        <v>0</v>
      </c>
      <c r="J7" s="117">
        <f>DECEMBER!S6</f>
        <v>0</v>
      </c>
      <c r="K7" s="210">
        <f>DECEMBER!T6</f>
        <v>0</v>
      </c>
      <c r="L7" s="159">
        <f>DECEMBER!U6</f>
        <v>0</v>
      </c>
      <c r="M7" s="116">
        <f>DECEMBER!V6</f>
        <v>0</v>
      </c>
      <c r="N7" s="116">
        <f>DECEMBER!W6</f>
        <v>0</v>
      </c>
      <c r="O7" s="118">
        <f>DECEMBER!X6</f>
        <v>0</v>
      </c>
      <c r="P7" s="215">
        <f>DECEMBER!Y6</f>
        <v>0</v>
      </c>
      <c r="Q7" s="221" t="b">
        <f>IF(LEFT(DECEMBER!L6,1)="V",DECEMBER!R6+DECEMBER!U6)</f>
        <v>0</v>
      </c>
      <c r="R7" s="239">
        <f>DECEMBER!Z6</f>
        <v>0</v>
      </c>
      <c r="S7" s="240">
        <f>DECEMBER!AB6</f>
        <v>0</v>
      </c>
    </row>
    <row r="8" spans="1:24" ht="12.75" customHeight="1" x14ac:dyDescent="0.2">
      <c r="A8" s="717"/>
      <c r="B8" s="120">
        <f>DECEMBER!C7</f>
        <v>0</v>
      </c>
      <c r="C8" s="121">
        <f>DECEMBER!D7</f>
        <v>0</v>
      </c>
      <c r="D8" s="121">
        <f>DECEMBER!E7</f>
        <v>0</v>
      </c>
      <c r="E8" s="121">
        <f>DECEMBER!F7</f>
        <v>0</v>
      </c>
      <c r="F8" s="122">
        <f t="shared" si="0"/>
        <v>0</v>
      </c>
      <c r="G8" s="123">
        <f>DECEMBER!H7</f>
        <v>0</v>
      </c>
      <c r="H8" s="206">
        <f>DECEMBER!I7</f>
        <v>0</v>
      </c>
      <c r="I8" s="120">
        <f>DECEMBER!R7</f>
        <v>0</v>
      </c>
      <c r="J8" s="124">
        <f>DECEMBER!S7</f>
        <v>0</v>
      </c>
      <c r="K8" s="211">
        <f>DECEMBER!T7</f>
        <v>0</v>
      </c>
      <c r="L8" s="160">
        <f>DECEMBER!U7</f>
        <v>0</v>
      </c>
      <c r="M8" s="123">
        <f>DECEMBER!V7</f>
        <v>0</v>
      </c>
      <c r="N8" s="123">
        <f>DECEMBER!W7</f>
        <v>0</v>
      </c>
      <c r="O8" s="125">
        <f>DECEMBER!X7</f>
        <v>0</v>
      </c>
      <c r="P8" s="216">
        <f>DECEMBER!Y7</f>
        <v>0</v>
      </c>
      <c r="Q8" s="222" t="b">
        <f>IF(LEFT(DECEMBER!L7,1)="V",DECEMBER!R7+DECEMBER!U7)</f>
        <v>0</v>
      </c>
      <c r="R8" s="241">
        <f>DECEMBER!Z7</f>
        <v>0</v>
      </c>
      <c r="S8" s="242">
        <f>DECEMBER!AB7</f>
        <v>0</v>
      </c>
    </row>
    <row r="9" spans="1:24" ht="12.75" customHeight="1" x14ac:dyDescent="0.2">
      <c r="A9" s="717"/>
      <c r="B9" s="120">
        <f>DECEMBER!C8</f>
        <v>0</v>
      </c>
      <c r="C9" s="121">
        <f>DECEMBER!D8</f>
        <v>0</v>
      </c>
      <c r="D9" s="121">
        <f>DECEMBER!E8</f>
        <v>0</v>
      </c>
      <c r="E9" s="121">
        <f>DECEMBER!F8</f>
        <v>0</v>
      </c>
      <c r="F9" s="122">
        <f t="shared" si="0"/>
        <v>0</v>
      </c>
      <c r="G9" s="123">
        <f>DECEMBER!H8</f>
        <v>0</v>
      </c>
      <c r="H9" s="206">
        <f>DECEMBER!I8</f>
        <v>0</v>
      </c>
      <c r="I9" s="120">
        <f>DECEMBER!R8</f>
        <v>0</v>
      </c>
      <c r="J9" s="124">
        <f>DECEMBER!S8</f>
        <v>0</v>
      </c>
      <c r="K9" s="211">
        <f>DECEMBER!T8</f>
        <v>0</v>
      </c>
      <c r="L9" s="160">
        <f>DECEMBER!U8</f>
        <v>0</v>
      </c>
      <c r="M9" s="123">
        <f>DECEMBER!V8</f>
        <v>0</v>
      </c>
      <c r="N9" s="123">
        <f>DECEMBER!W8</f>
        <v>0</v>
      </c>
      <c r="O9" s="125">
        <f>DECEMBER!X8</f>
        <v>0</v>
      </c>
      <c r="P9" s="216">
        <f>DECEMBER!Y8</f>
        <v>0</v>
      </c>
      <c r="Q9" s="222" t="b">
        <f>IF(LEFT(DECEMBER!L8,1)="V",DECEMBER!R8+DECEMBER!U8)</f>
        <v>0</v>
      </c>
      <c r="R9" s="241">
        <f>DECEMBER!Z8</f>
        <v>0</v>
      </c>
      <c r="S9" s="242">
        <f>DECEMBER!AB8</f>
        <v>0</v>
      </c>
    </row>
    <row r="10" spans="1:24" ht="12.75" customHeight="1" x14ac:dyDescent="0.2">
      <c r="A10" s="717"/>
      <c r="B10" s="120">
        <f>DECEMBER!C9</f>
        <v>0</v>
      </c>
      <c r="C10" s="121">
        <f>DECEMBER!D9</f>
        <v>0</v>
      </c>
      <c r="D10" s="121">
        <f>DECEMBER!E9</f>
        <v>0</v>
      </c>
      <c r="E10" s="121">
        <f>DECEMBER!F9</f>
        <v>0</v>
      </c>
      <c r="F10" s="122">
        <f t="shared" si="0"/>
        <v>0</v>
      </c>
      <c r="G10" s="123">
        <f>DECEMBER!H9</f>
        <v>0</v>
      </c>
      <c r="H10" s="206">
        <f>DECEMBER!I9</f>
        <v>0</v>
      </c>
      <c r="I10" s="120">
        <f>DECEMBER!R9</f>
        <v>0</v>
      </c>
      <c r="J10" s="124">
        <f>DECEMBER!S9</f>
        <v>0</v>
      </c>
      <c r="K10" s="211">
        <f>DECEMBER!T9</f>
        <v>0</v>
      </c>
      <c r="L10" s="160">
        <f>DECEMBER!U9</f>
        <v>0</v>
      </c>
      <c r="M10" s="123">
        <f>DECEMBER!V9</f>
        <v>0</v>
      </c>
      <c r="N10" s="123">
        <f>DECEMBER!W9</f>
        <v>0</v>
      </c>
      <c r="O10" s="125">
        <f>DECEMBER!X9</f>
        <v>0</v>
      </c>
      <c r="P10" s="216">
        <f>DECEMBER!Y9</f>
        <v>0</v>
      </c>
      <c r="Q10" s="222" t="b">
        <f>IF(LEFT(DECEMBER!L9,1)="V",DECEMBER!R9+DECEMBER!U9)</f>
        <v>0</v>
      </c>
      <c r="R10" s="241">
        <f>DECEMBER!Z9</f>
        <v>0</v>
      </c>
      <c r="S10" s="242">
        <f>DECEMBER!AB9</f>
        <v>0</v>
      </c>
    </row>
    <row r="11" spans="1:24" ht="13.5" customHeight="1" thickBot="1" x14ac:dyDescent="0.25">
      <c r="A11" s="718"/>
      <c r="B11" s="141" t="e">
        <f>DECEMBER!C10</f>
        <v>#REF!</v>
      </c>
      <c r="C11" s="142">
        <f>DECEMBER!D10</f>
        <v>0</v>
      </c>
      <c r="D11" s="142">
        <f>DECEMBER!E10</f>
        <v>0</v>
      </c>
      <c r="E11" s="142">
        <f>DECEMBER!F10</f>
        <v>0</v>
      </c>
      <c r="F11" s="143">
        <f t="shared" si="0"/>
        <v>0</v>
      </c>
      <c r="G11" s="144">
        <f>DECEMBER!H10</f>
        <v>0</v>
      </c>
      <c r="H11" s="207">
        <f>DECEMBER!I10</f>
        <v>0</v>
      </c>
      <c r="I11" s="141">
        <f>DECEMBER!R10</f>
        <v>0</v>
      </c>
      <c r="J11" s="145">
        <f>DECEMBER!S10</f>
        <v>0</v>
      </c>
      <c r="K11" s="212">
        <f>DECEMBER!T10</f>
        <v>0</v>
      </c>
      <c r="L11" s="168">
        <f>DECEMBER!U10</f>
        <v>0</v>
      </c>
      <c r="M11" s="144">
        <f>DECEMBER!V10</f>
        <v>0</v>
      </c>
      <c r="N11" s="144">
        <f>DECEMBER!W10</f>
        <v>0</v>
      </c>
      <c r="O11" s="146">
        <f>DECEMBER!X10</f>
        <v>0</v>
      </c>
      <c r="P11" s="217">
        <f>DECEMBER!Y10</f>
        <v>0</v>
      </c>
      <c r="Q11" s="223" t="b">
        <f>IF(LEFT(DECEMBER!L10,1)="V",DECEMBER!R10+DECEMBER!U10)</f>
        <v>0</v>
      </c>
      <c r="R11" s="243">
        <f>DECEMBER!Z10</f>
        <v>0</v>
      </c>
      <c r="S11" s="244">
        <f>DECEMBER!AB10</f>
        <v>0</v>
      </c>
    </row>
    <row r="12" spans="1:24" ht="12.75" customHeight="1" x14ac:dyDescent="0.2">
      <c r="A12" s="716">
        <f>DECEMBER!B11</f>
        <v>43070</v>
      </c>
      <c r="B12" s="113">
        <f>DECEMBER!C11</f>
        <v>0</v>
      </c>
      <c r="C12" s="114">
        <f>DECEMBER!D11</f>
        <v>0</v>
      </c>
      <c r="D12" s="114">
        <f>DECEMBER!E11</f>
        <v>0</v>
      </c>
      <c r="E12" s="114">
        <f>DECEMBER!F11</f>
        <v>0</v>
      </c>
      <c r="F12" s="115">
        <f t="shared" si="0"/>
        <v>0</v>
      </c>
      <c r="G12" s="116">
        <f>DECEMBER!H11</f>
        <v>0</v>
      </c>
      <c r="H12" s="205">
        <f>DECEMBER!I11</f>
        <v>0</v>
      </c>
      <c r="I12" s="113">
        <f>DECEMBER!R11</f>
        <v>0</v>
      </c>
      <c r="J12" s="117">
        <f>DECEMBER!S11</f>
        <v>0</v>
      </c>
      <c r="K12" s="210">
        <f>DECEMBER!T11</f>
        <v>0</v>
      </c>
      <c r="L12" s="159">
        <f>DECEMBER!U11</f>
        <v>0</v>
      </c>
      <c r="M12" s="116">
        <f>DECEMBER!V11</f>
        <v>0</v>
      </c>
      <c r="N12" s="116">
        <f>DECEMBER!W11</f>
        <v>0</v>
      </c>
      <c r="O12" s="118">
        <f>DECEMBER!X11</f>
        <v>0</v>
      </c>
      <c r="P12" s="215">
        <f>DECEMBER!Y11</f>
        <v>0</v>
      </c>
      <c r="Q12" s="221" t="b">
        <f>IF(LEFT(DECEMBER!L11,1)="V",DECEMBER!R11+DECEMBER!U11)</f>
        <v>0</v>
      </c>
      <c r="R12" s="247">
        <f>DECEMBER!Z11</f>
        <v>0</v>
      </c>
      <c r="S12" s="248">
        <f>DECEMBER!AB11</f>
        <v>0</v>
      </c>
    </row>
    <row r="13" spans="1:24" ht="12.75" customHeight="1" x14ac:dyDescent="0.2">
      <c r="A13" s="717"/>
      <c r="B13" s="120">
        <f>DECEMBER!C12</f>
        <v>0</v>
      </c>
      <c r="C13" s="121">
        <f>DECEMBER!D12</f>
        <v>0</v>
      </c>
      <c r="D13" s="121">
        <f>DECEMBER!E12</f>
        <v>0</v>
      </c>
      <c r="E13" s="121">
        <f>DECEMBER!F12</f>
        <v>0</v>
      </c>
      <c r="F13" s="122">
        <f t="shared" si="0"/>
        <v>0</v>
      </c>
      <c r="G13" s="123">
        <f>DECEMBER!H12</f>
        <v>0</v>
      </c>
      <c r="H13" s="206">
        <f>DECEMBER!I12</f>
        <v>0</v>
      </c>
      <c r="I13" s="120">
        <f>DECEMBER!R12</f>
        <v>0</v>
      </c>
      <c r="J13" s="124">
        <f>DECEMBER!S12</f>
        <v>0</v>
      </c>
      <c r="K13" s="211">
        <f>DECEMBER!T12</f>
        <v>0</v>
      </c>
      <c r="L13" s="160">
        <f>DECEMBER!U12</f>
        <v>0</v>
      </c>
      <c r="M13" s="123">
        <f>DECEMBER!V12</f>
        <v>0</v>
      </c>
      <c r="N13" s="123">
        <f>DECEMBER!W12</f>
        <v>0</v>
      </c>
      <c r="O13" s="125">
        <f>DECEMBER!X12</f>
        <v>0</v>
      </c>
      <c r="P13" s="216">
        <f>DECEMBER!Y12</f>
        <v>0</v>
      </c>
      <c r="Q13" s="222" t="b">
        <f>IF(LEFT(DECEMBER!L12,1)="V",DECEMBER!R12+DECEMBER!U12)</f>
        <v>0</v>
      </c>
      <c r="R13" s="241">
        <f>DECEMBER!Z12</f>
        <v>0</v>
      </c>
      <c r="S13" s="242">
        <f>DECEMBER!AB12</f>
        <v>0</v>
      </c>
    </row>
    <row r="14" spans="1:24" ht="12.75" customHeight="1" x14ac:dyDescent="0.2">
      <c r="A14" s="717"/>
      <c r="B14" s="120">
        <f>DECEMBER!C13</f>
        <v>0</v>
      </c>
      <c r="C14" s="121">
        <f>DECEMBER!D13</f>
        <v>0</v>
      </c>
      <c r="D14" s="121">
        <f>DECEMBER!E13</f>
        <v>0</v>
      </c>
      <c r="E14" s="121">
        <f>DECEMBER!F13</f>
        <v>0</v>
      </c>
      <c r="F14" s="122">
        <f t="shared" si="0"/>
        <v>0</v>
      </c>
      <c r="G14" s="123">
        <f>DECEMBER!H13</f>
        <v>0</v>
      </c>
      <c r="H14" s="206">
        <f>DECEMBER!I13</f>
        <v>0</v>
      </c>
      <c r="I14" s="120">
        <f>DECEMBER!R13</f>
        <v>0</v>
      </c>
      <c r="J14" s="124">
        <f>DECEMBER!S13</f>
        <v>0</v>
      </c>
      <c r="K14" s="211">
        <f>DECEMBER!T13</f>
        <v>0</v>
      </c>
      <c r="L14" s="160">
        <f>DECEMBER!U13</f>
        <v>0</v>
      </c>
      <c r="M14" s="123">
        <f>DECEMBER!V13</f>
        <v>0</v>
      </c>
      <c r="N14" s="123">
        <f>DECEMBER!W13</f>
        <v>0</v>
      </c>
      <c r="O14" s="125">
        <f>DECEMBER!X13</f>
        <v>0</v>
      </c>
      <c r="P14" s="216">
        <f>DECEMBER!Y13</f>
        <v>0</v>
      </c>
      <c r="Q14" s="222" t="b">
        <f>IF(LEFT(DECEMBER!L13,1)="V",DECEMBER!R13+DECEMBER!U13)</f>
        <v>0</v>
      </c>
      <c r="R14" s="241">
        <f>DECEMBER!Z13</f>
        <v>0</v>
      </c>
      <c r="S14" s="242">
        <f>DECEMBER!AB13</f>
        <v>0</v>
      </c>
    </row>
    <row r="15" spans="1:24" ht="12.75" customHeight="1" x14ac:dyDescent="0.2">
      <c r="A15" s="717"/>
      <c r="B15" s="120">
        <f>DECEMBER!C14</f>
        <v>0</v>
      </c>
      <c r="C15" s="121">
        <f>DECEMBER!D14</f>
        <v>0</v>
      </c>
      <c r="D15" s="121">
        <f>DECEMBER!E14</f>
        <v>0</v>
      </c>
      <c r="E15" s="121">
        <f>DECEMBER!F14</f>
        <v>0</v>
      </c>
      <c r="F15" s="122">
        <f t="shared" si="0"/>
        <v>0</v>
      </c>
      <c r="G15" s="123">
        <f>DECEMBER!H14</f>
        <v>0</v>
      </c>
      <c r="H15" s="206">
        <f>DECEMBER!I14</f>
        <v>0</v>
      </c>
      <c r="I15" s="120">
        <f>DECEMBER!R14</f>
        <v>0</v>
      </c>
      <c r="J15" s="124">
        <f>DECEMBER!S14</f>
        <v>0</v>
      </c>
      <c r="K15" s="211">
        <f>DECEMBER!T14</f>
        <v>0</v>
      </c>
      <c r="L15" s="160">
        <f>DECEMBER!U14</f>
        <v>0</v>
      </c>
      <c r="M15" s="123">
        <f>DECEMBER!V14</f>
        <v>0</v>
      </c>
      <c r="N15" s="123">
        <f>DECEMBER!W14</f>
        <v>0</v>
      </c>
      <c r="O15" s="125">
        <f>DECEMBER!X14</f>
        <v>0</v>
      </c>
      <c r="P15" s="216">
        <f>DECEMBER!Y14</f>
        <v>0</v>
      </c>
      <c r="Q15" s="222" t="b">
        <f>IF(LEFT(DECEMBER!L14,1)="V",DECEMBER!R14+DECEMBER!U14)</f>
        <v>0</v>
      </c>
      <c r="R15" s="241">
        <f>DECEMBER!Z14</f>
        <v>0</v>
      </c>
      <c r="S15" s="242">
        <f>DECEMBER!AB14</f>
        <v>0</v>
      </c>
    </row>
    <row r="16" spans="1:24" ht="13.5" customHeight="1" thickBot="1" x14ac:dyDescent="0.25">
      <c r="A16" s="718"/>
      <c r="B16" s="127" t="e">
        <f>DECEMBER!C15</f>
        <v>#REF!</v>
      </c>
      <c r="C16" s="128">
        <f>DECEMBER!D15</f>
        <v>0</v>
      </c>
      <c r="D16" s="128">
        <f>DECEMBER!E15</f>
        <v>0</v>
      </c>
      <c r="E16" s="128">
        <f>DECEMBER!F15</f>
        <v>0</v>
      </c>
      <c r="F16" s="129">
        <f t="shared" si="0"/>
        <v>0</v>
      </c>
      <c r="G16" s="130">
        <f>DECEMBER!H15</f>
        <v>0</v>
      </c>
      <c r="H16" s="208">
        <f>DECEMBER!I15</f>
        <v>0</v>
      </c>
      <c r="I16" s="127">
        <f>DECEMBER!R15</f>
        <v>0</v>
      </c>
      <c r="J16" s="131">
        <f>DECEMBER!S15</f>
        <v>0</v>
      </c>
      <c r="K16" s="213">
        <f>DECEMBER!T15</f>
        <v>0</v>
      </c>
      <c r="L16" s="161">
        <f>DECEMBER!U15</f>
        <v>0</v>
      </c>
      <c r="M16" s="130">
        <f>DECEMBER!V15</f>
        <v>0</v>
      </c>
      <c r="N16" s="130">
        <f>DECEMBER!W15</f>
        <v>0</v>
      </c>
      <c r="O16" s="132">
        <f>DECEMBER!X15</f>
        <v>0</v>
      </c>
      <c r="P16" s="218">
        <f>DECEMBER!Y15</f>
        <v>0</v>
      </c>
      <c r="Q16" s="224" t="b">
        <f>IF(LEFT(DECEMBER!L15,1)="V",DECEMBER!R15+DECEMBER!U15)</f>
        <v>0</v>
      </c>
      <c r="R16" s="245">
        <f>DECEMBER!Z15</f>
        <v>0</v>
      </c>
      <c r="S16" s="246">
        <f>DECEMBER!AB15</f>
        <v>0</v>
      </c>
    </row>
    <row r="17" spans="1:19" ht="12.75" customHeight="1" x14ac:dyDescent="0.2">
      <c r="A17" s="716">
        <f>DECEMBER!B16</f>
        <v>43071</v>
      </c>
      <c r="B17" s="134">
        <f>DECEMBER!C16</f>
        <v>0</v>
      </c>
      <c r="C17" s="135">
        <f>DECEMBER!D16</f>
        <v>0</v>
      </c>
      <c r="D17" s="135">
        <f>DECEMBER!E16</f>
        <v>0</v>
      </c>
      <c r="E17" s="135">
        <f>DECEMBER!F16</f>
        <v>0</v>
      </c>
      <c r="F17" s="136">
        <f t="shared" si="0"/>
        <v>0</v>
      </c>
      <c r="G17" s="137">
        <f>DECEMBER!H16</f>
        <v>0</v>
      </c>
      <c r="H17" s="209">
        <f>DECEMBER!I16</f>
        <v>0</v>
      </c>
      <c r="I17" s="134">
        <f>DECEMBER!R16</f>
        <v>0</v>
      </c>
      <c r="J17" s="138">
        <f>DECEMBER!S16</f>
        <v>0</v>
      </c>
      <c r="K17" s="214">
        <f>DECEMBER!T16</f>
        <v>0</v>
      </c>
      <c r="L17" s="169">
        <f>DECEMBER!U16</f>
        <v>0</v>
      </c>
      <c r="M17" s="137">
        <f>DECEMBER!V16</f>
        <v>0</v>
      </c>
      <c r="N17" s="137">
        <f>DECEMBER!W16</f>
        <v>0</v>
      </c>
      <c r="O17" s="139">
        <f>DECEMBER!X16</f>
        <v>0</v>
      </c>
      <c r="P17" s="219">
        <f>DECEMBER!Y16</f>
        <v>0</v>
      </c>
      <c r="Q17" s="225" t="b">
        <f>IF(LEFT(DECEMBER!L16,1)="V",DECEMBER!R16+DECEMBER!U16)</f>
        <v>0</v>
      </c>
      <c r="R17" s="239">
        <f>DECEMBER!Z16</f>
        <v>0</v>
      </c>
      <c r="S17" s="240">
        <f>DECEMBER!AB16</f>
        <v>0</v>
      </c>
    </row>
    <row r="18" spans="1:19" ht="12.75" customHeight="1" x14ac:dyDescent="0.2">
      <c r="A18" s="717"/>
      <c r="B18" s="120">
        <f>DECEMBER!C17</f>
        <v>0</v>
      </c>
      <c r="C18" s="121">
        <f>DECEMBER!D17</f>
        <v>0</v>
      </c>
      <c r="D18" s="121">
        <f>DECEMBER!E17</f>
        <v>0</v>
      </c>
      <c r="E18" s="121">
        <f>DECEMBER!F17</f>
        <v>0</v>
      </c>
      <c r="F18" s="122">
        <f t="shared" si="0"/>
        <v>0</v>
      </c>
      <c r="G18" s="123">
        <f>DECEMBER!H17</f>
        <v>0</v>
      </c>
      <c r="H18" s="206">
        <f>DECEMBER!I17</f>
        <v>0</v>
      </c>
      <c r="I18" s="120">
        <f>DECEMBER!R17</f>
        <v>0</v>
      </c>
      <c r="J18" s="124">
        <f>DECEMBER!S17</f>
        <v>0</v>
      </c>
      <c r="K18" s="211">
        <f>DECEMBER!T17</f>
        <v>0</v>
      </c>
      <c r="L18" s="160">
        <f>DECEMBER!U17</f>
        <v>0</v>
      </c>
      <c r="M18" s="123">
        <f>DECEMBER!V17</f>
        <v>0</v>
      </c>
      <c r="N18" s="123">
        <f>DECEMBER!W17</f>
        <v>0</v>
      </c>
      <c r="O18" s="125">
        <f>DECEMBER!X17</f>
        <v>0</v>
      </c>
      <c r="P18" s="216">
        <f>DECEMBER!Y17</f>
        <v>0</v>
      </c>
      <c r="Q18" s="222" t="b">
        <f>IF(LEFT(DECEMBER!L17,1)="V",DECEMBER!R17+DECEMBER!U17)</f>
        <v>0</v>
      </c>
      <c r="R18" s="241">
        <f>DECEMBER!Z17</f>
        <v>0</v>
      </c>
      <c r="S18" s="242">
        <f>DECEMBER!AB17</f>
        <v>0</v>
      </c>
    </row>
    <row r="19" spans="1:19" ht="12.75" customHeight="1" x14ac:dyDescent="0.2">
      <c r="A19" s="717"/>
      <c r="B19" s="120">
        <f>DECEMBER!C18</f>
        <v>0</v>
      </c>
      <c r="C19" s="121">
        <f>DECEMBER!D18</f>
        <v>0</v>
      </c>
      <c r="D19" s="121">
        <f>DECEMBER!E18</f>
        <v>0</v>
      </c>
      <c r="E19" s="121">
        <f>DECEMBER!F18</f>
        <v>0</v>
      </c>
      <c r="F19" s="122">
        <f t="shared" si="0"/>
        <v>0</v>
      </c>
      <c r="G19" s="123">
        <f>DECEMBER!H18</f>
        <v>0</v>
      </c>
      <c r="H19" s="206">
        <f>DECEMBER!I18</f>
        <v>0</v>
      </c>
      <c r="I19" s="120">
        <f>DECEMBER!R18</f>
        <v>0</v>
      </c>
      <c r="J19" s="124">
        <f>DECEMBER!S18</f>
        <v>0</v>
      </c>
      <c r="K19" s="211">
        <f>DECEMBER!T18</f>
        <v>0</v>
      </c>
      <c r="L19" s="160">
        <f>DECEMBER!U18</f>
        <v>0</v>
      </c>
      <c r="M19" s="123">
        <f>DECEMBER!V18</f>
        <v>0</v>
      </c>
      <c r="N19" s="123">
        <f>DECEMBER!W18</f>
        <v>0</v>
      </c>
      <c r="O19" s="125">
        <f>DECEMBER!X18</f>
        <v>0</v>
      </c>
      <c r="P19" s="216">
        <f>DECEMBER!Y18</f>
        <v>0</v>
      </c>
      <c r="Q19" s="222" t="b">
        <f>IF(LEFT(DECEMBER!L18,1)="V",DECEMBER!R18+DECEMBER!U18)</f>
        <v>0</v>
      </c>
      <c r="R19" s="241">
        <f>DECEMBER!Z18</f>
        <v>0</v>
      </c>
      <c r="S19" s="242">
        <f>DECEMBER!AB18</f>
        <v>0</v>
      </c>
    </row>
    <row r="20" spans="1:19" ht="12.75" customHeight="1" x14ac:dyDescent="0.2">
      <c r="A20" s="717"/>
      <c r="B20" s="120">
        <f>DECEMBER!C19</f>
        <v>0</v>
      </c>
      <c r="C20" s="121">
        <f>DECEMBER!D19</f>
        <v>0</v>
      </c>
      <c r="D20" s="121">
        <f>DECEMBER!E19</f>
        <v>0</v>
      </c>
      <c r="E20" s="121">
        <f>DECEMBER!F19</f>
        <v>0</v>
      </c>
      <c r="F20" s="122">
        <f t="shared" si="0"/>
        <v>0</v>
      </c>
      <c r="G20" s="123">
        <f>DECEMBER!H19</f>
        <v>0</v>
      </c>
      <c r="H20" s="206">
        <f>DECEMBER!I19</f>
        <v>0</v>
      </c>
      <c r="I20" s="120">
        <f>DECEMBER!R19</f>
        <v>0</v>
      </c>
      <c r="J20" s="124">
        <f>DECEMBER!S19</f>
        <v>0</v>
      </c>
      <c r="K20" s="211">
        <f>DECEMBER!T19</f>
        <v>0</v>
      </c>
      <c r="L20" s="160">
        <f>DECEMBER!U19</f>
        <v>0</v>
      </c>
      <c r="M20" s="123">
        <f>DECEMBER!V19</f>
        <v>0</v>
      </c>
      <c r="N20" s="123">
        <f>DECEMBER!W19</f>
        <v>0</v>
      </c>
      <c r="O20" s="125">
        <f>DECEMBER!X19</f>
        <v>0</v>
      </c>
      <c r="P20" s="216">
        <f>DECEMBER!Y19</f>
        <v>0</v>
      </c>
      <c r="Q20" s="222" t="b">
        <f>IF(LEFT(DECEMBER!L19,1)="V",DECEMBER!R19+DECEMBER!U19)</f>
        <v>0</v>
      </c>
      <c r="R20" s="241">
        <f>DECEMBER!Z19</f>
        <v>0</v>
      </c>
      <c r="S20" s="242">
        <f>DECEMBER!AB19</f>
        <v>0</v>
      </c>
    </row>
    <row r="21" spans="1:19" ht="13.5" customHeight="1" thickBot="1" x14ac:dyDescent="0.25">
      <c r="A21" s="718"/>
      <c r="B21" s="141" t="e">
        <f>DECEMBER!C20</f>
        <v>#REF!</v>
      </c>
      <c r="C21" s="142">
        <f>DECEMBER!D20</f>
        <v>0</v>
      </c>
      <c r="D21" s="142">
        <f>DECEMBER!E20</f>
        <v>0</v>
      </c>
      <c r="E21" s="142">
        <f>DECEMBER!F20</f>
        <v>0</v>
      </c>
      <c r="F21" s="143">
        <f t="shared" si="0"/>
        <v>0</v>
      </c>
      <c r="G21" s="144">
        <f>DECEMBER!H20</f>
        <v>0</v>
      </c>
      <c r="H21" s="207">
        <f>DECEMBER!I20</f>
        <v>0</v>
      </c>
      <c r="I21" s="141">
        <f>DECEMBER!R20</f>
        <v>0</v>
      </c>
      <c r="J21" s="145">
        <f>DECEMBER!S20</f>
        <v>0</v>
      </c>
      <c r="K21" s="212">
        <f>DECEMBER!T20</f>
        <v>0</v>
      </c>
      <c r="L21" s="168">
        <f>DECEMBER!U20</f>
        <v>0</v>
      </c>
      <c r="M21" s="144">
        <f>DECEMBER!V20</f>
        <v>0</v>
      </c>
      <c r="N21" s="144">
        <f>DECEMBER!W20</f>
        <v>0</v>
      </c>
      <c r="O21" s="146">
        <f>DECEMBER!X20</f>
        <v>0</v>
      </c>
      <c r="P21" s="217">
        <f>DECEMBER!Y20</f>
        <v>0</v>
      </c>
      <c r="Q21" s="223" t="b">
        <f>IF(LEFT(DECEMBER!L20,1)="V",DECEMBER!R20+DECEMBER!U20)</f>
        <v>0</v>
      </c>
      <c r="R21" s="243">
        <f>DECEMBER!Z20</f>
        <v>0</v>
      </c>
      <c r="S21" s="244">
        <f>DECEMBER!AB20</f>
        <v>0</v>
      </c>
    </row>
    <row r="22" spans="1:19" ht="12.75" customHeight="1" x14ac:dyDescent="0.2">
      <c r="A22" s="716">
        <f>DECEMBER!B21</f>
        <v>43072</v>
      </c>
      <c r="B22" s="113">
        <f>DECEMBER!C21</f>
        <v>0</v>
      </c>
      <c r="C22" s="114">
        <f>DECEMBER!D21</f>
        <v>0</v>
      </c>
      <c r="D22" s="114">
        <f>DECEMBER!E21</f>
        <v>0</v>
      </c>
      <c r="E22" s="114">
        <f>DECEMBER!F21</f>
        <v>0</v>
      </c>
      <c r="F22" s="115">
        <f t="shared" si="0"/>
        <v>0</v>
      </c>
      <c r="G22" s="116">
        <f>DECEMBER!H21</f>
        <v>0</v>
      </c>
      <c r="H22" s="205">
        <f>DECEMBER!I21</f>
        <v>0</v>
      </c>
      <c r="I22" s="113">
        <f>DECEMBER!R21</f>
        <v>0</v>
      </c>
      <c r="J22" s="117">
        <f>DECEMBER!S21</f>
        <v>0</v>
      </c>
      <c r="K22" s="210">
        <f>DECEMBER!T21</f>
        <v>0</v>
      </c>
      <c r="L22" s="159">
        <f>DECEMBER!U21</f>
        <v>0</v>
      </c>
      <c r="M22" s="116">
        <f>DECEMBER!V21</f>
        <v>0</v>
      </c>
      <c r="N22" s="116">
        <f>DECEMBER!W21</f>
        <v>0</v>
      </c>
      <c r="O22" s="118">
        <f>DECEMBER!X21</f>
        <v>0</v>
      </c>
      <c r="P22" s="215">
        <f>DECEMBER!Y21</f>
        <v>0</v>
      </c>
      <c r="Q22" s="221" t="b">
        <f>IF(LEFT(DECEMBER!L21,1)="V",DECEMBER!R21+DECEMBER!U21)</f>
        <v>0</v>
      </c>
      <c r="R22" s="247">
        <f>DECEMBER!Z21</f>
        <v>0</v>
      </c>
      <c r="S22" s="248">
        <f>DECEMBER!AB21</f>
        <v>0</v>
      </c>
    </row>
    <row r="23" spans="1:19" ht="12.75" customHeight="1" x14ac:dyDescent="0.2">
      <c r="A23" s="717"/>
      <c r="B23" s="120">
        <f>DECEMBER!C22</f>
        <v>0</v>
      </c>
      <c r="C23" s="121">
        <f>DECEMBER!D22</f>
        <v>0</v>
      </c>
      <c r="D23" s="121">
        <f>DECEMBER!E22</f>
        <v>0</v>
      </c>
      <c r="E23" s="121">
        <f>DECEMBER!F22</f>
        <v>0</v>
      </c>
      <c r="F23" s="122">
        <f t="shared" si="0"/>
        <v>0</v>
      </c>
      <c r="G23" s="123">
        <f>DECEMBER!H22</f>
        <v>0</v>
      </c>
      <c r="H23" s="206">
        <f>DECEMBER!I22</f>
        <v>0</v>
      </c>
      <c r="I23" s="120">
        <f>DECEMBER!R22</f>
        <v>0</v>
      </c>
      <c r="J23" s="124">
        <f>DECEMBER!S22</f>
        <v>0</v>
      </c>
      <c r="K23" s="211">
        <f>DECEMBER!T22</f>
        <v>0</v>
      </c>
      <c r="L23" s="160">
        <f>DECEMBER!U22</f>
        <v>0</v>
      </c>
      <c r="M23" s="123">
        <f>DECEMBER!V22</f>
        <v>0</v>
      </c>
      <c r="N23" s="123">
        <f>DECEMBER!W22</f>
        <v>0</v>
      </c>
      <c r="O23" s="125">
        <f>DECEMBER!X22</f>
        <v>0</v>
      </c>
      <c r="P23" s="216">
        <f>DECEMBER!Y22</f>
        <v>0</v>
      </c>
      <c r="Q23" s="222" t="b">
        <f>IF(LEFT(DECEMBER!L22,1)="V",DECEMBER!R22+DECEMBER!U22)</f>
        <v>0</v>
      </c>
      <c r="R23" s="241">
        <f>DECEMBER!Z22</f>
        <v>0</v>
      </c>
      <c r="S23" s="242">
        <f>DECEMBER!AB22</f>
        <v>0</v>
      </c>
    </row>
    <row r="24" spans="1:19" ht="12.75" customHeight="1" x14ac:dyDescent="0.2">
      <c r="A24" s="717"/>
      <c r="B24" s="120">
        <f>DECEMBER!C23</f>
        <v>0</v>
      </c>
      <c r="C24" s="121">
        <f>DECEMBER!D23</f>
        <v>0</v>
      </c>
      <c r="D24" s="121">
        <f>DECEMBER!E23</f>
        <v>0</v>
      </c>
      <c r="E24" s="121">
        <f>DECEMBER!F23</f>
        <v>0</v>
      </c>
      <c r="F24" s="122">
        <f t="shared" si="0"/>
        <v>0</v>
      </c>
      <c r="G24" s="123">
        <f>DECEMBER!H23</f>
        <v>0</v>
      </c>
      <c r="H24" s="206">
        <f>DECEMBER!I23</f>
        <v>0</v>
      </c>
      <c r="I24" s="120">
        <f>DECEMBER!R23</f>
        <v>0</v>
      </c>
      <c r="J24" s="124">
        <f>DECEMBER!S23</f>
        <v>0</v>
      </c>
      <c r="K24" s="211">
        <f>DECEMBER!T23</f>
        <v>0</v>
      </c>
      <c r="L24" s="160">
        <f>DECEMBER!U23</f>
        <v>0</v>
      </c>
      <c r="M24" s="123">
        <f>DECEMBER!V23</f>
        <v>0</v>
      </c>
      <c r="N24" s="123">
        <f>DECEMBER!W23</f>
        <v>0</v>
      </c>
      <c r="O24" s="125">
        <f>DECEMBER!X23</f>
        <v>0</v>
      </c>
      <c r="P24" s="216">
        <f>DECEMBER!Y23</f>
        <v>0</v>
      </c>
      <c r="Q24" s="222" t="b">
        <f>IF(LEFT(DECEMBER!L23,1)="V",DECEMBER!R23+DECEMBER!U23)</f>
        <v>0</v>
      </c>
      <c r="R24" s="241">
        <f>DECEMBER!Z23</f>
        <v>0</v>
      </c>
      <c r="S24" s="242">
        <f>DECEMBER!AB23</f>
        <v>0</v>
      </c>
    </row>
    <row r="25" spans="1:19" ht="12.75" customHeight="1" x14ac:dyDescent="0.2">
      <c r="A25" s="717"/>
      <c r="B25" s="120">
        <f>DECEMBER!C24</f>
        <v>0</v>
      </c>
      <c r="C25" s="121">
        <f>DECEMBER!D24</f>
        <v>0</v>
      </c>
      <c r="D25" s="121">
        <f>DECEMBER!E24</f>
        <v>0</v>
      </c>
      <c r="E25" s="121">
        <f>DECEMBER!F24</f>
        <v>0</v>
      </c>
      <c r="F25" s="122">
        <f t="shared" si="0"/>
        <v>0</v>
      </c>
      <c r="G25" s="123">
        <f>DECEMBER!H24</f>
        <v>0</v>
      </c>
      <c r="H25" s="206">
        <f>DECEMBER!I24</f>
        <v>0</v>
      </c>
      <c r="I25" s="120">
        <f>DECEMBER!R24</f>
        <v>0</v>
      </c>
      <c r="J25" s="124">
        <f>DECEMBER!S24</f>
        <v>0</v>
      </c>
      <c r="K25" s="211">
        <f>DECEMBER!T24</f>
        <v>0</v>
      </c>
      <c r="L25" s="160">
        <f>DECEMBER!U24</f>
        <v>0</v>
      </c>
      <c r="M25" s="123">
        <f>DECEMBER!V24</f>
        <v>0</v>
      </c>
      <c r="N25" s="123">
        <f>DECEMBER!W24</f>
        <v>0</v>
      </c>
      <c r="O25" s="125">
        <f>DECEMBER!X24</f>
        <v>0</v>
      </c>
      <c r="P25" s="216">
        <f>DECEMBER!Y24</f>
        <v>0</v>
      </c>
      <c r="Q25" s="222" t="b">
        <f>IF(LEFT(DECEMBER!L24,1)="V",DECEMBER!R24+DECEMBER!U24)</f>
        <v>0</v>
      </c>
      <c r="R25" s="241">
        <f>DECEMBER!Z24</f>
        <v>0</v>
      </c>
      <c r="S25" s="242">
        <f>DECEMBER!AB24</f>
        <v>0</v>
      </c>
    </row>
    <row r="26" spans="1:19" ht="13.5" customHeight="1" thickBot="1" x14ac:dyDescent="0.25">
      <c r="A26" s="718"/>
      <c r="B26" s="127" t="e">
        <f>DECEMBER!C25</f>
        <v>#REF!</v>
      </c>
      <c r="C26" s="128">
        <f>DECEMBER!D25</f>
        <v>0</v>
      </c>
      <c r="D26" s="128">
        <f>DECEMBER!E25</f>
        <v>0</v>
      </c>
      <c r="E26" s="128">
        <f>DECEMBER!F25</f>
        <v>0</v>
      </c>
      <c r="F26" s="129">
        <f t="shared" si="0"/>
        <v>0</v>
      </c>
      <c r="G26" s="130">
        <f>DECEMBER!H25</f>
        <v>0</v>
      </c>
      <c r="H26" s="208">
        <f>DECEMBER!I25</f>
        <v>0</v>
      </c>
      <c r="I26" s="127">
        <f>DECEMBER!R25</f>
        <v>0</v>
      </c>
      <c r="J26" s="131">
        <f>DECEMBER!S25</f>
        <v>0</v>
      </c>
      <c r="K26" s="213">
        <f>DECEMBER!T25</f>
        <v>0</v>
      </c>
      <c r="L26" s="161">
        <f>DECEMBER!U25</f>
        <v>0</v>
      </c>
      <c r="M26" s="130">
        <f>DECEMBER!V25</f>
        <v>0</v>
      </c>
      <c r="N26" s="130">
        <f>DECEMBER!W25</f>
        <v>0</v>
      </c>
      <c r="O26" s="132">
        <f>DECEMBER!X25</f>
        <v>0</v>
      </c>
      <c r="P26" s="218">
        <f>DECEMBER!Y25</f>
        <v>0</v>
      </c>
      <c r="Q26" s="224" t="b">
        <f>IF(LEFT(DECEMBER!L25,1)="V",DECEMBER!R25+DECEMBER!U25)</f>
        <v>0</v>
      </c>
      <c r="R26" s="245">
        <f>DECEMBER!Z25</f>
        <v>0</v>
      </c>
      <c r="S26" s="246">
        <f>DECEMBER!AB25</f>
        <v>0</v>
      </c>
    </row>
    <row r="27" spans="1:19" ht="12.75" customHeight="1" x14ac:dyDescent="0.2">
      <c r="A27" s="716">
        <f>DECEMBER!B26</f>
        <v>43073</v>
      </c>
      <c r="B27" s="134">
        <f>DECEMBER!C26</f>
        <v>0</v>
      </c>
      <c r="C27" s="135">
        <f>DECEMBER!D26</f>
        <v>0</v>
      </c>
      <c r="D27" s="135">
        <f>DECEMBER!E26</f>
        <v>0</v>
      </c>
      <c r="E27" s="135">
        <f>DECEMBER!F26</f>
        <v>0</v>
      </c>
      <c r="F27" s="136">
        <f t="shared" si="0"/>
        <v>0</v>
      </c>
      <c r="G27" s="137">
        <f>DECEMBER!H26</f>
        <v>0</v>
      </c>
      <c r="H27" s="209">
        <f>DECEMBER!I26</f>
        <v>0</v>
      </c>
      <c r="I27" s="134">
        <f>DECEMBER!R26</f>
        <v>0</v>
      </c>
      <c r="J27" s="138">
        <f>DECEMBER!S26</f>
        <v>0</v>
      </c>
      <c r="K27" s="214">
        <f>DECEMBER!T26</f>
        <v>0</v>
      </c>
      <c r="L27" s="169">
        <f>DECEMBER!U26</f>
        <v>0</v>
      </c>
      <c r="M27" s="137">
        <f>DECEMBER!V26</f>
        <v>0</v>
      </c>
      <c r="N27" s="137">
        <f>DECEMBER!W26</f>
        <v>0</v>
      </c>
      <c r="O27" s="139">
        <f>DECEMBER!X26</f>
        <v>0</v>
      </c>
      <c r="P27" s="219">
        <f>DECEMBER!Y26</f>
        <v>0</v>
      </c>
      <c r="Q27" s="225" t="b">
        <f>IF(LEFT(DECEMBER!L26,1)="V",DECEMBER!R26+DECEMBER!U26)</f>
        <v>0</v>
      </c>
      <c r="R27" s="239">
        <f>DECEMBER!Z26</f>
        <v>0</v>
      </c>
      <c r="S27" s="240">
        <f>DECEMBER!AB26</f>
        <v>0</v>
      </c>
    </row>
    <row r="28" spans="1:19" ht="12.75" customHeight="1" x14ac:dyDescent="0.2">
      <c r="A28" s="717"/>
      <c r="B28" s="120">
        <f>DECEMBER!C27</f>
        <v>0</v>
      </c>
      <c r="C28" s="121">
        <f>DECEMBER!D27</f>
        <v>0</v>
      </c>
      <c r="D28" s="121">
        <f>DECEMBER!E27</f>
        <v>0</v>
      </c>
      <c r="E28" s="121">
        <f>DECEMBER!F27</f>
        <v>0</v>
      </c>
      <c r="F28" s="122">
        <f t="shared" si="0"/>
        <v>0</v>
      </c>
      <c r="G28" s="123">
        <f>DECEMBER!H27</f>
        <v>0</v>
      </c>
      <c r="H28" s="206">
        <f>DECEMBER!I27</f>
        <v>0</v>
      </c>
      <c r="I28" s="120">
        <f>DECEMBER!R27</f>
        <v>0</v>
      </c>
      <c r="J28" s="124">
        <f>DECEMBER!S27</f>
        <v>0</v>
      </c>
      <c r="K28" s="211">
        <f>DECEMBER!T27</f>
        <v>0</v>
      </c>
      <c r="L28" s="160">
        <f>DECEMBER!U27</f>
        <v>0</v>
      </c>
      <c r="M28" s="123">
        <f>DECEMBER!V27</f>
        <v>0</v>
      </c>
      <c r="N28" s="123">
        <f>DECEMBER!W27</f>
        <v>0</v>
      </c>
      <c r="O28" s="125">
        <f>DECEMBER!X27</f>
        <v>0</v>
      </c>
      <c r="P28" s="216">
        <f>DECEMBER!Y27</f>
        <v>0</v>
      </c>
      <c r="Q28" s="222" t="b">
        <f>IF(LEFT(DECEMBER!L27,1)="V",DECEMBER!R27+DECEMBER!U27)</f>
        <v>0</v>
      </c>
      <c r="R28" s="241">
        <f>DECEMBER!Z27</f>
        <v>0</v>
      </c>
      <c r="S28" s="242">
        <f>DECEMBER!AB27</f>
        <v>0</v>
      </c>
    </row>
    <row r="29" spans="1:19" ht="12.75" customHeight="1" x14ac:dyDescent="0.2">
      <c r="A29" s="717"/>
      <c r="B29" s="120">
        <f>DECEMBER!C28</f>
        <v>0</v>
      </c>
      <c r="C29" s="121">
        <f>DECEMBER!D28</f>
        <v>0</v>
      </c>
      <c r="D29" s="121">
        <f>DECEMBER!E28</f>
        <v>0</v>
      </c>
      <c r="E29" s="121">
        <f>DECEMBER!F28</f>
        <v>0</v>
      </c>
      <c r="F29" s="122">
        <f t="shared" si="0"/>
        <v>0</v>
      </c>
      <c r="G29" s="123">
        <f>DECEMBER!H28</f>
        <v>0</v>
      </c>
      <c r="H29" s="206">
        <f>DECEMBER!I28</f>
        <v>0</v>
      </c>
      <c r="I29" s="120">
        <f>DECEMBER!R28</f>
        <v>0</v>
      </c>
      <c r="J29" s="124">
        <f>DECEMBER!S28</f>
        <v>0</v>
      </c>
      <c r="K29" s="211">
        <f>DECEMBER!T28</f>
        <v>0</v>
      </c>
      <c r="L29" s="160">
        <f>DECEMBER!U28</f>
        <v>0</v>
      </c>
      <c r="M29" s="123">
        <f>DECEMBER!V28</f>
        <v>0</v>
      </c>
      <c r="N29" s="123">
        <f>DECEMBER!W28</f>
        <v>0</v>
      </c>
      <c r="O29" s="125">
        <f>DECEMBER!X28</f>
        <v>0</v>
      </c>
      <c r="P29" s="216">
        <f>DECEMBER!Y28</f>
        <v>0</v>
      </c>
      <c r="Q29" s="222" t="b">
        <f>IF(LEFT(DECEMBER!L28,1)="V",DECEMBER!R28+DECEMBER!U28)</f>
        <v>0</v>
      </c>
      <c r="R29" s="241">
        <f>DECEMBER!Z28</f>
        <v>0</v>
      </c>
      <c r="S29" s="242">
        <f>DECEMBER!AB28</f>
        <v>0</v>
      </c>
    </row>
    <row r="30" spans="1:19" ht="12.75" customHeight="1" x14ac:dyDescent="0.2">
      <c r="A30" s="717"/>
      <c r="B30" s="120">
        <f>DECEMBER!C29</f>
        <v>0</v>
      </c>
      <c r="C30" s="121">
        <f>DECEMBER!D29</f>
        <v>0</v>
      </c>
      <c r="D30" s="121">
        <f>DECEMBER!E29</f>
        <v>0</v>
      </c>
      <c r="E30" s="121">
        <f>DECEMBER!F29</f>
        <v>0</v>
      </c>
      <c r="F30" s="122">
        <f t="shared" si="0"/>
        <v>0</v>
      </c>
      <c r="G30" s="123">
        <f>DECEMBER!H29</f>
        <v>0</v>
      </c>
      <c r="H30" s="206">
        <f>DECEMBER!I29</f>
        <v>0</v>
      </c>
      <c r="I30" s="120">
        <f>DECEMBER!R29</f>
        <v>0</v>
      </c>
      <c r="J30" s="124">
        <f>DECEMBER!S29</f>
        <v>0</v>
      </c>
      <c r="K30" s="211">
        <f>DECEMBER!T29</f>
        <v>0</v>
      </c>
      <c r="L30" s="160">
        <f>DECEMBER!U29</f>
        <v>0</v>
      </c>
      <c r="M30" s="123">
        <f>DECEMBER!V29</f>
        <v>0</v>
      </c>
      <c r="N30" s="123">
        <f>DECEMBER!W29</f>
        <v>0</v>
      </c>
      <c r="O30" s="125">
        <f>DECEMBER!X29</f>
        <v>0</v>
      </c>
      <c r="P30" s="216">
        <f>DECEMBER!Y29</f>
        <v>0</v>
      </c>
      <c r="Q30" s="222" t="b">
        <f>IF(LEFT(DECEMBER!L29,1)="V",DECEMBER!R29+DECEMBER!U29)</f>
        <v>0</v>
      </c>
      <c r="R30" s="241">
        <f>DECEMBER!Z29</f>
        <v>0</v>
      </c>
      <c r="S30" s="242">
        <f>DECEMBER!AB29</f>
        <v>0</v>
      </c>
    </row>
    <row r="31" spans="1:19" ht="13.5" customHeight="1" thickBot="1" x14ac:dyDescent="0.25">
      <c r="A31" s="718"/>
      <c r="B31" s="141" t="e">
        <f>DECEMBER!C30</f>
        <v>#REF!</v>
      </c>
      <c r="C31" s="142">
        <f>DECEMBER!D30</f>
        <v>0</v>
      </c>
      <c r="D31" s="142">
        <f>DECEMBER!E30</f>
        <v>0</v>
      </c>
      <c r="E31" s="142">
        <f>DECEMBER!F30</f>
        <v>0</v>
      </c>
      <c r="F31" s="143">
        <f t="shared" si="0"/>
        <v>0</v>
      </c>
      <c r="G31" s="144">
        <f>DECEMBER!H30</f>
        <v>0</v>
      </c>
      <c r="H31" s="207">
        <f>DECEMBER!I30</f>
        <v>0</v>
      </c>
      <c r="I31" s="141">
        <f>DECEMBER!R30</f>
        <v>0</v>
      </c>
      <c r="J31" s="145">
        <f>DECEMBER!S30</f>
        <v>0</v>
      </c>
      <c r="K31" s="212">
        <f>DECEMBER!T30</f>
        <v>0</v>
      </c>
      <c r="L31" s="168">
        <f>DECEMBER!U30</f>
        <v>0</v>
      </c>
      <c r="M31" s="144">
        <f>DECEMBER!V30</f>
        <v>0</v>
      </c>
      <c r="N31" s="144">
        <f>DECEMBER!W30</f>
        <v>0</v>
      </c>
      <c r="O31" s="146">
        <f>DECEMBER!X30</f>
        <v>0</v>
      </c>
      <c r="P31" s="217">
        <f>DECEMBER!Y30</f>
        <v>0</v>
      </c>
      <c r="Q31" s="223" t="b">
        <f>IF(LEFT(DECEMBER!L30,1)="V",DECEMBER!R30+DECEMBER!U30)</f>
        <v>0</v>
      </c>
      <c r="R31" s="243">
        <f>DECEMBER!Z30</f>
        <v>0</v>
      </c>
      <c r="S31" s="244">
        <f>DECEMBER!AB30</f>
        <v>0</v>
      </c>
    </row>
    <row r="32" spans="1:19" ht="12.75" customHeight="1" x14ac:dyDescent="0.2">
      <c r="A32" s="716">
        <f>DECEMBER!B31</f>
        <v>43074</v>
      </c>
      <c r="B32" s="113">
        <f>DECEMBER!C31</f>
        <v>0</v>
      </c>
      <c r="C32" s="114">
        <f>DECEMBER!D31</f>
        <v>0</v>
      </c>
      <c r="D32" s="114">
        <f>DECEMBER!E31</f>
        <v>0</v>
      </c>
      <c r="E32" s="114">
        <f>DECEMBER!F31</f>
        <v>0</v>
      </c>
      <c r="F32" s="115">
        <f t="shared" si="0"/>
        <v>0</v>
      </c>
      <c r="G32" s="116">
        <f>DECEMBER!H31</f>
        <v>0</v>
      </c>
      <c r="H32" s="205">
        <f>DECEMBER!I31</f>
        <v>0</v>
      </c>
      <c r="I32" s="113">
        <f>DECEMBER!R31</f>
        <v>0</v>
      </c>
      <c r="J32" s="117">
        <f>DECEMBER!S31</f>
        <v>0</v>
      </c>
      <c r="K32" s="210">
        <f>DECEMBER!T31</f>
        <v>0</v>
      </c>
      <c r="L32" s="159">
        <f>DECEMBER!U31</f>
        <v>0</v>
      </c>
      <c r="M32" s="116">
        <f>DECEMBER!V31</f>
        <v>0</v>
      </c>
      <c r="N32" s="116">
        <f>DECEMBER!W31</f>
        <v>0</v>
      </c>
      <c r="O32" s="118">
        <f>DECEMBER!X31</f>
        <v>0</v>
      </c>
      <c r="P32" s="215">
        <f>DECEMBER!Y31</f>
        <v>0</v>
      </c>
      <c r="Q32" s="221" t="b">
        <f>IF(LEFT(DECEMBER!L31,1)="V",DECEMBER!R31+DECEMBER!U31)</f>
        <v>0</v>
      </c>
      <c r="R32" s="247">
        <f>DECEMBER!Z31</f>
        <v>0</v>
      </c>
      <c r="S32" s="248">
        <f>DECEMBER!AB31</f>
        <v>0</v>
      </c>
    </row>
    <row r="33" spans="1:19" ht="12.75" customHeight="1" x14ac:dyDescent="0.2">
      <c r="A33" s="717"/>
      <c r="B33" s="120">
        <f>DECEMBER!C32</f>
        <v>0</v>
      </c>
      <c r="C33" s="121">
        <f>DECEMBER!D32</f>
        <v>0</v>
      </c>
      <c r="D33" s="121">
        <f>DECEMBER!E32</f>
        <v>0</v>
      </c>
      <c r="E33" s="121">
        <f>DECEMBER!F32</f>
        <v>0</v>
      </c>
      <c r="F33" s="122">
        <f t="shared" si="0"/>
        <v>0</v>
      </c>
      <c r="G33" s="123">
        <f>DECEMBER!H32</f>
        <v>0</v>
      </c>
      <c r="H33" s="206">
        <f>DECEMBER!I32</f>
        <v>0</v>
      </c>
      <c r="I33" s="120">
        <f>DECEMBER!R32</f>
        <v>0</v>
      </c>
      <c r="J33" s="124">
        <f>DECEMBER!S32</f>
        <v>0</v>
      </c>
      <c r="K33" s="211">
        <f>DECEMBER!T32</f>
        <v>0</v>
      </c>
      <c r="L33" s="160">
        <f>DECEMBER!U32</f>
        <v>0</v>
      </c>
      <c r="M33" s="123">
        <f>DECEMBER!V32</f>
        <v>0</v>
      </c>
      <c r="N33" s="123">
        <f>DECEMBER!W32</f>
        <v>0</v>
      </c>
      <c r="O33" s="125">
        <f>DECEMBER!X32</f>
        <v>0</v>
      </c>
      <c r="P33" s="216">
        <f>DECEMBER!Y32</f>
        <v>0</v>
      </c>
      <c r="Q33" s="222" t="b">
        <f>IF(LEFT(DECEMBER!L32,1)="V",DECEMBER!R32+DECEMBER!U32)</f>
        <v>0</v>
      </c>
      <c r="R33" s="241">
        <f>DECEMBER!Z32</f>
        <v>0</v>
      </c>
      <c r="S33" s="242">
        <f>DECEMBER!AB32</f>
        <v>0</v>
      </c>
    </row>
    <row r="34" spans="1:19" ht="12.75" customHeight="1" x14ac:dyDescent="0.2">
      <c r="A34" s="717"/>
      <c r="B34" s="120">
        <f>DECEMBER!C33</f>
        <v>0</v>
      </c>
      <c r="C34" s="121">
        <f>DECEMBER!D33</f>
        <v>0</v>
      </c>
      <c r="D34" s="121">
        <f>DECEMBER!E33</f>
        <v>0</v>
      </c>
      <c r="E34" s="121">
        <f>DECEMBER!F33</f>
        <v>0</v>
      </c>
      <c r="F34" s="122">
        <f t="shared" si="0"/>
        <v>0</v>
      </c>
      <c r="G34" s="123">
        <f>DECEMBER!H33</f>
        <v>0</v>
      </c>
      <c r="H34" s="206">
        <f>DECEMBER!I33</f>
        <v>0</v>
      </c>
      <c r="I34" s="120">
        <f>DECEMBER!R33</f>
        <v>0</v>
      </c>
      <c r="J34" s="124">
        <f>DECEMBER!S33</f>
        <v>0</v>
      </c>
      <c r="K34" s="211">
        <f>DECEMBER!T33</f>
        <v>0</v>
      </c>
      <c r="L34" s="160">
        <f>DECEMBER!U33</f>
        <v>0</v>
      </c>
      <c r="M34" s="123">
        <f>DECEMBER!V33</f>
        <v>0</v>
      </c>
      <c r="N34" s="123">
        <f>DECEMBER!W33</f>
        <v>0</v>
      </c>
      <c r="O34" s="125">
        <f>DECEMBER!X33</f>
        <v>0</v>
      </c>
      <c r="P34" s="216">
        <f>DECEMBER!Y33</f>
        <v>0</v>
      </c>
      <c r="Q34" s="222" t="b">
        <f>IF(LEFT(DECEMBER!L33,1)="V",DECEMBER!R33+DECEMBER!U33)</f>
        <v>0</v>
      </c>
      <c r="R34" s="241">
        <f>DECEMBER!Z33</f>
        <v>0</v>
      </c>
      <c r="S34" s="242">
        <f>DECEMBER!AB33</f>
        <v>0</v>
      </c>
    </row>
    <row r="35" spans="1:19" ht="12.75" customHeight="1" x14ac:dyDescent="0.2">
      <c r="A35" s="717"/>
      <c r="B35" s="120">
        <f>DECEMBER!C34</f>
        <v>0</v>
      </c>
      <c r="C35" s="121">
        <f>DECEMBER!D34</f>
        <v>0</v>
      </c>
      <c r="D35" s="121">
        <f>DECEMBER!E34</f>
        <v>0</v>
      </c>
      <c r="E35" s="121">
        <f>DECEMBER!F34</f>
        <v>0</v>
      </c>
      <c r="F35" s="122">
        <f t="shared" si="0"/>
        <v>0</v>
      </c>
      <c r="G35" s="123">
        <f>DECEMBER!H34</f>
        <v>0</v>
      </c>
      <c r="H35" s="206">
        <f>DECEMBER!I34</f>
        <v>0</v>
      </c>
      <c r="I35" s="120">
        <f>DECEMBER!R34</f>
        <v>0</v>
      </c>
      <c r="J35" s="124">
        <f>DECEMBER!S34</f>
        <v>0</v>
      </c>
      <c r="K35" s="211">
        <f>DECEMBER!T34</f>
        <v>0</v>
      </c>
      <c r="L35" s="160">
        <f>DECEMBER!U34</f>
        <v>0</v>
      </c>
      <c r="M35" s="123">
        <f>DECEMBER!V34</f>
        <v>0</v>
      </c>
      <c r="N35" s="123">
        <f>DECEMBER!W34</f>
        <v>0</v>
      </c>
      <c r="O35" s="125">
        <f>DECEMBER!X34</f>
        <v>0</v>
      </c>
      <c r="P35" s="216">
        <f>DECEMBER!Y34</f>
        <v>0</v>
      </c>
      <c r="Q35" s="222" t="b">
        <f>IF(LEFT(DECEMBER!L34,1)="V",DECEMBER!R34+DECEMBER!U34)</f>
        <v>0</v>
      </c>
      <c r="R35" s="241">
        <f>DECEMBER!Z34</f>
        <v>0</v>
      </c>
      <c r="S35" s="242">
        <f>DECEMBER!AB34</f>
        <v>0</v>
      </c>
    </row>
    <row r="36" spans="1:19" ht="13.5" customHeight="1" thickBot="1" x14ac:dyDescent="0.25">
      <c r="A36" s="718"/>
      <c r="B36" s="127" t="e">
        <f>DECEMBER!C35</f>
        <v>#REF!</v>
      </c>
      <c r="C36" s="128">
        <f>DECEMBER!D35</f>
        <v>0</v>
      </c>
      <c r="D36" s="128">
        <f>DECEMBER!E35</f>
        <v>0</v>
      </c>
      <c r="E36" s="128">
        <f>DECEMBER!F35</f>
        <v>0</v>
      </c>
      <c r="F36" s="129">
        <f t="shared" si="0"/>
        <v>0</v>
      </c>
      <c r="G36" s="130">
        <f>DECEMBER!H35</f>
        <v>0</v>
      </c>
      <c r="H36" s="208">
        <f>DECEMBER!I35</f>
        <v>0</v>
      </c>
      <c r="I36" s="127">
        <f>DECEMBER!R35</f>
        <v>0</v>
      </c>
      <c r="J36" s="131">
        <f>DECEMBER!S35</f>
        <v>0</v>
      </c>
      <c r="K36" s="213">
        <f>DECEMBER!T35</f>
        <v>0</v>
      </c>
      <c r="L36" s="161">
        <f>DECEMBER!U35</f>
        <v>0</v>
      </c>
      <c r="M36" s="130">
        <f>DECEMBER!V35</f>
        <v>0</v>
      </c>
      <c r="N36" s="130">
        <f>DECEMBER!W35</f>
        <v>0</v>
      </c>
      <c r="O36" s="132">
        <f>DECEMBER!X35</f>
        <v>0</v>
      </c>
      <c r="P36" s="218">
        <f>DECEMBER!Y35</f>
        <v>0</v>
      </c>
      <c r="Q36" s="224" t="b">
        <f>IF(LEFT(DECEMBER!L35,1)="V",DECEMBER!R35+DECEMBER!U35)</f>
        <v>0</v>
      </c>
      <c r="R36" s="245">
        <f>DECEMBER!Z35</f>
        <v>0</v>
      </c>
      <c r="S36" s="246">
        <f>DECEMBER!AB35</f>
        <v>0</v>
      </c>
    </row>
    <row r="37" spans="1:19" ht="12.75" customHeight="1" x14ac:dyDescent="0.2">
      <c r="A37" s="716">
        <f>DECEMBER!B36</f>
        <v>43075</v>
      </c>
      <c r="B37" s="134">
        <f>DECEMBER!C36</f>
        <v>0</v>
      </c>
      <c r="C37" s="135">
        <f>DECEMBER!D36</f>
        <v>0</v>
      </c>
      <c r="D37" s="135">
        <f>DECEMBER!E36</f>
        <v>0</v>
      </c>
      <c r="E37" s="135">
        <f>DECEMBER!F36</f>
        <v>0</v>
      </c>
      <c r="F37" s="136">
        <f t="shared" si="0"/>
        <v>0</v>
      </c>
      <c r="G37" s="137">
        <f>DECEMBER!H36</f>
        <v>0</v>
      </c>
      <c r="H37" s="209">
        <f>DECEMBER!I36</f>
        <v>0</v>
      </c>
      <c r="I37" s="134">
        <f>DECEMBER!R36</f>
        <v>0</v>
      </c>
      <c r="J37" s="138">
        <f>DECEMBER!S36</f>
        <v>0</v>
      </c>
      <c r="K37" s="214">
        <f>DECEMBER!T36</f>
        <v>0</v>
      </c>
      <c r="L37" s="169">
        <f>DECEMBER!U36</f>
        <v>0</v>
      </c>
      <c r="M37" s="137">
        <f>DECEMBER!V36</f>
        <v>0</v>
      </c>
      <c r="N37" s="137">
        <f>DECEMBER!W36</f>
        <v>0</v>
      </c>
      <c r="O37" s="139">
        <f>DECEMBER!X36</f>
        <v>0</v>
      </c>
      <c r="P37" s="219">
        <f>DECEMBER!Y36</f>
        <v>0</v>
      </c>
      <c r="Q37" s="225" t="b">
        <f>IF(LEFT(DECEMBER!L36,1)="V",DECEMBER!R36+DECEMBER!U36)</f>
        <v>0</v>
      </c>
      <c r="R37" s="239">
        <f>DECEMBER!Z36</f>
        <v>0</v>
      </c>
      <c r="S37" s="240">
        <f>DECEMBER!AB36</f>
        <v>0</v>
      </c>
    </row>
    <row r="38" spans="1:19" ht="12.75" customHeight="1" x14ac:dyDescent="0.2">
      <c r="A38" s="717"/>
      <c r="B38" s="120">
        <f>DECEMBER!C37</f>
        <v>0</v>
      </c>
      <c r="C38" s="121">
        <f>DECEMBER!D37</f>
        <v>0</v>
      </c>
      <c r="D38" s="121">
        <f>DECEMBER!E37</f>
        <v>0</v>
      </c>
      <c r="E38" s="121">
        <f>DECEMBER!F37</f>
        <v>0</v>
      </c>
      <c r="F38" s="122">
        <f t="shared" si="0"/>
        <v>0</v>
      </c>
      <c r="G38" s="123">
        <f>DECEMBER!H37</f>
        <v>0</v>
      </c>
      <c r="H38" s="206">
        <f>DECEMBER!I37</f>
        <v>0</v>
      </c>
      <c r="I38" s="120">
        <f>DECEMBER!R37</f>
        <v>0</v>
      </c>
      <c r="J38" s="124">
        <f>DECEMBER!S37</f>
        <v>0</v>
      </c>
      <c r="K38" s="211">
        <f>DECEMBER!T37</f>
        <v>0</v>
      </c>
      <c r="L38" s="160">
        <f>DECEMBER!U37</f>
        <v>0</v>
      </c>
      <c r="M38" s="123">
        <f>DECEMBER!V37</f>
        <v>0</v>
      </c>
      <c r="N38" s="123">
        <f>DECEMBER!W37</f>
        <v>0</v>
      </c>
      <c r="O38" s="125">
        <f>DECEMBER!X37</f>
        <v>0</v>
      </c>
      <c r="P38" s="216">
        <f>DECEMBER!Y37</f>
        <v>0</v>
      </c>
      <c r="Q38" s="222" t="b">
        <f>IF(LEFT(DECEMBER!L37,1)="V",DECEMBER!R37+DECEMBER!U37)</f>
        <v>0</v>
      </c>
      <c r="R38" s="241">
        <f>DECEMBER!Z37</f>
        <v>0</v>
      </c>
      <c r="S38" s="242">
        <f>DECEMBER!AB37</f>
        <v>0</v>
      </c>
    </row>
    <row r="39" spans="1:19" ht="12.75" customHeight="1" x14ac:dyDescent="0.2">
      <c r="A39" s="717"/>
      <c r="B39" s="120">
        <f>DECEMBER!C38</f>
        <v>0</v>
      </c>
      <c r="C39" s="121">
        <f>DECEMBER!D38</f>
        <v>0</v>
      </c>
      <c r="D39" s="121">
        <f>DECEMBER!E38</f>
        <v>0</v>
      </c>
      <c r="E39" s="121">
        <f>DECEMBER!F38</f>
        <v>0</v>
      </c>
      <c r="F39" s="122">
        <f t="shared" si="0"/>
        <v>0</v>
      </c>
      <c r="G39" s="123">
        <f>DECEMBER!H38</f>
        <v>0</v>
      </c>
      <c r="H39" s="206">
        <f>DECEMBER!I38</f>
        <v>0</v>
      </c>
      <c r="I39" s="120">
        <f>DECEMBER!R38</f>
        <v>0</v>
      </c>
      <c r="J39" s="124">
        <f>DECEMBER!S38</f>
        <v>0</v>
      </c>
      <c r="K39" s="211">
        <f>DECEMBER!T38</f>
        <v>0</v>
      </c>
      <c r="L39" s="160">
        <f>DECEMBER!U38</f>
        <v>0</v>
      </c>
      <c r="M39" s="123">
        <f>DECEMBER!V38</f>
        <v>0</v>
      </c>
      <c r="N39" s="123">
        <f>DECEMBER!W38</f>
        <v>0</v>
      </c>
      <c r="O39" s="125">
        <f>DECEMBER!X38</f>
        <v>0</v>
      </c>
      <c r="P39" s="216">
        <f>DECEMBER!Y38</f>
        <v>0</v>
      </c>
      <c r="Q39" s="222" t="b">
        <f>IF(LEFT(DECEMBER!L38,1)="V",DECEMBER!R38+DECEMBER!U38)</f>
        <v>0</v>
      </c>
      <c r="R39" s="241">
        <f>DECEMBER!Z38</f>
        <v>0</v>
      </c>
      <c r="S39" s="242">
        <f>DECEMBER!AB38</f>
        <v>0</v>
      </c>
    </row>
    <row r="40" spans="1:19" ht="12.75" customHeight="1" x14ac:dyDescent="0.2">
      <c r="A40" s="717"/>
      <c r="B40" s="120">
        <f>DECEMBER!C39</f>
        <v>0</v>
      </c>
      <c r="C40" s="121">
        <f>DECEMBER!D39</f>
        <v>0</v>
      </c>
      <c r="D40" s="121">
        <f>DECEMBER!E39</f>
        <v>0</v>
      </c>
      <c r="E40" s="121">
        <f>DECEMBER!F39</f>
        <v>0</v>
      </c>
      <c r="F40" s="122">
        <f t="shared" si="0"/>
        <v>0</v>
      </c>
      <c r="G40" s="123">
        <f>DECEMBER!H39</f>
        <v>0</v>
      </c>
      <c r="H40" s="206">
        <f>DECEMBER!I39</f>
        <v>0</v>
      </c>
      <c r="I40" s="120">
        <f>DECEMBER!R39</f>
        <v>0</v>
      </c>
      <c r="J40" s="124">
        <f>DECEMBER!S39</f>
        <v>0</v>
      </c>
      <c r="K40" s="211">
        <f>DECEMBER!T39</f>
        <v>0</v>
      </c>
      <c r="L40" s="160">
        <f>DECEMBER!U39</f>
        <v>0</v>
      </c>
      <c r="M40" s="123">
        <f>DECEMBER!V39</f>
        <v>0</v>
      </c>
      <c r="N40" s="123">
        <f>DECEMBER!W39</f>
        <v>0</v>
      </c>
      <c r="O40" s="125">
        <f>DECEMBER!X39</f>
        <v>0</v>
      </c>
      <c r="P40" s="216">
        <f>DECEMBER!Y39</f>
        <v>0</v>
      </c>
      <c r="Q40" s="222" t="b">
        <f>IF(LEFT(DECEMBER!L39,1)="V",DECEMBER!R39+DECEMBER!U39)</f>
        <v>0</v>
      </c>
      <c r="R40" s="241">
        <f>DECEMBER!Z39</f>
        <v>0</v>
      </c>
      <c r="S40" s="242">
        <f>DECEMBER!AB39</f>
        <v>0</v>
      </c>
    </row>
    <row r="41" spans="1:19" ht="13.5" customHeight="1" thickBot="1" x14ac:dyDescent="0.25">
      <c r="A41" s="718"/>
      <c r="B41" s="141" t="e">
        <f>DECEMBER!C40</f>
        <v>#REF!</v>
      </c>
      <c r="C41" s="142">
        <f>DECEMBER!D40</f>
        <v>0</v>
      </c>
      <c r="D41" s="142">
        <f>DECEMBER!E40</f>
        <v>0</v>
      </c>
      <c r="E41" s="142">
        <f>DECEMBER!F40</f>
        <v>0</v>
      </c>
      <c r="F41" s="143">
        <f t="shared" si="0"/>
        <v>0</v>
      </c>
      <c r="G41" s="144">
        <f>DECEMBER!H40</f>
        <v>0</v>
      </c>
      <c r="H41" s="207">
        <f>DECEMBER!I40</f>
        <v>0</v>
      </c>
      <c r="I41" s="141">
        <f>DECEMBER!R40</f>
        <v>0</v>
      </c>
      <c r="J41" s="145">
        <f>DECEMBER!S40</f>
        <v>0</v>
      </c>
      <c r="K41" s="212">
        <f>DECEMBER!T40</f>
        <v>0</v>
      </c>
      <c r="L41" s="168">
        <f>DECEMBER!U40</f>
        <v>0</v>
      </c>
      <c r="M41" s="144">
        <f>DECEMBER!V40</f>
        <v>0</v>
      </c>
      <c r="N41" s="144">
        <f>DECEMBER!W40</f>
        <v>0</v>
      </c>
      <c r="O41" s="146">
        <f>DECEMBER!X40</f>
        <v>0</v>
      </c>
      <c r="P41" s="217">
        <f>DECEMBER!Y40</f>
        <v>0</v>
      </c>
      <c r="Q41" s="223" t="b">
        <f>IF(LEFT(DECEMBER!L40,1)="V",DECEMBER!R40+DECEMBER!U40)</f>
        <v>0</v>
      </c>
      <c r="R41" s="243">
        <f>DECEMBER!Z40</f>
        <v>0</v>
      </c>
      <c r="S41" s="244">
        <f>DECEMBER!AB40</f>
        <v>0</v>
      </c>
    </row>
    <row r="42" spans="1:19" ht="12.75" customHeight="1" x14ac:dyDescent="0.2">
      <c r="A42" s="716">
        <f>DECEMBER!B41</f>
        <v>43076</v>
      </c>
      <c r="B42" s="113">
        <f>DECEMBER!C41</f>
        <v>0</v>
      </c>
      <c r="C42" s="114">
        <f>DECEMBER!D41</f>
        <v>0</v>
      </c>
      <c r="D42" s="114">
        <f>DECEMBER!E41</f>
        <v>0</v>
      </c>
      <c r="E42" s="114">
        <f>DECEMBER!F41</f>
        <v>0</v>
      </c>
      <c r="F42" s="115">
        <f t="shared" si="0"/>
        <v>0</v>
      </c>
      <c r="G42" s="116">
        <f>DECEMBER!H41</f>
        <v>0</v>
      </c>
      <c r="H42" s="205">
        <f>DECEMBER!I41</f>
        <v>0</v>
      </c>
      <c r="I42" s="113">
        <f>DECEMBER!R41</f>
        <v>0</v>
      </c>
      <c r="J42" s="117">
        <f>DECEMBER!S41</f>
        <v>0</v>
      </c>
      <c r="K42" s="210">
        <f>DECEMBER!T41</f>
        <v>0</v>
      </c>
      <c r="L42" s="159">
        <f>DECEMBER!U41</f>
        <v>0</v>
      </c>
      <c r="M42" s="116">
        <f>DECEMBER!V41</f>
        <v>0</v>
      </c>
      <c r="N42" s="116">
        <f>DECEMBER!W41</f>
        <v>0</v>
      </c>
      <c r="O42" s="118">
        <f>DECEMBER!X41</f>
        <v>0</v>
      </c>
      <c r="P42" s="215">
        <f>DECEMBER!Y41</f>
        <v>0</v>
      </c>
      <c r="Q42" s="221" t="b">
        <f>IF(LEFT(DECEMBER!L41,1)="V",DECEMBER!R41+DECEMBER!U41)</f>
        <v>0</v>
      </c>
      <c r="R42" s="239">
        <f>DECEMBER!Z41</f>
        <v>0</v>
      </c>
      <c r="S42" s="240">
        <f>DECEMBER!AB41</f>
        <v>0</v>
      </c>
    </row>
    <row r="43" spans="1:19" ht="12.75" customHeight="1" x14ac:dyDescent="0.2">
      <c r="A43" s="717"/>
      <c r="B43" s="120">
        <f>DECEMBER!C42</f>
        <v>0</v>
      </c>
      <c r="C43" s="121">
        <f>DECEMBER!D42</f>
        <v>0</v>
      </c>
      <c r="D43" s="121">
        <f>DECEMBER!E42</f>
        <v>0</v>
      </c>
      <c r="E43" s="121">
        <f>DECEMBER!F42</f>
        <v>0</v>
      </c>
      <c r="F43" s="122">
        <f t="shared" si="0"/>
        <v>0</v>
      </c>
      <c r="G43" s="123">
        <f>DECEMBER!H42</f>
        <v>0</v>
      </c>
      <c r="H43" s="206">
        <f>DECEMBER!I42</f>
        <v>0</v>
      </c>
      <c r="I43" s="120">
        <f>DECEMBER!R42</f>
        <v>0</v>
      </c>
      <c r="J43" s="124">
        <f>DECEMBER!S42</f>
        <v>0</v>
      </c>
      <c r="K43" s="211">
        <f>DECEMBER!T42</f>
        <v>0</v>
      </c>
      <c r="L43" s="160">
        <f>DECEMBER!U42</f>
        <v>0</v>
      </c>
      <c r="M43" s="123">
        <f>DECEMBER!V42</f>
        <v>0</v>
      </c>
      <c r="N43" s="123">
        <f>DECEMBER!W42</f>
        <v>0</v>
      </c>
      <c r="O43" s="125">
        <f>DECEMBER!X42</f>
        <v>0</v>
      </c>
      <c r="P43" s="216">
        <f>DECEMBER!Y42</f>
        <v>0</v>
      </c>
      <c r="Q43" s="222" t="b">
        <f>IF(LEFT(DECEMBER!L42,1)="V",DECEMBER!R42+DECEMBER!U42)</f>
        <v>0</v>
      </c>
      <c r="R43" s="241">
        <f>DECEMBER!Z42</f>
        <v>0</v>
      </c>
      <c r="S43" s="242">
        <f>DECEMBER!AB42</f>
        <v>0</v>
      </c>
    </row>
    <row r="44" spans="1:19" ht="12.75" customHeight="1" x14ac:dyDescent="0.2">
      <c r="A44" s="717"/>
      <c r="B44" s="120">
        <f>DECEMBER!C43</f>
        <v>0</v>
      </c>
      <c r="C44" s="121">
        <f>DECEMBER!D43</f>
        <v>0</v>
      </c>
      <c r="D44" s="121">
        <f>DECEMBER!E43</f>
        <v>0</v>
      </c>
      <c r="E44" s="121">
        <f>DECEMBER!F43</f>
        <v>0</v>
      </c>
      <c r="F44" s="122">
        <f t="shared" si="0"/>
        <v>0</v>
      </c>
      <c r="G44" s="123">
        <f>DECEMBER!H43</f>
        <v>0</v>
      </c>
      <c r="H44" s="206">
        <f>DECEMBER!I43</f>
        <v>0</v>
      </c>
      <c r="I44" s="120">
        <f>DECEMBER!R43</f>
        <v>0</v>
      </c>
      <c r="J44" s="124">
        <f>DECEMBER!S43</f>
        <v>0</v>
      </c>
      <c r="K44" s="211">
        <f>DECEMBER!T43</f>
        <v>0</v>
      </c>
      <c r="L44" s="160">
        <f>DECEMBER!U43</f>
        <v>0</v>
      </c>
      <c r="M44" s="123">
        <f>DECEMBER!V43</f>
        <v>0</v>
      </c>
      <c r="N44" s="123">
        <f>DECEMBER!W43</f>
        <v>0</v>
      </c>
      <c r="O44" s="125">
        <f>DECEMBER!X43</f>
        <v>0</v>
      </c>
      <c r="P44" s="216">
        <f>DECEMBER!Y43</f>
        <v>0</v>
      </c>
      <c r="Q44" s="222" t="b">
        <f>IF(LEFT(DECEMBER!L43,1)="V",DECEMBER!R43+DECEMBER!U43)</f>
        <v>0</v>
      </c>
      <c r="R44" s="241">
        <f>DECEMBER!Z43</f>
        <v>0</v>
      </c>
      <c r="S44" s="242">
        <f>DECEMBER!AB43</f>
        <v>0</v>
      </c>
    </row>
    <row r="45" spans="1:19" ht="12.75" customHeight="1" x14ac:dyDescent="0.2">
      <c r="A45" s="717"/>
      <c r="B45" s="120">
        <f>DECEMBER!C44</f>
        <v>0</v>
      </c>
      <c r="C45" s="121">
        <f>DECEMBER!D44</f>
        <v>0</v>
      </c>
      <c r="D45" s="121">
        <f>DECEMBER!E44</f>
        <v>0</v>
      </c>
      <c r="E45" s="121">
        <f>DECEMBER!F44</f>
        <v>0</v>
      </c>
      <c r="F45" s="122">
        <f t="shared" si="0"/>
        <v>0</v>
      </c>
      <c r="G45" s="123">
        <f>DECEMBER!H44</f>
        <v>0</v>
      </c>
      <c r="H45" s="206">
        <f>DECEMBER!I44</f>
        <v>0</v>
      </c>
      <c r="I45" s="120">
        <f>DECEMBER!R44</f>
        <v>0</v>
      </c>
      <c r="J45" s="124">
        <f>DECEMBER!S44</f>
        <v>0</v>
      </c>
      <c r="K45" s="211">
        <f>DECEMBER!T44</f>
        <v>0</v>
      </c>
      <c r="L45" s="160">
        <f>DECEMBER!U44</f>
        <v>0</v>
      </c>
      <c r="M45" s="123">
        <f>DECEMBER!V44</f>
        <v>0</v>
      </c>
      <c r="N45" s="123">
        <f>DECEMBER!W44</f>
        <v>0</v>
      </c>
      <c r="O45" s="125">
        <f>DECEMBER!X44</f>
        <v>0</v>
      </c>
      <c r="P45" s="216">
        <f>DECEMBER!Y44</f>
        <v>0</v>
      </c>
      <c r="Q45" s="222" t="b">
        <f>IF(LEFT(DECEMBER!L44,1)="V",DECEMBER!R44+DECEMBER!U44)</f>
        <v>0</v>
      </c>
      <c r="R45" s="241">
        <f>DECEMBER!Z44</f>
        <v>0</v>
      </c>
      <c r="S45" s="242">
        <f>DECEMBER!AB44</f>
        <v>0</v>
      </c>
    </row>
    <row r="46" spans="1:19" ht="13.5" customHeight="1" thickBot="1" x14ac:dyDescent="0.25">
      <c r="A46" s="718"/>
      <c r="B46" s="127" t="e">
        <f>DECEMBER!C45</f>
        <v>#REF!</v>
      </c>
      <c r="C46" s="128">
        <f>DECEMBER!D45</f>
        <v>0</v>
      </c>
      <c r="D46" s="128">
        <f>DECEMBER!E45</f>
        <v>0</v>
      </c>
      <c r="E46" s="128">
        <f>DECEMBER!F45</f>
        <v>0</v>
      </c>
      <c r="F46" s="129">
        <f t="shared" si="0"/>
        <v>0</v>
      </c>
      <c r="G46" s="130">
        <f>DECEMBER!H45</f>
        <v>0</v>
      </c>
      <c r="H46" s="208">
        <f>DECEMBER!I45</f>
        <v>0</v>
      </c>
      <c r="I46" s="127">
        <f>DECEMBER!R45</f>
        <v>0</v>
      </c>
      <c r="J46" s="131">
        <f>DECEMBER!S45</f>
        <v>0</v>
      </c>
      <c r="K46" s="213">
        <f>DECEMBER!T45</f>
        <v>0</v>
      </c>
      <c r="L46" s="161">
        <f>DECEMBER!U45</f>
        <v>0</v>
      </c>
      <c r="M46" s="130">
        <f>DECEMBER!V45</f>
        <v>0</v>
      </c>
      <c r="N46" s="130">
        <f>DECEMBER!W45</f>
        <v>0</v>
      </c>
      <c r="O46" s="132">
        <f>DECEMBER!X45</f>
        <v>0</v>
      </c>
      <c r="P46" s="218">
        <f>DECEMBER!Y45</f>
        <v>0</v>
      </c>
      <c r="Q46" s="224" t="b">
        <f>IF(LEFT(DECEMBER!L45,1)="V",DECEMBER!R45+DECEMBER!U45)</f>
        <v>0</v>
      </c>
      <c r="R46" s="243">
        <f>DECEMBER!Z45</f>
        <v>0</v>
      </c>
      <c r="S46" s="244">
        <f>DECEMBER!AB45</f>
        <v>0</v>
      </c>
    </row>
    <row r="47" spans="1:19" ht="12.75" customHeight="1" x14ac:dyDescent="0.2">
      <c r="A47" s="716">
        <f>DECEMBER!B46</f>
        <v>43077</v>
      </c>
      <c r="B47" s="113">
        <f>DECEMBER!C46</f>
        <v>0</v>
      </c>
      <c r="C47" s="114">
        <f>DECEMBER!D46</f>
        <v>0</v>
      </c>
      <c r="D47" s="114">
        <f>DECEMBER!E46</f>
        <v>0</v>
      </c>
      <c r="E47" s="114">
        <f>DECEMBER!F46</f>
        <v>0</v>
      </c>
      <c r="F47" s="115">
        <f t="shared" si="0"/>
        <v>0</v>
      </c>
      <c r="G47" s="116">
        <f>DECEMBER!H46</f>
        <v>0</v>
      </c>
      <c r="H47" s="205">
        <f>DECEMBER!I46</f>
        <v>0</v>
      </c>
      <c r="I47" s="113">
        <f>DECEMBER!R46</f>
        <v>0</v>
      </c>
      <c r="J47" s="117">
        <f>DECEMBER!S46</f>
        <v>0</v>
      </c>
      <c r="K47" s="210">
        <f>DECEMBER!T46</f>
        <v>0</v>
      </c>
      <c r="L47" s="159">
        <f>DECEMBER!U46</f>
        <v>0</v>
      </c>
      <c r="M47" s="116">
        <f>DECEMBER!V46</f>
        <v>0</v>
      </c>
      <c r="N47" s="116">
        <f>DECEMBER!W46</f>
        <v>0</v>
      </c>
      <c r="O47" s="118">
        <f>DECEMBER!X46</f>
        <v>0</v>
      </c>
      <c r="P47" s="215">
        <f>DECEMBER!Y46</f>
        <v>0</v>
      </c>
      <c r="Q47" s="221" t="b">
        <f>IF(LEFT(DECEMBER!L46,1)="V",DECEMBER!R46+DECEMBER!U46)</f>
        <v>0</v>
      </c>
      <c r="R47" s="239">
        <f>DECEMBER!Z46</f>
        <v>0</v>
      </c>
      <c r="S47" s="240">
        <f>DECEMBER!AB46</f>
        <v>0</v>
      </c>
    </row>
    <row r="48" spans="1:19" ht="12.75" customHeight="1" x14ac:dyDescent="0.2">
      <c r="A48" s="717"/>
      <c r="B48" s="120">
        <f>DECEMBER!C47</f>
        <v>0</v>
      </c>
      <c r="C48" s="121">
        <f>DECEMBER!D47</f>
        <v>0</v>
      </c>
      <c r="D48" s="121">
        <f>DECEMBER!E47</f>
        <v>0</v>
      </c>
      <c r="E48" s="121">
        <f>DECEMBER!F47</f>
        <v>0</v>
      </c>
      <c r="F48" s="122">
        <f t="shared" si="0"/>
        <v>0</v>
      </c>
      <c r="G48" s="123">
        <f>DECEMBER!H47</f>
        <v>0</v>
      </c>
      <c r="H48" s="206">
        <f>DECEMBER!I47</f>
        <v>0</v>
      </c>
      <c r="I48" s="120">
        <f>DECEMBER!R47</f>
        <v>0</v>
      </c>
      <c r="J48" s="124">
        <f>DECEMBER!S47</f>
        <v>0</v>
      </c>
      <c r="K48" s="211">
        <f>DECEMBER!T47</f>
        <v>0</v>
      </c>
      <c r="L48" s="160">
        <f>DECEMBER!U47</f>
        <v>0</v>
      </c>
      <c r="M48" s="123">
        <f>DECEMBER!V47</f>
        <v>0</v>
      </c>
      <c r="N48" s="123">
        <f>DECEMBER!W47</f>
        <v>0</v>
      </c>
      <c r="O48" s="125">
        <f>DECEMBER!X47</f>
        <v>0</v>
      </c>
      <c r="P48" s="216">
        <f>DECEMBER!Y47</f>
        <v>0</v>
      </c>
      <c r="Q48" s="222" t="b">
        <f>IF(LEFT(DECEMBER!L47,1)="V",DECEMBER!R47+DECEMBER!U47)</f>
        <v>0</v>
      </c>
      <c r="R48" s="241">
        <f>DECEMBER!Z47</f>
        <v>0</v>
      </c>
      <c r="S48" s="242">
        <f>DECEMBER!AB47</f>
        <v>0</v>
      </c>
    </row>
    <row r="49" spans="1:19" ht="12.75" customHeight="1" x14ac:dyDescent="0.2">
      <c r="A49" s="717"/>
      <c r="B49" s="120">
        <f>DECEMBER!C48</f>
        <v>0</v>
      </c>
      <c r="C49" s="121">
        <f>DECEMBER!D48</f>
        <v>0</v>
      </c>
      <c r="D49" s="121">
        <f>DECEMBER!E48</f>
        <v>0</v>
      </c>
      <c r="E49" s="121">
        <f>DECEMBER!F48</f>
        <v>0</v>
      </c>
      <c r="F49" s="122">
        <f t="shared" si="0"/>
        <v>0</v>
      </c>
      <c r="G49" s="123">
        <f>DECEMBER!H48</f>
        <v>0</v>
      </c>
      <c r="H49" s="206">
        <f>DECEMBER!I48</f>
        <v>0</v>
      </c>
      <c r="I49" s="120">
        <f>DECEMBER!R48</f>
        <v>0</v>
      </c>
      <c r="J49" s="124">
        <f>DECEMBER!S48</f>
        <v>0</v>
      </c>
      <c r="K49" s="211">
        <f>DECEMBER!T48</f>
        <v>0</v>
      </c>
      <c r="L49" s="160">
        <f>DECEMBER!U48</f>
        <v>0</v>
      </c>
      <c r="M49" s="123">
        <f>DECEMBER!V48</f>
        <v>0</v>
      </c>
      <c r="N49" s="123">
        <f>DECEMBER!W48</f>
        <v>0</v>
      </c>
      <c r="O49" s="125">
        <f>DECEMBER!X48</f>
        <v>0</v>
      </c>
      <c r="P49" s="216">
        <f>DECEMBER!Y48</f>
        <v>0</v>
      </c>
      <c r="Q49" s="222" t="b">
        <f>IF(LEFT(DECEMBER!L48,1)="V",DECEMBER!R48+DECEMBER!U48)</f>
        <v>0</v>
      </c>
      <c r="R49" s="241">
        <f>DECEMBER!Z48</f>
        <v>0</v>
      </c>
      <c r="S49" s="242">
        <f>DECEMBER!AB48</f>
        <v>0</v>
      </c>
    </row>
    <row r="50" spans="1:19" ht="12.75" customHeight="1" x14ac:dyDescent="0.2">
      <c r="A50" s="717"/>
      <c r="B50" s="120">
        <f>DECEMBER!C49</f>
        <v>0</v>
      </c>
      <c r="C50" s="121">
        <f>DECEMBER!D49</f>
        <v>0</v>
      </c>
      <c r="D50" s="121">
        <f>DECEMBER!E49</f>
        <v>0</v>
      </c>
      <c r="E50" s="121">
        <f>DECEMBER!F49</f>
        <v>0</v>
      </c>
      <c r="F50" s="122">
        <f t="shared" si="0"/>
        <v>0</v>
      </c>
      <c r="G50" s="123">
        <f>DECEMBER!H49</f>
        <v>0</v>
      </c>
      <c r="H50" s="206">
        <f>DECEMBER!I49</f>
        <v>0</v>
      </c>
      <c r="I50" s="120">
        <f>DECEMBER!R49</f>
        <v>0</v>
      </c>
      <c r="J50" s="124">
        <f>DECEMBER!S49</f>
        <v>0</v>
      </c>
      <c r="K50" s="211">
        <f>DECEMBER!T49</f>
        <v>0</v>
      </c>
      <c r="L50" s="160">
        <f>DECEMBER!U49</f>
        <v>0</v>
      </c>
      <c r="M50" s="123">
        <f>DECEMBER!V49</f>
        <v>0</v>
      </c>
      <c r="N50" s="123">
        <f>DECEMBER!W49</f>
        <v>0</v>
      </c>
      <c r="O50" s="125">
        <f>DECEMBER!X49</f>
        <v>0</v>
      </c>
      <c r="P50" s="216">
        <f>DECEMBER!Y49</f>
        <v>0</v>
      </c>
      <c r="Q50" s="222" t="b">
        <f>IF(LEFT(DECEMBER!L49,1)="V",DECEMBER!R49+DECEMBER!U49)</f>
        <v>0</v>
      </c>
      <c r="R50" s="241">
        <f>DECEMBER!Z49</f>
        <v>0</v>
      </c>
      <c r="S50" s="242">
        <f>DECEMBER!AB49</f>
        <v>0</v>
      </c>
    </row>
    <row r="51" spans="1:19" ht="13.5" customHeight="1" thickBot="1" x14ac:dyDescent="0.25">
      <c r="A51" s="718"/>
      <c r="B51" s="127" t="e">
        <f>DECEMBER!C50</f>
        <v>#REF!</v>
      </c>
      <c r="C51" s="128">
        <f>DECEMBER!D50</f>
        <v>0</v>
      </c>
      <c r="D51" s="128">
        <f>DECEMBER!E50</f>
        <v>0</v>
      </c>
      <c r="E51" s="128">
        <f>DECEMBER!F50</f>
        <v>0</v>
      </c>
      <c r="F51" s="129">
        <f t="shared" si="0"/>
        <v>0</v>
      </c>
      <c r="G51" s="130">
        <f>DECEMBER!H50</f>
        <v>0</v>
      </c>
      <c r="H51" s="208">
        <f>DECEMBER!I50</f>
        <v>0</v>
      </c>
      <c r="I51" s="127">
        <f>DECEMBER!R50</f>
        <v>0</v>
      </c>
      <c r="J51" s="131">
        <f>DECEMBER!S50</f>
        <v>0</v>
      </c>
      <c r="K51" s="213">
        <f>DECEMBER!T50</f>
        <v>0</v>
      </c>
      <c r="L51" s="161">
        <f>DECEMBER!U50</f>
        <v>0</v>
      </c>
      <c r="M51" s="130">
        <f>DECEMBER!V50</f>
        <v>0</v>
      </c>
      <c r="N51" s="130">
        <f>DECEMBER!W50</f>
        <v>0</v>
      </c>
      <c r="O51" s="132">
        <f>DECEMBER!X50</f>
        <v>0</v>
      </c>
      <c r="P51" s="218">
        <f>DECEMBER!Y50</f>
        <v>0</v>
      </c>
      <c r="Q51" s="224" t="b">
        <f>IF(LEFT(DECEMBER!L50,1)="V",DECEMBER!R50+DECEMBER!U50)</f>
        <v>0</v>
      </c>
      <c r="R51" s="243">
        <f>DECEMBER!Z50</f>
        <v>0</v>
      </c>
      <c r="S51" s="244">
        <f>DECEMBER!AB50</f>
        <v>0</v>
      </c>
    </row>
    <row r="52" spans="1:19" ht="12.75" customHeight="1" x14ac:dyDescent="0.2">
      <c r="A52" s="716">
        <f>DECEMBER!B51</f>
        <v>43078</v>
      </c>
      <c r="B52" s="113">
        <f>DECEMBER!C51</f>
        <v>0</v>
      </c>
      <c r="C52" s="114">
        <f>DECEMBER!D51</f>
        <v>0</v>
      </c>
      <c r="D52" s="114">
        <f>DECEMBER!E51</f>
        <v>0</v>
      </c>
      <c r="E52" s="114">
        <f>DECEMBER!F51</f>
        <v>0</v>
      </c>
      <c r="F52" s="115">
        <f t="shared" si="0"/>
        <v>0</v>
      </c>
      <c r="G52" s="116">
        <f>DECEMBER!H51</f>
        <v>0</v>
      </c>
      <c r="H52" s="205">
        <f>DECEMBER!I51</f>
        <v>0</v>
      </c>
      <c r="I52" s="113">
        <f>DECEMBER!R51</f>
        <v>0</v>
      </c>
      <c r="J52" s="117">
        <f>DECEMBER!S51</f>
        <v>0</v>
      </c>
      <c r="K52" s="210">
        <f>DECEMBER!T51</f>
        <v>0</v>
      </c>
      <c r="L52" s="159">
        <f>DECEMBER!U51</f>
        <v>0</v>
      </c>
      <c r="M52" s="116">
        <f>DECEMBER!V51</f>
        <v>0</v>
      </c>
      <c r="N52" s="116">
        <f>DECEMBER!W51</f>
        <v>0</v>
      </c>
      <c r="O52" s="118">
        <f>DECEMBER!X51</f>
        <v>0</v>
      </c>
      <c r="P52" s="215">
        <f>DECEMBER!Y51</f>
        <v>0</v>
      </c>
      <c r="Q52" s="221" t="b">
        <f>IF(LEFT(DECEMBER!L51,1)="V",DECEMBER!R51+DECEMBER!U51)</f>
        <v>0</v>
      </c>
      <c r="R52" s="247">
        <f>DECEMBER!Z51</f>
        <v>0</v>
      </c>
      <c r="S52" s="248">
        <f>DECEMBER!AB51</f>
        <v>0</v>
      </c>
    </row>
    <row r="53" spans="1:19" ht="12.75" customHeight="1" x14ac:dyDescent="0.2">
      <c r="A53" s="717"/>
      <c r="B53" s="120">
        <f>DECEMBER!C52</f>
        <v>0</v>
      </c>
      <c r="C53" s="121">
        <f>DECEMBER!D52</f>
        <v>0</v>
      </c>
      <c r="D53" s="121">
        <f>DECEMBER!E52</f>
        <v>0</v>
      </c>
      <c r="E53" s="121">
        <f>DECEMBER!F52</f>
        <v>0</v>
      </c>
      <c r="F53" s="122">
        <f t="shared" si="0"/>
        <v>0</v>
      </c>
      <c r="G53" s="123">
        <f>DECEMBER!H52</f>
        <v>0</v>
      </c>
      <c r="H53" s="206">
        <f>DECEMBER!I52</f>
        <v>0</v>
      </c>
      <c r="I53" s="120">
        <f>DECEMBER!R52</f>
        <v>0</v>
      </c>
      <c r="J53" s="124">
        <f>DECEMBER!S52</f>
        <v>0</v>
      </c>
      <c r="K53" s="211">
        <f>DECEMBER!T52</f>
        <v>0</v>
      </c>
      <c r="L53" s="160">
        <f>DECEMBER!U52</f>
        <v>0</v>
      </c>
      <c r="M53" s="123">
        <f>DECEMBER!V52</f>
        <v>0</v>
      </c>
      <c r="N53" s="123">
        <f>DECEMBER!W52</f>
        <v>0</v>
      </c>
      <c r="O53" s="125">
        <f>DECEMBER!X52</f>
        <v>0</v>
      </c>
      <c r="P53" s="216">
        <f>DECEMBER!Y52</f>
        <v>0</v>
      </c>
      <c r="Q53" s="222" t="b">
        <f>IF(LEFT(DECEMBER!L52,1)="V",DECEMBER!R52+DECEMBER!U52)</f>
        <v>0</v>
      </c>
      <c r="R53" s="241">
        <f>DECEMBER!Z52</f>
        <v>0</v>
      </c>
      <c r="S53" s="242">
        <f>DECEMBER!AB52</f>
        <v>0</v>
      </c>
    </row>
    <row r="54" spans="1:19" ht="12.75" customHeight="1" x14ac:dyDescent="0.2">
      <c r="A54" s="717"/>
      <c r="B54" s="120">
        <f>DECEMBER!C53</f>
        <v>0</v>
      </c>
      <c r="C54" s="121">
        <f>DECEMBER!D53</f>
        <v>0</v>
      </c>
      <c r="D54" s="121">
        <f>DECEMBER!E53</f>
        <v>0</v>
      </c>
      <c r="E54" s="121">
        <f>DECEMBER!F53</f>
        <v>0</v>
      </c>
      <c r="F54" s="122">
        <f t="shared" si="0"/>
        <v>0</v>
      </c>
      <c r="G54" s="123">
        <f>DECEMBER!H53</f>
        <v>0</v>
      </c>
      <c r="H54" s="206">
        <f>DECEMBER!I53</f>
        <v>0</v>
      </c>
      <c r="I54" s="120">
        <f>DECEMBER!R53</f>
        <v>0</v>
      </c>
      <c r="J54" s="124">
        <f>DECEMBER!S53</f>
        <v>0</v>
      </c>
      <c r="K54" s="211">
        <f>DECEMBER!T53</f>
        <v>0</v>
      </c>
      <c r="L54" s="160">
        <f>DECEMBER!U53</f>
        <v>0</v>
      </c>
      <c r="M54" s="123">
        <f>DECEMBER!V53</f>
        <v>0</v>
      </c>
      <c r="N54" s="123">
        <f>DECEMBER!W53</f>
        <v>0</v>
      </c>
      <c r="O54" s="125">
        <f>DECEMBER!X53</f>
        <v>0</v>
      </c>
      <c r="P54" s="216">
        <f>DECEMBER!Y53</f>
        <v>0</v>
      </c>
      <c r="Q54" s="222" t="b">
        <f>IF(LEFT(DECEMBER!L53,1)="V",DECEMBER!R53+DECEMBER!U53)</f>
        <v>0</v>
      </c>
      <c r="R54" s="241">
        <f>DECEMBER!Z53</f>
        <v>0</v>
      </c>
      <c r="S54" s="242">
        <f>DECEMBER!AB53</f>
        <v>0</v>
      </c>
    </row>
    <row r="55" spans="1:19" ht="12.75" customHeight="1" x14ac:dyDescent="0.2">
      <c r="A55" s="717"/>
      <c r="B55" s="120">
        <f>DECEMBER!C54</f>
        <v>0</v>
      </c>
      <c r="C55" s="121">
        <f>DECEMBER!D54</f>
        <v>0</v>
      </c>
      <c r="D55" s="121">
        <f>DECEMBER!E54</f>
        <v>0</v>
      </c>
      <c r="E55" s="121">
        <f>DECEMBER!F54</f>
        <v>0</v>
      </c>
      <c r="F55" s="122">
        <f t="shared" si="0"/>
        <v>0</v>
      </c>
      <c r="G55" s="123">
        <f>DECEMBER!H54</f>
        <v>0</v>
      </c>
      <c r="H55" s="206">
        <f>DECEMBER!I54</f>
        <v>0</v>
      </c>
      <c r="I55" s="120">
        <f>DECEMBER!R54</f>
        <v>0</v>
      </c>
      <c r="J55" s="124">
        <f>DECEMBER!S54</f>
        <v>0</v>
      </c>
      <c r="K55" s="211">
        <f>DECEMBER!T54</f>
        <v>0</v>
      </c>
      <c r="L55" s="160">
        <f>DECEMBER!U54</f>
        <v>0</v>
      </c>
      <c r="M55" s="123">
        <f>DECEMBER!V54</f>
        <v>0</v>
      </c>
      <c r="N55" s="123">
        <f>DECEMBER!W54</f>
        <v>0</v>
      </c>
      <c r="O55" s="125">
        <f>DECEMBER!X54</f>
        <v>0</v>
      </c>
      <c r="P55" s="216">
        <f>DECEMBER!Y54</f>
        <v>0</v>
      </c>
      <c r="Q55" s="222" t="b">
        <f>IF(LEFT(DECEMBER!L54,1)="V",DECEMBER!R54+DECEMBER!U54)</f>
        <v>0</v>
      </c>
      <c r="R55" s="241">
        <f>DECEMBER!Z54</f>
        <v>0</v>
      </c>
      <c r="S55" s="242">
        <f>DECEMBER!AB54</f>
        <v>0</v>
      </c>
    </row>
    <row r="56" spans="1:19" ht="13.5" customHeight="1" thickBot="1" x14ac:dyDescent="0.25">
      <c r="A56" s="718"/>
      <c r="B56" s="127" t="e">
        <f>DECEMBER!C55</f>
        <v>#REF!</v>
      </c>
      <c r="C56" s="128">
        <f>DECEMBER!D55</f>
        <v>0</v>
      </c>
      <c r="D56" s="128">
        <f>DECEMBER!E55</f>
        <v>0</v>
      </c>
      <c r="E56" s="128">
        <f>DECEMBER!F55</f>
        <v>0</v>
      </c>
      <c r="F56" s="129">
        <f t="shared" si="0"/>
        <v>0</v>
      </c>
      <c r="G56" s="130">
        <f>DECEMBER!H55</f>
        <v>0</v>
      </c>
      <c r="H56" s="208">
        <f>DECEMBER!I55</f>
        <v>0</v>
      </c>
      <c r="I56" s="127">
        <f>DECEMBER!R55</f>
        <v>0</v>
      </c>
      <c r="J56" s="131">
        <f>DECEMBER!S55</f>
        <v>0</v>
      </c>
      <c r="K56" s="213">
        <f>DECEMBER!T55</f>
        <v>0</v>
      </c>
      <c r="L56" s="161">
        <f>DECEMBER!U55</f>
        <v>0</v>
      </c>
      <c r="M56" s="130">
        <f>DECEMBER!V55</f>
        <v>0</v>
      </c>
      <c r="N56" s="130">
        <f>DECEMBER!W55</f>
        <v>0</v>
      </c>
      <c r="O56" s="132">
        <f>DECEMBER!X55</f>
        <v>0</v>
      </c>
      <c r="P56" s="218">
        <f>DECEMBER!Y55</f>
        <v>0</v>
      </c>
      <c r="Q56" s="224" t="b">
        <f>IF(LEFT(DECEMBER!L55,1)="V",DECEMBER!R55+DECEMBER!U55)</f>
        <v>0</v>
      </c>
      <c r="R56" s="245">
        <f>DECEMBER!Z55</f>
        <v>0</v>
      </c>
      <c r="S56" s="246">
        <f>DECEMBER!AB55</f>
        <v>0</v>
      </c>
    </row>
    <row r="57" spans="1:19" ht="12.75" customHeight="1" x14ac:dyDescent="0.2">
      <c r="A57" s="716">
        <f>DECEMBER!B56</f>
        <v>43079</v>
      </c>
      <c r="B57" s="134">
        <f>DECEMBER!C56</f>
        <v>0</v>
      </c>
      <c r="C57" s="135">
        <f>DECEMBER!D56</f>
        <v>0</v>
      </c>
      <c r="D57" s="135">
        <f>DECEMBER!E56</f>
        <v>0</v>
      </c>
      <c r="E57" s="135">
        <f>DECEMBER!F56</f>
        <v>0</v>
      </c>
      <c r="F57" s="136">
        <f t="shared" si="0"/>
        <v>0</v>
      </c>
      <c r="G57" s="137">
        <f>DECEMBER!H56</f>
        <v>0</v>
      </c>
      <c r="H57" s="209">
        <f>DECEMBER!I56</f>
        <v>0</v>
      </c>
      <c r="I57" s="134">
        <f>DECEMBER!R56</f>
        <v>0</v>
      </c>
      <c r="J57" s="138">
        <f>DECEMBER!S56</f>
        <v>0</v>
      </c>
      <c r="K57" s="214">
        <f>DECEMBER!T56</f>
        <v>0</v>
      </c>
      <c r="L57" s="169">
        <f>DECEMBER!U56</f>
        <v>0</v>
      </c>
      <c r="M57" s="137">
        <f>DECEMBER!V56</f>
        <v>0</v>
      </c>
      <c r="N57" s="137">
        <f>DECEMBER!W56</f>
        <v>0</v>
      </c>
      <c r="O57" s="139">
        <f>DECEMBER!X56</f>
        <v>0</v>
      </c>
      <c r="P57" s="219">
        <f>DECEMBER!Y56</f>
        <v>0</v>
      </c>
      <c r="Q57" s="225" t="b">
        <f>IF(LEFT(DECEMBER!L56,1)="V",DECEMBER!R56+DECEMBER!U56)</f>
        <v>0</v>
      </c>
      <c r="R57" s="239">
        <f>DECEMBER!Z56</f>
        <v>0</v>
      </c>
      <c r="S57" s="240">
        <f>DECEMBER!AB56</f>
        <v>0</v>
      </c>
    </row>
    <row r="58" spans="1:19" ht="12.75" customHeight="1" x14ac:dyDescent="0.2">
      <c r="A58" s="717"/>
      <c r="B58" s="120">
        <f>DECEMBER!C57</f>
        <v>0</v>
      </c>
      <c r="C58" s="121">
        <f>DECEMBER!D57</f>
        <v>0</v>
      </c>
      <c r="D58" s="121">
        <f>DECEMBER!E57</f>
        <v>0</v>
      </c>
      <c r="E58" s="121">
        <f>DECEMBER!F57</f>
        <v>0</v>
      </c>
      <c r="F58" s="122">
        <f t="shared" si="0"/>
        <v>0</v>
      </c>
      <c r="G58" s="123">
        <f>DECEMBER!H57</f>
        <v>0</v>
      </c>
      <c r="H58" s="206">
        <f>DECEMBER!I57</f>
        <v>0</v>
      </c>
      <c r="I58" s="120">
        <f>DECEMBER!R57</f>
        <v>0</v>
      </c>
      <c r="J58" s="124">
        <f>DECEMBER!S57</f>
        <v>0</v>
      </c>
      <c r="K58" s="211">
        <f>DECEMBER!T57</f>
        <v>0</v>
      </c>
      <c r="L58" s="160">
        <f>DECEMBER!U57</f>
        <v>0</v>
      </c>
      <c r="M58" s="123">
        <f>DECEMBER!V57</f>
        <v>0</v>
      </c>
      <c r="N58" s="123">
        <f>DECEMBER!W57</f>
        <v>0</v>
      </c>
      <c r="O58" s="125">
        <f>DECEMBER!X57</f>
        <v>0</v>
      </c>
      <c r="P58" s="216">
        <f>DECEMBER!Y57</f>
        <v>0</v>
      </c>
      <c r="Q58" s="222" t="b">
        <f>IF(LEFT(DECEMBER!L57,1)="V",DECEMBER!R57+DECEMBER!U57)</f>
        <v>0</v>
      </c>
      <c r="R58" s="241">
        <f>DECEMBER!Z57</f>
        <v>0</v>
      </c>
      <c r="S58" s="242">
        <f>DECEMBER!AB57</f>
        <v>0</v>
      </c>
    </row>
    <row r="59" spans="1:19" ht="12.75" customHeight="1" x14ac:dyDescent="0.2">
      <c r="A59" s="717"/>
      <c r="B59" s="120">
        <f>DECEMBER!C58</f>
        <v>0</v>
      </c>
      <c r="C59" s="121">
        <f>DECEMBER!D58</f>
        <v>0</v>
      </c>
      <c r="D59" s="121">
        <f>DECEMBER!E58</f>
        <v>0</v>
      </c>
      <c r="E59" s="121">
        <f>DECEMBER!F58</f>
        <v>0</v>
      </c>
      <c r="F59" s="122">
        <f t="shared" si="0"/>
        <v>0</v>
      </c>
      <c r="G59" s="123">
        <f>DECEMBER!H58</f>
        <v>0</v>
      </c>
      <c r="H59" s="206">
        <f>DECEMBER!I58</f>
        <v>0</v>
      </c>
      <c r="I59" s="120">
        <f>DECEMBER!R58</f>
        <v>0</v>
      </c>
      <c r="J59" s="124">
        <f>DECEMBER!S58</f>
        <v>0</v>
      </c>
      <c r="K59" s="211">
        <f>DECEMBER!T58</f>
        <v>0</v>
      </c>
      <c r="L59" s="160">
        <f>DECEMBER!U58</f>
        <v>0</v>
      </c>
      <c r="M59" s="123">
        <f>DECEMBER!V58</f>
        <v>0</v>
      </c>
      <c r="N59" s="123">
        <f>DECEMBER!W58</f>
        <v>0</v>
      </c>
      <c r="O59" s="125">
        <f>DECEMBER!X58</f>
        <v>0</v>
      </c>
      <c r="P59" s="216">
        <f>DECEMBER!Y58</f>
        <v>0</v>
      </c>
      <c r="Q59" s="222" t="b">
        <f>IF(LEFT(DECEMBER!L58,1)="V",DECEMBER!R58+DECEMBER!U58)</f>
        <v>0</v>
      </c>
      <c r="R59" s="241">
        <f>DECEMBER!Z58</f>
        <v>0</v>
      </c>
      <c r="S59" s="242">
        <f>DECEMBER!AB58</f>
        <v>0</v>
      </c>
    </row>
    <row r="60" spans="1:19" ht="12.75" customHeight="1" x14ac:dyDescent="0.2">
      <c r="A60" s="717"/>
      <c r="B60" s="120">
        <f>DECEMBER!C59</f>
        <v>0</v>
      </c>
      <c r="C60" s="121">
        <f>DECEMBER!D59</f>
        <v>0</v>
      </c>
      <c r="D60" s="121">
        <f>DECEMBER!E59</f>
        <v>0</v>
      </c>
      <c r="E60" s="121">
        <f>DECEMBER!F59</f>
        <v>0</v>
      </c>
      <c r="F60" s="122">
        <f t="shared" si="0"/>
        <v>0</v>
      </c>
      <c r="G60" s="123">
        <f>DECEMBER!H59</f>
        <v>0</v>
      </c>
      <c r="H60" s="206">
        <f>DECEMBER!I59</f>
        <v>0</v>
      </c>
      <c r="I60" s="120">
        <f>DECEMBER!R59</f>
        <v>0</v>
      </c>
      <c r="J60" s="124">
        <f>DECEMBER!S59</f>
        <v>0</v>
      </c>
      <c r="K60" s="211">
        <f>DECEMBER!T59</f>
        <v>0</v>
      </c>
      <c r="L60" s="160">
        <f>DECEMBER!U59</f>
        <v>0</v>
      </c>
      <c r="M60" s="123">
        <f>DECEMBER!V59</f>
        <v>0</v>
      </c>
      <c r="N60" s="123">
        <f>DECEMBER!W59</f>
        <v>0</v>
      </c>
      <c r="O60" s="125">
        <f>DECEMBER!X59</f>
        <v>0</v>
      </c>
      <c r="P60" s="216">
        <f>DECEMBER!Y59</f>
        <v>0</v>
      </c>
      <c r="Q60" s="222" t="b">
        <f>IF(LEFT(DECEMBER!L59,1)="V",DECEMBER!R59+DECEMBER!U59)</f>
        <v>0</v>
      </c>
      <c r="R60" s="241">
        <f>DECEMBER!Z59</f>
        <v>0</v>
      </c>
      <c r="S60" s="242">
        <f>DECEMBER!AB59</f>
        <v>0</v>
      </c>
    </row>
    <row r="61" spans="1:19" ht="13.5" customHeight="1" thickBot="1" x14ac:dyDescent="0.25">
      <c r="A61" s="718"/>
      <c r="B61" s="141" t="e">
        <f>DECEMBER!C60</f>
        <v>#REF!</v>
      </c>
      <c r="C61" s="142">
        <f>DECEMBER!D60</f>
        <v>0</v>
      </c>
      <c r="D61" s="142">
        <f>DECEMBER!E60</f>
        <v>0</v>
      </c>
      <c r="E61" s="142">
        <f>DECEMBER!F60</f>
        <v>0</v>
      </c>
      <c r="F61" s="143">
        <f t="shared" si="0"/>
        <v>0</v>
      </c>
      <c r="G61" s="144">
        <f>DECEMBER!H60</f>
        <v>0</v>
      </c>
      <c r="H61" s="207">
        <f>DECEMBER!I60</f>
        <v>0</v>
      </c>
      <c r="I61" s="141">
        <f>DECEMBER!R60</f>
        <v>0</v>
      </c>
      <c r="J61" s="145">
        <f>DECEMBER!S60</f>
        <v>0</v>
      </c>
      <c r="K61" s="212">
        <f>DECEMBER!T60</f>
        <v>0</v>
      </c>
      <c r="L61" s="168">
        <f>DECEMBER!U60</f>
        <v>0</v>
      </c>
      <c r="M61" s="144">
        <f>DECEMBER!V60</f>
        <v>0</v>
      </c>
      <c r="N61" s="144">
        <f>DECEMBER!W60</f>
        <v>0</v>
      </c>
      <c r="O61" s="146">
        <f>DECEMBER!X60</f>
        <v>0</v>
      </c>
      <c r="P61" s="217">
        <f>DECEMBER!Y60</f>
        <v>0</v>
      </c>
      <c r="Q61" s="223" t="b">
        <f>IF(LEFT(DECEMBER!L60,1)="V",DECEMBER!R60+DECEMBER!U60)</f>
        <v>0</v>
      </c>
      <c r="R61" s="243">
        <f>DECEMBER!Z60</f>
        <v>0</v>
      </c>
      <c r="S61" s="244">
        <f>DECEMBER!AB60</f>
        <v>0</v>
      </c>
    </row>
    <row r="62" spans="1:19" ht="12.75" customHeight="1" x14ac:dyDescent="0.2">
      <c r="A62" s="716">
        <f>DECEMBER!B61</f>
        <v>43080</v>
      </c>
      <c r="B62" s="113">
        <f>DECEMBER!C61</f>
        <v>0</v>
      </c>
      <c r="C62" s="114">
        <f>DECEMBER!D61</f>
        <v>0</v>
      </c>
      <c r="D62" s="114">
        <f>DECEMBER!E61</f>
        <v>0</v>
      </c>
      <c r="E62" s="114">
        <f>DECEMBER!F61</f>
        <v>0</v>
      </c>
      <c r="F62" s="115">
        <f t="shared" si="0"/>
        <v>0</v>
      </c>
      <c r="G62" s="116">
        <f>DECEMBER!H61</f>
        <v>0</v>
      </c>
      <c r="H62" s="205">
        <f>DECEMBER!I61</f>
        <v>0</v>
      </c>
      <c r="I62" s="113">
        <f>DECEMBER!R61</f>
        <v>0</v>
      </c>
      <c r="J62" s="117">
        <f>DECEMBER!S61</f>
        <v>0</v>
      </c>
      <c r="K62" s="210">
        <f>DECEMBER!T61</f>
        <v>0</v>
      </c>
      <c r="L62" s="159">
        <f>DECEMBER!U61</f>
        <v>0</v>
      </c>
      <c r="M62" s="116">
        <f>DECEMBER!V61</f>
        <v>0</v>
      </c>
      <c r="N62" s="116">
        <f>DECEMBER!W61</f>
        <v>0</v>
      </c>
      <c r="O62" s="118">
        <f>DECEMBER!X61</f>
        <v>0</v>
      </c>
      <c r="P62" s="215">
        <f>DECEMBER!Y61</f>
        <v>0</v>
      </c>
      <c r="Q62" s="221" t="b">
        <f>IF(LEFT(DECEMBER!L61,1)="V",DECEMBER!R61+DECEMBER!U61)</f>
        <v>0</v>
      </c>
      <c r="R62" s="247">
        <f>DECEMBER!Z61</f>
        <v>0</v>
      </c>
      <c r="S62" s="248">
        <f>DECEMBER!AB61</f>
        <v>0</v>
      </c>
    </row>
    <row r="63" spans="1:19" ht="12.75" customHeight="1" x14ac:dyDescent="0.2">
      <c r="A63" s="717"/>
      <c r="B63" s="120">
        <f>DECEMBER!C62</f>
        <v>0</v>
      </c>
      <c r="C63" s="121">
        <f>DECEMBER!D62</f>
        <v>0</v>
      </c>
      <c r="D63" s="121">
        <f>DECEMBER!E62</f>
        <v>0</v>
      </c>
      <c r="E63" s="121">
        <f>DECEMBER!F62</f>
        <v>0</v>
      </c>
      <c r="F63" s="122">
        <f t="shared" si="0"/>
        <v>0</v>
      </c>
      <c r="G63" s="123">
        <f>DECEMBER!H62</f>
        <v>0</v>
      </c>
      <c r="H63" s="206">
        <f>DECEMBER!I62</f>
        <v>0</v>
      </c>
      <c r="I63" s="120">
        <f>DECEMBER!R62</f>
        <v>0</v>
      </c>
      <c r="J63" s="124">
        <f>DECEMBER!S62</f>
        <v>0</v>
      </c>
      <c r="K63" s="211">
        <f>DECEMBER!T62</f>
        <v>0</v>
      </c>
      <c r="L63" s="160">
        <f>DECEMBER!U62</f>
        <v>0</v>
      </c>
      <c r="M63" s="123">
        <f>DECEMBER!V62</f>
        <v>0</v>
      </c>
      <c r="N63" s="123">
        <f>DECEMBER!W62</f>
        <v>0</v>
      </c>
      <c r="O63" s="125">
        <f>DECEMBER!X62</f>
        <v>0</v>
      </c>
      <c r="P63" s="216">
        <f>DECEMBER!Y62</f>
        <v>0</v>
      </c>
      <c r="Q63" s="222" t="b">
        <f>IF(LEFT(DECEMBER!L62,1)="V",DECEMBER!R62+DECEMBER!U62)</f>
        <v>0</v>
      </c>
      <c r="R63" s="241">
        <f>DECEMBER!Z62</f>
        <v>0</v>
      </c>
      <c r="S63" s="242">
        <f>DECEMBER!AB62</f>
        <v>0</v>
      </c>
    </row>
    <row r="64" spans="1:19" ht="12.75" customHeight="1" x14ac:dyDescent="0.2">
      <c r="A64" s="717"/>
      <c r="B64" s="120">
        <f>DECEMBER!C63</f>
        <v>0</v>
      </c>
      <c r="C64" s="121">
        <f>DECEMBER!D63</f>
        <v>0</v>
      </c>
      <c r="D64" s="121">
        <f>DECEMBER!E63</f>
        <v>0</v>
      </c>
      <c r="E64" s="121">
        <f>DECEMBER!F63</f>
        <v>0</v>
      </c>
      <c r="F64" s="122">
        <f t="shared" si="0"/>
        <v>0</v>
      </c>
      <c r="G64" s="123">
        <f>DECEMBER!H63</f>
        <v>0</v>
      </c>
      <c r="H64" s="206">
        <f>DECEMBER!I63</f>
        <v>0</v>
      </c>
      <c r="I64" s="120">
        <f>DECEMBER!R63</f>
        <v>0</v>
      </c>
      <c r="J64" s="124">
        <f>DECEMBER!S63</f>
        <v>0</v>
      </c>
      <c r="K64" s="211">
        <f>DECEMBER!T63</f>
        <v>0</v>
      </c>
      <c r="L64" s="160">
        <f>DECEMBER!U63</f>
        <v>0</v>
      </c>
      <c r="M64" s="123">
        <f>DECEMBER!V63</f>
        <v>0</v>
      </c>
      <c r="N64" s="123">
        <f>DECEMBER!W63</f>
        <v>0</v>
      </c>
      <c r="O64" s="125">
        <f>DECEMBER!X63</f>
        <v>0</v>
      </c>
      <c r="P64" s="216">
        <f>DECEMBER!Y63</f>
        <v>0</v>
      </c>
      <c r="Q64" s="222" t="b">
        <f>IF(LEFT(DECEMBER!L63,1)="V",DECEMBER!R63+DECEMBER!U63)</f>
        <v>0</v>
      </c>
      <c r="R64" s="241">
        <f>DECEMBER!Z63</f>
        <v>0</v>
      </c>
      <c r="S64" s="242">
        <f>DECEMBER!AB63</f>
        <v>0</v>
      </c>
    </row>
    <row r="65" spans="1:19" ht="12.75" customHeight="1" x14ac:dyDescent="0.2">
      <c r="A65" s="717"/>
      <c r="B65" s="120">
        <f>DECEMBER!C64</f>
        <v>0</v>
      </c>
      <c r="C65" s="121">
        <f>DECEMBER!D64</f>
        <v>0</v>
      </c>
      <c r="D65" s="121">
        <f>DECEMBER!E64</f>
        <v>0</v>
      </c>
      <c r="E65" s="121">
        <f>DECEMBER!F64</f>
        <v>0</v>
      </c>
      <c r="F65" s="122">
        <f t="shared" si="0"/>
        <v>0</v>
      </c>
      <c r="G65" s="123">
        <f>DECEMBER!H64</f>
        <v>0</v>
      </c>
      <c r="H65" s="206">
        <f>DECEMBER!I64</f>
        <v>0</v>
      </c>
      <c r="I65" s="120">
        <f>DECEMBER!R64</f>
        <v>0</v>
      </c>
      <c r="J65" s="124">
        <f>DECEMBER!S64</f>
        <v>0</v>
      </c>
      <c r="K65" s="211">
        <f>DECEMBER!T64</f>
        <v>0</v>
      </c>
      <c r="L65" s="160">
        <f>DECEMBER!U64</f>
        <v>0</v>
      </c>
      <c r="M65" s="123">
        <f>DECEMBER!V64</f>
        <v>0</v>
      </c>
      <c r="N65" s="123">
        <f>DECEMBER!W64</f>
        <v>0</v>
      </c>
      <c r="O65" s="125">
        <f>DECEMBER!X64</f>
        <v>0</v>
      </c>
      <c r="P65" s="216">
        <f>DECEMBER!Y64</f>
        <v>0</v>
      </c>
      <c r="Q65" s="222" t="b">
        <f>IF(LEFT(DECEMBER!L64,1)="V",DECEMBER!R64+DECEMBER!U64)</f>
        <v>0</v>
      </c>
      <c r="R65" s="241">
        <f>DECEMBER!Z64</f>
        <v>0</v>
      </c>
      <c r="S65" s="242">
        <f>DECEMBER!AB64</f>
        <v>0</v>
      </c>
    </row>
    <row r="66" spans="1:19" ht="13.5" customHeight="1" thickBot="1" x14ac:dyDescent="0.25">
      <c r="A66" s="718"/>
      <c r="B66" s="127" t="e">
        <f>DECEMBER!C65</f>
        <v>#REF!</v>
      </c>
      <c r="C66" s="128">
        <f>DECEMBER!D65</f>
        <v>0</v>
      </c>
      <c r="D66" s="128">
        <f>DECEMBER!E65</f>
        <v>0</v>
      </c>
      <c r="E66" s="128">
        <f>DECEMBER!F65</f>
        <v>0</v>
      </c>
      <c r="F66" s="129">
        <f t="shared" si="0"/>
        <v>0</v>
      </c>
      <c r="G66" s="130">
        <f>DECEMBER!H65</f>
        <v>0</v>
      </c>
      <c r="H66" s="208">
        <f>DECEMBER!I65</f>
        <v>0</v>
      </c>
      <c r="I66" s="127">
        <f>DECEMBER!R65</f>
        <v>0</v>
      </c>
      <c r="J66" s="131">
        <f>DECEMBER!S65</f>
        <v>0</v>
      </c>
      <c r="K66" s="213">
        <f>DECEMBER!T65</f>
        <v>0</v>
      </c>
      <c r="L66" s="161">
        <f>DECEMBER!U65</f>
        <v>0</v>
      </c>
      <c r="M66" s="130">
        <f>DECEMBER!V65</f>
        <v>0</v>
      </c>
      <c r="N66" s="130">
        <f>DECEMBER!W65</f>
        <v>0</v>
      </c>
      <c r="O66" s="132">
        <f>DECEMBER!X65</f>
        <v>0</v>
      </c>
      <c r="P66" s="218">
        <f>DECEMBER!Y65</f>
        <v>0</v>
      </c>
      <c r="Q66" s="224" t="b">
        <f>IF(LEFT(DECEMBER!L65,1)="V",DECEMBER!R65+DECEMBER!U65)</f>
        <v>0</v>
      </c>
      <c r="R66" s="245">
        <f>DECEMBER!Z65</f>
        <v>0</v>
      </c>
      <c r="S66" s="246">
        <f>DECEMBER!AB65</f>
        <v>0</v>
      </c>
    </row>
    <row r="67" spans="1:19" ht="12.75" customHeight="1" x14ac:dyDescent="0.2">
      <c r="A67" s="716">
        <f>DECEMBER!B66</f>
        <v>43081</v>
      </c>
      <c r="B67" s="134">
        <f>DECEMBER!C66</f>
        <v>0</v>
      </c>
      <c r="C67" s="135">
        <f>DECEMBER!D66</f>
        <v>0</v>
      </c>
      <c r="D67" s="135">
        <f>DECEMBER!E66</f>
        <v>0</v>
      </c>
      <c r="E67" s="135">
        <f>DECEMBER!F66</f>
        <v>0</v>
      </c>
      <c r="F67" s="136">
        <f t="shared" si="0"/>
        <v>0</v>
      </c>
      <c r="G67" s="137">
        <f>DECEMBER!H66</f>
        <v>0</v>
      </c>
      <c r="H67" s="209">
        <f>DECEMBER!I66</f>
        <v>0</v>
      </c>
      <c r="I67" s="134">
        <f>DECEMBER!R66</f>
        <v>0</v>
      </c>
      <c r="J67" s="138">
        <f>DECEMBER!S66</f>
        <v>0</v>
      </c>
      <c r="K67" s="214">
        <f>DECEMBER!T66</f>
        <v>0</v>
      </c>
      <c r="L67" s="169">
        <f>DECEMBER!U66</f>
        <v>0</v>
      </c>
      <c r="M67" s="137">
        <f>DECEMBER!V66</f>
        <v>0</v>
      </c>
      <c r="N67" s="137">
        <f>DECEMBER!W66</f>
        <v>0</v>
      </c>
      <c r="O67" s="139">
        <f>DECEMBER!X66</f>
        <v>0</v>
      </c>
      <c r="P67" s="219">
        <f>DECEMBER!Y66</f>
        <v>0</v>
      </c>
      <c r="Q67" s="225" t="b">
        <f>IF(LEFT(DECEMBER!L66,1)="V",DECEMBER!R66+DECEMBER!U66)</f>
        <v>0</v>
      </c>
      <c r="R67" s="239">
        <f>DECEMBER!Z66</f>
        <v>0</v>
      </c>
      <c r="S67" s="240">
        <f>DECEMBER!AB66</f>
        <v>0</v>
      </c>
    </row>
    <row r="68" spans="1:19" ht="12.75" customHeight="1" x14ac:dyDescent="0.2">
      <c r="A68" s="717"/>
      <c r="B68" s="120">
        <f>DECEMBER!C67</f>
        <v>0</v>
      </c>
      <c r="C68" s="121">
        <f>DECEMBER!D67</f>
        <v>0</v>
      </c>
      <c r="D68" s="121">
        <f>DECEMBER!E67</f>
        <v>0</v>
      </c>
      <c r="E68" s="121">
        <f>DECEMBER!F67</f>
        <v>0</v>
      </c>
      <c r="F68" s="122">
        <f t="shared" si="0"/>
        <v>0</v>
      </c>
      <c r="G68" s="123">
        <f>DECEMBER!H67</f>
        <v>0</v>
      </c>
      <c r="H68" s="206">
        <f>DECEMBER!I67</f>
        <v>0</v>
      </c>
      <c r="I68" s="120">
        <f>DECEMBER!R67</f>
        <v>0</v>
      </c>
      <c r="J68" s="124">
        <f>DECEMBER!S67</f>
        <v>0</v>
      </c>
      <c r="K68" s="211">
        <f>DECEMBER!T67</f>
        <v>0</v>
      </c>
      <c r="L68" s="160">
        <f>DECEMBER!U67</f>
        <v>0</v>
      </c>
      <c r="M68" s="123">
        <f>DECEMBER!V67</f>
        <v>0</v>
      </c>
      <c r="N68" s="123">
        <f>DECEMBER!W67</f>
        <v>0</v>
      </c>
      <c r="O68" s="125">
        <f>DECEMBER!X67</f>
        <v>0</v>
      </c>
      <c r="P68" s="216">
        <f>DECEMBER!Y67</f>
        <v>0</v>
      </c>
      <c r="Q68" s="222" t="b">
        <f>IF(LEFT(DECEMBER!L67,1)="V",DECEMBER!R67+DECEMBER!U67)</f>
        <v>0</v>
      </c>
      <c r="R68" s="241">
        <f>DECEMBER!Z67</f>
        <v>0</v>
      </c>
      <c r="S68" s="242">
        <f>DECEMBER!AB67</f>
        <v>0</v>
      </c>
    </row>
    <row r="69" spans="1:19" ht="12.75" customHeight="1" x14ac:dyDescent="0.2">
      <c r="A69" s="717"/>
      <c r="B69" s="120">
        <f>DECEMBER!C68</f>
        <v>0</v>
      </c>
      <c r="C69" s="121">
        <f>DECEMBER!D68</f>
        <v>0</v>
      </c>
      <c r="D69" s="121">
        <f>DECEMBER!E68</f>
        <v>0</v>
      </c>
      <c r="E69" s="121">
        <f>DECEMBER!F68</f>
        <v>0</v>
      </c>
      <c r="F69" s="122">
        <f t="shared" si="0"/>
        <v>0</v>
      </c>
      <c r="G69" s="123">
        <f>DECEMBER!H68</f>
        <v>0</v>
      </c>
      <c r="H69" s="206">
        <f>DECEMBER!I68</f>
        <v>0</v>
      </c>
      <c r="I69" s="120">
        <f>DECEMBER!R68</f>
        <v>0</v>
      </c>
      <c r="J69" s="124">
        <f>DECEMBER!S68</f>
        <v>0</v>
      </c>
      <c r="K69" s="211">
        <f>DECEMBER!T68</f>
        <v>0</v>
      </c>
      <c r="L69" s="160">
        <f>DECEMBER!U68</f>
        <v>0</v>
      </c>
      <c r="M69" s="123">
        <f>DECEMBER!V68</f>
        <v>0</v>
      </c>
      <c r="N69" s="123">
        <f>DECEMBER!W68</f>
        <v>0</v>
      </c>
      <c r="O69" s="125">
        <f>DECEMBER!X68</f>
        <v>0</v>
      </c>
      <c r="P69" s="216">
        <f>DECEMBER!Y68</f>
        <v>0</v>
      </c>
      <c r="Q69" s="222" t="b">
        <f>IF(LEFT(DECEMBER!L68,1)="V",DECEMBER!R68+DECEMBER!U68)</f>
        <v>0</v>
      </c>
      <c r="R69" s="241">
        <f>DECEMBER!Z68</f>
        <v>0</v>
      </c>
      <c r="S69" s="242">
        <f>DECEMBER!AB68</f>
        <v>0</v>
      </c>
    </row>
    <row r="70" spans="1:19" ht="12.75" customHeight="1" x14ac:dyDescent="0.2">
      <c r="A70" s="717"/>
      <c r="B70" s="120">
        <f>DECEMBER!C69</f>
        <v>0</v>
      </c>
      <c r="C70" s="121">
        <f>DECEMBER!D69</f>
        <v>0</v>
      </c>
      <c r="D70" s="121">
        <f>DECEMBER!E69</f>
        <v>0</v>
      </c>
      <c r="E70" s="121">
        <f>DECEMBER!F69</f>
        <v>0</v>
      </c>
      <c r="F70" s="122">
        <f t="shared" si="0"/>
        <v>0</v>
      </c>
      <c r="G70" s="123">
        <f>DECEMBER!H69</f>
        <v>0</v>
      </c>
      <c r="H70" s="206">
        <f>DECEMBER!I69</f>
        <v>0</v>
      </c>
      <c r="I70" s="120">
        <f>DECEMBER!R69</f>
        <v>0</v>
      </c>
      <c r="J70" s="124">
        <f>DECEMBER!S69</f>
        <v>0</v>
      </c>
      <c r="K70" s="211">
        <f>DECEMBER!T69</f>
        <v>0</v>
      </c>
      <c r="L70" s="160">
        <f>DECEMBER!U69</f>
        <v>0</v>
      </c>
      <c r="M70" s="123">
        <f>DECEMBER!V69</f>
        <v>0</v>
      </c>
      <c r="N70" s="123">
        <f>DECEMBER!W69</f>
        <v>0</v>
      </c>
      <c r="O70" s="125">
        <f>DECEMBER!X69</f>
        <v>0</v>
      </c>
      <c r="P70" s="216">
        <f>DECEMBER!Y69</f>
        <v>0</v>
      </c>
      <c r="Q70" s="222" t="b">
        <f>IF(LEFT(DECEMBER!L69,1)="V",DECEMBER!R69+DECEMBER!U69)</f>
        <v>0</v>
      </c>
      <c r="R70" s="241">
        <f>DECEMBER!Z69</f>
        <v>0</v>
      </c>
      <c r="S70" s="242">
        <f>DECEMBER!AB69</f>
        <v>0</v>
      </c>
    </row>
    <row r="71" spans="1:19" ht="13.5" customHeight="1" thickBot="1" x14ac:dyDescent="0.25">
      <c r="A71" s="718"/>
      <c r="B71" s="141" t="e">
        <f>DECEMBER!C70</f>
        <v>#REF!</v>
      </c>
      <c r="C71" s="142">
        <f>DECEMBER!D70</f>
        <v>0</v>
      </c>
      <c r="D71" s="142">
        <f>DECEMBER!E70</f>
        <v>0</v>
      </c>
      <c r="E71" s="142">
        <f>DECEMBER!F70</f>
        <v>0</v>
      </c>
      <c r="F71" s="143">
        <f t="shared" ref="F71:F134" si="1">D71-C71-E71</f>
        <v>0</v>
      </c>
      <c r="G71" s="144">
        <f>DECEMBER!H70</f>
        <v>0</v>
      </c>
      <c r="H71" s="207">
        <f>DECEMBER!I70</f>
        <v>0</v>
      </c>
      <c r="I71" s="141">
        <f>DECEMBER!R70</f>
        <v>0</v>
      </c>
      <c r="J71" s="145">
        <f>DECEMBER!S70</f>
        <v>0</v>
      </c>
      <c r="K71" s="212">
        <f>DECEMBER!T70</f>
        <v>0</v>
      </c>
      <c r="L71" s="168">
        <f>DECEMBER!U70</f>
        <v>0</v>
      </c>
      <c r="M71" s="144">
        <f>DECEMBER!V70</f>
        <v>0</v>
      </c>
      <c r="N71" s="144">
        <f>DECEMBER!W70</f>
        <v>0</v>
      </c>
      <c r="O71" s="146">
        <f>DECEMBER!X70</f>
        <v>0</v>
      </c>
      <c r="P71" s="217">
        <f>DECEMBER!Y70</f>
        <v>0</v>
      </c>
      <c r="Q71" s="223" t="b">
        <f>IF(LEFT(DECEMBER!L70,1)="V",DECEMBER!R70+DECEMBER!U70)</f>
        <v>0</v>
      </c>
      <c r="R71" s="243">
        <f>DECEMBER!Z70</f>
        <v>0</v>
      </c>
      <c r="S71" s="244">
        <f>DECEMBER!AB70</f>
        <v>0</v>
      </c>
    </row>
    <row r="72" spans="1:19" ht="12.75" customHeight="1" x14ac:dyDescent="0.2">
      <c r="A72" s="716">
        <f>DECEMBER!B71</f>
        <v>43082</v>
      </c>
      <c r="B72" s="113">
        <f>DECEMBER!C71</f>
        <v>0</v>
      </c>
      <c r="C72" s="114">
        <f>DECEMBER!D71</f>
        <v>0</v>
      </c>
      <c r="D72" s="114">
        <f>DECEMBER!E71</f>
        <v>0</v>
      </c>
      <c r="E72" s="114">
        <f>DECEMBER!F71</f>
        <v>0</v>
      </c>
      <c r="F72" s="115">
        <f t="shared" si="1"/>
        <v>0</v>
      </c>
      <c r="G72" s="116">
        <f>DECEMBER!H71</f>
        <v>0</v>
      </c>
      <c r="H72" s="205">
        <f>DECEMBER!I71</f>
        <v>0</v>
      </c>
      <c r="I72" s="113">
        <f>DECEMBER!R71</f>
        <v>0</v>
      </c>
      <c r="J72" s="117">
        <f>DECEMBER!S71</f>
        <v>0</v>
      </c>
      <c r="K72" s="210">
        <f>DECEMBER!T71</f>
        <v>0</v>
      </c>
      <c r="L72" s="159">
        <f>DECEMBER!U71</f>
        <v>0</v>
      </c>
      <c r="M72" s="116">
        <f>DECEMBER!V71</f>
        <v>0</v>
      </c>
      <c r="N72" s="116">
        <f>DECEMBER!W71</f>
        <v>0</v>
      </c>
      <c r="O72" s="118">
        <f>DECEMBER!X71</f>
        <v>0</v>
      </c>
      <c r="P72" s="215">
        <f>DECEMBER!Y71</f>
        <v>0</v>
      </c>
      <c r="Q72" s="221" t="b">
        <f>IF(LEFT(DECEMBER!L71,1)="V",DECEMBER!R71+DECEMBER!U71)</f>
        <v>0</v>
      </c>
      <c r="R72" s="239">
        <f>DECEMBER!Z71</f>
        <v>0</v>
      </c>
      <c r="S72" s="240">
        <f>DECEMBER!AB71</f>
        <v>0</v>
      </c>
    </row>
    <row r="73" spans="1:19" ht="12.75" customHeight="1" x14ac:dyDescent="0.2">
      <c r="A73" s="717"/>
      <c r="B73" s="120">
        <f>DECEMBER!C72</f>
        <v>0</v>
      </c>
      <c r="C73" s="121">
        <f>DECEMBER!D72</f>
        <v>0</v>
      </c>
      <c r="D73" s="121">
        <f>DECEMBER!E72</f>
        <v>0</v>
      </c>
      <c r="E73" s="121">
        <f>DECEMBER!F72</f>
        <v>0</v>
      </c>
      <c r="F73" s="122">
        <f t="shared" si="1"/>
        <v>0</v>
      </c>
      <c r="G73" s="123">
        <f>DECEMBER!H72</f>
        <v>0</v>
      </c>
      <c r="H73" s="206">
        <f>DECEMBER!I72</f>
        <v>0</v>
      </c>
      <c r="I73" s="120">
        <f>DECEMBER!R72</f>
        <v>0</v>
      </c>
      <c r="J73" s="124">
        <f>DECEMBER!S72</f>
        <v>0</v>
      </c>
      <c r="K73" s="211">
        <f>DECEMBER!T72</f>
        <v>0</v>
      </c>
      <c r="L73" s="160">
        <f>DECEMBER!U72</f>
        <v>0</v>
      </c>
      <c r="M73" s="123">
        <f>DECEMBER!V72</f>
        <v>0</v>
      </c>
      <c r="N73" s="123">
        <f>DECEMBER!W72</f>
        <v>0</v>
      </c>
      <c r="O73" s="125">
        <f>DECEMBER!X72</f>
        <v>0</v>
      </c>
      <c r="P73" s="216">
        <f>DECEMBER!Y72</f>
        <v>0</v>
      </c>
      <c r="Q73" s="222" t="b">
        <f>IF(LEFT(DECEMBER!L72,1)="V",DECEMBER!R72+DECEMBER!U72)</f>
        <v>0</v>
      </c>
      <c r="R73" s="241">
        <f>DECEMBER!Z72</f>
        <v>0</v>
      </c>
      <c r="S73" s="242">
        <f>DECEMBER!AB72</f>
        <v>0</v>
      </c>
    </row>
    <row r="74" spans="1:19" ht="12.75" customHeight="1" x14ac:dyDescent="0.2">
      <c r="A74" s="717"/>
      <c r="B74" s="120">
        <f>DECEMBER!C73</f>
        <v>0</v>
      </c>
      <c r="C74" s="121">
        <f>DECEMBER!D73</f>
        <v>0</v>
      </c>
      <c r="D74" s="121">
        <f>DECEMBER!E73</f>
        <v>0</v>
      </c>
      <c r="E74" s="121">
        <f>DECEMBER!F73</f>
        <v>0</v>
      </c>
      <c r="F74" s="122">
        <f t="shared" si="1"/>
        <v>0</v>
      </c>
      <c r="G74" s="123">
        <f>DECEMBER!H73</f>
        <v>0</v>
      </c>
      <c r="H74" s="206">
        <f>DECEMBER!I73</f>
        <v>0</v>
      </c>
      <c r="I74" s="120">
        <f>DECEMBER!R73</f>
        <v>0</v>
      </c>
      <c r="J74" s="124">
        <f>DECEMBER!S73</f>
        <v>0</v>
      </c>
      <c r="K74" s="211">
        <f>DECEMBER!T73</f>
        <v>0</v>
      </c>
      <c r="L74" s="160">
        <f>DECEMBER!U73</f>
        <v>0</v>
      </c>
      <c r="M74" s="123">
        <f>DECEMBER!V73</f>
        <v>0</v>
      </c>
      <c r="N74" s="123">
        <f>DECEMBER!W73</f>
        <v>0</v>
      </c>
      <c r="O74" s="125">
        <f>DECEMBER!X73</f>
        <v>0</v>
      </c>
      <c r="P74" s="216">
        <f>DECEMBER!Y73</f>
        <v>0</v>
      </c>
      <c r="Q74" s="222" t="b">
        <f>IF(LEFT(DECEMBER!L73,1)="V",DECEMBER!R73+DECEMBER!U73)</f>
        <v>0</v>
      </c>
      <c r="R74" s="241">
        <f>DECEMBER!Z73</f>
        <v>0</v>
      </c>
      <c r="S74" s="242">
        <f>DECEMBER!AB73</f>
        <v>0</v>
      </c>
    </row>
    <row r="75" spans="1:19" ht="12.75" customHeight="1" x14ac:dyDescent="0.2">
      <c r="A75" s="717"/>
      <c r="B75" s="120">
        <f>DECEMBER!C74</f>
        <v>0</v>
      </c>
      <c r="C75" s="121">
        <f>DECEMBER!D74</f>
        <v>0</v>
      </c>
      <c r="D75" s="121">
        <f>DECEMBER!E74</f>
        <v>0</v>
      </c>
      <c r="E75" s="121">
        <f>DECEMBER!F74</f>
        <v>0</v>
      </c>
      <c r="F75" s="122">
        <f t="shared" si="1"/>
        <v>0</v>
      </c>
      <c r="G75" s="123">
        <f>DECEMBER!H74</f>
        <v>0</v>
      </c>
      <c r="H75" s="206">
        <f>DECEMBER!I74</f>
        <v>0</v>
      </c>
      <c r="I75" s="120">
        <f>DECEMBER!R74</f>
        <v>0</v>
      </c>
      <c r="J75" s="124">
        <f>DECEMBER!S74</f>
        <v>0</v>
      </c>
      <c r="K75" s="211">
        <f>DECEMBER!T74</f>
        <v>0</v>
      </c>
      <c r="L75" s="160">
        <f>DECEMBER!U74</f>
        <v>0</v>
      </c>
      <c r="M75" s="123">
        <f>DECEMBER!V74</f>
        <v>0</v>
      </c>
      <c r="N75" s="123">
        <f>DECEMBER!W74</f>
        <v>0</v>
      </c>
      <c r="O75" s="125">
        <f>DECEMBER!X74</f>
        <v>0</v>
      </c>
      <c r="P75" s="216">
        <f>DECEMBER!Y74</f>
        <v>0</v>
      </c>
      <c r="Q75" s="222" t="b">
        <f>IF(LEFT(DECEMBER!L74,1)="V",DECEMBER!R74+DECEMBER!U74)</f>
        <v>0</v>
      </c>
      <c r="R75" s="241">
        <f>DECEMBER!Z74</f>
        <v>0</v>
      </c>
      <c r="S75" s="242">
        <f>DECEMBER!AB74</f>
        <v>0</v>
      </c>
    </row>
    <row r="76" spans="1:19" ht="13.5" customHeight="1" thickBot="1" x14ac:dyDescent="0.25">
      <c r="A76" s="718"/>
      <c r="B76" s="127" t="e">
        <f>DECEMBER!C75</f>
        <v>#REF!</v>
      </c>
      <c r="C76" s="128">
        <f>DECEMBER!D75</f>
        <v>0</v>
      </c>
      <c r="D76" s="128">
        <f>DECEMBER!E75</f>
        <v>0</v>
      </c>
      <c r="E76" s="128">
        <f>DECEMBER!F75</f>
        <v>0</v>
      </c>
      <c r="F76" s="129">
        <f t="shared" si="1"/>
        <v>0</v>
      </c>
      <c r="G76" s="130">
        <f>DECEMBER!H75</f>
        <v>0</v>
      </c>
      <c r="H76" s="208">
        <f>DECEMBER!I75</f>
        <v>0</v>
      </c>
      <c r="I76" s="127">
        <f>DECEMBER!R75</f>
        <v>0</v>
      </c>
      <c r="J76" s="131">
        <f>DECEMBER!S75</f>
        <v>0</v>
      </c>
      <c r="K76" s="213">
        <f>DECEMBER!T75</f>
        <v>0</v>
      </c>
      <c r="L76" s="161">
        <f>DECEMBER!U75</f>
        <v>0</v>
      </c>
      <c r="M76" s="130">
        <f>DECEMBER!V75</f>
        <v>0</v>
      </c>
      <c r="N76" s="130">
        <f>DECEMBER!W75</f>
        <v>0</v>
      </c>
      <c r="O76" s="132">
        <f>DECEMBER!X75</f>
        <v>0</v>
      </c>
      <c r="P76" s="218">
        <f>DECEMBER!Y75</f>
        <v>0</v>
      </c>
      <c r="Q76" s="224" t="b">
        <f>IF(LEFT(DECEMBER!L75,1)="V",DECEMBER!R75+DECEMBER!U75)</f>
        <v>0</v>
      </c>
      <c r="R76" s="243">
        <f>DECEMBER!Z75</f>
        <v>0</v>
      </c>
      <c r="S76" s="244">
        <f>DECEMBER!AB75</f>
        <v>0</v>
      </c>
    </row>
    <row r="77" spans="1:19" ht="12.75" customHeight="1" x14ac:dyDescent="0.2">
      <c r="A77" s="716">
        <f>DECEMBER!B76</f>
        <v>43083</v>
      </c>
      <c r="B77" s="113">
        <f>DECEMBER!C76</f>
        <v>0</v>
      </c>
      <c r="C77" s="114">
        <f>DECEMBER!D76</f>
        <v>0</v>
      </c>
      <c r="D77" s="114">
        <f>DECEMBER!E76</f>
        <v>0</v>
      </c>
      <c r="E77" s="114">
        <f>DECEMBER!F76</f>
        <v>0</v>
      </c>
      <c r="F77" s="115">
        <f t="shared" si="1"/>
        <v>0</v>
      </c>
      <c r="G77" s="116">
        <f>DECEMBER!H76</f>
        <v>0</v>
      </c>
      <c r="H77" s="205">
        <f>DECEMBER!I76</f>
        <v>0</v>
      </c>
      <c r="I77" s="113">
        <f>DECEMBER!R76</f>
        <v>0</v>
      </c>
      <c r="J77" s="117">
        <f>DECEMBER!S76</f>
        <v>0</v>
      </c>
      <c r="K77" s="210">
        <f>DECEMBER!T76</f>
        <v>0</v>
      </c>
      <c r="L77" s="159">
        <f>DECEMBER!U76</f>
        <v>0</v>
      </c>
      <c r="M77" s="116">
        <f>DECEMBER!V76</f>
        <v>0</v>
      </c>
      <c r="N77" s="116">
        <f>DECEMBER!W76</f>
        <v>0</v>
      </c>
      <c r="O77" s="118">
        <f>DECEMBER!X76</f>
        <v>0</v>
      </c>
      <c r="P77" s="215">
        <f>DECEMBER!Y76</f>
        <v>0</v>
      </c>
      <c r="Q77" s="221" t="b">
        <f>IF(LEFT(DECEMBER!L76,1)="V",DECEMBER!R76+DECEMBER!U76)</f>
        <v>0</v>
      </c>
      <c r="R77" s="239">
        <f>DECEMBER!Z76</f>
        <v>0</v>
      </c>
      <c r="S77" s="240">
        <f>DECEMBER!AB76</f>
        <v>0</v>
      </c>
    </row>
    <row r="78" spans="1:19" ht="12.75" customHeight="1" x14ac:dyDescent="0.2">
      <c r="A78" s="717"/>
      <c r="B78" s="120">
        <f>DECEMBER!C77</f>
        <v>0</v>
      </c>
      <c r="C78" s="121">
        <f>DECEMBER!D77</f>
        <v>0</v>
      </c>
      <c r="D78" s="121">
        <f>DECEMBER!E77</f>
        <v>0</v>
      </c>
      <c r="E78" s="121">
        <f>DECEMBER!F77</f>
        <v>0</v>
      </c>
      <c r="F78" s="122">
        <f t="shared" si="1"/>
        <v>0</v>
      </c>
      <c r="G78" s="123">
        <f>DECEMBER!H77</f>
        <v>0</v>
      </c>
      <c r="H78" s="206">
        <f>DECEMBER!I77</f>
        <v>0</v>
      </c>
      <c r="I78" s="120">
        <f>DECEMBER!R77</f>
        <v>0</v>
      </c>
      <c r="J78" s="124">
        <f>DECEMBER!S77</f>
        <v>0</v>
      </c>
      <c r="K78" s="211">
        <f>DECEMBER!T77</f>
        <v>0</v>
      </c>
      <c r="L78" s="160">
        <f>DECEMBER!U77</f>
        <v>0</v>
      </c>
      <c r="M78" s="123">
        <f>DECEMBER!V77</f>
        <v>0</v>
      </c>
      <c r="N78" s="123">
        <f>DECEMBER!W77</f>
        <v>0</v>
      </c>
      <c r="O78" s="125">
        <f>DECEMBER!X77</f>
        <v>0</v>
      </c>
      <c r="P78" s="216">
        <f>DECEMBER!Y77</f>
        <v>0</v>
      </c>
      <c r="Q78" s="222" t="b">
        <f>IF(LEFT(DECEMBER!L77,1)="V",DECEMBER!R77+DECEMBER!U77)</f>
        <v>0</v>
      </c>
      <c r="R78" s="241">
        <f>DECEMBER!Z77</f>
        <v>0</v>
      </c>
      <c r="S78" s="242">
        <f>DECEMBER!AB77</f>
        <v>0</v>
      </c>
    </row>
    <row r="79" spans="1:19" ht="12.75" customHeight="1" x14ac:dyDescent="0.2">
      <c r="A79" s="717"/>
      <c r="B79" s="120">
        <f>DECEMBER!C78</f>
        <v>0</v>
      </c>
      <c r="C79" s="121">
        <f>DECEMBER!D78</f>
        <v>0</v>
      </c>
      <c r="D79" s="121">
        <f>DECEMBER!E78</f>
        <v>0</v>
      </c>
      <c r="E79" s="121">
        <f>DECEMBER!F78</f>
        <v>0</v>
      </c>
      <c r="F79" s="122">
        <f t="shared" si="1"/>
        <v>0</v>
      </c>
      <c r="G79" s="123">
        <f>DECEMBER!H78</f>
        <v>0</v>
      </c>
      <c r="H79" s="206">
        <f>DECEMBER!I78</f>
        <v>0</v>
      </c>
      <c r="I79" s="120">
        <f>DECEMBER!R78</f>
        <v>0</v>
      </c>
      <c r="J79" s="124">
        <f>DECEMBER!S78</f>
        <v>0</v>
      </c>
      <c r="K79" s="211">
        <f>DECEMBER!T78</f>
        <v>0</v>
      </c>
      <c r="L79" s="160">
        <f>DECEMBER!U78</f>
        <v>0</v>
      </c>
      <c r="M79" s="123">
        <f>DECEMBER!V78</f>
        <v>0</v>
      </c>
      <c r="N79" s="123">
        <f>DECEMBER!W78</f>
        <v>0</v>
      </c>
      <c r="O79" s="125">
        <f>DECEMBER!X78</f>
        <v>0</v>
      </c>
      <c r="P79" s="216">
        <f>DECEMBER!Y78</f>
        <v>0</v>
      </c>
      <c r="Q79" s="222" t="b">
        <f>IF(LEFT(DECEMBER!L78,1)="V",DECEMBER!R78+DECEMBER!U78)</f>
        <v>0</v>
      </c>
      <c r="R79" s="241">
        <f>DECEMBER!Z78</f>
        <v>0</v>
      </c>
      <c r="S79" s="242">
        <f>DECEMBER!AB78</f>
        <v>0</v>
      </c>
    </row>
    <row r="80" spans="1:19" ht="12.75" customHeight="1" x14ac:dyDescent="0.2">
      <c r="A80" s="717"/>
      <c r="B80" s="120">
        <f>DECEMBER!C79</f>
        <v>0</v>
      </c>
      <c r="C80" s="121">
        <f>DECEMBER!D79</f>
        <v>0</v>
      </c>
      <c r="D80" s="121">
        <f>DECEMBER!E79</f>
        <v>0</v>
      </c>
      <c r="E80" s="121">
        <f>DECEMBER!F79</f>
        <v>0</v>
      </c>
      <c r="F80" s="122">
        <f t="shared" si="1"/>
        <v>0</v>
      </c>
      <c r="G80" s="123">
        <f>DECEMBER!H79</f>
        <v>0</v>
      </c>
      <c r="H80" s="206">
        <f>DECEMBER!I79</f>
        <v>0</v>
      </c>
      <c r="I80" s="120">
        <f>DECEMBER!R79</f>
        <v>0</v>
      </c>
      <c r="J80" s="124">
        <f>DECEMBER!S79</f>
        <v>0</v>
      </c>
      <c r="K80" s="211">
        <f>DECEMBER!T79</f>
        <v>0</v>
      </c>
      <c r="L80" s="160">
        <f>DECEMBER!U79</f>
        <v>0</v>
      </c>
      <c r="M80" s="123">
        <f>DECEMBER!V79</f>
        <v>0</v>
      </c>
      <c r="N80" s="123">
        <f>DECEMBER!W79</f>
        <v>0</v>
      </c>
      <c r="O80" s="125">
        <f>DECEMBER!X79</f>
        <v>0</v>
      </c>
      <c r="P80" s="216">
        <f>DECEMBER!Y79</f>
        <v>0</v>
      </c>
      <c r="Q80" s="222" t="b">
        <f>IF(LEFT(DECEMBER!L79,1)="V",DECEMBER!R79+DECEMBER!U79)</f>
        <v>0</v>
      </c>
      <c r="R80" s="241">
        <f>DECEMBER!Z79</f>
        <v>0</v>
      </c>
      <c r="S80" s="242">
        <f>DECEMBER!AB79</f>
        <v>0</v>
      </c>
    </row>
    <row r="81" spans="1:19" ht="13.5" customHeight="1" thickBot="1" x14ac:dyDescent="0.25">
      <c r="A81" s="718"/>
      <c r="B81" s="127" t="e">
        <f>DECEMBER!C80</f>
        <v>#REF!</v>
      </c>
      <c r="C81" s="128">
        <f>DECEMBER!D80</f>
        <v>0</v>
      </c>
      <c r="D81" s="128">
        <f>DECEMBER!E80</f>
        <v>0</v>
      </c>
      <c r="E81" s="128">
        <f>DECEMBER!F80</f>
        <v>0</v>
      </c>
      <c r="F81" s="129">
        <f t="shared" si="1"/>
        <v>0</v>
      </c>
      <c r="G81" s="130">
        <f>DECEMBER!H80</f>
        <v>0</v>
      </c>
      <c r="H81" s="208">
        <f>DECEMBER!I80</f>
        <v>0</v>
      </c>
      <c r="I81" s="127">
        <f>DECEMBER!R80</f>
        <v>0</v>
      </c>
      <c r="J81" s="131">
        <f>DECEMBER!S80</f>
        <v>0</v>
      </c>
      <c r="K81" s="213">
        <f>DECEMBER!T80</f>
        <v>0</v>
      </c>
      <c r="L81" s="161">
        <f>DECEMBER!U80</f>
        <v>0</v>
      </c>
      <c r="M81" s="130">
        <f>DECEMBER!V80</f>
        <v>0</v>
      </c>
      <c r="N81" s="130">
        <f>DECEMBER!W80</f>
        <v>0</v>
      </c>
      <c r="O81" s="132">
        <f>DECEMBER!X80</f>
        <v>0</v>
      </c>
      <c r="P81" s="218">
        <f>DECEMBER!Y80</f>
        <v>0</v>
      </c>
      <c r="Q81" s="224" t="b">
        <f>IF(LEFT(DECEMBER!L80,1)="V",DECEMBER!R80+DECEMBER!U80)</f>
        <v>0</v>
      </c>
      <c r="R81" s="243">
        <f>DECEMBER!Z80</f>
        <v>0</v>
      </c>
      <c r="S81" s="244">
        <f>DECEMBER!AB80</f>
        <v>0</v>
      </c>
    </row>
    <row r="82" spans="1:19" ht="12.75" customHeight="1" x14ac:dyDescent="0.2">
      <c r="A82" s="716">
        <f>DECEMBER!B81</f>
        <v>43084</v>
      </c>
      <c r="B82" s="113">
        <f>DECEMBER!C81</f>
        <v>0</v>
      </c>
      <c r="C82" s="114">
        <f>DECEMBER!D81</f>
        <v>0</v>
      </c>
      <c r="D82" s="114">
        <f>DECEMBER!E81</f>
        <v>0</v>
      </c>
      <c r="E82" s="114">
        <f>DECEMBER!F81</f>
        <v>0</v>
      </c>
      <c r="F82" s="115">
        <f t="shared" si="1"/>
        <v>0</v>
      </c>
      <c r="G82" s="116">
        <f>DECEMBER!H81</f>
        <v>0</v>
      </c>
      <c r="H82" s="205">
        <f>DECEMBER!I81</f>
        <v>0</v>
      </c>
      <c r="I82" s="113">
        <f>DECEMBER!R81</f>
        <v>0</v>
      </c>
      <c r="J82" s="117">
        <f>DECEMBER!S81</f>
        <v>0</v>
      </c>
      <c r="K82" s="210">
        <f>DECEMBER!T81</f>
        <v>0</v>
      </c>
      <c r="L82" s="159">
        <f>DECEMBER!U81</f>
        <v>0</v>
      </c>
      <c r="M82" s="116">
        <f>DECEMBER!V81</f>
        <v>0</v>
      </c>
      <c r="N82" s="116">
        <f>DECEMBER!W81</f>
        <v>0</v>
      </c>
      <c r="O82" s="118">
        <f>DECEMBER!X81</f>
        <v>0</v>
      </c>
      <c r="P82" s="215">
        <f>DECEMBER!Y81</f>
        <v>0</v>
      </c>
      <c r="Q82" s="221" t="b">
        <f>IF(LEFT(DECEMBER!L81,1)="V",DECEMBER!R81+DECEMBER!U81)</f>
        <v>0</v>
      </c>
      <c r="R82" s="239">
        <f>DECEMBER!Z81</f>
        <v>0</v>
      </c>
      <c r="S82" s="240">
        <f>DECEMBER!AB81</f>
        <v>0</v>
      </c>
    </row>
    <row r="83" spans="1:19" ht="12.75" customHeight="1" x14ac:dyDescent="0.2">
      <c r="A83" s="717"/>
      <c r="B83" s="120">
        <f>DECEMBER!C82</f>
        <v>0</v>
      </c>
      <c r="C83" s="121">
        <f>DECEMBER!D82</f>
        <v>0</v>
      </c>
      <c r="D83" s="121">
        <f>DECEMBER!E82</f>
        <v>0</v>
      </c>
      <c r="E83" s="121">
        <f>DECEMBER!F82</f>
        <v>0</v>
      </c>
      <c r="F83" s="122">
        <f t="shared" si="1"/>
        <v>0</v>
      </c>
      <c r="G83" s="123">
        <f>DECEMBER!H82</f>
        <v>0</v>
      </c>
      <c r="H83" s="206">
        <f>DECEMBER!I82</f>
        <v>0</v>
      </c>
      <c r="I83" s="120">
        <f>DECEMBER!R82</f>
        <v>0</v>
      </c>
      <c r="J83" s="124">
        <f>DECEMBER!S82</f>
        <v>0</v>
      </c>
      <c r="K83" s="211">
        <f>DECEMBER!T82</f>
        <v>0</v>
      </c>
      <c r="L83" s="160">
        <f>DECEMBER!U82</f>
        <v>0</v>
      </c>
      <c r="M83" s="123">
        <f>DECEMBER!V82</f>
        <v>0</v>
      </c>
      <c r="N83" s="123">
        <f>DECEMBER!W82</f>
        <v>0</v>
      </c>
      <c r="O83" s="125">
        <f>DECEMBER!X82</f>
        <v>0</v>
      </c>
      <c r="P83" s="216">
        <f>DECEMBER!Y82</f>
        <v>0</v>
      </c>
      <c r="Q83" s="222" t="b">
        <f>IF(LEFT(DECEMBER!L82,1)="V",DECEMBER!R82+DECEMBER!U82)</f>
        <v>0</v>
      </c>
      <c r="R83" s="241">
        <f>DECEMBER!Z82</f>
        <v>0</v>
      </c>
      <c r="S83" s="242">
        <f>DECEMBER!AB82</f>
        <v>0</v>
      </c>
    </row>
    <row r="84" spans="1:19" ht="12.75" customHeight="1" x14ac:dyDescent="0.2">
      <c r="A84" s="717"/>
      <c r="B84" s="120">
        <f>DECEMBER!C83</f>
        <v>0</v>
      </c>
      <c r="C84" s="121">
        <f>DECEMBER!D83</f>
        <v>0</v>
      </c>
      <c r="D84" s="121">
        <f>DECEMBER!E83</f>
        <v>0</v>
      </c>
      <c r="E84" s="121">
        <f>DECEMBER!F83</f>
        <v>0</v>
      </c>
      <c r="F84" s="122">
        <f t="shared" si="1"/>
        <v>0</v>
      </c>
      <c r="G84" s="123">
        <f>DECEMBER!H83</f>
        <v>0</v>
      </c>
      <c r="H84" s="206">
        <f>DECEMBER!I83</f>
        <v>0</v>
      </c>
      <c r="I84" s="120">
        <f>DECEMBER!R83</f>
        <v>0</v>
      </c>
      <c r="J84" s="124">
        <f>DECEMBER!S83</f>
        <v>0</v>
      </c>
      <c r="K84" s="211">
        <f>DECEMBER!T83</f>
        <v>0</v>
      </c>
      <c r="L84" s="160">
        <f>DECEMBER!U83</f>
        <v>0</v>
      </c>
      <c r="M84" s="123">
        <f>DECEMBER!V83</f>
        <v>0</v>
      </c>
      <c r="N84" s="123">
        <f>DECEMBER!W83</f>
        <v>0</v>
      </c>
      <c r="O84" s="125">
        <f>DECEMBER!X83</f>
        <v>0</v>
      </c>
      <c r="P84" s="216">
        <f>DECEMBER!Y83</f>
        <v>0</v>
      </c>
      <c r="Q84" s="222" t="b">
        <f>IF(LEFT(DECEMBER!L83,1)="V",DECEMBER!R83+DECEMBER!U83)</f>
        <v>0</v>
      </c>
      <c r="R84" s="241">
        <f>DECEMBER!Z83</f>
        <v>0</v>
      </c>
      <c r="S84" s="242">
        <f>DECEMBER!AB83</f>
        <v>0</v>
      </c>
    </row>
    <row r="85" spans="1:19" ht="12.75" customHeight="1" x14ac:dyDescent="0.2">
      <c r="A85" s="717"/>
      <c r="B85" s="120">
        <f>DECEMBER!C84</f>
        <v>0</v>
      </c>
      <c r="C85" s="121">
        <f>DECEMBER!D84</f>
        <v>0</v>
      </c>
      <c r="D85" s="121">
        <f>DECEMBER!E84</f>
        <v>0</v>
      </c>
      <c r="E85" s="121">
        <f>DECEMBER!F84</f>
        <v>0</v>
      </c>
      <c r="F85" s="122">
        <f t="shared" si="1"/>
        <v>0</v>
      </c>
      <c r="G85" s="123">
        <f>DECEMBER!H84</f>
        <v>0</v>
      </c>
      <c r="H85" s="206">
        <f>DECEMBER!I84</f>
        <v>0</v>
      </c>
      <c r="I85" s="120">
        <f>DECEMBER!R84</f>
        <v>0</v>
      </c>
      <c r="J85" s="124">
        <f>DECEMBER!S84</f>
        <v>0</v>
      </c>
      <c r="K85" s="211">
        <f>DECEMBER!T84</f>
        <v>0</v>
      </c>
      <c r="L85" s="160">
        <f>DECEMBER!U84</f>
        <v>0</v>
      </c>
      <c r="M85" s="123">
        <f>DECEMBER!V84</f>
        <v>0</v>
      </c>
      <c r="N85" s="123">
        <f>DECEMBER!W84</f>
        <v>0</v>
      </c>
      <c r="O85" s="125">
        <f>DECEMBER!X84</f>
        <v>0</v>
      </c>
      <c r="P85" s="216">
        <f>DECEMBER!Y84</f>
        <v>0</v>
      </c>
      <c r="Q85" s="222" t="b">
        <f>IF(LEFT(DECEMBER!L84,1)="V",DECEMBER!R84+DECEMBER!U84)</f>
        <v>0</v>
      </c>
      <c r="R85" s="241">
        <f>DECEMBER!Z84</f>
        <v>0</v>
      </c>
      <c r="S85" s="242">
        <f>DECEMBER!AB84</f>
        <v>0</v>
      </c>
    </row>
    <row r="86" spans="1:19" ht="13.5" customHeight="1" thickBot="1" x14ac:dyDescent="0.25">
      <c r="A86" s="718"/>
      <c r="B86" s="127" t="e">
        <f>DECEMBER!C85</f>
        <v>#REF!</v>
      </c>
      <c r="C86" s="128">
        <f>DECEMBER!D85</f>
        <v>0</v>
      </c>
      <c r="D86" s="128">
        <f>DECEMBER!E85</f>
        <v>0</v>
      </c>
      <c r="E86" s="128">
        <f>DECEMBER!F85</f>
        <v>0</v>
      </c>
      <c r="F86" s="129">
        <f t="shared" si="1"/>
        <v>0</v>
      </c>
      <c r="G86" s="130">
        <f>DECEMBER!H85</f>
        <v>0</v>
      </c>
      <c r="H86" s="208">
        <f>DECEMBER!I85</f>
        <v>0</v>
      </c>
      <c r="I86" s="127">
        <f>DECEMBER!R85</f>
        <v>0</v>
      </c>
      <c r="J86" s="131">
        <f>DECEMBER!S85</f>
        <v>0</v>
      </c>
      <c r="K86" s="213">
        <f>DECEMBER!T85</f>
        <v>0</v>
      </c>
      <c r="L86" s="161">
        <f>DECEMBER!U85</f>
        <v>0</v>
      </c>
      <c r="M86" s="130">
        <f>DECEMBER!V85</f>
        <v>0</v>
      </c>
      <c r="N86" s="130">
        <f>DECEMBER!W85</f>
        <v>0</v>
      </c>
      <c r="O86" s="132">
        <f>DECEMBER!X85</f>
        <v>0</v>
      </c>
      <c r="P86" s="218">
        <f>DECEMBER!Y85</f>
        <v>0</v>
      </c>
      <c r="Q86" s="224" t="b">
        <f>IF(LEFT(DECEMBER!L85,1)="V",DECEMBER!R85+DECEMBER!U85)</f>
        <v>0</v>
      </c>
      <c r="R86" s="243">
        <f>DECEMBER!Z85</f>
        <v>0</v>
      </c>
      <c r="S86" s="244">
        <f>DECEMBER!AB85</f>
        <v>0</v>
      </c>
    </row>
    <row r="87" spans="1:19" ht="12.75" customHeight="1" x14ac:dyDescent="0.2">
      <c r="A87" s="716">
        <f>DECEMBER!B86</f>
        <v>43085</v>
      </c>
      <c r="B87" s="134">
        <f>DECEMBER!C86</f>
        <v>0</v>
      </c>
      <c r="C87" s="135">
        <f>DECEMBER!D86</f>
        <v>0</v>
      </c>
      <c r="D87" s="135">
        <f>DECEMBER!E86</f>
        <v>0</v>
      </c>
      <c r="E87" s="135">
        <f>DECEMBER!F86</f>
        <v>0</v>
      </c>
      <c r="F87" s="136">
        <f t="shared" si="1"/>
        <v>0</v>
      </c>
      <c r="G87" s="137">
        <f>DECEMBER!H86</f>
        <v>0</v>
      </c>
      <c r="H87" s="209">
        <f>DECEMBER!I86</f>
        <v>0</v>
      </c>
      <c r="I87" s="134">
        <f>DECEMBER!R86</f>
        <v>0</v>
      </c>
      <c r="J87" s="138">
        <f>DECEMBER!S86</f>
        <v>0</v>
      </c>
      <c r="K87" s="214">
        <f>DECEMBER!T86</f>
        <v>0</v>
      </c>
      <c r="L87" s="169">
        <f>DECEMBER!U86</f>
        <v>0</v>
      </c>
      <c r="M87" s="137">
        <f>DECEMBER!V86</f>
        <v>0</v>
      </c>
      <c r="N87" s="137">
        <f>DECEMBER!W86</f>
        <v>0</v>
      </c>
      <c r="O87" s="139">
        <f>DECEMBER!X86</f>
        <v>0</v>
      </c>
      <c r="P87" s="219">
        <f>DECEMBER!Y86</f>
        <v>0</v>
      </c>
      <c r="Q87" s="225" t="b">
        <f>IF(LEFT(DECEMBER!L86,1)="V",DECEMBER!R86+DECEMBER!U86)</f>
        <v>0</v>
      </c>
      <c r="R87" s="247">
        <f>DECEMBER!Z86</f>
        <v>0</v>
      </c>
      <c r="S87" s="248">
        <f>DECEMBER!AB86</f>
        <v>0</v>
      </c>
    </row>
    <row r="88" spans="1:19" ht="12.75" customHeight="1" x14ac:dyDescent="0.2">
      <c r="A88" s="717"/>
      <c r="B88" s="120">
        <f>DECEMBER!C87</f>
        <v>0</v>
      </c>
      <c r="C88" s="121">
        <f>DECEMBER!D87</f>
        <v>0</v>
      </c>
      <c r="D88" s="121">
        <f>DECEMBER!E87</f>
        <v>0</v>
      </c>
      <c r="E88" s="121">
        <f>DECEMBER!F87</f>
        <v>0</v>
      </c>
      <c r="F88" s="122">
        <f t="shared" si="1"/>
        <v>0</v>
      </c>
      <c r="G88" s="123">
        <f>DECEMBER!H87</f>
        <v>0</v>
      </c>
      <c r="H88" s="206">
        <f>DECEMBER!I87</f>
        <v>0</v>
      </c>
      <c r="I88" s="120">
        <f>DECEMBER!R87</f>
        <v>0</v>
      </c>
      <c r="J88" s="124">
        <f>DECEMBER!S87</f>
        <v>0</v>
      </c>
      <c r="K88" s="211">
        <f>DECEMBER!T87</f>
        <v>0</v>
      </c>
      <c r="L88" s="160">
        <f>DECEMBER!U87</f>
        <v>0</v>
      </c>
      <c r="M88" s="123">
        <f>DECEMBER!V87</f>
        <v>0</v>
      </c>
      <c r="N88" s="123">
        <f>DECEMBER!W87</f>
        <v>0</v>
      </c>
      <c r="O88" s="125">
        <f>DECEMBER!X87</f>
        <v>0</v>
      </c>
      <c r="P88" s="216">
        <f>DECEMBER!Y87</f>
        <v>0</v>
      </c>
      <c r="Q88" s="222" t="b">
        <f>IF(LEFT(DECEMBER!L87,1)="V",DECEMBER!R87+DECEMBER!U87)</f>
        <v>0</v>
      </c>
      <c r="R88" s="241">
        <f>DECEMBER!Z87</f>
        <v>0</v>
      </c>
      <c r="S88" s="242">
        <f>DECEMBER!AB87</f>
        <v>0</v>
      </c>
    </row>
    <row r="89" spans="1:19" ht="12.75" customHeight="1" x14ac:dyDescent="0.2">
      <c r="A89" s="717"/>
      <c r="B89" s="120">
        <f>DECEMBER!C88</f>
        <v>0</v>
      </c>
      <c r="C89" s="121">
        <f>DECEMBER!D88</f>
        <v>0</v>
      </c>
      <c r="D89" s="121">
        <f>DECEMBER!E88</f>
        <v>0</v>
      </c>
      <c r="E89" s="121">
        <f>DECEMBER!F88</f>
        <v>0</v>
      </c>
      <c r="F89" s="122">
        <f t="shared" si="1"/>
        <v>0</v>
      </c>
      <c r="G89" s="123">
        <f>DECEMBER!H88</f>
        <v>0</v>
      </c>
      <c r="H89" s="206">
        <f>DECEMBER!I88</f>
        <v>0</v>
      </c>
      <c r="I89" s="120">
        <f>DECEMBER!R88</f>
        <v>0</v>
      </c>
      <c r="J89" s="124">
        <f>DECEMBER!S88</f>
        <v>0</v>
      </c>
      <c r="K89" s="211">
        <f>DECEMBER!T88</f>
        <v>0</v>
      </c>
      <c r="L89" s="160">
        <f>DECEMBER!U88</f>
        <v>0</v>
      </c>
      <c r="M89" s="123">
        <f>DECEMBER!V88</f>
        <v>0</v>
      </c>
      <c r="N89" s="123">
        <f>DECEMBER!W88</f>
        <v>0</v>
      </c>
      <c r="O89" s="125">
        <f>DECEMBER!X88</f>
        <v>0</v>
      </c>
      <c r="P89" s="216">
        <f>DECEMBER!Y88</f>
        <v>0</v>
      </c>
      <c r="Q89" s="222" t="b">
        <f>IF(LEFT(DECEMBER!L88,1)="V",DECEMBER!R88+DECEMBER!U88)</f>
        <v>0</v>
      </c>
      <c r="R89" s="241">
        <f>DECEMBER!Z88</f>
        <v>0</v>
      </c>
      <c r="S89" s="242">
        <f>DECEMBER!AB88</f>
        <v>0</v>
      </c>
    </row>
    <row r="90" spans="1:19" ht="12.75" customHeight="1" x14ac:dyDescent="0.2">
      <c r="A90" s="717"/>
      <c r="B90" s="120">
        <f>DECEMBER!C89</f>
        <v>0</v>
      </c>
      <c r="C90" s="121">
        <f>DECEMBER!D89</f>
        <v>0</v>
      </c>
      <c r="D90" s="121">
        <f>DECEMBER!E89</f>
        <v>0</v>
      </c>
      <c r="E90" s="121">
        <f>DECEMBER!F89</f>
        <v>0</v>
      </c>
      <c r="F90" s="122">
        <f t="shared" si="1"/>
        <v>0</v>
      </c>
      <c r="G90" s="123">
        <f>DECEMBER!H89</f>
        <v>0</v>
      </c>
      <c r="H90" s="206">
        <f>DECEMBER!I89</f>
        <v>0</v>
      </c>
      <c r="I90" s="120">
        <f>DECEMBER!R89</f>
        <v>0</v>
      </c>
      <c r="J90" s="124">
        <f>DECEMBER!S89</f>
        <v>0</v>
      </c>
      <c r="K90" s="211">
        <f>DECEMBER!T89</f>
        <v>0</v>
      </c>
      <c r="L90" s="160">
        <f>DECEMBER!U89</f>
        <v>0</v>
      </c>
      <c r="M90" s="123">
        <f>DECEMBER!V89</f>
        <v>0</v>
      </c>
      <c r="N90" s="123">
        <f>DECEMBER!W89</f>
        <v>0</v>
      </c>
      <c r="O90" s="125">
        <f>DECEMBER!X89</f>
        <v>0</v>
      </c>
      <c r="P90" s="216">
        <f>DECEMBER!Y89</f>
        <v>0</v>
      </c>
      <c r="Q90" s="222" t="b">
        <f>IF(LEFT(DECEMBER!L89,1)="V",DECEMBER!R89+DECEMBER!U89)</f>
        <v>0</v>
      </c>
      <c r="R90" s="241">
        <f>DECEMBER!Z89</f>
        <v>0</v>
      </c>
      <c r="S90" s="242">
        <f>DECEMBER!AB89</f>
        <v>0</v>
      </c>
    </row>
    <row r="91" spans="1:19" ht="13.5" customHeight="1" thickBot="1" x14ac:dyDescent="0.25">
      <c r="A91" s="718"/>
      <c r="B91" s="141" t="e">
        <f>DECEMBER!C90</f>
        <v>#REF!</v>
      </c>
      <c r="C91" s="142">
        <f>DECEMBER!D90</f>
        <v>0</v>
      </c>
      <c r="D91" s="142">
        <f>DECEMBER!E90</f>
        <v>0</v>
      </c>
      <c r="E91" s="142">
        <f>DECEMBER!F90</f>
        <v>0</v>
      </c>
      <c r="F91" s="143">
        <f t="shared" si="1"/>
        <v>0</v>
      </c>
      <c r="G91" s="144">
        <f>DECEMBER!H90</f>
        <v>0</v>
      </c>
      <c r="H91" s="207">
        <f>DECEMBER!I90</f>
        <v>0</v>
      </c>
      <c r="I91" s="141">
        <f>DECEMBER!R90</f>
        <v>0</v>
      </c>
      <c r="J91" s="145">
        <f>DECEMBER!S90</f>
        <v>0</v>
      </c>
      <c r="K91" s="212">
        <f>DECEMBER!T90</f>
        <v>0</v>
      </c>
      <c r="L91" s="168">
        <f>DECEMBER!U90</f>
        <v>0</v>
      </c>
      <c r="M91" s="144">
        <f>DECEMBER!V90</f>
        <v>0</v>
      </c>
      <c r="N91" s="144">
        <f>DECEMBER!W90</f>
        <v>0</v>
      </c>
      <c r="O91" s="146">
        <f>DECEMBER!X90</f>
        <v>0</v>
      </c>
      <c r="P91" s="217">
        <f>DECEMBER!Y90</f>
        <v>0</v>
      </c>
      <c r="Q91" s="223" t="b">
        <f>IF(LEFT(DECEMBER!L90,1)="V",DECEMBER!R90+DECEMBER!U90)</f>
        <v>0</v>
      </c>
      <c r="R91" s="245">
        <f>DECEMBER!Z90</f>
        <v>0</v>
      </c>
      <c r="S91" s="246">
        <f>DECEMBER!AB90</f>
        <v>0</v>
      </c>
    </row>
    <row r="92" spans="1:19" ht="12.75" customHeight="1" x14ac:dyDescent="0.2">
      <c r="A92" s="716">
        <f>DECEMBER!B91</f>
        <v>43086</v>
      </c>
      <c r="B92" s="113">
        <f>DECEMBER!C91</f>
        <v>0</v>
      </c>
      <c r="C92" s="114">
        <f>DECEMBER!D91</f>
        <v>0</v>
      </c>
      <c r="D92" s="114">
        <f>DECEMBER!E91</f>
        <v>0</v>
      </c>
      <c r="E92" s="114">
        <f>DECEMBER!F91</f>
        <v>0</v>
      </c>
      <c r="F92" s="115">
        <f t="shared" si="1"/>
        <v>0</v>
      </c>
      <c r="G92" s="116">
        <f>DECEMBER!H91</f>
        <v>0</v>
      </c>
      <c r="H92" s="205">
        <f>DECEMBER!I91</f>
        <v>0</v>
      </c>
      <c r="I92" s="113">
        <f>DECEMBER!R91</f>
        <v>0</v>
      </c>
      <c r="J92" s="117">
        <f>DECEMBER!S91</f>
        <v>0</v>
      </c>
      <c r="K92" s="210">
        <f>DECEMBER!T91</f>
        <v>0</v>
      </c>
      <c r="L92" s="159">
        <f>DECEMBER!U91</f>
        <v>0</v>
      </c>
      <c r="M92" s="116">
        <f>DECEMBER!V91</f>
        <v>0</v>
      </c>
      <c r="N92" s="116">
        <f>DECEMBER!W91</f>
        <v>0</v>
      </c>
      <c r="O92" s="118">
        <f>DECEMBER!X91</f>
        <v>0</v>
      </c>
      <c r="P92" s="215">
        <f>DECEMBER!Y91</f>
        <v>0</v>
      </c>
      <c r="Q92" s="221" t="b">
        <f>IF(LEFT(DECEMBER!L91,1)="V",DECEMBER!R91+DECEMBER!U91)</f>
        <v>0</v>
      </c>
      <c r="R92" s="239">
        <f>DECEMBER!Z91</f>
        <v>0</v>
      </c>
      <c r="S92" s="240">
        <f>DECEMBER!AB91</f>
        <v>0</v>
      </c>
    </row>
    <row r="93" spans="1:19" ht="12.75" customHeight="1" x14ac:dyDescent="0.2">
      <c r="A93" s="717"/>
      <c r="B93" s="120">
        <f>DECEMBER!C92</f>
        <v>0</v>
      </c>
      <c r="C93" s="121">
        <f>DECEMBER!D92</f>
        <v>0</v>
      </c>
      <c r="D93" s="121">
        <f>DECEMBER!E92</f>
        <v>0</v>
      </c>
      <c r="E93" s="121">
        <f>DECEMBER!F92</f>
        <v>0</v>
      </c>
      <c r="F93" s="122">
        <f t="shared" si="1"/>
        <v>0</v>
      </c>
      <c r="G93" s="123">
        <f>DECEMBER!H92</f>
        <v>0</v>
      </c>
      <c r="H93" s="206">
        <f>DECEMBER!I92</f>
        <v>0</v>
      </c>
      <c r="I93" s="120">
        <f>DECEMBER!R92</f>
        <v>0</v>
      </c>
      <c r="J93" s="124">
        <f>DECEMBER!S92</f>
        <v>0</v>
      </c>
      <c r="K93" s="211">
        <f>DECEMBER!T92</f>
        <v>0</v>
      </c>
      <c r="L93" s="160">
        <f>DECEMBER!U92</f>
        <v>0</v>
      </c>
      <c r="M93" s="123">
        <f>DECEMBER!V92</f>
        <v>0</v>
      </c>
      <c r="N93" s="123">
        <f>DECEMBER!W92</f>
        <v>0</v>
      </c>
      <c r="O93" s="125">
        <f>DECEMBER!X92</f>
        <v>0</v>
      </c>
      <c r="P93" s="216">
        <f>DECEMBER!Y92</f>
        <v>0</v>
      </c>
      <c r="Q93" s="222" t="b">
        <f>IF(LEFT(DECEMBER!L92,1)="V",DECEMBER!R92+DECEMBER!U92)</f>
        <v>0</v>
      </c>
      <c r="R93" s="241">
        <f>DECEMBER!Z92</f>
        <v>0</v>
      </c>
      <c r="S93" s="242">
        <f>DECEMBER!AB92</f>
        <v>0</v>
      </c>
    </row>
    <row r="94" spans="1:19" ht="12.75" customHeight="1" x14ac:dyDescent="0.2">
      <c r="A94" s="717"/>
      <c r="B94" s="120">
        <f>DECEMBER!C93</f>
        <v>0</v>
      </c>
      <c r="C94" s="121">
        <f>DECEMBER!D93</f>
        <v>0</v>
      </c>
      <c r="D94" s="121">
        <f>DECEMBER!E93</f>
        <v>0</v>
      </c>
      <c r="E94" s="121">
        <f>DECEMBER!F93</f>
        <v>0</v>
      </c>
      <c r="F94" s="122">
        <f t="shared" si="1"/>
        <v>0</v>
      </c>
      <c r="G94" s="123">
        <f>DECEMBER!H93</f>
        <v>0</v>
      </c>
      <c r="H94" s="206">
        <f>DECEMBER!I93</f>
        <v>0</v>
      </c>
      <c r="I94" s="120">
        <f>DECEMBER!R93</f>
        <v>0</v>
      </c>
      <c r="J94" s="124">
        <f>DECEMBER!S93</f>
        <v>0</v>
      </c>
      <c r="K94" s="211">
        <f>DECEMBER!T93</f>
        <v>0</v>
      </c>
      <c r="L94" s="160">
        <f>DECEMBER!U93</f>
        <v>0</v>
      </c>
      <c r="M94" s="123">
        <f>DECEMBER!V93</f>
        <v>0</v>
      </c>
      <c r="N94" s="123">
        <f>DECEMBER!W93</f>
        <v>0</v>
      </c>
      <c r="O94" s="125">
        <f>DECEMBER!X93</f>
        <v>0</v>
      </c>
      <c r="P94" s="216">
        <f>DECEMBER!Y93</f>
        <v>0</v>
      </c>
      <c r="Q94" s="222" t="b">
        <f>IF(LEFT(DECEMBER!L93,1)="V",DECEMBER!R93+DECEMBER!U93)</f>
        <v>0</v>
      </c>
      <c r="R94" s="241">
        <f>DECEMBER!Z93</f>
        <v>0</v>
      </c>
      <c r="S94" s="242">
        <f>DECEMBER!AB93</f>
        <v>0</v>
      </c>
    </row>
    <row r="95" spans="1:19" ht="12.75" customHeight="1" x14ac:dyDescent="0.2">
      <c r="A95" s="717"/>
      <c r="B95" s="120">
        <f>DECEMBER!C94</f>
        <v>0</v>
      </c>
      <c r="C95" s="121">
        <f>DECEMBER!D94</f>
        <v>0</v>
      </c>
      <c r="D95" s="121">
        <f>DECEMBER!E94</f>
        <v>0</v>
      </c>
      <c r="E95" s="121">
        <f>DECEMBER!F94</f>
        <v>0</v>
      </c>
      <c r="F95" s="122">
        <f t="shared" si="1"/>
        <v>0</v>
      </c>
      <c r="G95" s="123">
        <f>DECEMBER!H94</f>
        <v>0</v>
      </c>
      <c r="H95" s="206">
        <f>DECEMBER!I94</f>
        <v>0</v>
      </c>
      <c r="I95" s="120">
        <f>DECEMBER!R94</f>
        <v>0</v>
      </c>
      <c r="J95" s="124">
        <f>DECEMBER!S94</f>
        <v>0</v>
      </c>
      <c r="K95" s="211">
        <f>DECEMBER!T94</f>
        <v>0</v>
      </c>
      <c r="L95" s="160">
        <f>DECEMBER!U94</f>
        <v>0</v>
      </c>
      <c r="M95" s="123">
        <f>DECEMBER!V94</f>
        <v>0</v>
      </c>
      <c r="N95" s="123">
        <f>DECEMBER!W94</f>
        <v>0</v>
      </c>
      <c r="O95" s="125">
        <f>DECEMBER!X94</f>
        <v>0</v>
      </c>
      <c r="P95" s="216">
        <f>DECEMBER!Y94</f>
        <v>0</v>
      </c>
      <c r="Q95" s="222" t="b">
        <f>IF(LEFT(DECEMBER!L94,1)="V",DECEMBER!R94+DECEMBER!U94)</f>
        <v>0</v>
      </c>
      <c r="R95" s="241">
        <f>DECEMBER!Z94</f>
        <v>0</v>
      </c>
      <c r="S95" s="242">
        <f>DECEMBER!AB94</f>
        <v>0</v>
      </c>
    </row>
    <row r="96" spans="1:19" ht="13.5" customHeight="1" thickBot="1" x14ac:dyDescent="0.25">
      <c r="A96" s="718"/>
      <c r="B96" s="127" t="e">
        <f>DECEMBER!C95</f>
        <v>#REF!</v>
      </c>
      <c r="C96" s="128">
        <f>DECEMBER!D95</f>
        <v>0</v>
      </c>
      <c r="D96" s="128">
        <f>DECEMBER!E95</f>
        <v>0</v>
      </c>
      <c r="E96" s="128">
        <f>DECEMBER!F95</f>
        <v>0</v>
      </c>
      <c r="F96" s="129">
        <f t="shared" si="1"/>
        <v>0</v>
      </c>
      <c r="G96" s="130">
        <f>DECEMBER!H95</f>
        <v>0</v>
      </c>
      <c r="H96" s="208">
        <f>DECEMBER!I95</f>
        <v>0</v>
      </c>
      <c r="I96" s="127">
        <f>DECEMBER!R95</f>
        <v>0</v>
      </c>
      <c r="J96" s="131">
        <f>DECEMBER!S95</f>
        <v>0</v>
      </c>
      <c r="K96" s="213">
        <f>DECEMBER!T95</f>
        <v>0</v>
      </c>
      <c r="L96" s="161">
        <f>DECEMBER!U95</f>
        <v>0</v>
      </c>
      <c r="M96" s="130">
        <f>DECEMBER!V95</f>
        <v>0</v>
      </c>
      <c r="N96" s="130">
        <f>DECEMBER!W95</f>
        <v>0</v>
      </c>
      <c r="O96" s="132">
        <f>DECEMBER!X95</f>
        <v>0</v>
      </c>
      <c r="P96" s="218">
        <f>DECEMBER!Y95</f>
        <v>0</v>
      </c>
      <c r="Q96" s="224" t="b">
        <f>IF(LEFT(DECEMBER!L95,1)="V",DECEMBER!R95+DECEMBER!U95)</f>
        <v>0</v>
      </c>
      <c r="R96" s="243">
        <f>DECEMBER!Z95</f>
        <v>0</v>
      </c>
      <c r="S96" s="244">
        <f>DECEMBER!AB95</f>
        <v>0</v>
      </c>
    </row>
    <row r="97" spans="1:19" ht="12.75" customHeight="1" x14ac:dyDescent="0.2">
      <c r="A97" s="716">
        <f>DECEMBER!B96</f>
        <v>43087</v>
      </c>
      <c r="B97" s="113">
        <f>DECEMBER!C96</f>
        <v>0</v>
      </c>
      <c r="C97" s="114">
        <f>DECEMBER!D96</f>
        <v>0</v>
      </c>
      <c r="D97" s="114">
        <f>DECEMBER!E96</f>
        <v>0</v>
      </c>
      <c r="E97" s="114">
        <f>DECEMBER!F96</f>
        <v>0</v>
      </c>
      <c r="F97" s="115">
        <f t="shared" si="1"/>
        <v>0</v>
      </c>
      <c r="G97" s="116">
        <f>DECEMBER!H96</f>
        <v>0</v>
      </c>
      <c r="H97" s="205">
        <f>DECEMBER!I96</f>
        <v>0</v>
      </c>
      <c r="I97" s="113">
        <f>DECEMBER!R96</f>
        <v>0</v>
      </c>
      <c r="J97" s="117">
        <f>DECEMBER!S96</f>
        <v>0</v>
      </c>
      <c r="K97" s="210">
        <f>DECEMBER!T96</f>
        <v>0</v>
      </c>
      <c r="L97" s="159">
        <f>DECEMBER!U96</f>
        <v>0</v>
      </c>
      <c r="M97" s="116">
        <f>DECEMBER!V96</f>
        <v>0</v>
      </c>
      <c r="N97" s="116">
        <f>DECEMBER!W96</f>
        <v>0</v>
      </c>
      <c r="O97" s="118">
        <f>DECEMBER!X96</f>
        <v>0</v>
      </c>
      <c r="P97" s="215">
        <f>DECEMBER!Y96</f>
        <v>0</v>
      </c>
      <c r="Q97" s="221" t="b">
        <f>IF(LEFT(DECEMBER!L96,1)="V",DECEMBER!R96+DECEMBER!U96)</f>
        <v>0</v>
      </c>
      <c r="R97" s="239">
        <f>DECEMBER!Z96</f>
        <v>0</v>
      </c>
      <c r="S97" s="240">
        <f>DECEMBER!AB96</f>
        <v>0</v>
      </c>
    </row>
    <row r="98" spans="1:19" ht="12.75" customHeight="1" x14ac:dyDescent="0.2">
      <c r="A98" s="717"/>
      <c r="B98" s="120">
        <f>DECEMBER!C97</f>
        <v>0</v>
      </c>
      <c r="C98" s="121">
        <f>DECEMBER!D97</f>
        <v>0</v>
      </c>
      <c r="D98" s="121">
        <f>DECEMBER!E97</f>
        <v>0</v>
      </c>
      <c r="E98" s="121">
        <f>DECEMBER!F97</f>
        <v>0</v>
      </c>
      <c r="F98" s="122">
        <f t="shared" si="1"/>
        <v>0</v>
      </c>
      <c r="G98" s="123">
        <f>DECEMBER!H97</f>
        <v>0</v>
      </c>
      <c r="H98" s="206">
        <f>DECEMBER!I97</f>
        <v>0</v>
      </c>
      <c r="I98" s="120">
        <f>DECEMBER!R97</f>
        <v>0</v>
      </c>
      <c r="J98" s="124">
        <f>DECEMBER!S97</f>
        <v>0</v>
      </c>
      <c r="K98" s="211">
        <f>DECEMBER!T97</f>
        <v>0</v>
      </c>
      <c r="L98" s="160">
        <f>DECEMBER!U97</f>
        <v>0</v>
      </c>
      <c r="M98" s="123">
        <f>DECEMBER!V97</f>
        <v>0</v>
      </c>
      <c r="N98" s="123">
        <f>DECEMBER!W97</f>
        <v>0</v>
      </c>
      <c r="O98" s="125">
        <f>DECEMBER!X97</f>
        <v>0</v>
      </c>
      <c r="P98" s="216">
        <f>DECEMBER!Y97</f>
        <v>0</v>
      </c>
      <c r="Q98" s="222" t="b">
        <f>IF(LEFT(DECEMBER!L97,1)="V",DECEMBER!R97+DECEMBER!U97)</f>
        <v>0</v>
      </c>
      <c r="R98" s="241">
        <f>DECEMBER!Z97</f>
        <v>0</v>
      </c>
      <c r="S98" s="242">
        <f>DECEMBER!AB97</f>
        <v>0</v>
      </c>
    </row>
    <row r="99" spans="1:19" ht="12.75" customHeight="1" x14ac:dyDescent="0.2">
      <c r="A99" s="717"/>
      <c r="B99" s="120">
        <f>DECEMBER!C98</f>
        <v>0</v>
      </c>
      <c r="C99" s="121">
        <f>DECEMBER!D98</f>
        <v>0</v>
      </c>
      <c r="D99" s="121">
        <f>DECEMBER!E98</f>
        <v>0</v>
      </c>
      <c r="E99" s="121">
        <f>DECEMBER!F98</f>
        <v>0</v>
      </c>
      <c r="F99" s="122">
        <f t="shared" si="1"/>
        <v>0</v>
      </c>
      <c r="G99" s="123">
        <f>DECEMBER!H98</f>
        <v>0</v>
      </c>
      <c r="H99" s="206">
        <f>DECEMBER!I98</f>
        <v>0</v>
      </c>
      <c r="I99" s="120">
        <f>DECEMBER!R98</f>
        <v>0</v>
      </c>
      <c r="J99" s="124">
        <f>DECEMBER!S98</f>
        <v>0</v>
      </c>
      <c r="K99" s="211">
        <f>DECEMBER!T98</f>
        <v>0</v>
      </c>
      <c r="L99" s="160">
        <f>DECEMBER!U98</f>
        <v>0</v>
      </c>
      <c r="M99" s="123">
        <f>DECEMBER!V98</f>
        <v>0</v>
      </c>
      <c r="N99" s="123">
        <f>DECEMBER!W98</f>
        <v>0</v>
      </c>
      <c r="O99" s="125">
        <f>DECEMBER!X98</f>
        <v>0</v>
      </c>
      <c r="P99" s="216">
        <f>DECEMBER!Y98</f>
        <v>0</v>
      </c>
      <c r="Q99" s="222" t="b">
        <f>IF(LEFT(DECEMBER!L98,1)="V",DECEMBER!R98+DECEMBER!U98)</f>
        <v>0</v>
      </c>
      <c r="R99" s="241">
        <f>DECEMBER!Z98</f>
        <v>0</v>
      </c>
      <c r="S99" s="242">
        <f>DECEMBER!AB98</f>
        <v>0</v>
      </c>
    </row>
    <row r="100" spans="1:19" ht="12.75" customHeight="1" x14ac:dyDescent="0.2">
      <c r="A100" s="717"/>
      <c r="B100" s="120">
        <f>DECEMBER!C99</f>
        <v>0</v>
      </c>
      <c r="C100" s="121">
        <f>DECEMBER!D99</f>
        <v>0</v>
      </c>
      <c r="D100" s="121">
        <f>DECEMBER!E99</f>
        <v>0</v>
      </c>
      <c r="E100" s="121">
        <f>DECEMBER!F99</f>
        <v>0</v>
      </c>
      <c r="F100" s="122">
        <f t="shared" si="1"/>
        <v>0</v>
      </c>
      <c r="G100" s="123">
        <f>DECEMBER!H99</f>
        <v>0</v>
      </c>
      <c r="H100" s="206">
        <f>DECEMBER!I99</f>
        <v>0</v>
      </c>
      <c r="I100" s="120">
        <f>DECEMBER!R99</f>
        <v>0</v>
      </c>
      <c r="J100" s="124">
        <f>DECEMBER!S99</f>
        <v>0</v>
      </c>
      <c r="K100" s="211">
        <f>DECEMBER!T99</f>
        <v>0</v>
      </c>
      <c r="L100" s="160">
        <f>DECEMBER!U99</f>
        <v>0</v>
      </c>
      <c r="M100" s="123">
        <f>DECEMBER!V99</f>
        <v>0</v>
      </c>
      <c r="N100" s="123">
        <f>DECEMBER!W99</f>
        <v>0</v>
      </c>
      <c r="O100" s="125">
        <f>DECEMBER!X99</f>
        <v>0</v>
      </c>
      <c r="P100" s="216">
        <f>DECEMBER!Y99</f>
        <v>0</v>
      </c>
      <c r="Q100" s="222" t="b">
        <f>IF(LEFT(DECEMBER!L99,1)="V",DECEMBER!R99+DECEMBER!U99)</f>
        <v>0</v>
      </c>
      <c r="R100" s="241">
        <f>DECEMBER!Z99</f>
        <v>0</v>
      </c>
      <c r="S100" s="242">
        <f>DECEMBER!AB99</f>
        <v>0</v>
      </c>
    </row>
    <row r="101" spans="1:19" ht="13.5" customHeight="1" thickBot="1" x14ac:dyDescent="0.25">
      <c r="A101" s="718"/>
      <c r="B101" s="127" t="e">
        <f>DECEMBER!C100</f>
        <v>#REF!</v>
      </c>
      <c r="C101" s="128">
        <f>DECEMBER!D100</f>
        <v>0</v>
      </c>
      <c r="D101" s="128">
        <f>DECEMBER!E100</f>
        <v>0</v>
      </c>
      <c r="E101" s="128">
        <f>DECEMBER!F100</f>
        <v>0</v>
      </c>
      <c r="F101" s="129">
        <f t="shared" si="1"/>
        <v>0</v>
      </c>
      <c r="G101" s="130">
        <f>DECEMBER!H100</f>
        <v>0</v>
      </c>
      <c r="H101" s="208">
        <f>DECEMBER!I100</f>
        <v>0</v>
      </c>
      <c r="I101" s="127">
        <f>DECEMBER!R100</f>
        <v>0</v>
      </c>
      <c r="J101" s="131">
        <f>DECEMBER!S100</f>
        <v>0</v>
      </c>
      <c r="K101" s="213">
        <f>DECEMBER!T100</f>
        <v>0</v>
      </c>
      <c r="L101" s="161">
        <f>DECEMBER!U100</f>
        <v>0</v>
      </c>
      <c r="M101" s="130">
        <f>DECEMBER!V100</f>
        <v>0</v>
      </c>
      <c r="N101" s="130">
        <f>DECEMBER!W100</f>
        <v>0</v>
      </c>
      <c r="O101" s="132">
        <f>DECEMBER!X100</f>
        <v>0</v>
      </c>
      <c r="P101" s="218">
        <f>DECEMBER!Y100</f>
        <v>0</v>
      </c>
      <c r="Q101" s="224" t="b">
        <f>IF(LEFT(DECEMBER!L100,1)="V",DECEMBER!R100+DECEMBER!U100)</f>
        <v>0</v>
      </c>
      <c r="R101" s="243">
        <f>DECEMBER!Z100</f>
        <v>0</v>
      </c>
      <c r="S101" s="244">
        <f>DECEMBER!AB100</f>
        <v>0</v>
      </c>
    </row>
    <row r="102" spans="1:19" ht="12.75" customHeight="1" x14ac:dyDescent="0.2">
      <c r="A102" s="716">
        <f>DECEMBER!B101</f>
        <v>43088</v>
      </c>
      <c r="B102" s="113">
        <f>DECEMBER!C101</f>
        <v>0</v>
      </c>
      <c r="C102" s="114">
        <f>DECEMBER!D101</f>
        <v>0</v>
      </c>
      <c r="D102" s="114">
        <f>DECEMBER!E101</f>
        <v>0</v>
      </c>
      <c r="E102" s="114">
        <f>DECEMBER!F101</f>
        <v>0</v>
      </c>
      <c r="F102" s="115">
        <f t="shared" si="1"/>
        <v>0</v>
      </c>
      <c r="G102" s="116">
        <f>DECEMBER!H101</f>
        <v>0</v>
      </c>
      <c r="H102" s="205">
        <f>DECEMBER!I101</f>
        <v>0</v>
      </c>
      <c r="I102" s="113">
        <f>DECEMBER!R101</f>
        <v>0</v>
      </c>
      <c r="J102" s="117">
        <f>DECEMBER!S101</f>
        <v>0</v>
      </c>
      <c r="K102" s="210">
        <f>DECEMBER!T101</f>
        <v>0</v>
      </c>
      <c r="L102" s="159">
        <f>DECEMBER!U101</f>
        <v>0</v>
      </c>
      <c r="M102" s="116">
        <f>DECEMBER!V101</f>
        <v>0</v>
      </c>
      <c r="N102" s="116">
        <f>DECEMBER!W101</f>
        <v>0</v>
      </c>
      <c r="O102" s="118">
        <f>DECEMBER!X101</f>
        <v>0</v>
      </c>
      <c r="P102" s="215">
        <f>DECEMBER!Y101</f>
        <v>0</v>
      </c>
      <c r="Q102" s="221" t="b">
        <f>IF(LEFT(DECEMBER!L101,1)="V",DECEMBER!R101+DECEMBER!U101)</f>
        <v>0</v>
      </c>
      <c r="R102" s="239">
        <f>DECEMBER!Z101</f>
        <v>0</v>
      </c>
      <c r="S102" s="240">
        <f>DECEMBER!AB101</f>
        <v>0</v>
      </c>
    </row>
    <row r="103" spans="1:19" ht="12.75" customHeight="1" x14ac:dyDescent="0.2">
      <c r="A103" s="717"/>
      <c r="B103" s="120">
        <f>DECEMBER!C102</f>
        <v>0</v>
      </c>
      <c r="C103" s="121">
        <f>DECEMBER!D102</f>
        <v>0</v>
      </c>
      <c r="D103" s="121">
        <f>DECEMBER!E102</f>
        <v>0</v>
      </c>
      <c r="E103" s="121">
        <f>DECEMBER!F102</f>
        <v>0</v>
      </c>
      <c r="F103" s="122">
        <f t="shared" si="1"/>
        <v>0</v>
      </c>
      <c r="G103" s="123">
        <f>DECEMBER!H102</f>
        <v>0</v>
      </c>
      <c r="H103" s="206">
        <f>DECEMBER!I102</f>
        <v>0</v>
      </c>
      <c r="I103" s="120">
        <f>DECEMBER!R102</f>
        <v>0</v>
      </c>
      <c r="J103" s="124">
        <f>DECEMBER!S102</f>
        <v>0</v>
      </c>
      <c r="K103" s="211">
        <f>DECEMBER!T102</f>
        <v>0</v>
      </c>
      <c r="L103" s="160">
        <f>DECEMBER!U102</f>
        <v>0</v>
      </c>
      <c r="M103" s="123">
        <f>DECEMBER!V102</f>
        <v>0</v>
      </c>
      <c r="N103" s="123">
        <f>DECEMBER!W102</f>
        <v>0</v>
      </c>
      <c r="O103" s="125">
        <f>DECEMBER!X102</f>
        <v>0</v>
      </c>
      <c r="P103" s="216">
        <f>DECEMBER!Y102</f>
        <v>0</v>
      </c>
      <c r="Q103" s="222" t="b">
        <f>IF(LEFT(DECEMBER!L102,1)="V",DECEMBER!R102+DECEMBER!U102)</f>
        <v>0</v>
      </c>
      <c r="R103" s="241">
        <f>DECEMBER!Z102</f>
        <v>0</v>
      </c>
      <c r="S103" s="242">
        <f>DECEMBER!AB102</f>
        <v>0</v>
      </c>
    </row>
    <row r="104" spans="1:19" ht="12.75" customHeight="1" x14ac:dyDescent="0.2">
      <c r="A104" s="717"/>
      <c r="B104" s="120">
        <f>DECEMBER!C103</f>
        <v>0</v>
      </c>
      <c r="C104" s="121">
        <f>DECEMBER!D103</f>
        <v>0</v>
      </c>
      <c r="D104" s="121">
        <f>DECEMBER!E103</f>
        <v>0</v>
      </c>
      <c r="E104" s="121">
        <f>DECEMBER!F103</f>
        <v>0</v>
      </c>
      <c r="F104" s="122">
        <f t="shared" si="1"/>
        <v>0</v>
      </c>
      <c r="G104" s="123">
        <f>DECEMBER!H103</f>
        <v>0</v>
      </c>
      <c r="H104" s="206">
        <f>DECEMBER!I103</f>
        <v>0</v>
      </c>
      <c r="I104" s="120">
        <f>DECEMBER!R103</f>
        <v>0</v>
      </c>
      <c r="J104" s="124">
        <f>DECEMBER!S103</f>
        <v>0</v>
      </c>
      <c r="K104" s="211">
        <f>DECEMBER!T103</f>
        <v>0</v>
      </c>
      <c r="L104" s="160">
        <f>DECEMBER!U103</f>
        <v>0</v>
      </c>
      <c r="M104" s="123">
        <f>DECEMBER!V103</f>
        <v>0</v>
      </c>
      <c r="N104" s="123">
        <f>DECEMBER!W103</f>
        <v>0</v>
      </c>
      <c r="O104" s="125">
        <f>DECEMBER!X103</f>
        <v>0</v>
      </c>
      <c r="P104" s="216">
        <f>DECEMBER!Y103</f>
        <v>0</v>
      </c>
      <c r="Q104" s="222" t="b">
        <f>IF(LEFT(DECEMBER!L103,1)="V",DECEMBER!R103+DECEMBER!U103)</f>
        <v>0</v>
      </c>
      <c r="R104" s="241">
        <f>DECEMBER!Z103</f>
        <v>0</v>
      </c>
      <c r="S104" s="242">
        <f>DECEMBER!AB103</f>
        <v>0</v>
      </c>
    </row>
    <row r="105" spans="1:19" ht="12.75" customHeight="1" x14ac:dyDescent="0.2">
      <c r="A105" s="717"/>
      <c r="B105" s="120">
        <f>DECEMBER!C104</f>
        <v>0</v>
      </c>
      <c r="C105" s="121">
        <f>DECEMBER!D104</f>
        <v>0</v>
      </c>
      <c r="D105" s="121">
        <f>DECEMBER!E104</f>
        <v>0</v>
      </c>
      <c r="E105" s="121">
        <f>DECEMBER!F104</f>
        <v>0</v>
      </c>
      <c r="F105" s="122">
        <f t="shared" si="1"/>
        <v>0</v>
      </c>
      <c r="G105" s="123">
        <f>DECEMBER!H104</f>
        <v>0</v>
      </c>
      <c r="H105" s="206">
        <f>DECEMBER!I104</f>
        <v>0</v>
      </c>
      <c r="I105" s="120">
        <f>DECEMBER!R104</f>
        <v>0</v>
      </c>
      <c r="J105" s="124">
        <f>DECEMBER!S104</f>
        <v>0</v>
      </c>
      <c r="K105" s="211">
        <f>DECEMBER!T104</f>
        <v>0</v>
      </c>
      <c r="L105" s="160">
        <f>DECEMBER!U104</f>
        <v>0</v>
      </c>
      <c r="M105" s="123">
        <f>DECEMBER!V104</f>
        <v>0</v>
      </c>
      <c r="N105" s="123">
        <f>DECEMBER!W104</f>
        <v>0</v>
      </c>
      <c r="O105" s="125">
        <f>DECEMBER!X104</f>
        <v>0</v>
      </c>
      <c r="P105" s="216">
        <f>DECEMBER!Y104</f>
        <v>0</v>
      </c>
      <c r="Q105" s="222" t="b">
        <f>IF(LEFT(DECEMBER!L104,1)="V",DECEMBER!R104+DECEMBER!U104)</f>
        <v>0</v>
      </c>
      <c r="R105" s="241">
        <f>DECEMBER!Z104</f>
        <v>0</v>
      </c>
      <c r="S105" s="242">
        <f>DECEMBER!AB104</f>
        <v>0</v>
      </c>
    </row>
    <row r="106" spans="1:19" ht="13.5" customHeight="1" thickBot="1" x14ac:dyDescent="0.25">
      <c r="A106" s="718"/>
      <c r="B106" s="127" t="e">
        <f>DECEMBER!C105</f>
        <v>#REF!</v>
      </c>
      <c r="C106" s="128">
        <f>DECEMBER!D105</f>
        <v>0</v>
      </c>
      <c r="D106" s="128">
        <f>DECEMBER!E105</f>
        <v>0</v>
      </c>
      <c r="E106" s="128">
        <f>DECEMBER!F105</f>
        <v>0</v>
      </c>
      <c r="F106" s="129">
        <f t="shared" si="1"/>
        <v>0</v>
      </c>
      <c r="G106" s="130">
        <f>DECEMBER!H105</f>
        <v>0</v>
      </c>
      <c r="H106" s="208">
        <f>DECEMBER!I105</f>
        <v>0</v>
      </c>
      <c r="I106" s="127">
        <f>DECEMBER!R105</f>
        <v>0</v>
      </c>
      <c r="J106" s="131">
        <f>DECEMBER!S105</f>
        <v>0</v>
      </c>
      <c r="K106" s="213">
        <f>DECEMBER!T105</f>
        <v>0</v>
      </c>
      <c r="L106" s="161">
        <f>DECEMBER!U105</f>
        <v>0</v>
      </c>
      <c r="M106" s="130">
        <f>DECEMBER!V105</f>
        <v>0</v>
      </c>
      <c r="N106" s="130">
        <f>DECEMBER!W105</f>
        <v>0</v>
      </c>
      <c r="O106" s="132">
        <f>DECEMBER!X105</f>
        <v>0</v>
      </c>
      <c r="P106" s="218">
        <f>DECEMBER!Y105</f>
        <v>0</v>
      </c>
      <c r="Q106" s="224" t="b">
        <f>IF(LEFT(DECEMBER!L105,1)="V",DECEMBER!R105+DECEMBER!U105)</f>
        <v>0</v>
      </c>
      <c r="R106" s="243">
        <f>DECEMBER!Z105</f>
        <v>0</v>
      </c>
      <c r="S106" s="244">
        <f>DECEMBER!AB105</f>
        <v>0</v>
      </c>
    </row>
    <row r="107" spans="1:19" ht="12.75" customHeight="1" x14ac:dyDescent="0.2">
      <c r="A107" s="716">
        <f>DECEMBER!B106</f>
        <v>43089</v>
      </c>
      <c r="B107" s="134">
        <f>DECEMBER!C106</f>
        <v>0</v>
      </c>
      <c r="C107" s="135">
        <f>DECEMBER!D106</f>
        <v>0</v>
      </c>
      <c r="D107" s="135">
        <f>DECEMBER!E106</f>
        <v>0</v>
      </c>
      <c r="E107" s="135">
        <f>DECEMBER!F106</f>
        <v>0</v>
      </c>
      <c r="F107" s="136">
        <f t="shared" si="1"/>
        <v>0</v>
      </c>
      <c r="G107" s="137">
        <f>DECEMBER!H106</f>
        <v>0</v>
      </c>
      <c r="H107" s="209">
        <f>DECEMBER!I106</f>
        <v>0</v>
      </c>
      <c r="I107" s="134">
        <f>DECEMBER!R106</f>
        <v>0</v>
      </c>
      <c r="J107" s="138">
        <f>DECEMBER!S106</f>
        <v>0</v>
      </c>
      <c r="K107" s="214">
        <f>DECEMBER!T106</f>
        <v>0</v>
      </c>
      <c r="L107" s="169">
        <f>DECEMBER!U106</f>
        <v>0</v>
      </c>
      <c r="M107" s="137">
        <f>DECEMBER!V106</f>
        <v>0</v>
      </c>
      <c r="N107" s="137">
        <f>DECEMBER!W106</f>
        <v>0</v>
      </c>
      <c r="O107" s="139">
        <f>DECEMBER!X106</f>
        <v>0</v>
      </c>
      <c r="P107" s="219">
        <f>DECEMBER!Y106</f>
        <v>0</v>
      </c>
      <c r="Q107" s="225" t="b">
        <f>IF(LEFT(DECEMBER!L106,1)="V",DECEMBER!R106+DECEMBER!U106)</f>
        <v>0</v>
      </c>
      <c r="R107" s="247">
        <f>DECEMBER!Z106</f>
        <v>0</v>
      </c>
      <c r="S107" s="248">
        <f>DECEMBER!AB106</f>
        <v>0</v>
      </c>
    </row>
    <row r="108" spans="1:19" ht="12.75" customHeight="1" x14ac:dyDescent="0.2">
      <c r="A108" s="717"/>
      <c r="B108" s="120">
        <f>DECEMBER!C107</f>
        <v>0</v>
      </c>
      <c r="C108" s="121">
        <f>DECEMBER!D107</f>
        <v>0</v>
      </c>
      <c r="D108" s="121">
        <f>DECEMBER!E107</f>
        <v>0</v>
      </c>
      <c r="E108" s="121">
        <f>DECEMBER!F107</f>
        <v>0</v>
      </c>
      <c r="F108" s="122">
        <f t="shared" si="1"/>
        <v>0</v>
      </c>
      <c r="G108" s="123">
        <f>DECEMBER!H107</f>
        <v>0</v>
      </c>
      <c r="H108" s="206">
        <f>DECEMBER!I107</f>
        <v>0</v>
      </c>
      <c r="I108" s="120">
        <f>DECEMBER!R107</f>
        <v>0</v>
      </c>
      <c r="J108" s="124">
        <f>DECEMBER!S107</f>
        <v>0</v>
      </c>
      <c r="K108" s="211">
        <f>DECEMBER!T107</f>
        <v>0</v>
      </c>
      <c r="L108" s="160">
        <f>DECEMBER!U107</f>
        <v>0</v>
      </c>
      <c r="M108" s="123">
        <f>DECEMBER!V107</f>
        <v>0</v>
      </c>
      <c r="N108" s="123">
        <f>DECEMBER!W107</f>
        <v>0</v>
      </c>
      <c r="O108" s="125">
        <f>DECEMBER!X107</f>
        <v>0</v>
      </c>
      <c r="P108" s="216">
        <f>DECEMBER!Y107</f>
        <v>0</v>
      </c>
      <c r="Q108" s="222" t="b">
        <f>IF(LEFT(DECEMBER!L107,1)="V",DECEMBER!R107+DECEMBER!U107)</f>
        <v>0</v>
      </c>
      <c r="R108" s="241">
        <f>DECEMBER!Z107</f>
        <v>0</v>
      </c>
      <c r="S108" s="242">
        <f>DECEMBER!AB107</f>
        <v>0</v>
      </c>
    </row>
    <row r="109" spans="1:19" ht="12.75" customHeight="1" x14ac:dyDescent="0.2">
      <c r="A109" s="717"/>
      <c r="B109" s="120">
        <f>DECEMBER!C108</f>
        <v>0</v>
      </c>
      <c r="C109" s="121">
        <f>DECEMBER!D108</f>
        <v>0</v>
      </c>
      <c r="D109" s="121">
        <f>DECEMBER!E108</f>
        <v>0</v>
      </c>
      <c r="E109" s="121">
        <f>DECEMBER!F108</f>
        <v>0</v>
      </c>
      <c r="F109" s="122">
        <f t="shared" si="1"/>
        <v>0</v>
      </c>
      <c r="G109" s="123">
        <f>DECEMBER!H108</f>
        <v>0</v>
      </c>
      <c r="H109" s="206">
        <f>DECEMBER!I108</f>
        <v>0</v>
      </c>
      <c r="I109" s="120">
        <f>DECEMBER!R108</f>
        <v>0</v>
      </c>
      <c r="J109" s="124">
        <f>DECEMBER!S108</f>
        <v>0</v>
      </c>
      <c r="K109" s="211">
        <f>DECEMBER!T108</f>
        <v>0</v>
      </c>
      <c r="L109" s="160">
        <f>DECEMBER!U108</f>
        <v>0</v>
      </c>
      <c r="M109" s="123">
        <f>DECEMBER!V108</f>
        <v>0</v>
      </c>
      <c r="N109" s="123">
        <f>DECEMBER!W108</f>
        <v>0</v>
      </c>
      <c r="O109" s="125">
        <f>DECEMBER!X108</f>
        <v>0</v>
      </c>
      <c r="P109" s="216">
        <f>DECEMBER!Y108</f>
        <v>0</v>
      </c>
      <c r="Q109" s="222" t="b">
        <f>IF(LEFT(DECEMBER!L108,1)="V",DECEMBER!R108+DECEMBER!U108)</f>
        <v>0</v>
      </c>
      <c r="R109" s="241">
        <f>DECEMBER!Z108</f>
        <v>0</v>
      </c>
      <c r="S109" s="242">
        <f>DECEMBER!AB108</f>
        <v>0</v>
      </c>
    </row>
    <row r="110" spans="1:19" ht="12.75" customHeight="1" x14ac:dyDescent="0.2">
      <c r="A110" s="717"/>
      <c r="B110" s="120">
        <f>DECEMBER!C109</f>
        <v>0</v>
      </c>
      <c r="C110" s="121">
        <f>DECEMBER!D109</f>
        <v>0</v>
      </c>
      <c r="D110" s="121">
        <f>DECEMBER!E109</f>
        <v>0</v>
      </c>
      <c r="E110" s="121">
        <f>DECEMBER!F109</f>
        <v>0</v>
      </c>
      <c r="F110" s="122">
        <f t="shared" si="1"/>
        <v>0</v>
      </c>
      <c r="G110" s="123">
        <f>DECEMBER!H109</f>
        <v>0</v>
      </c>
      <c r="H110" s="206">
        <f>DECEMBER!I109</f>
        <v>0</v>
      </c>
      <c r="I110" s="120">
        <f>DECEMBER!R109</f>
        <v>0</v>
      </c>
      <c r="J110" s="124">
        <f>DECEMBER!S109</f>
        <v>0</v>
      </c>
      <c r="K110" s="211">
        <f>DECEMBER!T109</f>
        <v>0</v>
      </c>
      <c r="L110" s="160">
        <f>DECEMBER!U109</f>
        <v>0</v>
      </c>
      <c r="M110" s="123">
        <f>DECEMBER!V109</f>
        <v>0</v>
      </c>
      <c r="N110" s="123">
        <f>DECEMBER!W109</f>
        <v>0</v>
      </c>
      <c r="O110" s="125">
        <f>DECEMBER!X109</f>
        <v>0</v>
      </c>
      <c r="P110" s="216">
        <f>DECEMBER!Y109</f>
        <v>0</v>
      </c>
      <c r="Q110" s="222" t="b">
        <f>IF(LEFT(DECEMBER!L109,1)="V",DECEMBER!R109+DECEMBER!U109)</f>
        <v>0</v>
      </c>
      <c r="R110" s="241">
        <f>DECEMBER!Z109</f>
        <v>0</v>
      </c>
      <c r="S110" s="242">
        <f>DECEMBER!AB109</f>
        <v>0</v>
      </c>
    </row>
    <row r="111" spans="1:19" ht="13.5" customHeight="1" thickBot="1" x14ac:dyDescent="0.25">
      <c r="A111" s="718"/>
      <c r="B111" s="141" t="e">
        <f>DECEMBER!C110</f>
        <v>#REF!</v>
      </c>
      <c r="C111" s="142">
        <f>DECEMBER!D110</f>
        <v>0</v>
      </c>
      <c r="D111" s="142">
        <f>DECEMBER!E110</f>
        <v>0</v>
      </c>
      <c r="E111" s="142">
        <f>DECEMBER!F110</f>
        <v>0</v>
      </c>
      <c r="F111" s="143">
        <f t="shared" si="1"/>
        <v>0</v>
      </c>
      <c r="G111" s="144">
        <f>DECEMBER!H110</f>
        <v>0</v>
      </c>
      <c r="H111" s="207">
        <f>DECEMBER!I110</f>
        <v>0</v>
      </c>
      <c r="I111" s="141">
        <f>DECEMBER!R110</f>
        <v>0</v>
      </c>
      <c r="J111" s="145">
        <f>DECEMBER!S110</f>
        <v>0</v>
      </c>
      <c r="K111" s="212">
        <f>DECEMBER!T110</f>
        <v>0</v>
      </c>
      <c r="L111" s="168">
        <f>DECEMBER!U110</f>
        <v>0</v>
      </c>
      <c r="M111" s="144">
        <f>DECEMBER!V110</f>
        <v>0</v>
      </c>
      <c r="N111" s="144">
        <f>DECEMBER!W110</f>
        <v>0</v>
      </c>
      <c r="O111" s="146">
        <f>DECEMBER!X110</f>
        <v>0</v>
      </c>
      <c r="P111" s="217">
        <f>DECEMBER!Y110</f>
        <v>0</v>
      </c>
      <c r="Q111" s="223" t="b">
        <f>IF(LEFT(DECEMBER!L110,1)="V",DECEMBER!R110+DECEMBER!U110)</f>
        <v>0</v>
      </c>
      <c r="R111" s="245">
        <f>DECEMBER!Z110</f>
        <v>0</v>
      </c>
      <c r="S111" s="246">
        <f>DECEMBER!AB110</f>
        <v>0</v>
      </c>
    </row>
    <row r="112" spans="1:19" ht="12.75" customHeight="1" x14ac:dyDescent="0.2">
      <c r="A112" s="716">
        <f>DECEMBER!B111</f>
        <v>43090</v>
      </c>
      <c r="B112" s="113">
        <f>DECEMBER!C111</f>
        <v>0</v>
      </c>
      <c r="C112" s="114">
        <f>DECEMBER!D111</f>
        <v>0</v>
      </c>
      <c r="D112" s="114">
        <f>DECEMBER!E111</f>
        <v>0</v>
      </c>
      <c r="E112" s="114">
        <f>DECEMBER!F111</f>
        <v>0</v>
      </c>
      <c r="F112" s="115">
        <f t="shared" si="1"/>
        <v>0</v>
      </c>
      <c r="G112" s="116">
        <f>DECEMBER!H111</f>
        <v>0</v>
      </c>
      <c r="H112" s="205">
        <f>DECEMBER!I111</f>
        <v>0</v>
      </c>
      <c r="I112" s="113">
        <f>DECEMBER!R111</f>
        <v>0</v>
      </c>
      <c r="J112" s="117">
        <f>DECEMBER!S111</f>
        <v>0</v>
      </c>
      <c r="K112" s="210">
        <f>DECEMBER!T111</f>
        <v>0</v>
      </c>
      <c r="L112" s="159">
        <f>DECEMBER!U111</f>
        <v>0</v>
      </c>
      <c r="M112" s="116">
        <f>DECEMBER!V111</f>
        <v>0</v>
      </c>
      <c r="N112" s="116">
        <f>DECEMBER!W111</f>
        <v>0</v>
      </c>
      <c r="O112" s="118">
        <f>DECEMBER!X111</f>
        <v>0</v>
      </c>
      <c r="P112" s="215">
        <f>DECEMBER!Y111</f>
        <v>0</v>
      </c>
      <c r="Q112" s="221" t="b">
        <f>IF(LEFT(DECEMBER!L111,1)="V",DECEMBER!R111+DECEMBER!U111)</f>
        <v>0</v>
      </c>
      <c r="R112" s="239">
        <f>DECEMBER!Z111</f>
        <v>0</v>
      </c>
      <c r="S112" s="240">
        <f>DECEMBER!AB111</f>
        <v>0</v>
      </c>
    </row>
    <row r="113" spans="1:19" ht="12.75" customHeight="1" x14ac:dyDescent="0.2">
      <c r="A113" s="717"/>
      <c r="B113" s="120">
        <f>DECEMBER!C112</f>
        <v>0</v>
      </c>
      <c r="C113" s="121">
        <f>DECEMBER!D112</f>
        <v>0</v>
      </c>
      <c r="D113" s="121">
        <f>DECEMBER!E112</f>
        <v>0</v>
      </c>
      <c r="E113" s="121">
        <f>DECEMBER!F112</f>
        <v>0</v>
      </c>
      <c r="F113" s="122">
        <f t="shared" si="1"/>
        <v>0</v>
      </c>
      <c r="G113" s="123">
        <f>DECEMBER!H112</f>
        <v>0</v>
      </c>
      <c r="H113" s="206">
        <f>DECEMBER!I112</f>
        <v>0</v>
      </c>
      <c r="I113" s="120">
        <f>DECEMBER!R112</f>
        <v>0</v>
      </c>
      <c r="J113" s="124">
        <f>DECEMBER!S112</f>
        <v>0</v>
      </c>
      <c r="K113" s="211">
        <f>DECEMBER!T112</f>
        <v>0</v>
      </c>
      <c r="L113" s="160">
        <f>DECEMBER!U112</f>
        <v>0</v>
      </c>
      <c r="M113" s="123">
        <f>DECEMBER!V112</f>
        <v>0</v>
      </c>
      <c r="N113" s="123">
        <f>DECEMBER!W112</f>
        <v>0</v>
      </c>
      <c r="O113" s="125">
        <f>DECEMBER!X112</f>
        <v>0</v>
      </c>
      <c r="P113" s="216">
        <f>DECEMBER!Y112</f>
        <v>0</v>
      </c>
      <c r="Q113" s="222" t="b">
        <f>IF(LEFT(DECEMBER!L112,1)="V",DECEMBER!R112+DECEMBER!U112)</f>
        <v>0</v>
      </c>
      <c r="R113" s="241">
        <f>DECEMBER!Z112</f>
        <v>0</v>
      </c>
      <c r="S113" s="242">
        <f>DECEMBER!AB112</f>
        <v>0</v>
      </c>
    </row>
    <row r="114" spans="1:19" ht="12.75" customHeight="1" x14ac:dyDescent="0.2">
      <c r="A114" s="717"/>
      <c r="B114" s="120">
        <f>DECEMBER!C113</f>
        <v>0</v>
      </c>
      <c r="C114" s="121">
        <f>DECEMBER!D113</f>
        <v>0</v>
      </c>
      <c r="D114" s="121">
        <f>DECEMBER!E113</f>
        <v>0</v>
      </c>
      <c r="E114" s="121">
        <f>DECEMBER!F113</f>
        <v>0</v>
      </c>
      <c r="F114" s="122">
        <f t="shared" si="1"/>
        <v>0</v>
      </c>
      <c r="G114" s="123">
        <f>DECEMBER!H113</f>
        <v>0</v>
      </c>
      <c r="H114" s="206">
        <f>DECEMBER!I113</f>
        <v>0</v>
      </c>
      <c r="I114" s="120">
        <f>DECEMBER!R113</f>
        <v>0</v>
      </c>
      <c r="J114" s="124">
        <f>DECEMBER!S113</f>
        <v>0</v>
      </c>
      <c r="K114" s="211">
        <f>DECEMBER!T113</f>
        <v>0</v>
      </c>
      <c r="L114" s="160">
        <f>DECEMBER!U113</f>
        <v>0</v>
      </c>
      <c r="M114" s="123">
        <f>DECEMBER!V113</f>
        <v>0</v>
      </c>
      <c r="N114" s="123">
        <f>DECEMBER!W113</f>
        <v>0</v>
      </c>
      <c r="O114" s="125">
        <f>DECEMBER!X113</f>
        <v>0</v>
      </c>
      <c r="P114" s="216">
        <f>DECEMBER!Y113</f>
        <v>0</v>
      </c>
      <c r="Q114" s="222" t="b">
        <f>IF(LEFT(DECEMBER!L113,1)="V",DECEMBER!R113+DECEMBER!U113)</f>
        <v>0</v>
      </c>
      <c r="R114" s="241">
        <f>DECEMBER!Z113</f>
        <v>0</v>
      </c>
      <c r="S114" s="242">
        <f>DECEMBER!AB113</f>
        <v>0</v>
      </c>
    </row>
    <row r="115" spans="1:19" ht="12.75" customHeight="1" x14ac:dyDescent="0.2">
      <c r="A115" s="717"/>
      <c r="B115" s="120">
        <f>DECEMBER!C114</f>
        <v>0</v>
      </c>
      <c r="C115" s="121">
        <f>DECEMBER!D114</f>
        <v>0</v>
      </c>
      <c r="D115" s="121">
        <f>DECEMBER!E114</f>
        <v>0</v>
      </c>
      <c r="E115" s="121">
        <f>DECEMBER!F114</f>
        <v>0</v>
      </c>
      <c r="F115" s="122">
        <f t="shared" si="1"/>
        <v>0</v>
      </c>
      <c r="G115" s="123">
        <f>DECEMBER!H114</f>
        <v>0</v>
      </c>
      <c r="H115" s="206">
        <f>DECEMBER!I114</f>
        <v>0</v>
      </c>
      <c r="I115" s="120">
        <f>DECEMBER!R114</f>
        <v>0</v>
      </c>
      <c r="J115" s="124">
        <f>DECEMBER!S114</f>
        <v>0</v>
      </c>
      <c r="K115" s="211">
        <f>DECEMBER!T114</f>
        <v>0</v>
      </c>
      <c r="L115" s="160">
        <f>DECEMBER!U114</f>
        <v>0</v>
      </c>
      <c r="M115" s="123">
        <f>DECEMBER!V114</f>
        <v>0</v>
      </c>
      <c r="N115" s="123">
        <f>DECEMBER!W114</f>
        <v>0</v>
      </c>
      <c r="O115" s="125">
        <f>DECEMBER!X114</f>
        <v>0</v>
      </c>
      <c r="P115" s="216">
        <f>DECEMBER!Y114</f>
        <v>0</v>
      </c>
      <c r="Q115" s="222" t="b">
        <f>IF(LEFT(DECEMBER!L114,1)="V",DECEMBER!R114+DECEMBER!U114)</f>
        <v>0</v>
      </c>
      <c r="R115" s="241">
        <f>DECEMBER!Z114</f>
        <v>0</v>
      </c>
      <c r="S115" s="242">
        <f>DECEMBER!AB114</f>
        <v>0</v>
      </c>
    </row>
    <row r="116" spans="1:19" ht="13.5" customHeight="1" thickBot="1" x14ac:dyDescent="0.25">
      <c r="A116" s="718"/>
      <c r="B116" s="127" t="e">
        <f>DECEMBER!C115</f>
        <v>#REF!</v>
      </c>
      <c r="C116" s="128">
        <f>DECEMBER!D115</f>
        <v>0</v>
      </c>
      <c r="D116" s="128">
        <f>DECEMBER!E115</f>
        <v>0</v>
      </c>
      <c r="E116" s="128">
        <f>DECEMBER!F115</f>
        <v>0</v>
      </c>
      <c r="F116" s="129">
        <f t="shared" si="1"/>
        <v>0</v>
      </c>
      <c r="G116" s="130">
        <f>DECEMBER!H115</f>
        <v>0</v>
      </c>
      <c r="H116" s="208">
        <f>DECEMBER!I115</f>
        <v>0</v>
      </c>
      <c r="I116" s="127">
        <f>DECEMBER!R115</f>
        <v>0</v>
      </c>
      <c r="J116" s="131">
        <f>DECEMBER!S115</f>
        <v>0</v>
      </c>
      <c r="K116" s="213">
        <f>DECEMBER!T115</f>
        <v>0</v>
      </c>
      <c r="L116" s="161">
        <f>DECEMBER!U115</f>
        <v>0</v>
      </c>
      <c r="M116" s="130">
        <f>DECEMBER!V115</f>
        <v>0</v>
      </c>
      <c r="N116" s="130">
        <f>DECEMBER!W115</f>
        <v>0</v>
      </c>
      <c r="O116" s="132">
        <f>DECEMBER!X115</f>
        <v>0</v>
      </c>
      <c r="P116" s="218">
        <f>DECEMBER!Y115</f>
        <v>0</v>
      </c>
      <c r="Q116" s="224" t="b">
        <f>IF(LEFT(DECEMBER!L115,1)="V",DECEMBER!R115+DECEMBER!U115)</f>
        <v>0</v>
      </c>
      <c r="R116" s="243">
        <f>DECEMBER!Z115</f>
        <v>0</v>
      </c>
      <c r="S116" s="244">
        <f>DECEMBER!AB115</f>
        <v>0</v>
      </c>
    </row>
    <row r="117" spans="1:19" ht="12.75" customHeight="1" x14ac:dyDescent="0.2">
      <c r="A117" s="716">
        <f>DECEMBER!B116</f>
        <v>43091</v>
      </c>
      <c r="B117" s="134">
        <f>DECEMBER!C116</f>
        <v>0</v>
      </c>
      <c r="C117" s="135">
        <f>DECEMBER!D116</f>
        <v>0</v>
      </c>
      <c r="D117" s="135">
        <f>DECEMBER!E116</f>
        <v>0</v>
      </c>
      <c r="E117" s="135">
        <f>DECEMBER!F116</f>
        <v>0</v>
      </c>
      <c r="F117" s="136">
        <f t="shared" si="1"/>
        <v>0</v>
      </c>
      <c r="G117" s="137">
        <f>DECEMBER!H116</f>
        <v>0</v>
      </c>
      <c r="H117" s="209">
        <f>DECEMBER!I116</f>
        <v>0</v>
      </c>
      <c r="I117" s="134">
        <f>DECEMBER!R116</f>
        <v>0</v>
      </c>
      <c r="J117" s="138">
        <f>DECEMBER!S116</f>
        <v>0</v>
      </c>
      <c r="K117" s="214">
        <f>DECEMBER!T116</f>
        <v>0</v>
      </c>
      <c r="L117" s="169">
        <f>DECEMBER!U116</f>
        <v>0</v>
      </c>
      <c r="M117" s="137">
        <f>DECEMBER!V116</f>
        <v>0</v>
      </c>
      <c r="N117" s="137">
        <f>DECEMBER!W116</f>
        <v>0</v>
      </c>
      <c r="O117" s="139">
        <f>DECEMBER!X116</f>
        <v>0</v>
      </c>
      <c r="P117" s="219">
        <f>DECEMBER!Y116</f>
        <v>0</v>
      </c>
      <c r="Q117" s="225" t="b">
        <f>IF(LEFT(DECEMBER!L116,1)="V",DECEMBER!R116+DECEMBER!U116)</f>
        <v>0</v>
      </c>
      <c r="R117" s="247">
        <f>DECEMBER!Z116</f>
        <v>0</v>
      </c>
      <c r="S117" s="248">
        <f>DECEMBER!AB116</f>
        <v>0</v>
      </c>
    </row>
    <row r="118" spans="1:19" ht="12.75" customHeight="1" x14ac:dyDescent="0.2">
      <c r="A118" s="717"/>
      <c r="B118" s="120">
        <f>DECEMBER!C117</f>
        <v>0</v>
      </c>
      <c r="C118" s="121">
        <f>DECEMBER!D117</f>
        <v>0</v>
      </c>
      <c r="D118" s="121">
        <f>DECEMBER!E117</f>
        <v>0</v>
      </c>
      <c r="E118" s="121">
        <f>DECEMBER!F117</f>
        <v>0</v>
      </c>
      <c r="F118" s="122">
        <f t="shared" si="1"/>
        <v>0</v>
      </c>
      <c r="G118" s="123">
        <f>DECEMBER!H117</f>
        <v>0</v>
      </c>
      <c r="H118" s="206">
        <f>DECEMBER!I117</f>
        <v>0</v>
      </c>
      <c r="I118" s="120">
        <f>DECEMBER!R117</f>
        <v>0</v>
      </c>
      <c r="J118" s="124">
        <f>DECEMBER!S117</f>
        <v>0</v>
      </c>
      <c r="K118" s="211">
        <f>DECEMBER!T117</f>
        <v>0</v>
      </c>
      <c r="L118" s="160">
        <f>DECEMBER!U117</f>
        <v>0</v>
      </c>
      <c r="M118" s="123">
        <f>DECEMBER!V117</f>
        <v>0</v>
      </c>
      <c r="N118" s="123">
        <f>DECEMBER!W117</f>
        <v>0</v>
      </c>
      <c r="O118" s="125">
        <f>DECEMBER!X117</f>
        <v>0</v>
      </c>
      <c r="P118" s="216">
        <f>DECEMBER!Y117</f>
        <v>0</v>
      </c>
      <c r="Q118" s="222" t="b">
        <f>IF(LEFT(DECEMBER!L117,1)="V",DECEMBER!R117+DECEMBER!U117)</f>
        <v>0</v>
      </c>
      <c r="R118" s="241">
        <f>DECEMBER!Z117</f>
        <v>0</v>
      </c>
      <c r="S118" s="242">
        <f>DECEMBER!AB117</f>
        <v>0</v>
      </c>
    </row>
    <row r="119" spans="1:19" ht="12.75" customHeight="1" x14ac:dyDescent="0.2">
      <c r="A119" s="717"/>
      <c r="B119" s="120">
        <f>DECEMBER!C118</f>
        <v>0</v>
      </c>
      <c r="C119" s="121">
        <f>DECEMBER!D118</f>
        <v>0</v>
      </c>
      <c r="D119" s="121">
        <f>DECEMBER!E118</f>
        <v>0</v>
      </c>
      <c r="E119" s="121">
        <f>DECEMBER!F118</f>
        <v>0</v>
      </c>
      <c r="F119" s="122">
        <f t="shared" si="1"/>
        <v>0</v>
      </c>
      <c r="G119" s="123">
        <f>DECEMBER!H118</f>
        <v>0</v>
      </c>
      <c r="H119" s="206">
        <f>DECEMBER!I118</f>
        <v>0</v>
      </c>
      <c r="I119" s="120">
        <f>DECEMBER!R118</f>
        <v>0</v>
      </c>
      <c r="J119" s="124">
        <f>DECEMBER!S118</f>
        <v>0</v>
      </c>
      <c r="K119" s="211">
        <f>DECEMBER!T118</f>
        <v>0</v>
      </c>
      <c r="L119" s="160">
        <f>DECEMBER!U118</f>
        <v>0</v>
      </c>
      <c r="M119" s="123">
        <f>DECEMBER!V118</f>
        <v>0</v>
      </c>
      <c r="N119" s="123">
        <f>DECEMBER!W118</f>
        <v>0</v>
      </c>
      <c r="O119" s="125">
        <f>DECEMBER!X118</f>
        <v>0</v>
      </c>
      <c r="P119" s="216">
        <f>DECEMBER!Y118</f>
        <v>0</v>
      </c>
      <c r="Q119" s="222" t="b">
        <f>IF(LEFT(DECEMBER!L118,1)="V",DECEMBER!R118+DECEMBER!U118)</f>
        <v>0</v>
      </c>
      <c r="R119" s="241">
        <f>DECEMBER!Z118</f>
        <v>0</v>
      </c>
      <c r="S119" s="242">
        <f>DECEMBER!AB118</f>
        <v>0</v>
      </c>
    </row>
    <row r="120" spans="1:19" ht="12.75" customHeight="1" x14ac:dyDescent="0.2">
      <c r="A120" s="717"/>
      <c r="B120" s="120">
        <f>DECEMBER!C119</f>
        <v>0</v>
      </c>
      <c r="C120" s="121">
        <f>DECEMBER!D119</f>
        <v>0</v>
      </c>
      <c r="D120" s="121">
        <f>DECEMBER!E119</f>
        <v>0</v>
      </c>
      <c r="E120" s="121">
        <f>DECEMBER!F119</f>
        <v>0</v>
      </c>
      <c r="F120" s="122">
        <f t="shared" si="1"/>
        <v>0</v>
      </c>
      <c r="G120" s="123">
        <f>DECEMBER!H119</f>
        <v>0</v>
      </c>
      <c r="H120" s="206">
        <f>DECEMBER!I119</f>
        <v>0</v>
      </c>
      <c r="I120" s="120">
        <f>DECEMBER!R119</f>
        <v>0</v>
      </c>
      <c r="J120" s="124">
        <f>DECEMBER!S119</f>
        <v>0</v>
      </c>
      <c r="K120" s="211">
        <f>DECEMBER!T119</f>
        <v>0</v>
      </c>
      <c r="L120" s="160">
        <f>DECEMBER!U119</f>
        <v>0</v>
      </c>
      <c r="M120" s="123">
        <f>DECEMBER!V119</f>
        <v>0</v>
      </c>
      <c r="N120" s="123">
        <f>DECEMBER!W119</f>
        <v>0</v>
      </c>
      <c r="O120" s="125">
        <f>DECEMBER!X119</f>
        <v>0</v>
      </c>
      <c r="P120" s="216">
        <f>DECEMBER!Y119</f>
        <v>0</v>
      </c>
      <c r="Q120" s="222" t="b">
        <f>IF(LEFT(DECEMBER!L119,1)="V",DECEMBER!R119+DECEMBER!U119)</f>
        <v>0</v>
      </c>
      <c r="R120" s="241">
        <f>DECEMBER!Z119</f>
        <v>0</v>
      </c>
      <c r="S120" s="242">
        <f>DECEMBER!AB119</f>
        <v>0</v>
      </c>
    </row>
    <row r="121" spans="1:19" ht="13.5" customHeight="1" thickBot="1" x14ac:dyDescent="0.25">
      <c r="A121" s="718"/>
      <c r="B121" s="141" t="e">
        <f>DECEMBER!C120</f>
        <v>#REF!</v>
      </c>
      <c r="C121" s="142">
        <f>DECEMBER!D120</f>
        <v>0</v>
      </c>
      <c r="D121" s="142">
        <f>DECEMBER!E120</f>
        <v>0</v>
      </c>
      <c r="E121" s="142">
        <f>DECEMBER!F120</f>
        <v>0</v>
      </c>
      <c r="F121" s="143">
        <f t="shared" si="1"/>
        <v>0</v>
      </c>
      <c r="G121" s="144">
        <f>DECEMBER!H120</f>
        <v>0</v>
      </c>
      <c r="H121" s="207">
        <f>DECEMBER!I120</f>
        <v>0</v>
      </c>
      <c r="I121" s="141">
        <f>DECEMBER!R120</f>
        <v>0</v>
      </c>
      <c r="J121" s="145">
        <f>DECEMBER!S120</f>
        <v>0</v>
      </c>
      <c r="K121" s="212">
        <f>DECEMBER!T120</f>
        <v>0</v>
      </c>
      <c r="L121" s="168">
        <f>DECEMBER!U120</f>
        <v>0</v>
      </c>
      <c r="M121" s="144">
        <f>DECEMBER!V120</f>
        <v>0</v>
      </c>
      <c r="N121" s="144">
        <f>DECEMBER!W120</f>
        <v>0</v>
      </c>
      <c r="O121" s="146">
        <f>DECEMBER!X120</f>
        <v>0</v>
      </c>
      <c r="P121" s="217">
        <f>DECEMBER!Y120</f>
        <v>0</v>
      </c>
      <c r="Q121" s="223" t="b">
        <f>IF(LEFT(DECEMBER!L120,1)="V",DECEMBER!R120+DECEMBER!U120)</f>
        <v>0</v>
      </c>
      <c r="R121" s="245">
        <f>DECEMBER!Z120</f>
        <v>0</v>
      </c>
      <c r="S121" s="246">
        <f>DECEMBER!AB120</f>
        <v>0</v>
      </c>
    </row>
    <row r="122" spans="1:19" ht="12.75" customHeight="1" x14ac:dyDescent="0.2">
      <c r="A122" s="716">
        <f>DECEMBER!B121</f>
        <v>43092</v>
      </c>
      <c r="B122" s="113">
        <f>DECEMBER!C121</f>
        <v>0</v>
      </c>
      <c r="C122" s="114">
        <f>DECEMBER!D121</f>
        <v>0</v>
      </c>
      <c r="D122" s="114">
        <f>DECEMBER!E121</f>
        <v>0</v>
      </c>
      <c r="E122" s="114">
        <f>DECEMBER!F121</f>
        <v>0</v>
      </c>
      <c r="F122" s="115">
        <f t="shared" si="1"/>
        <v>0</v>
      </c>
      <c r="G122" s="116">
        <f>DECEMBER!H121</f>
        <v>0</v>
      </c>
      <c r="H122" s="205">
        <f>DECEMBER!I121</f>
        <v>0</v>
      </c>
      <c r="I122" s="113">
        <f>DECEMBER!R121</f>
        <v>0</v>
      </c>
      <c r="J122" s="117">
        <f>DECEMBER!S121</f>
        <v>0</v>
      </c>
      <c r="K122" s="210">
        <f>DECEMBER!T121</f>
        <v>0</v>
      </c>
      <c r="L122" s="159">
        <f>DECEMBER!U121</f>
        <v>0</v>
      </c>
      <c r="M122" s="116">
        <f>DECEMBER!V121</f>
        <v>0</v>
      </c>
      <c r="N122" s="116">
        <f>DECEMBER!W121</f>
        <v>0</v>
      </c>
      <c r="O122" s="118">
        <f>DECEMBER!X121</f>
        <v>0</v>
      </c>
      <c r="P122" s="215">
        <f>DECEMBER!Y121</f>
        <v>0</v>
      </c>
      <c r="Q122" s="221" t="b">
        <f>IF(LEFT(DECEMBER!L121,1)="V",DECEMBER!R121+DECEMBER!U121)</f>
        <v>0</v>
      </c>
      <c r="R122" s="239">
        <f>DECEMBER!Z121</f>
        <v>0</v>
      </c>
      <c r="S122" s="240">
        <f>DECEMBER!AB121</f>
        <v>0</v>
      </c>
    </row>
    <row r="123" spans="1:19" ht="12.75" customHeight="1" x14ac:dyDescent="0.2">
      <c r="A123" s="717"/>
      <c r="B123" s="120">
        <f>DECEMBER!C122</f>
        <v>0</v>
      </c>
      <c r="C123" s="121">
        <f>DECEMBER!D122</f>
        <v>0</v>
      </c>
      <c r="D123" s="121">
        <f>DECEMBER!E122</f>
        <v>0</v>
      </c>
      <c r="E123" s="121">
        <f>DECEMBER!F122</f>
        <v>0</v>
      </c>
      <c r="F123" s="122">
        <f t="shared" si="1"/>
        <v>0</v>
      </c>
      <c r="G123" s="123">
        <f>DECEMBER!H122</f>
        <v>0</v>
      </c>
      <c r="H123" s="206">
        <f>DECEMBER!I122</f>
        <v>0</v>
      </c>
      <c r="I123" s="120">
        <f>DECEMBER!R122</f>
        <v>0</v>
      </c>
      <c r="J123" s="124">
        <f>DECEMBER!S122</f>
        <v>0</v>
      </c>
      <c r="K123" s="211">
        <f>DECEMBER!T122</f>
        <v>0</v>
      </c>
      <c r="L123" s="160">
        <f>DECEMBER!U122</f>
        <v>0</v>
      </c>
      <c r="M123" s="123">
        <f>DECEMBER!V122</f>
        <v>0</v>
      </c>
      <c r="N123" s="123">
        <f>DECEMBER!W122</f>
        <v>0</v>
      </c>
      <c r="O123" s="125">
        <f>DECEMBER!X122</f>
        <v>0</v>
      </c>
      <c r="P123" s="216">
        <f>DECEMBER!Y122</f>
        <v>0</v>
      </c>
      <c r="Q123" s="222" t="b">
        <f>IF(LEFT(DECEMBER!L122,1)="V",DECEMBER!R122+DECEMBER!U122)</f>
        <v>0</v>
      </c>
      <c r="R123" s="241">
        <f>DECEMBER!Z122</f>
        <v>0</v>
      </c>
      <c r="S123" s="242">
        <f>DECEMBER!AB122</f>
        <v>0</v>
      </c>
    </row>
    <row r="124" spans="1:19" ht="12.75" customHeight="1" x14ac:dyDescent="0.2">
      <c r="A124" s="717"/>
      <c r="B124" s="120">
        <f>DECEMBER!C123</f>
        <v>0</v>
      </c>
      <c r="C124" s="121">
        <f>DECEMBER!D123</f>
        <v>0</v>
      </c>
      <c r="D124" s="121">
        <f>DECEMBER!E123</f>
        <v>0</v>
      </c>
      <c r="E124" s="121">
        <f>DECEMBER!F123</f>
        <v>0</v>
      </c>
      <c r="F124" s="122">
        <f t="shared" si="1"/>
        <v>0</v>
      </c>
      <c r="G124" s="123">
        <f>DECEMBER!H123</f>
        <v>0</v>
      </c>
      <c r="H124" s="206">
        <f>DECEMBER!I123</f>
        <v>0</v>
      </c>
      <c r="I124" s="120">
        <f>DECEMBER!R123</f>
        <v>0</v>
      </c>
      <c r="J124" s="124">
        <f>DECEMBER!S123</f>
        <v>0</v>
      </c>
      <c r="K124" s="211">
        <f>DECEMBER!T123</f>
        <v>0</v>
      </c>
      <c r="L124" s="160">
        <f>DECEMBER!U123</f>
        <v>0</v>
      </c>
      <c r="M124" s="123">
        <f>DECEMBER!V123</f>
        <v>0</v>
      </c>
      <c r="N124" s="123">
        <f>DECEMBER!W123</f>
        <v>0</v>
      </c>
      <c r="O124" s="125">
        <f>DECEMBER!X123</f>
        <v>0</v>
      </c>
      <c r="P124" s="216">
        <f>DECEMBER!Y123</f>
        <v>0</v>
      </c>
      <c r="Q124" s="222" t="b">
        <f>IF(LEFT(DECEMBER!L123,1)="V",DECEMBER!R123+DECEMBER!U123)</f>
        <v>0</v>
      </c>
      <c r="R124" s="241">
        <f>DECEMBER!Z123</f>
        <v>0</v>
      </c>
      <c r="S124" s="242">
        <f>DECEMBER!AB123</f>
        <v>0</v>
      </c>
    </row>
    <row r="125" spans="1:19" ht="12.75" customHeight="1" x14ac:dyDescent="0.2">
      <c r="A125" s="717"/>
      <c r="B125" s="120">
        <f>DECEMBER!C124</f>
        <v>0</v>
      </c>
      <c r="C125" s="121">
        <f>DECEMBER!D124</f>
        <v>0</v>
      </c>
      <c r="D125" s="121">
        <f>DECEMBER!E124</f>
        <v>0</v>
      </c>
      <c r="E125" s="121">
        <f>DECEMBER!F124</f>
        <v>0</v>
      </c>
      <c r="F125" s="122">
        <f t="shared" si="1"/>
        <v>0</v>
      </c>
      <c r="G125" s="123">
        <f>DECEMBER!H124</f>
        <v>0</v>
      </c>
      <c r="H125" s="206">
        <f>DECEMBER!I124</f>
        <v>0</v>
      </c>
      <c r="I125" s="120">
        <f>DECEMBER!R124</f>
        <v>0</v>
      </c>
      <c r="J125" s="124">
        <f>DECEMBER!S124</f>
        <v>0</v>
      </c>
      <c r="K125" s="211">
        <f>DECEMBER!T124</f>
        <v>0</v>
      </c>
      <c r="L125" s="160">
        <f>DECEMBER!U124</f>
        <v>0</v>
      </c>
      <c r="M125" s="123">
        <f>DECEMBER!V124</f>
        <v>0</v>
      </c>
      <c r="N125" s="123">
        <f>DECEMBER!W124</f>
        <v>0</v>
      </c>
      <c r="O125" s="125">
        <f>DECEMBER!X124</f>
        <v>0</v>
      </c>
      <c r="P125" s="216">
        <f>DECEMBER!Y124</f>
        <v>0</v>
      </c>
      <c r="Q125" s="222" t="b">
        <f>IF(LEFT(DECEMBER!L124,1)="V",DECEMBER!R124+DECEMBER!U124)</f>
        <v>0</v>
      </c>
      <c r="R125" s="241">
        <f>DECEMBER!Z124</f>
        <v>0</v>
      </c>
      <c r="S125" s="242">
        <f>DECEMBER!AB124</f>
        <v>0</v>
      </c>
    </row>
    <row r="126" spans="1:19" ht="13.5" customHeight="1" thickBot="1" x14ac:dyDescent="0.25">
      <c r="A126" s="718"/>
      <c r="B126" s="127" t="e">
        <f>DECEMBER!C125</f>
        <v>#REF!</v>
      </c>
      <c r="C126" s="128">
        <f>DECEMBER!D125</f>
        <v>0</v>
      </c>
      <c r="D126" s="128">
        <f>DECEMBER!E125</f>
        <v>0</v>
      </c>
      <c r="E126" s="128">
        <f>DECEMBER!F125</f>
        <v>0</v>
      </c>
      <c r="F126" s="129">
        <f t="shared" si="1"/>
        <v>0</v>
      </c>
      <c r="G126" s="130">
        <f>DECEMBER!H125</f>
        <v>0</v>
      </c>
      <c r="H126" s="208">
        <f>DECEMBER!I125</f>
        <v>0</v>
      </c>
      <c r="I126" s="127">
        <f>DECEMBER!R125</f>
        <v>0</v>
      </c>
      <c r="J126" s="131">
        <f>DECEMBER!S125</f>
        <v>0</v>
      </c>
      <c r="K126" s="213">
        <f>DECEMBER!T125</f>
        <v>0</v>
      </c>
      <c r="L126" s="161">
        <f>DECEMBER!U125</f>
        <v>0</v>
      </c>
      <c r="M126" s="130">
        <f>DECEMBER!V125</f>
        <v>0</v>
      </c>
      <c r="N126" s="130">
        <f>DECEMBER!W125</f>
        <v>0</v>
      </c>
      <c r="O126" s="132">
        <f>DECEMBER!X125</f>
        <v>0</v>
      </c>
      <c r="P126" s="218">
        <f>DECEMBER!Y125</f>
        <v>0</v>
      </c>
      <c r="Q126" s="224" t="b">
        <f>IF(LEFT(DECEMBER!L125,1)="V",DECEMBER!R125+DECEMBER!U125)</f>
        <v>0</v>
      </c>
      <c r="R126" s="243">
        <f>DECEMBER!Z125</f>
        <v>0</v>
      </c>
      <c r="S126" s="244">
        <f>DECEMBER!AB125</f>
        <v>0</v>
      </c>
    </row>
    <row r="127" spans="1:19" ht="12.75" customHeight="1" x14ac:dyDescent="0.2">
      <c r="A127" s="716">
        <f>DECEMBER!B126</f>
        <v>43093</v>
      </c>
      <c r="B127" s="134">
        <f>DECEMBER!C126</f>
        <v>0</v>
      </c>
      <c r="C127" s="135">
        <f>DECEMBER!D126</f>
        <v>0</v>
      </c>
      <c r="D127" s="135">
        <f>DECEMBER!E126</f>
        <v>0</v>
      </c>
      <c r="E127" s="135">
        <f>DECEMBER!F126</f>
        <v>0</v>
      </c>
      <c r="F127" s="136">
        <f t="shared" si="1"/>
        <v>0</v>
      </c>
      <c r="G127" s="137">
        <f>DECEMBER!H126</f>
        <v>0</v>
      </c>
      <c r="H127" s="209">
        <f>DECEMBER!I126</f>
        <v>0</v>
      </c>
      <c r="I127" s="134">
        <f>DECEMBER!R126</f>
        <v>0</v>
      </c>
      <c r="J127" s="138">
        <f>DECEMBER!S126</f>
        <v>0</v>
      </c>
      <c r="K127" s="214">
        <f>DECEMBER!T126</f>
        <v>0</v>
      </c>
      <c r="L127" s="169">
        <f>DECEMBER!U126</f>
        <v>0</v>
      </c>
      <c r="M127" s="137">
        <f>DECEMBER!V126</f>
        <v>0</v>
      </c>
      <c r="N127" s="137">
        <f>DECEMBER!W126</f>
        <v>0</v>
      </c>
      <c r="O127" s="139">
        <f>DECEMBER!X126</f>
        <v>0</v>
      </c>
      <c r="P127" s="219">
        <f>DECEMBER!Y126</f>
        <v>0</v>
      </c>
      <c r="Q127" s="225" t="b">
        <f>IF(LEFT(DECEMBER!L126,1)="V",DECEMBER!R126+DECEMBER!U126)</f>
        <v>0</v>
      </c>
      <c r="R127" s="247">
        <f>DECEMBER!Z126</f>
        <v>0</v>
      </c>
      <c r="S127" s="248">
        <f>DECEMBER!AB126</f>
        <v>0</v>
      </c>
    </row>
    <row r="128" spans="1:19" ht="12.75" customHeight="1" x14ac:dyDescent="0.2">
      <c r="A128" s="717"/>
      <c r="B128" s="120">
        <f>DECEMBER!C127</f>
        <v>0</v>
      </c>
      <c r="C128" s="121">
        <f>DECEMBER!D127</f>
        <v>0</v>
      </c>
      <c r="D128" s="121">
        <f>DECEMBER!E127</f>
        <v>0</v>
      </c>
      <c r="E128" s="121">
        <f>DECEMBER!F127</f>
        <v>0</v>
      </c>
      <c r="F128" s="122">
        <f t="shared" si="1"/>
        <v>0</v>
      </c>
      <c r="G128" s="123">
        <f>DECEMBER!H127</f>
        <v>0</v>
      </c>
      <c r="H128" s="206">
        <f>DECEMBER!I127</f>
        <v>0</v>
      </c>
      <c r="I128" s="120">
        <f>DECEMBER!R127</f>
        <v>0</v>
      </c>
      <c r="J128" s="124">
        <f>DECEMBER!S127</f>
        <v>0</v>
      </c>
      <c r="K128" s="211">
        <f>DECEMBER!T127</f>
        <v>0</v>
      </c>
      <c r="L128" s="160">
        <f>DECEMBER!U127</f>
        <v>0</v>
      </c>
      <c r="M128" s="123">
        <f>DECEMBER!V127</f>
        <v>0</v>
      </c>
      <c r="N128" s="123">
        <f>DECEMBER!W127</f>
        <v>0</v>
      </c>
      <c r="O128" s="125">
        <f>DECEMBER!X127</f>
        <v>0</v>
      </c>
      <c r="P128" s="216">
        <f>DECEMBER!Y127</f>
        <v>0</v>
      </c>
      <c r="Q128" s="222" t="b">
        <f>IF(LEFT(DECEMBER!L127,1)="V",DECEMBER!R127+DECEMBER!U127)</f>
        <v>0</v>
      </c>
      <c r="R128" s="241">
        <f>DECEMBER!Z127</f>
        <v>0</v>
      </c>
      <c r="S128" s="242">
        <f>DECEMBER!AB127</f>
        <v>0</v>
      </c>
    </row>
    <row r="129" spans="1:19" ht="12.75" customHeight="1" x14ac:dyDescent="0.2">
      <c r="A129" s="717"/>
      <c r="B129" s="120">
        <f>DECEMBER!C128</f>
        <v>0</v>
      </c>
      <c r="C129" s="121">
        <f>DECEMBER!D128</f>
        <v>0</v>
      </c>
      <c r="D129" s="121">
        <f>DECEMBER!E128</f>
        <v>0</v>
      </c>
      <c r="E129" s="121">
        <f>DECEMBER!F128</f>
        <v>0</v>
      </c>
      <c r="F129" s="122">
        <f t="shared" si="1"/>
        <v>0</v>
      </c>
      <c r="G129" s="123">
        <f>DECEMBER!H128</f>
        <v>0</v>
      </c>
      <c r="H129" s="206">
        <f>DECEMBER!I128</f>
        <v>0</v>
      </c>
      <c r="I129" s="120">
        <f>DECEMBER!R128</f>
        <v>0</v>
      </c>
      <c r="J129" s="124">
        <f>DECEMBER!S128</f>
        <v>0</v>
      </c>
      <c r="K129" s="211">
        <f>DECEMBER!T128</f>
        <v>0</v>
      </c>
      <c r="L129" s="160">
        <f>DECEMBER!U128</f>
        <v>0</v>
      </c>
      <c r="M129" s="123">
        <f>DECEMBER!V128</f>
        <v>0</v>
      </c>
      <c r="N129" s="123">
        <f>DECEMBER!W128</f>
        <v>0</v>
      </c>
      <c r="O129" s="125">
        <f>DECEMBER!X128</f>
        <v>0</v>
      </c>
      <c r="P129" s="216">
        <f>DECEMBER!Y128</f>
        <v>0</v>
      </c>
      <c r="Q129" s="222" t="b">
        <f>IF(LEFT(DECEMBER!L128,1)="V",DECEMBER!R128+DECEMBER!U128)</f>
        <v>0</v>
      </c>
      <c r="R129" s="241">
        <f>DECEMBER!Z128</f>
        <v>0</v>
      </c>
      <c r="S129" s="242">
        <f>DECEMBER!AB128</f>
        <v>0</v>
      </c>
    </row>
    <row r="130" spans="1:19" ht="12.75" customHeight="1" x14ac:dyDescent="0.2">
      <c r="A130" s="717"/>
      <c r="B130" s="120">
        <f>DECEMBER!C129</f>
        <v>0</v>
      </c>
      <c r="C130" s="121">
        <f>DECEMBER!D129</f>
        <v>0</v>
      </c>
      <c r="D130" s="121">
        <f>DECEMBER!E129</f>
        <v>0</v>
      </c>
      <c r="E130" s="121">
        <f>DECEMBER!F129</f>
        <v>0</v>
      </c>
      <c r="F130" s="122">
        <f t="shared" si="1"/>
        <v>0</v>
      </c>
      <c r="G130" s="123">
        <f>DECEMBER!H129</f>
        <v>0</v>
      </c>
      <c r="H130" s="206">
        <f>DECEMBER!I129</f>
        <v>0</v>
      </c>
      <c r="I130" s="120">
        <f>DECEMBER!R129</f>
        <v>0</v>
      </c>
      <c r="J130" s="124">
        <f>DECEMBER!S129</f>
        <v>0</v>
      </c>
      <c r="K130" s="211">
        <f>DECEMBER!T129</f>
        <v>0</v>
      </c>
      <c r="L130" s="160">
        <f>DECEMBER!U129</f>
        <v>0</v>
      </c>
      <c r="M130" s="123">
        <f>DECEMBER!V129</f>
        <v>0</v>
      </c>
      <c r="N130" s="123">
        <f>DECEMBER!W129</f>
        <v>0</v>
      </c>
      <c r="O130" s="125">
        <f>DECEMBER!X129</f>
        <v>0</v>
      </c>
      <c r="P130" s="216">
        <f>DECEMBER!Y129</f>
        <v>0</v>
      </c>
      <c r="Q130" s="222" t="b">
        <f>IF(LEFT(DECEMBER!L129,1)="V",DECEMBER!R129+DECEMBER!U129)</f>
        <v>0</v>
      </c>
      <c r="R130" s="241">
        <f>DECEMBER!Z129</f>
        <v>0</v>
      </c>
      <c r="S130" s="242">
        <f>DECEMBER!AB129</f>
        <v>0</v>
      </c>
    </row>
    <row r="131" spans="1:19" ht="13.5" customHeight="1" thickBot="1" x14ac:dyDescent="0.25">
      <c r="A131" s="718"/>
      <c r="B131" s="141" t="e">
        <f>DECEMBER!C130</f>
        <v>#REF!</v>
      </c>
      <c r="C131" s="142">
        <f>DECEMBER!D130</f>
        <v>0</v>
      </c>
      <c r="D131" s="142">
        <f>DECEMBER!E130</f>
        <v>0</v>
      </c>
      <c r="E131" s="142">
        <f>DECEMBER!F130</f>
        <v>0</v>
      </c>
      <c r="F131" s="143">
        <f t="shared" si="1"/>
        <v>0</v>
      </c>
      <c r="G131" s="144">
        <f>DECEMBER!H130</f>
        <v>0</v>
      </c>
      <c r="H131" s="207">
        <f>DECEMBER!I130</f>
        <v>0</v>
      </c>
      <c r="I131" s="141">
        <f>DECEMBER!R130</f>
        <v>0</v>
      </c>
      <c r="J131" s="145">
        <f>DECEMBER!S130</f>
        <v>0</v>
      </c>
      <c r="K131" s="212">
        <f>DECEMBER!T130</f>
        <v>0</v>
      </c>
      <c r="L131" s="168">
        <f>DECEMBER!U130</f>
        <v>0</v>
      </c>
      <c r="M131" s="144">
        <f>DECEMBER!V130</f>
        <v>0</v>
      </c>
      <c r="N131" s="144">
        <f>DECEMBER!W130</f>
        <v>0</v>
      </c>
      <c r="O131" s="146">
        <f>DECEMBER!X130</f>
        <v>0</v>
      </c>
      <c r="P131" s="217">
        <f>DECEMBER!Y130</f>
        <v>0</v>
      </c>
      <c r="Q131" s="223" t="b">
        <f>IF(LEFT(DECEMBER!L130,1)="V",DECEMBER!R130+DECEMBER!U130)</f>
        <v>0</v>
      </c>
      <c r="R131" s="245">
        <f>DECEMBER!Z130</f>
        <v>0</v>
      </c>
      <c r="S131" s="246">
        <f>DECEMBER!AB130</f>
        <v>0</v>
      </c>
    </row>
    <row r="132" spans="1:19" ht="12.75" customHeight="1" x14ac:dyDescent="0.2">
      <c r="A132" s="716">
        <f>DECEMBER!B131</f>
        <v>43094</v>
      </c>
      <c r="B132" s="113">
        <f>DECEMBER!C131</f>
        <v>0</v>
      </c>
      <c r="C132" s="114">
        <f>DECEMBER!D131</f>
        <v>0</v>
      </c>
      <c r="D132" s="114">
        <f>DECEMBER!E131</f>
        <v>0</v>
      </c>
      <c r="E132" s="114">
        <f>DECEMBER!F131</f>
        <v>0</v>
      </c>
      <c r="F132" s="115">
        <f t="shared" si="1"/>
        <v>0</v>
      </c>
      <c r="G132" s="116">
        <f>DECEMBER!H131</f>
        <v>0</v>
      </c>
      <c r="H132" s="205">
        <f>DECEMBER!I131</f>
        <v>0</v>
      </c>
      <c r="I132" s="113">
        <f>DECEMBER!R131</f>
        <v>0</v>
      </c>
      <c r="J132" s="117">
        <f>DECEMBER!S131</f>
        <v>0</v>
      </c>
      <c r="K132" s="210">
        <f>DECEMBER!T131</f>
        <v>0</v>
      </c>
      <c r="L132" s="159">
        <f>DECEMBER!U131</f>
        <v>0</v>
      </c>
      <c r="M132" s="116">
        <f>DECEMBER!V131</f>
        <v>0</v>
      </c>
      <c r="N132" s="116">
        <f>DECEMBER!W131</f>
        <v>0</v>
      </c>
      <c r="O132" s="118">
        <f>DECEMBER!X131</f>
        <v>0</v>
      </c>
      <c r="P132" s="215">
        <f>DECEMBER!Y131</f>
        <v>0</v>
      </c>
      <c r="Q132" s="221" t="b">
        <f>IF(LEFT(DECEMBER!L131,1)="V",DECEMBER!R131+DECEMBER!U131)</f>
        <v>0</v>
      </c>
      <c r="R132" s="239">
        <f>DECEMBER!Z131</f>
        <v>0</v>
      </c>
      <c r="S132" s="240">
        <f>DECEMBER!AB131</f>
        <v>0</v>
      </c>
    </row>
    <row r="133" spans="1:19" ht="12.75" customHeight="1" x14ac:dyDescent="0.2">
      <c r="A133" s="717"/>
      <c r="B133" s="120">
        <f>DECEMBER!C132</f>
        <v>0</v>
      </c>
      <c r="C133" s="121">
        <f>DECEMBER!D132</f>
        <v>0</v>
      </c>
      <c r="D133" s="121">
        <f>DECEMBER!E132</f>
        <v>0</v>
      </c>
      <c r="E133" s="121">
        <f>DECEMBER!F132</f>
        <v>0</v>
      </c>
      <c r="F133" s="122">
        <f t="shared" si="1"/>
        <v>0</v>
      </c>
      <c r="G133" s="123">
        <f>DECEMBER!H132</f>
        <v>0</v>
      </c>
      <c r="H133" s="206">
        <f>DECEMBER!I132</f>
        <v>0</v>
      </c>
      <c r="I133" s="120">
        <f>DECEMBER!R132</f>
        <v>0</v>
      </c>
      <c r="J133" s="124">
        <f>DECEMBER!S132</f>
        <v>0</v>
      </c>
      <c r="K133" s="211">
        <f>DECEMBER!T132</f>
        <v>0</v>
      </c>
      <c r="L133" s="160">
        <f>DECEMBER!U132</f>
        <v>0</v>
      </c>
      <c r="M133" s="123">
        <f>DECEMBER!V132</f>
        <v>0</v>
      </c>
      <c r="N133" s="123">
        <f>DECEMBER!W132</f>
        <v>0</v>
      </c>
      <c r="O133" s="125">
        <f>DECEMBER!X132</f>
        <v>0</v>
      </c>
      <c r="P133" s="216">
        <f>DECEMBER!Y132</f>
        <v>0</v>
      </c>
      <c r="Q133" s="222" t="b">
        <f>IF(LEFT(DECEMBER!L132,1)="V",DECEMBER!R132+DECEMBER!U132)</f>
        <v>0</v>
      </c>
      <c r="R133" s="241">
        <f>DECEMBER!Z132</f>
        <v>0</v>
      </c>
      <c r="S133" s="242">
        <f>DECEMBER!AB132</f>
        <v>0</v>
      </c>
    </row>
    <row r="134" spans="1:19" ht="12.75" customHeight="1" x14ac:dyDescent="0.2">
      <c r="A134" s="717"/>
      <c r="B134" s="120">
        <f>DECEMBER!C133</f>
        <v>0</v>
      </c>
      <c r="C134" s="121">
        <f>DECEMBER!D133</f>
        <v>0</v>
      </c>
      <c r="D134" s="121">
        <f>DECEMBER!E133</f>
        <v>0</v>
      </c>
      <c r="E134" s="121">
        <f>DECEMBER!F133</f>
        <v>0</v>
      </c>
      <c r="F134" s="122">
        <f t="shared" si="1"/>
        <v>0</v>
      </c>
      <c r="G134" s="123">
        <f>DECEMBER!H133</f>
        <v>0</v>
      </c>
      <c r="H134" s="206">
        <f>DECEMBER!I133</f>
        <v>0</v>
      </c>
      <c r="I134" s="120">
        <f>DECEMBER!R133</f>
        <v>0</v>
      </c>
      <c r="J134" s="124">
        <f>DECEMBER!S133</f>
        <v>0</v>
      </c>
      <c r="K134" s="211">
        <f>DECEMBER!T133</f>
        <v>0</v>
      </c>
      <c r="L134" s="160">
        <f>DECEMBER!U133</f>
        <v>0</v>
      </c>
      <c r="M134" s="123">
        <f>DECEMBER!V133</f>
        <v>0</v>
      </c>
      <c r="N134" s="123">
        <f>DECEMBER!W133</f>
        <v>0</v>
      </c>
      <c r="O134" s="125">
        <f>DECEMBER!X133</f>
        <v>0</v>
      </c>
      <c r="P134" s="216">
        <f>DECEMBER!Y133</f>
        <v>0</v>
      </c>
      <c r="Q134" s="222" t="b">
        <f>IF(LEFT(DECEMBER!L133,1)="V",DECEMBER!R133+DECEMBER!U133)</f>
        <v>0</v>
      </c>
      <c r="R134" s="241">
        <f>DECEMBER!Z133</f>
        <v>0</v>
      </c>
      <c r="S134" s="242">
        <f>DECEMBER!AB133</f>
        <v>0</v>
      </c>
    </row>
    <row r="135" spans="1:19" ht="12.75" customHeight="1" x14ac:dyDescent="0.2">
      <c r="A135" s="717"/>
      <c r="B135" s="120">
        <f>DECEMBER!C134</f>
        <v>0</v>
      </c>
      <c r="C135" s="121">
        <f>DECEMBER!D134</f>
        <v>0</v>
      </c>
      <c r="D135" s="121">
        <f>DECEMBER!E134</f>
        <v>0</v>
      </c>
      <c r="E135" s="121">
        <f>DECEMBER!F134</f>
        <v>0</v>
      </c>
      <c r="F135" s="122">
        <f t="shared" ref="F135:F161" si="2">D135-C135-E135</f>
        <v>0</v>
      </c>
      <c r="G135" s="123">
        <f>DECEMBER!H134</f>
        <v>0</v>
      </c>
      <c r="H135" s="206">
        <f>DECEMBER!I134</f>
        <v>0</v>
      </c>
      <c r="I135" s="120">
        <f>DECEMBER!R134</f>
        <v>0</v>
      </c>
      <c r="J135" s="124">
        <f>DECEMBER!S134</f>
        <v>0</v>
      </c>
      <c r="K135" s="211">
        <f>DECEMBER!T134</f>
        <v>0</v>
      </c>
      <c r="L135" s="160">
        <f>DECEMBER!U134</f>
        <v>0</v>
      </c>
      <c r="M135" s="123">
        <f>DECEMBER!V134</f>
        <v>0</v>
      </c>
      <c r="N135" s="123">
        <f>DECEMBER!W134</f>
        <v>0</v>
      </c>
      <c r="O135" s="125">
        <f>DECEMBER!X134</f>
        <v>0</v>
      </c>
      <c r="P135" s="216">
        <f>DECEMBER!Y134</f>
        <v>0</v>
      </c>
      <c r="Q135" s="222" t="b">
        <f>IF(LEFT(DECEMBER!L134,1)="V",DECEMBER!R134+DECEMBER!U134)</f>
        <v>0</v>
      </c>
      <c r="R135" s="241">
        <f>DECEMBER!Z134</f>
        <v>0</v>
      </c>
      <c r="S135" s="242">
        <f>DECEMBER!AB134</f>
        <v>0</v>
      </c>
    </row>
    <row r="136" spans="1:19" ht="13.5" customHeight="1" thickBot="1" x14ac:dyDescent="0.25">
      <c r="A136" s="718"/>
      <c r="B136" s="127" t="e">
        <f>DECEMBER!C135</f>
        <v>#REF!</v>
      </c>
      <c r="C136" s="128">
        <f>DECEMBER!D135</f>
        <v>0</v>
      </c>
      <c r="D136" s="128">
        <f>DECEMBER!E135</f>
        <v>0</v>
      </c>
      <c r="E136" s="128">
        <f>DECEMBER!F135</f>
        <v>0</v>
      </c>
      <c r="F136" s="129">
        <f t="shared" si="2"/>
        <v>0</v>
      </c>
      <c r="G136" s="130">
        <f>DECEMBER!H135</f>
        <v>0</v>
      </c>
      <c r="H136" s="208">
        <f>DECEMBER!I135</f>
        <v>0</v>
      </c>
      <c r="I136" s="127">
        <f>DECEMBER!R135</f>
        <v>0</v>
      </c>
      <c r="J136" s="131">
        <f>DECEMBER!S135</f>
        <v>0</v>
      </c>
      <c r="K136" s="213">
        <f>DECEMBER!T135</f>
        <v>0</v>
      </c>
      <c r="L136" s="161">
        <f>DECEMBER!U135</f>
        <v>0</v>
      </c>
      <c r="M136" s="130">
        <f>DECEMBER!V135</f>
        <v>0</v>
      </c>
      <c r="N136" s="130">
        <f>DECEMBER!W135</f>
        <v>0</v>
      </c>
      <c r="O136" s="132">
        <f>DECEMBER!X135</f>
        <v>0</v>
      </c>
      <c r="P136" s="218">
        <f>DECEMBER!Y135</f>
        <v>0</v>
      </c>
      <c r="Q136" s="224" t="b">
        <f>IF(LEFT(DECEMBER!L135,1)="V",DECEMBER!R135+DECEMBER!U135)</f>
        <v>0</v>
      </c>
      <c r="R136" s="243">
        <f>DECEMBER!Z135</f>
        <v>0</v>
      </c>
      <c r="S136" s="244">
        <f>DECEMBER!AB135</f>
        <v>0</v>
      </c>
    </row>
    <row r="137" spans="1:19" ht="12.75" customHeight="1" x14ac:dyDescent="0.2">
      <c r="A137" s="716">
        <f>DECEMBER!B136</f>
        <v>43095</v>
      </c>
      <c r="B137" s="113">
        <f>DECEMBER!C136</f>
        <v>0</v>
      </c>
      <c r="C137" s="114">
        <f>DECEMBER!D136</f>
        <v>0</v>
      </c>
      <c r="D137" s="114">
        <f>DECEMBER!E136</f>
        <v>0</v>
      </c>
      <c r="E137" s="114">
        <f>DECEMBER!F136</f>
        <v>0</v>
      </c>
      <c r="F137" s="115">
        <f t="shared" si="2"/>
        <v>0</v>
      </c>
      <c r="G137" s="116">
        <f>DECEMBER!H136</f>
        <v>0</v>
      </c>
      <c r="H137" s="205">
        <f>DECEMBER!I136</f>
        <v>0</v>
      </c>
      <c r="I137" s="113">
        <f>DECEMBER!R136</f>
        <v>0</v>
      </c>
      <c r="J137" s="117">
        <f>DECEMBER!S136</f>
        <v>0</v>
      </c>
      <c r="K137" s="210">
        <f>DECEMBER!T136</f>
        <v>0</v>
      </c>
      <c r="L137" s="159">
        <f>DECEMBER!U136</f>
        <v>0</v>
      </c>
      <c r="M137" s="116">
        <f>DECEMBER!V136</f>
        <v>0</v>
      </c>
      <c r="N137" s="116">
        <f>DECEMBER!W136</f>
        <v>0</v>
      </c>
      <c r="O137" s="118">
        <f>DECEMBER!X136</f>
        <v>0</v>
      </c>
      <c r="P137" s="215">
        <f>DECEMBER!Y136</f>
        <v>0</v>
      </c>
      <c r="Q137" s="221" t="b">
        <f>IF(LEFT(DECEMBER!L136,1)="V",DECEMBER!R136+DECEMBER!U136)</f>
        <v>0</v>
      </c>
      <c r="R137" s="239">
        <f>DECEMBER!Z136</f>
        <v>0</v>
      </c>
      <c r="S137" s="240">
        <f>DECEMBER!AB136</f>
        <v>0</v>
      </c>
    </row>
    <row r="138" spans="1:19" ht="12.75" customHeight="1" x14ac:dyDescent="0.2">
      <c r="A138" s="717"/>
      <c r="B138" s="120">
        <f>DECEMBER!C137</f>
        <v>0</v>
      </c>
      <c r="C138" s="121">
        <f>DECEMBER!D137</f>
        <v>0</v>
      </c>
      <c r="D138" s="121">
        <f>DECEMBER!E137</f>
        <v>0</v>
      </c>
      <c r="E138" s="121">
        <f>DECEMBER!F137</f>
        <v>0</v>
      </c>
      <c r="F138" s="122">
        <f t="shared" si="2"/>
        <v>0</v>
      </c>
      <c r="G138" s="123">
        <f>DECEMBER!H137</f>
        <v>0</v>
      </c>
      <c r="H138" s="206">
        <f>DECEMBER!I137</f>
        <v>0</v>
      </c>
      <c r="I138" s="120">
        <f>DECEMBER!R137</f>
        <v>0</v>
      </c>
      <c r="J138" s="124">
        <f>DECEMBER!S137</f>
        <v>0</v>
      </c>
      <c r="K138" s="211">
        <f>DECEMBER!T137</f>
        <v>0</v>
      </c>
      <c r="L138" s="160">
        <f>DECEMBER!U137</f>
        <v>0</v>
      </c>
      <c r="M138" s="123">
        <f>DECEMBER!V137</f>
        <v>0</v>
      </c>
      <c r="N138" s="123">
        <f>DECEMBER!W137</f>
        <v>0</v>
      </c>
      <c r="O138" s="125">
        <f>DECEMBER!X137</f>
        <v>0</v>
      </c>
      <c r="P138" s="216">
        <f>DECEMBER!Y137</f>
        <v>0</v>
      </c>
      <c r="Q138" s="222" t="b">
        <f>IF(LEFT(DECEMBER!L137,1)="V",DECEMBER!R137+DECEMBER!U137)</f>
        <v>0</v>
      </c>
      <c r="R138" s="241">
        <f>DECEMBER!Z137</f>
        <v>0</v>
      </c>
      <c r="S138" s="242">
        <f>DECEMBER!AB137</f>
        <v>0</v>
      </c>
    </row>
    <row r="139" spans="1:19" ht="12.75" customHeight="1" x14ac:dyDescent="0.2">
      <c r="A139" s="717"/>
      <c r="B139" s="120">
        <f>DECEMBER!C138</f>
        <v>0</v>
      </c>
      <c r="C139" s="121">
        <f>DECEMBER!D138</f>
        <v>0</v>
      </c>
      <c r="D139" s="121">
        <f>DECEMBER!E138</f>
        <v>0</v>
      </c>
      <c r="E139" s="121">
        <f>DECEMBER!F138</f>
        <v>0</v>
      </c>
      <c r="F139" s="122">
        <f t="shared" si="2"/>
        <v>0</v>
      </c>
      <c r="G139" s="123">
        <f>DECEMBER!H138</f>
        <v>0</v>
      </c>
      <c r="H139" s="206">
        <f>DECEMBER!I138</f>
        <v>0</v>
      </c>
      <c r="I139" s="120">
        <f>DECEMBER!R138</f>
        <v>0</v>
      </c>
      <c r="J139" s="124">
        <f>DECEMBER!S138</f>
        <v>0</v>
      </c>
      <c r="K139" s="211">
        <f>DECEMBER!T138</f>
        <v>0</v>
      </c>
      <c r="L139" s="160">
        <f>DECEMBER!U138</f>
        <v>0</v>
      </c>
      <c r="M139" s="123">
        <f>DECEMBER!V138</f>
        <v>0</v>
      </c>
      <c r="N139" s="123">
        <f>DECEMBER!W138</f>
        <v>0</v>
      </c>
      <c r="O139" s="125">
        <f>DECEMBER!X138</f>
        <v>0</v>
      </c>
      <c r="P139" s="216">
        <f>DECEMBER!Y138</f>
        <v>0</v>
      </c>
      <c r="Q139" s="222" t="b">
        <f>IF(LEFT(DECEMBER!L138,1)="V",DECEMBER!R138+DECEMBER!U138)</f>
        <v>0</v>
      </c>
      <c r="R139" s="241">
        <f>DECEMBER!Z138</f>
        <v>0</v>
      </c>
      <c r="S139" s="242">
        <f>DECEMBER!AB138</f>
        <v>0</v>
      </c>
    </row>
    <row r="140" spans="1:19" ht="12.75" customHeight="1" x14ac:dyDescent="0.2">
      <c r="A140" s="717"/>
      <c r="B140" s="120">
        <f>DECEMBER!C139</f>
        <v>0</v>
      </c>
      <c r="C140" s="121">
        <f>DECEMBER!D139</f>
        <v>0</v>
      </c>
      <c r="D140" s="121">
        <f>DECEMBER!E139</f>
        <v>0</v>
      </c>
      <c r="E140" s="121">
        <f>DECEMBER!F139</f>
        <v>0</v>
      </c>
      <c r="F140" s="122">
        <f t="shared" si="2"/>
        <v>0</v>
      </c>
      <c r="G140" s="123">
        <f>DECEMBER!H139</f>
        <v>0</v>
      </c>
      <c r="H140" s="206">
        <f>DECEMBER!I139</f>
        <v>0</v>
      </c>
      <c r="I140" s="120">
        <f>DECEMBER!R139</f>
        <v>0</v>
      </c>
      <c r="J140" s="124">
        <f>DECEMBER!S139</f>
        <v>0</v>
      </c>
      <c r="K140" s="211">
        <f>DECEMBER!T139</f>
        <v>0</v>
      </c>
      <c r="L140" s="160">
        <f>DECEMBER!U139</f>
        <v>0</v>
      </c>
      <c r="M140" s="123">
        <f>DECEMBER!V139</f>
        <v>0</v>
      </c>
      <c r="N140" s="123">
        <f>DECEMBER!W139</f>
        <v>0</v>
      </c>
      <c r="O140" s="125">
        <f>DECEMBER!X139</f>
        <v>0</v>
      </c>
      <c r="P140" s="216">
        <f>DECEMBER!Y139</f>
        <v>0</v>
      </c>
      <c r="Q140" s="222" t="b">
        <f>IF(LEFT(DECEMBER!L139,1)="V",DECEMBER!R139+DECEMBER!U139)</f>
        <v>0</v>
      </c>
      <c r="R140" s="241">
        <f>DECEMBER!Z139</f>
        <v>0</v>
      </c>
      <c r="S140" s="242">
        <f>DECEMBER!AB139</f>
        <v>0</v>
      </c>
    </row>
    <row r="141" spans="1:19" ht="13.5" customHeight="1" thickBot="1" x14ac:dyDescent="0.25">
      <c r="A141" s="718"/>
      <c r="B141" s="127" t="e">
        <f>DECEMBER!C140</f>
        <v>#REF!</v>
      </c>
      <c r="C141" s="128">
        <f>DECEMBER!D140</f>
        <v>0</v>
      </c>
      <c r="D141" s="128">
        <f>DECEMBER!E140</f>
        <v>0</v>
      </c>
      <c r="E141" s="128">
        <f>DECEMBER!F140</f>
        <v>0</v>
      </c>
      <c r="F141" s="129">
        <f t="shared" si="2"/>
        <v>0</v>
      </c>
      <c r="G141" s="130">
        <f>DECEMBER!H140</f>
        <v>0</v>
      </c>
      <c r="H141" s="208">
        <f>DECEMBER!I140</f>
        <v>0</v>
      </c>
      <c r="I141" s="127">
        <f>DECEMBER!R140</f>
        <v>0</v>
      </c>
      <c r="J141" s="131">
        <f>DECEMBER!S140</f>
        <v>0</v>
      </c>
      <c r="K141" s="213">
        <f>DECEMBER!T140</f>
        <v>0</v>
      </c>
      <c r="L141" s="161">
        <f>DECEMBER!U140</f>
        <v>0</v>
      </c>
      <c r="M141" s="130">
        <f>DECEMBER!V140</f>
        <v>0</v>
      </c>
      <c r="N141" s="130">
        <f>DECEMBER!W140</f>
        <v>0</v>
      </c>
      <c r="O141" s="132">
        <f>DECEMBER!X140</f>
        <v>0</v>
      </c>
      <c r="P141" s="218">
        <f>DECEMBER!Y140</f>
        <v>0</v>
      </c>
      <c r="Q141" s="224" t="b">
        <f>IF(LEFT(DECEMBER!L140,1)="V",DECEMBER!R140+DECEMBER!U140)</f>
        <v>0</v>
      </c>
      <c r="R141" s="243">
        <f>DECEMBER!Z140</f>
        <v>0</v>
      </c>
      <c r="S141" s="244">
        <f>DECEMBER!AB140</f>
        <v>0</v>
      </c>
    </row>
    <row r="142" spans="1:19" ht="12.75" customHeight="1" x14ac:dyDescent="0.2">
      <c r="A142" s="716">
        <f>DECEMBER!B141</f>
        <v>43096</v>
      </c>
      <c r="B142" s="113">
        <f>DECEMBER!C141</f>
        <v>0</v>
      </c>
      <c r="C142" s="114">
        <f>DECEMBER!D141</f>
        <v>0</v>
      </c>
      <c r="D142" s="114">
        <f>DECEMBER!E141</f>
        <v>0</v>
      </c>
      <c r="E142" s="114">
        <f>DECEMBER!F141</f>
        <v>0</v>
      </c>
      <c r="F142" s="115">
        <f t="shared" si="2"/>
        <v>0</v>
      </c>
      <c r="G142" s="116">
        <f>DECEMBER!H141</f>
        <v>0</v>
      </c>
      <c r="H142" s="205">
        <f>DECEMBER!I141</f>
        <v>0</v>
      </c>
      <c r="I142" s="113">
        <f>DECEMBER!R141</f>
        <v>0</v>
      </c>
      <c r="J142" s="117">
        <f>DECEMBER!S141</f>
        <v>0</v>
      </c>
      <c r="K142" s="210">
        <f>DECEMBER!T141</f>
        <v>0</v>
      </c>
      <c r="L142" s="159">
        <f>DECEMBER!U141</f>
        <v>0</v>
      </c>
      <c r="M142" s="116">
        <f>DECEMBER!V141</f>
        <v>0</v>
      </c>
      <c r="N142" s="116">
        <f>DECEMBER!W141</f>
        <v>0</v>
      </c>
      <c r="O142" s="118">
        <f>DECEMBER!X141</f>
        <v>0</v>
      </c>
      <c r="P142" s="215">
        <f>DECEMBER!Y141</f>
        <v>0</v>
      </c>
      <c r="Q142" s="221" t="b">
        <f>IF(LEFT(DECEMBER!L141,1)="V",DECEMBER!R141+DECEMBER!U141)</f>
        <v>0</v>
      </c>
      <c r="R142" s="239">
        <f>DECEMBER!Z141</f>
        <v>0</v>
      </c>
      <c r="S142" s="240">
        <f>DECEMBER!AB141</f>
        <v>0</v>
      </c>
    </row>
    <row r="143" spans="1:19" ht="12.75" customHeight="1" x14ac:dyDescent="0.2">
      <c r="A143" s="717"/>
      <c r="B143" s="120">
        <f>DECEMBER!C142</f>
        <v>0</v>
      </c>
      <c r="C143" s="121">
        <f>DECEMBER!D142</f>
        <v>0</v>
      </c>
      <c r="D143" s="121">
        <f>DECEMBER!E142</f>
        <v>0</v>
      </c>
      <c r="E143" s="121">
        <f>DECEMBER!F142</f>
        <v>0</v>
      </c>
      <c r="F143" s="122">
        <f t="shared" si="2"/>
        <v>0</v>
      </c>
      <c r="G143" s="123">
        <f>DECEMBER!H142</f>
        <v>0</v>
      </c>
      <c r="H143" s="206">
        <f>DECEMBER!I142</f>
        <v>0</v>
      </c>
      <c r="I143" s="120">
        <f>DECEMBER!R142</f>
        <v>0</v>
      </c>
      <c r="J143" s="124">
        <f>DECEMBER!S142</f>
        <v>0</v>
      </c>
      <c r="K143" s="211">
        <f>DECEMBER!T142</f>
        <v>0</v>
      </c>
      <c r="L143" s="160">
        <f>DECEMBER!U142</f>
        <v>0</v>
      </c>
      <c r="M143" s="123">
        <f>DECEMBER!V142</f>
        <v>0</v>
      </c>
      <c r="N143" s="123">
        <f>DECEMBER!W142</f>
        <v>0</v>
      </c>
      <c r="O143" s="125">
        <f>DECEMBER!X142</f>
        <v>0</v>
      </c>
      <c r="P143" s="216">
        <f>DECEMBER!Y142</f>
        <v>0</v>
      </c>
      <c r="Q143" s="222" t="b">
        <f>IF(LEFT(DECEMBER!L142,1)="V",DECEMBER!R142+DECEMBER!U142)</f>
        <v>0</v>
      </c>
      <c r="R143" s="241">
        <f>DECEMBER!Z142</f>
        <v>0</v>
      </c>
      <c r="S143" s="242">
        <f>DECEMBER!AB142</f>
        <v>0</v>
      </c>
    </row>
    <row r="144" spans="1:19" ht="12.75" customHeight="1" x14ac:dyDescent="0.2">
      <c r="A144" s="717"/>
      <c r="B144" s="120">
        <f>DECEMBER!C143</f>
        <v>0</v>
      </c>
      <c r="C144" s="121">
        <f>DECEMBER!D143</f>
        <v>0</v>
      </c>
      <c r="D144" s="121">
        <f>DECEMBER!E143</f>
        <v>0</v>
      </c>
      <c r="E144" s="121">
        <f>DECEMBER!F143</f>
        <v>0</v>
      </c>
      <c r="F144" s="122">
        <f t="shared" si="2"/>
        <v>0</v>
      </c>
      <c r="G144" s="123">
        <f>DECEMBER!H143</f>
        <v>0</v>
      </c>
      <c r="H144" s="206">
        <f>DECEMBER!I143</f>
        <v>0</v>
      </c>
      <c r="I144" s="120">
        <f>DECEMBER!R143</f>
        <v>0</v>
      </c>
      <c r="J144" s="124">
        <f>DECEMBER!S143</f>
        <v>0</v>
      </c>
      <c r="K144" s="211">
        <f>DECEMBER!T143</f>
        <v>0</v>
      </c>
      <c r="L144" s="160">
        <f>DECEMBER!U143</f>
        <v>0</v>
      </c>
      <c r="M144" s="123">
        <f>DECEMBER!V143</f>
        <v>0</v>
      </c>
      <c r="N144" s="123">
        <f>DECEMBER!W143</f>
        <v>0</v>
      </c>
      <c r="O144" s="125">
        <f>DECEMBER!X143</f>
        <v>0</v>
      </c>
      <c r="P144" s="216">
        <f>DECEMBER!Y143</f>
        <v>0</v>
      </c>
      <c r="Q144" s="222" t="b">
        <f>IF(LEFT(DECEMBER!L143,1)="V",DECEMBER!R143+DECEMBER!U143)</f>
        <v>0</v>
      </c>
      <c r="R144" s="241">
        <f>DECEMBER!Z143</f>
        <v>0</v>
      </c>
      <c r="S144" s="242">
        <f>DECEMBER!AB143</f>
        <v>0</v>
      </c>
    </row>
    <row r="145" spans="1:19" ht="12.75" customHeight="1" x14ac:dyDescent="0.2">
      <c r="A145" s="717"/>
      <c r="B145" s="120">
        <f>DECEMBER!C144</f>
        <v>0</v>
      </c>
      <c r="C145" s="121">
        <f>DECEMBER!D144</f>
        <v>0</v>
      </c>
      <c r="D145" s="121">
        <f>DECEMBER!E144</f>
        <v>0</v>
      </c>
      <c r="E145" s="121">
        <f>DECEMBER!F144</f>
        <v>0</v>
      </c>
      <c r="F145" s="122">
        <f t="shared" si="2"/>
        <v>0</v>
      </c>
      <c r="G145" s="123">
        <f>DECEMBER!H144</f>
        <v>0</v>
      </c>
      <c r="H145" s="206">
        <f>DECEMBER!I144</f>
        <v>0</v>
      </c>
      <c r="I145" s="120">
        <f>DECEMBER!R144</f>
        <v>0</v>
      </c>
      <c r="J145" s="124">
        <f>DECEMBER!S144</f>
        <v>0</v>
      </c>
      <c r="K145" s="211">
        <f>DECEMBER!T144</f>
        <v>0</v>
      </c>
      <c r="L145" s="160">
        <f>DECEMBER!U144</f>
        <v>0</v>
      </c>
      <c r="M145" s="123">
        <f>DECEMBER!V144</f>
        <v>0</v>
      </c>
      <c r="N145" s="123">
        <f>DECEMBER!W144</f>
        <v>0</v>
      </c>
      <c r="O145" s="125">
        <f>DECEMBER!X144</f>
        <v>0</v>
      </c>
      <c r="P145" s="216">
        <f>DECEMBER!Y144</f>
        <v>0</v>
      </c>
      <c r="Q145" s="222" t="b">
        <f>IF(LEFT(DECEMBER!L144,1)="V",DECEMBER!R144+DECEMBER!U144)</f>
        <v>0</v>
      </c>
      <c r="R145" s="241">
        <f>DECEMBER!Z144</f>
        <v>0</v>
      </c>
      <c r="S145" s="242">
        <f>DECEMBER!AB144</f>
        <v>0</v>
      </c>
    </row>
    <row r="146" spans="1:19" ht="13.5" customHeight="1" thickBot="1" x14ac:dyDescent="0.25">
      <c r="A146" s="718"/>
      <c r="B146" s="127" t="e">
        <f>DECEMBER!C145</f>
        <v>#REF!</v>
      </c>
      <c r="C146" s="128">
        <f>DECEMBER!D145</f>
        <v>0</v>
      </c>
      <c r="D146" s="128">
        <f>DECEMBER!E145</f>
        <v>0</v>
      </c>
      <c r="E146" s="128">
        <f>DECEMBER!F145</f>
        <v>0</v>
      </c>
      <c r="F146" s="129">
        <f t="shared" si="2"/>
        <v>0</v>
      </c>
      <c r="G146" s="130">
        <f>DECEMBER!H145</f>
        <v>0</v>
      </c>
      <c r="H146" s="208">
        <f>DECEMBER!I145</f>
        <v>0</v>
      </c>
      <c r="I146" s="127">
        <f>DECEMBER!R145</f>
        <v>0</v>
      </c>
      <c r="J146" s="131">
        <f>DECEMBER!S145</f>
        <v>0</v>
      </c>
      <c r="K146" s="213">
        <f>DECEMBER!T145</f>
        <v>0</v>
      </c>
      <c r="L146" s="161">
        <f>DECEMBER!U145</f>
        <v>0</v>
      </c>
      <c r="M146" s="130">
        <f>DECEMBER!V145</f>
        <v>0</v>
      </c>
      <c r="N146" s="130">
        <f>DECEMBER!W145</f>
        <v>0</v>
      </c>
      <c r="O146" s="132">
        <f>DECEMBER!X145</f>
        <v>0</v>
      </c>
      <c r="P146" s="218">
        <f>DECEMBER!Y145</f>
        <v>0</v>
      </c>
      <c r="Q146" s="224" t="b">
        <f>IF(LEFT(DECEMBER!L145,1)="V",DECEMBER!R145+DECEMBER!U145)</f>
        <v>0</v>
      </c>
      <c r="R146" s="243">
        <f>DECEMBER!Z145</f>
        <v>0</v>
      </c>
      <c r="S146" s="244">
        <f>DECEMBER!AB145</f>
        <v>0</v>
      </c>
    </row>
    <row r="147" spans="1:19" ht="12.75" customHeight="1" x14ac:dyDescent="0.2">
      <c r="A147" s="716">
        <f>DECEMBER!B146</f>
        <v>43097</v>
      </c>
      <c r="B147" s="134">
        <f>DECEMBER!C146</f>
        <v>0</v>
      </c>
      <c r="C147" s="135">
        <f>DECEMBER!D146</f>
        <v>0</v>
      </c>
      <c r="D147" s="135">
        <f>DECEMBER!E146</f>
        <v>0</v>
      </c>
      <c r="E147" s="135">
        <f>DECEMBER!F146</f>
        <v>0</v>
      </c>
      <c r="F147" s="136">
        <f t="shared" si="2"/>
        <v>0</v>
      </c>
      <c r="G147" s="137">
        <f>DECEMBER!H146</f>
        <v>0</v>
      </c>
      <c r="H147" s="209">
        <f>DECEMBER!I146</f>
        <v>0</v>
      </c>
      <c r="I147" s="134">
        <f>DECEMBER!R146</f>
        <v>0</v>
      </c>
      <c r="J147" s="138">
        <f>DECEMBER!S146</f>
        <v>0</v>
      </c>
      <c r="K147" s="214">
        <f>DECEMBER!T146</f>
        <v>0</v>
      </c>
      <c r="L147" s="169">
        <f>DECEMBER!U146</f>
        <v>0</v>
      </c>
      <c r="M147" s="137">
        <f>DECEMBER!V146</f>
        <v>0</v>
      </c>
      <c r="N147" s="137">
        <f>DECEMBER!W146</f>
        <v>0</v>
      </c>
      <c r="O147" s="139">
        <f>DECEMBER!X146</f>
        <v>0</v>
      </c>
      <c r="P147" s="219">
        <f>DECEMBER!Y146</f>
        <v>0</v>
      </c>
      <c r="Q147" s="225" t="b">
        <f>IF(LEFT(DECEMBER!L146,1)="V",DECEMBER!R146+DECEMBER!U146)</f>
        <v>0</v>
      </c>
      <c r="R147" s="247">
        <f>DECEMBER!Z146</f>
        <v>0</v>
      </c>
      <c r="S147" s="248">
        <f>DECEMBER!AB146</f>
        <v>0</v>
      </c>
    </row>
    <row r="148" spans="1:19" ht="12.75" customHeight="1" x14ac:dyDescent="0.2">
      <c r="A148" s="717"/>
      <c r="B148" s="120">
        <f>DECEMBER!C147</f>
        <v>0</v>
      </c>
      <c r="C148" s="121">
        <f>DECEMBER!D147</f>
        <v>0</v>
      </c>
      <c r="D148" s="121">
        <f>DECEMBER!E147</f>
        <v>0</v>
      </c>
      <c r="E148" s="121">
        <f>DECEMBER!F147</f>
        <v>0</v>
      </c>
      <c r="F148" s="122">
        <f t="shared" si="2"/>
        <v>0</v>
      </c>
      <c r="G148" s="123">
        <f>DECEMBER!H147</f>
        <v>0</v>
      </c>
      <c r="H148" s="206">
        <f>DECEMBER!I147</f>
        <v>0</v>
      </c>
      <c r="I148" s="120">
        <f>DECEMBER!R147</f>
        <v>0</v>
      </c>
      <c r="J148" s="124">
        <f>DECEMBER!S147</f>
        <v>0</v>
      </c>
      <c r="K148" s="211">
        <f>DECEMBER!T147</f>
        <v>0</v>
      </c>
      <c r="L148" s="160">
        <f>DECEMBER!U147</f>
        <v>0</v>
      </c>
      <c r="M148" s="123">
        <f>DECEMBER!V147</f>
        <v>0</v>
      </c>
      <c r="N148" s="123">
        <f>DECEMBER!W147</f>
        <v>0</v>
      </c>
      <c r="O148" s="125">
        <f>DECEMBER!X147</f>
        <v>0</v>
      </c>
      <c r="P148" s="216">
        <f>DECEMBER!Y147</f>
        <v>0</v>
      </c>
      <c r="Q148" s="222" t="b">
        <f>IF(LEFT(DECEMBER!L147,1)="V",DECEMBER!R147+DECEMBER!U147)</f>
        <v>0</v>
      </c>
      <c r="R148" s="241">
        <f>DECEMBER!Z147</f>
        <v>0</v>
      </c>
      <c r="S148" s="242">
        <f>DECEMBER!AB147</f>
        <v>0</v>
      </c>
    </row>
    <row r="149" spans="1:19" ht="12.75" customHeight="1" x14ac:dyDescent="0.2">
      <c r="A149" s="717"/>
      <c r="B149" s="120">
        <f>DECEMBER!C148</f>
        <v>0</v>
      </c>
      <c r="C149" s="121">
        <f>DECEMBER!D148</f>
        <v>0</v>
      </c>
      <c r="D149" s="121">
        <f>DECEMBER!E148</f>
        <v>0</v>
      </c>
      <c r="E149" s="121">
        <f>DECEMBER!F148</f>
        <v>0</v>
      </c>
      <c r="F149" s="122">
        <f t="shared" si="2"/>
        <v>0</v>
      </c>
      <c r="G149" s="123">
        <f>DECEMBER!H148</f>
        <v>0</v>
      </c>
      <c r="H149" s="206">
        <f>DECEMBER!I148</f>
        <v>0</v>
      </c>
      <c r="I149" s="120">
        <f>DECEMBER!R148</f>
        <v>0</v>
      </c>
      <c r="J149" s="124">
        <f>DECEMBER!S148</f>
        <v>0</v>
      </c>
      <c r="K149" s="211">
        <f>DECEMBER!T148</f>
        <v>0</v>
      </c>
      <c r="L149" s="160">
        <f>DECEMBER!U148</f>
        <v>0</v>
      </c>
      <c r="M149" s="123">
        <f>DECEMBER!V148</f>
        <v>0</v>
      </c>
      <c r="N149" s="123">
        <f>DECEMBER!W148</f>
        <v>0</v>
      </c>
      <c r="O149" s="125">
        <f>DECEMBER!X148</f>
        <v>0</v>
      </c>
      <c r="P149" s="216">
        <f>DECEMBER!Y148</f>
        <v>0</v>
      </c>
      <c r="Q149" s="222" t="b">
        <f>IF(LEFT(DECEMBER!L148,1)="V",DECEMBER!R148+DECEMBER!U148)</f>
        <v>0</v>
      </c>
      <c r="R149" s="241">
        <f>DECEMBER!Z148</f>
        <v>0</v>
      </c>
      <c r="S149" s="242">
        <f>DECEMBER!AB148</f>
        <v>0</v>
      </c>
    </row>
    <row r="150" spans="1:19" ht="12.75" customHeight="1" x14ac:dyDescent="0.2">
      <c r="A150" s="717"/>
      <c r="B150" s="120">
        <f>DECEMBER!C149</f>
        <v>0</v>
      </c>
      <c r="C150" s="121">
        <f>DECEMBER!D149</f>
        <v>0</v>
      </c>
      <c r="D150" s="121">
        <f>DECEMBER!E149</f>
        <v>0</v>
      </c>
      <c r="E150" s="121">
        <f>DECEMBER!F149</f>
        <v>0</v>
      </c>
      <c r="F150" s="122">
        <f t="shared" si="2"/>
        <v>0</v>
      </c>
      <c r="G150" s="123">
        <f>DECEMBER!H149</f>
        <v>0</v>
      </c>
      <c r="H150" s="206">
        <f>DECEMBER!I149</f>
        <v>0</v>
      </c>
      <c r="I150" s="120">
        <f>DECEMBER!R149</f>
        <v>0</v>
      </c>
      <c r="J150" s="124">
        <f>DECEMBER!S149</f>
        <v>0</v>
      </c>
      <c r="K150" s="211">
        <f>DECEMBER!T149</f>
        <v>0</v>
      </c>
      <c r="L150" s="160">
        <f>DECEMBER!U149</f>
        <v>0</v>
      </c>
      <c r="M150" s="123">
        <f>DECEMBER!V149</f>
        <v>0</v>
      </c>
      <c r="N150" s="123">
        <f>DECEMBER!W149</f>
        <v>0</v>
      </c>
      <c r="O150" s="125">
        <f>DECEMBER!X149</f>
        <v>0</v>
      </c>
      <c r="P150" s="216">
        <f>DECEMBER!Y149</f>
        <v>0</v>
      </c>
      <c r="Q150" s="222" t="b">
        <f>IF(LEFT(DECEMBER!L149,1)="V",DECEMBER!R149+DECEMBER!U149)</f>
        <v>0</v>
      </c>
      <c r="R150" s="241">
        <f>DECEMBER!Z149</f>
        <v>0</v>
      </c>
      <c r="S150" s="242">
        <f>DECEMBER!AB149</f>
        <v>0</v>
      </c>
    </row>
    <row r="151" spans="1:19" ht="13.5" customHeight="1" thickBot="1" x14ac:dyDescent="0.25">
      <c r="A151" s="718"/>
      <c r="B151" s="141" t="e">
        <f>DECEMBER!C150</f>
        <v>#REF!</v>
      </c>
      <c r="C151" s="142">
        <f>DECEMBER!D150</f>
        <v>0</v>
      </c>
      <c r="D151" s="142">
        <f>DECEMBER!E150</f>
        <v>0</v>
      </c>
      <c r="E151" s="142">
        <f>DECEMBER!F150</f>
        <v>0</v>
      </c>
      <c r="F151" s="143">
        <f t="shared" si="2"/>
        <v>0</v>
      </c>
      <c r="G151" s="144">
        <f>DECEMBER!H150</f>
        <v>0</v>
      </c>
      <c r="H151" s="207">
        <f>DECEMBER!I150</f>
        <v>0</v>
      </c>
      <c r="I151" s="141">
        <f>DECEMBER!R150</f>
        <v>0</v>
      </c>
      <c r="J151" s="145">
        <f>DECEMBER!S150</f>
        <v>0</v>
      </c>
      <c r="K151" s="212">
        <f>DECEMBER!T150</f>
        <v>0</v>
      </c>
      <c r="L151" s="168">
        <f>DECEMBER!U150</f>
        <v>0</v>
      </c>
      <c r="M151" s="144">
        <f>DECEMBER!V150</f>
        <v>0</v>
      </c>
      <c r="N151" s="144">
        <f>DECEMBER!W150</f>
        <v>0</v>
      </c>
      <c r="O151" s="146">
        <f>DECEMBER!X150</f>
        <v>0</v>
      </c>
      <c r="P151" s="217">
        <f>DECEMBER!Y150</f>
        <v>0</v>
      </c>
      <c r="Q151" s="223" t="b">
        <f>IF(LEFT(DECEMBER!L150,1)="V",DECEMBER!R150+DECEMBER!U150)</f>
        <v>0</v>
      </c>
      <c r="R151" s="245">
        <f>DECEMBER!Z150</f>
        <v>0</v>
      </c>
      <c r="S151" s="246">
        <f>DECEMBER!AB150</f>
        <v>0</v>
      </c>
    </row>
    <row r="152" spans="1:19" ht="12.75" customHeight="1" x14ac:dyDescent="0.2">
      <c r="A152" s="716">
        <f>DECEMBER!B151</f>
        <v>43098</v>
      </c>
      <c r="B152" s="113">
        <f>DECEMBER!C151</f>
        <v>0</v>
      </c>
      <c r="C152" s="114">
        <f>DECEMBER!D151</f>
        <v>0</v>
      </c>
      <c r="D152" s="114">
        <f>DECEMBER!E151</f>
        <v>0</v>
      </c>
      <c r="E152" s="114">
        <f>DECEMBER!F151</f>
        <v>0</v>
      </c>
      <c r="F152" s="115">
        <f t="shared" si="2"/>
        <v>0</v>
      </c>
      <c r="G152" s="116">
        <f>DECEMBER!H151</f>
        <v>0</v>
      </c>
      <c r="H152" s="205">
        <f>DECEMBER!I151</f>
        <v>0</v>
      </c>
      <c r="I152" s="113">
        <f>DECEMBER!R151</f>
        <v>0</v>
      </c>
      <c r="J152" s="117">
        <f>DECEMBER!S151</f>
        <v>0</v>
      </c>
      <c r="K152" s="210">
        <f>DECEMBER!T151</f>
        <v>0</v>
      </c>
      <c r="L152" s="159">
        <f>DECEMBER!U151</f>
        <v>0</v>
      </c>
      <c r="M152" s="116">
        <f>DECEMBER!V151</f>
        <v>0</v>
      </c>
      <c r="N152" s="116">
        <f>DECEMBER!W151</f>
        <v>0</v>
      </c>
      <c r="O152" s="118">
        <f>DECEMBER!X151</f>
        <v>0</v>
      </c>
      <c r="P152" s="215">
        <f>DECEMBER!Y151</f>
        <v>0</v>
      </c>
      <c r="Q152" s="221" t="b">
        <f>IF(LEFT(DECEMBER!L151,1)="V",DECEMBER!R151+DECEMBER!U151)</f>
        <v>0</v>
      </c>
      <c r="R152" s="239">
        <f>DECEMBER!Z151</f>
        <v>0</v>
      </c>
      <c r="S152" s="240">
        <f>DECEMBER!AB151</f>
        <v>0</v>
      </c>
    </row>
    <row r="153" spans="1:19" ht="12.75" customHeight="1" x14ac:dyDescent="0.2">
      <c r="A153" s="717"/>
      <c r="B153" s="120">
        <f>DECEMBER!C152</f>
        <v>0</v>
      </c>
      <c r="C153" s="121">
        <f>DECEMBER!D152</f>
        <v>0</v>
      </c>
      <c r="D153" s="121">
        <f>DECEMBER!E152</f>
        <v>0</v>
      </c>
      <c r="E153" s="121">
        <f>DECEMBER!F152</f>
        <v>0</v>
      </c>
      <c r="F153" s="122">
        <f t="shared" si="2"/>
        <v>0</v>
      </c>
      <c r="G153" s="123">
        <f>DECEMBER!H152</f>
        <v>0</v>
      </c>
      <c r="H153" s="206">
        <f>DECEMBER!I152</f>
        <v>0</v>
      </c>
      <c r="I153" s="120">
        <f>DECEMBER!R152</f>
        <v>0</v>
      </c>
      <c r="J153" s="124">
        <f>DECEMBER!S152</f>
        <v>0</v>
      </c>
      <c r="K153" s="211">
        <f>DECEMBER!T152</f>
        <v>0</v>
      </c>
      <c r="L153" s="160">
        <f>DECEMBER!U152</f>
        <v>0</v>
      </c>
      <c r="M153" s="123">
        <f>DECEMBER!V152</f>
        <v>0</v>
      </c>
      <c r="N153" s="123">
        <f>DECEMBER!W152</f>
        <v>0</v>
      </c>
      <c r="O153" s="125">
        <f>DECEMBER!X152</f>
        <v>0</v>
      </c>
      <c r="P153" s="216">
        <f>DECEMBER!Y152</f>
        <v>0</v>
      </c>
      <c r="Q153" s="222" t="b">
        <f>IF(LEFT(DECEMBER!L152,1)="V",DECEMBER!R152+DECEMBER!U152)</f>
        <v>0</v>
      </c>
      <c r="R153" s="241">
        <f>DECEMBER!Z152</f>
        <v>0</v>
      </c>
      <c r="S153" s="242">
        <f>DECEMBER!AB152</f>
        <v>0</v>
      </c>
    </row>
    <row r="154" spans="1:19" ht="12.75" customHeight="1" x14ac:dyDescent="0.2">
      <c r="A154" s="717"/>
      <c r="B154" s="120">
        <f>DECEMBER!C153</f>
        <v>0</v>
      </c>
      <c r="C154" s="121">
        <f>DECEMBER!D153</f>
        <v>0</v>
      </c>
      <c r="D154" s="121">
        <f>DECEMBER!E153</f>
        <v>0</v>
      </c>
      <c r="E154" s="121">
        <f>DECEMBER!F153</f>
        <v>0</v>
      </c>
      <c r="F154" s="122">
        <f t="shared" si="2"/>
        <v>0</v>
      </c>
      <c r="G154" s="123">
        <f>DECEMBER!H153</f>
        <v>0</v>
      </c>
      <c r="H154" s="206">
        <f>DECEMBER!I153</f>
        <v>0</v>
      </c>
      <c r="I154" s="120">
        <f>DECEMBER!R153</f>
        <v>0</v>
      </c>
      <c r="J154" s="124">
        <f>DECEMBER!S153</f>
        <v>0</v>
      </c>
      <c r="K154" s="211">
        <f>DECEMBER!T153</f>
        <v>0</v>
      </c>
      <c r="L154" s="160">
        <f>DECEMBER!U153</f>
        <v>0</v>
      </c>
      <c r="M154" s="123">
        <f>DECEMBER!V153</f>
        <v>0</v>
      </c>
      <c r="N154" s="123">
        <f>DECEMBER!W153</f>
        <v>0</v>
      </c>
      <c r="O154" s="125">
        <f>DECEMBER!X153</f>
        <v>0</v>
      </c>
      <c r="P154" s="216">
        <f>DECEMBER!Y153</f>
        <v>0</v>
      </c>
      <c r="Q154" s="222" t="b">
        <f>IF(LEFT(DECEMBER!L153,1)="V",DECEMBER!R153+DECEMBER!U153)</f>
        <v>0</v>
      </c>
      <c r="R154" s="241">
        <f>DECEMBER!Z153</f>
        <v>0</v>
      </c>
      <c r="S154" s="242">
        <f>DECEMBER!AB153</f>
        <v>0</v>
      </c>
    </row>
    <row r="155" spans="1:19" ht="12.75" customHeight="1" x14ac:dyDescent="0.2">
      <c r="A155" s="717"/>
      <c r="B155" s="120">
        <f>DECEMBER!C154</f>
        <v>0</v>
      </c>
      <c r="C155" s="121">
        <f>DECEMBER!D154</f>
        <v>0</v>
      </c>
      <c r="D155" s="121">
        <f>DECEMBER!E154</f>
        <v>0</v>
      </c>
      <c r="E155" s="121">
        <f>DECEMBER!F154</f>
        <v>0</v>
      </c>
      <c r="F155" s="122">
        <f t="shared" si="2"/>
        <v>0</v>
      </c>
      <c r="G155" s="123">
        <f>DECEMBER!H154</f>
        <v>0</v>
      </c>
      <c r="H155" s="206">
        <f>DECEMBER!I154</f>
        <v>0</v>
      </c>
      <c r="I155" s="120">
        <f>DECEMBER!R154</f>
        <v>0</v>
      </c>
      <c r="J155" s="124">
        <f>DECEMBER!S154</f>
        <v>0</v>
      </c>
      <c r="K155" s="211">
        <f>DECEMBER!T154</f>
        <v>0</v>
      </c>
      <c r="L155" s="160">
        <f>DECEMBER!U154</f>
        <v>0</v>
      </c>
      <c r="M155" s="123">
        <f>DECEMBER!V154</f>
        <v>0</v>
      </c>
      <c r="N155" s="123">
        <f>DECEMBER!W154</f>
        <v>0</v>
      </c>
      <c r="O155" s="125">
        <f>DECEMBER!X154</f>
        <v>0</v>
      </c>
      <c r="P155" s="216">
        <f>DECEMBER!Y154</f>
        <v>0</v>
      </c>
      <c r="Q155" s="222" t="b">
        <f>IF(LEFT(DECEMBER!L154,1)="V",DECEMBER!R154+DECEMBER!U154)</f>
        <v>0</v>
      </c>
      <c r="R155" s="241">
        <f>DECEMBER!Z154</f>
        <v>0</v>
      </c>
      <c r="S155" s="242">
        <f>DECEMBER!AB154</f>
        <v>0</v>
      </c>
    </row>
    <row r="156" spans="1:19" ht="13.5" customHeight="1" thickBot="1" x14ac:dyDescent="0.25">
      <c r="A156" s="718"/>
      <c r="B156" s="127" t="e">
        <f>DECEMBER!C155</f>
        <v>#REF!</v>
      </c>
      <c r="C156" s="128">
        <f>DECEMBER!D155</f>
        <v>0</v>
      </c>
      <c r="D156" s="128">
        <f>DECEMBER!E155</f>
        <v>0</v>
      </c>
      <c r="E156" s="128">
        <f>DECEMBER!F155</f>
        <v>0</v>
      </c>
      <c r="F156" s="129">
        <f t="shared" si="2"/>
        <v>0</v>
      </c>
      <c r="G156" s="130">
        <f>DECEMBER!H155</f>
        <v>0</v>
      </c>
      <c r="H156" s="208">
        <f>DECEMBER!I155</f>
        <v>0</v>
      </c>
      <c r="I156" s="127">
        <f>DECEMBER!R155</f>
        <v>0</v>
      </c>
      <c r="J156" s="131">
        <f>DECEMBER!S155</f>
        <v>0</v>
      </c>
      <c r="K156" s="213">
        <f>DECEMBER!T155</f>
        <v>0</v>
      </c>
      <c r="L156" s="161">
        <f>DECEMBER!U155</f>
        <v>0</v>
      </c>
      <c r="M156" s="130">
        <f>DECEMBER!V155</f>
        <v>0</v>
      </c>
      <c r="N156" s="130">
        <f>DECEMBER!W155</f>
        <v>0</v>
      </c>
      <c r="O156" s="132">
        <f>DECEMBER!X155</f>
        <v>0</v>
      </c>
      <c r="P156" s="218">
        <f>DECEMBER!Y155</f>
        <v>0</v>
      </c>
      <c r="Q156" s="224" t="b">
        <f>IF(LEFT(DECEMBER!L155,1)="V",DECEMBER!R155+DECEMBER!U155)</f>
        <v>0</v>
      </c>
      <c r="R156" s="243">
        <f>DECEMBER!Z155</f>
        <v>0</v>
      </c>
      <c r="S156" s="244">
        <f>DECEMBER!AB155</f>
        <v>0</v>
      </c>
    </row>
    <row r="157" spans="1:19" ht="12.75" customHeight="1" x14ac:dyDescent="0.2">
      <c r="A157" s="716">
        <f>DECEMBER!B156</f>
        <v>43099</v>
      </c>
      <c r="B157" s="134">
        <f>DECEMBER!C156</f>
        <v>0</v>
      </c>
      <c r="C157" s="135">
        <f>DECEMBER!D156</f>
        <v>0</v>
      </c>
      <c r="D157" s="135">
        <f>DECEMBER!E156</f>
        <v>0</v>
      </c>
      <c r="E157" s="135">
        <f>DECEMBER!F156</f>
        <v>0</v>
      </c>
      <c r="F157" s="136">
        <f t="shared" si="2"/>
        <v>0</v>
      </c>
      <c r="G157" s="137">
        <f>DECEMBER!H156</f>
        <v>0</v>
      </c>
      <c r="H157" s="209">
        <f>DECEMBER!I156</f>
        <v>0</v>
      </c>
      <c r="I157" s="134">
        <f>DECEMBER!R156</f>
        <v>0</v>
      </c>
      <c r="J157" s="138">
        <f>DECEMBER!S156</f>
        <v>0</v>
      </c>
      <c r="K157" s="214">
        <f>DECEMBER!T156</f>
        <v>0</v>
      </c>
      <c r="L157" s="169">
        <f>DECEMBER!U156</f>
        <v>0</v>
      </c>
      <c r="M157" s="137">
        <f>DECEMBER!V156</f>
        <v>0</v>
      </c>
      <c r="N157" s="137">
        <f>DECEMBER!W156</f>
        <v>0</v>
      </c>
      <c r="O157" s="139">
        <f>DECEMBER!X156</f>
        <v>0</v>
      </c>
      <c r="P157" s="219">
        <f>DECEMBER!Y156</f>
        <v>0</v>
      </c>
      <c r="Q157" s="225" t="b">
        <f>IF(LEFT(DECEMBER!L156,1)="V",DECEMBER!R156+DECEMBER!U156)</f>
        <v>0</v>
      </c>
      <c r="R157" s="247">
        <f>DECEMBER!Z156</f>
        <v>0</v>
      </c>
      <c r="S157" s="248">
        <f>DECEMBER!AB156</f>
        <v>0</v>
      </c>
    </row>
    <row r="158" spans="1:19" ht="12.75" customHeight="1" x14ac:dyDescent="0.2">
      <c r="A158" s="717"/>
      <c r="B158" s="120">
        <f>DECEMBER!C157</f>
        <v>0</v>
      </c>
      <c r="C158" s="121">
        <f>DECEMBER!D157</f>
        <v>0</v>
      </c>
      <c r="D158" s="121">
        <f>DECEMBER!E157</f>
        <v>0</v>
      </c>
      <c r="E158" s="121">
        <f>DECEMBER!F157</f>
        <v>0</v>
      </c>
      <c r="F158" s="122">
        <f t="shared" si="2"/>
        <v>0</v>
      </c>
      <c r="G158" s="123">
        <f>DECEMBER!H157</f>
        <v>0</v>
      </c>
      <c r="H158" s="206">
        <f>DECEMBER!I157</f>
        <v>0</v>
      </c>
      <c r="I158" s="120">
        <f>DECEMBER!R157</f>
        <v>0</v>
      </c>
      <c r="J158" s="124">
        <f>DECEMBER!S157</f>
        <v>0</v>
      </c>
      <c r="K158" s="211">
        <f>DECEMBER!T157</f>
        <v>0</v>
      </c>
      <c r="L158" s="160">
        <f>DECEMBER!U157</f>
        <v>0</v>
      </c>
      <c r="M158" s="123">
        <f>DECEMBER!V157</f>
        <v>0</v>
      </c>
      <c r="N158" s="123">
        <f>DECEMBER!W157</f>
        <v>0</v>
      </c>
      <c r="O158" s="125">
        <f>DECEMBER!X157</f>
        <v>0</v>
      </c>
      <c r="P158" s="216">
        <f>DECEMBER!Y157</f>
        <v>0</v>
      </c>
      <c r="Q158" s="222" t="b">
        <f>IF(LEFT(DECEMBER!L157,1)="V",DECEMBER!R157+DECEMBER!U157)</f>
        <v>0</v>
      </c>
      <c r="R158" s="241">
        <f>DECEMBER!Z157</f>
        <v>0</v>
      </c>
      <c r="S158" s="242">
        <f>DECEMBER!AB157</f>
        <v>0</v>
      </c>
    </row>
    <row r="159" spans="1:19" ht="12.75" customHeight="1" x14ac:dyDescent="0.2">
      <c r="A159" s="717"/>
      <c r="B159" s="120">
        <f>DECEMBER!C158</f>
        <v>0</v>
      </c>
      <c r="C159" s="121">
        <f>DECEMBER!D158</f>
        <v>0</v>
      </c>
      <c r="D159" s="121">
        <f>DECEMBER!E158</f>
        <v>0</v>
      </c>
      <c r="E159" s="121">
        <f>DECEMBER!F158</f>
        <v>0</v>
      </c>
      <c r="F159" s="122">
        <f t="shared" si="2"/>
        <v>0</v>
      </c>
      <c r="G159" s="123">
        <f>DECEMBER!H158</f>
        <v>0</v>
      </c>
      <c r="H159" s="206">
        <f>DECEMBER!I158</f>
        <v>0</v>
      </c>
      <c r="I159" s="120">
        <f>DECEMBER!R158</f>
        <v>0</v>
      </c>
      <c r="J159" s="124">
        <f>DECEMBER!S158</f>
        <v>0</v>
      </c>
      <c r="K159" s="211">
        <f>DECEMBER!T158</f>
        <v>0</v>
      </c>
      <c r="L159" s="160">
        <f>DECEMBER!U158</f>
        <v>0</v>
      </c>
      <c r="M159" s="123">
        <f>DECEMBER!V158</f>
        <v>0</v>
      </c>
      <c r="N159" s="123">
        <f>DECEMBER!W158</f>
        <v>0</v>
      </c>
      <c r="O159" s="125">
        <f>DECEMBER!X158</f>
        <v>0</v>
      </c>
      <c r="P159" s="216">
        <f>DECEMBER!Y158</f>
        <v>0</v>
      </c>
      <c r="Q159" s="222" t="b">
        <f>IF(LEFT(DECEMBER!L158,1)="V",DECEMBER!R158+DECEMBER!U158)</f>
        <v>0</v>
      </c>
      <c r="R159" s="241">
        <f>DECEMBER!Z158</f>
        <v>0</v>
      </c>
      <c r="S159" s="242">
        <f>DECEMBER!AB158</f>
        <v>0</v>
      </c>
    </row>
    <row r="160" spans="1:19" ht="12.75" customHeight="1" x14ac:dyDescent="0.2">
      <c r="A160" s="717"/>
      <c r="B160" s="120">
        <f>DECEMBER!C159</f>
        <v>0</v>
      </c>
      <c r="C160" s="121">
        <f>DECEMBER!D159</f>
        <v>0</v>
      </c>
      <c r="D160" s="121">
        <f>DECEMBER!E159</f>
        <v>0</v>
      </c>
      <c r="E160" s="121">
        <f>DECEMBER!F159</f>
        <v>0</v>
      </c>
      <c r="F160" s="122">
        <f t="shared" si="2"/>
        <v>0</v>
      </c>
      <c r="G160" s="123">
        <f>DECEMBER!H159</f>
        <v>0</v>
      </c>
      <c r="H160" s="206">
        <f>DECEMBER!I159</f>
        <v>0</v>
      </c>
      <c r="I160" s="120">
        <f>DECEMBER!R159</f>
        <v>0</v>
      </c>
      <c r="J160" s="124">
        <f>DECEMBER!S159</f>
        <v>0</v>
      </c>
      <c r="K160" s="211">
        <f>DECEMBER!T159</f>
        <v>0</v>
      </c>
      <c r="L160" s="160">
        <f>DECEMBER!U159</f>
        <v>0</v>
      </c>
      <c r="M160" s="123">
        <f>DECEMBER!V159</f>
        <v>0</v>
      </c>
      <c r="N160" s="123">
        <f>DECEMBER!W159</f>
        <v>0</v>
      </c>
      <c r="O160" s="125">
        <f>DECEMBER!X159</f>
        <v>0</v>
      </c>
      <c r="P160" s="216">
        <f>DECEMBER!Y159</f>
        <v>0</v>
      </c>
      <c r="Q160" s="222" t="b">
        <f>IF(LEFT(DECEMBER!L159,1)="V",DECEMBER!R159+DECEMBER!U159)</f>
        <v>0</v>
      </c>
      <c r="R160" s="241">
        <f>DECEMBER!Z159</f>
        <v>0</v>
      </c>
      <c r="S160" s="242">
        <f>DECEMBER!AB159</f>
        <v>0</v>
      </c>
    </row>
    <row r="161" spans="1:19" ht="13.5" customHeight="1" thickBot="1" x14ac:dyDescent="0.25">
      <c r="A161" s="718"/>
      <c r="B161" s="127" t="e">
        <f>DECEMBER!C160</f>
        <v>#REF!</v>
      </c>
      <c r="C161" s="128">
        <f>DECEMBER!D160</f>
        <v>0</v>
      </c>
      <c r="D161" s="128">
        <f>DECEMBER!E160</f>
        <v>0</v>
      </c>
      <c r="E161" s="128">
        <f>DECEMBER!F160</f>
        <v>0</v>
      </c>
      <c r="F161" s="129">
        <f t="shared" si="2"/>
        <v>0</v>
      </c>
      <c r="G161" s="130">
        <f>DECEMBER!H160</f>
        <v>0</v>
      </c>
      <c r="H161" s="208">
        <f>DECEMBER!I160</f>
        <v>0</v>
      </c>
      <c r="I161" s="127">
        <f>DECEMBER!R160</f>
        <v>0</v>
      </c>
      <c r="J161" s="145">
        <f>DECEMBER!S160</f>
        <v>0</v>
      </c>
      <c r="K161" s="213">
        <f>DECEMBER!T160</f>
        <v>0</v>
      </c>
      <c r="L161" s="161">
        <f>DECEMBER!U160</f>
        <v>0</v>
      </c>
      <c r="M161" s="144">
        <f>DECEMBER!V160</f>
        <v>0</v>
      </c>
      <c r="N161" s="144">
        <f>DECEMBER!W160</f>
        <v>0</v>
      </c>
      <c r="O161" s="132">
        <f>DECEMBER!X160</f>
        <v>0</v>
      </c>
      <c r="P161" s="218">
        <f>DECEMBER!Y160</f>
        <v>0</v>
      </c>
      <c r="Q161" s="224" t="b">
        <f>IF(LEFT(DECEMBER!L160,1)="V",DECEMBER!R160+DECEMBER!U160)</f>
        <v>0</v>
      </c>
      <c r="R161" s="243">
        <f>DECEMBER!Z160</f>
        <v>0</v>
      </c>
      <c r="S161" s="244">
        <f>DECEMBER!AB160</f>
        <v>0</v>
      </c>
    </row>
    <row r="162" spans="1:19" ht="13.5" thickBot="1" x14ac:dyDescent="0.25">
      <c r="A162" s="148"/>
      <c r="F162" s="319">
        <f>SUM($F$7:$F$161)</f>
        <v>0</v>
      </c>
      <c r="I162" s="233">
        <f>SUM($I$7:$I$161)</f>
        <v>0</v>
      </c>
      <c r="J162" s="365">
        <f>SUM($J$7:$J$161)</f>
        <v>0</v>
      </c>
      <c r="K162" s="321">
        <f>SUM($K$7:$K$161)</f>
        <v>0</v>
      </c>
      <c r="L162" s="233">
        <f>SUM($L$7:$L$161)</f>
        <v>0</v>
      </c>
      <c r="M162" s="233">
        <f>SUM($M$7:$M$161)</f>
        <v>0</v>
      </c>
      <c r="N162" s="322"/>
      <c r="O162" s="324">
        <f>SUM($O$7:$O$161)</f>
        <v>0</v>
      </c>
      <c r="P162" s="325">
        <f>SUM($P$7:$P$161)</f>
        <v>0</v>
      </c>
      <c r="Q162" s="233">
        <f>SUM($Q$7:$Q$161)</f>
        <v>0</v>
      </c>
      <c r="R162" s="387">
        <f>SUM($R$7:$R$161)</f>
        <v>0</v>
      </c>
      <c r="S162" s="387">
        <f>SUM($S$7:$S$161)</f>
        <v>0</v>
      </c>
    </row>
    <row r="163" spans="1:19" x14ac:dyDescent="0.2">
      <c r="A163" s="148"/>
      <c r="F163" s="711" t="s">
        <v>38</v>
      </c>
      <c r="G163" s="719"/>
      <c r="H163" s="164"/>
      <c r="I163" s="320" t="s">
        <v>75</v>
      </c>
      <c r="J163" s="364" t="s">
        <v>92</v>
      </c>
      <c r="K163" s="362" t="s">
        <v>78</v>
      </c>
      <c r="L163" s="320" t="s">
        <v>75</v>
      </c>
      <c r="M163" s="364" t="s">
        <v>92</v>
      </c>
      <c r="O163" s="323" t="s">
        <v>72</v>
      </c>
      <c r="P163" s="323" t="s">
        <v>78</v>
      </c>
      <c r="Q163" s="318" t="s">
        <v>84</v>
      </c>
      <c r="R163" s="323" t="s">
        <v>85</v>
      </c>
      <c r="S163" s="326" t="s">
        <v>86</v>
      </c>
    </row>
    <row r="164" spans="1:19" ht="13.5" thickBot="1" x14ac:dyDescent="0.25">
      <c r="A164" s="148"/>
      <c r="F164" s="162"/>
      <c r="G164" s="163"/>
      <c r="H164" s="164"/>
      <c r="I164" s="154" t="s">
        <v>76</v>
      </c>
      <c r="J164" s="363" t="s">
        <v>93</v>
      </c>
      <c r="L164" s="154" t="s">
        <v>77</v>
      </c>
      <c r="M164" s="363" t="s">
        <v>93</v>
      </c>
    </row>
    <row r="165" spans="1:19" ht="13.5" thickBot="1" x14ac:dyDescent="0.25">
      <c r="A165" s="148"/>
      <c r="F165" s="162"/>
      <c r="G165" s="163"/>
      <c r="H165" s="164"/>
      <c r="R165" s="233">
        <f>R162+S162</f>
        <v>0</v>
      </c>
      <c r="S165" s="202" t="s">
        <v>87</v>
      </c>
    </row>
  </sheetData>
  <sheetProtection selectLockedCells="1"/>
  <mergeCells count="38">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R5:S5"/>
    <mergeCell ref="F163:G163"/>
    <mergeCell ref="L5:P5"/>
    <mergeCell ref="I2:K2"/>
    <mergeCell ref="I3:K3"/>
    <mergeCell ref="I5:K5"/>
    <mergeCell ref="B5:H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8:H74"/>
  <sheetViews>
    <sheetView topLeftCell="A12" workbookViewId="0">
      <selection activeCell="E14" sqref="E14:G14"/>
    </sheetView>
  </sheetViews>
  <sheetFormatPr defaultRowHeight="12.75" x14ac:dyDescent="0.2"/>
  <cols>
    <col min="1" max="1" width="23.140625" customWidth="1"/>
    <col min="2" max="2" width="22.28515625" bestFit="1" customWidth="1"/>
    <col min="3" max="3" width="14.140625" customWidth="1"/>
    <col min="4" max="4" width="16.42578125" customWidth="1"/>
    <col min="5" max="5" width="16.42578125" bestFit="1" customWidth="1"/>
    <col min="6" max="6" width="22.28515625" bestFit="1" customWidth="1"/>
    <col min="7" max="7" width="16.7109375" bestFit="1" customWidth="1"/>
    <col min="8" max="8" width="16.28515625" bestFit="1" customWidth="1"/>
  </cols>
  <sheetData>
    <row r="8" spans="1:8" x14ac:dyDescent="0.2">
      <c r="A8" s="455" t="s">
        <v>14</v>
      </c>
      <c r="B8" t="s">
        <v>135</v>
      </c>
    </row>
    <row r="10" spans="1:8" x14ac:dyDescent="0.2">
      <c r="F10" s="455" t="s">
        <v>139</v>
      </c>
    </row>
    <row r="11" spans="1:8" x14ac:dyDescent="0.2">
      <c r="A11" s="455" t="s">
        <v>21</v>
      </c>
      <c r="B11" s="455" t="s">
        <v>126</v>
      </c>
      <c r="C11" s="455" t="s">
        <v>125</v>
      </c>
      <c r="D11" s="455" t="s">
        <v>9</v>
      </c>
      <c r="E11" s="455" t="s">
        <v>138</v>
      </c>
      <c r="F11" t="s">
        <v>128</v>
      </c>
      <c r="G11" t="s">
        <v>140</v>
      </c>
      <c r="H11" t="s">
        <v>141</v>
      </c>
    </row>
    <row r="12" spans="1:8" x14ac:dyDescent="0.2">
      <c r="A12" s="459">
        <v>41759</v>
      </c>
      <c r="B12" t="s">
        <v>129</v>
      </c>
      <c r="C12" t="s">
        <v>129</v>
      </c>
      <c r="D12" t="s">
        <v>129</v>
      </c>
      <c r="E12" t="s">
        <v>129</v>
      </c>
      <c r="F12" s="456">
        <v>0</v>
      </c>
      <c r="G12" s="456">
        <v>0</v>
      </c>
      <c r="H12" s="456">
        <v>0</v>
      </c>
    </row>
    <row r="13" spans="1:8" x14ac:dyDescent="0.2">
      <c r="D13" t="s">
        <v>147</v>
      </c>
      <c r="F13" s="456">
        <v>0</v>
      </c>
      <c r="G13" s="456">
        <v>0</v>
      </c>
      <c r="H13" s="456">
        <v>0</v>
      </c>
    </row>
    <row r="14" spans="1:8" x14ac:dyDescent="0.2">
      <c r="A14" s="459">
        <v>41760</v>
      </c>
      <c r="B14" t="s">
        <v>129</v>
      </c>
      <c r="C14" t="s">
        <v>129</v>
      </c>
      <c r="D14" t="s">
        <v>129</v>
      </c>
      <c r="E14" t="s">
        <v>129</v>
      </c>
      <c r="F14" s="456">
        <v>0</v>
      </c>
      <c r="G14" s="456">
        <v>0</v>
      </c>
      <c r="H14" s="456">
        <v>0</v>
      </c>
    </row>
    <row r="15" spans="1:8" x14ac:dyDescent="0.2">
      <c r="D15" t="s">
        <v>147</v>
      </c>
      <c r="F15" s="456">
        <v>0</v>
      </c>
      <c r="G15" s="456">
        <v>0</v>
      </c>
      <c r="H15" s="456">
        <v>0</v>
      </c>
    </row>
    <row r="16" spans="1:8" x14ac:dyDescent="0.2">
      <c r="A16" s="459">
        <v>41761</v>
      </c>
      <c r="B16" t="s">
        <v>129</v>
      </c>
      <c r="C16" t="s">
        <v>129</v>
      </c>
      <c r="D16" t="s">
        <v>129</v>
      </c>
      <c r="E16" t="s">
        <v>129</v>
      </c>
      <c r="F16" s="456">
        <v>0</v>
      </c>
      <c r="G16" s="456">
        <v>0</v>
      </c>
      <c r="H16" s="456">
        <v>0</v>
      </c>
    </row>
    <row r="17" spans="1:8" x14ac:dyDescent="0.2">
      <c r="D17" t="s">
        <v>147</v>
      </c>
      <c r="F17" s="456">
        <v>0</v>
      </c>
      <c r="G17" s="456">
        <v>0</v>
      </c>
      <c r="H17" s="456">
        <v>0</v>
      </c>
    </row>
    <row r="18" spans="1:8" x14ac:dyDescent="0.2">
      <c r="A18" s="459">
        <v>41762</v>
      </c>
      <c r="B18" t="s">
        <v>129</v>
      </c>
      <c r="C18" t="s">
        <v>129</v>
      </c>
      <c r="D18" t="s">
        <v>129</v>
      </c>
      <c r="E18" t="s">
        <v>129</v>
      </c>
      <c r="F18" s="456">
        <v>0</v>
      </c>
      <c r="G18" s="456">
        <v>0</v>
      </c>
      <c r="H18" s="456">
        <v>0</v>
      </c>
    </row>
    <row r="19" spans="1:8" x14ac:dyDescent="0.2">
      <c r="D19" t="s">
        <v>147</v>
      </c>
      <c r="F19" s="456">
        <v>0</v>
      </c>
      <c r="G19" s="456">
        <v>0</v>
      </c>
      <c r="H19" s="456">
        <v>0</v>
      </c>
    </row>
    <row r="20" spans="1:8" x14ac:dyDescent="0.2">
      <c r="A20" s="459">
        <v>41763</v>
      </c>
      <c r="B20" t="s">
        <v>129</v>
      </c>
      <c r="C20" t="s">
        <v>129</v>
      </c>
      <c r="D20" t="s">
        <v>129</v>
      </c>
      <c r="E20" t="s">
        <v>129</v>
      </c>
      <c r="F20" s="456">
        <v>0</v>
      </c>
      <c r="G20" s="456">
        <v>0</v>
      </c>
      <c r="H20" s="456">
        <v>0</v>
      </c>
    </row>
    <row r="21" spans="1:8" x14ac:dyDescent="0.2">
      <c r="D21" t="s">
        <v>147</v>
      </c>
      <c r="F21" s="456">
        <v>0</v>
      </c>
      <c r="G21" s="456">
        <v>0</v>
      </c>
      <c r="H21" s="456">
        <v>0</v>
      </c>
    </row>
    <row r="22" spans="1:8" x14ac:dyDescent="0.2">
      <c r="A22" s="459">
        <v>41764</v>
      </c>
      <c r="B22" t="s">
        <v>129</v>
      </c>
      <c r="C22" t="s">
        <v>129</v>
      </c>
      <c r="D22" t="s">
        <v>129</v>
      </c>
      <c r="E22" t="s">
        <v>129</v>
      </c>
      <c r="F22" s="456">
        <v>0</v>
      </c>
      <c r="G22" s="456">
        <v>0</v>
      </c>
      <c r="H22" s="456">
        <v>0</v>
      </c>
    </row>
    <row r="23" spans="1:8" x14ac:dyDescent="0.2">
      <c r="D23" t="s">
        <v>147</v>
      </c>
      <c r="F23" s="456">
        <v>0</v>
      </c>
      <c r="G23" s="456">
        <v>0</v>
      </c>
      <c r="H23" s="456">
        <v>0</v>
      </c>
    </row>
    <row r="24" spans="1:8" x14ac:dyDescent="0.2">
      <c r="A24" s="459">
        <v>41765</v>
      </c>
      <c r="B24" t="s">
        <v>129</v>
      </c>
      <c r="C24" t="s">
        <v>129</v>
      </c>
      <c r="D24" t="s">
        <v>129</v>
      </c>
      <c r="E24" t="s">
        <v>129</v>
      </c>
      <c r="F24" s="456">
        <v>0</v>
      </c>
      <c r="G24" s="456">
        <v>0</v>
      </c>
      <c r="H24" s="456">
        <v>0</v>
      </c>
    </row>
    <row r="25" spans="1:8" x14ac:dyDescent="0.2">
      <c r="D25" t="s">
        <v>147</v>
      </c>
      <c r="F25" s="456">
        <v>0</v>
      </c>
      <c r="G25" s="456">
        <v>0</v>
      </c>
      <c r="H25" s="456">
        <v>0</v>
      </c>
    </row>
    <row r="26" spans="1:8" x14ac:dyDescent="0.2">
      <c r="A26" s="459">
        <v>41766</v>
      </c>
      <c r="B26" t="s">
        <v>129</v>
      </c>
      <c r="C26" t="s">
        <v>129</v>
      </c>
      <c r="D26" t="s">
        <v>129</v>
      </c>
      <c r="E26" t="s">
        <v>129</v>
      </c>
      <c r="F26" s="456">
        <v>0</v>
      </c>
      <c r="G26" s="456">
        <v>0</v>
      </c>
      <c r="H26" s="456">
        <v>0</v>
      </c>
    </row>
    <row r="27" spans="1:8" x14ac:dyDescent="0.2">
      <c r="D27" t="s">
        <v>147</v>
      </c>
      <c r="F27" s="456">
        <v>0</v>
      </c>
      <c r="G27" s="456">
        <v>0</v>
      </c>
      <c r="H27" s="456">
        <v>0</v>
      </c>
    </row>
    <row r="28" spans="1:8" x14ac:dyDescent="0.2">
      <c r="A28" s="459">
        <v>41767</v>
      </c>
      <c r="B28" t="s">
        <v>129</v>
      </c>
      <c r="C28" t="s">
        <v>129</v>
      </c>
      <c r="D28" t="s">
        <v>129</v>
      </c>
      <c r="E28" t="s">
        <v>129</v>
      </c>
      <c r="F28" s="456">
        <v>0</v>
      </c>
      <c r="G28" s="456">
        <v>0</v>
      </c>
      <c r="H28" s="456">
        <v>0</v>
      </c>
    </row>
    <row r="29" spans="1:8" x14ac:dyDescent="0.2">
      <c r="D29" t="s">
        <v>147</v>
      </c>
      <c r="F29" s="456">
        <v>0</v>
      </c>
      <c r="G29" s="456">
        <v>0</v>
      </c>
      <c r="H29" s="456">
        <v>0</v>
      </c>
    </row>
    <row r="30" spans="1:8" x14ac:dyDescent="0.2">
      <c r="A30" s="459">
        <v>41768</v>
      </c>
      <c r="B30" t="s">
        <v>129</v>
      </c>
      <c r="C30" t="s">
        <v>129</v>
      </c>
      <c r="D30" t="s">
        <v>129</v>
      </c>
      <c r="E30" t="s">
        <v>129</v>
      </c>
      <c r="F30" s="456">
        <v>0</v>
      </c>
      <c r="G30" s="456">
        <v>0</v>
      </c>
      <c r="H30" s="456">
        <v>0</v>
      </c>
    </row>
    <row r="31" spans="1:8" x14ac:dyDescent="0.2">
      <c r="D31" t="s">
        <v>147</v>
      </c>
      <c r="F31" s="456">
        <v>0</v>
      </c>
      <c r="G31" s="456">
        <v>0</v>
      </c>
      <c r="H31" s="456">
        <v>0</v>
      </c>
    </row>
    <row r="32" spans="1:8" x14ac:dyDescent="0.2">
      <c r="A32" s="459">
        <v>41769</v>
      </c>
      <c r="B32" t="s">
        <v>129</v>
      </c>
      <c r="C32" t="s">
        <v>129</v>
      </c>
      <c r="D32" t="s">
        <v>129</v>
      </c>
      <c r="E32" t="s">
        <v>129</v>
      </c>
      <c r="F32" s="456">
        <v>0</v>
      </c>
      <c r="G32" s="456">
        <v>0</v>
      </c>
      <c r="H32" s="456">
        <v>0</v>
      </c>
    </row>
    <row r="33" spans="1:8" x14ac:dyDescent="0.2">
      <c r="D33" t="s">
        <v>147</v>
      </c>
      <c r="F33" s="456">
        <v>0</v>
      </c>
      <c r="G33" s="456">
        <v>0</v>
      </c>
      <c r="H33" s="456">
        <v>0</v>
      </c>
    </row>
    <row r="34" spans="1:8" x14ac:dyDescent="0.2">
      <c r="A34" s="459">
        <v>41770</v>
      </c>
      <c r="B34" t="s">
        <v>129</v>
      </c>
      <c r="C34" t="s">
        <v>129</v>
      </c>
      <c r="D34" t="s">
        <v>129</v>
      </c>
      <c r="E34" t="s">
        <v>129</v>
      </c>
      <c r="F34" s="456">
        <v>0</v>
      </c>
      <c r="G34" s="456">
        <v>0</v>
      </c>
      <c r="H34" s="456">
        <v>0</v>
      </c>
    </row>
    <row r="35" spans="1:8" x14ac:dyDescent="0.2">
      <c r="D35" t="s">
        <v>147</v>
      </c>
      <c r="F35" s="456">
        <v>0</v>
      </c>
      <c r="G35" s="456">
        <v>0</v>
      </c>
      <c r="H35" s="456">
        <v>0</v>
      </c>
    </row>
    <row r="36" spans="1:8" x14ac:dyDescent="0.2">
      <c r="A36" s="459">
        <v>41771</v>
      </c>
      <c r="B36" t="s">
        <v>129</v>
      </c>
      <c r="C36" t="s">
        <v>129</v>
      </c>
      <c r="D36" t="s">
        <v>129</v>
      </c>
      <c r="E36" t="s">
        <v>129</v>
      </c>
      <c r="F36" s="456">
        <v>0</v>
      </c>
      <c r="G36" s="456">
        <v>0</v>
      </c>
      <c r="H36" s="456">
        <v>0</v>
      </c>
    </row>
    <row r="37" spans="1:8" x14ac:dyDescent="0.2">
      <c r="D37" t="s">
        <v>147</v>
      </c>
      <c r="F37" s="456">
        <v>0</v>
      </c>
      <c r="G37" s="456">
        <v>0</v>
      </c>
      <c r="H37" s="456">
        <v>0</v>
      </c>
    </row>
    <row r="38" spans="1:8" x14ac:dyDescent="0.2">
      <c r="A38" s="459">
        <v>41772</v>
      </c>
      <c r="B38" t="s">
        <v>129</v>
      </c>
      <c r="C38" t="s">
        <v>129</v>
      </c>
      <c r="D38" t="s">
        <v>129</v>
      </c>
      <c r="E38" t="s">
        <v>129</v>
      </c>
      <c r="F38" s="456">
        <v>0</v>
      </c>
      <c r="G38" s="456">
        <v>0</v>
      </c>
      <c r="H38" s="456">
        <v>0</v>
      </c>
    </row>
    <row r="39" spans="1:8" x14ac:dyDescent="0.2">
      <c r="D39" t="s">
        <v>147</v>
      </c>
      <c r="F39" s="456">
        <v>0</v>
      </c>
      <c r="G39" s="456">
        <v>0</v>
      </c>
      <c r="H39" s="456">
        <v>0</v>
      </c>
    </row>
    <row r="40" spans="1:8" x14ac:dyDescent="0.2">
      <c r="A40" s="459">
        <v>41773</v>
      </c>
      <c r="B40" t="s">
        <v>129</v>
      </c>
      <c r="C40" t="s">
        <v>129</v>
      </c>
      <c r="D40" t="s">
        <v>129</v>
      </c>
      <c r="E40" t="s">
        <v>129</v>
      </c>
      <c r="F40" s="456">
        <v>0</v>
      </c>
      <c r="G40" s="456">
        <v>0</v>
      </c>
      <c r="H40" s="456">
        <v>0</v>
      </c>
    </row>
    <row r="41" spans="1:8" x14ac:dyDescent="0.2">
      <c r="D41" t="s">
        <v>147</v>
      </c>
      <c r="F41" s="456">
        <v>0</v>
      </c>
      <c r="G41" s="456">
        <v>0</v>
      </c>
      <c r="H41" s="456">
        <v>0</v>
      </c>
    </row>
    <row r="42" spans="1:8" x14ac:dyDescent="0.2">
      <c r="A42" s="459">
        <v>41774</v>
      </c>
      <c r="B42" t="s">
        <v>129</v>
      </c>
      <c r="C42" t="s">
        <v>129</v>
      </c>
      <c r="D42" t="s">
        <v>129</v>
      </c>
      <c r="E42" t="s">
        <v>129</v>
      </c>
      <c r="F42" s="456">
        <v>0</v>
      </c>
      <c r="G42" s="456">
        <v>0</v>
      </c>
      <c r="H42" s="456">
        <v>0</v>
      </c>
    </row>
    <row r="43" spans="1:8" x14ac:dyDescent="0.2">
      <c r="D43" t="s">
        <v>147</v>
      </c>
      <c r="F43" s="456">
        <v>0</v>
      </c>
      <c r="G43" s="456">
        <v>0</v>
      </c>
      <c r="H43" s="456">
        <v>0</v>
      </c>
    </row>
    <row r="44" spans="1:8" x14ac:dyDescent="0.2">
      <c r="A44" s="459">
        <v>41775</v>
      </c>
      <c r="B44" t="s">
        <v>129</v>
      </c>
      <c r="C44" t="s">
        <v>129</v>
      </c>
      <c r="D44" t="s">
        <v>129</v>
      </c>
      <c r="E44" t="s">
        <v>129</v>
      </c>
      <c r="F44" s="456">
        <v>0</v>
      </c>
      <c r="G44" s="456">
        <v>0</v>
      </c>
      <c r="H44" s="456">
        <v>0</v>
      </c>
    </row>
    <row r="45" spans="1:8" x14ac:dyDescent="0.2">
      <c r="D45" t="s">
        <v>147</v>
      </c>
      <c r="F45" s="456">
        <v>0</v>
      </c>
      <c r="G45" s="456">
        <v>0</v>
      </c>
      <c r="H45" s="456">
        <v>0</v>
      </c>
    </row>
    <row r="46" spans="1:8" x14ac:dyDescent="0.2">
      <c r="A46" s="459">
        <v>41776</v>
      </c>
      <c r="B46" t="s">
        <v>129</v>
      </c>
      <c r="C46" t="s">
        <v>129</v>
      </c>
      <c r="D46" t="s">
        <v>129</v>
      </c>
      <c r="E46" t="s">
        <v>129</v>
      </c>
      <c r="F46" s="456">
        <v>0</v>
      </c>
      <c r="G46" s="456">
        <v>0</v>
      </c>
      <c r="H46" s="456">
        <v>0</v>
      </c>
    </row>
    <row r="47" spans="1:8" x14ac:dyDescent="0.2">
      <c r="D47" t="s">
        <v>147</v>
      </c>
      <c r="F47" s="456">
        <v>0</v>
      </c>
      <c r="G47" s="456">
        <v>0</v>
      </c>
      <c r="H47" s="456">
        <v>0</v>
      </c>
    </row>
    <row r="48" spans="1:8" x14ac:dyDescent="0.2">
      <c r="A48" s="459">
        <v>41777</v>
      </c>
      <c r="B48" t="s">
        <v>129</v>
      </c>
      <c r="C48" t="s">
        <v>129</v>
      </c>
      <c r="D48" t="s">
        <v>129</v>
      </c>
      <c r="E48" t="s">
        <v>129</v>
      </c>
      <c r="F48" s="456">
        <v>0</v>
      </c>
      <c r="G48" s="456">
        <v>0</v>
      </c>
      <c r="H48" s="456">
        <v>0</v>
      </c>
    </row>
    <row r="49" spans="1:8" x14ac:dyDescent="0.2">
      <c r="D49" t="s">
        <v>147</v>
      </c>
      <c r="F49" s="456">
        <v>0</v>
      </c>
      <c r="G49" s="456">
        <v>0</v>
      </c>
      <c r="H49" s="456">
        <v>0</v>
      </c>
    </row>
    <row r="50" spans="1:8" x14ac:dyDescent="0.2">
      <c r="A50" s="459">
        <v>41778</v>
      </c>
      <c r="B50" t="s">
        <v>129</v>
      </c>
      <c r="C50" t="s">
        <v>129</v>
      </c>
      <c r="D50" t="s">
        <v>129</v>
      </c>
      <c r="E50" t="s">
        <v>129</v>
      </c>
      <c r="F50" s="456">
        <v>0</v>
      </c>
      <c r="G50" s="456">
        <v>0</v>
      </c>
      <c r="H50" s="456">
        <v>0</v>
      </c>
    </row>
    <row r="51" spans="1:8" x14ac:dyDescent="0.2">
      <c r="D51" t="s">
        <v>147</v>
      </c>
      <c r="F51" s="456">
        <v>0</v>
      </c>
      <c r="G51" s="456">
        <v>0</v>
      </c>
      <c r="H51" s="456">
        <v>0</v>
      </c>
    </row>
    <row r="52" spans="1:8" x14ac:dyDescent="0.2">
      <c r="A52" s="459">
        <v>41779</v>
      </c>
      <c r="B52" t="s">
        <v>129</v>
      </c>
      <c r="C52" t="s">
        <v>129</v>
      </c>
      <c r="D52" t="s">
        <v>129</v>
      </c>
      <c r="E52" t="s">
        <v>129</v>
      </c>
      <c r="F52" s="456">
        <v>0</v>
      </c>
      <c r="G52" s="456">
        <v>0</v>
      </c>
      <c r="H52" s="456">
        <v>0</v>
      </c>
    </row>
    <row r="53" spans="1:8" x14ac:dyDescent="0.2">
      <c r="D53" t="s">
        <v>147</v>
      </c>
      <c r="F53" s="456">
        <v>0</v>
      </c>
      <c r="G53" s="456">
        <v>0</v>
      </c>
      <c r="H53" s="456">
        <v>0</v>
      </c>
    </row>
    <row r="54" spans="1:8" x14ac:dyDescent="0.2">
      <c r="A54" s="459">
        <v>41780</v>
      </c>
      <c r="B54" t="s">
        <v>129</v>
      </c>
      <c r="C54" t="s">
        <v>129</v>
      </c>
      <c r="D54" t="s">
        <v>129</v>
      </c>
      <c r="E54" t="s">
        <v>129</v>
      </c>
      <c r="F54" s="456">
        <v>0</v>
      </c>
      <c r="G54" s="456">
        <v>0</v>
      </c>
      <c r="H54" s="456">
        <v>0</v>
      </c>
    </row>
    <row r="55" spans="1:8" x14ac:dyDescent="0.2">
      <c r="D55" t="s">
        <v>147</v>
      </c>
      <c r="F55" s="456">
        <v>0</v>
      </c>
      <c r="G55" s="456">
        <v>0</v>
      </c>
      <c r="H55" s="456">
        <v>0</v>
      </c>
    </row>
    <row r="56" spans="1:8" x14ac:dyDescent="0.2">
      <c r="A56" s="459">
        <v>41781</v>
      </c>
      <c r="B56" t="s">
        <v>129</v>
      </c>
      <c r="C56" t="s">
        <v>129</v>
      </c>
      <c r="D56" t="s">
        <v>129</v>
      </c>
      <c r="E56" t="s">
        <v>129</v>
      </c>
      <c r="F56" s="456">
        <v>0</v>
      </c>
      <c r="G56" s="456">
        <v>0</v>
      </c>
      <c r="H56" s="456">
        <v>0</v>
      </c>
    </row>
    <row r="57" spans="1:8" x14ac:dyDescent="0.2">
      <c r="D57" t="s">
        <v>147</v>
      </c>
      <c r="F57" s="456">
        <v>0</v>
      </c>
      <c r="G57" s="456">
        <v>0</v>
      </c>
      <c r="H57" s="456">
        <v>0</v>
      </c>
    </row>
    <row r="58" spans="1:8" x14ac:dyDescent="0.2">
      <c r="A58" s="459">
        <v>41782</v>
      </c>
      <c r="B58" t="s">
        <v>129</v>
      </c>
      <c r="C58" t="s">
        <v>129</v>
      </c>
      <c r="D58" t="s">
        <v>129</v>
      </c>
      <c r="E58" t="s">
        <v>129</v>
      </c>
      <c r="F58" s="456">
        <v>0</v>
      </c>
      <c r="G58" s="456">
        <v>0</v>
      </c>
      <c r="H58" s="456">
        <v>0</v>
      </c>
    </row>
    <row r="59" spans="1:8" x14ac:dyDescent="0.2">
      <c r="D59" t="s">
        <v>147</v>
      </c>
      <c r="F59" s="456">
        <v>0</v>
      </c>
      <c r="G59" s="456">
        <v>0</v>
      </c>
      <c r="H59" s="456">
        <v>0</v>
      </c>
    </row>
    <row r="60" spans="1:8" x14ac:dyDescent="0.2">
      <c r="A60" s="459">
        <v>41783</v>
      </c>
      <c r="B60" t="s">
        <v>129</v>
      </c>
      <c r="C60" t="s">
        <v>129</v>
      </c>
      <c r="D60" t="s">
        <v>129</v>
      </c>
      <c r="E60" t="s">
        <v>129</v>
      </c>
      <c r="F60" s="456">
        <v>0</v>
      </c>
      <c r="G60" s="456">
        <v>0</v>
      </c>
      <c r="H60" s="456">
        <v>0</v>
      </c>
    </row>
    <row r="61" spans="1:8" x14ac:dyDescent="0.2">
      <c r="D61" t="s">
        <v>147</v>
      </c>
      <c r="F61" s="456">
        <v>0</v>
      </c>
      <c r="G61" s="456">
        <v>0</v>
      </c>
      <c r="H61" s="456">
        <v>0</v>
      </c>
    </row>
    <row r="62" spans="1:8" x14ac:dyDescent="0.2">
      <c r="A62" s="459">
        <v>41784</v>
      </c>
      <c r="B62" t="s">
        <v>129</v>
      </c>
      <c r="C62" t="s">
        <v>129</v>
      </c>
      <c r="D62" t="s">
        <v>129</v>
      </c>
      <c r="E62" t="s">
        <v>129</v>
      </c>
      <c r="F62" s="456">
        <v>0</v>
      </c>
      <c r="G62" s="456">
        <v>0</v>
      </c>
      <c r="H62" s="456">
        <v>0</v>
      </c>
    </row>
    <row r="63" spans="1:8" x14ac:dyDescent="0.2">
      <c r="D63" t="s">
        <v>147</v>
      </c>
      <c r="F63" s="456">
        <v>0</v>
      </c>
      <c r="G63" s="456">
        <v>0</v>
      </c>
      <c r="H63" s="456">
        <v>0</v>
      </c>
    </row>
    <row r="64" spans="1:8" x14ac:dyDescent="0.2">
      <c r="A64" s="459">
        <v>41785</v>
      </c>
      <c r="B64" t="s">
        <v>129</v>
      </c>
      <c r="C64" t="s">
        <v>129</v>
      </c>
      <c r="D64" t="s">
        <v>129</v>
      </c>
      <c r="E64" t="s">
        <v>129</v>
      </c>
      <c r="F64" s="456">
        <v>0</v>
      </c>
      <c r="G64" s="456">
        <v>0</v>
      </c>
      <c r="H64" s="456">
        <v>0</v>
      </c>
    </row>
    <row r="65" spans="1:8" x14ac:dyDescent="0.2">
      <c r="D65" t="s">
        <v>147</v>
      </c>
      <c r="F65" s="456">
        <v>0</v>
      </c>
      <c r="G65" s="456">
        <v>0</v>
      </c>
      <c r="H65" s="456">
        <v>0</v>
      </c>
    </row>
    <row r="66" spans="1:8" x14ac:dyDescent="0.2">
      <c r="A66" s="459">
        <v>41786</v>
      </c>
      <c r="B66" t="s">
        <v>129</v>
      </c>
      <c r="C66" t="s">
        <v>129</v>
      </c>
      <c r="D66" t="s">
        <v>129</v>
      </c>
      <c r="E66" t="s">
        <v>129</v>
      </c>
      <c r="F66" s="456">
        <v>0</v>
      </c>
      <c r="G66" s="456">
        <v>0</v>
      </c>
      <c r="H66" s="456">
        <v>0</v>
      </c>
    </row>
    <row r="67" spans="1:8" x14ac:dyDescent="0.2">
      <c r="D67" t="s">
        <v>147</v>
      </c>
      <c r="F67" s="456">
        <v>0</v>
      </c>
      <c r="G67" s="456">
        <v>0</v>
      </c>
      <c r="H67" s="456">
        <v>0</v>
      </c>
    </row>
    <row r="68" spans="1:8" x14ac:dyDescent="0.2">
      <c r="A68" s="459">
        <v>41787</v>
      </c>
      <c r="B68" t="s">
        <v>129</v>
      </c>
      <c r="C68" t="s">
        <v>129</v>
      </c>
      <c r="D68" t="s">
        <v>129</v>
      </c>
      <c r="E68" t="s">
        <v>129</v>
      </c>
      <c r="F68" s="456">
        <v>0</v>
      </c>
      <c r="G68" s="456">
        <v>0</v>
      </c>
      <c r="H68" s="456">
        <v>0</v>
      </c>
    </row>
    <row r="69" spans="1:8" x14ac:dyDescent="0.2">
      <c r="D69" t="s">
        <v>147</v>
      </c>
      <c r="F69" s="456">
        <v>0</v>
      </c>
      <c r="G69" s="456">
        <v>0</v>
      </c>
      <c r="H69" s="456">
        <v>0</v>
      </c>
    </row>
    <row r="70" spans="1:8" x14ac:dyDescent="0.2">
      <c r="A70" s="459">
        <v>41788</v>
      </c>
      <c r="B70" t="s">
        <v>129</v>
      </c>
      <c r="C70" t="s">
        <v>129</v>
      </c>
      <c r="D70" t="s">
        <v>129</v>
      </c>
      <c r="E70" t="s">
        <v>129</v>
      </c>
      <c r="F70" s="456">
        <v>0</v>
      </c>
      <c r="G70" s="456">
        <v>0</v>
      </c>
      <c r="H70" s="456">
        <v>0</v>
      </c>
    </row>
    <row r="71" spans="1:8" x14ac:dyDescent="0.2">
      <c r="D71" t="s">
        <v>147</v>
      </c>
      <c r="F71" s="456">
        <v>0</v>
      </c>
      <c r="G71" s="456">
        <v>0</v>
      </c>
      <c r="H71" s="456">
        <v>0</v>
      </c>
    </row>
    <row r="72" spans="1:8" x14ac:dyDescent="0.2">
      <c r="A72" s="459">
        <v>41789</v>
      </c>
      <c r="B72" t="s">
        <v>129</v>
      </c>
      <c r="C72" t="s">
        <v>129</v>
      </c>
      <c r="D72" t="s">
        <v>129</v>
      </c>
      <c r="E72" t="s">
        <v>129</v>
      </c>
      <c r="F72" s="456">
        <v>0</v>
      </c>
      <c r="G72" s="456">
        <v>0</v>
      </c>
      <c r="H72" s="456">
        <v>0</v>
      </c>
    </row>
    <row r="73" spans="1:8" x14ac:dyDescent="0.2">
      <c r="D73" t="s">
        <v>147</v>
      </c>
      <c r="F73" s="456">
        <v>0</v>
      </c>
      <c r="G73" s="456">
        <v>0</v>
      </c>
      <c r="H73" s="456">
        <v>0</v>
      </c>
    </row>
    <row r="74" spans="1:8" x14ac:dyDescent="0.2">
      <c r="A74" t="s">
        <v>127</v>
      </c>
      <c r="F74" s="520">
        <v>0</v>
      </c>
      <c r="G74" s="520">
        <v>0</v>
      </c>
      <c r="H74" s="520">
        <v>0</v>
      </c>
    </row>
  </sheetData>
  <pageMargins left="0.25" right="0.25" top="0.75" bottom="0.75" header="0.3" footer="0.3"/>
  <pageSetup paperSize="9" orientation="landscape"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Blad34"/>
  <dimension ref="A1:X172"/>
  <sheetViews>
    <sheetView showZeros="0" workbookViewId="0">
      <selection activeCell="A7" sqref="A7:A161"/>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9" width="9.140625" style="82"/>
    <col min="10" max="10" width="9.42578125" style="82" bestFit="1" customWidth="1"/>
    <col min="11"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22" t="s">
        <v>16</v>
      </c>
      <c r="C5" s="705"/>
      <c r="D5" s="706"/>
      <c r="E5" s="707" t="s">
        <v>17</v>
      </c>
      <c r="F5" s="708"/>
      <c r="G5" s="708"/>
      <c r="H5" s="708"/>
      <c r="I5" s="709"/>
      <c r="J5" s="233"/>
      <c r="K5" s="695" t="s">
        <v>83</v>
      </c>
      <c r="L5" s="696"/>
    </row>
    <row r="6" spans="1:24" ht="77.25" customHeight="1" thickBot="1" x14ac:dyDescent="0.25">
      <c r="A6" s="62" t="s">
        <v>3</v>
      </c>
      <c r="B6" s="229" t="s">
        <v>9</v>
      </c>
      <c r="C6" s="253" t="s">
        <v>73</v>
      </c>
      <c r="D6" s="254" t="s">
        <v>10</v>
      </c>
      <c r="E6" s="356" t="s">
        <v>9</v>
      </c>
      <c r="F6" s="344" t="s">
        <v>73</v>
      </c>
      <c r="G6" s="344" t="s">
        <v>71</v>
      </c>
      <c r="H6" s="344" t="s">
        <v>70</v>
      </c>
      <c r="I6" s="357" t="s">
        <v>10</v>
      </c>
      <c r="J6" s="220" t="s">
        <v>82</v>
      </c>
      <c r="K6" s="317" t="s">
        <v>81</v>
      </c>
      <c r="L6" s="316" t="s">
        <v>80</v>
      </c>
    </row>
    <row r="7" spans="1:24" ht="12.75" customHeight="1" x14ac:dyDescent="0.2">
      <c r="A7" s="716">
        <f>JANUARI!B6</f>
        <v>0</v>
      </c>
      <c r="B7" s="159" t="e">
        <f>JANUARI!#REF!</f>
        <v>#REF!</v>
      </c>
      <c r="C7" s="117" t="e">
        <f>JANUARI!#REF!</f>
        <v>#REF!</v>
      </c>
      <c r="D7" s="175" t="e">
        <f>JANUARI!#REF!</f>
        <v>#REF!</v>
      </c>
      <c r="E7" s="113" t="e">
        <f>JANUARI!#REF!</f>
        <v>#REF!</v>
      </c>
      <c r="F7" s="116" t="e">
        <f>JANUARI!#REF!</f>
        <v>#REF!</v>
      </c>
      <c r="G7" s="116" t="e">
        <f>JANUARI!#REF!</f>
        <v>#REF!</v>
      </c>
      <c r="H7" s="118" t="e">
        <f>JANUARI!#REF!</f>
        <v>#REF!</v>
      </c>
      <c r="I7" s="119" t="e">
        <f>JANUARI!#REF!</f>
        <v>#REF!</v>
      </c>
      <c r="J7" s="221" t="e">
        <f>IF(LEFT(JANUARI!#REF!,1)="V",JANUARI!#REF!+JANUARI!#REF!)</f>
        <v>#REF!</v>
      </c>
      <c r="K7" s="239" t="e">
        <f>JANUARI!#REF!</f>
        <v>#REF!</v>
      </c>
      <c r="L7" s="240" t="e">
        <f>JANUARI!#REF!</f>
        <v>#REF!</v>
      </c>
    </row>
    <row r="8" spans="1:24" ht="12.75" customHeight="1" x14ac:dyDescent="0.2">
      <c r="A8" s="717"/>
      <c r="B8" s="160" t="e">
        <f>JANUARI!#REF!</f>
        <v>#REF!</v>
      </c>
      <c r="C8" s="124" t="e">
        <f>JANUARI!#REF!</f>
        <v>#REF!</v>
      </c>
      <c r="D8" s="176" t="e">
        <f>JANUARI!#REF!</f>
        <v>#REF!</v>
      </c>
      <c r="E8" s="120" t="e">
        <f>JANUARI!#REF!</f>
        <v>#REF!</v>
      </c>
      <c r="F8" s="123" t="e">
        <f>JANUARI!#REF!</f>
        <v>#REF!</v>
      </c>
      <c r="G8" s="123" t="e">
        <f>JANUARI!#REF!</f>
        <v>#REF!</v>
      </c>
      <c r="H8" s="125" t="e">
        <f>JANUARI!#REF!</f>
        <v>#REF!</v>
      </c>
      <c r="I8" s="126" t="e">
        <f>JANUARI!#REF!</f>
        <v>#REF!</v>
      </c>
      <c r="J8" s="222" t="e">
        <f>IF(LEFT(JANUARI!#REF!,1)="V",JANUARI!#REF!+JANUARI!#REF!)</f>
        <v>#REF!</v>
      </c>
      <c r="K8" s="241" t="e">
        <f>JANUARI!#REF!</f>
        <v>#REF!</v>
      </c>
      <c r="L8" s="242" t="e">
        <f>JANUARI!#REF!</f>
        <v>#REF!</v>
      </c>
    </row>
    <row r="9" spans="1:24" ht="12.75" customHeight="1" x14ac:dyDescent="0.2">
      <c r="A9" s="717"/>
      <c r="B9" s="160" t="e">
        <f>JANUARI!#REF!</f>
        <v>#REF!</v>
      </c>
      <c r="C9" s="124" t="e">
        <f>JANUARI!#REF!</f>
        <v>#REF!</v>
      </c>
      <c r="D9" s="176" t="e">
        <f>JANUARI!#REF!</f>
        <v>#REF!</v>
      </c>
      <c r="E9" s="120" t="e">
        <f>JANUARI!#REF!</f>
        <v>#REF!</v>
      </c>
      <c r="F9" s="123" t="e">
        <f>JANUARI!#REF!</f>
        <v>#REF!</v>
      </c>
      <c r="G9" s="123" t="e">
        <f>JANUARI!#REF!</f>
        <v>#REF!</v>
      </c>
      <c r="H9" s="125" t="e">
        <f>JANUARI!#REF!</f>
        <v>#REF!</v>
      </c>
      <c r="I9" s="126" t="e">
        <f>JANUARI!#REF!</f>
        <v>#REF!</v>
      </c>
      <c r="J9" s="222" t="e">
        <f>IF(LEFT(JANUARI!#REF!,1)="V",JANUARI!#REF!+JANUARI!#REF!)</f>
        <v>#REF!</v>
      </c>
      <c r="K9" s="241" t="e">
        <f>JANUARI!#REF!</f>
        <v>#REF!</v>
      </c>
      <c r="L9" s="242" t="e">
        <f>JANUARI!#REF!</f>
        <v>#REF!</v>
      </c>
    </row>
    <row r="10" spans="1:24" ht="12.75" customHeight="1" x14ac:dyDescent="0.2">
      <c r="A10" s="717"/>
      <c r="B10" s="160" t="e">
        <f>JANUARI!#REF!</f>
        <v>#REF!</v>
      </c>
      <c r="C10" s="124" t="e">
        <f>JANUARI!#REF!</f>
        <v>#REF!</v>
      </c>
      <c r="D10" s="176" t="e">
        <f>JANUARI!#REF!</f>
        <v>#REF!</v>
      </c>
      <c r="E10" s="120" t="e">
        <f>JANUARI!#REF!</f>
        <v>#REF!</v>
      </c>
      <c r="F10" s="123" t="e">
        <f>JANUARI!#REF!</f>
        <v>#REF!</v>
      </c>
      <c r="G10" s="123" t="e">
        <f>JANUARI!#REF!</f>
        <v>#REF!</v>
      </c>
      <c r="H10" s="125" t="e">
        <f>JANUARI!#REF!</f>
        <v>#REF!</v>
      </c>
      <c r="I10" s="126" t="e">
        <f>JANUARI!#REF!</f>
        <v>#REF!</v>
      </c>
      <c r="J10" s="222" t="e">
        <f>IF(LEFT(JANUARI!#REF!,1)="V",JANUARI!#REF!+JANUARI!#REF!)</f>
        <v>#REF!</v>
      </c>
      <c r="K10" s="241" t="e">
        <f>JANUARI!#REF!</f>
        <v>#REF!</v>
      </c>
      <c r="L10" s="242" t="e">
        <f>JANUARI!#REF!</f>
        <v>#REF!</v>
      </c>
    </row>
    <row r="11" spans="1:24" ht="13.5" customHeight="1" thickBot="1" x14ac:dyDescent="0.25">
      <c r="A11" s="718"/>
      <c r="B11" s="161" t="e">
        <f>JANUARI!#REF!</f>
        <v>#REF!</v>
      </c>
      <c r="C11" s="131" t="e">
        <f>JANUARI!#REF!</f>
        <v>#REF!</v>
      </c>
      <c r="D11" s="178" t="e">
        <f>JANUARI!#REF!</f>
        <v>#REF!</v>
      </c>
      <c r="E11" s="127" t="e">
        <f>JANUARI!#REF!</f>
        <v>#REF!</v>
      </c>
      <c r="F11" s="130" t="e">
        <f>JANUARI!#REF!</f>
        <v>#REF!</v>
      </c>
      <c r="G11" s="130" t="e">
        <f>JANUARI!#REF!</f>
        <v>#REF!</v>
      </c>
      <c r="H11" s="132" t="e">
        <f>JANUARI!#REF!</f>
        <v>#REF!</v>
      </c>
      <c r="I11" s="133" t="e">
        <f>JANUARI!#REF!</f>
        <v>#REF!</v>
      </c>
      <c r="J11" s="223" t="e">
        <f>IF(LEFT(JANUARI!#REF!,1)="V",JANUARI!#REF!+JANUARI!#REF!)</f>
        <v>#REF!</v>
      </c>
      <c r="K11" s="243" t="e">
        <f>JANUARI!#REF!</f>
        <v>#REF!</v>
      </c>
      <c r="L11" s="244" t="e">
        <f>JANUARI!#REF!</f>
        <v>#REF!</v>
      </c>
    </row>
    <row r="12" spans="1:24" ht="12.75" customHeight="1" x14ac:dyDescent="0.2">
      <c r="A12" s="716">
        <f>JANUARI!B11</f>
        <v>0</v>
      </c>
      <c r="B12" s="169" t="e">
        <f>JANUARI!#REF!</f>
        <v>#REF!</v>
      </c>
      <c r="C12" s="138" t="e">
        <f>JANUARI!#REF!</f>
        <v>#REF!</v>
      </c>
      <c r="D12" s="179" t="e">
        <f>JANUARI!#REF!</f>
        <v>#REF!</v>
      </c>
      <c r="E12" s="134" t="e">
        <f>JANUARI!#REF!</f>
        <v>#REF!</v>
      </c>
      <c r="F12" s="137" t="e">
        <f>JANUARI!#REF!</f>
        <v>#REF!</v>
      </c>
      <c r="G12" s="137" t="e">
        <f>JANUARI!#REF!</f>
        <v>#REF!</v>
      </c>
      <c r="H12" s="139" t="e">
        <f>JANUARI!#REF!</f>
        <v>#REF!</v>
      </c>
      <c r="I12" s="140" t="e">
        <f>JANUARI!#REF!</f>
        <v>#REF!</v>
      </c>
      <c r="J12" s="221" t="e">
        <f>IF(LEFT(JANUARI!#REF!,1)="V",JANUARI!#REF!+JANUARI!#REF!)</f>
        <v>#REF!</v>
      </c>
      <c r="K12" s="247" t="e">
        <f>JANUARI!#REF!</f>
        <v>#REF!</v>
      </c>
      <c r="L12" s="248" t="e">
        <f>JANUARI!#REF!</f>
        <v>#REF!</v>
      </c>
    </row>
    <row r="13" spans="1:24" ht="12.75" customHeight="1" x14ac:dyDescent="0.2">
      <c r="A13" s="717"/>
      <c r="B13" s="160" t="e">
        <f>JANUARI!#REF!</f>
        <v>#REF!</v>
      </c>
      <c r="C13" s="124" t="e">
        <f>JANUARI!#REF!</f>
        <v>#REF!</v>
      </c>
      <c r="D13" s="176" t="e">
        <f>JANUARI!#REF!</f>
        <v>#REF!</v>
      </c>
      <c r="E13" s="120" t="e">
        <f>JANUARI!#REF!</f>
        <v>#REF!</v>
      </c>
      <c r="F13" s="123" t="e">
        <f>JANUARI!#REF!</f>
        <v>#REF!</v>
      </c>
      <c r="G13" s="123" t="e">
        <f>JANUARI!#REF!</f>
        <v>#REF!</v>
      </c>
      <c r="H13" s="125" t="e">
        <f>JANUARI!#REF!</f>
        <v>#REF!</v>
      </c>
      <c r="I13" s="126" t="e">
        <f>JANUARI!#REF!</f>
        <v>#REF!</v>
      </c>
      <c r="J13" s="222" t="e">
        <f>IF(LEFT(JANUARI!#REF!,1)="V",JANUARI!#REF!+JANUARI!#REF!)</f>
        <v>#REF!</v>
      </c>
      <c r="K13" s="241" t="e">
        <f>JANUARI!#REF!</f>
        <v>#REF!</v>
      </c>
      <c r="L13" s="242" t="e">
        <f>JANUARI!#REF!</f>
        <v>#REF!</v>
      </c>
    </row>
    <row r="14" spans="1:24" ht="12.75" customHeight="1" x14ac:dyDescent="0.2">
      <c r="A14" s="717"/>
      <c r="B14" s="160" t="e">
        <f>JANUARI!#REF!</f>
        <v>#REF!</v>
      </c>
      <c r="C14" s="124" t="e">
        <f>JANUARI!#REF!</f>
        <v>#REF!</v>
      </c>
      <c r="D14" s="176" t="e">
        <f>JANUARI!#REF!</f>
        <v>#REF!</v>
      </c>
      <c r="E14" s="120" t="e">
        <f>JANUARI!#REF!</f>
        <v>#REF!</v>
      </c>
      <c r="F14" s="123" t="e">
        <f>JANUARI!#REF!</f>
        <v>#REF!</v>
      </c>
      <c r="G14" s="123" t="e">
        <f>JANUARI!#REF!</f>
        <v>#REF!</v>
      </c>
      <c r="H14" s="125" t="e">
        <f>JANUARI!#REF!</f>
        <v>#REF!</v>
      </c>
      <c r="I14" s="126" t="e">
        <f>JANUARI!#REF!</f>
        <v>#REF!</v>
      </c>
      <c r="J14" s="222" t="e">
        <f>IF(LEFT(JANUARI!#REF!,1)="V",JANUARI!#REF!+JANUARI!#REF!)</f>
        <v>#REF!</v>
      </c>
      <c r="K14" s="241" t="e">
        <f>JANUARI!#REF!</f>
        <v>#REF!</v>
      </c>
      <c r="L14" s="242" t="e">
        <f>JANUARI!#REF!</f>
        <v>#REF!</v>
      </c>
    </row>
    <row r="15" spans="1:24" ht="12.75" customHeight="1" x14ac:dyDescent="0.2">
      <c r="A15" s="717"/>
      <c r="B15" s="160" t="e">
        <f>JANUARI!#REF!</f>
        <v>#REF!</v>
      </c>
      <c r="C15" s="124" t="e">
        <f>JANUARI!#REF!</f>
        <v>#REF!</v>
      </c>
      <c r="D15" s="176" t="e">
        <f>JANUARI!#REF!</f>
        <v>#REF!</v>
      </c>
      <c r="E15" s="120" t="e">
        <f>JANUARI!#REF!</f>
        <v>#REF!</v>
      </c>
      <c r="F15" s="123" t="e">
        <f>JANUARI!#REF!</f>
        <v>#REF!</v>
      </c>
      <c r="G15" s="123" t="e">
        <f>JANUARI!#REF!</f>
        <v>#REF!</v>
      </c>
      <c r="H15" s="125" t="e">
        <f>JANUARI!#REF!</f>
        <v>#REF!</v>
      </c>
      <c r="I15" s="126" t="e">
        <f>JANUARI!#REF!</f>
        <v>#REF!</v>
      </c>
      <c r="J15" s="222" t="e">
        <f>IF(LEFT(JANUARI!#REF!,1)="V",JANUARI!#REF!+JANUARI!#REF!)</f>
        <v>#REF!</v>
      </c>
      <c r="K15" s="241" t="e">
        <f>JANUARI!#REF!</f>
        <v>#REF!</v>
      </c>
      <c r="L15" s="242" t="e">
        <f>JANUARI!#REF!</f>
        <v>#REF!</v>
      </c>
    </row>
    <row r="16" spans="1:24" ht="13.5" customHeight="1" thickBot="1" x14ac:dyDescent="0.25">
      <c r="A16" s="718"/>
      <c r="B16" s="168" t="e">
        <f>JANUARI!#REF!</f>
        <v>#REF!</v>
      </c>
      <c r="C16" s="145" t="e">
        <f>JANUARI!#REF!</f>
        <v>#REF!</v>
      </c>
      <c r="D16" s="177" t="e">
        <f>JANUARI!#REF!</f>
        <v>#REF!</v>
      </c>
      <c r="E16" s="141" t="e">
        <f>JANUARI!#REF!</f>
        <v>#REF!</v>
      </c>
      <c r="F16" s="144" t="e">
        <f>JANUARI!#REF!</f>
        <v>#REF!</v>
      </c>
      <c r="G16" s="144" t="e">
        <f>JANUARI!#REF!</f>
        <v>#REF!</v>
      </c>
      <c r="H16" s="146" t="e">
        <f>JANUARI!#REF!</f>
        <v>#REF!</v>
      </c>
      <c r="I16" s="147" t="e">
        <f>JANUARI!#REF!</f>
        <v>#REF!</v>
      </c>
      <c r="J16" s="224" t="e">
        <f>IF(LEFT(JANUARI!#REF!,1)="V",JANUARI!#REF!+JANUARI!#REF!)</f>
        <v>#REF!</v>
      </c>
      <c r="K16" s="245" t="e">
        <f>JANUARI!#REF!</f>
        <v>#REF!</v>
      </c>
      <c r="L16" s="246" t="e">
        <f>JANUARI!#REF!</f>
        <v>#REF!</v>
      </c>
    </row>
    <row r="17" spans="1:12" ht="12.75" customHeight="1" x14ac:dyDescent="0.2">
      <c r="A17" s="716">
        <f>JANUARI!B16</f>
        <v>0</v>
      </c>
      <c r="B17" s="159" t="e">
        <f>JANUARI!#REF!</f>
        <v>#REF!</v>
      </c>
      <c r="C17" s="117" t="e">
        <f>JANUARI!#REF!</f>
        <v>#REF!</v>
      </c>
      <c r="D17" s="175" t="e">
        <f>JANUARI!#REF!</f>
        <v>#REF!</v>
      </c>
      <c r="E17" s="113" t="e">
        <f>JANUARI!#REF!</f>
        <v>#REF!</v>
      </c>
      <c r="F17" s="116" t="e">
        <f>JANUARI!#REF!</f>
        <v>#REF!</v>
      </c>
      <c r="G17" s="116" t="e">
        <f>JANUARI!#REF!</f>
        <v>#REF!</v>
      </c>
      <c r="H17" s="118" t="e">
        <f>JANUARI!#REF!</f>
        <v>#REF!</v>
      </c>
      <c r="I17" s="119" t="e">
        <f>JANUARI!#REF!</f>
        <v>#REF!</v>
      </c>
      <c r="J17" s="225" t="e">
        <f>IF(LEFT(JANUARI!#REF!,1)="V",JANUARI!#REF!+JANUARI!#REF!)</f>
        <v>#REF!</v>
      </c>
      <c r="K17" s="239" t="e">
        <f>JANUARI!#REF!</f>
        <v>#REF!</v>
      </c>
      <c r="L17" s="240" t="e">
        <f>JANUARI!#REF!</f>
        <v>#REF!</v>
      </c>
    </row>
    <row r="18" spans="1:12" ht="12.75" customHeight="1" x14ac:dyDescent="0.2">
      <c r="A18" s="717"/>
      <c r="B18" s="160" t="e">
        <f>JANUARI!#REF!</f>
        <v>#REF!</v>
      </c>
      <c r="C18" s="124" t="e">
        <f>JANUARI!#REF!</f>
        <v>#REF!</v>
      </c>
      <c r="D18" s="176" t="e">
        <f>JANUARI!#REF!</f>
        <v>#REF!</v>
      </c>
      <c r="E18" s="120" t="e">
        <f>JANUARI!#REF!</f>
        <v>#REF!</v>
      </c>
      <c r="F18" s="123" t="e">
        <f>JANUARI!#REF!</f>
        <v>#REF!</v>
      </c>
      <c r="G18" s="123" t="e">
        <f>JANUARI!#REF!</f>
        <v>#REF!</v>
      </c>
      <c r="H18" s="125" t="e">
        <f>JANUARI!#REF!</f>
        <v>#REF!</v>
      </c>
      <c r="I18" s="126" t="e">
        <f>JANUARI!#REF!</f>
        <v>#REF!</v>
      </c>
      <c r="J18" s="222" t="e">
        <f>IF(LEFT(JANUARI!#REF!,1)="V",JANUARI!#REF!+JANUARI!#REF!)</f>
        <v>#REF!</v>
      </c>
      <c r="K18" s="241" t="e">
        <f>JANUARI!#REF!</f>
        <v>#REF!</v>
      </c>
      <c r="L18" s="242" t="e">
        <f>JANUARI!#REF!</f>
        <v>#REF!</v>
      </c>
    </row>
    <row r="19" spans="1:12" ht="12.75" customHeight="1" x14ac:dyDescent="0.2">
      <c r="A19" s="717"/>
      <c r="B19" s="160" t="e">
        <f>JANUARI!#REF!</f>
        <v>#REF!</v>
      </c>
      <c r="C19" s="124" t="e">
        <f>JANUARI!#REF!</f>
        <v>#REF!</v>
      </c>
      <c r="D19" s="176" t="e">
        <f>JANUARI!#REF!</f>
        <v>#REF!</v>
      </c>
      <c r="E19" s="120" t="e">
        <f>JANUARI!#REF!</f>
        <v>#REF!</v>
      </c>
      <c r="F19" s="123" t="e">
        <f>JANUARI!#REF!</f>
        <v>#REF!</v>
      </c>
      <c r="G19" s="123" t="e">
        <f>JANUARI!#REF!</f>
        <v>#REF!</v>
      </c>
      <c r="H19" s="125" t="e">
        <f>JANUARI!#REF!</f>
        <v>#REF!</v>
      </c>
      <c r="I19" s="126" t="e">
        <f>JANUARI!#REF!</f>
        <v>#REF!</v>
      </c>
      <c r="J19" s="222" t="e">
        <f>IF(LEFT(JANUARI!#REF!,1)="V",JANUARI!#REF!+JANUARI!#REF!)</f>
        <v>#REF!</v>
      </c>
      <c r="K19" s="241" t="e">
        <f>JANUARI!#REF!</f>
        <v>#REF!</v>
      </c>
      <c r="L19" s="242" t="e">
        <f>JANUARI!#REF!</f>
        <v>#REF!</v>
      </c>
    </row>
    <row r="20" spans="1:12" ht="12.75" customHeight="1" x14ac:dyDescent="0.2">
      <c r="A20" s="717"/>
      <c r="B20" s="160" t="e">
        <f>JANUARI!#REF!</f>
        <v>#REF!</v>
      </c>
      <c r="C20" s="124" t="e">
        <f>JANUARI!#REF!</f>
        <v>#REF!</v>
      </c>
      <c r="D20" s="176" t="e">
        <f>JANUARI!#REF!</f>
        <v>#REF!</v>
      </c>
      <c r="E20" s="120" t="e">
        <f>JANUARI!#REF!</f>
        <v>#REF!</v>
      </c>
      <c r="F20" s="123" t="e">
        <f>JANUARI!#REF!</f>
        <v>#REF!</v>
      </c>
      <c r="G20" s="123" t="e">
        <f>JANUARI!#REF!</f>
        <v>#REF!</v>
      </c>
      <c r="H20" s="125" t="e">
        <f>JANUARI!#REF!</f>
        <v>#REF!</v>
      </c>
      <c r="I20" s="126" t="e">
        <f>JANUARI!#REF!</f>
        <v>#REF!</v>
      </c>
      <c r="J20" s="222" t="e">
        <f>IF(LEFT(JANUARI!#REF!,1)="V",JANUARI!#REF!+JANUARI!#REF!)</f>
        <v>#REF!</v>
      </c>
      <c r="K20" s="241" t="e">
        <f>JANUARI!#REF!</f>
        <v>#REF!</v>
      </c>
      <c r="L20" s="242" t="e">
        <f>JANUARI!#REF!</f>
        <v>#REF!</v>
      </c>
    </row>
    <row r="21" spans="1:12" ht="13.5" customHeight="1" thickBot="1" x14ac:dyDescent="0.25">
      <c r="A21" s="718"/>
      <c r="B21" s="161" t="e">
        <f>JANUARI!#REF!</f>
        <v>#REF!</v>
      </c>
      <c r="C21" s="131" t="e">
        <f>JANUARI!#REF!</f>
        <v>#REF!</v>
      </c>
      <c r="D21" s="178" t="e">
        <f>JANUARI!#REF!</f>
        <v>#REF!</v>
      </c>
      <c r="E21" s="127" t="e">
        <f>JANUARI!#REF!</f>
        <v>#REF!</v>
      </c>
      <c r="F21" s="130" t="e">
        <f>JANUARI!#REF!</f>
        <v>#REF!</v>
      </c>
      <c r="G21" s="130" t="e">
        <f>JANUARI!#REF!</f>
        <v>#REF!</v>
      </c>
      <c r="H21" s="132" t="e">
        <f>JANUARI!#REF!</f>
        <v>#REF!</v>
      </c>
      <c r="I21" s="133" t="e">
        <f>JANUARI!#REF!</f>
        <v>#REF!</v>
      </c>
      <c r="J21" s="223" t="e">
        <f>IF(LEFT(JANUARI!#REF!,1)="V",JANUARI!#REF!+JANUARI!#REF!)</f>
        <v>#REF!</v>
      </c>
      <c r="K21" s="243" t="e">
        <f>JANUARI!#REF!</f>
        <v>#REF!</v>
      </c>
      <c r="L21" s="244" t="e">
        <f>JANUARI!#REF!</f>
        <v>#REF!</v>
      </c>
    </row>
    <row r="22" spans="1:12" ht="12.75" customHeight="1" x14ac:dyDescent="0.2">
      <c r="A22" s="716">
        <f>JANUARI!B21</f>
        <v>0</v>
      </c>
      <c r="B22" s="169" t="e">
        <f>JANUARI!#REF!</f>
        <v>#REF!</v>
      </c>
      <c r="C22" s="138" t="e">
        <f>JANUARI!#REF!</f>
        <v>#REF!</v>
      </c>
      <c r="D22" s="179" t="e">
        <f>JANUARI!#REF!</f>
        <v>#REF!</v>
      </c>
      <c r="E22" s="134" t="e">
        <f>JANUARI!#REF!</f>
        <v>#REF!</v>
      </c>
      <c r="F22" s="137" t="e">
        <f>JANUARI!#REF!</f>
        <v>#REF!</v>
      </c>
      <c r="G22" s="137" t="e">
        <f>JANUARI!#REF!</f>
        <v>#REF!</v>
      </c>
      <c r="H22" s="139" t="e">
        <f>JANUARI!#REF!</f>
        <v>#REF!</v>
      </c>
      <c r="I22" s="140" t="e">
        <f>JANUARI!#REF!</f>
        <v>#REF!</v>
      </c>
      <c r="J22" s="221" t="e">
        <f>IF(LEFT(JANUARI!#REF!,1)="V",JANUARI!#REF!+JANUARI!#REF!)</f>
        <v>#REF!</v>
      </c>
      <c r="K22" s="247" t="e">
        <f>JANUARI!#REF!</f>
        <v>#REF!</v>
      </c>
      <c r="L22" s="248" t="e">
        <f>JANUARI!#REF!</f>
        <v>#REF!</v>
      </c>
    </row>
    <row r="23" spans="1:12" ht="12.75" customHeight="1" x14ac:dyDescent="0.2">
      <c r="A23" s="717"/>
      <c r="B23" s="160" t="e">
        <f>JANUARI!#REF!</f>
        <v>#REF!</v>
      </c>
      <c r="C23" s="124" t="e">
        <f>JANUARI!#REF!</f>
        <v>#REF!</v>
      </c>
      <c r="D23" s="176" t="e">
        <f>JANUARI!#REF!</f>
        <v>#REF!</v>
      </c>
      <c r="E23" s="120" t="e">
        <f>JANUARI!#REF!</f>
        <v>#REF!</v>
      </c>
      <c r="F23" s="123" t="e">
        <f>JANUARI!#REF!</f>
        <v>#REF!</v>
      </c>
      <c r="G23" s="123" t="e">
        <f>JANUARI!#REF!</f>
        <v>#REF!</v>
      </c>
      <c r="H23" s="125" t="e">
        <f>JANUARI!#REF!</f>
        <v>#REF!</v>
      </c>
      <c r="I23" s="126" t="e">
        <f>JANUARI!#REF!</f>
        <v>#REF!</v>
      </c>
      <c r="J23" s="222" t="e">
        <f>IF(LEFT(JANUARI!#REF!,1)="V",JANUARI!#REF!+JANUARI!#REF!)</f>
        <v>#REF!</v>
      </c>
      <c r="K23" s="241" t="e">
        <f>JANUARI!#REF!</f>
        <v>#REF!</v>
      </c>
      <c r="L23" s="242" t="e">
        <f>JANUARI!#REF!</f>
        <v>#REF!</v>
      </c>
    </row>
    <row r="24" spans="1:12" ht="12.75" customHeight="1" x14ac:dyDescent="0.2">
      <c r="A24" s="717"/>
      <c r="B24" s="160" t="e">
        <f>JANUARI!#REF!</f>
        <v>#REF!</v>
      </c>
      <c r="C24" s="124" t="e">
        <f>JANUARI!#REF!</f>
        <v>#REF!</v>
      </c>
      <c r="D24" s="176" t="e">
        <f>JANUARI!#REF!</f>
        <v>#REF!</v>
      </c>
      <c r="E24" s="120" t="e">
        <f>JANUARI!#REF!</f>
        <v>#REF!</v>
      </c>
      <c r="F24" s="123" t="e">
        <f>JANUARI!#REF!</f>
        <v>#REF!</v>
      </c>
      <c r="G24" s="123" t="e">
        <f>JANUARI!#REF!</f>
        <v>#REF!</v>
      </c>
      <c r="H24" s="125" t="e">
        <f>JANUARI!#REF!</f>
        <v>#REF!</v>
      </c>
      <c r="I24" s="126" t="e">
        <f>JANUARI!#REF!</f>
        <v>#REF!</v>
      </c>
      <c r="J24" s="222" t="e">
        <f>IF(LEFT(JANUARI!#REF!,1)="V",JANUARI!#REF!+JANUARI!#REF!)</f>
        <v>#REF!</v>
      </c>
      <c r="K24" s="241" t="e">
        <f>JANUARI!#REF!</f>
        <v>#REF!</v>
      </c>
      <c r="L24" s="242" t="e">
        <f>JANUARI!#REF!</f>
        <v>#REF!</v>
      </c>
    </row>
    <row r="25" spans="1:12" ht="12.75" customHeight="1" x14ac:dyDescent="0.2">
      <c r="A25" s="717"/>
      <c r="B25" s="160" t="e">
        <f>JANUARI!#REF!</f>
        <v>#REF!</v>
      </c>
      <c r="C25" s="124" t="e">
        <f>JANUARI!#REF!</f>
        <v>#REF!</v>
      </c>
      <c r="D25" s="176" t="e">
        <f>JANUARI!#REF!</f>
        <v>#REF!</v>
      </c>
      <c r="E25" s="120" t="e">
        <f>JANUARI!#REF!</f>
        <v>#REF!</v>
      </c>
      <c r="F25" s="123" t="e">
        <f>JANUARI!#REF!</f>
        <v>#REF!</v>
      </c>
      <c r="G25" s="123" t="e">
        <f>JANUARI!#REF!</f>
        <v>#REF!</v>
      </c>
      <c r="H25" s="125" t="e">
        <f>JANUARI!#REF!</f>
        <v>#REF!</v>
      </c>
      <c r="I25" s="126" t="e">
        <f>JANUARI!#REF!</f>
        <v>#REF!</v>
      </c>
      <c r="J25" s="222" t="e">
        <f>IF(LEFT(JANUARI!#REF!,1)="V",JANUARI!#REF!+JANUARI!#REF!)</f>
        <v>#REF!</v>
      </c>
      <c r="K25" s="241" t="e">
        <f>JANUARI!#REF!</f>
        <v>#REF!</v>
      </c>
      <c r="L25" s="242" t="e">
        <f>JANUARI!#REF!</f>
        <v>#REF!</v>
      </c>
    </row>
    <row r="26" spans="1:12" ht="13.5" customHeight="1" thickBot="1" x14ac:dyDescent="0.25">
      <c r="A26" s="718"/>
      <c r="B26" s="168" t="e">
        <f>JANUARI!#REF!</f>
        <v>#REF!</v>
      </c>
      <c r="C26" s="145" t="e">
        <f>JANUARI!#REF!</f>
        <v>#REF!</v>
      </c>
      <c r="D26" s="177" t="e">
        <f>JANUARI!#REF!</f>
        <v>#REF!</v>
      </c>
      <c r="E26" s="141" t="e">
        <f>JANUARI!#REF!</f>
        <v>#REF!</v>
      </c>
      <c r="F26" s="144" t="e">
        <f>JANUARI!#REF!</f>
        <v>#REF!</v>
      </c>
      <c r="G26" s="144" t="e">
        <f>JANUARI!#REF!</f>
        <v>#REF!</v>
      </c>
      <c r="H26" s="146" t="e">
        <f>JANUARI!#REF!</f>
        <v>#REF!</v>
      </c>
      <c r="I26" s="147" t="e">
        <f>JANUARI!#REF!</f>
        <v>#REF!</v>
      </c>
      <c r="J26" s="224" t="e">
        <f>IF(LEFT(JANUARI!#REF!,1)="V",JANUARI!#REF!+JANUARI!#REF!)</f>
        <v>#REF!</v>
      </c>
      <c r="K26" s="245" t="e">
        <f>JANUARI!#REF!</f>
        <v>#REF!</v>
      </c>
      <c r="L26" s="246" t="e">
        <f>JANUARI!#REF!</f>
        <v>#REF!</v>
      </c>
    </row>
    <row r="27" spans="1:12" ht="12.75" customHeight="1" x14ac:dyDescent="0.2">
      <c r="A27" s="716">
        <f>JANUARI!B26</f>
        <v>0</v>
      </c>
      <c r="B27" s="159" t="e">
        <f>JANUARI!#REF!</f>
        <v>#REF!</v>
      </c>
      <c r="C27" s="117" t="e">
        <f>JANUARI!#REF!</f>
        <v>#REF!</v>
      </c>
      <c r="D27" s="175" t="e">
        <f>JANUARI!#REF!</f>
        <v>#REF!</v>
      </c>
      <c r="E27" s="113" t="e">
        <f>JANUARI!#REF!</f>
        <v>#REF!</v>
      </c>
      <c r="F27" s="116" t="e">
        <f>JANUARI!#REF!</f>
        <v>#REF!</v>
      </c>
      <c r="G27" s="116" t="e">
        <f>JANUARI!#REF!</f>
        <v>#REF!</v>
      </c>
      <c r="H27" s="118" t="e">
        <f>JANUARI!#REF!</f>
        <v>#REF!</v>
      </c>
      <c r="I27" s="119" t="e">
        <f>JANUARI!#REF!</f>
        <v>#REF!</v>
      </c>
      <c r="J27" s="225" t="e">
        <f>IF(LEFT(JANUARI!#REF!,1)="V",JANUARI!#REF!+JANUARI!#REF!)</f>
        <v>#REF!</v>
      </c>
      <c r="K27" s="239" t="e">
        <f>JANUARI!#REF!</f>
        <v>#REF!</v>
      </c>
      <c r="L27" s="240" t="e">
        <f>JANUARI!#REF!</f>
        <v>#REF!</v>
      </c>
    </row>
    <row r="28" spans="1:12" ht="12.75" customHeight="1" x14ac:dyDescent="0.2">
      <c r="A28" s="717"/>
      <c r="B28" s="160" t="e">
        <f>JANUARI!#REF!</f>
        <v>#REF!</v>
      </c>
      <c r="C28" s="124" t="e">
        <f>JANUARI!#REF!</f>
        <v>#REF!</v>
      </c>
      <c r="D28" s="176" t="e">
        <f>JANUARI!#REF!</f>
        <v>#REF!</v>
      </c>
      <c r="E28" s="120" t="e">
        <f>JANUARI!#REF!</f>
        <v>#REF!</v>
      </c>
      <c r="F28" s="123" t="e">
        <f>JANUARI!#REF!</f>
        <v>#REF!</v>
      </c>
      <c r="G28" s="123" t="e">
        <f>JANUARI!#REF!</f>
        <v>#REF!</v>
      </c>
      <c r="H28" s="125" t="e">
        <f>JANUARI!#REF!</f>
        <v>#REF!</v>
      </c>
      <c r="I28" s="126" t="e">
        <f>JANUARI!#REF!</f>
        <v>#REF!</v>
      </c>
      <c r="J28" s="222" t="e">
        <f>IF(LEFT(JANUARI!#REF!,1)="V",JANUARI!#REF!+JANUARI!#REF!)</f>
        <v>#REF!</v>
      </c>
      <c r="K28" s="241" t="e">
        <f>JANUARI!#REF!</f>
        <v>#REF!</v>
      </c>
      <c r="L28" s="242" t="e">
        <f>JANUARI!#REF!</f>
        <v>#REF!</v>
      </c>
    </row>
    <row r="29" spans="1:12" ht="12.75" customHeight="1" x14ac:dyDescent="0.2">
      <c r="A29" s="717"/>
      <c r="B29" s="160" t="e">
        <f>JANUARI!#REF!</f>
        <v>#REF!</v>
      </c>
      <c r="C29" s="124" t="e">
        <f>JANUARI!#REF!</f>
        <v>#REF!</v>
      </c>
      <c r="D29" s="176" t="e">
        <f>JANUARI!#REF!</f>
        <v>#REF!</v>
      </c>
      <c r="E29" s="120" t="e">
        <f>JANUARI!#REF!</f>
        <v>#REF!</v>
      </c>
      <c r="F29" s="123" t="e">
        <f>JANUARI!#REF!</f>
        <v>#REF!</v>
      </c>
      <c r="G29" s="123" t="e">
        <f>JANUARI!#REF!</f>
        <v>#REF!</v>
      </c>
      <c r="H29" s="125" t="e">
        <f>JANUARI!#REF!</f>
        <v>#REF!</v>
      </c>
      <c r="I29" s="126" t="e">
        <f>JANUARI!#REF!</f>
        <v>#REF!</v>
      </c>
      <c r="J29" s="222" t="e">
        <f>IF(LEFT(JANUARI!#REF!,1)="V",JANUARI!#REF!+JANUARI!#REF!)</f>
        <v>#REF!</v>
      </c>
      <c r="K29" s="241" t="e">
        <f>JANUARI!#REF!</f>
        <v>#REF!</v>
      </c>
      <c r="L29" s="242" t="e">
        <f>JANUARI!#REF!</f>
        <v>#REF!</v>
      </c>
    </row>
    <row r="30" spans="1:12" ht="12.75" customHeight="1" x14ac:dyDescent="0.2">
      <c r="A30" s="717"/>
      <c r="B30" s="160" t="e">
        <f>JANUARI!#REF!</f>
        <v>#REF!</v>
      </c>
      <c r="C30" s="124" t="e">
        <f>JANUARI!#REF!</f>
        <v>#REF!</v>
      </c>
      <c r="D30" s="176" t="e">
        <f>JANUARI!#REF!</f>
        <v>#REF!</v>
      </c>
      <c r="E30" s="120" t="e">
        <f>JANUARI!#REF!</f>
        <v>#REF!</v>
      </c>
      <c r="F30" s="123" t="e">
        <f>JANUARI!#REF!</f>
        <v>#REF!</v>
      </c>
      <c r="G30" s="123" t="e">
        <f>JANUARI!#REF!</f>
        <v>#REF!</v>
      </c>
      <c r="H30" s="125" t="e">
        <f>JANUARI!#REF!</f>
        <v>#REF!</v>
      </c>
      <c r="I30" s="126" t="e">
        <f>JANUARI!#REF!</f>
        <v>#REF!</v>
      </c>
      <c r="J30" s="222" t="e">
        <f>IF(LEFT(JANUARI!#REF!,1)="V",JANUARI!#REF!+JANUARI!#REF!)</f>
        <v>#REF!</v>
      </c>
      <c r="K30" s="241" t="e">
        <f>JANUARI!#REF!</f>
        <v>#REF!</v>
      </c>
      <c r="L30" s="242" t="e">
        <f>JANUARI!#REF!</f>
        <v>#REF!</v>
      </c>
    </row>
    <row r="31" spans="1:12" ht="13.5" customHeight="1" thickBot="1" x14ac:dyDescent="0.25">
      <c r="A31" s="718"/>
      <c r="B31" s="161" t="e">
        <f>JANUARI!#REF!</f>
        <v>#REF!</v>
      </c>
      <c r="C31" s="131" t="e">
        <f>JANUARI!#REF!</f>
        <v>#REF!</v>
      </c>
      <c r="D31" s="178" t="e">
        <f>JANUARI!#REF!</f>
        <v>#REF!</v>
      </c>
      <c r="E31" s="127" t="e">
        <f>JANUARI!#REF!</f>
        <v>#REF!</v>
      </c>
      <c r="F31" s="130" t="e">
        <f>JANUARI!#REF!</f>
        <v>#REF!</v>
      </c>
      <c r="G31" s="130" t="e">
        <f>JANUARI!#REF!</f>
        <v>#REF!</v>
      </c>
      <c r="H31" s="132" t="e">
        <f>JANUARI!#REF!</f>
        <v>#REF!</v>
      </c>
      <c r="I31" s="133" t="e">
        <f>JANUARI!#REF!</f>
        <v>#REF!</v>
      </c>
      <c r="J31" s="223" t="e">
        <f>IF(LEFT(JANUARI!#REF!,1)="V",JANUARI!#REF!+JANUARI!#REF!)</f>
        <v>#REF!</v>
      </c>
      <c r="K31" s="243" t="e">
        <f>JANUARI!#REF!</f>
        <v>#REF!</v>
      </c>
      <c r="L31" s="244" t="e">
        <f>JANUARI!#REF!</f>
        <v>#REF!</v>
      </c>
    </row>
    <row r="32" spans="1:12" ht="12.75" customHeight="1" x14ac:dyDescent="0.2">
      <c r="A32" s="716" t="e">
        <f>JANUARI!#REF!</f>
        <v>#REF!</v>
      </c>
      <c r="B32" s="169" t="e">
        <f>JANUARI!#REF!</f>
        <v>#REF!</v>
      </c>
      <c r="C32" s="138" t="e">
        <f>JANUARI!#REF!</f>
        <v>#REF!</v>
      </c>
      <c r="D32" s="179" t="e">
        <f>JANUARI!#REF!</f>
        <v>#REF!</v>
      </c>
      <c r="E32" s="134" t="e">
        <f>JANUARI!#REF!</f>
        <v>#REF!</v>
      </c>
      <c r="F32" s="137" t="e">
        <f>JANUARI!#REF!</f>
        <v>#REF!</v>
      </c>
      <c r="G32" s="137" t="e">
        <f>JANUARI!#REF!</f>
        <v>#REF!</v>
      </c>
      <c r="H32" s="139" t="e">
        <f>JANUARI!#REF!</f>
        <v>#REF!</v>
      </c>
      <c r="I32" s="140" t="e">
        <f>JANUARI!#REF!</f>
        <v>#REF!</v>
      </c>
      <c r="J32" s="221" t="e">
        <f>IF(LEFT(JANUARI!#REF!,1)="V",JANUARI!#REF!+JANUARI!#REF!)</f>
        <v>#REF!</v>
      </c>
      <c r="K32" s="247" t="e">
        <f>JANUARI!#REF!</f>
        <v>#REF!</v>
      </c>
      <c r="L32" s="248" t="e">
        <f>JANUARI!#REF!</f>
        <v>#REF!</v>
      </c>
    </row>
    <row r="33" spans="1:12" ht="12.75" customHeight="1" x14ac:dyDescent="0.2">
      <c r="A33" s="717"/>
      <c r="B33" s="160" t="e">
        <f>JANUARI!#REF!</f>
        <v>#REF!</v>
      </c>
      <c r="C33" s="124" t="e">
        <f>JANUARI!#REF!</f>
        <v>#REF!</v>
      </c>
      <c r="D33" s="176" t="e">
        <f>JANUARI!#REF!</f>
        <v>#REF!</v>
      </c>
      <c r="E33" s="120" t="e">
        <f>JANUARI!#REF!</f>
        <v>#REF!</v>
      </c>
      <c r="F33" s="123" t="e">
        <f>JANUARI!#REF!</f>
        <v>#REF!</v>
      </c>
      <c r="G33" s="123" t="e">
        <f>JANUARI!#REF!</f>
        <v>#REF!</v>
      </c>
      <c r="H33" s="125" t="e">
        <f>JANUARI!#REF!</f>
        <v>#REF!</v>
      </c>
      <c r="I33" s="126" t="e">
        <f>JANUARI!#REF!</f>
        <v>#REF!</v>
      </c>
      <c r="J33" s="222" t="e">
        <f>IF(LEFT(JANUARI!#REF!,1)="V",JANUARI!#REF!+JANUARI!#REF!)</f>
        <v>#REF!</v>
      </c>
      <c r="K33" s="241" t="e">
        <f>JANUARI!#REF!</f>
        <v>#REF!</v>
      </c>
      <c r="L33" s="242" t="e">
        <f>JANUARI!#REF!</f>
        <v>#REF!</v>
      </c>
    </row>
    <row r="34" spans="1:12" ht="12.75" customHeight="1" x14ac:dyDescent="0.2">
      <c r="A34" s="717"/>
      <c r="B34" s="160" t="e">
        <f>JANUARI!#REF!</f>
        <v>#REF!</v>
      </c>
      <c r="C34" s="124" t="e">
        <f>JANUARI!#REF!</f>
        <v>#REF!</v>
      </c>
      <c r="D34" s="176" t="e">
        <f>JANUARI!#REF!</f>
        <v>#REF!</v>
      </c>
      <c r="E34" s="120" t="e">
        <f>JANUARI!#REF!</f>
        <v>#REF!</v>
      </c>
      <c r="F34" s="123" t="e">
        <f>JANUARI!#REF!</f>
        <v>#REF!</v>
      </c>
      <c r="G34" s="123" t="e">
        <f>JANUARI!#REF!</f>
        <v>#REF!</v>
      </c>
      <c r="H34" s="125" t="e">
        <f>JANUARI!#REF!</f>
        <v>#REF!</v>
      </c>
      <c r="I34" s="126" t="e">
        <f>JANUARI!#REF!</f>
        <v>#REF!</v>
      </c>
      <c r="J34" s="222" t="e">
        <f>IF(LEFT(JANUARI!#REF!,1)="V",JANUARI!#REF!+JANUARI!#REF!)</f>
        <v>#REF!</v>
      </c>
      <c r="K34" s="241" t="e">
        <f>JANUARI!#REF!</f>
        <v>#REF!</v>
      </c>
      <c r="L34" s="242" t="e">
        <f>JANUARI!#REF!</f>
        <v>#REF!</v>
      </c>
    </row>
    <row r="35" spans="1:12" ht="12.75" customHeight="1" x14ac:dyDescent="0.2">
      <c r="A35" s="717"/>
      <c r="B35" s="160" t="e">
        <f>JANUARI!#REF!</f>
        <v>#REF!</v>
      </c>
      <c r="C35" s="124" t="e">
        <f>JANUARI!#REF!</f>
        <v>#REF!</v>
      </c>
      <c r="D35" s="176" t="e">
        <f>JANUARI!#REF!</f>
        <v>#REF!</v>
      </c>
      <c r="E35" s="120" t="e">
        <f>JANUARI!#REF!</f>
        <v>#REF!</v>
      </c>
      <c r="F35" s="123" t="e">
        <f>JANUARI!#REF!</f>
        <v>#REF!</v>
      </c>
      <c r="G35" s="123" t="e">
        <f>JANUARI!#REF!</f>
        <v>#REF!</v>
      </c>
      <c r="H35" s="125" t="e">
        <f>JANUARI!#REF!</f>
        <v>#REF!</v>
      </c>
      <c r="I35" s="126" t="e">
        <f>JANUARI!#REF!</f>
        <v>#REF!</v>
      </c>
      <c r="J35" s="222" t="e">
        <f>IF(LEFT(JANUARI!#REF!,1)="V",JANUARI!#REF!+JANUARI!#REF!)</f>
        <v>#REF!</v>
      </c>
      <c r="K35" s="241" t="e">
        <f>JANUARI!#REF!</f>
        <v>#REF!</v>
      </c>
      <c r="L35" s="242" t="e">
        <f>JANUARI!#REF!</f>
        <v>#REF!</v>
      </c>
    </row>
    <row r="36" spans="1:12" ht="13.5" customHeight="1" thickBot="1" x14ac:dyDescent="0.25">
      <c r="A36" s="718"/>
      <c r="B36" s="168" t="e">
        <f>JANUARI!#REF!</f>
        <v>#REF!</v>
      </c>
      <c r="C36" s="145" t="e">
        <f>JANUARI!#REF!</f>
        <v>#REF!</v>
      </c>
      <c r="D36" s="177" t="e">
        <f>JANUARI!#REF!</f>
        <v>#REF!</v>
      </c>
      <c r="E36" s="141" t="e">
        <f>JANUARI!#REF!</f>
        <v>#REF!</v>
      </c>
      <c r="F36" s="144" t="e">
        <f>JANUARI!#REF!</f>
        <v>#REF!</v>
      </c>
      <c r="G36" s="144" t="e">
        <f>JANUARI!#REF!</f>
        <v>#REF!</v>
      </c>
      <c r="H36" s="146" t="e">
        <f>JANUARI!#REF!</f>
        <v>#REF!</v>
      </c>
      <c r="I36" s="147" t="e">
        <f>JANUARI!#REF!</f>
        <v>#REF!</v>
      </c>
      <c r="J36" s="224" t="e">
        <f>IF(LEFT(JANUARI!#REF!,1)="V",JANUARI!#REF!+JANUARI!#REF!)</f>
        <v>#REF!</v>
      </c>
      <c r="K36" s="245" t="e">
        <f>JANUARI!#REF!</f>
        <v>#REF!</v>
      </c>
      <c r="L36" s="246" t="e">
        <f>JANUARI!#REF!</f>
        <v>#REF!</v>
      </c>
    </row>
    <row r="37" spans="1:12" ht="12.75" customHeight="1" x14ac:dyDescent="0.2">
      <c r="A37" s="716" t="e">
        <f>JANUARI!#REF!</f>
        <v>#REF!</v>
      </c>
      <c r="B37" s="159" t="e">
        <f>JANUARI!#REF!</f>
        <v>#REF!</v>
      </c>
      <c r="C37" s="117" t="e">
        <f>JANUARI!#REF!</f>
        <v>#REF!</v>
      </c>
      <c r="D37" s="175" t="e">
        <f>JANUARI!#REF!</f>
        <v>#REF!</v>
      </c>
      <c r="E37" s="113" t="e">
        <f>JANUARI!#REF!</f>
        <v>#REF!</v>
      </c>
      <c r="F37" s="116" t="e">
        <f>JANUARI!#REF!</f>
        <v>#REF!</v>
      </c>
      <c r="G37" s="116" t="e">
        <f>JANUARI!#REF!</f>
        <v>#REF!</v>
      </c>
      <c r="H37" s="118" t="e">
        <f>JANUARI!#REF!</f>
        <v>#REF!</v>
      </c>
      <c r="I37" s="119" t="e">
        <f>JANUARI!#REF!</f>
        <v>#REF!</v>
      </c>
      <c r="J37" s="225" t="e">
        <f>IF(LEFT(JANUARI!#REF!,1)="V",JANUARI!#REF!+JANUARI!#REF!)</f>
        <v>#REF!</v>
      </c>
      <c r="K37" s="239" t="e">
        <f>JANUARI!#REF!</f>
        <v>#REF!</v>
      </c>
      <c r="L37" s="240" t="e">
        <f>JANUARI!#REF!</f>
        <v>#REF!</v>
      </c>
    </row>
    <row r="38" spans="1:12" ht="12.75" customHeight="1" x14ac:dyDescent="0.2">
      <c r="A38" s="717"/>
      <c r="B38" s="160" t="e">
        <f>JANUARI!#REF!</f>
        <v>#REF!</v>
      </c>
      <c r="C38" s="124" t="e">
        <f>JANUARI!#REF!</f>
        <v>#REF!</v>
      </c>
      <c r="D38" s="176" t="e">
        <f>JANUARI!#REF!</f>
        <v>#REF!</v>
      </c>
      <c r="E38" s="120" t="e">
        <f>JANUARI!#REF!</f>
        <v>#REF!</v>
      </c>
      <c r="F38" s="123" t="e">
        <f>JANUARI!#REF!</f>
        <v>#REF!</v>
      </c>
      <c r="G38" s="123" t="e">
        <f>JANUARI!#REF!</f>
        <v>#REF!</v>
      </c>
      <c r="H38" s="125" t="e">
        <f>JANUARI!#REF!</f>
        <v>#REF!</v>
      </c>
      <c r="I38" s="126" t="e">
        <f>JANUARI!#REF!</f>
        <v>#REF!</v>
      </c>
      <c r="J38" s="222" t="e">
        <f>IF(LEFT(JANUARI!#REF!,1)="V",JANUARI!#REF!+JANUARI!#REF!)</f>
        <v>#REF!</v>
      </c>
      <c r="K38" s="241" t="e">
        <f>JANUARI!#REF!</f>
        <v>#REF!</v>
      </c>
      <c r="L38" s="242" t="e">
        <f>JANUARI!#REF!</f>
        <v>#REF!</v>
      </c>
    </row>
    <row r="39" spans="1:12" ht="12.75" customHeight="1" x14ac:dyDescent="0.2">
      <c r="A39" s="717"/>
      <c r="B39" s="160" t="e">
        <f>JANUARI!#REF!</f>
        <v>#REF!</v>
      </c>
      <c r="C39" s="124" t="e">
        <f>JANUARI!#REF!</f>
        <v>#REF!</v>
      </c>
      <c r="D39" s="176" t="e">
        <f>JANUARI!#REF!</f>
        <v>#REF!</v>
      </c>
      <c r="E39" s="120" t="e">
        <f>JANUARI!#REF!</f>
        <v>#REF!</v>
      </c>
      <c r="F39" s="123" t="e">
        <f>JANUARI!#REF!</f>
        <v>#REF!</v>
      </c>
      <c r="G39" s="123" t="e">
        <f>JANUARI!#REF!</f>
        <v>#REF!</v>
      </c>
      <c r="H39" s="125" t="e">
        <f>JANUARI!#REF!</f>
        <v>#REF!</v>
      </c>
      <c r="I39" s="126" t="e">
        <f>JANUARI!#REF!</f>
        <v>#REF!</v>
      </c>
      <c r="J39" s="222" t="e">
        <f>IF(LEFT(JANUARI!#REF!,1)="V",JANUARI!#REF!+JANUARI!#REF!)</f>
        <v>#REF!</v>
      </c>
      <c r="K39" s="241" t="e">
        <f>JANUARI!#REF!</f>
        <v>#REF!</v>
      </c>
      <c r="L39" s="242" t="e">
        <f>JANUARI!#REF!</f>
        <v>#REF!</v>
      </c>
    </row>
    <row r="40" spans="1:12" ht="12.75" customHeight="1" x14ac:dyDescent="0.2">
      <c r="A40" s="717"/>
      <c r="B40" s="160" t="e">
        <f>JANUARI!#REF!</f>
        <v>#REF!</v>
      </c>
      <c r="C40" s="124" t="e">
        <f>JANUARI!#REF!</f>
        <v>#REF!</v>
      </c>
      <c r="D40" s="176" t="e">
        <f>JANUARI!#REF!</f>
        <v>#REF!</v>
      </c>
      <c r="E40" s="120" t="e">
        <f>JANUARI!#REF!</f>
        <v>#REF!</v>
      </c>
      <c r="F40" s="123" t="e">
        <f>JANUARI!#REF!</f>
        <v>#REF!</v>
      </c>
      <c r="G40" s="123" t="e">
        <f>JANUARI!#REF!</f>
        <v>#REF!</v>
      </c>
      <c r="H40" s="125" t="e">
        <f>JANUARI!#REF!</f>
        <v>#REF!</v>
      </c>
      <c r="I40" s="126" t="e">
        <f>JANUARI!#REF!</f>
        <v>#REF!</v>
      </c>
      <c r="J40" s="222" t="e">
        <f>IF(LEFT(JANUARI!#REF!,1)="V",JANUARI!#REF!+JANUARI!#REF!)</f>
        <v>#REF!</v>
      </c>
      <c r="K40" s="241" t="e">
        <f>JANUARI!#REF!</f>
        <v>#REF!</v>
      </c>
      <c r="L40" s="242" t="e">
        <f>JANUARI!#REF!</f>
        <v>#REF!</v>
      </c>
    </row>
    <row r="41" spans="1:12" ht="13.5" customHeight="1" thickBot="1" x14ac:dyDescent="0.25">
      <c r="A41" s="718"/>
      <c r="B41" s="161" t="e">
        <f>JANUARI!#REF!</f>
        <v>#REF!</v>
      </c>
      <c r="C41" s="131" t="e">
        <f>JANUARI!#REF!</f>
        <v>#REF!</v>
      </c>
      <c r="D41" s="178" t="e">
        <f>JANUARI!#REF!</f>
        <v>#REF!</v>
      </c>
      <c r="E41" s="127" t="e">
        <f>JANUARI!#REF!</f>
        <v>#REF!</v>
      </c>
      <c r="F41" s="130" t="e">
        <f>JANUARI!#REF!</f>
        <v>#REF!</v>
      </c>
      <c r="G41" s="130" t="e">
        <f>JANUARI!#REF!</f>
        <v>#REF!</v>
      </c>
      <c r="H41" s="132" t="e">
        <f>JANUARI!#REF!</f>
        <v>#REF!</v>
      </c>
      <c r="I41" s="133" t="e">
        <f>JANUARI!#REF!</f>
        <v>#REF!</v>
      </c>
      <c r="J41" s="223" t="e">
        <f>IF(LEFT(JANUARI!#REF!,1)="V",JANUARI!#REF!+JANUARI!#REF!)</f>
        <v>#REF!</v>
      </c>
      <c r="K41" s="243" t="e">
        <f>JANUARI!#REF!</f>
        <v>#REF!</v>
      </c>
      <c r="L41" s="244" t="e">
        <f>JANUARI!#REF!</f>
        <v>#REF!</v>
      </c>
    </row>
    <row r="42" spans="1:12" ht="12.75" customHeight="1" x14ac:dyDescent="0.2">
      <c r="A42" s="716" t="e">
        <f>JANUARI!#REF!</f>
        <v>#REF!</v>
      </c>
      <c r="B42" s="159" t="e">
        <f>JANUARI!#REF!</f>
        <v>#REF!</v>
      </c>
      <c r="C42" s="117" t="e">
        <f>JANUARI!#REF!</f>
        <v>#REF!</v>
      </c>
      <c r="D42" s="175" t="e">
        <f>JANUARI!#REF!</f>
        <v>#REF!</v>
      </c>
      <c r="E42" s="113" t="e">
        <f>JANUARI!#REF!</f>
        <v>#REF!</v>
      </c>
      <c r="F42" s="116" t="e">
        <f>JANUARI!#REF!</f>
        <v>#REF!</v>
      </c>
      <c r="G42" s="116" t="e">
        <f>JANUARI!#REF!</f>
        <v>#REF!</v>
      </c>
      <c r="H42" s="118" t="e">
        <f>JANUARI!#REF!</f>
        <v>#REF!</v>
      </c>
      <c r="I42" s="119" t="e">
        <f>JANUARI!#REF!</f>
        <v>#REF!</v>
      </c>
      <c r="J42" s="221" t="e">
        <f>IF(LEFT(JANUARI!#REF!,1)="V",JANUARI!#REF!+JANUARI!#REF!)</f>
        <v>#REF!</v>
      </c>
      <c r="K42" s="239" t="e">
        <f>JANUARI!#REF!</f>
        <v>#REF!</v>
      </c>
      <c r="L42" s="240" t="e">
        <f>JANUARI!#REF!</f>
        <v>#REF!</v>
      </c>
    </row>
    <row r="43" spans="1:12" ht="12.75" customHeight="1" x14ac:dyDescent="0.2">
      <c r="A43" s="717"/>
      <c r="B43" s="160" t="e">
        <f>JANUARI!#REF!</f>
        <v>#REF!</v>
      </c>
      <c r="C43" s="124" t="e">
        <f>JANUARI!#REF!</f>
        <v>#REF!</v>
      </c>
      <c r="D43" s="176" t="e">
        <f>JANUARI!#REF!</f>
        <v>#REF!</v>
      </c>
      <c r="E43" s="120" t="e">
        <f>JANUARI!#REF!</f>
        <v>#REF!</v>
      </c>
      <c r="F43" s="123" t="e">
        <f>JANUARI!#REF!</f>
        <v>#REF!</v>
      </c>
      <c r="G43" s="123" t="e">
        <f>JANUARI!#REF!</f>
        <v>#REF!</v>
      </c>
      <c r="H43" s="125" t="e">
        <f>JANUARI!#REF!</f>
        <v>#REF!</v>
      </c>
      <c r="I43" s="126" t="e">
        <f>JANUARI!#REF!</f>
        <v>#REF!</v>
      </c>
      <c r="J43" s="222" t="e">
        <f>IF(LEFT(JANUARI!#REF!,1)="V",JANUARI!#REF!+JANUARI!#REF!)</f>
        <v>#REF!</v>
      </c>
      <c r="K43" s="241" t="e">
        <f>JANUARI!#REF!</f>
        <v>#REF!</v>
      </c>
      <c r="L43" s="242" t="e">
        <f>JANUARI!#REF!</f>
        <v>#REF!</v>
      </c>
    </row>
    <row r="44" spans="1:12" ht="12.75" customHeight="1" x14ac:dyDescent="0.2">
      <c r="A44" s="717"/>
      <c r="B44" s="160" t="e">
        <f>JANUARI!#REF!</f>
        <v>#REF!</v>
      </c>
      <c r="C44" s="124" t="e">
        <f>JANUARI!#REF!</f>
        <v>#REF!</v>
      </c>
      <c r="D44" s="176" t="e">
        <f>JANUARI!#REF!</f>
        <v>#REF!</v>
      </c>
      <c r="E44" s="120" t="e">
        <f>JANUARI!#REF!</f>
        <v>#REF!</v>
      </c>
      <c r="F44" s="123" t="e">
        <f>JANUARI!#REF!</f>
        <v>#REF!</v>
      </c>
      <c r="G44" s="123" t="e">
        <f>JANUARI!#REF!</f>
        <v>#REF!</v>
      </c>
      <c r="H44" s="125" t="e">
        <f>JANUARI!#REF!</f>
        <v>#REF!</v>
      </c>
      <c r="I44" s="126" t="e">
        <f>JANUARI!#REF!</f>
        <v>#REF!</v>
      </c>
      <c r="J44" s="222" t="e">
        <f>IF(LEFT(JANUARI!#REF!,1)="V",JANUARI!#REF!+JANUARI!#REF!)</f>
        <v>#REF!</v>
      </c>
      <c r="K44" s="241" t="e">
        <f>JANUARI!#REF!</f>
        <v>#REF!</v>
      </c>
      <c r="L44" s="242" t="e">
        <f>JANUARI!#REF!</f>
        <v>#REF!</v>
      </c>
    </row>
    <row r="45" spans="1:12" ht="12.75" customHeight="1" x14ac:dyDescent="0.2">
      <c r="A45" s="717"/>
      <c r="B45" s="160" t="e">
        <f>JANUARI!#REF!</f>
        <v>#REF!</v>
      </c>
      <c r="C45" s="124" t="e">
        <f>JANUARI!#REF!</f>
        <v>#REF!</v>
      </c>
      <c r="D45" s="176" t="e">
        <f>JANUARI!#REF!</f>
        <v>#REF!</v>
      </c>
      <c r="E45" s="120" t="e">
        <f>JANUARI!#REF!</f>
        <v>#REF!</v>
      </c>
      <c r="F45" s="123" t="e">
        <f>JANUARI!#REF!</f>
        <v>#REF!</v>
      </c>
      <c r="G45" s="123" t="e">
        <f>JANUARI!#REF!</f>
        <v>#REF!</v>
      </c>
      <c r="H45" s="125" t="e">
        <f>JANUARI!#REF!</f>
        <v>#REF!</v>
      </c>
      <c r="I45" s="126" t="e">
        <f>JANUARI!#REF!</f>
        <v>#REF!</v>
      </c>
      <c r="J45" s="222" t="e">
        <f>IF(LEFT(JANUARI!#REF!,1)="V",JANUARI!#REF!+JANUARI!#REF!)</f>
        <v>#REF!</v>
      </c>
      <c r="K45" s="241" t="e">
        <f>JANUARI!#REF!</f>
        <v>#REF!</v>
      </c>
      <c r="L45" s="242" t="e">
        <f>JANUARI!#REF!</f>
        <v>#REF!</v>
      </c>
    </row>
    <row r="46" spans="1:12" ht="13.5" customHeight="1" thickBot="1" x14ac:dyDescent="0.25">
      <c r="A46" s="718"/>
      <c r="B46" s="161" t="e">
        <f>JANUARI!#REF!</f>
        <v>#REF!</v>
      </c>
      <c r="C46" s="131" t="e">
        <f>JANUARI!#REF!</f>
        <v>#REF!</v>
      </c>
      <c r="D46" s="178" t="e">
        <f>JANUARI!#REF!</f>
        <v>#REF!</v>
      </c>
      <c r="E46" s="127" t="e">
        <f>JANUARI!#REF!</f>
        <v>#REF!</v>
      </c>
      <c r="F46" s="130" t="e">
        <f>JANUARI!#REF!</f>
        <v>#REF!</v>
      </c>
      <c r="G46" s="130" t="e">
        <f>JANUARI!#REF!</f>
        <v>#REF!</v>
      </c>
      <c r="H46" s="132" t="e">
        <f>JANUARI!#REF!</f>
        <v>#REF!</v>
      </c>
      <c r="I46" s="133" t="e">
        <f>JANUARI!#REF!</f>
        <v>#REF!</v>
      </c>
      <c r="J46" s="224" t="e">
        <f>IF(LEFT(JANUARI!#REF!,1)="V",JANUARI!#REF!+JANUARI!#REF!)</f>
        <v>#REF!</v>
      </c>
      <c r="K46" s="243" t="e">
        <f>JANUARI!#REF!</f>
        <v>#REF!</v>
      </c>
      <c r="L46" s="244" t="e">
        <f>JANUARI!#REF!</f>
        <v>#REF!</v>
      </c>
    </row>
    <row r="47" spans="1:12" ht="12.75" customHeight="1" x14ac:dyDescent="0.2">
      <c r="A47" s="716" t="e">
        <f>JANUARI!#REF!</f>
        <v>#REF!</v>
      </c>
      <c r="B47" s="159" t="e">
        <f>JANUARI!#REF!</f>
        <v>#REF!</v>
      </c>
      <c r="C47" s="117" t="e">
        <f>JANUARI!#REF!</f>
        <v>#REF!</v>
      </c>
      <c r="D47" s="175" t="e">
        <f>JANUARI!#REF!</f>
        <v>#REF!</v>
      </c>
      <c r="E47" s="113" t="e">
        <f>JANUARI!#REF!</f>
        <v>#REF!</v>
      </c>
      <c r="F47" s="116" t="e">
        <f>JANUARI!#REF!</f>
        <v>#REF!</v>
      </c>
      <c r="G47" s="116" t="e">
        <f>JANUARI!#REF!</f>
        <v>#REF!</v>
      </c>
      <c r="H47" s="118" t="e">
        <f>JANUARI!#REF!</f>
        <v>#REF!</v>
      </c>
      <c r="I47" s="119" t="e">
        <f>JANUARI!#REF!</f>
        <v>#REF!</v>
      </c>
      <c r="J47" s="221" t="e">
        <f>IF(LEFT(JANUARI!#REF!,1)="V",JANUARI!#REF!+JANUARI!#REF!)</f>
        <v>#REF!</v>
      </c>
      <c r="K47" s="239" t="e">
        <f>JANUARI!#REF!</f>
        <v>#REF!</v>
      </c>
      <c r="L47" s="240" t="e">
        <f>JANUARI!#REF!</f>
        <v>#REF!</v>
      </c>
    </row>
    <row r="48" spans="1:12" ht="12.75" customHeight="1" x14ac:dyDescent="0.2">
      <c r="A48" s="717"/>
      <c r="B48" s="160" t="e">
        <f>JANUARI!#REF!</f>
        <v>#REF!</v>
      </c>
      <c r="C48" s="124" t="e">
        <f>JANUARI!#REF!</f>
        <v>#REF!</v>
      </c>
      <c r="D48" s="176" t="e">
        <f>JANUARI!#REF!</f>
        <v>#REF!</v>
      </c>
      <c r="E48" s="120" t="e">
        <f>JANUARI!#REF!</f>
        <v>#REF!</v>
      </c>
      <c r="F48" s="123" t="e">
        <f>JANUARI!#REF!</f>
        <v>#REF!</v>
      </c>
      <c r="G48" s="123" t="e">
        <f>JANUARI!#REF!</f>
        <v>#REF!</v>
      </c>
      <c r="H48" s="125" t="e">
        <f>JANUARI!#REF!</f>
        <v>#REF!</v>
      </c>
      <c r="I48" s="126" t="e">
        <f>JANUARI!#REF!</f>
        <v>#REF!</v>
      </c>
      <c r="J48" s="222" t="e">
        <f>IF(LEFT(JANUARI!#REF!,1)="V",JANUARI!#REF!+JANUARI!#REF!)</f>
        <v>#REF!</v>
      </c>
      <c r="K48" s="241" t="e">
        <f>JANUARI!#REF!</f>
        <v>#REF!</v>
      </c>
      <c r="L48" s="242" t="e">
        <f>JANUARI!#REF!</f>
        <v>#REF!</v>
      </c>
    </row>
    <row r="49" spans="1:12" ht="12.75" customHeight="1" x14ac:dyDescent="0.2">
      <c r="A49" s="717"/>
      <c r="B49" s="160" t="e">
        <f>JANUARI!#REF!</f>
        <v>#REF!</v>
      </c>
      <c r="C49" s="124" t="e">
        <f>JANUARI!#REF!</f>
        <v>#REF!</v>
      </c>
      <c r="D49" s="176" t="e">
        <f>JANUARI!#REF!</f>
        <v>#REF!</v>
      </c>
      <c r="E49" s="120" t="e">
        <f>JANUARI!#REF!</f>
        <v>#REF!</v>
      </c>
      <c r="F49" s="123" t="e">
        <f>JANUARI!#REF!</f>
        <v>#REF!</v>
      </c>
      <c r="G49" s="123" t="e">
        <f>JANUARI!#REF!</f>
        <v>#REF!</v>
      </c>
      <c r="H49" s="125" t="e">
        <f>JANUARI!#REF!</f>
        <v>#REF!</v>
      </c>
      <c r="I49" s="126" t="e">
        <f>JANUARI!#REF!</f>
        <v>#REF!</v>
      </c>
      <c r="J49" s="222" t="e">
        <f>IF(LEFT(JANUARI!#REF!,1)="V",JANUARI!#REF!+JANUARI!#REF!)</f>
        <v>#REF!</v>
      </c>
      <c r="K49" s="241" t="e">
        <f>JANUARI!#REF!</f>
        <v>#REF!</v>
      </c>
      <c r="L49" s="242" t="e">
        <f>JANUARI!#REF!</f>
        <v>#REF!</v>
      </c>
    </row>
    <row r="50" spans="1:12" ht="12.75" customHeight="1" x14ac:dyDescent="0.2">
      <c r="A50" s="717"/>
      <c r="B50" s="160" t="e">
        <f>JANUARI!#REF!</f>
        <v>#REF!</v>
      </c>
      <c r="C50" s="124" t="e">
        <f>JANUARI!#REF!</f>
        <v>#REF!</v>
      </c>
      <c r="D50" s="176" t="e">
        <f>JANUARI!#REF!</f>
        <v>#REF!</v>
      </c>
      <c r="E50" s="120" t="e">
        <f>JANUARI!#REF!</f>
        <v>#REF!</v>
      </c>
      <c r="F50" s="123" t="e">
        <f>JANUARI!#REF!</f>
        <v>#REF!</v>
      </c>
      <c r="G50" s="123" t="e">
        <f>JANUARI!#REF!</f>
        <v>#REF!</v>
      </c>
      <c r="H50" s="125" t="e">
        <f>JANUARI!#REF!</f>
        <v>#REF!</v>
      </c>
      <c r="I50" s="126" t="e">
        <f>JANUARI!#REF!</f>
        <v>#REF!</v>
      </c>
      <c r="J50" s="222" t="e">
        <f>IF(LEFT(JANUARI!#REF!,1)="V",JANUARI!#REF!+JANUARI!#REF!)</f>
        <v>#REF!</v>
      </c>
      <c r="K50" s="241" t="e">
        <f>JANUARI!#REF!</f>
        <v>#REF!</v>
      </c>
      <c r="L50" s="242" t="e">
        <f>JANUARI!#REF!</f>
        <v>#REF!</v>
      </c>
    </row>
    <row r="51" spans="1:12" ht="13.5" customHeight="1" thickBot="1" x14ac:dyDescent="0.25">
      <c r="A51" s="718"/>
      <c r="B51" s="161" t="e">
        <f>JANUARI!#REF!</f>
        <v>#REF!</v>
      </c>
      <c r="C51" s="131" t="e">
        <f>JANUARI!#REF!</f>
        <v>#REF!</v>
      </c>
      <c r="D51" s="178" t="e">
        <f>JANUARI!#REF!</f>
        <v>#REF!</v>
      </c>
      <c r="E51" s="127" t="e">
        <f>JANUARI!#REF!</f>
        <v>#REF!</v>
      </c>
      <c r="F51" s="130" t="e">
        <f>JANUARI!#REF!</f>
        <v>#REF!</v>
      </c>
      <c r="G51" s="130" t="e">
        <f>JANUARI!#REF!</f>
        <v>#REF!</v>
      </c>
      <c r="H51" s="132" t="e">
        <f>JANUARI!#REF!</f>
        <v>#REF!</v>
      </c>
      <c r="I51" s="133" t="e">
        <f>JANUARI!#REF!</f>
        <v>#REF!</v>
      </c>
      <c r="J51" s="224" t="e">
        <f>IF(LEFT(JANUARI!#REF!,1)="V",JANUARI!#REF!+JANUARI!#REF!)</f>
        <v>#REF!</v>
      </c>
      <c r="K51" s="243" t="e">
        <f>JANUARI!#REF!</f>
        <v>#REF!</v>
      </c>
      <c r="L51" s="244" t="e">
        <f>JANUARI!#REF!</f>
        <v>#REF!</v>
      </c>
    </row>
    <row r="52" spans="1:12" ht="12.75" customHeight="1" x14ac:dyDescent="0.2">
      <c r="A52" s="716" t="e">
        <f>JANUARI!#REF!</f>
        <v>#REF!</v>
      </c>
      <c r="B52" s="169" t="e">
        <f>JANUARI!#REF!</f>
        <v>#REF!</v>
      </c>
      <c r="C52" s="138" t="e">
        <f>JANUARI!#REF!</f>
        <v>#REF!</v>
      </c>
      <c r="D52" s="179" t="e">
        <f>JANUARI!#REF!</f>
        <v>#REF!</v>
      </c>
      <c r="E52" s="134" t="e">
        <f>JANUARI!#REF!</f>
        <v>#REF!</v>
      </c>
      <c r="F52" s="137" t="e">
        <f>JANUARI!#REF!</f>
        <v>#REF!</v>
      </c>
      <c r="G52" s="137" t="e">
        <f>JANUARI!#REF!</f>
        <v>#REF!</v>
      </c>
      <c r="H52" s="139" t="e">
        <f>JANUARI!#REF!</f>
        <v>#REF!</v>
      </c>
      <c r="I52" s="140" t="e">
        <f>JANUARI!#REF!</f>
        <v>#REF!</v>
      </c>
      <c r="J52" s="221" t="e">
        <f>IF(LEFT(JANUARI!#REF!,1)="V",JANUARI!#REF!+JANUARI!#REF!)</f>
        <v>#REF!</v>
      </c>
      <c r="K52" s="247" t="e">
        <f>JANUARI!#REF!</f>
        <v>#REF!</v>
      </c>
      <c r="L52" s="248" t="e">
        <f>JANUARI!#REF!</f>
        <v>#REF!</v>
      </c>
    </row>
    <row r="53" spans="1:12" ht="12.75" customHeight="1" x14ac:dyDescent="0.2">
      <c r="A53" s="717"/>
      <c r="B53" s="160" t="e">
        <f>JANUARI!#REF!</f>
        <v>#REF!</v>
      </c>
      <c r="C53" s="124" t="e">
        <f>JANUARI!#REF!</f>
        <v>#REF!</v>
      </c>
      <c r="D53" s="176" t="e">
        <f>JANUARI!#REF!</f>
        <v>#REF!</v>
      </c>
      <c r="E53" s="120" t="e">
        <f>JANUARI!#REF!</f>
        <v>#REF!</v>
      </c>
      <c r="F53" s="123" t="e">
        <f>JANUARI!#REF!</f>
        <v>#REF!</v>
      </c>
      <c r="G53" s="123" t="e">
        <f>JANUARI!#REF!</f>
        <v>#REF!</v>
      </c>
      <c r="H53" s="125" t="e">
        <f>JANUARI!#REF!</f>
        <v>#REF!</v>
      </c>
      <c r="I53" s="126" t="e">
        <f>JANUARI!#REF!</f>
        <v>#REF!</v>
      </c>
      <c r="J53" s="222" t="e">
        <f>IF(LEFT(JANUARI!#REF!,1)="V",JANUARI!#REF!+JANUARI!#REF!)</f>
        <v>#REF!</v>
      </c>
      <c r="K53" s="241" t="e">
        <f>JANUARI!#REF!</f>
        <v>#REF!</v>
      </c>
      <c r="L53" s="242" t="e">
        <f>JANUARI!#REF!</f>
        <v>#REF!</v>
      </c>
    </row>
    <row r="54" spans="1:12" ht="12.75" customHeight="1" x14ac:dyDescent="0.2">
      <c r="A54" s="717"/>
      <c r="B54" s="160" t="e">
        <f>JANUARI!#REF!</f>
        <v>#REF!</v>
      </c>
      <c r="C54" s="124" t="e">
        <f>JANUARI!#REF!</f>
        <v>#REF!</v>
      </c>
      <c r="D54" s="176" t="e">
        <f>JANUARI!#REF!</f>
        <v>#REF!</v>
      </c>
      <c r="E54" s="120" t="e">
        <f>JANUARI!#REF!</f>
        <v>#REF!</v>
      </c>
      <c r="F54" s="123" t="e">
        <f>JANUARI!#REF!</f>
        <v>#REF!</v>
      </c>
      <c r="G54" s="123" t="e">
        <f>JANUARI!#REF!</f>
        <v>#REF!</v>
      </c>
      <c r="H54" s="125" t="e">
        <f>JANUARI!#REF!</f>
        <v>#REF!</v>
      </c>
      <c r="I54" s="126" t="e">
        <f>JANUARI!#REF!</f>
        <v>#REF!</v>
      </c>
      <c r="J54" s="222" t="e">
        <f>IF(LEFT(JANUARI!#REF!,1)="V",JANUARI!#REF!+JANUARI!#REF!)</f>
        <v>#REF!</v>
      </c>
      <c r="K54" s="241" t="e">
        <f>JANUARI!#REF!</f>
        <v>#REF!</v>
      </c>
      <c r="L54" s="242" t="e">
        <f>JANUARI!#REF!</f>
        <v>#REF!</v>
      </c>
    </row>
    <row r="55" spans="1:12" ht="12.75" customHeight="1" x14ac:dyDescent="0.2">
      <c r="A55" s="717"/>
      <c r="B55" s="160" t="e">
        <f>JANUARI!#REF!</f>
        <v>#REF!</v>
      </c>
      <c r="C55" s="124" t="e">
        <f>JANUARI!#REF!</f>
        <v>#REF!</v>
      </c>
      <c r="D55" s="176" t="e">
        <f>JANUARI!#REF!</f>
        <v>#REF!</v>
      </c>
      <c r="E55" s="120" t="e">
        <f>JANUARI!#REF!</f>
        <v>#REF!</v>
      </c>
      <c r="F55" s="123" t="e">
        <f>JANUARI!#REF!</f>
        <v>#REF!</v>
      </c>
      <c r="G55" s="123" t="e">
        <f>JANUARI!#REF!</f>
        <v>#REF!</v>
      </c>
      <c r="H55" s="125" t="e">
        <f>JANUARI!#REF!</f>
        <v>#REF!</v>
      </c>
      <c r="I55" s="126" t="e">
        <f>JANUARI!#REF!</f>
        <v>#REF!</v>
      </c>
      <c r="J55" s="222" t="e">
        <f>IF(LEFT(JANUARI!#REF!,1)="V",JANUARI!#REF!+JANUARI!#REF!)</f>
        <v>#REF!</v>
      </c>
      <c r="K55" s="241" t="e">
        <f>JANUARI!#REF!</f>
        <v>#REF!</v>
      </c>
      <c r="L55" s="242" t="e">
        <f>JANUARI!#REF!</f>
        <v>#REF!</v>
      </c>
    </row>
    <row r="56" spans="1:12" ht="13.5" customHeight="1" thickBot="1" x14ac:dyDescent="0.25">
      <c r="A56" s="718"/>
      <c r="B56" s="168" t="e">
        <f>JANUARI!#REF!</f>
        <v>#REF!</v>
      </c>
      <c r="C56" s="145" t="e">
        <f>JANUARI!#REF!</f>
        <v>#REF!</v>
      </c>
      <c r="D56" s="177" t="e">
        <f>JANUARI!#REF!</f>
        <v>#REF!</v>
      </c>
      <c r="E56" s="141" t="e">
        <f>JANUARI!#REF!</f>
        <v>#REF!</v>
      </c>
      <c r="F56" s="144" t="e">
        <f>JANUARI!#REF!</f>
        <v>#REF!</v>
      </c>
      <c r="G56" s="144" t="e">
        <f>JANUARI!#REF!</f>
        <v>#REF!</v>
      </c>
      <c r="H56" s="146" t="e">
        <f>JANUARI!#REF!</f>
        <v>#REF!</v>
      </c>
      <c r="I56" s="147" t="e">
        <f>JANUARI!#REF!</f>
        <v>#REF!</v>
      </c>
      <c r="J56" s="224" t="e">
        <f>IF(LEFT(JANUARI!#REF!,1)="V",JANUARI!#REF!+JANUARI!#REF!)</f>
        <v>#REF!</v>
      </c>
      <c r="K56" s="245" t="e">
        <f>JANUARI!#REF!</f>
        <v>#REF!</v>
      </c>
      <c r="L56" s="246" t="e">
        <f>JANUARI!#REF!</f>
        <v>#REF!</v>
      </c>
    </row>
    <row r="57" spans="1:12" ht="12.75" customHeight="1" x14ac:dyDescent="0.2">
      <c r="A57" s="716" t="e">
        <f>JANUARI!#REF!</f>
        <v>#REF!</v>
      </c>
      <c r="B57" s="159" t="e">
        <f>JANUARI!#REF!</f>
        <v>#REF!</v>
      </c>
      <c r="C57" s="117" t="e">
        <f>JANUARI!#REF!</f>
        <v>#REF!</v>
      </c>
      <c r="D57" s="175" t="e">
        <f>JANUARI!#REF!</f>
        <v>#REF!</v>
      </c>
      <c r="E57" s="113" t="e">
        <f>JANUARI!#REF!</f>
        <v>#REF!</v>
      </c>
      <c r="F57" s="116" t="e">
        <f>JANUARI!#REF!</f>
        <v>#REF!</v>
      </c>
      <c r="G57" s="116" t="e">
        <f>JANUARI!#REF!</f>
        <v>#REF!</v>
      </c>
      <c r="H57" s="118" t="e">
        <f>JANUARI!#REF!</f>
        <v>#REF!</v>
      </c>
      <c r="I57" s="119" t="e">
        <f>JANUARI!#REF!</f>
        <v>#REF!</v>
      </c>
      <c r="J57" s="225" t="e">
        <f>IF(LEFT(JANUARI!#REF!,1)="V",JANUARI!#REF!+JANUARI!#REF!)</f>
        <v>#REF!</v>
      </c>
      <c r="K57" s="239" t="e">
        <f>JANUARI!#REF!</f>
        <v>#REF!</v>
      </c>
      <c r="L57" s="240" t="e">
        <f>JANUARI!#REF!</f>
        <v>#REF!</v>
      </c>
    </row>
    <row r="58" spans="1:12" ht="12.75" customHeight="1" x14ac:dyDescent="0.2">
      <c r="A58" s="717"/>
      <c r="B58" s="160" t="e">
        <f>JANUARI!#REF!</f>
        <v>#REF!</v>
      </c>
      <c r="C58" s="124" t="e">
        <f>JANUARI!#REF!</f>
        <v>#REF!</v>
      </c>
      <c r="D58" s="176" t="e">
        <f>JANUARI!#REF!</f>
        <v>#REF!</v>
      </c>
      <c r="E58" s="120" t="e">
        <f>JANUARI!#REF!</f>
        <v>#REF!</v>
      </c>
      <c r="F58" s="123" t="e">
        <f>JANUARI!#REF!</f>
        <v>#REF!</v>
      </c>
      <c r="G58" s="123" t="e">
        <f>JANUARI!#REF!</f>
        <v>#REF!</v>
      </c>
      <c r="H58" s="125" t="e">
        <f>JANUARI!#REF!</f>
        <v>#REF!</v>
      </c>
      <c r="I58" s="126" t="e">
        <f>JANUARI!#REF!</f>
        <v>#REF!</v>
      </c>
      <c r="J58" s="222" t="e">
        <f>IF(LEFT(JANUARI!#REF!,1)="V",JANUARI!#REF!+JANUARI!#REF!)</f>
        <v>#REF!</v>
      </c>
      <c r="K58" s="241" t="e">
        <f>JANUARI!#REF!</f>
        <v>#REF!</v>
      </c>
      <c r="L58" s="242" t="e">
        <f>JANUARI!#REF!</f>
        <v>#REF!</v>
      </c>
    </row>
    <row r="59" spans="1:12" ht="12.75" customHeight="1" x14ac:dyDescent="0.2">
      <c r="A59" s="717"/>
      <c r="B59" s="160" t="e">
        <f>JANUARI!#REF!</f>
        <v>#REF!</v>
      </c>
      <c r="C59" s="124" t="e">
        <f>JANUARI!#REF!</f>
        <v>#REF!</v>
      </c>
      <c r="D59" s="176" t="e">
        <f>JANUARI!#REF!</f>
        <v>#REF!</v>
      </c>
      <c r="E59" s="120" t="e">
        <f>JANUARI!#REF!</f>
        <v>#REF!</v>
      </c>
      <c r="F59" s="123" t="e">
        <f>JANUARI!#REF!</f>
        <v>#REF!</v>
      </c>
      <c r="G59" s="123" t="e">
        <f>JANUARI!#REF!</f>
        <v>#REF!</v>
      </c>
      <c r="H59" s="125" t="e">
        <f>JANUARI!#REF!</f>
        <v>#REF!</v>
      </c>
      <c r="I59" s="126" t="e">
        <f>JANUARI!#REF!</f>
        <v>#REF!</v>
      </c>
      <c r="J59" s="222" t="e">
        <f>IF(LEFT(JANUARI!#REF!,1)="V",JANUARI!#REF!+JANUARI!#REF!)</f>
        <v>#REF!</v>
      </c>
      <c r="K59" s="241" t="e">
        <f>JANUARI!#REF!</f>
        <v>#REF!</v>
      </c>
      <c r="L59" s="242" t="e">
        <f>JANUARI!#REF!</f>
        <v>#REF!</v>
      </c>
    </row>
    <row r="60" spans="1:12" ht="12.75" customHeight="1" x14ac:dyDescent="0.2">
      <c r="A60" s="717"/>
      <c r="B60" s="160" t="e">
        <f>JANUARI!#REF!</f>
        <v>#REF!</v>
      </c>
      <c r="C60" s="124" t="e">
        <f>JANUARI!#REF!</f>
        <v>#REF!</v>
      </c>
      <c r="D60" s="176" t="e">
        <f>JANUARI!#REF!</f>
        <v>#REF!</v>
      </c>
      <c r="E60" s="120" t="e">
        <f>JANUARI!#REF!</f>
        <v>#REF!</v>
      </c>
      <c r="F60" s="123" t="e">
        <f>JANUARI!#REF!</f>
        <v>#REF!</v>
      </c>
      <c r="G60" s="123" t="e">
        <f>JANUARI!#REF!</f>
        <v>#REF!</v>
      </c>
      <c r="H60" s="125" t="e">
        <f>JANUARI!#REF!</f>
        <v>#REF!</v>
      </c>
      <c r="I60" s="126" t="e">
        <f>JANUARI!#REF!</f>
        <v>#REF!</v>
      </c>
      <c r="J60" s="222" t="e">
        <f>IF(LEFT(JANUARI!#REF!,1)="V",JANUARI!#REF!+JANUARI!#REF!)</f>
        <v>#REF!</v>
      </c>
      <c r="K60" s="241" t="e">
        <f>JANUARI!#REF!</f>
        <v>#REF!</v>
      </c>
      <c r="L60" s="242" t="e">
        <f>JANUARI!#REF!</f>
        <v>#REF!</v>
      </c>
    </row>
    <row r="61" spans="1:12" ht="13.5" customHeight="1" thickBot="1" x14ac:dyDescent="0.25">
      <c r="A61" s="718"/>
      <c r="B61" s="161" t="e">
        <f>JANUARI!#REF!</f>
        <v>#REF!</v>
      </c>
      <c r="C61" s="131" t="e">
        <f>JANUARI!#REF!</f>
        <v>#REF!</v>
      </c>
      <c r="D61" s="178" t="e">
        <f>JANUARI!#REF!</f>
        <v>#REF!</v>
      </c>
      <c r="E61" s="127" t="e">
        <f>JANUARI!#REF!</f>
        <v>#REF!</v>
      </c>
      <c r="F61" s="130" t="e">
        <f>JANUARI!#REF!</f>
        <v>#REF!</v>
      </c>
      <c r="G61" s="130" t="e">
        <f>JANUARI!#REF!</f>
        <v>#REF!</v>
      </c>
      <c r="H61" s="132" t="e">
        <f>JANUARI!#REF!</f>
        <v>#REF!</v>
      </c>
      <c r="I61" s="133" t="e">
        <f>JANUARI!#REF!</f>
        <v>#REF!</v>
      </c>
      <c r="J61" s="223" t="e">
        <f>IF(LEFT(JANUARI!#REF!,1)="V",JANUARI!#REF!+JANUARI!#REF!)</f>
        <v>#REF!</v>
      </c>
      <c r="K61" s="243" t="e">
        <f>JANUARI!#REF!</f>
        <v>#REF!</v>
      </c>
      <c r="L61" s="244" t="e">
        <f>JANUARI!#REF!</f>
        <v>#REF!</v>
      </c>
    </row>
    <row r="62" spans="1:12" ht="12.75" customHeight="1" x14ac:dyDescent="0.2">
      <c r="A62" s="716" t="e">
        <f>JANUARI!#REF!</f>
        <v>#REF!</v>
      </c>
      <c r="B62" s="169" t="e">
        <f>JANUARI!#REF!</f>
        <v>#REF!</v>
      </c>
      <c r="C62" s="138" t="e">
        <f>JANUARI!#REF!</f>
        <v>#REF!</v>
      </c>
      <c r="D62" s="179" t="e">
        <f>JANUARI!#REF!</f>
        <v>#REF!</v>
      </c>
      <c r="E62" s="134" t="e">
        <f>JANUARI!#REF!</f>
        <v>#REF!</v>
      </c>
      <c r="F62" s="137" t="e">
        <f>JANUARI!#REF!</f>
        <v>#REF!</v>
      </c>
      <c r="G62" s="137" t="e">
        <f>JANUARI!#REF!</f>
        <v>#REF!</v>
      </c>
      <c r="H62" s="139" t="e">
        <f>JANUARI!#REF!</f>
        <v>#REF!</v>
      </c>
      <c r="I62" s="140" t="e">
        <f>JANUARI!#REF!</f>
        <v>#REF!</v>
      </c>
      <c r="J62" s="221" t="e">
        <f>IF(LEFT(JANUARI!#REF!,1)="V",JANUARI!#REF!+JANUARI!#REF!)</f>
        <v>#REF!</v>
      </c>
      <c r="K62" s="247" t="e">
        <f>JANUARI!#REF!</f>
        <v>#REF!</v>
      </c>
      <c r="L62" s="248" t="e">
        <f>JANUARI!#REF!</f>
        <v>#REF!</v>
      </c>
    </row>
    <row r="63" spans="1:12" ht="12.75" customHeight="1" x14ac:dyDescent="0.2">
      <c r="A63" s="717"/>
      <c r="B63" s="160" t="e">
        <f>JANUARI!#REF!</f>
        <v>#REF!</v>
      </c>
      <c r="C63" s="124" t="e">
        <f>JANUARI!#REF!</f>
        <v>#REF!</v>
      </c>
      <c r="D63" s="176" t="e">
        <f>JANUARI!#REF!</f>
        <v>#REF!</v>
      </c>
      <c r="E63" s="120" t="e">
        <f>JANUARI!#REF!</f>
        <v>#REF!</v>
      </c>
      <c r="F63" s="123" t="e">
        <f>JANUARI!#REF!</f>
        <v>#REF!</v>
      </c>
      <c r="G63" s="123" t="e">
        <f>JANUARI!#REF!</f>
        <v>#REF!</v>
      </c>
      <c r="H63" s="125" t="e">
        <f>JANUARI!#REF!</f>
        <v>#REF!</v>
      </c>
      <c r="I63" s="126" t="e">
        <f>JANUARI!#REF!</f>
        <v>#REF!</v>
      </c>
      <c r="J63" s="222" t="e">
        <f>IF(LEFT(JANUARI!#REF!,1)="V",JANUARI!#REF!+JANUARI!#REF!)</f>
        <v>#REF!</v>
      </c>
      <c r="K63" s="241" t="e">
        <f>JANUARI!#REF!</f>
        <v>#REF!</v>
      </c>
      <c r="L63" s="242" t="e">
        <f>JANUARI!#REF!</f>
        <v>#REF!</v>
      </c>
    </row>
    <row r="64" spans="1:12" ht="12.75" customHeight="1" x14ac:dyDescent="0.2">
      <c r="A64" s="717"/>
      <c r="B64" s="160" t="e">
        <f>JANUARI!#REF!</f>
        <v>#REF!</v>
      </c>
      <c r="C64" s="124" t="e">
        <f>JANUARI!#REF!</f>
        <v>#REF!</v>
      </c>
      <c r="D64" s="176" t="e">
        <f>JANUARI!#REF!</f>
        <v>#REF!</v>
      </c>
      <c r="E64" s="120" t="e">
        <f>JANUARI!#REF!</f>
        <v>#REF!</v>
      </c>
      <c r="F64" s="123" t="e">
        <f>JANUARI!#REF!</f>
        <v>#REF!</v>
      </c>
      <c r="G64" s="123" t="e">
        <f>JANUARI!#REF!</f>
        <v>#REF!</v>
      </c>
      <c r="H64" s="125" t="e">
        <f>JANUARI!#REF!</f>
        <v>#REF!</v>
      </c>
      <c r="I64" s="126" t="e">
        <f>JANUARI!#REF!</f>
        <v>#REF!</v>
      </c>
      <c r="J64" s="222" t="e">
        <f>IF(LEFT(JANUARI!#REF!,1)="V",JANUARI!#REF!+JANUARI!#REF!)</f>
        <v>#REF!</v>
      </c>
      <c r="K64" s="241" t="e">
        <f>JANUARI!#REF!</f>
        <v>#REF!</v>
      </c>
      <c r="L64" s="242" t="e">
        <f>JANUARI!#REF!</f>
        <v>#REF!</v>
      </c>
    </row>
    <row r="65" spans="1:12" ht="12.75" customHeight="1" x14ac:dyDescent="0.2">
      <c r="A65" s="717"/>
      <c r="B65" s="160" t="e">
        <f>JANUARI!#REF!</f>
        <v>#REF!</v>
      </c>
      <c r="C65" s="124" t="e">
        <f>JANUARI!#REF!</f>
        <v>#REF!</v>
      </c>
      <c r="D65" s="176" t="e">
        <f>JANUARI!#REF!</f>
        <v>#REF!</v>
      </c>
      <c r="E65" s="120" t="e">
        <f>JANUARI!#REF!</f>
        <v>#REF!</v>
      </c>
      <c r="F65" s="123" t="e">
        <f>JANUARI!#REF!</f>
        <v>#REF!</v>
      </c>
      <c r="G65" s="123" t="e">
        <f>JANUARI!#REF!</f>
        <v>#REF!</v>
      </c>
      <c r="H65" s="125" t="e">
        <f>JANUARI!#REF!</f>
        <v>#REF!</v>
      </c>
      <c r="I65" s="126" t="e">
        <f>JANUARI!#REF!</f>
        <v>#REF!</v>
      </c>
      <c r="J65" s="222" t="e">
        <f>IF(LEFT(JANUARI!#REF!,1)="V",JANUARI!#REF!+JANUARI!#REF!)</f>
        <v>#REF!</v>
      </c>
      <c r="K65" s="241" t="e">
        <f>JANUARI!#REF!</f>
        <v>#REF!</v>
      </c>
      <c r="L65" s="242" t="e">
        <f>JANUARI!#REF!</f>
        <v>#REF!</v>
      </c>
    </row>
    <row r="66" spans="1:12" ht="13.5" customHeight="1" thickBot="1" x14ac:dyDescent="0.25">
      <c r="A66" s="718"/>
      <c r="B66" s="168" t="e">
        <f>JANUARI!#REF!</f>
        <v>#REF!</v>
      </c>
      <c r="C66" s="145" t="e">
        <f>JANUARI!#REF!</f>
        <v>#REF!</v>
      </c>
      <c r="D66" s="177" t="e">
        <f>JANUARI!#REF!</f>
        <v>#REF!</v>
      </c>
      <c r="E66" s="141" t="e">
        <f>JANUARI!#REF!</f>
        <v>#REF!</v>
      </c>
      <c r="F66" s="144" t="e">
        <f>JANUARI!#REF!</f>
        <v>#REF!</v>
      </c>
      <c r="G66" s="144" t="e">
        <f>JANUARI!#REF!</f>
        <v>#REF!</v>
      </c>
      <c r="H66" s="146" t="e">
        <f>JANUARI!#REF!</f>
        <v>#REF!</v>
      </c>
      <c r="I66" s="147" t="e">
        <f>JANUARI!#REF!</f>
        <v>#REF!</v>
      </c>
      <c r="J66" s="224" t="e">
        <f>IF(LEFT(JANUARI!#REF!,1)="V",JANUARI!#REF!+JANUARI!#REF!)</f>
        <v>#REF!</v>
      </c>
      <c r="K66" s="245" t="e">
        <f>JANUARI!#REF!</f>
        <v>#REF!</v>
      </c>
      <c r="L66" s="246" t="e">
        <f>JANUARI!#REF!</f>
        <v>#REF!</v>
      </c>
    </row>
    <row r="67" spans="1:12" ht="12.75" customHeight="1" x14ac:dyDescent="0.2">
      <c r="A67" s="716" t="e">
        <f>JANUARI!#REF!</f>
        <v>#REF!</v>
      </c>
      <c r="B67" s="159" t="e">
        <f>JANUARI!#REF!</f>
        <v>#REF!</v>
      </c>
      <c r="C67" s="117" t="e">
        <f>JANUARI!#REF!</f>
        <v>#REF!</v>
      </c>
      <c r="D67" s="175" t="e">
        <f>JANUARI!#REF!</f>
        <v>#REF!</v>
      </c>
      <c r="E67" s="113" t="e">
        <f>JANUARI!#REF!</f>
        <v>#REF!</v>
      </c>
      <c r="F67" s="116" t="e">
        <f>JANUARI!#REF!</f>
        <v>#REF!</v>
      </c>
      <c r="G67" s="116" t="e">
        <f>JANUARI!#REF!</f>
        <v>#REF!</v>
      </c>
      <c r="H67" s="118" t="e">
        <f>JANUARI!#REF!</f>
        <v>#REF!</v>
      </c>
      <c r="I67" s="119" t="e">
        <f>JANUARI!#REF!</f>
        <v>#REF!</v>
      </c>
      <c r="J67" s="225" t="e">
        <f>IF(LEFT(JANUARI!#REF!,1)="V",JANUARI!#REF!+JANUARI!#REF!)</f>
        <v>#REF!</v>
      </c>
      <c r="K67" s="239" t="e">
        <f>JANUARI!#REF!</f>
        <v>#REF!</v>
      </c>
      <c r="L67" s="240" t="e">
        <f>JANUARI!#REF!</f>
        <v>#REF!</v>
      </c>
    </row>
    <row r="68" spans="1:12" ht="12.75" customHeight="1" x14ac:dyDescent="0.2">
      <c r="A68" s="717"/>
      <c r="B68" s="160" t="e">
        <f>JANUARI!#REF!</f>
        <v>#REF!</v>
      </c>
      <c r="C68" s="124" t="e">
        <f>JANUARI!#REF!</f>
        <v>#REF!</v>
      </c>
      <c r="D68" s="176" t="e">
        <f>JANUARI!#REF!</f>
        <v>#REF!</v>
      </c>
      <c r="E68" s="120" t="e">
        <f>JANUARI!#REF!</f>
        <v>#REF!</v>
      </c>
      <c r="F68" s="123" t="e">
        <f>JANUARI!#REF!</f>
        <v>#REF!</v>
      </c>
      <c r="G68" s="123" t="e">
        <f>JANUARI!#REF!</f>
        <v>#REF!</v>
      </c>
      <c r="H68" s="125" t="e">
        <f>JANUARI!#REF!</f>
        <v>#REF!</v>
      </c>
      <c r="I68" s="126" t="e">
        <f>JANUARI!#REF!</f>
        <v>#REF!</v>
      </c>
      <c r="J68" s="222" t="e">
        <f>IF(LEFT(JANUARI!#REF!,1)="V",JANUARI!#REF!+JANUARI!#REF!)</f>
        <v>#REF!</v>
      </c>
      <c r="K68" s="241" t="e">
        <f>JANUARI!#REF!</f>
        <v>#REF!</v>
      </c>
      <c r="L68" s="242" t="e">
        <f>JANUARI!#REF!</f>
        <v>#REF!</v>
      </c>
    </row>
    <row r="69" spans="1:12" ht="12.75" customHeight="1" x14ac:dyDescent="0.2">
      <c r="A69" s="717"/>
      <c r="B69" s="160" t="e">
        <f>JANUARI!#REF!</f>
        <v>#REF!</v>
      </c>
      <c r="C69" s="124" t="e">
        <f>JANUARI!#REF!</f>
        <v>#REF!</v>
      </c>
      <c r="D69" s="176" t="e">
        <f>JANUARI!#REF!</f>
        <v>#REF!</v>
      </c>
      <c r="E69" s="120" t="e">
        <f>JANUARI!#REF!</f>
        <v>#REF!</v>
      </c>
      <c r="F69" s="123" t="e">
        <f>JANUARI!#REF!</f>
        <v>#REF!</v>
      </c>
      <c r="G69" s="123" t="e">
        <f>JANUARI!#REF!</f>
        <v>#REF!</v>
      </c>
      <c r="H69" s="125" t="e">
        <f>JANUARI!#REF!</f>
        <v>#REF!</v>
      </c>
      <c r="I69" s="126" t="e">
        <f>JANUARI!#REF!</f>
        <v>#REF!</v>
      </c>
      <c r="J69" s="222" t="e">
        <f>IF(LEFT(JANUARI!#REF!,1)="V",JANUARI!#REF!+JANUARI!#REF!)</f>
        <v>#REF!</v>
      </c>
      <c r="K69" s="241" t="e">
        <f>JANUARI!#REF!</f>
        <v>#REF!</v>
      </c>
      <c r="L69" s="242" t="e">
        <f>JANUARI!#REF!</f>
        <v>#REF!</v>
      </c>
    </row>
    <row r="70" spans="1:12" ht="12.75" customHeight="1" x14ac:dyDescent="0.2">
      <c r="A70" s="717"/>
      <c r="B70" s="160" t="e">
        <f>JANUARI!#REF!</f>
        <v>#REF!</v>
      </c>
      <c r="C70" s="124" t="e">
        <f>JANUARI!#REF!</f>
        <v>#REF!</v>
      </c>
      <c r="D70" s="176" t="e">
        <f>JANUARI!#REF!</f>
        <v>#REF!</v>
      </c>
      <c r="E70" s="120" t="e">
        <f>JANUARI!#REF!</f>
        <v>#REF!</v>
      </c>
      <c r="F70" s="123" t="e">
        <f>JANUARI!#REF!</f>
        <v>#REF!</v>
      </c>
      <c r="G70" s="123" t="e">
        <f>JANUARI!#REF!</f>
        <v>#REF!</v>
      </c>
      <c r="H70" s="125" t="e">
        <f>JANUARI!#REF!</f>
        <v>#REF!</v>
      </c>
      <c r="I70" s="126" t="e">
        <f>JANUARI!#REF!</f>
        <v>#REF!</v>
      </c>
      <c r="J70" s="222" t="e">
        <f>IF(LEFT(JANUARI!#REF!,1)="V",JANUARI!#REF!+JANUARI!#REF!)</f>
        <v>#REF!</v>
      </c>
      <c r="K70" s="241" t="e">
        <f>JANUARI!#REF!</f>
        <v>#REF!</v>
      </c>
      <c r="L70" s="242" t="e">
        <f>JANUARI!#REF!</f>
        <v>#REF!</v>
      </c>
    </row>
    <row r="71" spans="1:12" ht="13.5" customHeight="1" thickBot="1" x14ac:dyDescent="0.25">
      <c r="A71" s="718"/>
      <c r="B71" s="161" t="e">
        <f>JANUARI!#REF!</f>
        <v>#REF!</v>
      </c>
      <c r="C71" s="131" t="e">
        <f>JANUARI!#REF!</f>
        <v>#REF!</v>
      </c>
      <c r="D71" s="178" t="e">
        <f>JANUARI!#REF!</f>
        <v>#REF!</v>
      </c>
      <c r="E71" s="127" t="e">
        <f>JANUARI!#REF!</f>
        <v>#REF!</v>
      </c>
      <c r="F71" s="130" t="e">
        <f>JANUARI!#REF!</f>
        <v>#REF!</v>
      </c>
      <c r="G71" s="130" t="e">
        <f>JANUARI!#REF!</f>
        <v>#REF!</v>
      </c>
      <c r="H71" s="132" t="e">
        <f>JANUARI!#REF!</f>
        <v>#REF!</v>
      </c>
      <c r="I71" s="133" t="e">
        <f>JANUARI!#REF!</f>
        <v>#REF!</v>
      </c>
      <c r="J71" s="223" t="e">
        <f>IF(LEFT(JANUARI!#REF!,1)="V",JANUARI!#REF!+JANUARI!#REF!)</f>
        <v>#REF!</v>
      </c>
      <c r="K71" s="243" t="e">
        <f>JANUARI!#REF!</f>
        <v>#REF!</v>
      </c>
      <c r="L71" s="244" t="e">
        <f>JANUARI!#REF!</f>
        <v>#REF!</v>
      </c>
    </row>
    <row r="72" spans="1:12" ht="12.75" customHeight="1" x14ac:dyDescent="0.2">
      <c r="A72" s="716" t="e">
        <f>JANUARI!#REF!</f>
        <v>#REF!</v>
      </c>
      <c r="B72" s="169" t="e">
        <f>JANUARI!#REF!</f>
        <v>#REF!</v>
      </c>
      <c r="C72" s="138" t="e">
        <f>JANUARI!#REF!</f>
        <v>#REF!</v>
      </c>
      <c r="D72" s="179" t="e">
        <f>JANUARI!#REF!</f>
        <v>#REF!</v>
      </c>
      <c r="E72" s="134" t="e">
        <f>JANUARI!#REF!</f>
        <v>#REF!</v>
      </c>
      <c r="F72" s="137" t="e">
        <f>JANUARI!#REF!</f>
        <v>#REF!</v>
      </c>
      <c r="G72" s="137" t="e">
        <f>JANUARI!#REF!</f>
        <v>#REF!</v>
      </c>
      <c r="H72" s="139" t="e">
        <f>JANUARI!#REF!</f>
        <v>#REF!</v>
      </c>
      <c r="I72" s="140" t="e">
        <f>JANUARI!#REF!</f>
        <v>#REF!</v>
      </c>
      <c r="J72" s="221" t="e">
        <f>IF(LEFT(JANUARI!#REF!,1)="V",JANUARI!#REF!+JANUARI!#REF!)</f>
        <v>#REF!</v>
      </c>
      <c r="K72" s="239" t="e">
        <f>JANUARI!#REF!</f>
        <v>#REF!</v>
      </c>
      <c r="L72" s="240" t="e">
        <f>JANUARI!#REF!</f>
        <v>#REF!</v>
      </c>
    </row>
    <row r="73" spans="1:12" ht="12.75" customHeight="1" x14ac:dyDescent="0.2">
      <c r="A73" s="717"/>
      <c r="B73" s="160" t="e">
        <f>JANUARI!#REF!</f>
        <v>#REF!</v>
      </c>
      <c r="C73" s="124" t="e">
        <f>JANUARI!#REF!</f>
        <v>#REF!</v>
      </c>
      <c r="D73" s="176" t="e">
        <f>JANUARI!#REF!</f>
        <v>#REF!</v>
      </c>
      <c r="E73" s="120" t="e">
        <f>JANUARI!#REF!</f>
        <v>#REF!</v>
      </c>
      <c r="F73" s="123" t="e">
        <f>JANUARI!#REF!</f>
        <v>#REF!</v>
      </c>
      <c r="G73" s="123" t="e">
        <f>JANUARI!#REF!</f>
        <v>#REF!</v>
      </c>
      <c r="H73" s="125" t="e">
        <f>JANUARI!#REF!</f>
        <v>#REF!</v>
      </c>
      <c r="I73" s="126" t="e">
        <f>JANUARI!#REF!</f>
        <v>#REF!</v>
      </c>
      <c r="J73" s="222" t="e">
        <f>IF(LEFT(JANUARI!#REF!,1)="V",JANUARI!#REF!+JANUARI!#REF!)</f>
        <v>#REF!</v>
      </c>
      <c r="K73" s="241" t="e">
        <f>JANUARI!#REF!</f>
        <v>#REF!</v>
      </c>
      <c r="L73" s="242" t="e">
        <f>JANUARI!#REF!</f>
        <v>#REF!</v>
      </c>
    </row>
    <row r="74" spans="1:12" ht="12.75" customHeight="1" x14ac:dyDescent="0.2">
      <c r="A74" s="717"/>
      <c r="B74" s="160" t="e">
        <f>JANUARI!#REF!</f>
        <v>#REF!</v>
      </c>
      <c r="C74" s="124" t="e">
        <f>JANUARI!#REF!</f>
        <v>#REF!</v>
      </c>
      <c r="D74" s="176" t="e">
        <f>JANUARI!#REF!</f>
        <v>#REF!</v>
      </c>
      <c r="E74" s="120" t="e">
        <f>JANUARI!#REF!</f>
        <v>#REF!</v>
      </c>
      <c r="F74" s="123" t="e">
        <f>JANUARI!#REF!</f>
        <v>#REF!</v>
      </c>
      <c r="G74" s="123" t="e">
        <f>JANUARI!#REF!</f>
        <v>#REF!</v>
      </c>
      <c r="H74" s="125" t="e">
        <f>JANUARI!#REF!</f>
        <v>#REF!</v>
      </c>
      <c r="I74" s="126" t="e">
        <f>JANUARI!#REF!</f>
        <v>#REF!</v>
      </c>
      <c r="J74" s="222" t="e">
        <f>IF(LEFT(JANUARI!#REF!,1)="V",JANUARI!#REF!+JANUARI!#REF!)</f>
        <v>#REF!</v>
      </c>
      <c r="K74" s="241" t="e">
        <f>JANUARI!#REF!</f>
        <v>#REF!</v>
      </c>
      <c r="L74" s="242" t="e">
        <f>JANUARI!#REF!</f>
        <v>#REF!</v>
      </c>
    </row>
    <row r="75" spans="1:12" ht="12.75" customHeight="1" x14ac:dyDescent="0.2">
      <c r="A75" s="717"/>
      <c r="B75" s="160" t="e">
        <f>JANUARI!#REF!</f>
        <v>#REF!</v>
      </c>
      <c r="C75" s="124" t="e">
        <f>JANUARI!#REF!</f>
        <v>#REF!</v>
      </c>
      <c r="D75" s="176" t="e">
        <f>JANUARI!#REF!</f>
        <v>#REF!</v>
      </c>
      <c r="E75" s="120" t="e">
        <f>JANUARI!#REF!</f>
        <v>#REF!</v>
      </c>
      <c r="F75" s="123" t="e">
        <f>JANUARI!#REF!</f>
        <v>#REF!</v>
      </c>
      <c r="G75" s="123" t="e">
        <f>JANUARI!#REF!</f>
        <v>#REF!</v>
      </c>
      <c r="H75" s="125" t="e">
        <f>JANUARI!#REF!</f>
        <v>#REF!</v>
      </c>
      <c r="I75" s="126" t="e">
        <f>JANUARI!#REF!</f>
        <v>#REF!</v>
      </c>
      <c r="J75" s="222" t="e">
        <f>IF(LEFT(JANUARI!#REF!,1)="V",JANUARI!#REF!+JANUARI!#REF!)</f>
        <v>#REF!</v>
      </c>
      <c r="K75" s="241" t="e">
        <f>JANUARI!#REF!</f>
        <v>#REF!</v>
      </c>
      <c r="L75" s="242" t="e">
        <f>JANUARI!#REF!</f>
        <v>#REF!</v>
      </c>
    </row>
    <row r="76" spans="1:12" ht="13.5" customHeight="1" thickBot="1" x14ac:dyDescent="0.25">
      <c r="A76" s="718"/>
      <c r="B76" s="168" t="e">
        <f>JANUARI!#REF!</f>
        <v>#REF!</v>
      </c>
      <c r="C76" s="145" t="e">
        <f>JANUARI!#REF!</f>
        <v>#REF!</v>
      </c>
      <c r="D76" s="177" t="e">
        <f>JANUARI!#REF!</f>
        <v>#REF!</v>
      </c>
      <c r="E76" s="141" t="e">
        <f>JANUARI!#REF!</f>
        <v>#REF!</v>
      </c>
      <c r="F76" s="144" t="e">
        <f>JANUARI!#REF!</f>
        <v>#REF!</v>
      </c>
      <c r="G76" s="144" t="e">
        <f>JANUARI!#REF!</f>
        <v>#REF!</v>
      </c>
      <c r="H76" s="146" t="e">
        <f>JANUARI!#REF!</f>
        <v>#REF!</v>
      </c>
      <c r="I76" s="147" t="e">
        <f>JANUARI!#REF!</f>
        <v>#REF!</v>
      </c>
      <c r="J76" s="224" t="e">
        <f>IF(LEFT(JANUARI!#REF!,1)="V",JANUARI!#REF!+JANUARI!#REF!)</f>
        <v>#REF!</v>
      </c>
      <c r="K76" s="243" t="e">
        <f>JANUARI!#REF!</f>
        <v>#REF!</v>
      </c>
      <c r="L76" s="244" t="e">
        <f>JANUARI!#REF!</f>
        <v>#REF!</v>
      </c>
    </row>
    <row r="77" spans="1:12" ht="12.75" customHeight="1" x14ac:dyDescent="0.2">
      <c r="A77" s="716" t="e">
        <f>JANUARI!#REF!</f>
        <v>#REF!</v>
      </c>
      <c r="B77" s="159" t="e">
        <f>JANUARI!#REF!</f>
        <v>#REF!</v>
      </c>
      <c r="C77" s="117" t="e">
        <f>JANUARI!#REF!</f>
        <v>#REF!</v>
      </c>
      <c r="D77" s="175" t="e">
        <f>JANUARI!#REF!</f>
        <v>#REF!</v>
      </c>
      <c r="E77" s="113" t="e">
        <f>JANUARI!#REF!</f>
        <v>#REF!</v>
      </c>
      <c r="F77" s="116" t="e">
        <f>JANUARI!#REF!</f>
        <v>#REF!</v>
      </c>
      <c r="G77" s="116" t="e">
        <f>JANUARI!#REF!</f>
        <v>#REF!</v>
      </c>
      <c r="H77" s="118" t="e">
        <f>JANUARI!#REF!</f>
        <v>#REF!</v>
      </c>
      <c r="I77" s="119" t="e">
        <f>JANUARI!#REF!</f>
        <v>#REF!</v>
      </c>
      <c r="J77" s="221" t="e">
        <f>IF(LEFT(JANUARI!#REF!,1)="V",JANUARI!#REF!+JANUARI!#REF!)</f>
        <v>#REF!</v>
      </c>
      <c r="K77" s="239" t="e">
        <f>JANUARI!#REF!</f>
        <v>#REF!</v>
      </c>
      <c r="L77" s="240" t="e">
        <f>JANUARI!#REF!</f>
        <v>#REF!</v>
      </c>
    </row>
    <row r="78" spans="1:12" ht="12.75" customHeight="1" x14ac:dyDescent="0.2">
      <c r="A78" s="717"/>
      <c r="B78" s="160" t="e">
        <f>JANUARI!#REF!</f>
        <v>#REF!</v>
      </c>
      <c r="C78" s="124" t="e">
        <f>JANUARI!#REF!</f>
        <v>#REF!</v>
      </c>
      <c r="D78" s="176" t="e">
        <f>JANUARI!#REF!</f>
        <v>#REF!</v>
      </c>
      <c r="E78" s="120" t="e">
        <f>JANUARI!#REF!</f>
        <v>#REF!</v>
      </c>
      <c r="F78" s="123" t="e">
        <f>JANUARI!#REF!</f>
        <v>#REF!</v>
      </c>
      <c r="G78" s="123" t="e">
        <f>JANUARI!#REF!</f>
        <v>#REF!</v>
      </c>
      <c r="H78" s="125" t="e">
        <f>JANUARI!#REF!</f>
        <v>#REF!</v>
      </c>
      <c r="I78" s="126" t="e">
        <f>JANUARI!#REF!</f>
        <v>#REF!</v>
      </c>
      <c r="J78" s="222" t="e">
        <f>IF(LEFT(JANUARI!#REF!,1)="V",JANUARI!#REF!+JANUARI!#REF!)</f>
        <v>#REF!</v>
      </c>
      <c r="K78" s="241" t="e">
        <f>JANUARI!#REF!</f>
        <v>#REF!</v>
      </c>
      <c r="L78" s="242" t="e">
        <f>JANUARI!#REF!</f>
        <v>#REF!</v>
      </c>
    </row>
    <row r="79" spans="1:12" ht="12.75" customHeight="1" x14ac:dyDescent="0.2">
      <c r="A79" s="717"/>
      <c r="B79" s="160" t="e">
        <f>JANUARI!#REF!</f>
        <v>#REF!</v>
      </c>
      <c r="C79" s="124" t="e">
        <f>JANUARI!#REF!</f>
        <v>#REF!</v>
      </c>
      <c r="D79" s="176" t="e">
        <f>JANUARI!#REF!</f>
        <v>#REF!</v>
      </c>
      <c r="E79" s="120" t="e">
        <f>JANUARI!#REF!</f>
        <v>#REF!</v>
      </c>
      <c r="F79" s="123" t="e">
        <f>JANUARI!#REF!</f>
        <v>#REF!</v>
      </c>
      <c r="G79" s="123" t="e">
        <f>JANUARI!#REF!</f>
        <v>#REF!</v>
      </c>
      <c r="H79" s="125" t="e">
        <f>JANUARI!#REF!</f>
        <v>#REF!</v>
      </c>
      <c r="I79" s="126" t="e">
        <f>JANUARI!#REF!</f>
        <v>#REF!</v>
      </c>
      <c r="J79" s="222" t="e">
        <f>IF(LEFT(JANUARI!#REF!,1)="V",JANUARI!#REF!+JANUARI!#REF!)</f>
        <v>#REF!</v>
      </c>
      <c r="K79" s="241" t="e">
        <f>JANUARI!#REF!</f>
        <v>#REF!</v>
      </c>
      <c r="L79" s="242" t="e">
        <f>JANUARI!#REF!</f>
        <v>#REF!</v>
      </c>
    </row>
    <row r="80" spans="1:12" ht="12.75" customHeight="1" x14ac:dyDescent="0.2">
      <c r="A80" s="717"/>
      <c r="B80" s="160" t="e">
        <f>JANUARI!#REF!</f>
        <v>#REF!</v>
      </c>
      <c r="C80" s="124" t="e">
        <f>JANUARI!#REF!</f>
        <v>#REF!</v>
      </c>
      <c r="D80" s="176" t="e">
        <f>JANUARI!#REF!</f>
        <v>#REF!</v>
      </c>
      <c r="E80" s="120" t="e">
        <f>JANUARI!#REF!</f>
        <v>#REF!</v>
      </c>
      <c r="F80" s="123" t="e">
        <f>JANUARI!#REF!</f>
        <v>#REF!</v>
      </c>
      <c r="G80" s="123" t="e">
        <f>JANUARI!#REF!</f>
        <v>#REF!</v>
      </c>
      <c r="H80" s="125" t="e">
        <f>JANUARI!#REF!</f>
        <v>#REF!</v>
      </c>
      <c r="I80" s="126" t="e">
        <f>JANUARI!#REF!</f>
        <v>#REF!</v>
      </c>
      <c r="J80" s="222" t="e">
        <f>IF(LEFT(JANUARI!#REF!,1)="V",JANUARI!#REF!+JANUARI!#REF!)</f>
        <v>#REF!</v>
      </c>
      <c r="K80" s="241" t="e">
        <f>JANUARI!#REF!</f>
        <v>#REF!</v>
      </c>
      <c r="L80" s="242" t="e">
        <f>JANUARI!#REF!</f>
        <v>#REF!</v>
      </c>
    </row>
    <row r="81" spans="1:12" ht="13.5" customHeight="1" thickBot="1" x14ac:dyDescent="0.25">
      <c r="A81" s="718"/>
      <c r="B81" s="161" t="e">
        <f>JANUARI!#REF!</f>
        <v>#REF!</v>
      </c>
      <c r="C81" s="131" t="e">
        <f>JANUARI!#REF!</f>
        <v>#REF!</v>
      </c>
      <c r="D81" s="178" t="e">
        <f>JANUARI!#REF!</f>
        <v>#REF!</v>
      </c>
      <c r="E81" s="127" t="e">
        <f>JANUARI!#REF!</f>
        <v>#REF!</v>
      </c>
      <c r="F81" s="130" t="e">
        <f>JANUARI!#REF!</f>
        <v>#REF!</v>
      </c>
      <c r="G81" s="130" t="e">
        <f>JANUARI!#REF!</f>
        <v>#REF!</v>
      </c>
      <c r="H81" s="132" t="e">
        <f>JANUARI!#REF!</f>
        <v>#REF!</v>
      </c>
      <c r="I81" s="133" t="e">
        <f>JANUARI!#REF!</f>
        <v>#REF!</v>
      </c>
      <c r="J81" s="224" t="e">
        <f>IF(LEFT(JANUARI!#REF!,1)="V",JANUARI!#REF!+JANUARI!#REF!)</f>
        <v>#REF!</v>
      </c>
      <c r="K81" s="243" t="e">
        <f>JANUARI!#REF!</f>
        <v>#REF!</v>
      </c>
      <c r="L81" s="244" t="e">
        <f>JANUARI!#REF!</f>
        <v>#REF!</v>
      </c>
    </row>
    <row r="82" spans="1:12" ht="12.75" customHeight="1" x14ac:dyDescent="0.2">
      <c r="A82" s="716" t="e">
        <f>JANUARI!#REF!</f>
        <v>#REF!</v>
      </c>
      <c r="B82" s="169" t="e">
        <f>JANUARI!#REF!</f>
        <v>#REF!</v>
      </c>
      <c r="C82" s="138" t="e">
        <f>JANUARI!#REF!</f>
        <v>#REF!</v>
      </c>
      <c r="D82" s="179" t="e">
        <f>JANUARI!#REF!</f>
        <v>#REF!</v>
      </c>
      <c r="E82" s="134" t="e">
        <f>JANUARI!#REF!</f>
        <v>#REF!</v>
      </c>
      <c r="F82" s="137" t="e">
        <f>JANUARI!#REF!</f>
        <v>#REF!</v>
      </c>
      <c r="G82" s="137" t="e">
        <f>JANUARI!#REF!</f>
        <v>#REF!</v>
      </c>
      <c r="H82" s="139" t="e">
        <f>JANUARI!#REF!</f>
        <v>#REF!</v>
      </c>
      <c r="I82" s="140" t="e">
        <f>JANUARI!#REF!</f>
        <v>#REF!</v>
      </c>
      <c r="J82" s="221" t="e">
        <f>IF(LEFT(JANUARI!#REF!,1)="V",JANUARI!#REF!+JANUARI!#REF!)</f>
        <v>#REF!</v>
      </c>
      <c r="K82" s="239" t="e">
        <f>JANUARI!#REF!</f>
        <v>#REF!</v>
      </c>
      <c r="L82" s="240" t="e">
        <f>JANUARI!#REF!</f>
        <v>#REF!</v>
      </c>
    </row>
    <row r="83" spans="1:12" ht="12.75" customHeight="1" x14ac:dyDescent="0.2">
      <c r="A83" s="717"/>
      <c r="B83" s="160" t="e">
        <f>JANUARI!#REF!</f>
        <v>#REF!</v>
      </c>
      <c r="C83" s="124" t="e">
        <f>JANUARI!#REF!</f>
        <v>#REF!</v>
      </c>
      <c r="D83" s="176" t="e">
        <f>JANUARI!#REF!</f>
        <v>#REF!</v>
      </c>
      <c r="E83" s="120" t="e">
        <f>JANUARI!#REF!</f>
        <v>#REF!</v>
      </c>
      <c r="F83" s="123" t="e">
        <f>JANUARI!#REF!</f>
        <v>#REF!</v>
      </c>
      <c r="G83" s="123" t="e">
        <f>JANUARI!#REF!</f>
        <v>#REF!</v>
      </c>
      <c r="H83" s="125" t="e">
        <f>JANUARI!#REF!</f>
        <v>#REF!</v>
      </c>
      <c r="I83" s="126" t="e">
        <f>JANUARI!#REF!</f>
        <v>#REF!</v>
      </c>
      <c r="J83" s="222" t="e">
        <f>IF(LEFT(JANUARI!#REF!,1)="V",JANUARI!#REF!+JANUARI!#REF!)</f>
        <v>#REF!</v>
      </c>
      <c r="K83" s="241" t="e">
        <f>JANUARI!#REF!</f>
        <v>#REF!</v>
      </c>
      <c r="L83" s="242" t="e">
        <f>JANUARI!#REF!</f>
        <v>#REF!</v>
      </c>
    </row>
    <row r="84" spans="1:12" ht="12.75" customHeight="1" x14ac:dyDescent="0.2">
      <c r="A84" s="717"/>
      <c r="B84" s="160" t="e">
        <f>JANUARI!#REF!</f>
        <v>#REF!</v>
      </c>
      <c r="C84" s="124" t="e">
        <f>JANUARI!#REF!</f>
        <v>#REF!</v>
      </c>
      <c r="D84" s="176" t="e">
        <f>JANUARI!#REF!</f>
        <v>#REF!</v>
      </c>
      <c r="E84" s="120" t="e">
        <f>JANUARI!#REF!</f>
        <v>#REF!</v>
      </c>
      <c r="F84" s="123" t="e">
        <f>JANUARI!#REF!</f>
        <v>#REF!</v>
      </c>
      <c r="G84" s="123" t="e">
        <f>JANUARI!#REF!</f>
        <v>#REF!</v>
      </c>
      <c r="H84" s="125" t="e">
        <f>JANUARI!#REF!</f>
        <v>#REF!</v>
      </c>
      <c r="I84" s="126" t="e">
        <f>JANUARI!#REF!</f>
        <v>#REF!</v>
      </c>
      <c r="J84" s="222" t="e">
        <f>IF(LEFT(JANUARI!#REF!,1)="V",JANUARI!#REF!+JANUARI!#REF!)</f>
        <v>#REF!</v>
      </c>
      <c r="K84" s="241" t="e">
        <f>JANUARI!#REF!</f>
        <v>#REF!</v>
      </c>
      <c r="L84" s="242" t="e">
        <f>JANUARI!#REF!</f>
        <v>#REF!</v>
      </c>
    </row>
    <row r="85" spans="1:12" ht="12.75" customHeight="1" x14ac:dyDescent="0.2">
      <c r="A85" s="717"/>
      <c r="B85" s="160" t="e">
        <f>JANUARI!#REF!</f>
        <v>#REF!</v>
      </c>
      <c r="C85" s="124" t="e">
        <f>JANUARI!#REF!</f>
        <v>#REF!</v>
      </c>
      <c r="D85" s="176" t="e">
        <f>JANUARI!#REF!</f>
        <v>#REF!</v>
      </c>
      <c r="E85" s="120" t="e">
        <f>JANUARI!#REF!</f>
        <v>#REF!</v>
      </c>
      <c r="F85" s="123" t="e">
        <f>JANUARI!#REF!</f>
        <v>#REF!</v>
      </c>
      <c r="G85" s="123" t="e">
        <f>JANUARI!#REF!</f>
        <v>#REF!</v>
      </c>
      <c r="H85" s="125" t="e">
        <f>JANUARI!#REF!</f>
        <v>#REF!</v>
      </c>
      <c r="I85" s="126" t="e">
        <f>JANUARI!#REF!</f>
        <v>#REF!</v>
      </c>
      <c r="J85" s="222" t="e">
        <f>IF(LEFT(JANUARI!#REF!,1)="V",JANUARI!#REF!+JANUARI!#REF!)</f>
        <v>#REF!</v>
      </c>
      <c r="K85" s="241" t="e">
        <f>JANUARI!#REF!</f>
        <v>#REF!</v>
      </c>
      <c r="L85" s="242" t="e">
        <f>JANUARI!#REF!</f>
        <v>#REF!</v>
      </c>
    </row>
    <row r="86" spans="1:12" ht="13.5" customHeight="1" thickBot="1" x14ac:dyDescent="0.25">
      <c r="A86" s="718"/>
      <c r="B86" s="168" t="e">
        <f>JANUARI!#REF!</f>
        <v>#REF!</v>
      </c>
      <c r="C86" s="145" t="e">
        <f>JANUARI!#REF!</f>
        <v>#REF!</v>
      </c>
      <c r="D86" s="177" t="e">
        <f>JANUARI!#REF!</f>
        <v>#REF!</v>
      </c>
      <c r="E86" s="141" t="e">
        <f>JANUARI!#REF!</f>
        <v>#REF!</v>
      </c>
      <c r="F86" s="144" t="e">
        <f>JANUARI!#REF!</f>
        <v>#REF!</v>
      </c>
      <c r="G86" s="144" t="e">
        <f>JANUARI!#REF!</f>
        <v>#REF!</v>
      </c>
      <c r="H86" s="146" t="e">
        <f>JANUARI!#REF!</f>
        <v>#REF!</v>
      </c>
      <c r="I86" s="147" t="e">
        <f>JANUARI!#REF!</f>
        <v>#REF!</v>
      </c>
      <c r="J86" s="224" t="e">
        <f>IF(LEFT(JANUARI!#REF!,1)="V",JANUARI!#REF!+JANUARI!#REF!)</f>
        <v>#REF!</v>
      </c>
      <c r="K86" s="243" t="e">
        <f>JANUARI!#REF!</f>
        <v>#REF!</v>
      </c>
      <c r="L86" s="244" t="e">
        <f>JANUARI!#REF!</f>
        <v>#REF!</v>
      </c>
    </row>
    <row r="87" spans="1:12" ht="12.75" customHeight="1" x14ac:dyDescent="0.2">
      <c r="A87" s="716" t="e">
        <f>JANUARI!#REF!</f>
        <v>#REF!</v>
      </c>
      <c r="B87" s="159" t="e">
        <f>JANUARI!#REF!</f>
        <v>#REF!</v>
      </c>
      <c r="C87" s="117" t="e">
        <f>JANUARI!#REF!</f>
        <v>#REF!</v>
      </c>
      <c r="D87" s="175" t="e">
        <f>JANUARI!#REF!</f>
        <v>#REF!</v>
      </c>
      <c r="E87" s="113" t="e">
        <f>JANUARI!#REF!</f>
        <v>#REF!</v>
      </c>
      <c r="F87" s="116" t="e">
        <f>JANUARI!#REF!</f>
        <v>#REF!</v>
      </c>
      <c r="G87" s="116" t="e">
        <f>JANUARI!#REF!</f>
        <v>#REF!</v>
      </c>
      <c r="H87" s="118" t="e">
        <f>JANUARI!#REF!</f>
        <v>#REF!</v>
      </c>
      <c r="I87" s="119" t="e">
        <f>JANUARI!#REF!</f>
        <v>#REF!</v>
      </c>
      <c r="J87" s="225" t="e">
        <f>IF(LEFT(JANUARI!#REF!,1)="V",JANUARI!#REF!+JANUARI!#REF!)</f>
        <v>#REF!</v>
      </c>
      <c r="K87" s="247" t="e">
        <f>JANUARI!#REF!</f>
        <v>#REF!</v>
      </c>
      <c r="L87" s="248" t="e">
        <f>JANUARI!#REF!</f>
        <v>#REF!</v>
      </c>
    </row>
    <row r="88" spans="1:12" ht="12.75" customHeight="1" x14ac:dyDescent="0.2">
      <c r="A88" s="717"/>
      <c r="B88" s="160" t="e">
        <f>JANUARI!#REF!</f>
        <v>#REF!</v>
      </c>
      <c r="C88" s="124" t="e">
        <f>JANUARI!#REF!</f>
        <v>#REF!</v>
      </c>
      <c r="D88" s="176" t="e">
        <f>JANUARI!#REF!</f>
        <v>#REF!</v>
      </c>
      <c r="E88" s="120" t="e">
        <f>JANUARI!#REF!</f>
        <v>#REF!</v>
      </c>
      <c r="F88" s="123" t="e">
        <f>JANUARI!#REF!</f>
        <v>#REF!</v>
      </c>
      <c r="G88" s="123" t="e">
        <f>JANUARI!#REF!</f>
        <v>#REF!</v>
      </c>
      <c r="H88" s="125" t="e">
        <f>JANUARI!#REF!</f>
        <v>#REF!</v>
      </c>
      <c r="I88" s="126" t="e">
        <f>JANUARI!#REF!</f>
        <v>#REF!</v>
      </c>
      <c r="J88" s="222" t="e">
        <f>IF(LEFT(JANUARI!#REF!,1)="V",JANUARI!#REF!+JANUARI!#REF!)</f>
        <v>#REF!</v>
      </c>
      <c r="K88" s="241" t="e">
        <f>JANUARI!#REF!</f>
        <v>#REF!</v>
      </c>
      <c r="L88" s="242" t="e">
        <f>JANUARI!#REF!</f>
        <v>#REF!</v>
      </c>
    </row>
    <row r="89" spans="1:12" ht="12.75" customHeight="1" x14ac:dyDescent="0.2">
      <c r="A89" s="717"/>
      <c r="B89" s="160" t="e">
        <f>JANUARI!#REF!</f>
        <v>#REF!</v>
      </c>
      <c r="C89" s="124" t="e">
        <f>JANUARI!#REF!</f>
        <v>#REF!</v>
      </c>
      <c r="D89" s="176" t="e">
        <f>JANUARI!#REF!</f>
        <v>#REF!</v>
      </c>
      <c r="E89" s="120" t="e">
        <f>JANUARI!#REF!</f>
        <v>#REF!</v>
      </c>
      <c r="F89" s="123" t="e">
        <f>JANUARI!#REF!</f>
        <v>#REF!</v>
      </c>
      <c r="G89" s="123" t="e">
        <f>JANUARI!#REF!</f>
        <v>#REF!</v>
      </c>
      <c r="H89" s="125" t="e">
        <f>JANUARI!#REF!</f>
        <v>#REF!</v>
      </c>
      <c r="I89" s="126" t="e">
        <f>JANUARI!#REF!</f>
        <v>#REF!</v>
      </c>
      <c r="J89" s="222" t="e">
        <f>IF(LEFT(JANUARI!#REF!,1)="V",JANUARI!#REF!+JANUARI!#REF!)</f>
        <v>#REF!</v>
      </c>
      <c r="K89" s="241" t="e">
        <f>JANUARI!#REF!</f>
        <v>#REF!</v>
      </c>
      <c r="L89" s="242" t="e">
        <f>JANUARI!#REF!</f>
        <v>#REF!</v>
      </c>
    </row>
    <row r="90" spans="1:12" ht="12.75" customHeight="1" x14ac:dyDescent="0.2">
      <c r="A90" s="717"/>
      <c r="B90" s="160" t="e">
        <f>JANUARI!#REF!</f>
        <v>#REF!</v>
      </c>
      <c r="C90" s="124" t="e">
        <f>JANUARI!#REF!</f>
        <v>#REF!</v>
      </c>
      <c r="D90" s="176" t="e">
        <f>JANUARI!#REF!</f>
        <v>#REF!</v>
      </c>
      <c r="E90" s="120" t="e">
        <f>JANUARI!#REF!</f>
        <v>#REF!</v>
      </c>
      <c r="F90" s="123" t="e">
        <f>JANUARI!#REF!</f>
        <v>#REF!</v>
      </c>
      <c r="G90" s="123" t="e">
        <f>JANUARI!#REF!</f>
        <v>#REF!</v>
      </c>
      <c r="H90" s="125" t="e">
        <f>JANUARI!#REF!</f>
        <v>#REF!</v>
      </c>
      <c r="I90" s="126" t="e">
        <f>JANUARI!#REF!</f>
        <v>#REF!</v>
      </c>
      <c r="J90" s="222" t="e">
        <f>IF(LEFT(JANUARI!#REF!,1)="V",JANUARI!#REF!+JANUARI!#REF!)</f>
        <v>#REF!</v>
      </c>
      <c r="K90" s="241" t="e">
        <f>JANUARI!#REF!</f>
        <v>#REF!</v>
      </c>
      <c r="L90" s="242" t="e">
        <f>JANUARI!#REF!</f>
        <v>#REF!</v>
      </c>
    </row>
    <row r="91" spans="1:12" ht="13.5" customHeight="1" thickBot="1" x14ac:dyDescent="0.25">
      <c r="A91" s="718"/>
      <c r="B91" s="161" t="e">
        <f>JANUARI!#REF!</f>
        <v>#REF!</v>
      </c>
      <c r="C91" s="131" t="e">
        <f>JANUARI!#REF!</f>
        <v>#REF!</v>
      </c>
      <c r="D91" s="178" t="e">
        <f>JANUARI!#REF!</f>
        <v>#REF!</v>
      </c>
      <c r="E91" s="127" t="e">
        <f>JANUARI!#REF!</f>
        <v>#REF!</v>
      </c>
      <c r="F91" s="130" t="e">
        <f>JANUARI!#REF!</f>
        <v>#REF!</v>
      </c>
      <c r="G91" s="130" t="e">
        <f>JANUARI!#REF!</f>
        <v>#REF!</v>
      </c>
      <c r="H91" s="132" t="e">
        <f>JANUARI!#REF!</f>
        <v>#REF!</v>
      </c>
      <c r="I91" s="133" t="e">
        <f>JANUARI!#REF!</f>
        <v>#REF!</v>
      </c>
      <c r="J91" s="223" t="e">
        <f>IF(LEFT(JANUARI!#REF!,1)="V",JANUARI!#REF!+JANUARI!#REF!)</f>
        <v>#REF!</v>
      </c>
      <c r="K91" s="245" t="e">
        <f>JANUARI!#REF!</f>
        <v>#REF!</v>
      </c>
      <c r="L91" s="246" t="e">
        <f>JANUARI!#REF!</f>
        <v>#REF!</v>
      </c>
    </row>
    <row r="92" spans="1:12" ht="12.75" customHeight="1" x14ac:dyDescent="0.2">
      <c r="A92" s="716" t="e">
        <f>JANUARI!#REF!</f>
        <v>#REF!</v>
      </c>
      <c r="B92" s="159" t="e">
        <f>JANUARI!#REF!</f>
        <v>#REF!</v>
      </c>
      <c r="C92" s="117" t="e">
        <f>JANUARI!#REF!</f>
        <v>#REF!</v>
      </c>
      <c r="D92" s="175" t="e">
        <f>JANUARI!#REF!</f>
        <v>#REF!</v>
      </c>
      <c r="E92" s="113" t="e">
        <f>JANUARI!#REF!</f>
        <v>#REF!</v>
      </c>
      <c r="F92" s="116" t="e">
        <f>JANUARI!#REF!</f>
        <v>#REF!</v>
      </c>
      <c r="G92" s="116" t="e">
        <f>JANUARI!#REF!</f>
        <v>#REF!</v>
      </c>
      <c r="H92" s="118" t="e">
        <f>JANUARI!#REF!</f>
        <v>#REF!</v>
      </c>
      <c r="I92" s="119" t="e">
        <f>JANUARI!#REF!</f>
        <v>#REF!</v>
      </c>
      <c r="J92" s="221" t="e">
        <f>IF(LEFT(JANUARI!#REF!,1)="V",JANUARI!#REF!+JANUARI!#REF!)</f>
        <v>#REF!</v>
      </c>
      <c r="K92" s="239" t="e">
        <f>JANUARI!#REF!</f>
        <v>#REF!</v>
      </c>
      <c r="L92" s="240" t="e">
        <f>JANUARI!#REF!</f>
        <v>#REF!</v>
      </c>
    </row>
    <row r="93" spans="1:12" ht="12.75" customHeight="1" x14ac:dyDescent="0.2">
      <c r="A93" s="717"/>
      <c r="B93" s="160" t="e">
        <f>JANUARI!#REF!</f>
        <v>#REF!</v>
      </c>
      <c r="C93" s="124" t="e">
        <f>JANUARI!#REF!</f>
        <v>#REF!</v>
      </c>
      <c r="D93" s="176" t="e">
        <f>JANUARI!#REF!</f>
        <v>#REF!</v>
      </c>
      <c r="E93" s="120" t="e">
        <f>JANUARI!#REF!</f>
        <v>#REF!</v>
      </c>
      <c r="F93" s="123" t="e">
        <f>JANUARI!#REF!</f>
        <v>#REF!</v>
      </c>
      <c r="G93" s="123" t="e">
        <f>JANUARI!#REF!</f>
        <v>#REF!</v>
      </c>
      <c r="H93" s="125" t="e">
        <f>JANUARI!#REF!</f>
        <v>#REF!</v>
      </c>
      <c r="I93" s="126" t="e">
        <f>JANUARI!#REF!</f>
        <v>#REF!</v>
      </c>
      <c r="J93" s="222" t="e">
        <f>IF(LEFT(JANUARI!#REF!,1)="V",JANUARI!#REF!+JANUARI!#REF!)</f>
        <v>#REF!</v>
      </c>
      <c r="K93" s="241" t="e">
        <f>JANUARI!#REF!</f>
        <v>#REF!</v>
      </c>
      <c r="L93" s="242" t="e">
        <f>JANUARI!#REF!</f>
        <v>#REF!</v>
      </c>
    </row>
    <row r="94" spans="1:12" ht="12.75" customHeight="1" x14ac:dyDescent="0.2">
      <c r="A94" s="717"/>
      <c r="B94" s="160" t="e">
        <f>JANUARI!#REF!</f>
        <v>#REF!</v>
      </c>
      <c r="C94" s="124" t="e">
        <f>JANUARI!#REF!</f>
        <v>#REF!</v>
      </c>
      <c r="D94" s="176" t="e">
        <f>JANUARI!#REF!</f>
        <v>#REF!</v>
      </c>
      <c r="E94" s="120" t="e">
        <f>JANUARI!#REF!</f>
        <v>#REF!</v>
      </c>
      <c r="F94" s="123" t="e">
        <f>JANUARI!#REF!</f>
        <v>#REF!</v>
      </c>
      <c r="G94" s="123" t="e">
        <f>JANUARI!#REF!</f>
        <v>#REF!</v>
      </c>
      <c r="H94" s="125" t="e">
        <f>JANUARI!#REF!</f>
        <v>#REF!</v>
      </c>
      <c r="I94" s="126" t="e">
        <f>JANUARI!#REF!</f>
        <v>#REF!</v>
      </c>
      <c r="J94" s="222" t="e">
        <f>IF(LEFT(JANUARI!#REF!,1)="V",JANUARI!#REF!+JANUARI!#REF!)</f>
        <v>#REF!</v>
      </c>
      <c r="K94" s="241" t="e">
        <f>JANUARI!#REF!</f>
        <v>#REF!</v>
      </c>
      <c r="L94" s="242" t="e">
        <f>JANUARI!#REF!</f>
        <v>#REF!</v>
      </c>
    </row>
    <row r="95" spans="1:12" ht="12.75" customHeight="1" x14ac:dyDescent="0.2">
      <c r="A95" s="717"/>
      <c r="B95" s="160" t="e">
        <f>JANUARI!#REF!</f>
        <v>#REF!</v>
      </c>
      <c r="C95" s="124" t="e">
        <f>JANUARI!#REF!</f>
        <v>#REF!</v>
      </c>
      <c r="D95" s="176" t="e">
        <f>JANUARI!#REF!</f>
        <v>#REF!</v>
      </c>
      <c r="E95" s="120" t="e">
        <f>JANUARI!#REF!</f>
        <v>#REF!</v>
      </c>
      <c r="F95" s="123" t="e">
        <f>JANUARI!#REF!</f>
        <v>#REF!</v>
      </c>
      <c r="G95" s="123" t="e">
        <f>JANUARI!#REF!</f>
        <v>#REF!</v>
      </c>
      <c r="H95" s="125" t="e">
        <f>JANUARI!#REF!</f>
        <v>#REF!</v>
      </c>
      <c r="I95" s="126" t="e">
        <f>JANUARI!#REF!</f>
        <v>#REF!</v>
      </c>
      <c r="J95" s="222" t="e">
        <f>IF(LEFT(JANUARI!#REF!,1)="V",JANUARI!#REF!+JANUARI!#REF!)</f>
        <v>#REF!</v>
      </c>
      <c r="K95" s="241" t="e">
        <f>JANUARI!#REF!</f>
        <v>#REF!</v>
      </c>
      <c r="L95" s="242" t="e">
        <f>JANUARI!#REF!</f>
        <v>#REF!</v>
      </c>
    </row>
    <row r="96" spans="1:12" ht="13.5" customHeight="1" thickBot="1" x14ac:dyDescent="0.25">
      <c r="A96" s="718"/>
      <c r="B96" s="161" t="e">
        <f>JANUARI!#REF!</f>
        <v>#REF!</v>
      </c>
      <c r="C96" s="131" t="e">
        <f>JANUARI!#REF!</f>
        <v>#REF!</v>
      </c>
      <c r="D96" s="178" t="e">
        <f>JANUARI!#REF!</f>
        <v>#REF!</v>
      </c>
      <c r="E96" s="127" t="e">
        <f>JANUARI!#REF!</f>
        <v>#REF!</v>
      </c>
      <c r="F96" s="130" t="e">
        <f>JANUARI!#REF!</f>
        <v>#REF!</v>
      </c>
      <c r="G96" s="130" t="e">
        <f>JANUARI!#REF!</f>
        <v>#REF!</v>
      </c>
      <c r="H96" s="132" t="e">
        <f>JANUARI!#REF!</f>
        <v>#REF!</v>
      </c>
      <c r="I96" s="133" t="e">
        <f>JANUARI!#REF!</f>
        <v>#REF!</v>
      </c>
      <c r="J96" s="224" t="e">
        <f>IF(LEFT(JANUARI!#REF!,1)="V",JANUARI!#REF!+JANUARI!#REF!)</f>
        <v>#REF!</v>
      </c>
      <c r="K96" s="243" t="e">
        <f>JANUARI!#REF!</f>
        <v>#REF!</v>
      </c>
      <c r="L96" s="244" t="e">
        <f>JANUARI!#REF!</f>
        <v>#REF!</v>
      </c>
    </row>
    <row r="97" spans="1:12" ht="12.75" customHeight="1" x14ac:dyDescent="0.2">
      <c r="A97" s="716" t="e">
        <f>JANUARI!#REF!</f>
        <v>#REF!</v>
      </c>
      <c r="B97" s="159" t="e">
        <f>JANUARI!#REF!</f>
        <v>#REF!</v>
      </c>
      <c r="C97" s="117" t="e">
        <f>JANUARI!#REF!</f>
        <v>#REF!</v>
      </c>
      <c r="D97" s="175" t="e">
        <f>JANUARI!#REF!</f>
        <v>#REF!</v>
      </c>
      <c r="E97" s="113" t="e">
        <f>JANUARI!#REF!</f>
        <v>#REF!</v>
      </c>
      <c r="F97" s="116" t="e">
        <f>JANUARI!#REF!</f>
        <v>#REF!</v>
      </c>
      <c r="G97" s="116" t="e">
        <f>JANUARI!#REF!</f>
        <v>#REF!</v>
      </c>
      <c r="H97" s="118" t="e">
        <f>JANUARI!#REF!</f>
        <v>#REF!</v>
      </c>
      <c r="I97" s="119" t="e">
        <f>JANUARI!#REF!</f>
        <v>#REF!</v>
      </c>
      <c r="J97" s="221" t="e">
        <f>IF(LEFT(JANUARI!#REF!,1)="V",JANUARI!#REF!+JANUARI!#REF!)</f>
        <v>#REF!</v>
      </c>
      <c r="K97" s="239" t="e">
        <f>JANUARI!#REF!</f>
        <v>#REF!</v>
      </c>
      <c r="L97" s="240" t="e">
        <f>JANUARI!#REF!</f>
        <v>#REF!</v>
      </c>
    </row>
    <row r="98" spans="1:12" ht="12.75" customHeight="1" x14ac:dyDescent="0.2">
      <c r="A98" s="717"/>
      <c r="B98" s="160" t="e">
        <f>JANUARI!#REF!</f>
        <v>#REF!</v>
      </c>
      <c r="C98" s="124" t="e">
        <f>JANUARI!#REF!</f>
        <v>#REF!</v>
      </c>
      <c r="D98" s="176" t="e">
        <f>JANUARI!#REF!</f>
        <v>#REF!</v>
      </c>
      <c r="E98" s="120" t="e">
        <f>JANUARI!#REF!</f>
        <v>#REF!</v>
      </c>
      <c r="F98" s="123" t="e">
        <f>JANUARI!#REF!</f>
        <v>#REF!</v>
      </c>
      <c r="G98" s="123" t="e">
        <f>JANUARI!#REF!</f>
        <v>#REF!</v>
      </c>
      <c r="H98" s="125" t="e">
        <f>JANUARI!#REF!</f>
        <v>#REF!</v>
      </c>
      <c r="I98" s="126" t="e">
        <f>JANUARI!#REF!</f>
        <v>#REF!</v>
      </c>
      <c r="J98" s="222" t="e">
        <f>IF(LEFT(JANUARI!#REF!,1)="V",JANUARI!#REF!+JANUARI!#REF!)</f>
        <v>#REF!</v>
      </c>
      <c r="K98" s="241" t="e">
        <f>JANUARI!#REF!</f>
        <v>#REF!</v>
      </c>
      <c r="L98" s="242" t="e">
        <f>JANUARI!#REF!</f>
        <v>#REF!</v>
      </c>
    </row>
    <row r="99" spans="1:12" ht="12.75" customHeight="1" x14ac:dyDescent="0.2">
      <c r="A99" s="717"/>
      <c r="B99" s="160" t="e">
        <f>JANUARI!#REF!</f>
        <v>#REF!</v>
      </c>
      <c r="C99" s="124" t="e">
        <f>JANUARI!#REF!</f>
        <v>#REF!</v>
      </c>
      <c r="D99" s="176" t="e">
        <f>JANUARI!#REF!</f>
        <v>#REF!</v>
      </c>
      <c r="E99" s="120" t="e">
        <f>JANUARI!#REF!</f>
        <v>#REF!</v>
      </c>
      <c r="F99" s="123" t="e">
        <f>JANUARI!#REF!</f>
        <v>#REF!</v>
      </c>
      <c r="G99" s="123" t="e">
        <f>JANUARI!#REF!</f>
        <v>#REF!</v>
      </c>
      <c r="H99" s="125" t="e">
        <f>JANUARI!#REF!</f>
        <v>#REF!</v>
      </c>
      <c r="I99" s="126" t="e">
        <f>JANUARI!#REF!</f>
        <v>#REF!</v>
      </c>
      <c r="J99" s="222" t="e">
        <f>IF(LEFT(JANUARI!#REF!,1)="V",JANUARI!#REF!+JANUARI!#REF!)</f>
        <v>#REF!</v>
      </c>
      <c r="K99" s="241" t="e">
        <f>JANUARI!#REF!</f>
        <v>#REF!</v>
      </c>
      <c r="L99" s="242" t="e">
        <f>JANUARI!#REF!</f>
        <v>#REF!</v>
      </c>
    </row>
    <row r="100" spans="1:12" ht="12.75" customHeight="1" x14ac:dyDescent="0.2">
      <c r="A100" s="717"/>
      <c r="B100" s="160" t="e">
        <f>JANUARI!#REF!</f>
        <v>#REF!</v>
      </c>
      <c r="C100" s="124" t="e">
        <f>JANUARI!#REF!</f>
        <v>#REF!</v>
      </c>
      <c r="D100" s="176" t="e">
        <f>JANUARI!#REF!</f>
        <v>#REF!</v>
      </c>
      <c r="E100" s="120" t="e">
        <f>JANUARI!#REF!</f>
        <v>#REF!</v>
      </c>
      <c r="F100" s="123" t="e">
        <f>JANUARI!#REF!</f>
        <v>#REF!</v>
      </c>
      <c r="G100" s="123" t="e">
        <f>JANUARI!#REF!</f>
        <v>#REF!</v>
      </c>
      <c r="H100" s="125" t="e">
        <f>JANUARI!#REF!</f>
        <v>#REF!</v>
      </c>
      <c r="I100" s="126" t="e">
        <f>JANUARI!#REF!</f>
        <v>#REF!</v>
      </c>
      <c r="J100" s="222" t="e">
        <f>IF(LEFT(JANUARI!#REF!,1)="V",JANUARI!#REF!+JANUARI!#REF!)</f>
        <v>#REF!</v>
      </c>
      <c r="K100" s="241" t="e">
        <f>JANUARI!#REF!</f>
        <v>#REF!</v>
      </c>
      <c r="L100" s="242" t="e">
        <f>JANUARI!#REF!</f>
        <v>#REF!</v>
      </c>
    </row>
    <row r="101" spans="1:12" ht="13.5" customHeight="1" thickBot="1" x14ac:dyDescent="0.25">
      <c r="A101" s="718"/>
      <c r="B101" s="161" t="e">
        <f>JANUARI!#REF!</f>
        <v>#REF!</v>
      </c>
      <c r="C101" s="131" t="e">
        <f>JANUARI!#REF!</f>
        <v>#REF!</v>
      </c>
      <c r="D101" s="178" t="e">
        <f>JANUARI!#REF!</f>
        <v>#REF!</v>
      </c>
      <c r="E101" s="127" t="e">
        <f>JANUARI!#REF!</f>
        <v>#REF!</v>
      </c>
      <c r="F101" s="130" t="e">
        <f>JANUARI!#REF!</f>
        <v>#REF!</v>
      </c>
      <c r="G101" s="130" t="e">
        <f>JANUARI!#REF!</f>
        <v>#REF!</v>
      </c>
      <c r="H101" s="132" t="e">
        <f>JANUARI!#REF!</f>
        <v>#REF!</v>
      </c>
      <c r="I101" s="133" t="e">
        <f>JANUARI!#REF!</f>
        <v>#REF!</v>
      </c>
      <c r="J101" s="224" t="e">
        <f>IF(LEFT(JANUARI!#REF!,1)="V",JANUARI!#REF!+JANUARI!#REF!)</f>
        <v>#REF!</v>
      </c>
      <c r="K101" s="243" t="e">
        <f>JANUARI!#REF!</f>
        <v>#REF!</v>
      </c>
      <c r="L101" s="244" t="e">
        <f>JANUARI!#REF!</f>
        <v>#REF!</v>
      </c>
    </row>
    <row r="102" spans="1:12" ht="12.75" customHeight="1" x14ac:dyDescent="0.2">
      <c r="A102" s="716" t="e">
        <f>JANUARI!#REF!</f>
        <v>#REF!</v>
      </c>
      <c r="B102" s="169" t="e">
        <f>JANUARI!#REF!</f>
        <v>#REF!</v>
      </c>
      <c r="C102" s="138" t="e">
        <f>JANUARI!#REF!</f>
        <v>#REF!</v>
      </c>
      <c r="D102" s="179" t="e">
        <f>JANUARI!#REF!</f>
        <v>#REF!</v>
      </c>
      <c r="E102" s="134" t="e">
        <f>JANUARI!#REF!</f>
        <v>#REF!</v>
      </c>
      <c r="F102" s="137" t="e">
        <f>JANUARI!#REF!</f>
        <v>#REF!</v>
      </c>
      <c r="G102" s="137" t="e">
        <f>JANUARI!#REF!</f>
        <v>#REF!</v>
      </c>
      <c r="H102" s="139" t="e">
        <f>JANUARI!#REF!</f>
        <v>#REF!</v>
      </c>
      <c r="I102" s="140" t="e">
        <f>JANUARI!#REF!</f>
        <v>#REF!</v>
      </c>
      <c r="J102" s="221" t="e">
        <f>IF(LEFT(JANUARI!#REF!,1)="V",JANUARI!#REF!+JANUARI!#REF!)</f>
        <v>#REF!</v>
      </c>
      <c r="K102" s="239" t="e">
        <f>JANUARI!#REF!</f>
        <v>#REF!</v>
      </c>
      <c r="L102" s="240" t="e">
        <f>JANUARI!#REF!</f>
        <v>#REF!</v>
      </c>
    </row>
    <row r="103" spans="1:12" ht="12.75" customHeight="1" x14ac:dyDescent="0.2">
      <c r="A103" s="717"/>
      <c r="B103" s="160" t="e">
        <f>JANUARI!#REF!</f>
        <v>#REF!</v>
      </c>
      <c r="C103" s="124" t="e">
        <f>JANUARI!#REF!</f>
        <v>#REF!</v>
      </c>
      <c r="D103" s="176" t="e">
        <f>JANUARI!#REF!</f>
        <v>#REF!</v>
      </c>
      <c r="E103" s="120" t="e">
        <f>JANUARI!#REF!</f>
        <v>#REF!</v>
      </c>
      <c r="F103" s="123" t="e">
        <f>JANUARI!#REF!</f>
        <v>#REF!</v>
      </c>
      <c r="G103" s="123" t="e">
        <f>JANUARI!#REF!</f>
        <v>#REF!</v>
      </c>
      <c r="H103" s="125" t="e">
        <f>JANUARI!#REF!</f>
        <v>#REF!</v>
      </c>
      <c r="I103" s="126" t="e">
        <f>JANUARI!#REF!</f>
        <v>#REF!</v>
      </c>
      <c r="J103" s="222" t="e">
        <f>IF(LEFT(JANUARI!#REF!,1)="V",JANUARI!#REF!+JANUARI!#REF!)</f>
        <v>#REF!</v>
      </c>
      <c r="K103" s="241" t="e">
        <f>JANUARI!#REF!</f>
        <v>#REF!</v>
      </c>
      <c r="L103" s="242" t="e">
        <f>JANUARI!#REF!</f>
        <v>#REF!</v>
      </c>
    </row>
    <row r="104" spans="1:12" ht="12.75" customHeight="1" x14ac:dyDescent="0.2">
      <c r="A104" s="717"/>
      <c r="B104" s="160" t="e">
        <f>JANUARI!#REF!</f>
        <v>#REF!</v>
      </c>
      <c r="C104" s="124" t="e">
        <f>JANUARI!#REF!</f>
        <v>#REF!</v>
      </c>
      <c r="D104" s="176" t="e">
        <f>JANUARI!#REF!</f>
        <v>#REF!</v>
      </c>
      <c r="E104" s="120" t="e">
        <f>JANUARI!#REF!</f>
        <v>#REF!</v>
      </c>
      <c r="F104" s="123" t="e">
        <f>JANUARI!#REF!</f>
        <v>#REF!</v>
      </c>
      <c r="G104" s="123" t="e">
        <f>JANUARI!#REF!</f>
        <v>#REF!</v>
      </c>
      <c r="H104" s="125" t="e">
        <f>JANUARI!#REF!</f>
        <v>#REF!</v>
      </c>
      <c r="I104" s="126" t="e">
        <f>JANUARI!#REF!</f>
        <v>#REF!</v>
      </c>
      <c r="J104" s="222" t="e">
        <f>IF(LEFT(JANUARI!#REF!,1)="V",JANUARI!#REF!+JANUARI!#REF!)</f>
        <v>#REF!</v>
      </c>
      <c r="K104" s="241" t="e">
        <f>JANUARI!#REF!</f>
        <v>#REF!</v>
      </c>
      <c r="L104" s="242" t="e">
        <f>JANUARI!#REF!</f>
        <v>#REF!</v>
      </c>
    </row>
    <row r="105" spans="1:12" ht="12.75" customHeight="1" x14ac:dyDescent="0.2">
      <c r="A105" s="717"/>
      <c r="B105" s="160" t="e">
        <f>JANUARI!#REF!</f>
        <v>#REF!</v>
      </c>
      <c r="C105" s="124" t="e">
        <f>JANUARI!#REF!</f>
        <v>#REF!</v>
      </c>
      <c r="D105" s="176" t="e">
        <f>JANUARI!#REF!</f>
        <v>#REF!</v>
      </c>
      <c r="E105" s="120" t="e">
        <f>JANUARI!#REF!</f>
        <v>#REF!</v>
      </c>
      <c r="F105" s="123" t="e">
        <f>JANUARI!#REF!</f>
        <v>#REF!</v>
      </c>
      <c r="G105" s="123" t="e">
        <f>JANUARI!#REF!</f>
        <v>#REF!</v>
      </c>
      <c r="H105" s="125" t="e">
        <f>JANUARI!#REF!</f>
        <v>#REF!</v>
      </c>
      <c r="I105" s="126" t="e">
        <f>JANUARI!#REF!</f>
        <v>#REF!</v>
      </c>
      <c r="J105" s="222" t="e">
        <f>IF(LEFT(JANUARI!#REF!,1)="V",JANUARI!#REF!+JANUARI!#REF!)</f>
        <v>#REF!</v>
      </c>
      <c r="K105" s="241" t="e">
        <f>JANUARI!#REF!</f>
        <v>#REF!</v>
      </c>
      <c r="L105" s="242" t="e">
        <f>JANUARI!#REF!</f>
        <v>#REF!</v>
      </c>
    </row>
    <row r="106" spans="1:12" ht="13.5" customHeight="1" thickBot="1" x14ac:dyDescent="0.25">
      <c r="A106" s="718"/>
      <c r="B106" s="168" t="e">
        <f>JANUARI!#REF!</f>
        <v>#REF!</v>
      </c>
      <c r="C106" s="145" t="e">
        <f>JANUARI!#REF!</f>
        <v>#REF!</v>
      </c>
      <c r="D106" s="177" t="e">
        <f>JANUARI!#REF!</f>
        <v>#REF!</v>
      </c>
      <c r="E106" s="141" t="e">
        <f>JANUARI!#REF!</f>
        <v>#REF!</v>
      </c>
      <c r="F106" s="144" t="e">
        <f>JANUARI!#REF!</f>
        <v>#REF!</v>
      </c>
      <c r="G106" s="144" t="e">
        <f>JANUARI!#REF!</f>
        <v>#REF!</v>
      </c>
      <c r="H106" s="146" t="e">
        <f>JANUARI!#REF!</f>
        <v>#REF!</v>
      </c>
      <c r="I106" s="147" t="e">
        <f>JANUARI!#REF!</f>
        <v>#REF!</v>
      </c>
      <c r="J106" s="224" t="e">
        <f>IF(LEFT(JANUARI!#REF!,1)="V",JANUARI!#REF!+JANUARI!#REF!)</f>
        <v>#REF!</v>
      </c>
      <c r="K106" s="243" t="e">
        <f>JANUARI!#REF!</f>
        <v>#REF!</v>
      </c>
      <c r="L106" s="244" t="e">
        <f>JANUARI!#REF!</f>
        <v>#REF!</v>
      </c>
    </row>
    <row r="107" spans="1:12" ht="12.75" customHeight="1" x14ac:dyDescent="0.2">
      <c r="A107" s="716" t="e">
        <f>JANUARI!#REF!</f>
        <v>#REF!</v>
      </c>
      <c r="B107" s="159" t="e">
        <f>JANUARI!#REF!</f>
        <v>#REF!</v>
      </c>
      <c r="C107" s="117" t="e">
        <f>JANUARI!#REF!</f>
        <v>#REF!</v>
      </c>
      <c r="D107" s="175" t="e">
        <f>JANUARI!#REF!</f>
        <v>#REF!</v>
      </c>
      <c r="E107" s="113" t="e">
        <f>JANUARI!#REF!</f>
        <v>#REF!</v>
      </c>
      <c r="F107" s="116" t="e">
        <f>JANUARI!#REF!</f>
        <v>#REF!</v>
      </c>
      <c r="G107" s="116" t="e">
        <f>JANUARI!#REF!</f>
        <v>#REF!</v>
      </c>
      <c r="H107" s="118" t="e">
        <f>JANUARI!#REF!</f>
        <v>#REF!</v>
      </c>
      <c r="I107" s="119" t="e">
        <f>JANUARI!#REF!</f>
        <v>#REF!</v>
      </c>
      <c r="J107" s="225" t="e">
        <f>IF(LEFT(JANUARI!#REF!,1)="V",JANUARI!#REF!+JANUARI!#REF!)</f>
        <v>#REF!</v>
      </c>
      <c r="K107" s="247" t="e">
        <f>JANUARI!#REF!</f>
        <v>#REF!</v>
      </c>
      <c r="L107" s="248" t="e">
        <f>JANUARI!#REF!</f>
        <v>#REF!</v>
      </c>
    </row>
    <row r="108" spans="1:12" ht="12.75" customHeight="1" x14ac:dyDescent="0.2">
      <c r="A108" s="717"/>
      <c r="B108" s="160" t="e">
        <f>JANUARI!#REF!</f>
        <v>#REF!</v>
      </c>
      <c r="C108" s="124" t="e">
        <f>JANUARI!#REF!</f>
        <v>#REF!</v>
      </c>
      <c r="D108" s="176" t="e">
        <f>JANUARI!#REF!</f>
        <v>#REF!</v>
      </c>
      <c r="E108" s="120" t="e">
        <f>JANUARI!#REF!</f>
        <v>#REF!</v>
      </c>
      <c r="F108" s="123" t="e">
        <f>JANUARI!#REF!</f>
        <v>#REF!</v>
      </c>
      <c r="G108" s="123" t="e">
        <f>JANUARI!#REF!</f>
        <v>#REF!</v>
      </c>
      <c r="H108" s="125" t="e">
        <f>JANUARI!#REF!</f>
        <v>#REF!</v>
      </c>
      <c r="I108" s="126" t="e">
        <f>JANUARI!#REF!</f>
        <v>#REF!</v>
      </c>
      <c r="J108" s="222" t="e">
        <f>IF(LEFT(JANUARI!#REF!,1)="V",JANUARI!#REF!+JANUARI!#REF!)</f>
        <v>#REF!</v>
      </c>
      <c r="K108" s="241" t="e">
        <f>JANUARI!#REF!</f>
        <v>#REF!</v>
      </c>
      <c r="L108" s="242" t="e">
        <f>JANUARI!#REF!</f>
        <v>#REF!</v>
      </c>
    </row>
    <row r="109" spans="1:12" ht="12.75" customHeight="1" x14ac:dyDescent="0.2">
      <c r="A109" s="717"/>
      <c r="B109" s="160" t="e">
        <f>JANUARI!#REF!</f>
        <v>#REF!</v>
      </c>
      <c r="C109" s="124" t="e">
        <f>JANUARI!#REF!</f>
        <v>#REF!</v>
      </c>
      <c r="D109" s="176" t="e">
        <f>JANUARI!#REF!</f>
        <v>#REF!</v>
      </c>
      <c r="E109" s="120" t="e">
        <f>JANUARI!#REF!</f>
        <v>#REF!</v>
      </c>
      <c r="F109" s="123" t="e">
        <f>JANUARI!#REF!</f>
        <v>#REF!</v>
      </c>
      <c r="G109" s="123" t="e">
        <f>JANUARI!#REF!</f>
        <v>#REF!</v>
      </c>
      <c r="H109" s="125" t="e">
        <f>JANUARI!#REF!</f>
        <v>#REF!</v>
      </c>
      <c r="I109" s="126" t="e">
        <f>JANUARI!#REF!</f>
        <v>#REF!</v>
      </c>
      <c r="J109" s="222" t="e">
        <f>IF(LEFT(JANUARI!#REF!,1)="V",JANUARI!#REF!+JANUARI!#REF!)</f>
        <v>#REF!</v>
      </c>
      <c r="K109" s="241" t="e">
        <f>JANUARI!#REF!</f>
        <v>#REF!</v>
      </c>
      <c r="L109" s="242" t="e">
        <f>JANUARI!#REF!</f>
        <v>#REF!</v>
      </c>
    </row>
    <row r="110" spans="1:12" ht="12.75" customHeight="1" x14ac:dyDescent="0.2">
      <c r="A110" s="717"/>
      <c r="B110" s="160" t="e">
        <f>JANUARI!#REF!</f>
        <v>#REF!</v>
      </c>
      <c r="C110" s="124" t="e">
        <f>JANUARI!#REF!</f>
        <v>#REF!</v>
      </c>
      <c r="D110" s="176" t="e">
        <f>JANUARI!#REF!</f>
        <v>#REF!</v>
      </c>
      <c r="E110" s="120" t="e">
        <f>JANUARI!#REF!</f>
        <v>#REF!</v>
      </c>
      <c r="F110" s="123" t="e">
        <f>JANUARI!#REF!</f>
        <v>#REF!</v>
      </c>
      <c r="G110" s="123" t="e">
        <f>JANUARI!#REF!</f>
        <v>#REF!</v>
      </c>
      <c r="H110" s="125" t="e">
        <f>JANUARI!#REF!</f>
        <v>#REF!</v>
      </c>
      <c r="I110" s="126" t="e">
        <f>JANUARI!#REF!</f>
        <v>#REF!</v>
      </c>
      <c r="J110" s="222" t="e">
        <f>IF(LEFT(JANUARI!#REF!,1)="V",JANUARI!#REF!+JANUARI!#REF!)</f>
        <v>#REF!</v>
      </c>
      <c r="K110" s="241" t="e">
        <f>JANUARI!#REF!</f>
        <v>#REF!</v>
      </c>
      <c r="L110" s="242" t="e">
        <f>JANUARI!#REF!</f>
        <v>#REF!</v>
      </c>
    </row>
    <row r="111" spans="1:12" ht="13.5" customHeight="1" thickBot="1" x14ac:dyDescent="0.25">
      <c r="A111" s="718"/>
      <c r="B111" s="161" t="e">
        <f>JANUARI!#REF!</f>
        <v>#REF!</v>
      </c>
      <c r="C111" s="131" t="e">
        <f>JANUARI!#REF!</f>
        <v>#REF!</v>
      </c>
      <c r="D111" s="178" t="e">
        <f>JANUARI!#REF!</f>
        <v>#REF!</v>
      </c>
      <c r="E111" s="127" t="e">
        <f>JANUARI!#REF!</f>
        <v>#REF!</v>
      </c>
      <c r="F111" s="130" t="e">
        <f>JANUARI!#REF!</f>
        <v>#REF!</v>
      </c>
      <c r="G111" s="130" t="e">
        <f>JANUARI!#REF!</f>
        <v>#REF!</v>
      </c>
      <c r="H111" s="132" t="e">
        <f>JANUARI!#REF!</f>
        <v>#REF!</v>
      </c>
      <c r="I111" s="133" t="e">
        <f>JANUARI!#REF!</f>
        <v>#REF!</v>
      </c>
      <c r="J111" s="223" t="e">
        <f>IF(LEFT(JANUARI!#REF!,1)="V",JANUARI!#REF!+JANUARI!#REF!)</f>
        <v>#REF!</v>
      </c>
      <c r="K111" s="245" t="e">
        <f>JANUARI!#REF!</f>
        <v>#REF!</v>
      </c>
      <c r="L111" s="246" t="e">
        <f>JANUARI!#REF!</f>
        <v>#REF!</v>
      </c>
    </row>
    <row r="112" spans="1:12" ht="12.75" customHeight="1" x14ac:dyDescent="0.2">
      <c r="A112" s="716" t="e">
        <f>JANUARI!#REF!</f>
        <v>#REF!</v>
      </c>
      <c r="B112" s="159" t="e">
        <f>JANUARI!#REF!</f>
        <v>#REF!</v>
      </c>
      <c r="C112" s="117" t="e">
        <f>JANUARI!#REF!</f>
        <v>#REF!</v>
      </c>
      <c r="D112" s="175" t="e">
        <f>JANUARI!#REF!</f>
        <v>#REF!</v>
      </c>
      <c r="E112" s="113" t="e">
        <f>JANUARI!#REF!</f>
        <v>#REF!</v>
      </c>
      <c r="F112" s="116" t="e">
        <f>JANUARI!#REF!</f>
        <v>#REF!</v>
      </c>
      <c r="G112" s="116" t="e">
        <f>JANUARI!#REF!</f>
        <v>#REF!</v>
      </c>
      <c r="H112" s="118" t="e">
        <f>JANUARI!#REF!</f>
        <v>#REF!</v>
      </c>
      <c r="I112" s="119" t="e">
        <f>JANUARI!#REF!</f>
        <v>#REF!</v>
      </c>
      <c r="J112" s="221" t="e">
        <f>IF(LEFT(JANUARI!#REF!,1)="V",JANUARI!#REF!+JANUARI!#REF!)</f>
        <v>#REF!</v>
      </c>
      <c r="K112" s="239" t="e">
        <f>JANUARI!#REF!</f>
        <v>#REF!</v>
      </c>
      <c r="L112" s="240" t="e">
        <f>JANUARI!#REF!</f>
        <v>#REF!</v>
      </c>
    </row>
    <row r="113" spans="1:12" ht="12.75" customHeight="1" x14ac:dyDescent="0.2">
      <c r="A113" s="717"/>
      <c r="B113" s="160" t="e">
        <f>JANUARI!#REF!</f>
        <v>#REF!</v>
      </c>
      <c r="C113" s="124" t="e">
        <f>JANUARI!#REF!</f>
        <v>#REF!</v>
      </c>
      <c r="D113" s="176" t="e">
        <f>JANUARI!#REF!</f>
        <v>#REF!</v>
      </c>
      <c r="E113" s="120" t="e">
        <f>JANUARI!#REF!</f>
        <v>#REF!</v>
      </c>
      <c r="F113" s="123" t="e">
        <f>JANUARI!#REF!</f>
        <v>#REF!</v>
      </c>
      <c r="G113" s="123" t="e">
        <f>JANUARI!#REF!</f>
        <v>#REF!</v>
      </c>
      <c r="H113" s="125" t="e">
        <f>JANUARI!#REF!</f>
        <v>#REF!</v>
      </c>
      <c r="I113" s="126" t="e">
        <f>JANUARI!#REF!</f>
        <v>#REF!</v>
      </c>
      <c r="J113" s="222" t="e">
        <f>IF(LEFT(JANUARI!#REF!,1)="V",JANUARI!#REF!+JANUARI!#REF!)</f>
        <v>#REF!</v>
      </c>
      <c r="K113" s="241" t="e">
        <f>JANUARI!#REF!</f>
        <v>#REF!</v>
      </c>
      <c r="L113" s="242" t="e">
        <f>JANUARI!#REF!</f>
        <v>#REF!</v>
      </c>
    </row>
    <row r="114" spans="1:12" ht="12.75" customHeight="1" x14ac:dyDescent="0.2">
      <c r="A114" s="717"/>
      <c r="B114" s="160" t="e">
        <f>JANUARI!#REF!</f>
        <v>#REF!</v>
      </c>
      <c r="C114" s="124" t="e">
        <f>JANUARI!#REF!</f>
        <v>#REF!</v>
      </c>
      <c r="D114" s="176" t="e">
        <f>JANUARI!#REF!</f>
        <v>#REF!</v>
      </c>
      <c r="E114" s="120" t="e">
        <f>JANUARI!#REF!</f>
        <v>#REF!</v>
      </c>
      <c r="F114" s="123" t="e">
        <f>JANUARI!#REF!</f>
        <v>#REF!</v>
      </c>
      <c r="G114" s="123" t="e">
        <f>JANUARI!#REF!</f>
        <v>#REF!</v>
      </c>
      <c r="H114" s="125" t="e">
        <f>JANUARI!#REF!</f>
        <v>#REF!</v>
      </c>
      <c r="I114" s="126" t="e">
        <f>JANUARI!#REF!</f>
        <v>#REF!</v>
      </c>
      <c r="J114" s="222" t="e">
        <f>IF(LEFT(JANUARI!#REF!,1)="V",JANUARI!#REF!+JANUARI!#REF!)</f>
        <v>#REF!</v>
      </c>
      <c r="K114" s="241" t="e">
        <f>JANUARI!#REF!</f>
        <v>#REF!</v>
      </c>
      <c r="L114" s="242" t="e">
        <f>JANUARI!#REF!</f>
        <v>#REF!</v>
      </c>
    </row>
    <row r="115" spans="1:12" ht="12.75" customHeight="1" x14ac:dyDescent="0.2">
      <c r="A115" s="717"/>
      <c r="B115" s="160" t="e">
        <f>JANUARI!#REF!</f>
        <v>#REF!</v>
      </c>
      <c r="C115" s="124" t="e">
        <f>JANUARI!#REF!</f>
        <v>#REF!</v>
      </c>
      <c r="D115" s="176" t="e">
        <f>JANUARI!#REF!</f>
        <v>#REF!</v>
      </c>
      <c r="E115" s="120" t="e">
        <f>JANUARI!#REF!</f>
        <v>#REF!</v>
      </c>
      <c r="F115" s="123" t="e">
        <f>JANUARI!#REF!</f>
        <v>#REF!</v>
      </c>
      <c r="G115" s="123" t="e">
        <f>JANUARI!#REF!</f>
        <v>#REF!</v>
      </c>
      <c r="H115" s="125" t="e">
        <f>JANUARI!#REF!</f>
        <v>#REF!</v>
      </c>
      <c r="I115" s="126" t="e">
        <f>JANUARI!#REF!</f>
        <v>#REF!</v>
      </c>
      <c r="J115" s="222" t="e">
        <f>IF(LEFT(JANUARI!#REF!,1)="V",JANUARI!#REF!+JANUARI!#REF!)</f>
        <v>#REF!</v>
      </c>
      <c r="K115" s="241" t="e">
        <f>JANUARI!#REF!</f>
        <v>#REF!</v>
      </c>
      <c r="L115" s="242" t="e">
        <f>JANUARI!#REF!</f>
        <v>#REF!</v>
      </c>
    </row>
    <row r="116" spans="1:12" ht="13.5" customHeight="1" thickBot="1" x14ac:dyDescent="0.25">
      <c r="A116" s="718"/>
      <c r="B116" s="161" t="e">
        <f>JANUARI!#REF!</f>
        <v>#REF!</v>
      </c>
      <c r="C116" s="131" t="e">
        <f>JANUARI!#REF!</f>
        <v>#REF!</v>
      </c>
      <c r="D116" s="178" t="e">
        <f>JANUARI!#REF!</f>
        <v>#REF!</v>
      </c>
      <c r="E116" s="127" t="e">
        <f>JANUARI!#REF!</f>
        <v>#REF!</v>
      </c>
      <c r="F116" s="130" t="e">
        <f>JANUARI!#REF!</f>
        <v>#REF!</v>
      </c>
      <c r="G116" s="130" t="e">
        <f>JANUARI!#REF!</f>
        <v>#REF!</v>
      </c>
      <c r="H116" s="132" t="e">
        <f>JANUARI!#REF!</f>
        <v>#REF!</v>
      </c>
      <c r="I116" s="133" t="e">
        <f>JANUARI!#REF!</f>
        <v>#REF!</v>
      </c>
      <c r="J116" s="224" t="e">
        <f>IF(LEFT(JANUARI!#REF!,1)="V",JANUARI!#REF!+JANUARI!#REF!)</f>
        <v>#REF!</v>
      </c>
      <c r="K116" s="243" t="e">
        <f>JANUARI!#REF!</f>
        <v>#REF!</v>
      </c>
      <c r="L116" s="244" t="e">
        <f>JANUARI!#REF!</f>
        <v>#REF!</v>
      </c>
    </row>
    <row r="117" spans="1:12" ht="12.75" customHeight="1" x14ac:dyDescent="0.2">
      <c r="A117" s="716" t="e">
        <f>JANUARI!#REF!</f>
        <v>#REF!</v>
      </c>
      <c r="B117" s="159" t="e">
        <f>JANUARI!#REF!</f>
        <v>#REF!</v>
      </c>
      <c r="C117" s="117" t="e">
        <f>JANUARI!#REF!</f>
        <v>#REF!</v>
      </c>
      <c r="D117" s="175" t="e">
        <f>JANUARI!#REF!</f>
        <v>#REF!</v>
      </c>
      <c r="E117" s="113" t="e">
        <f>JANUARI!#REF!</f>
        <v>#REF!</v>
      </c>
      <c r="F117" s="116" t="e">
        <f>JANUARI!#REF!</f>
        <v>#REF!</v>
      </c>
      <c r="G117" s="116" t="e">
        <f>JANUARI!#REF!</f>
        <v>#REF!</v>
      </c>
      <c r="H117" s="118" t="e">
        <f>JANUARI!#REF!</f>
        <v>#REF!</v>
      </c>
      <c r="I117" s="119" t="e">
        <f>JANUARI!#REF!</f>
        <v>#REF!</v>
      </c>
      <c r="J117" s="225" t="e">
        <f>IF(LEFT(JANUARI!#REF!,1)="V",JANUARI!#REF!+JANUARI!#REF!)</f>
        <v>#REF!</v>
      </c>
      <c r="K117" s="247" t="e">
        <f>JANUARI!#REF!</f>
        <v>#REF!</v>
      </c>
      <c r="L117" s="248" t="e">
        <f>JANUARI!#REF!</f>
        <v>#REF!</v>
      </c>
    </row>
    <row r="118" spans="1:12" ht="12.75" customHeight="1" x14ac:dyDescent="0.2">
      <c r="A118" s="717"/>
      <c r="B118" s="160" t="e">
        <f>JANUARI!#REF!</f>
        <v>#REF!</v>
      </c>
      <c r="C118" s="124" t="e">
        <f>JANUARI!#REF!</f>
        <v>#REF!</v>
      </c>
      <c r="D118" s="176" t="e">
        <f>JANUARI!#REF!</f>
        <v>#REF!</v>
      </c>
      <c r="E118" s="120" t="e">
        <f>JANUARI!#REF!</f>
        <v>#REF!</v>
      </c>
      <c r="F118" s="123" t="e">
        <f>JANUARI!#REF!</f>
        <v>#REF!</v>
      </c>
      <c r="G118" s="123" t="e">
        <f>JANUARI!#REF!</f>
        <v>#REF!</v>
      </c>
      <c r="H118" s="125" t="e">
        <f>JANUARI!#REF!</f>
        <v>#REF!</v>
      </c>
      <c r="I118" s="126" t="e">
        <f>JANUARI!#REF!</f>
        <v>#REF!</v>
      </c>
      <c r="J118" s="222" t="e">
        <f>IF(LEFT(JANUARI!#REF!,1)="V",JANUARI!#REF!+JANUARI!#REF!)</f>
        <v>#REF!</v>
      </c>
      <c r="K118" s="241" t="e">
        <f>JANUARI!#REF!</f>
        <v>#REF!</v>
      </c>
      <c r="L118" s="242" t="e">
        <f>JANUARI!#REF!</f>
        <v>#REF!</v>
      </c>
    </row>
    <row r="119" spans="1:12" ht="12.75" customHeight="1" x14ac:dyDescent="0.2">
      <c r="A119" s="717"/>
      <c r="B119" s="160" t="e">
        <f>JANUARI!#REF!</f>
        <v>#REF!</v>
      </c>
      <c r="C119" s="124" t="e">
        <f>JANUARI!#REF!</f>
        <v>#REF!</v>
      </c>
      <c r="D119" s="176" t="e">
        <f>JANUARI!#REF!</f>
        <v>#REF!</v>
      </c>
      <c r="E119" s="120" t="e">
        <f>JANUARI!#REF!</f>
        <v>#REF!</v>
      </c>
      <c r="F119" s="123" t="e">
        <f>JANUARI!#REF!</f>
        <v>#REF!</v>
      </c>
      <c r="G119" s="123" t="e">
        <f>JANUARI!#REF!</f>
        <v>#REF!</v>
      </c>
      <c r="H119" s="125" t="e">
        <f>JANUARI!#REF!</f>
        <v>#REF!</v>
      </c>
      <c r="I119" s="126" t="e">
        <f>JANUARI!#REF!</f>
        <v>#REF!</v>
      </c>
      <c r="J119" s="222" t="e">
        <f>IF(LEFT(JANUARI!#REF!,1)="V",JANUARI!#REF!+JANUARI!#REF!)</f>
        <v>#REF!</v>
      </c>
      <c r="K119" s="241" t="e">
        <f>JANUARI!#REF!</f>
        <v>#REF!</v>
      </c>
      <c r="L119" s="242" t="e">
        <f>JANUARI!#REF!</f>
        <v>#REF!</v>
      </c>
    </row>
    <row r="120" spans="1:12" ht="12.75" customHeight="1" x14ac:dyDescent="0.2">
      <c r="A120" s="717"/>
      <c r="B120" s="160" t="e">
        <f>JANUARI!#REF!</f>
        <v>#REF!</v>
      </c>
      <c r="C120" s="124" t="e">
        <f>JANUARI!#REF!</f>
        <v>#REF!</v>
      </c>
      <c r="D120" s="176" t="e">
        <f>JANUARI!#REF!</f>
        <v>#REF!</v>
      </c>
      <c r="E120" s="120" t="e">
        <f>JANUARI!#REF!</f>
        <v>#REF!</v>
      </c>
      <c r="F120" s="123" t="e">
        <f>JANUARI!#REF!</f>
        <v>#REF!</v>
      </c>
      <c r="G120" s="123" t="e">
        <f>JANUARI!#REF!</f>
        <v>#REF!</v>
      </c>
      <c r="H120" s="125" t="e">
        <f>JANUARI!#REF!</f>
        <v>#REF!</v>
      </c>
      <c r="I120" s="126" t="e">
        <f>JANUARI!#REF!</f>
        <v>#REF!</v>
      </c>
      <c r="J120" s="222" t="e">
        <f>IF(LEFT(JANUARI!#REF!,1)="V",JANUARI!#REF!+JANUARI!#REF!)</f>
        <v>#REF!</v>
      </c>
      <c r="K120" s="241" t="e">
        <f>JANUARI!#REF!</f>
        <v>#REF!</v>
      </c>
      <c r="L120" s="242" t="e">
        <f>JANUARI!#REF!</f>
        <v>#REF!</v>
      </c>
    </row>
    <row r="121" spans="1:12" ht="13.5" customHeight="1" thickBot="1" x14ac:dyDescent="0.25">
      <c r="A121" s="718"/>
      <c r="B121" s="161" t="e">
        <f>JANUARI!#REF!</f>
        <v>#REF!</v>
      </c>
      <c r="C121" s="131" t="e">
        <f>JANUARI!#REF!</f>
        <v>#REF!</v>
      </c>
      <c r="D121" s="178" t="e">
        <f>JANUARI!#REF!</f>
        <v>#REF!</v>
      </c>
      <c r="E121" s="127" t="e">
        <f>JANUARI!#REF!</f>
        <v>#REF!</v>
      </c>
      <c r="F121" s="130" t="e">
        <f>JANUARI!#REF!</f>
        <v>#REF!</v>
      </c>
      <c r="G121" s="130" t="e">
        <f>JANUARI!#REF!</f>
        <v>#REF!</v>
      </c>
      <c r="H121" s="132" t="e">
        <f>JANUARI!#REF!</f>
        <v>#REF!</v>
      </c>
      <c r="I121" s="133" t="e">
        <f>JANUARI!#REF!</f>
        <v>#REF!</v>
      </c>
      <c r="J121" s="223" t="e">
        <f>IF(LEFT(JANUARI!#REF!,1)="V",JANUARI!#REF!+JANUARI!#REF!)</f>
        <v>#REF!</v>
      </c>
      <c r="K121" s="245" t="e">
        <f>JANUARI!#REF!</f>
        <v>#REF!</v>
      </c>
      <c r="L121" s="246" t="e">
        <f>JANUARI!#REF!</f>
        <v>#REF!</v>
      </c>
    </row>
    <row r="122" spans="1:12" ht="12.75" customHeight="1" x14ac:dyDescent="0.2">
      <c r="A122" s="716" t="e">
        <f>JANUARI!#REF!</f>
        <v>#REF!</v>
      </c>
      <c r="B122" s="169" t="e">
        <f>JANUARI!#REF!</f>
        <v>#REF!</v>
      </c>
      <c r="C122" s="138" t="e">
        <f>JANUARI!#REF!</f>
        <v>#REF!</v>
      </c>
      <c r="D122" s="179" t="e">
        <f>JANUARI!#REF!</f>
        <v>#REF!</v>
      </c>
      <c r="E122" s="134" t="e">
        <f>JANUARI!#REF!</f>
        <v>#REF!</v>
      </c>
      <c r="F122" s="137" t="e">
        <f>JANUARI!#REF!</f>
        <v>#REF!</v>
      </c>
      <c r="G122" s="137" t="e">
        <f>JANUARI!#REF!</f>
        <v>#REF!</v>
      </c>
      <c r="H122" s="139" t="e">
        <f>JANUARI!#REF!</f>
        <v>#REF!</v>
      </c>
      <c r="I122" s="140" t="e">
        <f>JANUARI!#REF!</f>
        <v>#REF!</v>
      </c>
      <c r="J122" s="221" t="e">
        <f>IF(LEFT(JANUARI!#REF!,1)="V",JANUARI!#REF!+JANUARI!#REF!)</f>
        <v>#REF!</v>
      </c>
      <c r="K122" s="239" t="e">
        <f>JANUARI!#REF!</f>
        <v>#REF!</v>
      </c>
      <c r="L122" s="240" t="e">
        <f>JANUARI!#REF!</f>
        <v>#REF!</v>
      </c>
    </row>
    <row r="123" spans="1:12" ht="12.75" customHeight="1" x14ac:dyDescent="0.2">
      <c r="A123" s="717"/>
      <c r="B123" s="160" t="e">
        <f>JANUARI!#REF!</f>
        <v>#REF!</v>
      </c>
      <c r="C123" s="124" t="e">
        <f>JANUARI!#REF!</f>
        <v>#REF!</v>
      </c>
      <c r="D123" s="176" t="e">
        <f>JANUARI!#REF!</f>
        <v>#REF!</v>
      </c>
      <c r="E123" s="120" t="e">
        <f>JANUARI!#REF!</f>
        <v>#REF!</v>
      </c>
      <c r="F123" s="123" t="e">
        <f>JANUARI!#REF!</f>
        <v>#REF!</v>
      </c>
      <c r="G123" s="123" t="e">
        <f>JANUARI!#REF!</f>
        <v>#REF!</v>
      </c>
      <c r="H123" s="125" t="e">
        <f>JANUARI!#REF!</f>
        <v>#REF!</v>
      </c>
      <c r="I123" s="126" t="e">
        <f>JANUARI!#REF!</f>
        <v>#REF!</v>
      </c>
      <c r="J123" s="222" t="e">
        <f>IF(LEFT(JANUARI!#REF!,1)="V",JANUARI!#REF!+JANUARI!#REF!)</f>
        <v>#REF!</v>
      </c>
      <c r="K123" s="241" t="e">
        <f>JANUARI!#REF!</f>
        <v>#REF!</v>
      </c>
      <c r="L123" s="242" t="e">
        <f>JANUARI!#REF!</f>
        <v>#REF!</v>
      </c>
    </row>
    <row r="124" spans="1:12" ht="12.75" customHeight="1" x14ac:dyDescent="0.2">
      <c r="A124" s="717"/>
      <c r="B124" s="160" t="e">
        <f>JANUARI!#REF!</f>
        <v>#REF!</v>
      </c>
      <c r="C124" s="124" t="e">
        <f>JANUARI!#REF!</f>
        <v>#REF!</v>
      </c>
      <c r="D124" s="176" t="e">
        <f>JANUARI!#REF!</f>
        <v>#REF!</v>
      </c>
      <c r="E124" s="120" t="e">
        <f>JANUARI!#REF!</f>
        <v>#REF!</v>
      </c>
      <c r="F124" s="123" t="e">
        <f>JANUARI!#REF!</f>
        <v>#REF!</v>
      </c>
      <c r="G124" s="123" t="e">
        <f>JANUARI!#REF!</f>
        <v>#REF!</v>
      </c>
      <c r="H124" s="125" t="e">
        <f>JANUARI!#REF!</f>
        <v>#REF!</v>
      </c>
      <c r="I124" s="126" t="e">
        <f>JANUARI!#REF!</f>
        <v>#REF!</v>
      </c>
      <c r="J124" s="222" t="e">
        <f>IF(LEFT(JANUARI!#REF!,1)="V",JANUARI!#REF!+JANUARI!#REF!)</f>
        <v>#REF!</v>
      </c>
      <c r="K124" s="241" t="e">
        <f>JANUARI!#REF!</f>
        <v>#REF!</v>
      </c>
      <c r="L124" s="242" t="e">
        <f>JANUARI!#REF!</f>
        <v>#REF!</v>
      </c>
    </row>
    <row r="125" spans="1:12" ht="12.75" customHeight="1" x14ac:dyDescent="0.2">
      <c r="A125" s="717"/>
      <c r="B125" s="160" t="e">
        <f>JANUARI!#REF!</f>
        <v>#REF!</v>
      </c>
      <c r="C125" s="124" t="e">
        <f>JANUARI!#REF!</f>
        <v>#REF!</v>
      </c>
      <c r="D125" s="176" t="e">
        <f>JANUARI!#REF!</f>
        <v>#REF!</v>
      </c>
      <c r="E125" s="120" t="e">
        <f>JANUARI!#REF!</f>
        <v>#REF!</v>
      </c>
      <c r="F125" s="123" t="e">
        <f>JANUARI!#REF!</f>
        <v>#REF!</v>
      </c>
      <c r="G125" s="123" t="e">
        <f>JANUARI!#REF!</f>
        <v>#REF!</v>
      </c>
      <c r="H125" s="125" t="e">
        <f>JANUARI!#REF!</f>
        <v>#REF!</v>
      </c>
      <c r="I125" s="126" t="e">
        <f>JANUARI!#REF!</f>
        <v>#REF!</v>
      </c>
      <c r="J125" s="222" t="e">
        <f>IF(LEFT(JANUARI!#REF!,1)="V",JANUARI!#REF!+JANUARI!#REF!)</f>
        <v>#REF!</v>
      </c>
      <c r="K125" s="241" t="e">
        <f>JANUARI!#REF!</f>
        <v>#REF!</v>
      </c>
      <c r="L125" s="242" t="e">
        <f>JANUARI!#REF!</f>
        <v>#REF!</v>
      </c>
    </row>
    <row r="126" spans="1:12" ht="13.5" customHeight="1" thickBot="1" x14ac:dyDescent="0.25">
      <c r="A126" s="718"/>
      <c r="B126" s="168" t="e">
        <f>JANUARI!#REF!</f>
        <v>#REF!</v>
      </c>
      <c r="C126" s="145" t="e">
        <f>JANUARI!#REF!</f>
        <v>#REF!</v>
      </c>
      <c r="D126" s="177" t="e">
        <f>JANUARI!#REF!</f>
        <v>#REF!</v>
      </c>
      <c r="E126" s="141" t="e">
        <f>JANUARI!#REF!</f>
        <v>#REF!</v>
      </c>
      <c r="F126" s="144" t="e">
        <f>JANUARI!#REF!</f>
        <v>#REF!</v>
      </c>
      <c r="G126" s="144" t="e">
        <f>JANUARI!#REF!</f>
        <v>#REF!</v>
      </c>
      <c r="H126" s="146" t="e">
        <f>JANUARI!#REF!</f>
        <v>#REF!</v>
      </c>
      <c r="I126" s="147" t="e">
        <f>JANUARI!#REF!</f>
        <v>#REF!</v>
      </c>
      <c r="J126" s="224" t="e">
        <f>IF(LEFT(JANUARI!#REF!,1)="V",JANUARI!#REF!+JANUARI!#REF!)</f>
        <v>#REF!</v>
      </c>
      <c r="K126" s="243" t="e">
        <f>JANUARI!#REF!</f>
        <v>#REF!</v>
      </c>
      <c r="L126" s="244" t="e">
        <f>JANUARI!#REF!</f>
        <v>#REF!</v>
      </c>
    </row>
    <row r="127" spans="1:12" ht="12.75" customHeight="1" x14ac:dyDescent="0.2">
      <c r="A127" s="716" t="e">
        <f>JANUARI!#REF!</f>
        <v>#REF!</v>
      </c>
      <c r="B127" s="159" t="e">
        <f>JANUARI!#REF!</f>
        <v>#REF!</v>
      </c>
      <c r="C127" s="117" t="e">
        <f>JANUARI!#REF!</f>
        <v>#REF!</v>
      </c>
      <c r="D127" s="175" t="e">
        <f>JANUARI!#REF!</f>
        <v>#REF!</v>
      </c>
      <c r="E127" s="113" t="e">
        <f>JANUARI!#REF!</f>
        <v>#REF!</v>
      </c>
      <c r="F127" s="116" t="e">
        <f>JANUARI!#REF!</f>
        <v>#REF!</v>
      </c>
      <c r="G127" s="116" t="e">
        <f>JANUARI!#REF!</f>
        <v>#REF!</v>
      </c>
      <c r="H127" s="118" t="e">
        <f>JANUARI!#REF!</f>
        <v>#REF!</v>
      </c>
      <c r="I127" s="119" t="e">
        <f>JANUARI!#REF!</f>
        <v>#REF!</v>
      </c>
      <c r="J127" s="225" t="e">
        <f>IF(LEFT(JANUARI!#REF!,1)="V",JANUARI!#REF!+JANUARI!#REF!)</f>
        <v>#REF!</v>
      </c>
      <c r="K127" s="247" t="e">
        <f>JANUARI!#REF!</f>
        <v>#REF!</v>
      </c>
      <c r="L127" s="248" t="e">
        <f>JANUARI!#REF!</f>
        <v>#REF!</v>
      </c>
    </row>
    <row r="128" spans="1:12" ht="12.75" customHeight="1" x14ac:dyDescent="0.2">
      <c r="A128" s="717"/>
      <c r="B128" s="160" t="e">
        <f>JANUARI!#REF!</f>
        <v>#REF!</v>
      </c>
      <c r="C128" s="124" t="e">
        <f>JANUARI!#REF!</f>
        <v>#REF!</v>
      </c>
      <c r="D128" s="176" t="e">
        <f>JANUARI!#REF!</f>
        <v>#REF!</v>
      </c>
      <c r="E128" s="120" t="e">
        <f>JANUARI!#REF!</f>
        <v>#REF!</v>
      </c>
      <c r="F128" s="123" t="e">
        <f>JANUARI!#REF!</f>
        <v>#REF!</v>
      </c>
      <c r="G128" s="123" t="e">
        <f>JANUARI!#REF!</f>
        <v>#REF!</v>
      </c>
      <c r="H128" s="125" t="e">
        <f>JANUARI!#REF!</f>
        <v>#REF!</v>
      </c>
      <c r="I128" s="126" t="e">
        <f>JANUARI!#REF!</f>
        <v>#REF!</v>
      </c>
      <c r="J128" s="222" t="e">
        <f>IF(LEFT(JANUARI!#REF!,1)="V",JANUARI!#REF!+JANUARI!#REF!)</f>
        <v>#REF!</v>
      </c>
      <c r="K128" s="241" t="e">
        <f>JANUARI!#REF!</f>
        <v>#REF!</v>
      </c>
      <c r="L128" s="242" t="e">
        <f>JANUARI!#REF!</f>
        <v>#REF!</v>
      </c>
    </row>
    <row r="129" spans="1:12" ht="12.75" customHeight="1" x14ac:dyDescent="0.2">
      <c r="A129" s="717"/>
      <c r="B129" s="160" t="e">
        <f>JANUARI!#REF!</f>
        <v>#REF!</v>
      </c>
      <c r="C129" s="124" t="e">
        <f>JANUARI!#REF!</f>
        <v>#REF!</v>
      </c>
      <c r="D129" s="176" t="e">
        <f>JANUARI!#REF!</f>
        <v>#REF!</v>
      </c>
      <c r="E129" s="120" t="e">
        <f>JANUARI!#REF!</f>
        <v>#REF!</v>
      </c>
      <c r="F129" s="123" t="e">
        <f>JANUARI!#REF!</f>
        <v>#REF!</v>
      </c>
      <c r="G129" s="123" t="e">
        <f>JANUARI!#REF!</f>
        <v>#REF!</v>
      </c>
      <c r="H129" s="125" t="e">
        <f>JANUARI!#REF!</f>
        <v>#REF!</v>
      </c>
      <c r="I129" s="126" t="e">
        <f>JANUARI!#REF!</f>
        <v>#REF!</v>
      </c>
      <c r="J129" s="222" t="e">
        <f>IF(LEFT(JANUARI!#REF!,1)="V",JANUARI!#REF!+JANUARI!#REF!)</f>
        <v>#REF!</v>
      </c>
      <c r="K129" s="241" t="e">
        <f>JANUARI!#REF!</f>
        <v>#REF!</v>
      </c>
      <c r="L129" s="242" t="e">
        <f>JANUARI!#REF!</f>
        <v>#REF!</v>
      </c>
    </row>
    <row r="130" spans="1:12" ht="12.75" customHeight="1" x14ac:dyDescent="0.2">
      <c r="A130" s="717"/>
      <c r="B130" s="160" t="e">
        <f>JANUARI!#REF!</f>
        <v>#REF!</v>
      </c>
      <c r="C130" s="124" t="e">
        <f>JANUARI!#REF!</f>
        <v>#REF!</v>
      </c>
      <c r="D130" s="176" t="e">
        <f>JANUARI!#REF!</f>
        <v>#REF!</v>
      </c>
      <c r="E130" s="120" t="e">
        <f>JANUARI!#REF!</f>
        <v>#REF!</v>
      </c>
      <c r="F130" s="123" t="e">
        <f>JANUARI!#REF!</f>
        <v>#REF!</v>
      </c>
      <c r="G130" s="123" t="e">
        <f>JANUARI!#REF!</f>
        <v>#REF!</v>
      </c>
      <c r="H130" s="125" t="e">
        <f>JANUARI!#REF!</f>
        <v>#REF!</v>
      </c>
      <c r="I130" s="126" t="e">
        <f>JANUARI!#REF!</f>
        <v>#REF!</v>
      </c>
      <c r="J130" s="222" t="e">
        <f>IF(LEFT(JANUARI!#REF!,1)="V",JANUARI!#REF!+JANUARI!#REF!)</f>
        <v>#REF!</v>
      </c>
      <c r="K130" s="241" t="e">
        <f>JANUARI!#REF!</f>
        <v>#REF!</v>
      </c>
      <c r="L130" s="242" t="e">
        <f>JANUARI!#REF!</f>
        <v>#REF!</v>
      </c>
    </row>
    <row r="131" spans="1:12" ht="13.5" customHeight="1" thickBot="1" x14ac:dyDescent="0.25">
      <c r="A131" s="718"/>
      <c r="B131" s="161" t="e">
        <f>JANUARI!#REF!</f>
        <v>#REF!</v>
      </c>
      <c r="C131" s="131" t="e">
        <f>JANUARI!#REF!</f>
        <v>#REF!</v>
      </c>
      <c r="D131" s="178" t="e">
        <f>JANUARI!#REF!</f>
        <v>#REF!</v>
      </c>
      <c r="E131" s="127" t="e">
        <f>JANUARI!#REF!</f>
        <v>#REF!</v>
      </c>
      <c r="F131" s="130" t="e">
        <f>JANUARI!#REF!</f>
        <v>#REF!</v>
      </c>
      <c r="G131" s="130" t="e">
        <f>JANUARI!#REF!</f>
        <v>#REF!</v>
      </c>
      <c r="H131" s="132" t="e">
        <f>JANUARI!#REF!</f>
        <v>#REF!</v>
      </c>
      <c r="I131" s="133" t="e">
        <f>JANUARI!#REF!</f>
        <v>#REF!</v>
      </c>
      <c r="J131" s="223" t="e">
        <f>IF(LEFT(JANUARI!#REF!,1)="V",JANUARI!#REF!+JANUARI!#REF!)</f>
        <v>#REF!</v>
      </c>
      <c r="K131" s="245" t="e">
        <f>JANUARI!#REF!</f>
        <v>#REF!</v>
      </c>
      <c r="L131" s="246" t="e">
        <f>JANUARI!#REF!</f>
        <v>#REF!</v>
      </c>
    </row>
    <row r="132" spans="1:12" ht="12.75" customHeight="1" x14ac:dyDescent="0.2">
      <c r="A132" s="716" t="e">
        <f>JANUARI!#REF!</f>
        <v>#REF!</v>
      </c>
      <c r="B132" s="169" t="e">
        <f>JANUARI!#REF!</f>
        <v>#REF!</v>
      </c>
      <c r="C132" s="138" t="e">
        <f>JANUARI!#REF!</f>
        <v>#REF!</v>
      </c>
      <c r="D132" s="179" t="e">
        <f>JANUARI!#REF!</f>
        <v>#REF!</v>
      </c>
      <c r="E132" s="134" t="e">
        <f>JANUARI!#REF!</f>
        <v>#REF!</v>
      </c>
      <c r="F132" s="137" t="e">
        <f>JANUARI!#REF!</f>
        <v>#REF!</v>
      </c>
      <c r="G132" s="137" t="e">
        <f>JANUARI!#REF!</f>
        <v>#REF!</v>
      </c>
      <c r="H132" s="139" t="e">
        <f>JANUARI!#REF!</f>
        <v>#REF!</v>
      </c>
      <c r="I132" s="140" t="e">
        <f>JANUARI!#REF!</f>
        <v>#REF!</v>
      </c>
      <c r="J132" s="221" t="e">
        <f>IF(LEFT(JANUARI!#REF!,1)="V",JANUARI!#REF!+JANUARI!#REF!)</f>
        <v>#REF!</v>
      </c>
      <c r="K132" s="239" t="e">
        <f>JANUARI!#REF!</f>
        <v>#REF!</v>
      </c>
      <c r="L132" s="240" t="e">
        <f>JANUARI!#REF!</f>
        <v>#REF!</v>
      </c>
    </row>
    <row r="133" spans="1:12" ht="12.75" customHeight="1" x14ac:dyDescent="0.2">
      <c r="A133" s="717"/>
      <c r="B133" s="160" t="e">
        <f>JANUARI!#REF!</f>
        <v>#REF!</v>
      </c>
      <c r="C133" s="124" t="e">
        <f>JANUARI!#REF!</f>
        <v>#REF!</v>
      </c>
      <c r="D133" s="176" t="e">
        <f>JANUARI!#REF!</f>
        <v>#REF!</v>
      </c>
      <c r="E133" s="120" t="e">
        <f>JANUARI!#REF!</f>
        <v>#REF!</v>
      </c>
      <c r="F133" s="123" t="e">
        <f>JANUARI!#REF!</f>
        <v>#REF!</v>
      </c>
      <c r="G133" s="123" t="e">
        <f>JANUARI!#REF!</f>
        <v>#REF!</v>
      </c>
      <c r="H133" s="125" t="e">
        <f>JANUARI!#REF!</f>
        <v>#REF!</v>
      </c>
      <c r="I133" s="126" t="e">
        <f>JANUARI!#REF!</f>
        <v>#REF!</v>
      </c>
      <c r="J133" s="222" t="e">
        <f>IF(LEFT(JANUARI!#REF!,1)="V",JANUARI!#REF!+JANUARI!#REF!)</f>
        <v>#REF!</v>
      </c>
      <c r="K133" s="241" t="e">
        <f>JANUARI!#REF!</f>
        <v>#REF!</v>
      </c>
      <c r="L133" s="242" t="e">
        <f>JANUARI!#REF!</f>
        <v>#REF!</v>
      </c>
    </row>
    <row r="134" spans="1:12" ht="12.75" customHeight="1" x14ac:dyDescent="0.2">
      <c r="A134" s="717"/>
      <c r="B134" s="160" t="e">
        <f>JANUARI!#REF!</f>
        <v>#REF!</v>
      </c>
      <c r="C134" s="124" t="e">
        <f>JANUARI!#REF!</f>
        <v>#REF!</v>
      </c>
      <c r="D134" s="176" t="e">
        <f>JANUARI!#REF!</f>
        <v>#REF!</v>
      </c>
      <c r="E134" s="120" t="e">
        <f>JANUARI!#REF!</f>
        <v>#REF!</v>
      </c>
      <c r="F134" s="123" t="e">
        <f>JANUARI!#REF!</f>
        <v>#REF!</v>
      </c>
      <c r="G134" s="123" t="e">
        <f>JANUARI!#REF!</f>
        <v>#REF!</v>
      </c>
      <c r="H134" s="125" t="e">
        <f>JANUARI!#REF!</f>
        <v>#REF!</v>
      </c>
      <c r="I134" s="126" t="e">
        <f>JANUARI!#REF!</f>
        <v>#REF!</v>
      </c>
      <c r="J134" s="222" t="e">
        <f>IF(LEFT(JANUARI!#REF!,1)="V",JANUARI!#REF!+JANUARI!#REF!)</f>
        <v>#REF!</v>
      </c>
      <c r="K134" s="241" t="e">
        <f>JANUARI!#REF!</f>
        <v>#REF!</v>
      </c>
      <c r="L134" s="242" t="e">
        <f>JANUARI!#REF!</f>
        <v>#REF!</v>
      </c>
    </row>
    <row r="135" spans="1:12" ht="12.75" customHeight="1" x14ac:dyDescent="0.2">
      <c r="A135" s="717"/>
      <c r="B135" s="160" t="e">
        <f>JANUARI!#REF!</f>
        <v>#REF!</v>
      </c>
      <c r="C135" s="124" t="e">
        <f>JANUARI!#REF!</f>
        <v>#REF!</v>
      </c>
      <c r="D135" s="176" t="e">
        <f>JANUARI!#REF!</f>
        <v>#REF!</v>
      </c>
      <c r="E135" s="120" t="e">
        <f>JANUARI!#REF!</f>
        <v>#REF!</v>
      </c>
      <c r="F135" s="123" t="e">
        <f>JANUARI!#REF!</f>
        <v>#REF!</v>
      </c>
      <c r="G135" s="123" t="e">
        <f>JANUARI!#REF!</f>
        <v>#REF!</v>
      </c>
      <c r="H135" s="125" t="e">
        <f>JANUARI!#REF!</f>
        <v>#REF!</v>
      </c>
      <c r="I135" s="126" t="e">
        <f>JANUARI!#REF!</f>
        <v>#REF!</v>
      </c>
      <c r="J135" s="222" t="e">
        <f>IF(LEFT(JANUARI!#REF!,1)="V",JANUARI!#REF!+JANUARI!#REF!)</f>
        <v>#REF!</v>
      </c>
      <c r="K135" s="241" t="e">
        <f>JANUARI!#REF!</f>
        <v>#REF!</v>
      </c>
      <c r="L135" s="242" t="e">
        <f>JANUARI!#REF!</f>
        <v>#REF!</v>
      </c>
    </row>
    <row r="136" spans="1:12" ht="13.5" customHeight="1" thickBot="1" x14ac:dyDescent="0.25">
      <c r="A136" s="718"/>
      <c r="B136" s="168" t="e">
        <f>JANUARI!#REF!</f>
        <v>#REF!</v>
      </c>
      <c r="C136" s="145" t="e">
        <f>JANUARI!#REF!</f>
        <v>#REF!</v>
      </c>
      <c r="D136" s="177" t="e">
        <f>JANUARI!#REF!</f>
        <v>#REF!</v>
      </c>
      <c r="E136" s="141" t="e">
        <f>JANUARI!#REF!</f>
        <v>#REF!</v>
      </c>
      <c r="F136" s="144" t="e">
        <f>JANUARI!#REF!</f>
        <v>#REF!</v>
      </c>
      <c r="G136" s="144" t="e">
        <f>JANUARI!#REF!</f>
        <v>#REF!</v>
      </c>
      <c r="H136" s="146" t="e">
        <f>JANUARI!#REF!</f>
        <v>#REF!</v>
      </c>
      <c r="I136" s="147" t="e">
        <f>JANUARI!#REF!</f>
        <v>#REF!</v>
      </c>
      <c r="J136" s="224" t="e">
        <f>IF(LEFT(JANUARI!#REF!,1)="V",JANUARI!#REF!+JANUARI!#REF!)</f>
        <v>#REF!</v>
      </c>
      <c r="K136" s="243" t="e">
        <f>JANUARI!#REF!</f>
        <v>#REF!</v>
      </c>
      <c r="L136" s="244" t="e">
        <f>JANUARI!#REF!</f>
        <v>#REF!</v>
      </c>
    </row>
    <row r="137" spans="1:12" ht="12.75" customHeight="1" x14ac:dyDescent="0.2">
      <c r="A137" s="716" t="e">
        <f>JANUARI!#REF!</f>
        <v>#REF!</v>
      </c>
      <c r="B137" s="159" t="e">
        <f>JANUARI!#REF!</f>
        <v>#REF!</v>
      </c>
      <c r="C137" s="117" t="e">
        <f>JANUARI!#REF!</f>
        <v>#REF!</v>
      </c>
      <c r="D137" s="175" t="e">
        <f>JANUARI!#REF!</f>
        <v>#REF!</v>
      </c>
      <c r="E137" s="113" t="e">
        <f>JANUARI!#REF!</f>
        <v>#REF!</v>
      </c>
      <c r="F137" s="116" t="e">
        <f>JANUARI!#REF!</f>
        <v>#REF!</v>
      </c>
      <c r="G137" s="116" t="e">
        <f>JANUARI!#REF!</f>
        <v>#REF!</v>
      </c>
      <c r="H137" s="118" t="e">
        <f>JANUARI!#REF!</f>
        <v>#REF!</v>
      </c>
      <c r="I137" s="119" t="e">
        <f>JANUARI!#REF!</f>
        <v>#REF!</v>
      </c>
      <c r="J137" s="221" t="e">
        <f>IF(LEFT(JANUARI!#REF!,1)="V",JANUARI!#REF!+JANUARI!#REF!)</f>
        <v>#REF!</v>
      </c>
      <c r="K137" s="239" t="e">
        <f>JANUARI!#REF!</f>
        <v>#REF!</v>
      </c>
      <c r="L137" s="240" t="e">
        <f>JANUARI!#REF!</f>
        <v>#REF!</v>
      </c>
    </row>
    <row r="138" spans="1:12" ht="12.75" customHeight="1" x14ac:dyDescent="0.2">
      <c r="A138" s="717"/>
      <c r="B138" s="160" t="e">
        <f>JANUARI!#REF!</f>
        <v>#REF!</v>
      </c>
      <c r="C138" s="124" t="e">
        <f>JANUARI!#REF!</f>
        <v>#REF!</v>
      </c>
      <c r="D138" s="176" t="e">
        <f>JANUARI!#REF!</f>
        <v>#REF!</v>
      </c>
      <c r="E138" s="120" t="e">
        <f>JANUARI!#REF!</f>
        <v>#REF!</v>
      </c>
      <c r="F138" s="123" t="e">
        <f>JANUARI!#REF!</f>
        <v>#REF!</v>
      </c>
      <c r="G138" s="123" t="e">
        <f>JANUARI!#REF!</f>
        <v>#REF!</v>
      </c>
      <c r="H138" s="125" t="e">
        <f>JANUARI!#REF!</f>
        <v>#REF!</v>
      </c>
      <c r="I138" s="126" t="e">
        <f>JANUARI!#REF!</f>
        <v>#REF!</v>
      </c>
      <c r="J138" s="222" t="e">
        <f>IF(LEFT(JANUARI!#REF!,1)="V",JANUARI!#REF!+JANUARI!#REF!)</f>
        <v>#REF!</v>
      </c>
      <c r="K138" s="241" t="e">
        <f>JANUARI!#REF!</f>
        <v>#REF!</v>
      </c>
      <c r="L138" s="242" t="e">
        <f>JANUARI!#REF!</f>
        <v>#REF!</v>
      </c>
    </row>
    <row r="139" spans="1:12" ht="12.75" customHeight="1" x14ac:dyDescent="0.2">
      <c r="A139" s="717"/>
      <c r="B139" s="160" t="e">
        <f>JANUARI!#REF!</f>
        <v>#REF!</v>
      </c>
      <c r="C139" s="124" t="e">
        <f>JANUARI!#REF!</f>
        <v>#REF!</v>
      </c>
      <c r="D139" s="176" t="e">
        <f>JANUARI!#REF!</f>
        <v>#REF!</v>
      </c>
      <c r="E139" s="120" t="e">
        <f>JANUARI!#REF!</f>
        <v>#REF!</v>
      </c>
      <c r="F139" s="123" t="e">
        <f>JANUARI!#REF!</f>
        <v>#REF!</v>
      </c>
      <c r="G139" s="123" t="e">
        <f>JANUARI!#REF!</f>
        <v>#REF!</v>
      </c>
      <c r="H139" s="125" t="e">
        <f>JANUARI!#REF!</f>
        <v>#REF!</v>
      </c>
      <c r="I139" s="126" t="e">
        <f>JANUARI!#REF!</f>
        <v>#REF!</v>
      </c>
      <c r="J139" s="222" t="e">
        <f>IF(LEFT(JANUARI!#REF!,1)="V",JANUARI!#REF!+JANUARI!#REF!)</f>
        <v>#REF!</v>
      </c>
      <c r="K139" s="241" t="e">
        <f>JANUARI!#REF!</f>
        <v>#REF!</v>
      </c>
      <c r="L139" s="242" t="e">
        <f>JANUARI!#REF!</f>
        <v>#REF!</v>
      </c>
    </row>
    <row r="140" spans="1:12" ht="12.75" customHeight="1" x14ac:dyDescent="0.2">
      <c r="A140" s="717"/>
      <c r="B140" s="160" t="e">
        <f>JANUARI!#REF!</f>
        <v>#REF!</v>
      </c>
      <c r="C140" s="124" t="e">
        <f>JANUARI!#REF!</f>
        <v>#REF!</v>
      </c>
      <c r="D140" s="176" t="e">
        <f>JANUARI!#REF!</f>
        <v>#REF!</v>
      </c>
      <c r="E140" s="120" t="e">
        <f>JANUARI!#REF!</f>
        <v>#REF!</v>
      </c>
      <c r="F140" s="123" t="e">
        <f>JANUARI!#REF!</f>
        <v>#REF!</v>
      </c>
      <c r="G140" s="123" t="e">
        <f>JANUARI!#REF!</f>
        <v>#REF!</v>
      </c>
      <c r="H140" s="125" t="e">
        <f>JANUARI!#REF!</f>
        <v>#REF!</v>
      </c>
      <c r="I140" s="126" t="e">
        <f>JANUARI!#REF!</f>
        <v>#REF!</v>
      </c>
      <c r="J140" s="222" t="e">
        <f>IF(LEFT(JANUARI!#REF!,1)="V",JANUARI!#REF!+JANUARI!#REF!)</f>
        <v>#REF!</v>
      </c>
      <c r="K140" s="241" t="e">
        <f>JANUARI!#REF!</f>
        <v>#REF!</v>
      </c>
      <c r="L140" s="242" t="e">
        <f>JANUARI!#REF!</f>
        <v>#REF!</v>
      </c>
    </row>
    <row r="141" spans="1:12" ht="13.5" customHeight="1" thickBot="1" x14ac:dyDescent="0.25">
      <c r="A141" s="718"/>
      <c r="B141" s="161" t="e">
        <f>JANUARI!#REF!</f>
        <v>#REF!</v>
      </c>
      <c r="C141" s="131" t="e">
        <f>JANUARI!#REF!</f>
        <v>#REF!</v>
      </c>
      <c r="D141" s="178" t="e">
        <f>JANUARI!#REF!</f>
        <v>#REF!</v>
      </c>
      <c r="E141" s="127" t="e">
        <f>JANUARI!#REF!</f>
        <v>#REF!</v>
      </c>
      <c r="F141" s="130" t="e">
        <f>JANUARI!#REF!</f>
        <v>#REF!</v>
      </c>
      <c r="G141" s="130" t="e">
        <f>JANUARI!#REF!</f>
        <v>#REF!</v>
      </c>
      <c r="H141" s="132" t="e">
        <f>JANUARI!#REF!</f>
        <v>#REF!</v>
      </c>
      <c r="I141" s="133" t="e">
        <f>JANUARI!#REF!</f>
        <v>#REF!</v>
      </c>
      <c r="J141" s="224" t="e">
        <f>IF(LEFT(JANUARI!#REF!,1)="V",JANUARI!#REF!+JANUARI!#REF!)</f>
        <v>#REF!</v>
      </c>
      <c r="K141" s="243" t="e">
        <f>JANUARI!#REF!</f>
        <v>#REF!</v>
      </c>
      <c r="L141" s="244" t="e">
        <f>JANUARI!#REF!</f>
        <v>#REF!</v>
      </c>
    </row>
    <row r="142" spans="1:12" ht="12.75" customHeight="1" x14ac:dyDescent="0.2">
      <c r="A142" s="716" t="e">
        <f>JANUARI!#REF!</f>
        <v>#REF!</v>
      </c>
      <c r="B142" s="159" t="e">
        <f>JANUARI!#REF!</f>
        <v>#REF!</v>
      </c>
      <c r="C142" s="117" t="e">
        <f>JANUARI!#REF!</f>
        <v>#REF!</v>
      </c>
      <c r="D142" s="175" t="e">
        <f>JANUARI!#REF!</f>
        <v>#REF!</v>
      </c>
      <c r="E142" s="113" t="e">
        <f>JANUARI!#REF!</f>
        <v>#REF!</v>
      </c>
      <c r="F142" s="116" t="e">
        <f>JANUARI!#REF!</f>
        <v>#REF!</v>
      </c>
      <c r="G142" s="116" t="e">
        <f>JANUARI!#REF!</f>
        <v>#REF!</v>
      </c>
      <c r="H142" s="118" t="e">
        <f>JANUARI!#REF!</f>
        <v>#REF!</v>
      </c>
      <c r="I142" s="119" t="e">
        <f>JANUARI!#REF!</f>
        <v>#REF!</v>
      </c>
      <c r="J142" s="221" t="e">
        <f>IF(LEFT(JANUARI!#REF!,1)="V",JANUARI!#REF!+JANUARI!#REF!)</f>
        <v>#REF!</v>
      </c>
      <c r="K142" s="239" t="e">
        <f>JANUARI!#REF!</f>
        <v>#REF!</v>
      </c>
      <c r="L142" s="240" t="e">
        <f>JANUARI!#REF!</f>
        <v>#REF!</v>
      </c>
    </row>
    <row r="143" spans="1:12" ht="12.75" customHeight="1" x14ac:dyDescent="0.2">
      <c r="A143" s="717"/>
      <c r="B143" s="160" t="e">
        <f>JANUARI!#REF!</f>
        <v>#REF!</v>
      </c>
      <c r="C143" s="124" t="e">
        <f>JANUARI!#REF!</f>
        <v>#REF!</v>
      </c>
      <c r="D143" s="176" t="e">
        <f>JANUARI!#REF!</f>
        <v>#REF!</v>
      </c>
      <c r="E143" s="120" t="e">
        <f>JANUARI!#REF!</f>
        <v>#REF!</v>
      </c>
      <c r="F143" s="123" t="e">
        <f>JANUARI!#REF!</f>
        <v>#REF!</v>
      </c>
      <c r="G143" s="123" t="e">
        <f>JANUARI!#REF!</f>
        <v>#REF!</v>
      </c>
      <c r="H143" s="125" t="e">
        <f>JANUARI!#REF!</f>
        <v>#REF!</v>
      </c>
      <c r="I143" s="126" t="e">
        <f>JANUARI!#REF!</f>
        <v>#REF!</v>
      </c>
      <c r="J143" s="222" t="e">
        <f>IF(LEFT(JANUARI!#REF!,1)="V",JANUARI!#REF!+JANUARI!#REF!)</f>
        <v>#REF!</v>
      </c>
      <c r="K143" s="241" t="e">
        <f>JANUARI!#REF!</f>
        <v>#REF!</v>
      </c>
      <c r="L143" s="242" t="e">
        <f>JANUARI!#REF!</f>
        <v>#REF!</v>
      </c>
    </row>
    <row r="144" spans="1:12" ht="12.75" customHeight="1" x14ac:dyDescent="0.2">
      <c r="A144" s="717"/>
      <c r="B144" s="160" t="e">
        <f>JANUARI!#REF!</f>
        <v>#REF!</v>
      </c>
      <c r="C144" s="124" t="e">
        <f>JANUARI!#REF!</f>
        <v>#REF!</v>
      </c>
      <c r="D144" s="176" t="e">
        <f>JANUARI!#REF!</f>
        <v>#REF!</v>
      </c>
      <c r="E144" s="120" t="e">
        <f>JANUARI!#REF!</f>
        <v>#REF!</v>
      </c>
      <c r="F144" s="123" t="e">
        <f>JANUARI!#REF!</f>
        <v>#REF!</v>
      </c>
      <c r="G144" s="123" t="e">
        <f>JANUARI!#REF!</f>
        <v>#REF!</v>
      </c>
      <c r="H144" s="125" t="e">
        <f>JANUARI!#REF!</f>
        <v>#REF!</v>
      </c>
      <c r="I144" s="126" t="e">
        <f>JANUARI!#REF!</f>
        <v>#REF!</v>
      </c>
      <c r="J144" s="222" t="e">
        <f>IF(LEFT(JANUARI!#REF!,1)="V",JANUARI!#REF!+JANUARI!#REF!)</f>
        <v>#REF!</v>
      </c>
      <c r="K144" s="241" t="e">
        <f>JANUARI!#REF!</f>
        <v>#REF!</v>
      </c>
      <c r="L144" s="242" t="e">
        <f>JANUARI!#REF!</f>
        <v>#REF!</v>
      </c>
    </row>
    <row r="145" spans="1:12" ht="12.75" customHeight="1" x14ac:dyDescent="0.2">
      <c r="A145" s="717"/>
      <c r="B145" s="160" t="e">
        <f>JANUARI!#REF!</f>
        <v>#REF!</v>
      </c>
      <c r="C145" s="124" t="e">
        <f>JANUARI!#REF!</f>
        <v>#REF!</v>
      </c>
      <c r="D145" s="176" t="e">
        <f>JANUARI!#REF!</f>
        <v>#REF!</v>
      </c>
      <c r="E145" s="120" t="e">
        <f>JANUARI!#REF!</f>
        <v>#REF!</v>
      </c>
      <c r="F145" s="123" t="e">
        <f>JANUARI!#REF!</f>
        <v>#REF!</v>
      </c>
      <c r="G145" s="123" t="e">
        <f>JANUARI!#REF!</f>
        <v>#REF!</v>
      </c>
      <c r="H145" s="125" t="e">
        <f>JANUARI!#REF!</f>
        <v>#REF!</v>
      </c>
      <c r="I145" s="126" t="e">
        <f>JANUARI!#REF!</f>
        <v>#REF!</v>
      </c>
      <c r="J145" s="222" t="e">
        <f>IF(LEFT(JANUARI!#REF!,1)="V",JANUARI!#REF!+JANUARI!#REF!)</f>
        <v>#REF!</v>
      </c>
      <c r="K145" s="241" t="e">
        <f>JANUARI!#REF!</f>
        <v>#REF!</v>
      </c>
      <c r="L145" s="242" t="e">
        <f>JANUARI!#REF!</f>
        <v>#REF!</v>
      </c>
    </row>
    <row r="146" spans="1:12" ht="13.5" customHeight="1" thickBot="1" x14ac:dyDescent="0.25">
      <c r="A146" s="718"/>
      <c r="B146" s="161" t="e">
        <f>JANUARI!#REF!</f>
        <v>#REF!</v>
      </c>
      <c r="C146" s="131" t="e">
        <f>JANUARI!#REF!</f>
        <v>#REF!</v>
      </c>
      <c r="D146" s="178" t="e">
        <f>JANUARI!#REF!</f>
        <v>#REF!</v>
      </c>
      <c r="E146" s="127" t="e">
        <f>JANUARI!#REF!</f>
        <v>#REF!</v>
      </c>
      <c r="F146" s="130" t="e">
        <f>JANUARI!#REF!</f>
        <v>#REF!</v>
      </c>
      <c r="G146" s="130" t="e">
        <f>JANUARI!#REF!</f>
        <v>#REF!</v>
      </c>
      <c r="H146" s="132" t="e">
        <f>JANUARI!#REF!</f>
        <v>#REF!</v>
      </c>
      <c r="I146" s="133" t="e">
        <f>JANUARI!#REF!</f>
        <v>#REF!</v>
      </c>
      <c r="J146" s="224" t="e">
        <f>IF(LEFT(JANUARI!#REF!,1)="V",JANUARI!#REF!+JANUARI!#REF!)</f>
        <v>#REF!</v>
      </c>
      <c r="K146" s="243" t="e">
        <f>JANUARI!#REF!</f>
        <v>#REF!</v>
      </c>
      <c r="L146" s="244" t="e">
        <f>JANUARI!#REF!</f>
        <v>#REF!</v>
      </c>
    </row>
    <row r="147" spans="1:12" ht="12.75" customHeight="1" x14ac:dyDescent="0.2">
      <c r="A147" s="716" t="e">
        <f>JANUARI!#REF!</f>
        <v>#REF!</v>
      </c>
      <c r="B147" s="159" t="e">
        <f>JANUARI!#REF!</f>
        <v>#REF!</v>
      </c>
      <c r="C147" s="117" t="e">
        <f>JANUARI!#REF!</f>
        <v>#REF!</v>
      </c>
      <c r="D147" s="175" t="e">
        <f>JANUARI!#REF!</f>
        <v>#REF!</v>
      </c>
      <c r="E147" s="113" t="e">
        <f>JANUARI!#REF!</f>
        <v>#REF!</v>
      </c>
      <c r="F147" s="116" t="e">
        <f>JANUARI!#REF!</f>
        <v>#REF!</v>
      </c>
      <c r="G147" s="116" t="e">
        <f>JANUARI!#REF!</f>
        <v>#REF!</v>
      </c>
      <c r="H147" s="118" t="e">
        <f>JANUARI!#REF!</f>
        <v>#REF!</v>
      </c>
      <c r="I147" s="119" t="e">
        <f>JANUARI!#REF!</f>
        <v>#REF!</v>
      </c>
      <c r="J147" s="221" t="e">
        <f>IF(LEFT(JANUARI!#REF!,1)="V",JANUARI!#REF!+JANUARI!#REF!)</f>
        <v>#REF!</v>
      </c>
      <c r="K147" s="239" t="e">
        <f>JANUARI!#REF!</f>
        <v>#REF!</v>
      </c>
      <c r="L147" s="240" t="e">
        <f>JANUARI!#REF!</f>
        <v>#REF!</v>
      </c>
    </row>
    <row r="148" spans="1:12" ht="12.75" customHeight="1" x14ac:dyDescent="0.2">
      <c r="A148" s="717"/>
      <c r="B148" s="160" t="e">
        <f>JANUARI!#REF!</f>
        <v>#REF!</v>
      </c>
      <c r="C148" s="124" t="e">
        <f>JANUARI!#REF!</f>
        <v>#REF!</v>
      </c>
      <c r="D148" s="176" t="e">
        <f>JANUARI!#REF!</f>
        <v>#REF!</v>
      </c>
      <c r="E148" s="120" t="e">
        <f>JANUARI!#REF!</f>
        <v>#REF!</v>
      </c>
      <c r="F148" s="123" t="e">
        <f>JANUARI!#REF!</f>
        <v>#REF!</v>
      </c>
      <c r="G148" s="123" t="e">
        <f>JANUARI!#REF!</f>
        <v>#REF!</v>
      </c>
      <c r="H148" s="125" t="e">
        <f>JANUARI!#REF!</f>
        <v>#REF!</v>
      </c>
      <c r="I148" s="126" t="e">
        <f>JANUARI!#REF!</f>
        <v>#REF!</v>
      </c>
      <c r="J148" s="222" t="e">
        <f>IF(LEFT(JANUARI!#REF!,1)="V",JANUARI!#REF!+JANUARI!#REF!)</f>
        <v>#REF!</v>
      </c>
      <c r="K148" s="241" t="e">
        <f>JANUARI!#REF!</f>
        <v>#REF!</v>
      </c>
      <c r="L148" s="242" t="e">
        <f>JANUARI!#REF!</f>
        <v>#REF!</v>
      </c>
    </row>
    <row r="149" spans="1:12" ht="12.75" customHeight="1" x14ac:dyDescent="0.2">
      <c r="A149" s="717"/>
      <c r="B149" s="160" t="e">
        <f>JANUARI!#REF!</f>
        <v>#REF!</v>
      </c>
      <c r="C149" s="124" t="e">
        <f>JANUARI!#REF!</f>
        <v>#REF!</v>
      </c>
      <c r="D149" s="176" t="e">
        <f>JANUARI!#REF!</f>
        <v>#REF!</v>
      </c>
      <c r="E149" s="120" t="e">
        <f>JANUARI!#REF!</f>
        <v>#REF!</v>
      </c>
      <c r="F149" s="123" t="e">
        <f>JANUARI!#REF!</f>
        <v>#REF!</v>
      </c>
      <c r="G149" s="123" t="e">
        <f>JANUARI!#REF!</f>
        <v>#REF!</v>
      </c>
      <c r="H149" s="125" t="e">
        <f>JANUARI!#REF!</f>
        <v>#REF!</v>
      </c>
      <c r="I149" s="126" t="e">
        <f>JANUARI!#REF!</f>
        <v>#REF!</v>
      </c>
      <c r="J149" s="222" t="e">
        <f>IF(LEFT(JANUARI!#REF!,1)="V",JANUARI!#REF!+JANUARI!#REF!)</f>
        <v>#REF!</v>
      </c>
      <c r="K149" s="241" t="e">
        <f>JANUARI!#REF!</f>
        <v>#REF!</v>
      </c>
      <c r="L149" s="242" t="e">
        <f>JANUARI!#REF!</f>
        <v>#REF!</v>
      </c>
    </row>
    <row r="150" spans="1:12" ht="12.75" customHeight="1" x14ac:dyDescent="0.2">
      <c r="A150" s="717"/>
      <c r="B150" s="160" t="e">
        <f>JANUARI!#REF!</f>
        <v>#REF!</v>
      </c>
      <c r="C150" s="124" t="e">
        <f>JANUARI!#REF!</f>
        <v>#REF!</v>
      </c>
      <c r="D150" s="176" t="e">
        <f>JANUARI!#REF!</f>
        <v>#REF!</v>
      </c>
      <c r="E150" s="120" t="e">
        <f>JANUARI!#REF!</f>
        <v>#REF!</v>
      </c>
      <c r="F150" s="123" t="e">
        <f>JANUARI!#REF!</f>
        <v>#REF!</v>
      </c>
      <c r="G150" s="123" t="e">
        <f>JANUARI!#REF!</f>
        <v>#REF!</v>
      </c>
      <c r="H150" s="125" t="e">
        <f>JANUARI!#REF!</f>
        <v>#REF!</v>
      </c>
      <c r="I150" s="126" t="e">
        <f>JANUARI!#REF!</f>
        <v>#REF!</v>
      </c>
      <c r="J150" s="222" t="e">
        <f>IF(LEFT(JANUARI!#REF!,1)="V",JANUARI!#REF!+JANUARI!#REF!)</f>
        <v>#REF!</v>
      </c>
      <c r="K150" s="241" t="e">
        <f>JANUARI!#REF!</f>
        <v>#REF!</v>
      </c>
      <c r="L150" s="242" t="e">
        <f>JANUARI!#REF!</f>
        <v>#REF!</v>
      </c>
    </row>
    <row r="151" spans="1:12" ht="13.5" customHeight="1" thickBot="1" x14ac:dyDescent="0.25">
      <c r="A151" s="718"/>
      <c r="B151" s="161" t="e">
        <f>JANUARI!#REF!</f>
        <v>#REF!</v>
      </c>
      <c r="C151" s="131" t="e">
        <f>JANUARI!#REF!</f>
        <v>#REF!</v>
      </c>
      <c r="D151" s="178" t="e">
        <f>JANUARI!#REF!</f>
        <v>#REF!</v>
      </c>
      <c r="E151" s="127" t="e">
        <f>JANUARI!#REF!</f>
        <v>#REF!</v>
      </c>
      <c r="F151" s="130" t="e">
        <f>JANUARI!#REF!</f>
        <v>#REF!</v>
      </c>
      <c r="G151" s="130" t="e">
        <f>JANUARI!#REF!</f>
        <v>#REF!</v>
      </c>
      <c r="H151" s="132" t="e">
        <f>JANUARI!#REF!</f>
        <v>#REF!</v>
      </c>
      <c r="I151" s="133" t="e">
        <f>JANUARI!#REF!</f>
        <v>#REF!</v>
      </c>
      <c r="J151" s="224" t="e">
        <f>IF(LEFT(JANUARI!#REF!,1)="V",JANUARI!#REF!+JANUARI!#REF!)</f>
        <v>#REF!</v>
      </c>
      <c r="K151" s="243" t="e">
        <f>JANUARI!#REF!</f>
        <v>#REF!</v>
      </c>
      <c r="L151" s="244" t="e">
        <f>JANUARI!#REF!</f>
        <v>#REF!</v>
      </c>
    </row>
    <row r="152" spans="1:12" ht="12.75" customHeight="1" x14ac:dyDescent="0.2">
      <c r="A152" s="716" t="e">
        <f>JANUARI!#REF!</f>
        <v>#REF!</v>
      </c>
      <c r="B152" s="169" t="e">
        <f>JANUARI!#REF!</f>
        <v>#REF!</v>
      </c>
      <c r="C152" s="138" t="e">
        <f>JANUARI!#REF!</f>
        <v>#REF!</v>
      </c>
      <c r="D152" s="179" t="e">
        <f>JANUARI!#REF!</f>
        <v>#REF!</v>
      </c>
      <c r="E152" s="134" t="e">
        <f>JANUARI!#REF!</f>
        <v>#REF!</v>
      </c>
      <c r="F152" s="137" t="e">
        <f>JANUARI!#REF!</f>
        <v>#REF!</v>
      </c>
      <c r="G152" s="137" t="e">
        <f>JANUARI!#REF!</f>
        <v>#REF!</v>
      </c>
      <c r="H152" s="139" t="e">
        <f>JANUARI!#REF!</f>
        <v>#REF!</v>
      </c>
      <c r="I152" s="140" t="e">
        <f>JANUARI!#REF!</f>
        <v>#REF!</v>
      </c>
      <c r="J152" s="221" t="e">
        <f>IF(LEFT(JANUARI!#REF!,1)="V",JANUARI!#REF!+JANUARI!#REF!)</f>
        <v>#REF!</v>
      </c>
      <c r="K152" s="239" t="e">
        <f>JANUARI!#REF!</f>
        <v>#REF!</v>
      </c>
      <c r="L152" s="240" t="e">
        <f>JANUARI!#REF!</f>
        <v>#REF!</v>
      </c>
    </row>
    <row r="153" spans="1:12" ht="12.75" customHeight="1" x14ac:dyDescent="0.2">
      <c r="A153" s="717"/>
      <c r="B153" s="160" t="e">
        <f>JANUARI!#REF!</f>
        <v>#REF!</v>
      </c>
      <c r="C153" s="124" t="e">
        <f>JANUARI!#REF!</f>
        <v>#REF!</v>
      </c>
      <c r="D153" s="176" t="e">
        <f>JANUARI!#REF!</f>
        <v>#REF!</v>
      </c>
      <c r="E153" s="120" t="e">
        <f>JANUARI!#REF!</f>
        <v>#REF!</v>
      </c>
      <c r="F153" s="123" t="e">
        <f>JANUARI!#REF!</f>
        <v>#REF!</v>
      </c>
      <c r="G153" s="123" t="e">
        <f>JANUARI!#REF!</f>
        <v>#REF!</v>
      </c>
      <c r="H153" s="125" t="e">
        <f>JANUARI!#REF!</f>
        <v>#REF!</v>
      </c>
      <c r="I153" s="126" t="e">
        <f>JANUARI!#REF!</f>
        <v>#REF!</v>
      </c>
      <c r="J153" s="222" t="e">
        <f>IF(LEFT(JANUARI!#REF!,1)="V",JANUARI!#REF!+JANUARI!#REF!)</f>
        <v>#REF!</v>
      </c>
      <c r="K153" s="241" t="e">
        <f>JANUARI!#REF!</f>
        <v>#REF!</v>
      </c>
      <c r="L153" s="242" t="e">
        <f>JANUARI!#REF!</f>
        <v>#REF!</v>
      </c>
    </row>
    <row r="154" spans="1:12" ht="12.75" customHeight="1" x14ac:dyDescent="0.2">
      <c r="A154" s="717"/>
      <c r="B154" s="160" t="e">
        <f>JANUARI!#REF!</f>
        <v>#REF!</v>
      </c>
      <c r="C154" s="124" t="e">
        <f>JANUARI!#REF!</f>
        <v>#REF!</v>
      </c>
      <c r="D154" s="176" t="e">
        <f>JANUARI!#REF!</f>
        <v>#REF!</v>
      </c>
      <c r="E154" s="120" t="e">
        <f>JANUARI!#REF!</f>
        <v>#REF!</v>
      </c>
      <c r="F154" s="123" t="e">
        <f>JANUARI!#REF!</f>
        <v>#REF!</v>
      </c>
      <c r="G154" s="123" t="e">
        <f>JANUARI!#REF!</f>
        <v>#REF!</v>
      </c>
      <c r="H154" s="125" t="e">
        <f>JANUARI!#REF!</f>
        <v>#REF!</v>
      </c>
      <c r="I154" s="126" t="e">
        <f>JANUARI!#REF!</f>
        <v>#REF!</v>
      </c>
      <c r="J154" s="222" t="e">
        <f>IF(LEFT(JANUARI!#REF!,1)="V",JANUARI!#REF!+JANUARI!#REF!)</f>
        <v>#REF!</v>
      </c>
      <c r="K154" s="241" t="e">
        <f>JANUARI!#REF!</f>
        <v>#REF!</v>
      </c>
      <c r="L154" s="242" t="e">
        <f>JANUARI!#REF!</f>
        <v>#REF!</v>
      </c>
    </row>
    <row r="155" spans="1:12" ht="12.75" customHeight="1" x14ac:dyDescent="0.2">
      <c r="A155" s="717"/>
      <c r="B155" s="160" t="e">
        <f>JANUARI!#REF!</f>
        <v>#REF!</v>
      </c>
      <c r="C155" s="124" t="e">
        <f>JANUARI!#REF!</f>
        <v>#REF!</v>
      </c>
      <c r="D155" s="176" t="e">
        <f>JANUARI!#REF!</f>
        <v>#REF!</v>
      </c>
      <c r="E155" s="120" t="e">
        <f>JANUARI!#REF!</f>
        <v>#REF!</v>
      </c>
      <c r="F155" s="123" t="e">
        <f>JANUARI!#REF!</f>
        <v>#REF!</v>
      </c>
      <c r="G155" s="123" t="e">
        <f>JANUARI!#REF!</f>
        <v>#REF!</v>
      </c>
      <c r="H155" s="125" t="e">
        <f>JANUARI!#REF!</f>
        <v>#REF!</v>
      </c>
      <c r="I155" s="126" t="e">
        <f>JANUARI!#REF!</f>
        <v>#REF!</v>
      </c>
      <c r="J155" s="222" t="e">
        <f>IF(LEFT(JANUARI!#REF!,1)="V",JANUARI!#REF!+JANUARI!#REF!)</f>
        <v>#REF!</v>
      </c>
      <c r="K155" s="241" t="e">
        <f>JANUARI!#REF!</f>
        <v>#REF!</v>
      </c>
      <c r="L155" s="242" t="e">
        <f>JANUARI!#REF!</f>
        <v>#REF!</v>
      </c>
    </row>
    <row r="156" spans="1:12" ht="13.5" customHeight="1" thickBot="1" x14ac:dyDescent="0.25">
      <c r="A156" s="718"/>
      <c r="B156" s="168" t="e">
        <f>JANUARI!#REF!</f>
        <v>#REF!</v>
      </c>
      <c r="C156" s="145" t="e">
        <f>JANUARI!#REF!</f>
        <v>#REF!</v>
      </c>
      <c r="D156" s="177" t="e">
        <f>JANUARI!#REF!</f>
        <v>#REF!</v>
      </c>
      <c r="E156" s="141" t="e">
        <f>JANUARI!#REF!</f>
        <v>#REF!</v>
      </c>
      <c r="F156" s="144" t="e">
        <f>JANUARI!#REF!</f>
        <v>#REF!</v>
      </c>
      <c r="G156" s="144" t="e">
        <f>JANUARI!#REF!</f>
        <v>#REF!</v>
      </c>
      <c r="H156" s="146" t="e">
        <f>JANUARI!#REF!</f>
        <v>#REF!</v>
      </c>
      <c r="I156" s="147" t="e">
        <f>JANUARI!#REF!</f>
        <v>#REF!</v>
      </c>
      <c r="J156" s="224" t="e">
        <f>IF(LEFT(JANUARI!#REF!,1)="V",JANUARI!#REF!+JANUARI!#REF!)</f>
        <v>#REF!</v>
      </c>
      <c r="K156" s="243" t="e">
        <f>JANUARI!#REF!</f>
        <v>#REF!</v>
      </c>
      <c r="L156" s="244" t="e">
        <f>JANUARI!#REF!</f>
        <v>#REF!</v>
      </c>
    </row>
    <row r="157" spans="1:12" ht="12.75" customHeight="1" x14ac:dyDescent="0.2">
      <c r="A157" s="716" t="e">
        <f>JANUARI!#REF!</f>
        <v>#REF!</v>
      </c>
      <c r="B157" s="159" t="e">
        <f>JANUARI!#REF!</f>
        <v>#REF!</v>
      </c>
      <c r="C157" s="117" t="e">
        <f>JANUARI!#REF!</f>
        <v>#REF!</v>
      </c>
      <c r="D157" s="175" t="e">
        <f>JANUARI!#REF!</f>
        <v>#REF!</v>
      </c>
      <c r="E157" s="113" t="e">
        <f>JANUARI!#REF!</f>
        <v>#REF!</v>
      </c>
      <c r="F157" s="116" t="e">
        <f>JANUARI!#REF!</f>
        <v>#REF!</v>
      </c>
      <c r="G157" s="116" t="e">
        <f>JANUARI!#REF!</f>
        <v>#REF!</v>
      </c>
      <c r="H157" s="118" t="e">
        <f>JANUARI!#REF!</f>
        <v>#REF!</v>
      </c>
      <c r="I157" s="119" t="e">
        <f>JANUARI!#REF!</f>
        <v>#REF!</v>
      </c>
      <c r="J157" s="225" t="e">
        <f>IF(LEFT(JANUARI!#REF!,1)="V",JANUARI!#REF!+JANUARI!#REF!)</f>
        <v>#REF!</v>
      </c>
      <c r="K157" s="247" t="e">
        <f>JANUARI!#REF!</f>
        <v>#REF!</v>
      </c>
      <c r="L157" s="248" t="e">
        <f>JANUARI!#REF!</f>
        <v>#REF!</v>
      </c>
    </row>
    <row r="158" spans="1:12" ht="12.75" customHeight="1" x14ac:dyDescent="0.2">
      <c r="A158" s="717"/>
      <c r="B158" s="160" t="e">
        <f>JANUARI!#REF!</f>
        <v>#REF!</v>
      </c>
      <c r="C158" s="124" t="e">
        <f>JANUARI!#REF!</f>
        <v>#REF!</v>
      </c>
      <c r="D158" s="176" t="e">
        <f>JANUARI!#REF!</f>
        <v>#REF!</v>
      </c>
      <c r="E158" s="120" t="e">
        <f>JANUARI!#REF!</f>
        <v>#REF!</v>
      </c>
      <c r="F158" s="123" t="e">
        <f>JANUARI!#REF!</f>
        <v>#REF!</v>
      </c>
      <c r="G158" s="123" t="e">
        <f>JANUARI!#REF!</f>
        <v>#REF!</v>
      </c>
      <c r="H158" s="125" t="e">
        <f>JANUARI!#REF!</f>
        <v>#REF!</v>
      </c>
      <c r="I158" s="126" t="e">
        <f>JANUARI!#REF!</f>
        <v>#REF!</v>
      </c>
      <c r="J158" s="222" t="e">
        <f>IF(LEFT(JANUARI!#REF!,1)="V",JANUARI!#REF!+JANUARI!#REF!)</f>
        <v>#REF!</v>
      </c>
      <c r="K158" s="241" t="e">
        <f>JANUARI!#REF!</f>
        <v>#REF!</v>
      </c>
      <c r="L158" s="242" t="e">
        <f>JANUARI!#REF!</f>
        <v>#REF!</v>
      </c>
    </row>
    <row r="159" spans="1:12" ht="12.75" customHeight="1" x14ac:dyDescent="0.2">
      <c r="A159" s="717"/>
      <c r="B159" s="160" t="e">
        <f>JANUARI!#REF!</f>
        <v>#REF!</v>
      </c>
      <c r="C159" s="124" t="e">
        <f>JANUARI!#REF!</f>
        <v>#REF!</v>
      </c>
      <c r="D159" s="176" t="e">
        <f>JANUARI!#REF!</f>
        <v>#REF!</v>
      </c>
      <c r="E159" s="120" t="e">
        <f>JANUARI!#REF!</f>
        <v>#REF!</v>
      </c>
      <c r="F159" s="123" t="e">
        <f>JANUARI!#REF!</f>
        <v>#REF!</v>
      </c>
      <c r="G159" s="123" t="e">
        <f>JANUARI!#REF!</f>
        <v>#REF!</v>
      </c>
      <c r="H159" s="125" t="e">
        <f>JANUARI!#REF!</f>
        <v>#REF!</v>
      </c>
      <c r="I159" s="126" t="e">
        <f>JANUARI!#REF!</f>
        <v>#REF!</v>
      </c>
      <c r="J159" s="222" t="e">
        <f>IF(LEFT(JANUARI!#REF!,1)="V",JANUARI!#REF!+JANUARI!#REF!)</f>
        <v>#REF!</v>
      </c>
      <c r="K159" s="241" t="e">
        <f>JANUARI!#REF!</f>
        <v>#REF!</v>
      </c>
      <c r="L159" s="242" t="e">
        <f>JANUARI!#REF!</f>
        <v>#REF!</v>
      </c>
    </row>
    <row r="160" spans="1:12" ht="12.75" customHeight="1" x14ac:dyDescent="0.2">
      <c r="A160" s="717"/>
      <c r="B160" s="160" t="e">
        <f>JANUARI!#REF!</f>
        <v>#REF!</v>
      </c>
      <c r="C160" s="124" t="e">
        <f>JANUARI!#REF!</f>
        <v>#REF!</v>
      </c>
      <c r="D160" s="176" t="e">
        <f>JANUARI!#REF!</f>
        <v>#REF!</v>
      </c>
      <c r="E160" s="120" t="e">
        <f>JANUARI!#REF!</f>
        <v>#REF!</v>
      </c>
      <c r="F160" s="123" t="e">
        <f>JANUARI!#REF!</f>
        <v>#REF!</v>
      </c>
      <c r="G160" s="123" t="e">
        <f>JANUARI!#REF!</f>
        <v>#REF!</v>
      </c>
      <c r="H160" s="125" t="e">
        <f>JANUARI!#REF!</f>
        <v>#REF!</v>
      </c>
      <c r="I160" s="126" t="e">
        <f>JANUARI!#REF!</f>
        <v>#REF!</v>
      </c>
      <c r="J160" s="222" t="e">
        <f>IF(LEFT(JANUARI!#REF!,1)="V",JANUARI!#REF!+JANUARI!#REF!)</f>
        <v>#REF!</v>
      </c>
      <c r="K160" s="241" t="e">
        <f>JANUARI!#REF!</f>
        <v>#REF!</v>
      </c>
      <c r="L160" s="242" t="e">
        <f>JANUARI!#REF!</f>
        <v>#REF!</v>
      </c>
    </row>
    <row r="161" spans="1:12" ht="13.5" customHeight="1" thickBot="1" x14ac:dyDescent="0.25">
      <c r="A161" s="718"/>
      <c r="B161" s="161" t="e">
        <f>JANUARI!#REF!</f>
        <v>#REF!</v>
      </c>
      <c r="C161" s="131" t="e">
        <f>JANUARI!#REF!</f>
        <v>#REF!</v>
      </c>
      <c r="D161" s="178" t="e">
        <f>JANUARI!#REF!</f>
        <v>#REF!</v>
      </c>
      <c r="E161" s="127" t="e">
        <f>JANUARI!#REF!</f>
        <v>#REF!</v>
      </c>
      <c r="F161" s="130" t="e">
        <f>JANUARI!#REF!</f>
        <v>#REF!</v>
      </c>
      <c r="G161" s="130" t="e">
        <f>JANUARI!#REF!</f>
        <v>#REF!</v>
      </c>
      <c r="H161" s="132" t="e">
        <f>JANUARI!#REF!</f>
        <v>#REF!</v>
      </c>
      <c r="I161" s="133" t="e">
        <f>JANUARI!#REF!</f>
        <v>#REF!</v>
      </c>
      <c r="J161" s="224" t="e">
        <f>IF(LEFT(JANUARI!#REF!,1)="V",JANUARI!#REF!+JANUARI!#REF!)</f>
        <v>#REF!</v>
      </c>
      <c r="K161" s="243" t="e">
        <f>JANUARI!#REF!</f>
        <v>#REF!</v>
      </c>
      <c r="L161" s="244" t="e">
        <f>JANUARI!#REF!</f>
        <v>#REF!</v>
      </c>
    </row>
    <row r="162" spans="1:12" ht="13.5" thickBot="1" x14ac:dyDescent="0.25">
      <c r="A162" s="148"/>
      <c r="B162" s="233" t="e">
        <f>SUM(B7:B161)</f>
        <v>#REF!</v>
      </c>
      <c r="C162" s="365" t="e">
        <f>SUM(C7:C161)</f>
        <v>#REF!</v>
      </c>
      <c r="D162" s="321" t="e">
        <f>SUM(D7:D161)</f>
        <v>#REF!</v>
      </c>
      <c r="E162" s="233" t="e">
        <f>SUM(E7:E161)</f>
        <v>#REF!</v>
      </c>
      <c r="F162" s="233" t="e">
        <f>SUM(F7:F161)</f>
        <v>#REF!</v>
      </c>
      <c r="G162" s="149"/>
      <c r="H162" s="321" t="e">
        <f>SUM(H7:H161)</f>
        <v>#REF!</v>
      </c>
      <c r="I162" s="325" t="e">
        <f>SUM(I7:I161)</f>
        <v>#REF!</v>
      </c>
      <c r="J162" s="233" t="e">
        <f>SUM(J7:J161)</f>
        <v>#REF!</v>
      </c>
      <c r="K162" s="233" t="e">
        <f>SUM(K7:K161)</f>
        <v>#REF!</v>
      </c>
      <c r="L162" s="233" t="e">
        <f>SUM(L7:L161)</f>
        <v>#REF!</v>
      </c>
    </row>
    <row r="163" spans="1:12" x14ac:dyDescent="0.2">
      <c r="A163" s="148"/>
      <c r="B163" s="320" t="s">
        <v>75</v>
      </c>
      <c r="C163" s="364" t="s">
        <v>92</v>
      </c>
      <c r="D163" s="362" t="s">
        <v>78</v>
      </c>
      <c r="E163" s="320" t="s">
        <v>75</v>
      </c>
      <c r="F163" s="364" t="s">
        <v>92</v>
      </c>
      <c r="H163" s="323" t="s">
        <v>72</v>
      </c>
      <c r="I163" s="323" t="s">
        <v>78</v>
      </c>
      <c r="J163" s="318" t="s">
        <v>84</v>
      </c>
      <c r="K163" s="323" t="s">
        <v>85</v>
      </c>
      <c r="L163" s="326" t="s">
        <v>86</v>
      </c>
    </row>
    <row r="164" spans="1:12" x14ac:dyDescent="0.2">
      <c r="A164" s="148"/>
      <c r="B164" s="154" t="s">
        <v>76</v>
      </c>
      <c r="C164" s="363" t="s">
        <v>93</v>
      </c>
      <c r="E164" s="154" t="s">
        <v>77</v>
      </c>
      <c r="F164" s="363" t="s">
        <v>93</v>
      </c>
    </row>
    <row r="165" spans="1:12" x14ac:dyDescent="0.2">
      <c r="A165" s="148"/>
      <c r="K165" s="204" t="e">
        <f>K162+L162</f>
        <v>#REF!</v>
      </c>
      <c r="L165" s="150" t="s">
        <v>87</v>
      </c>
    </row>
    <row r="167" spans="1:12" x14ac:dyDescent="0.2">
      <c r="A167" s="255" t="s">
        <v>89</v>
      </c>
      <c r="B167" s="256"/>
      <c r="C167" s="256"/>
      <c r="D167" s="256"/>
      <c r="E167" s="257"/>
    </row>
    <row r="168" spans="1:12" x14ac:dyDescent="0.2">
      <c r="A168" s="258" t="s">
        <v>90</v>
      </c>
      <c r="B168" s="697"/>
      <c r="C168" s="720"/>
      <c r="D168" s="720"/>
      <c r="E168" s="721"/>
    </row>
    <row r="169" spans="1:12" x14ac:dyDescent="0.2">
      <c r="A169" s="258"/>
      <c r="B169" s="259"/>
      <c r="C169" s="259"/>
      <c r="D169" s="259"/>
      <c r="E169" s="260"/>
    </row>
    <row r="170" spans="1:12" x14ac:dyDescent="0.2">
      <c r="A170" s="258"/>
      <c r="B170" s="261"/>
      <c r="C170" s="261"/>
      <c r="D170" s="261"/>
      <c r="E170" s="262"/>
    </row>
    <row r="171" spans="1:12" x14ac:dyDescent="0.2">
      <c r="A171" s="258"/>
      <c r="B171" s="261"/>
      <c r="C171" s="261"/>
      <c r="D171" s="261"/>
      <c r="E171" s="262"/>
    </row>
    <row r="172" spans="1:12" x14ac:dyDescent="0.2">
      <c r="A172" s="76"/>
      <c r="B172" s="77"/>
      <c r="C172" s="77"/>
      <c r="D172" s="77"/>
      <c r="E172" s="263"/>
    </row>
  </sheetData>
  <sheetProtection selectLockedCells="1"/>
  <mergeCells count="37">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K5:L5"/>
    <mergeCell ref="B168:E168"/>
    <mergeCell ref="I2:K2"/>
    <mergeCell ref="I3:K3"/>
    <mergeCell ref="B5:D5"/>
    <mergeCell ref="E5:I5"/>
  </mergeCells>
  <phoneticPr fontId="11" type="noConversion"/>
  <pageMargins left="0.19685039370078741" right="0.19685039370078741" top="0.19685039370078741" bottom="0.19685039370078741" header="0.19685039370078741" footer="0.19685039370078741"/>
  <pageSetup paperSize="9" scale="85" orientation="landscape" verticalDpi="0" r:id="rId1"/>
  <rowBreaks count="3" manualBreakCount="3">
    <brk id="81" max="16383" man="1"/>
    <brk id="116" max="16383" man="1"/>
    <brk id="146"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Blad35"/>
  <dimension ref="A1:X162"/>
  <sheetViews>
    <sheetView showZeros="0" workbookViewId="0">
      <selection activeCell="A7" sqref="A7:A151"/>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9" width="9.140625" style="82"/>
    <col min="10" max="10" width="9.42578125" style="82" bestFit="1" customWidth="1"/>
    <col min="11"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22" t="s">
        <v>16</v>
      </c>
      <c r="C5" s="705"/>
      <c r="D5" s="723"/>
      <c r="E5" s="724" t="s">
        <v>17</v>
      </c>
      <c r="F5" s="708"/>
      <c r="G5" s="708"/>
      <c r="H5" s="708"/>
      <c r="I5" s="709"/>
      <c r="J5" s="233"/>
      <c r="K5" s="695" t="s">
        <v>83</v>
      </c>
      <c r="L5" s="696"/>
    </row>
    <row r="6" spans="1:24" ht="77.25" customHeight="1" thickBot="1" x14ac:dyDescent="0.25">
      <c r="A6" s="62" t="s">
        <v>3</v>
      </c>
      <c r="B6" s="353" t="s">
        <v>9</v>
      </c>
      <c r="C6" s="354" t="s">
        <v>73</v>
      </c>
      <c r="D6" s="355" t="s">
        <v>10</v>
      </c>
      <c r="E6" s="342" t="s">
        <v>9</v>
      </c>
      <c r="F6" s="253" t="s">
        <v>73</v>
      </c>
      <c r="G6" s="253" t="s">
        <v>71</v>
      </c>
      <c r="H6" s="253" t="s">
        <v>70</v>
      </c>
      <c r="I6" s="253" t="s">
        <v>10</v>
      </c>
      <c r="J6" s="220" t="s">
        <v>82</v>
      </c>
      <c r="K6" s="317" t="s">
        <v>81</v>
      </c>
      <c r="L6" s="316" t="s">
        <v>80</v>
      </c>
    </row>
    <row r="7" spans="1:24" ht="12.75" customHeight="1" x14ac:dyDescent="0.2">
      <c r="A7" s="716">
        <f>FEBRUARI!B6</f>
        <v>42766</v>
      </c>
      <c r="B7" s="159">
        <f>FEBRUARI!R6</f>
        <v>0</v>
      </c>
      <c r="C7" s="117">
        <f>FEBRUARI!S6</f>
        <v>0</v>
      </c>
      <c r="D7" s="175" t="e">
        <f>FEBRUARI!T6</f>
        <v>#REF!</v>
      </c>
      <c r="E7" s="113">
        <f>FEBRUARI!U6</f>
        <v>0</v>
      </c>
      <c r="F7" s="116">
        <f>FEBRUARI!V6</f>
        <v>0</v>
      </c>
      <c r="G7" s="116">
        <f>FEBRUARI!W6</f>
        <v>0</v>
      </c>
      <c r="H7" s="118">
        <f>FEBRUARI!X6</f>
        <v>0</v>
      </c>
      <c r="I7" s="119" t="e">
        <f>FEBRUARI!Y6</f>
        <v>#REF!</v>
      </c>
      <c r="J7" s="221" t="b">
        <f>IF(LEFT(FEBRUARI!L6,1)="V",FEBRUARI!R6+FEBRUARI!U6)</f>
        <v>0</v>
      </c>
      <c r="K7" s="239">
        <f>FEBRUARI!Z6</f>
        <v>0</v>
      </c>
      <c r="L7" s="240">
        <f>FEBRUARI!AB6</f>
        <v>0</v>
      </c>
    </row>
    <row r="8" spans="1:24" ht="12.75" customHeight="1" x14ac:dyDescent="0.2">
      <c r="A8" s="717"/>
      <c r="B8" s="160">
        <f>FEBRUARI!R7</f>
        <v>0</v>
      </c>
      <c r="C8" s="124">
        <f>FEBRUARI!S7</f>
        <v>0</v>
      </c>
      <c r="D8" s="176" t="e">
        <f>FEBRUARI!T7</f>
        <v>#REF!</v>
      </c>
      <c r="E8" s="120">
        <f>FEBRUARI!U7</f>
        <v>0</v>
      </c>
      <c r="F8" s="123">
        <f>FEBRUARI!V7</f>
        <v>0</v>
      </c>
      <c r="G8" s="123">
        <f>FEBRUARI!W7</f>
        <v>0</v>
      </c>
      <c r="H8" s="125">
        <f>FEBRUARI!X7</f>
        <v>0</v>
      </c>
      <c r="I8" s="126" t="e">
        <f>FEBRUARI!Y7</f>
        <v>#REF!</v>
      </c>
      <c r="J8" s="222" t="b">
        <f>IF(LEFT(FEBRUARI!L7,1)="V",FEBRUARI!R7+FEBRUARI!U7)</f>
        <v>0</v>
      </c>
      <c r="K8" s="241">
        <f>FEBRUARI!Z7</f>
        <v>0</v>
      </c>
      <c r="L8" s="242">
        <f>FEBRUARI!AB7</f>
        <v>0</v>
      </c>
    </row>
    <row r="9" spans="1:24" ht="12.75" customHeight="1" x14ac:dyDescent="0.2">
      <c r="A9" s="717"/>
      <c r="B9" s="160">
        <f>FEBRUARI!R8</f>
        <v>0</v>
      </c>
      <c r="C9" s="124">
        <f>FEBRUARI!S8</f>
        <v>0</v>
      </c>
      <c r="D9" s="176" t="e">
        <f>FEBRUARI!T8</f>
        <v>#REF!</v>
      </c>
      <c r="E9" s="120">
        <f>FEBRUARI!U8</f>
        <v>0</v>
      </c>
      <c r="F9" s="123">
        <f>FEBRUARI!V8</f>
        <v>0</v>
      </c>
      <c r="G9" s="123">
        <f>FEBRUARI!W8</f>
        <v>0</v>
      </c>
      <c r="H9" s="125">
        <f>FEBRUARI!X8</f>
        <v>0</v>
      </c>
      <c r="I9" s="126" t="e">
        <f>FEBRUARI!Y8</f>
        <v>#REF!</v>
      </c>
      <c r="J9" s="222" t="b">
        <f>IF(LEFT(FEBRUARI!L8,1)="V",FEBRUARI!R8+FEBRUARI!U8)</f>
        <v>0</v>
      </c>
      <c r="K9" s="241">
        <f>FEBRUARI!Z8</f>
        <v>0</v>
      </c>
      <c r="L9" s="242">
        <f>FEBRUARI!AB8</f>
        <v>0</v>
      </c>
    </row>
    <row r="10" spans="1:24" ht="12.75" customHeight="1" x14ac:dyDescent="0.2">
      <c r="A10" s="717"/>
      <c r="B10" s="160">
        <f>FEBRUARI!R9</f>
        <v>0</v>
      </c>
      <c r="C10" s="124">
        <f>FEBRUARI!S9</f>
        <v>0</v>
      </c>
      <c r="D10" s="176" t="e">
        <f>FEBRUARI!T9</f>
        <v>#REF!</v>
      </c>
      <c r="E10" s="120">
        <f>FEBRUARI!U9</f>
        <v>0</v>
      </c>
      <c r="F10" s="123">
        <f>FEBRUARI!V9</f>
        <v>0</v>
      </c>
      <c r="G10" s="123">
        <f>FEBRUARI!W9</f>
        <v>0</v>
      </c>
      <c r="H10" s="125">
        <f>FEBRUARI!X9</f>
        <v>0</v>
      </c>
      <c r="I10" s="126" t="e">
        <f>FEBRUARI!Y9</f>
        <v>#REF!</v>
      </c>
      <c r="J10" s="222" t="b">
        <f>IF(LEFT(FEBRUARI!L9,1)="V",FEBRUARI!R9+FEBRUARI!U9)</f>
        <v>0</v>
      </c>
      <c r="K10" s="241">
        <f>FEBRUARI!Z9</f>
        <v>0</v>
      </c>
      <c r="L10" s="242">
        <f>FEBRUARI!AB9</f>
        <v>0</v>
      </c>
    </row>
    <row r="11" spans="1:24" ht="13.5" customHeight="1" thickBot="1" x14ac:dyDescent="0.25">
      <c r="A11" s="718"/>
      <c r="B11" s="168">
        <f>FEBRUARI!R10</f>
        <v>0</v>
      </c>
      <c r="C11" s="145">
        <f>FEBRUARI!S10</f>
        <v>0</v>
      </c>
      <c r="D11" s="177" t="e">
        <f>FEBRUARI!T10</f>
        <v>#REF!</v>
      </c>
      <c r="E11" s="141">
        <f>FEBRUARI!U10</f>
        <v>0</v>
      </c>
      <c r="F11" s="144">
        <f>FEBRUARI!V10</f>
        <v>0</v>
      </c>
      <c r="G11" s="144">
        <f>FEBRUARI!W10</f>
        <v>0</v>
      </c>
      <c r="H11" s="146">
        <f>FEBRUARI!X10</f>
        <v>0</v>
      </c>
      <c r="I11" s="147" t="e">
        <f>FEBRUARI!Y10</f>
        <v>#REF!</v>
      </c>
      <c r="J11" s="223" t="b">
        <f>IF(LEFT(FEBRUARI!L10,1)="V",FEBRUARI!R10+FEBRUARI!U10)</f>
        <v>0</v>
      </c>
      <c r="K11" s="243">
        <f>FEBRUARI!Z10</f>
        <v>0</v>
      </c>
      <c r="L11" s="244">
        <f>FEBRUARI!AB10</f>
        <v>0</v>
      </c>
    </row>
    <row r="12" spans="1:24" ht="12.75" customHeight="1" x14ac:dyDescent="0.2">
      <c r="A12" s="716">
        <f>FEBRUARI!B11</f>
        <v>42767</v>
      </c>
      <c r="B12" s="159">
        <f>FEBRUARI!R11</f>
        <v>0</v>
      </c>
      <c r="C12" s="117">
        <f>FEBRUARI!S11</f>
        <v>0</v>
      </c>
      <c r="D12" s="175" t="e">
        <f>FEBRUARI!T11</f>
        <v>#REF!</v>
      </c>
      <c r="E12" s="113">
        <f>FEBRUARI!U11</f>
        <v>0</v>
      </c>
      <c r="F12" s="116">
        <f>FEBRUARI!V11</f>
        <v>0</v>
      </c>
      <c r="G12" s="116">
        <f>FEBRUARI!W11</f>
        <v>0</v>
      </c>
      <c r="H12" s="118">
        <f>FEBRUARI!X11</f>
        <v>0</v>
      </c>
      <c r="I12" s="119" t="e">
        <f>FEBRUARI!Y11</f>
        <v>#REF!</v>
      </c>
      <c r="J12" s="221" t="b">
        <f>IF(LEFT(FEBRUARI!L11,1)="V",FEBRUARI!R11+FEBRUARI!U11)</f>
        <v>0</v>
      </c>
      <c r="K12" s="247">
        <f>FEBRUARI!Z11</f>
        <v>0</v>
      </c>
      <c r="L12" s="248">
        <f>FEBRUARI!AB11</f>
        <v>0</v>
      </c>
    </row>
    <row r="13" spans="1:24" ht="12.75" customHeight="1" x14ac:dyDescent="0.2">
      <c r="A13" s="717"/>
      <c r="B13" s="160">
        <f>FEBRUARI!R12</f>
        <v>0</v>
      </c>
      <c r="C13" s="124">
        <f>FEBRUARI!S12</f>
        <v>0</v>
      </c>
      <c r="D13" s="176" t="e">
        <f>FEBRUARI!T12</f>
        <v>#REF!</v>
      </c>
      <c r="E13" s="120">
        <f>FEBRUARI!U12</f>
        <v>0</v>
      </c>
      <c r="F13" s="123">
        <f>FEBRUARI!V12</f>
        <v>0</v>
      </c>
      <c r="G13" s="123">
        <f>FEBRUARI!W12</f>
        <v>0</v>
      </c>
      <c r="H13" s="125">
        <f>FEBRUARI!X12</f>
        <v>0</v>
      </c>
      <c r="I13" s="126" t="e">
        <f>FEBRUARI!Y12</f>
        <v>#REF!</v>
      </c>
      <c r="J13" s="222" t="b">
        <f>IF(LEFT(FEBRUARI!L12,1)="V",FEBRUARI!R12+FEBRUARI!U12)</f>
        <v>0</v>
      </c>
      <c r="K13" s="241">
        <f>FEBRUARI!Z12</f>
        <v>0</v>
      </c>
      <c r="L13" s="242">
        <f>FEBRUARI!AB12</f>
        <v>0</v>
      </c>
    </row>
    <row r="14" spans="1:24" ht="12.75" customHeight="1" x14ac:dyDescent="0.2">
      <c r="A14" s="717"/>
      <c r="B14" s="160">
        <f>FEBRUARI!R13</f>
        <v>0</v>
      </c>
      <c r="C14" s="124">
        <f>FEBRUARI!S13</f>
        <v>0</v>
      </c>
      <c r="D14" s="176" t="e">
        <f>FEBRUARI!T13</f>
        <v>#REF!</v>
      </c>
      <c r="E14" s="120">
        <f>FEBRUARI!U13</f>
        <v>0</v>
      </c>
      <c r="F14" s="123">
        <f>FEBRUARI!V13</f>
        <v>0</v>
      </c>
      <c r="G14" s="123">
        <f>FEBRUARI!W13</f>
        <v>0</v>
      </c>
      <c r="H14" s="125">
        <f>FEBRUARI!X13</f>
        <v>0</v>
      </c>
      <c r="I14" s="126" t="e">
        <f>FEBRUARI!Y13</f>
        <v>#REF!</v>
      </c>
      <c r="J14" s="222" t="b">
        <f>IF(LEFT(FEBRUARI!L13,1)="V",FEBRUARI!R13+FEBRUARI!U13)</f>
        <v>0</v>
      </c>
      <c r="K14" s="241">
        <f>FEBRUARI!Z13</f>
        <v>0</v>
      </c>
      <c r="L14" s="242">
        <f>FEBRUARI!AB13</f>
        <v>0</v>
      </c>
    </row>
    <row r="15" spans="1:24" ht="12.75" customHeight="1" x14ac:dyDescent="0.2">
      <c r="A15" s="717"/>
      <c r="B15" s="160">
        <f>FEBRUARI!R14</f>
        <v>0</v>
      </c>
      <c r="C15" s="124">
        <f>FEBRUARI!S14</f>
        <v>0</v>
      </c>
      <c r="D15" s="176" t="e">
        <f>FEBRUARI!T14</f>
        <v>#REF!</v>
      </c>
      <c r="E15" s="120">
        <f>FEBRUARI!U14</f>
        <v>0</v>
      </c>
      <c r="F15" s="123">
        <f>FEBRUARI!V14</f>
        <v>0</v>
      </c>
      <c r="G15" s="123">
        <f>FEBRUARI!W14</f>
        <v>0</v>
      </c>
      <c r="H15" s="125">
        <f>FEBRUARI!X14</f>
        <v>0</v>
      </c>
      <c r="I15" s="126" t="e">
        <f>FEBRUARI!Y14</f>
        <v>#REF!</v>
      </c>
      <c r="J15" s="222" t="b">
        <f>IF(LEFT(FEBRUARI!L14,1)="V",FEBRUARI!R14+FEBRUARI!U14)</f>
        <v>0</v>
      </c>
      <c r="K15" s="241">
        <f>FEBRUARI!Z14</f>
        <v>0</v>
      </c>
      <c r="L15" s="242">
        <f>FEBRUARI!AB14</f>
        <v>0</v>
      </c>
    </row>
    <row r="16" spans="1:24" ht="13.5" customHeight="1" thickBot="1" x14ac:dyDescent="0.25">
      <c r="A16" s="718"/>
      <c r="B16" s="161">
        <f>FEBRUARI!R15</f>
        <v>0</v>
      </c>
      <c r="C16" s="131">
        <f>FEBRUARI!S15</f>
        <v>0</v>
      </c>
      <c r="D16" s="178" t="e">
        <f>FEBRUARI!T15</f>
        <v>#REF!</v>
      </c>
      <c r="E16" s="127">
        <f>FEBRUARI!U15</f>
        <v>0</v>
      </c>
      <c r="F16" s="130">
        <f>FEBRUARI!V15</f>
        <v>0</v>
      </c>
      <c r="G16" s="130">
        <f>FEBRUARI!W15</f>
        <v>0</v>
      </c>
      <c r="H16" s="132">
        <f>FEBRUARI!X15</f>
        <v>0</v>
      </c>
      <c r="I16" s="133" t="e">
        <f>FEBRUARI!Y15</f>
        <v>#REF!</v>
      </c>
      <c r="J16" s="224" t="b">
        <f>IF(LEFT(FEBRUARI!L15,1)="V",FEBRUARI!R15+FEBRUARI!U15)</f>
        <v>0</v>
      </c>
      <c r="K16" s="245">
        <f>FEBRUARI!Z15</f>
        <v>0</v>
      </c>
      <c r="L16" s="246">
        <f>FEBRUARI!AB15</f>
        <v>0</v>
      </c>
    </row>
    <row r="17" spans="1:12" ht="12.75" customHeight="1" x14ac:dyDescent="0.2">
      <c r="A17" s="716">
        <f>FEBRUARI!B16</f>
        <v>42768</v>
      </c>
      <c r="B17" s="169">
        <f>FEBRUARI!R16</f>
        <v>0</v>
      </c>
      <c r="C17" s="138">
        <f>FEBRUARI!S16</f>
        <v>0</v>
      </c>
      <c r="D17" s="179" t="e">
        <f>FEBRUARI!T16</f>
        <v>#REF!</v>
      </c>
      <c r="E17" s="134">
        <f>FEBRUARI!U16</f>
        <v>0</v>
      </c>
      <c r="F17" s="137">
        <f>FEBRUARI!V16</f>
        <v>0</v>
      </c>
      <c r="G17" s="137">
        <f>FEBRUARI!W16</f>
        <v>0</v>
      </c>
      <c r="H17" s="139">
        <f>FEBRUARI!X16</f>
        <v>0</v>
      </c>
      <c r="I17" s="140" t="e">
        <f>FEBRUARI!Y16</f>
        <v>#REF!</v>
      </c>
      <c r="J17" s="225" t="b">
        <f>IF(LEFT(FEBRUARI!L16,1)="V",FEBRUARI!R16+FEBRUARI!U16)</f>
        <v>0</v>
      </c>
      <c r="K17" s="239">
        <f>FEBRUARI!Z16</f>
        <v>0</v>
      </c>
      <c r="L17" s="240">
        <f>FEBRUARI!AB16</f>
        <v>0</v>
      </c>
    </row>
    <row r="18" spans="1:12" ht="12.75" customHeight="1" x14ac:dyDescent="0.2">
      <c r="A18" s="717"/>
      <c r="B18" s="160">
        <f>FEBRUARI!R17</f>
        <v>0</v>
      </c>
      <c r="C18" s="124">
        <f>FEBRUARI!S17</f>
        <v>0</v>
      </c>
      <c r="D18" s="176" t="e">
        <f>FEBRUARI!T17</f>
        <v>#REF!</v>
      </c>
      <c r="E18" s="120">
        <f>FEBRUARI!U17</f>
        <v>0</v>
      </c>
      <c r="F18" s="123">
        <f>FEBRUARI!V17</f>
        <v>0</v>
      </c>
      <c r="G18" s="123">
        <f>FEBRUARI!W17</f>
        <v>0</v>
      </c>
      <c r="H18" s="125">
        <f>FEBRUARI!X17</f>
        <v>0</v>
      </c>
      <c r="I18" s="126" t="e">
        <f>FEBRUARI!Y17</f>
        <v>#REF!</v>
      </c>
      <c r="J18" s="222" t="b">
        <f>IF(LEFT(FEBRUARI!L17,1)="V",FEBRUARI!R17+FEBRUARI!U17)</f>
        <v>0</v>
      </c>
      <c r="K18" s="241">
        <f>FEBRUARI!Z17</f>
        <v>0</v>
      </c>
      <c r="L18" s="242">
        <f>FEBRUARI!AB17</f>
        <v>0</v>
      </c>
    </row>
    <row r="19" spans="1:12" ht="12.75" customHeight="1" x14ac:dyDescent="0.2">
      <c r="A19" s="717"/>
      <c r="B19" s="160">
        <f>FEBRUARI!R18</f>
        <v>0</v>
      </c>
      <c r="C19" s="124">
        <f>FEBRUARI!S18</f>
        <v>0</v>
      </c>
      <c r="D19" s="176" t="e">
        <f>FEBRUARI!T18</f>
        <v>#REF!</v>
      </c>
      <c r="E19" s="120">
        <f>FEBRUARI!U18</f>
        <v>0</v>
      </c>
      <c r="F19" s="123">
        <f>FEBRUARI!V18</f>
        <v>0</v>
      </c>
      <c r="G19" s="123">
        <f>FEBRUARI!W18</f>
        <v>0</v>
      </c>
      <c r="H19" s="125">
        <f>FEBRUARI!X18</f>
        <v>0</v>
      </c>
      <c r="I19" s="126" t="e">
        <f>FEBRUARI!Y18</f>
        <v>#REF!</v>
      </c>
      <c r="J19" s="222" t="b">
        <f>IF(LEFT(FEBRUARI!L18,1)="V",FEBRUARI!R18+FEBRUARI!U18)</f>
        <v>0</v>
      </c>
      <c r="K19" s="241">
        <f>FEBRUARI!Z18</f>
        <v>0</v>
      </c>
      <c r="L19" s="242">
        <f>FEBRUARI!AB18</f>
        <v>0</v>
      </c>
    </row>
    <row r="20" spans="1:12" ht="12.75" customHeight="1" x14ac:dyDescent="0.2">
      <c r="A20" s="717"/>
      <c r="B20" s="160">
        <f>FEBRUARI!R19</f>
        <v>0</v>
      </c>
      <c r="C20" s="124">
        <f>FEBRUARI!S19</f>
        <v>0</v>
      </c>
      <c r="D20" s="176" t="e">
        <f>FEBRUARI!T19</f>
        <v>#REF!</v>
      </c>
      <c r="E20" s="120">
        <f>FEBRUARI!U19</f>
        <v>0</v>
      </c>
      <c r="F20" s="123">
        <f>FEBRUARI!V19</f>
        <v>0</v>
      </c>
      <c r="G20" s="123">
        <f>FEBRUARI!W19</f>
        <v>0</v>
      </c>
      <c r="H20" s="125">
        <f>FEBRUARI!X19</f>
        <v>0</v>
      </c>
      <c r="I20" s="126" t="e">
        <f>FEBRUARI!Y19</f>
        <v>#REF!</v>
      </c>
      <c r="J20" s="222" t="b">
        <f>IF(LEFT(FEBRUARI!L19,1)="V",FEBRUARI!R19+FEBRUARI!U19)</f>
        <v>0</v>
      </c>
      <c r="K20" s="241">
        <f>FEBRUARI!Z19</f>
        <v>0</v>
      </c>
      <c r="L20" s="242">
        <f>FEBRUARI!AB19</f>
        <v>0</v>
      </c>
    </row>
    <row r="21" spans="1:12" ht="13.5" customHeight="1" thickBot="1" x14ac:dyDescent="0.25">
      <c r="A21" s="718"/>
      <c r="B21" s="168">
        <f>FEBRUARI!R20</f>
        <v>0</v>
      </c>
      <c r="C21" s="145">
        <f>FEBRUARI!S20</f>
        <v>0</v>
      </c>
      <c r="D21" s="177" t="e">
        <f>FEBRUARI!T20</f>
        <v>#REF!</v>
      </c>
      <c r="E21" s="141">
        <f>FEBRUARI!U20</f>
        <v>0</v>
      </c>
      <c r="F21" s="144">
        <f>FEBRUARI!V20</f>
        <v>0</v>
      </c>
      <c r="G21" s="144">
        <f>FEBRUARI!W20</f>
        <v>0</v>
      </c>
      <c r="H21" s="146">
        <f>FEBRUARI!X20</f>
        <v>0</v>
      </c>
      <c r="I21" s="147" t="e">
        <f>FEBRUARI!Y20</f>
        <v>#REF!</v>
      </c>
      <c r="J21" s="223" t="b">
        <f>IF(LEFT(FEBRUARI!L20,1)="V",FEBRUARI!R20+FEBRUARI!U20)</f>
        <v>0</v>
      </c>
      <c r="K21" s="243">
        <f>FEBRUARI!Z20</f>
        <v>0</v>
      </c>
      <c r="L21" s="244">
        <f>FEBRUARI!AB20</f>
        <v>0</v>
      </c>
    </row>
    <row r="22" spans="1:12" ht="12.75" customHeight="1" x14ac:dyDescent="0.2">
      <c r="A22" s="716">
        <f>FEBRUARI!B21</f>
        <v>42769</v>
      </c>
      <c r="B22" s="159">
        <f>FEBRUARI!R21</f>
        <v>0</v>
      </c>
      <c r="C22" s="117">
        <f>FEBRUARI!S21</f>
        <v>0</v>
      </c>
      <c r="D22" s="175" t="e">
        <f>FEBRUARI!T21</f>
        <v>#REF!</v>
      </c>
      <c r="E22" s="113">
        <f>FEBRUARI!U21</f>
        <v>0</v>
      </c>
      <c r="F22" s="116">
        <f>FEBRUARI!V21</f>
        <v>0</v>
      </c>
      <c r="G22" s="116">
        <f>FEBRUARI!W21</f>
        <v>0</v>
      </c>
      <c r="H22" s="118">
        <f>FEBRUARI!X21</f>
        <v>0</v>
      </c>
      <c r="I22" s="119" t="e">
        <f>FEBRUARI!Y21</f>
        <v>#REF!</v>
      </c>
      <c r="J22" s="221" t="b">
        <f>IF(LEFT(FEBRUARI!L21,1)="V",FEBRUARI!R21+FEBRUARI!U21)</f>
        <v>0</v>
      </c>
      <c r="K22" s="247">
        <f>FEBRUARI!Z21</f>
        <v>0</v>
      </c>
      <c r="L22" s="248">
        <f>FEBRUARI!AB21</f>
        <v>0</v>
      </c>
    </row>
    <row r="23" spans="1:12" ht="12.75" customHeight="1" x14ac:dyDescent="0.2">
      <c r="A23" s="717"/>
      <c r="B23" s="160">
        <f>FEBRUARI!R22</f>
        <v>0</v>
      </c>
      <c r="C23" s="124">
        <f>FEBRUARI!S22</f>
        <v>0</v>
      </c>
      <c r="D23" s="176" t="e">
        <f>FEBRUARI!T22</f>
        <v>#REF!</v>
      </c>
      <c r="E23" s="120">
        <f>FEBRUARI!U22</f>
        <v>0</v>
      </c>
      <c r="F23" s="123">
        <f>FEBRUARI!V22</f>
        <v>0</v>
      </c>
      <c r="G23" s="123">
        <f>FEBRUARI!W22</f>
        <v>0</v>
      </c>
      <c r="H23" s="125">
        <f>FEBRUARI!X22</f>
        <v>0</v>
      </c>
      <c r="I23" s="126" t="e">
        <f>FEBRUARI!Y22</f>
        <v>#REF!</v>
      </c>
      <c r="J23" s="222" t="b">
        <f>IF(LEFT(FEBRUARI!L22,1)="V",FEBRUARI!R22+FEBRUARI!U22)</f>
        <v>0</v>
      </c>
      <c r="K23" s="241">
        <f>FEBRUARI!Z22</f>
        <v>0</v>
      </c>
      <c r="L23" s="242">
        <f>FEBRUARI!AB22</f>
        <v>0</v>
      </c>
    </row>
    <row r="24" spans="1:12" ht="12.75" customHeight="1" x14ac:dyDescent="0.2">
      <c r="A24" s="717"/>
      <c r="B24" s="160">
        <f>FEBRUARI!R23</f>
        <v>0</v>
      </c>
      <c r="C24" s="124">
        <f>FEBRUARI!S23</f>
        <v>0</v>
      </c>
      <c r="D24" s="176" t="e">
        <f>FEBRUARI!T23</f>
        <v>#REF!</v>
      </c>
      <c r="E24" s="120">
        <f>FEBRUARI!U23</f>
        <v>0</v>
      </c>
      <c r="F24" s="123">
        <f>FEBRUARI!V23</f>
        <v>0</v>
      </c>
      <c r="G24" s="123">
        <f>FEBRUARI!W23</f>
        <v>0</v>
      </c>
      <c r="H24" s="125">
        <f>FEBRUARI!X23</f>
        <v>0</v>
      </c>
      <c r="I24" s="126" t="e">
        <f>FEBRUARI!Y23</f>
        <v>#REF!</v>
      </c>
      <c r="J24" s="222" t="b">
        <f>IF(LEFT(FEBRUARI!L23,1)="V",FEBRUARI!R23+FEBRUARI!U23)</f>
        <v>0</v>
      </c>
      <c r="K24" s="241">
        <f>FEBRUARI!Z23</f>
        <v>0</v>
      </c>
      <c r="L24" s="242">
        <f>FEBRUARI!AB23</f>
        <v>0</v>
      </c>
    </row>
    <row r="25" spans="1:12" ht="12.75" customHeight="1" x14ac:dyDescent="0.2">
      <c r="A25" s="717"/>
      <c r="B25" s="160">
        <f>FEBRUARI!R24</f>
        <v>0</v>
      </c>
      <c r="C25" s="124">
        <f>FEBRUARI!S24</f>
        <v>0</v>
      </c>
      <c r="D25" s="176" t="e">
        <f>FEBRUARI!T24</f>
        <v>#REF!</v>
      </c>
      <c r="E25" s="120">
        <f>FEBRUARI!U24</f>
        <v>0</v>
      </c>
      <c r="F25" s="123">
        <f>FEBRUARI!V24</f>
        <v>0</v>
      </c>
      <c r="G25" s="123">
        <f>FEBRUARI!W24</f>
        <v>0</v>
      </c>
      <c r="H25" s="125">
        <f>FEBRUARI!X24</f>
        <v>0</v>
      </c>
      <c r="I25" s="126" t="e">
        <f>FEBRUARI!Y24</f>
        <v>#REF!</v>
      </c>
      <c r="J25" s="222" t="b">
        <f>IF(LEFT(FEBRUARI!L24,1)="V",FEBRUARI!R24+FEBRUARI!U24)</f>
        <v>0</v>
      </c>
      <c r="K25" s="241">
        <f>FEBRUARI!Z24</f>
        <v>0</v>
      </c>
      <c r="L25" s="242">
        <f>FEBRUARI!AB24</f>
        <v>0</v>
      </c>
    </row>
    <row r="26" spans="1:12" ht="13.5" customHeight="1" thickBot="1" x14ac:dyDescent="0.25">
      <c r="A26" s="718"/>
      <c r="B26" s="161">
        <f>FEBRUARI!R25</f>
        <v>0</v>
      </c>
      <c r="C26" s="131">
        <f>FEBRUARI!S25</f>
        <v>0</v>
      </c>
      <c r="D26" s="178" t="e">
        <f>FEBRUARI!T25</f>
        <v>#REF!</v>
      </c>
      <c r="E26" s="127">
        <f>FEBRUARI!U25</f>
        <v>0</v>
      </c>
      <c r="F26" s="130">
        <f>FEBRUARI!V25</f>
        <v>0</v>
      </c>
      <c r="G26" s="130">
        <f>FEBRUARI!W25</f>
        <v>0</v>
      </c>
      <c r="H26" s="132">
        <f>FEBRUARI!X25</f>
        <v>0</v>
      </c>
      <c r="I26" s="133" t="e">
        <f>FEBRUARI!Y25</f>
        <v>#REF!</v>
      </c>
      <c r="J26" s="224" t="b">
        <f>IF(LEFT(FEBRUARI!L25,1)="V",FEBRUARI!R25+FEBRUARI!U25)</f>
        <v>0</v>
      </c>
      <c r="K26" s="245">
        <f>FEBRUARI!Z25</f>
        <v>0</v>
      </c>
      <c r="L26" s="246">
        <f>FEBRUARI!AB25</f>
        <v>0</v>
      </c>
    </row>
    <row r="27" spans="1:12" ht="12.75" customHeight="1" x14ac:dyDescent="0.2">
      <c r="A27" s="716">
        <f>FEBRUARI!B26</f>
        <v>42770</v>
      </c>
      <c r="B27" s="169">
        <f>FEBRUARI!R26</f>
        <v>0</v>
      </c>
      <c r="C27" s="138">
        <f>FEBRUARI!S26</f>
        <v>0</v>
      </c>
      <c r="D27" s="179" t="e">
        <f>FEBRUARI!T26</f>
        <v>#REF!</v>
      </c>
      <c r="E27" s="134">
        <f>FEBRUARI!U26</f>
        <v>0</v>
      </c>
      <c r="F27" s="137">
        <f>FEBRUARI!V26</f>
        <v>0</v>
      </c>
      <c r="G27" s="137">
        <f>FEBRUARI!W26</f>
        <v>0</v>
      </c>
      <c r="H27" s="139">
        <f>FEBRUARI!X26</f>
        <v>0</v>
      </c>
      <c r="I27" s="140" t="e">
        <f>FEBRUARI!Y26</f>
        <v>#REF!</v>
      </c>
      <c r="J27" s="225" t="b">
        <f>IF(LEFT(FEBRUARI!L26,1)="V",FEBRUARI!R26+FEBRUARI!U26)</f>
        <v>0</v>
      </c>
      <c r="K27" s="239">
        <f>FEBRUARI!Z26</f>
        <v>0</v>
      </c>
      <c r="L27" s="240">
        <f>FEBRUARI!AB26</f>
        <v>0</v>
      </c>
    </row>
    <row r="28" spans="1:12" ht="12.75" customHeight="1" x14ac:dyDescent="0.2">
      <c r="A28" s="717"/>
      <c r="B28" s="160">
        <f>FEBRUARI!R27</f>
        <v>0</v>
      </c>
      <c r="C28" s="124">
        <f>FEBRUARI!S27</f>
        <v>0</v>
      </c>
      <c r="D28" s="176" t="e">
        <f>FEBRUARI!T27</f>
        <v>#REF!</v>
      </c>
      <c r="E28" s="120">
        <f>FEBRUARI!U27</f>
        <v>0</v>
      </c>
      <c r="F28" s="123">
        <f>FEBRUARI!V27</f>
        <v>0</v>
      </c>
      <c r="G28" s="123">
        <f>FEBRUARI!W27</f>
        <v>0</v>
      </c>
      <c r="H28" s="125">
        <f>FEBRUARI!X27</f>
        <v>0</v>
      </c>
      <c r="I28" s="126" t="e">
        <f>FEBRUARI!Y27</f>
        <v>#REF!</v>
      </c>
      <c r="J28" s="222" t="b">
        <f>IF(LEFT(FEBRUARI!L27,1)="V",FEBRUARI!R27+FEBRUARI!U27)</f>
        <v>0</v>
      </c>
      <c r="K28" s="241">
        <f>FEBRUARI!Z27</f>
        <v>0</v>
      </c>
      <c r="L28" s="242">
        <f>FEBRUARI!AB27</f>
        <v>0</v>
      </c>
    </row>
    <row r="29" spans="1:12" ht="12.75" customHeight="1" x14ac:dyDescent="0.2">
      <c r="A29" s="717"/>
      <c r="B29" s="160">
        <f>FEBRUARI!R28</f>
        <v>0</v>
      </c>
      <c r="C29" s="124">
        <f>FEBRUARI!S28</f>
        <v>0</v>
      </c>
      <c r="D29" s="176" t="e">
        <f>FEBRUARI!T28</f>
        <v>#REF!</v>
      </c>
      <c r="E29" s="120">
        <f>FEBRUARI!U28</f>
        <v>0</v>
      </c>
      <c r="F29" s="123">
        <f>FEBRUARI!V28</f>
        <v>0</v>
      </c>
      <c r="G29" s="123">
        <f>FEBRUARI!W28</f>
        <v>0</v>
      </c>
      <c r="H29" s="125">
        <f>FEBRUARI!X28</f>
        <v>0</v>
      </c>
      <c r="I29" s="126" t="e">
        <f>FEBRUARI!Y28</f>
        <v>#REF!</v>
      </c>
      <c r="J29" s="222" t="b">
        <f>IF(LEFT(FEBRUARI!L28,1)="V",FEBRUARI!R28+FEBRUARI!U28)</f>
        <v>0</v>
      </c>
      <c r="K29" s="241">
        <f>FEBRUARI!Z28</f>
        <v>0</v>
      </c>
      <c r="L29" s="242">
        <f>FEBRUARI!AB28</f>
        <v>0</v>
      </c>
    </row>
    <row r="30" spans="1:12" ht="12.75" customHeight="1" x14ac:dyDescent="0.2">
      <c r="A30" s="717"/>
      <c r="B30" s="160">
        <f>FEBRUARI!R29</f>
        <v>0</v>
      </c>
      <c r="C30" s="124">
        <f>FEBRUARI!S29</f>
        <v>0</v>
      </c>
      <c r="D30" s="176" t="e">
        <f>FEBRUARI!T29</f>
        <v>#REF!</v>
      </c>
      <c r="E30" s="120">
        <f>FEBRUARI!U29</f>
        <v>0</v>
      </c>
      <c r="F30" s="123">
        <f>FEBRUARI!V29</f>
        <v>0</v>
      </c>
      <c r="G30" s="123">
        <f>FEBRUARI!W29</f>
        <v>0</v>
      </c>
      <c r="H30" s="125">
        <f>FEBRUARI!X29</f>
        <v>0</v>
      </c>
      <c r="I30" s="126" t="e">
        <f>FEBRUARI!Y29</f>
        <v>#REF!</v>
      </c>
      <c r="J30" s="222" t="b">
        <f>IF(LEFT(FEBRUARI!L29,1)="V",FEBRUARI!R29+FEBRUARI!U29)</f>
        <v>0</v>
      </c>
      <c r="K30" s="241">
        <f>FEBRUARI!Z29</f>
        <v>0</v>
      </c>
      <c r="L30" s="242">
        <f>FEBRUARI!AB29</f>
        <v>0</v>
      </c>
    </row>
    <row r="31" spans="1:12" ht="13.5" customHeight="1" thickBot="1" x14ac:dyDescent="0.25">
      <c r="A31" s="718"/>
      <c r="B31" s="168">
        <f>FEBRUARI!R30</f>
        <v>0</v>
      </c>
      <c r="C31" s="145">
        <f>FEBRUARI!S30</f>
        <v>0</v>
      </c>
      <c r="D31" s="177" t="e">
        <f>FEBRUARI!T30</f>
        <v>#REF!</v>
      </c>
      <c r="E31" s="141">
        <f>FEBRUARI!U30</f>
        <v>0</v>
      </c>
      <c r="F31" s="144">
        <f>FEBRUARI!V30</f>
        <v>0</v>
      </c>
      <c r="G31" s="144">
        <f>FEBRUARI!W30</f>
        <v>0</v>
      </c>
      <c r="H31" s="146">
        <f>FEBRUARI!X30</f>
        <v>0</v>
      </c>
      <c r="I31" s="147" t="e">
        <f>FEBRUARI!Y30</f>
        <v>#REF!</v>
      </c>
      <c r="J31" s="223" t="b">
        <f>IF(LEFT(FEBRUARI!L30,1)="V",FEBRUARI!R30+FEBRUARI!U30)</f>
        <v>0</v>
      </c>
      <c r="K31" s="243">
        <f>FEBRUARI!Z30</f>
        <v>0</v>
      </c>
      <c r="L31" s="244">
        <f>FEBRUARI!AB30</f>
        <v>0</v>
      </c>
    </row>
    <row r="32" spans="1:12" ht="12.75" customHeight="1" x14ac:dyDescent="0.2">
      <c r="A32" s="716">
        <f>FEBRUARI!B31</f>
        <v>42771</v>
      </c>
      <c r="B32" s="159">
        <f>FEBRUARI!R31</f>
        <v>0</v>
      </c>
      <c r="C32" s="117">
        <f>FEBRUARI!S31</f>
        <v>0</v>
      </c>
      <c r="D32" s="175" t="e">
        <f>FEBRUARI!T31</f>
        <v>#REF!</v>
      </c>
      <c r="E32" s="113">
        <f>FEBRUARI!U31</f>
        <v>0</v>
      </c>
      <c r="F32" s="116">
        <f>FEBRUARI!V31</f>
        <v>0</v>
      </c>
      <c r="G32" s="116">
        <f>FEBRUARI!W31</f>
        <v>0</v>
      </c>
      <c r="H32" s="118">
        <f>FEBRUARI!X31</f>
        <v>0</v>
      </c>
      <c r="I32" s="119" t="e">
        <f>FEBRUARI!Y31</f>
        <v>#REF!</v>
      </c>
      <c r="J32" s="221" t="b">
        <f>IF(LEFT(FEBRUARI!L31,1)="V",FEBRUARI!R31+FEBRUARI!U31)</f>
        <v>0</v>
      </c>
      <c r="K32" s="247">
        <f>FEBRUARI!Z31</f>
        <v>0</v>
      </c>
      <c r="L32" s="248">
        <f>FEBRUARI!AB31</f>
        <v>0</v>
      </c>
    </row>
    <row r="33" spans="1:12" ht="12.75" customHeight="1" x14ac:dyDescent="0.2">
      <c r="A33" s="717"/>
      <c r="B33" s="160">
        <f>FEBRUARI!R32</f>
        <v>0</v>
      </c>
      <c r="C33" s="124">
        <f>FEBRUARI!S32</f>
        <v>0</v>
      </c>
      <c r="D33" s="176" t="e">
        <f>FEBRUARI!T32</f>
        <v>#REF!</v>
      </c>
      <c r="E33" s="120">
        <f>FEBRUARI!U32</f>
        <v>0</v>
      </c>
      <c r="F33" s="123">
        <f>FEBRUARI!V32</f>
        <v>0</v>
      </c>
      <c r="G33" s="123">
        <f>FEBRUARI!W32</f>
        <v>0</v>
      </c>
      <c r="H33" s="125">
        <f>FEBRUARI!X32</f>
        <v>0</v>
      </c>
      <c r="I33" s="126" t="e">
        <f>FEBRUARI!Y32</f>
        <v>#REF!</v>
      </c>
      <c r="J33" s="222" t="b">
        <f>IF(LEFT(FEBRUARI!L32,1)="V",FEBRUARI!R32+FEBRUARI!U32)</f>
        <v>0</v>
      </c>
      <c r="K33" s="241">
        <f>FEBRUARI!Z32</f>
        <v>0</v>
      </c>
      <c r="L33" s="242">
        <f>FEBRUARI!AB32</f>
        <v>0</v>
      </c>
    </row>
    <row r="34" spans="1:12" ht="12.75" customHeight="1" x14ac:dyDescent="0.2">
      <c r="A34" s="717"/>
      <c r="B34" s="160">
        <f>FEBRUARI!R33</f>
        <v>0</v>
      </c>
      <c r="C34" s="124">
        <f>FEBRUARI!S33</f>
        <v>0</v>
      </c>
      <c r="D34" s="176" t="e">
        <f>FEBRUARI!T33</f>
        <v>#REF!</v>
      </c>
      <c r="E34" s="120">
        <f>FEBRUARI!U33</f>
        <v>0</v>
      </c>
      <c r="F34" s="123">
        <f>FEBRUARI!V33</f>
        <v>0</v>
      </c>
      <c r="G34" s="123">
        <f>FEBRUARI!W33</f>
        <v>0</v>
      </c>
      <c r="H34" s="125">
        <f>FEBRUARI!X33</f>
        <v>0</v>
      </c>
      <c r="I34" s="126" t="e">
        <f>FEBRUARI!Y33</f>
        <v>#REF!</v>
      </c>
      <c r="J34" s="222" t="b">
        <f>IF(LEFT(FEBRUARI!L33,1)="V",FEBRUARI!R33+FEBRUARI!U33)</f>
        <v>0</v>
      </c>
      <c r="K34" s="241">
        <f>FEBRUARI!Z33</f>
        <v>0</v>
      </c>
      <c r="L34" s="242">
        <f>FEBRUARI!AB33</f>
        <v>0</v>
      </c>
    </row>
    <row r="35" spans="1:12" ht="12.75" customHeight="1" x14ac:dyDescent="0.2">
      <c r="A35" s="717"/>
      <c r="B35" s="160">
        <f>FEBRUARI!R34</f>
        <v>0</v>
      </c>
      <c r="C35" s="124">
        <f>FEBRUARI!S34</f>
        <v>0</v>
      </c>
      <c r="D35" s="176" t="e">
        <f>FEBRUARI!T34</f>
        <v>#REF!</v>
      </c>
      <c r="E35" s="120">
        <f>FEBRUARI!U34</f>
        <v>0</v>
      </c>
      <c r="F35" s="123">
        <f>FEBRUARI!V34</f>
        <v>0</v>
      </c>
      <c r="G35" s="123">
        <f>FEBRUARI!W34</f>
        <v>0</v>
      </c>
      <c r="H35" s="125">
        <f>FEBRUARI!X34</f>
        <v>0</v>
      </c>
      <c r="I35" s="126" t="e">
        <f>FEBRUARI!Y34</f>
        <v>#REF!</v>
      </c>
      <c r="J35" s="222" t="b">
        <f>IF(LEFT(FEBRUARI!L34,1)="V",FEBRUARI!R34+FEBRUARI!U34)</f>
        <v>0</v>
      </c>
      <c r="K35" s="241">
        <f>FEBRUARI!Z34</f>
        <v>0</v>
      </c>
      <c r="L35" s="242">
        <f>FEBRUARI!AB34</f>
        <v>0</v>
      </c>
    </row>
    <row r="36" spans="1:12" ht="13.5" customHeight="1" thickBot="1" x14ac:dyDescent="0.25">
      <c r="A36" s="718"/>
      <c r="B36" s="161">
        <f>FEBRUARI!R35</f>
        <v>0</v>
      </c>
      <c r="C36" s="131">
        <f>FEBRUARI!S35</f>
        <v>0</v>
      </c>
      <c r="D36" s="178" t="e">
        <f>FEBRUARI!T35</f>
        <v>#REF!</v>
      </c>
      <c r="E36" s="127">
        <f>FEBRUARI!U35</f>
        <v>0</v>
      </c>
      <c r="F36" s="130">
        <f>FEBRUARI!V35</f>
        <v>0</v>
      </c>
      <c r="G36" s="130">
        <f>FEBRUARI!W35</f>
        <v>0</v>
      </c>
      <c r="H36" s="132">
        <f>FEBRUARI!X35</f>
        <v>0</v>
      </c>
      <c r="I36" s="133" t="e">
        <f>FEBRUARI!Y35</f>
        <v>#REF!</v>
      </c>
      <c r="J36" s="224" t="b">
        <f>IF(LEFT(FEBRUARI!L35,1)="V",FEBRUARI!R35+FEBRUARI!U35)</f>
        <v>0</v>
      </c>
      <c r="K36" s="245">
        <f>FEBRUARI!Z35</f>
        <v>0</v>
      </c>
      <c r="L36" s="246">
        <f>FEBRUARI!AB35</f>
        <v>0</v>
      </c>
    </row>
    <row r="37" spans="1:12" ht="12.75" customHeight="1" x14ac:dyDescent="0.2">
      <c r="A37" s="716">
        <f>FEBRUARI!B36</f>
        <v>42772</v>
      </c>
      <c r="B37" s="169">
        <f>FEBRUARI!R36</f>
        <v>0</v>
      </c>
      <c r="C37" s="138">
        <f>FEBRUARI!S36</f>
        <v>0</v>
      </c>
      <c r="D37" s="179" t="e">
        <f>FEBRUARI!T36</f>
        <v>#REF!</v>
      </c>
      <c r="E37" s="134">
        <f>FEBRUARI!U36</f>
        <v>0</v>
      </c>
      <c r="F37" s="137">
        <f>FEBRUARI!V36</f>
        <v>0</v>
      </c>
      <c r="G37" s="137">
        <f>FEBRUARI!W36</f>
        <v>0</v>
      </c>
      <c r="H37" s="139">
        <f>FEBRUARI!X36</f>
        <v>0</v>
      </c>
      <c r="I37" s="140" t="e">
        <f>FEBRUARI!Y36</f>
        <v>#REF!</v>
      </c>
      <c r="J37" s="225" t="b">
        <f>IF(LEFT(FEBRUARI!L36,1)="V",FEBRUARI!R36+FEBRUARI!U36)</f>
        <v>0</v>
      </c>
      <c r="K37" s="239">
        <f>FEBRUARI!Z36</f>
        <v>0</v>
      </c>
      <c r="L37" s="240">
        <f>FEBRUARI!AB36</f>
        <v>0</v>
      </c>
    </row>
    <row r="38" spans="1:12" ht="12.75" customHeight="1" x14ac:dyDescent="0.2">
      <c r="A38" s="717"/>
      <c r="B38" s="160">
        <f>FEBRUARI!R37</f>
        <v>0</v>
      </c>
      <c r="C38" s="124">
        <f>FEBRUARI!S37</f>
        <v>0</v>
      </c>
      <c r="D38" s="176" t="e">
        <f>FEBRUARI!T37</f>
        <v>#REF!</v>
      </c>
      <c r="E38" s="120">
        <f>FEBRUARI!U37</f>
        <v>0</v>
      </c>
      <c r="F38" s="123">
        <f>FEBRUARI!V37</f>
        <v>0</v>
      </c>
      <c r="G38" s="123">
        <f>FEBRUARI!W37</f>
        <v>0</v>
      </c>
      <c r="H38" s="125">
        <f>FEBRUARI!X37</f>
        <v>0</v>
      </c>
      <c r="I38" s="126" t="e">
        <f>FEBRUARI!Y37</f>
        <v>#REF!</v>
      </c>
      <c r="J38" s="222" t="b">
        <f>IF(LEFT(FEBRUARI!L37,1)="V",FEBRUARI!R37+FEBRUARI!U37)</f>
        <v>0</v>
      </c>
      <c r="K38" s="241">
        <f>FEBRUARI!Z37</f>
        <v>0</v>
      </c>
      <c r="L38" s="242">
        <f>FEBRUARI!AB37</f>
        <v>0</v>
      </c>
    </row>
    <row r="39" spans="1:12" ht="12.75" customHeight="1" x14ac:dyDescent="0.2">
      <c r="A39" s="717"/>
      <c r="B39" s="160">
        <f>FEBRUARI!R38</f>
        <v>0</v>
      </c>
      <c r="C39" s="124">
        <f>FEBRUARI!S38</f>
        <v>0</v>
      </c>
      <c r="D39" s="176" t="e">
        <f>FEBRUARI!T38</f>
        <v>#REF!</v>
      </c>
      <c r="E39" s="120">
        <f>FEBRUARI!U38</f>
        <v>0</v>
      </c>
      <c r="F39" s="123">
        <f>FEBRUARI!V38</f>
        <v>0</v>
      </c>
      <c r="G39" s="123">
        <f>FEBRUARI!W38</f>
        <v>0</v>
      </c>
      <c r="H39" s="125">
        <f>FEBRUARI!X38</f>
        <v>0</v>
      </c>
      <c r="I39" s="126" t="e">
        <f>FEBRUARI!Y38</f>
        <v>#REF!</v>
      </c>
      <c r="J39" s="222" t="b">
        <f>IF(LEFT(FEBRUARI!L38,1)="V",FEBRUARI!R38+FEBRUARI!U38)</f>
        <v>0</v>
      </c>
      <c r="K39" s="241">
        <f>FEBRUARI!Z38</f>
        <v>0</v>
      </c>
      <c r="L39" s="242">
        <f>FEBRUARI!AB38</f>
        <v>0</v>
      </c>
    </row>
    <row r="40" spans="1:12" ht="12.75" customHeight="1" x14ac:dyDescent="0.2">
      <c r="A40" s="717"/>
      <c r="B40" s="160">
        <f>FEBRUARI!R39</f>
        <v>0</v>
      </c>
      <c r="C40" s="124">
        <f>FEBRUARI!S39</f>
        <v>0</v>
      </c>
      <c r="D40" s="176" t="e">
        <f>FEBRUARI!T39</f>
        <v>#REF!</v>
      </c>
      <c r="E40" s="120">
        <f>FEBRUARI!U39</f>
        <v>0</v>
      </c>
      <c r="F40" s="123">
        <f>FEBRUARI!V39</f>
        <v>0</v>
      </c>
      <c r="G40" s="123">
        <f>FEBRUARI!W39</f>
        <v>0</v>
      </c>
      <c r="H40" s="125">
        <f>FEBRUARI!X39</f>
        <v>0</v>
      </c>
      <c r="I40" s="126" t="e">
        <f>FEBRUARI!Y39</f>
        <v>#REF!</v>
      </c>
      <c r="J40" s="222" t="b">
        <f>IF(LEFT(FEBRUARI!L39,1)="V",FEBRUARI!R39+FEBRUARI!U39)</f>
        <v>0</v>
      </c>
      <c r="K40" s="241">
        <f>FEBRUARI!Z39</f>
        <v>0</v>
      </c>
      <c r="L40" s="242">
        <f>FEBRUARI!AB39</f>
        <v>0</v>
      </c>
    </row>
    <row r="41" spans="1:12" ht="13.5" customHeight="1" thickBot="1" x14ac:dyDescent="0.25">
      <c r="A41" s="718"/>
      <c r="B41" s="168">
        <f>FEBRUARI!R40</f>
        <v>0</v>
      </c>
      <c r="C41" s="145">
        <f>FEBRUARI!S40</f>
        <v>0</v>
      </c>
      <c r="D41" s="177" t="e">
        <f>FEBRUARI!T40</f>
        <v>#REF!</v>
      </c>
      <c r="E41" s="141">
        <f>FEBRUARI!U40</f>
        <v>0</v>
      </c>
      <c r="F41" s="144">
        <f>FEBRUARI!V40</f>
        <v>0</v>
      </c>
      <c r="G41" s="144">
        <f>FEBRUARI!W40</f>
        <v>0</v>
      </c>
      <c r="H41" s="146">
        <f>FEBRUARI!X40</f>
        <v>0</v>
      </c>
      <c r="I41" s="147" t="e">
        <f>FEBRUARI!Y40</f>
        <v>#REF!</v>
      </c>
      <c r="J41" s="223" t="b">
        <f>IF(LEFT(FEBRUARI!L40,1)="V",FEBRUARI!R40+FEBRUARI!U40)</f>
        <v>0</v>
      </c>
      <c r="K41" s="243">
        <f>FEBRUARI!Z40</f>
        <v>0</v>
      </c>
      <c r="L41" s="244">
        <f>FEBRUARI!AB40</f>
        <v>0</v>
      </c>
    </row>
    <row r="42" spans="1:12" ht="12.75" customHeight="1" x14ac:dyDescent="0.2">
      <c r="A42" s="716">
        <f>FEBRUARI!B41</f>
        <v>42773</v>
      </c>
      <c r="B42" s="159">
        <f>FEBRUARI!R41</f>
        <v>0</v>
      </c>
      <c r="C42" s="117">
        <f>FEBRUARI!S41</f>
        <v>0</v>
      </c>
      <c r="D42" s="175" t="e">
        <f>FEBRUARI!T41</f>
        <v>#REF!</v>
      </c>
      <c r="E42" s="113">
        <f>FEBRUARI!U41</f>
        <v>0</v>
      </c>
      <c r="F42" s="116">
        <f>FEBRUARI!V41</f>
        <v>0</v>
      </c>
      <c r="G42" s="116">
        <f>FEBRUARI!W41</f>
        <v>0</v>
      </c>
      <c r="H42" s="118">
        <f>FEBRUARI!X41</f>
        <v>0</v>
      </c>
      <c r="I42" s="119" t="e">
        <f>FEBRUARI!Y41</f>
        <v>#REF!</v>
      </c>
      <c r="J42" s="221" t="b">
        <f>IF(LEFT(FEBRUARI!L41,1)="V",FEBRUARI!R41+FEBRUARI!U41)</f>
        <v>0</v>
      </c>
      <c r="K42" s="239">
        <f>FEBRUARI!Z41</f>
        <v>0</v>
      </c>
      <c r="L42" s="240">
        <f>FEBRUARI!AB41</f>
        <v>0</v>
      </c>
    </row>
    <row r="43" spans="1:12" ht="12.75" customHeight="1" x14ac:dyDescent="0.2">
      <c r="A43" s="717"/>
      <c r="B43" s="160">
        <f>FEBRUARI!R42</f>
        <v>0</v>
      </c>
      <c r="C43" s="124">
        <f>FEBRUARI!S42</f>
        <v>0</v>
      </c>
      <c r="D43" s="176" t="e">
        <f>FEBRUARI!T42</f>
        <v>#REF!</v>
      </c>
      <c r="E43" s="120">
        <f>FEBRUARI!U42</f>
        <v>0</v>
      </c>
      <c r="F43" s="123">
        <f>FEBRUARI!V42</f>
        <v>0</v>
      </c>
      <c r="G43" s="123">
        <f>FEBRUARI!W42</f>
        <v>0</v>
      </c>
      <c r="H43" s="125">
        <f>FEBRUARI!X42</f>
        <v>0</v>
      </c>
      <c r="I43" s="126" t="e">
        <f>FEBRUARI!Y42</f>
        <v>#REF!</v>
      </c>
      <c r="J43" s="222" t="b">
        <f>IF(LEFT(FEBRUARI!L42,1)="V",FEBRUARI!R42+FEBRUARI!U42)</f>
        <v>0</v>
      </c>
      <c r="K43" s="241">
        <f>FEBRUARI!Z42</f>
        <v>0</v>
      </c>
      <c r="L43" s="242">
        <f>FEBRUARI!AB42</f>
        <v>0</v>
      </c>
    </row>
    <row r="44" spans="1:12" ht="12.75" customHeight="1" x14ac:dyDescent="0.2">
      <c r="A44" s="717"/>
      <c r="B44" s="160">
        <f>FEBRUARI!R43</f>
        <v>0</v>
      </c>
      <c r="C44" s="124">
        <f>FEBRUARI!S43</f>
        <v>0</v>
      </c>
      <c r="D44" s="176" t="e">
        <f>FEBRUARI!T43</f>
        <v>#REF!</v>
      </c>
      <c r="E44" s="120">
        <f>FEBRUARI!U43</f>
        <v>0</v>
      </c>
      <c r="F44" s="123">
        <f>FEBRUARI!V43</f>
        <v>0</v>
      </c>
      <c r="G44" s="123">
        <f>FEBRUARI!W43</f>
        <v>0</v>
      </c>
      <c r="H44" s="125">
        <f>FEBRUARI!X43</f>
        <v>0</v>
      </c>
      <c r="I44" s="126" t="e">
        <f>FEBRUARI!Y43</f>
        <v>#REF!</v>
      </c>
      <c r="J44" s="222" t="b">
        <f>IF(LEFT(FEBRUARI!L43,1)="V",FEBRUARI!R43+FEBRUARI!U43)</f>
        <v>0</v>
      </c>
      <c r="K44" s="241">
        <f>FEBRUARI!Z43</f>
        <v>0</v>
      </c>
      <c r="L44" s="242">
        <f>FEBRUARI!AB43</f>
        <v>0</v>
      </c>
    </row>
    <row r="45" spans="1:12" ht="12.75" customHeight="1" x14ac:dyDescent="0.2">
      <c r="A45" s="717"/>
      <c r="B45" s="160">
        <f>FEBRUARI!R44</f>
        <v>0</v>
      </c>
      <c r="C45" s="124">
        <f>FEBRUARI!S44</f>
        <v>0</v>
      </c>
      <c r="D45" s="176" t="e">
        <f>FEBRUARI!T44</f>
        <v>#REF!</v>
      </c>
      <c r="E45" s="120">
        <f>FEBRUARI!U44</f>
        <v>0</v>
      </c>
      <c r="F45" s="123">
        <f>FEBRUARI!V44</f>
        <v>0</v>
      </c>
      <c r="G45" s="123">
        <f>FEBRUARI!W44</f>
        <v>0</v>
      </c>
      <c r="H45" s="125">
        <f>FEBRUARI!X44</f>
        <v>0</v>
      </c>
      <c r="I45" s="126" t="e">
        <f>FEBRUARI!Y44</f>
        <v>#REF!</v>
      </c>
      <c r="J45" s="222" t="b">
        <f>IF(LEFT(FEBRUARI!L44,1)="V",FEBRUARI!R44+FEBRUARI!U44)</f>
        <v>0</v>
      </c>
      <c r="K45" s="241">
        <f>FEBRUARI!Z44</f>
        <v>0</v>
      </c>
      <c r="L45" s="242">
        <f>FEBRUARI!AB44</f>
        <v>0</v>
      </c>
    </row>
    <row r="46" spans="1:12" ht="13.5" customHeight="1" thickBot="1" x14ac:dyDescent="0.25">
      <c r="A46" s="718"/>
      <c r="B46" s="161">
        <f>FEBRUARI!R45</f>
        <v>0</v>
      </c>
      <c r="C46" s="131">
        <f>FEBRUARI!S45</f>
        <v>0</v>
      </c>
      <c r="D46" s="178" t="e">
        <f>FEBRUARI!T45</f>
        <v>#REF!</v>
      </c>
      <c r="E46" s="127">
        <f>FEBRUARI!U45</f>
        <v>0</v>
      </c>
      <c r="F46" s="130">
        <f>FEBRUARI!V45</f>
        <v>0</v>
      </c>
      <c r="G46" s="130">
        <f>FEBRUARI!W45</f>
        <v>0</v>
      </c>
      <c r="H46" s="132">
        <f>FEBRUARI!X45</f>
        <v>0</v>
      </c>
      <c r="I46" s="133" t="e">
        <f>FEBRUARI!Y45</f>
        <v>#REF!</v>
      </c>
      <c r="J46" s="224" t="b">
        <f>IF(LEFT(FEBRUARI!L45,1)="V",FEBRUARI!R45+FEBRUARI!U45)</f>
        <v>0</v>
      </c>
      <c r="K46" s="243">
        <f>FEBRUARI!Z45</f>
        <v>0</v>
      </c>
      <c r="L46" s="244">
        <f>FEBRUARI!AB45</f>
        <v>0</v>
      </c>
    </row>
    <row r="47" spans="1:12" ht="12.75" customHeight="1" x14ac:dyDescent="0.2">
      <c r="A47" s="716">
        <f>FEBRUARI!B46</f>
        <v>42774</v>
      </c>
      <c r="B47" s="159">
        <f>FEBRUARI!R46</f>
        <v>0</v>
      </c>
      <c r="C47" s="117">
        <f>FEBRUARI!S46</f>
        <v>0</v>
      </c>
      <c r="D47" s="175" t="e">
        <f>FEBRUARI!T46</f>
        <v>#REF!</v>
      </c>
      <c r="E47" s="113">
        <f>FEBRUARI!U46</f>
        <v>0</v>
      </c>
      <c r="F47" s="116">
        <f>FEBRUARI!V46</f>
        <v>0</v>
      </c>
      <c r="G47" s="116">
        <f>FEBRUARI!W46</f>
        <v>0</v>
      </c>
      <c r="H47" s="118">
        <f>FEBRUARI!X46</f>
        <v>0</v>
      </c>
      <c r="I47" s="119" t="e">
        <f>FEBRUARI!Y46</f>
        <v>#REF!</v>
      </c>
      <c r="J47" s="221" t="b">
        <f>IF(LEFT(FEBRUARI!L46,1)="V",FEBRUARI!R46+FEBRUARI!U46)</f>
        <v>0</v>
      </c>
      <c r="K47" s="239">
        <f>FEBRUARI!Z46</f>
        <v>0</v>
      </c>
      <c r="L47" s="240">
        <f>FEBRUARI!AB46</f>
        <v>0</v>
      </c>
    </row>
    <row r="48" spans="1:12" ht="12.75" customHeight="1" x14ac:dyDescent="0.2">
      <c r="A48" s="717"/>
      <c r="B48" s="160">
        <f>FEBRUARI!R47</f>
        <v>0</v>
      </c>
      <c r="C48" s="124">
        <f>FEBRUARI!S47</f>
        <v>0</v>
      </c>
      <c r="D48" s="176" t="e">
        <f>FEBRUARI!T47</f>
        <v>#REF!</v>
      </c>
      <c r="E48" s="120">
        <f>FEBRUARI!U47</f>
        <v>0</v>
      </c>
      <c r="F48" s="123">
        <f>FEBRUARI!V47</f>
        <v>0</v>
      </c>
      <c r="G48" s="123">
        <f>FEBRUARI!W47</f>
        <v>0</v>
      </c>
      <c r="H48" s="125">
        <f>FEBRUARI!X47</f>
        <v>0</v>
      </c>
      <c r="I48" s="126" t="e">
        <f>FEBRUARI!Y47</f>
        <v>#REF!</v>
      </c>
      <c r="J48" s="222" t="b">
        <f>IF(LEFT(FEBRUARI!L47,1)="V",FEBRUARI!R47+FEBRUARI!U47)</f>
        <v>0</v>
      </c>
      <c r="K48" s="241">
        <f>FEBRUARI!Z47</f>
        <v>0</v>
      </c>
      <c r="L48" s="242">
        <f>FEBRUARI!AB47</f>
        <v>0</v>
      </c>
    </row>
    <row r="49" spans="1:12" ht="12.75" customHeight="1" x14ac:dyDescent="0.2">
      <c r="A49" s="717"/>
      <c r="B49" s="160">
        <f>FEBRUARI!R48</f>
        <v>0</v>
      </c>
      <c r="C49" s="124">
        <f>FEBRUARI!S48</f>
        <v>0</v>
      </c>
      <c r="D49" s="176" t="e">
        <f>FEBRUARI!T48</f>
        <v>#REF!</v>
      </c>
      <c r="E49" s="120">
        <f>FEBRUARI!U48</f>
        <v>0</v>
      </c>
      <c r="F49" s="123">
        <f>FEBRUARI!V48</f>
        <v>0</v>
      </c>
      <c r="G49" s="123">
        <f>FEBRUARI!W48</f>
        <v>0</v>
      </c>
      <c r="H49" s="125">
        <f>FEBRUARI!X48</f>
        <v>0</v>
      </c>
      <c r="I49" s="126" t="e">
        <f>FEBRUARI!Y48</f>
        <v>#REF!</v>
      </c>
      <c r="J49" s="222" t="b">
        <f>IF(LEFT(FEBRUARI!L48,1)="V",FEBRUARI!R48+FEBRUARI!U48)</f>
        <v>0</v>
      </c>
      <c r="K49" s="241">
        <f>FEBRUARI!Z48</f>
        <v>0</v>
      </c>
      <c r="L49" s="242">
        <f>FEBRUARI!AB48</f>
        <v>0</v>
      </c>
    </row>
    <row r="50" spans="1:12" ht="12.75" customHeight="1" x14ac:dyDescent="0.2">
      <c r="A50" s="717"/>
      <c r="B50" s="160">
        <f>FEBRUARI!R49</f>
        <v>0</v>
      </c>
      <c r="C50" s="124">
        <f>FEBRUARI!S49</f>
        <v>0</v>
      </c>
      <c r="D50" s="176" t="e">
        <f>FEBRUARI!T49</f>
        <v>#REF!</v>
      </c>
      <c r="E50" s="120">
        <f>FEBRUARI!U49</f>
        <v>0</v>
      </c>
      <c r="F50" s="123">
        <f>FEBRUARI!V49</f>
        <v>0</v>
      </c>
      <c r="G50" s="123">
        <f>FEBRUARI!W49</f>
        <v>0</v>
      </c>
      <c r="H50" s="125">
        <f>FEBRUARI!X49</f>
        <v>0</v>
      </c>
      <c r="I50" s="126" t="e">
        <f>FEBRUARI!Y49</f>
        <v>#REF!</v>
      </c>
      <c r="J50" s="222" t="b">
        <f>IF(LEFT(FEBRUARI!L49,1)="V",FEBRUARI!R49+FEBRUARI!U49)</f>
        <v>0</v>
      </c>
      <c r="K50" s="241">
        <f>FEBRUARI!Z49</f>
        <v>0</v>
      </c>
      <c r="L50" s="242">
        <f>FEBRUARI!AB49</f>
        <v>0</v>
      </c>
    </row>
    <row r="51" spans="1:12" ht="13.5" customHeight="1" thickBot="1" x14ac:dyDescent="0.25">
      <c r="A51" s="718"/>
      <c r="B51" s="161">
        <f>FEBRUARI!R50</f>
        <v>0</v>
      </c>
      <c r="C51" s="131">
        <f>FEBRUARI!S50</f>
        <v>0</v>
      </c>
      <c r="D51" s="178" t="e">
        <f>FEBRUARI!T50</f>
        <v>#REF!</v>
      </c>
      <c r="E51" s="127">
        <f>FEBRUARI!U50</f>
        <v>0</v>
      </c>
      <c r="F51" s="130">
        <f>FEBRUARI!V50</f>
        <v>0</v>
      </c>
      <c r="G51" s="130">
        <f>FEBRUARI!W50</f>
        <v>0</v>
      </c>
      <c r="H51" s="132">
        <f>FEBRUARI!X50</f>
        <v>0</v>
      </c>
      <c r="I51" s="133" t="e">
        <f>FEBRUARI!Y50</f>
        <v>#REF!</v>
      </c>
      <c r="J51" s="224" t="b">
        <f>IF(LEFT(FEBRUARI!L50,1)="V",FEBRUARI!R50+FEBRUARI!U50)</f>
        <v>0</v>
      </c>
      <c r="K51" s="243">
        <f>FEBRUARI!Z50</f>
        <v>0</v>
      </c>
      <c r="L51" s="244">
        <f>FEBRUARI!AB50</f>
        <v>0</v>
      </c>
    </row>
    <row r="52" spans="1:12" ht="12.75" customHeight="1" x14ac:dyDescent="0.2">
      <c r="A52" s="716">
        <f>FEBRUARI!B51</f>
        <v>42775</v>
      </c>
      <c r="B52" s="159">
        <f>FEBRUARI!R51</f>
        <v>0</v>
      </c>
      <c r="C52" s="117">
        <f>FEBRUARI!S51</f>
        <v>0</v>
      </c>
      <c r="D52" s="175" t="e">
        <f>FEBRUARI!T51</f>
        <v>#REF!</v>
      </c>
      <c r="E52" s="113">
        <f>FEBRUARI!U51</f>
        <v>0</v>
      </c>
      <c r="F52" s="116">
        <f>FEBRUARI!V51</f>
        <v>0</v>
      </c>
      <c r="G52" s="116">
        <f>FEBRUARI!W51</f>
        <v>0</v>
      </c>
      <c r="H52" s="118">
        <f>FEBRUARI!X51</f>
        <v>0</v>
      </c>
      <c r="I52" s="119" t="e">
        <f>FEBRUARI!Y51</f>
        <v>#REF!</v>
      </c>
      <c r="J52" s="221" t="b">
        <f>IF(LEFT(FEBRUARI!L51,1)="V",FEBRUARI!R51+FEBRUARI!U51)</f>
        <v>0</v>
      </c>
      <c r="K52" s="247">
        <f>FEBRUARI!Z51</f>
        <v>0</v>
      </c>
      <c r="L52" s="248">
        <f>FEBRUARI!AB51</f>
        <v>0</v>
      </c>
    </row>
    <row r="53" spans="1:12" ht="12.75" customHeight="1" x14ac:dyDescent="0.2">
      <c r="A53" s="717"/>
      <c r="B53" s="160">
        <f>FEBRUARI!R52</f>
        <v>0</v>
      </c>
      <c r="C53" s="124">
        <f>FEBRUARI!S52</f>
        <v>0</v>
      </c>
      <c r="D53" s="176" t="e">
        <f>FEBRUARI!T52</f>
        <v>#REF!</v>
      </c>
      <c r="E53" s="120">
        <f>FEBRUARI!U52</f>
        <v>0</v>
      </c>
      <c r="F53" s="123">
        <f>FEBRUARI!V52</f>
        <v>0</v>
      </c>
      <c r="G53" s="123">
        <f>FEBRUARI!W52</f>
        <v>0</v>
      </c>
      <c r="H53" s="125">
        <f>FEBRUARI!X52</f>
        <v>0</v>
      </c>
      <c r="I53" s="126" t="e">
        <f>FEBRUARI!Y52</f>
        <v>#REF!</v>
      </c>
      <c r="J53" s="222" t="b">
        <f>IF(LEFT(FEBRUARI!L52,1)="V",FEBRUARI!R52+FEBRUARI!U52)</f>
        <v>0</v>
      </c>
      <c r="K53" s="241">
        <f>FEBRUARI!Z52</f>
        <v>0</v>
      </c>
      <c r="L53" s="242">
        <f>FEBRUARI!AB52</f>
        <v>0</v>
      </c>
    </row>
    <row r="54" spans="1:12" ht="12.75" customHeight="1" x14ac:dyDescent="0.2">
      <c r="A54" s="717"/>
      <c r="B54" s="160">
        <f>FEBRUARI!R53</f>
        <v>0</v>
      </c>
      <c r="C54" s="124">
        <f>FEBRUARI!S53</f>
        <v>0</v>
      </c>
      <c r="D54" s="176" t="e">
        <f>FEBRUARI!T53</f>
        <v>#REF!</v>
      </c>
      <c r="E54" s="120">
        <f>FEBRUARI!U53</f>
        <v>0</v>
      </c>
      <c r="F54" s="123">
        <f>FEBRUARI!V53</f>
        <v>0</v>
      </c>
      <c r="G54" s="123">
        <f>FEBRUARI!W53</f>
        <v>0</v>
      </c>
      <c r="H54" s="125">
        <f>FEBRUARI!X53</f>
        <v>0</v>
      </c>
      <c r="I54" s="126" t="e">
        <f>FEBRUARI!Y53</f>
        <v>#REF!</v>
      </c>
      <c r="J54" s="222" t="b">
        <f>IF(LEFT(FEBRUARI!L53,1)="V",FEBRUARI!R53+FEBRUARI!U53)</f>
        <v>0</v>
      </c>
      <c r="K54" s="241">
        <f>FEBRUARI!Z53</f>
        <v>0</v>
      </c>
      <c r="L54" s="242">
        <f>FEBRUARI!AB53</f>
        <v>0</v>
      </c>
    </row>
    <row r="55" spans="1:12" ht="12.75" customHeight="1" x14ac:dyDescent="0.2">
      <c r="A55" s="717"/>
      <c r="B55" s="160">
        <f>FEBRUARI!R54</f>
        <v>0</v>
      </c>
      <c r="C55" s="124">
        <f>FEBRUARI!S54</f>
        <v>0</v>
      </c>
      <c r="D55" s="176" t="e">
        <f>FEBRUARI!T54</f>
        <v>#REF!</v>
      </c>
      <c r="E55" s="120">
        <f>FEBRUARI!U54</f>
        <v>0</v>
      </c>
      <c r="F55" s="123">
        <f>FEBRUARI!V54</f>
        <v>0</v>
      </c>
      <c r="G55" s="123">
        <f>FEBRUARI!W54</f>
        <v>0</v>
      </c>
      <c r="H55" s="125">
        <f>FEBRUARI!X54</f>
        <v>0</v>
      </c>
      <c r="I55" s="126" t="e">
        <f>FEBRUARI!Y54</f>
        <v>#REF!</v>
      </c>
      <c r="J55" s="222" t="b">
        <f>IF(LEFT(FEBRUARI!L54,1)="V",FEBRUARI!R54+FEBRUARI!U54)</f>
        <v>0</v>
      </c>
      <c r="K55" s="241">
        <f>FEBRUARI!Z54</f>
        <v>0</v>
      </c>
      <c r="L55" s="242">
        <f>FEBRUARI!AB54</f>
        <v>0</v>
      </c>
    </row>
    <row r="56" spans="1:12" ht="13.5" customHeight="1" thickBot="1" x14ac:dyDescent="0.25">
      <c r="A56" s="718"/>
      <c r="B56" s="161">
        <f>FEBRUARI!R55</f>
        <v>0</v>
      </c>
      <c r="C56" s="131">
        <f>FEBRUARI!S55</f>
        <v>0</v>
      </c>
      <c r="D56" s="178" t="e">
        <f>FEBRUARI!T55</f>
        <v>#REF!</v>
      </c>
      <c r="E56" s="127">
        <f>FEBRUARI!U55</f>
        <v>0</v>
      </c>
      <c r="F56" s="130">
        <f>FEBRUARI!V55</f>
        <v>0</v>
      </c>
      <c r="G56" s="130">
        <f>FEBRUARI!W55</f>
        <v>0</v>
      </c>
      <c r="H56" s="132">
        <f>FEBRUARI!X55</f>
        <v>0</v>
      </c>
      <c r="I56" s="133" t="e">
        <f>FEBRUARI!Y55</f>
        <v>#REF!</v>
      </c>
      <c r="J56" s="224" t="b">
        <f>IF(LEFT(FEBRUARI!L55,1)="V",FEBRUARI!R55+FEBRUARI!U55)</f>
        <v>0</v>
      </c>
      <c r="K56" s="245">
        <f>FEBRUARI!Z55</f>
        <v>0</v>
      </c>
      <c r="L56" s="246">
        <f>FEBRUARI!AB55</f>
        <v>0</v>
      </c>
    </row>
    <row r="57" spans="1:12" ht="12.75" customHeight="1" x14ac:dyDescent="0.2">
      <c r="A57" s="716">
        <f>FEBRUARI!B56</f>
        <v>42776</v>
      </c>
      <c r="B57" s="169">
        <f>FEBRUARI!R56</f>
        <v>0</v>
      </c>
      <c r="C57" s="138">
        <f>FEBRUARI!S56</f>
        <v>0</v>
      </c>
      <c r="D57" s="179" t="e">
        <f>FEBRUARI!T56</f>
        <v>#REF!</v>
      </c>
      <c r="E57" s="134">
        <f>FEBRUARI!U56</f>
        <v>0</v>
      </c>
      <c r="F57" s="137">
        <f>FEBRUARI!V56</f>
        <v>0</v>
      </c>
      <c r="G57" s="137">
        <f>FEBRUARI!W56</f>
        <v>0</v>
      </c>
      <c r="H57" s="139">
        <f>FEBRUARI!X56</f>
        <v>0</v>
      </c>
      <c r="I57" s="140" t="e">
        <f>FEBRUARI!Y56</f>
        <v>#REF!</v>
      </c>
      <c r="J57" s="225" t="b">
        <f>IF(LEFT(FEBRUARI!L56,1)="V",FEBRUARI!R56+FEBRUARI!U56)</f>
        <v>0</v>
      </c>
      <c r="K57" s="239">
        <f>FEBRUARI!Z56</f>
        <v>0</v>
      </c>
      <c r="L57" s="240">
        <f>FEBRUARI!AB56</f>
        <v>0</v>
      </c>
    </row>
    <row r="58" spans="1:12" ht="12.75" customHeight="1" x14ac:dyDescent="0.2">
      <c r="A58" s="717"/>
      <c r="B58" s="160">
        <f>FEBRUARI!R57</f>
        <v>0</v>
      </c>
      <c r="C58" s="124">
        <f>FEBRUARI!S57</f>
        <v>0</v>
      </c>
      <c r="D58" s="176" t="e">
        <f>FEBRUARI!T57</f>
        <v>#REF!</v>
      </c>
      <c r="E58" s="120">
        <f>FEBRUARI!U57</f>
        <v>0</v>
      </c>
      <c r="F58" s="123">
        <f>FEBRUARI!V57</f>
        <v>0</v>
      </c>
      <c r="G58" s="123">
        <f>FEBRUARI!W57</f>
        <v>0</v>
      </c>
      <c r="H58" s="125">
        <f>FEBRUARI!X57</f>
        <v>0</v>
      </c>
      <c r="I58" s="126" t="e">
        <f>FEBRUARI!Y57</f>
        <v>#REF!</v>
      </c>
      <c r="J58" s="222" t="b">
        <f>IF(LEFT(FEBRUARI!L57,1)="V",FEBRUARI!R57+FEBRUARI!U57)</f>
        <v>0</v>
      </c>
      <c r="K58" s="241">
        <f>FEBRUARI!Z57</f>
        <v>0</v>
      </c>
      <c r="L58" s="242">
        <f>FEBRUARI!AB57</f>
        <v>0</v>
      </c>
    </row>
    <row r="59" spans="1:12" ht="12.75" customHeight="1" x14ac:dyDescent="0.2">
      <c r="A59" s="717"/>
      <c r="B59" s="160">
        <f>FEBRUARI!R58</f>
        <v>0</v>
      </c>
      <c r="C59" s="124">
        <f>FEBRUARI!S58</f>
        <v>0</v>
      </c>
      <c r="D59" s="176" t="e">
        <f>FEBRUARI!T58</f>
        <v>#REF!</v>
      </c>
      <c r="E59" s="120">
        <f>FEBRUARI!U58</f>
        <v>0</v>
      </c>
      <c r="F59" s="123">
        <f>FEBRUARI!V58</f>
        <v>0</v>
      </c>
      <c r="G59" s="123">
        <f>FEBRUARI!W58</f>
        <v>0</v>
      </c>
      <c r="H59" s="125">
        <f>FEBRUARI!X58</f>
        <v>0</v>
      </c>
      <c r="I59" s="126" t="e">
        <f>FEBRUARI!Y58</f>
        <v>#REF!</v>
      </c>
      <c r="J59" s="222" t="b">
        <f>IF(LEFT(FEBRUARI!L58,1)="V",FEBRUARI!R58+FEBRUARI!U58)</f>
        <v>0</v>
      </c>
      <c r="K59" s="241">
        <f>FEBRUARI!Z58</f>
        <v>0</v>
      </c>
      <c r="L59" s="242">
        <f>FEBRUARI!AB58</f>
        <v>0</v>
      </c>
    </row>
    <row r="60" spans="1:12" ht="12.75" customHeight="1" x14ac:dyDescent="0.2">
      <c r="A60" s="717"/>
      <c r="B60" s="160">
        <f>FEBRUARI!R59</f>
        <v>0</v>
      </c>
      <c r="C60" s="124">
        <f>FEBRUARI!S59</f>
        <v>0</v>
      </c>
      <c r="D60" s="176" t="e">
        <f>FEBRUARI!T59</f>
        <v>#REF!</v>
      </c>
      <c r="E60" s="120">
        <f>FEBRUARI!U59</f>
        <v>0</v>
      </c>
      <c r="F60" s="123">
        <f>FEBRUARI!V59</f>
        <v>0</v>
      </c>
      <c r="G60" s="123">
        <f>FEBRUARI!W59</f>
        <v>0</v>
      </c>
      <c r="H60" s="125">
        <f>FEBRUARI!X59</f>
        <v>0</v>
      </c>
      <c r="I60" s="126" t="e">
        <f>FEBRUARI!Y59</f>
        <v>#REF!</v>
      </c>
      <c r="J60" s="222" t="b">
        <f>IF(LEFT(FEBRUARI!L59,1)="V",FEBRUARI!R59+FEBRUARI!U59)</f>
        <v>0</v>
      </c>
      <c r="K60" s="241">
        <f>FEBRUARI!Z59</f>
        <v>0</v>
      </c>
      <c r="L60" s="242">
        <f>FEBRUARI!AB59</f>
        <v>0</v>
      </c>
    </row>
    <row r="61" spans="1:12" ht="13.5" customHeight="1" thickBot="1" x14ac:dyDescent="0.25">
      <c r="A61" s="718"/>
      <c r="B61" s="168">
        <f>FEBRUARI!R60</f>
        <v>0</v>
      </c>
      <c r="C61" s="145">
        <f>FEBRUARI!S60</f>
        <v>0</v>
      </c>
      <c r="D61" s="177" t="e">
        <f>FEBRUARI!T60</f>
        <v>#REF!</v>
      </c>
      <c r="E61" s="141">
        <f>FEBRUARI!U60</f>
        <v>0</v>
      </c>
      <c r="F61" s="144">
        <f>FEBRUARI!V60</f>
        <v>0</v>
      </c>
      <c r="G61" s="144">
        <f>FEBRUARI!W60</f>
        <v>0</v>
      </c>
      <c r="H61" s="146">
        <f>FEBRUARI!X60</f>
        <v>0</v>
      </c>
      <c r="I61" s="147" t="e">
        <f>FEBRUARI!Y60</f>
        <v>#REF!</v>
      </c>
      <c r="J61" s="223" t="b">
        <f>IF(LEFT(FEBRUARI!L60,1)="V",FEBRUARI!R60+FEBRUARI!U60)</f>
        <v>0</v>
      </c>
      <c r="K61" s="243">
        <f>FEBRUARI!Z60</f>
        <v>0</v>
      </c>
      <c r="L61" s="244">
        <f>FEBRUARI!AB60</f>
        <v>0</v>
      </c>
    </row>
    <row r="62" spans="1:12" ht="12.75" customHeight="1" x14ac:dyDescent="0.2">
      <c r="A62" s="716">
        <f>FEBRUARI!B61</f>
        <v>42777</v>
      </c>
      <c r="B62" s="159">
        <f>FEBRUARI!R61</f>
        <v>0</v>
      </c>
      <c r="C62" s="117">
        <f>FEBRUARI!S61</f>
        <v>0</v>
      </c>
      <c r="D62" s="175" t="e">
        <f>FEBRUARI!T61</f>
        <v>#REF!</v>
      </c>
      <c r="E62" s="113">
        <f>FEBRUARI!U61</f>
        <v>0</v>
      </c>
      <c r="F62" s="116">
        <f>FEBRUARI!V61</f>
        <v>0</v>
      </c>
      <c r="G62" s="116">
        <f>FEBRUARI!W61</f>
        <v>0</v>
      </c>
      <c r="H62" s="118">
        <f>FEBRUARI!X61</f>
        <v>0</v>
      </c>
      <c r="I62" s="119" t="e">
        <f>FEBRUARI!Y61</f>
        <v>#REF!</v>
      </c>
      <c r="J62" s="221" t="b">
        <f>IF(LEFT(FEBRUARI!L61,1)="V",FEBRUARI!R61+FEBRUARI!U61)</f>
        <v>0</v>
      </c>
      <c r="K62" s="247">
        <f>FEBRUARI!Z61</f>
        <v>0</v>
      </c>
      <c r="L62" s="248">
        <f>FEBRUARI!AB61</f>
        <v>0</v>
      </c>
    </row>
    <row r="63" spans="1:12" ht="12.75" customHeight="1" x14ac:dyDescent="0.2">
      <c r="A63" s="717"/>
      <c r="B63" s="160">
        <f>FEBRUARI!R62</f>
        <v>0</v>
      </c>
      <c r="C63" s="124">
        <f>FEBRUARI!S62</f>
        <v>0</v>
      </c>
      <c r="D63" s="176" t="e">
        <f>FEBRUARI!T62</f>
        <v>#REF!</v>
      </c>
      <c r="E63" s="120">
        <f>FEBRUARI!U62</f>
        <v>0</v>
      </c>
      <c r="F63" s="123">
        <f>FEBRUARI!V62</f>
        <v>0</v>
      </c>
      <c r="G63" s="123">
        <f>FEBRUARI!W62</f>
        <v>0</v>
      </c>
      <c r="H63" s="125">
        <f>FEBRUARI!X62</f>
        <v>0</v>
      </c>
      <c r="I63" s="126" t="e">
        <f>FEBRUARI!Y62</f>
        <v>#REF!</v>
      </c>
      <c r="J63" s="222" t="b">
        <f>IF(LEFT(FEBRUARI!L62,1)="V",FEBRUARI!R62+FEBRUARI!U62)</f>
        <v>0</v>
      </c>
      <c r="K63" s="241">
        <f>FEBRUARI!Z62</f>
        <v>0</v>
      </c>
      <c r="L63" s="242">
        <f>FEBRUARI!AB62</f>
        <v>0</v>
      </c>
    </row>
    <row r="64" spans="1:12" ht="12.75" customHeight="1" x14ac:dyDescent="0.2">
      <c r="A64" s="717"/>
      <c r="B64" s="160">
        <f>FEBRUARI!R63</f>
        <v>0</v>
      </c>
      <c r="C64" s="124">
        <f>FEBRUARI!S63</f>
        <v>0</v>
      </c>
      <c r="D64" s="176" t="e">
        <f>FEBRUARI!T63</f>
        <v>#REF!</v>
      </c>
      <c r="E64" s="120">
        <f>FEBRUARI!U63</f>
        <v>0</v>
      </c>
      <c r="F64" s="123">
        <f>FEBRUARI!V63</f>
        <v>0</v>
      </c>
      <c r="G64" s="123">
        <f>FEBRUARI!W63</f>
        <v>0</v>
      </c>
      <c r="H64" s="125">
        <f>FEBRUARI!X63</f>
        <v>0</v>
      </c>
      <c r="I64" s="126" t="e">
        <f>FEBRUARI!Y63</f>
        <v>#REF!</v>
      </c>
      <c r="J64" s="222" t="b">
        <f>IF(LEFT(FEBRUARI!L63,1)="V",FEBRUARI!R63+FEBRUARI!U63)</f>
        <v>0</v>
      </c>
      <c r="K64" s="241">
        <f>FEBRUARI!Z63</f>
        <v>0</v>
      </c>
      <c r="L64" s="242">
        <f>FEBRUARI!AB63</f>
        <v>0</v>
      </c>
    </row>
    <row r="65" spans="1:12" ht="12.75" customHeight="1" x14ac:dyDescent="0.2">
      <c r="A65" s="717"/>
      <c r="B65" s="160">
        <f>FEBRUARI!R64</f>
        <v>0</v>
      </c>
      <c r="C65" s="124">
        <f>FEBRUARI!S64</f>
        <v>0</v>
      </c>
      <c r="D65" s="176" t="e">
        <f>FEBRUARI!T64</f>
        <v>#REF!</v>
      </c>
      <c r="E65" s="120">
        <f>FEBRUARI!U64</f>
        <v>0</v>
      </c>
      <c r="F65" s="123">
        <f>FEBRUARI!V64</f>
        <v>0</v>
      </c>
      <c r="G65" s="123">
        <f>FEBRUARI!W64</f>
        <v>0</v>
      </c>
      <c r="H65" s="125">
        <f>FEBRUARI!X64</f>
        <v>0</v>
      </c>
      <c r="I65" s="126" t="e">
        <f>FEBRUARI!Y64</f>
        <v>#REF!</v>
      </c>
      <c r="J65" s="222" t="b">
        <f>IF(LEFT(FEBRUARI!L64,1)="V",FEBRUARI!R64+FEBRUARI!U64)</f>
        <v>0</v>
      </c>
      <c r="K65" s="241">
        <f>FEBRUARI!Z64</f>
        <v>0</v>
      </c>
      <c r="L65" s="242">
        <f>FEBRUARI!AB64</f>
        <v>0</v>
      </c>
    </row>
    <row r="66" spans="1:12" ht="13.5" customHeight="1" thickBot="1" x14ac:dyDescent="0.25">
      <c r="A66" s="718"/>
      <c r="B66" s="161">
        <f>FEBRUARI!R65</f>
        <v>0</v>
      </c>
      <c r="C66" s="131">
        <f>FEBRUARI!S65</f>
        <v>0</v>
      </c>
      <c r="D66" s="178" t="e">
        <f>FEBRUARI!T65</f>
        <v>#REF!</v>
      </c>
      <c r="E66" s="127">
        <f>FEBRUARI!U65</f>
        <v>0</v>
      </c>
      <c r="F66" s="130">
        <f>FEBRUARI!V65</f>
        <v>0</v>
      </c>
      <c r="G66" s="130">
        <f>FEBRUARI!W65</f>
        <v>0</v>
      </c>
      <c r="H66" s="132">
        <f>FEBRUARI!X65</f>
        <v>0</v>
      </c>
      <c r="I66" s="133" t="e">
        <f>FEBRUARI!Y65</f>
        <v>#REF!</v>
      </c>
      <c r="J66" s="224" t="b">
        <f>IF(LEFT(FEBRUARI!L65,1)="V",FEBRUARI!R65+FEBRUARI!U65)</f>
        <v>0</v>
      </c>
      <c r="K66" s="245">
        <f>FEBRUARI!Z65</f>
        <v>0</v>
      </c>
      <c r="L66" s="246">
        <f>FEBRUARI!AB65</f>
        <v>0</v>
      </c>
    </row>
    <row r="67" spans="1:12" ht="12.75" customHeight="1" x14ac:dyDescent="0.2">
      <c r="A67" s="716">
        <f>FEBRUARI!B66</f>
        <v>42778</v>
      </c>
      <c r="B67" s="169">
        <f>FEBRUARI!R66</f>
        <v>0</v>
      </c>
      <c r="C67" s="138">
        <f>FEBRUARI!S66</f>
        <v>0</v>
      </c>
      <c r="D67" s="179" t="e">
        <f>FEBRUARI!T66</f>
        <v>#REF!</v>
      </c>
      <c r="E67" s="134">
        <f>FEBRUARI!U66</f>
        <v>0</v>
      </c>
      <c r="F67" s="137">
        <f>FEBRUARI!V66</f>
        <v>0</v>
      </c>
      <c r="G67" s="137">
        <f>FEBRUARI!W66</f>
        <v>0</v>
      </c>
      <c r="H67" s="139">
        <f>FEBRUARI!X66</f>
        <v>0</v>
      </c>
      <c r="I67" s="140" t="e">
        <f>FEBRUARI!Y66</f>
        <v>#REF!</v>
      </c>
      <c r="J67" s="225" t="b">
        <f>IF(LEFT(FEBRUARI!L66,1)="V",FEBRUARI!R66+FEBRUARI!U66)</f>
        <v>0</v>
      </c>
      <c r="K67" s="239">
        <f>FEBRUARI!Z66</f>
        <v>0</v>
      </c>
      <c r="L67" s="240">
        <f>FEBRUARI!AB66</f>
        <v>0</v>
      </c>
    </row>
    <row r="68" spans="1:12" ht="12.75" customHeight="1" x14ac:dyDescent="0.2">
      <c r="A68" s="717"/>
      <c r="B68" s="160">
        <f>FEBRUARI!R67</f>
        <v>0</v>
      </c>
      <c r="C68" s="124">
        <f>FEBRUARI!S67</f>
        <v>0</v>
      </c>
      <c r="D68" s="176" t="e">
        <f>FEBRUARI!T67</f>
        <v>#REF!</v>
      </c>
      <c r="E68" s="120">
        <f>FEBRUARI!U67</f>
        <v>0</v>
      </c>
      <c r="F68" s="123">
        <f>FEBRUARI!V67</f>
        <v>0</v>
      </c>
      <c r="G68" s="123">
        <f>FEBRUARI!W67</f>
        <v>0</v>
      </c>
      <c r="H68" s="125">
        <f>FEBRUARI!X67</f>
        <v>0</v>
      </c>
      <c r="I68" s="126" t="e">
        <f>FEBRUARI!Y67</f>
        <v>#REF!</v>
      </c>
      <c r="J68" s="222" t="b">
        <f>IF(LEFT(FEBRUARI!L67,1)="V",FEBRUARI!R67+FEBRUARI!U67)</f>
        <v>0</v>
      </c>
      <c r="K68" s="241">
        <f>FEBRUARI!Z67</f>
        <v>0</v>
      </c>
      <c r="L68" s="242">
        <f>FEBRUARI!AB67</f>
        <v>0</v>
      </c>
    </row>
    <row r="69" spans="1:12" ht="12.75" customHeight="1" x14ac:dyDescent="0.2">
      <c r="A69" s="717"/>
      <c r="B69" s="160">
        <f>FEBRUARI!R68</f>
        <v>0</v>
      </c>
      <c r="C69" s="124">
        <f>FEBRUARI!S68</f>
        <v>0</v>
      </c>
      <c r="D69" s="176" t="e">
        <f>FEBRUARI!T68</f>
        <v>#REF!</v>
      </c>
      <c r="E69" s="120">
        <f>FEBRUARI!U68</f>
        <v>0</v>
      </c>
      <c r="F69" s="123">
        <f>FEBRUARI!V68</f>
        <v>0</v>
      </c>
      <c r="G69" s="123">
        <f>FEBRUARI!W68</f>
        <v>0</v>
      </c>
      <c r="H69" s="125">
        <f>FEBRUARI!X68</f>
        <v>0</v>
      </c>
      <c r="I69" s="126" t="e">
        <f>FEBRUARI!Y68</f>
        <v>#REF!</v>
      </c>
      <c r="J69" s="222" t="b">
        <f>IF(LEFT(FEBRUARI!L68,1)="V",FEBRUARI!R68+FEBRUARI!U68)</f>
        <v>0</v>
      </c>
      <c r="K69" s="241">
        <f>FEBRUARI!Z68</f>
        <v>0</v>
      </c>
      <c r="L69" s="242">
        <f>FEBRUARI!AB68</f>
        <v>0</v>
      </c>
    </row>
    <row r="70" spans="1:12" ht="12.75" customHeight="1" x14ac:dyDescent="0.2">
      <c r="A70" s="717"/>
      <c r="B70" s="160">
        <f>FEBRUARI!R69</f>
        <v>0</v>
      </c>
      <c r="C70" s="124">
        <f>FEBRUARI!S69</f>
        <v>0</v>
      </c>
      <c r="D70" s="176" t="e">
        <f>FEBRUARI!T69</f>
        <v>#REF!</v>
      </c>
      <c r="E70" s="120">
        <f>FEBRUARI!U69</f>
        <v>0</v>
      </c>
      <c r="F70" s="123">
        <f>FEBRUARI!V69</f>
        <v>0</v>
      </c>
      <c r="G70" s="123">
        <f>FEBRUARI!W69</f>
        <v>0</v>
      </c>
      <c r="H70" s="125">
        <f>FEBRUARI!X69</f>
        <v>0</v>
      </c>
      <c r="I70" s="126" t="e">
        <f>FEBRUARI!Y69</f>
        <v>#REF!</v>
      </c>
      <c r="J70" s="222" t="b">
        <f>IF(LEFT(FEBRUARI!L69,1)="V",FEBRUARI!R69+FEBRUARI!U69)</f>
        <v>0</v>
      </c>
      <c r="K70" s="241">
        <f>FEBRUARI!Z69</f>
        <v>0</v>
      </c>
      <c r="L70" s="242">
        <f>FEBRUARI!AB69</f>
        <v>0</v>
      </c>
    </row>
    <row r="71" spans="1:12" ht="13.5" customHeight="1" thickBot="1" x14ac:dyDescent="0.25">
      <c r="A71" s="718"/>
      <c r="B71" s="168">
        <f>FEBRUARI!R70</f>
        <v>0</v>
      </c>
      <c r="C71" s="145">
        <f>FEBRUARI!S70</f>
        <v>0</v>
      </c>
      <c r="D71" s="177" t="e">
        <f>FEBRUARI!T70</f>
        <v>#REF!</v>
      </c>
      <c r="E71" s="141">
        <f>FEBRUARI!U70</f>
        <v>0</v>
      </c>
      <c r="F71" s="144">
        <f>FEBRUARI!V70</f>
        <v>0</v>
      </c>
      <c r="G71" s="144">
        <f>FEBRUARI!W70</f>
        <v>0</v>
      </c>
      <c r="H71" s="146">
        <f>FEBRUARI!X70</f>
        <v>0</v>
      </c>
      <c r="I71" s="147" t="e">
        <f>FEBRUARI!Y70</f>
        <v>#REF!</v>
      </c>
      <c r="J71" s="223" t="b">
        <f>IF(LEFT(FEBRUARI!L70,1)="V",FEBRUARI!R70+FEBRUARI!U70)</f>
        <v>0</v>
      </c>
      <c r="K71" s="243">
        <f>FEBRUARI!Z70</f>
        <v>0</v>
      </c>
      <c r="L71" s="244">
        <f>FEBRUARI!AB70</f>
        <v>0</v>
      </c>
    </row>
    <row r="72" spans="1:12" ht="12.75" customHeight="1" x14ac:dyDescent="0.2">
      <c r="A72" s="716">
        <f>FEBRUARI!B71</f>
        <v>42779</v>
      </c>
      <c r="B72" s="159">
        <f>FEBRUARI!R71</f>
        <v>0</v>
      </c>
      <c r="C72" s="117">
        <f>FEBRUARI!S71</f>
        <v>0</v>
      </c>
      <c r="D72" s="175" t="e">
        <f>FEBRUARI!T71</f>
        <v>#REF!</v>
      </c>
      <c r="E72" s="113">
        <f>FEBRUARI!U71</f>
        <v>0</v>
      </c>
      <c r="F72" s="116">
        <f>FEBRUARI!V71</f>
        <v>0</v>
      </c>
      <c r="G72" s="116">
        <f>FEBRUARI!W71</f>
        <v>0</v>
      </c>
      <c r="H72" s="118">
        <f>FEBRUARI!X71</f>
        <v>0</v>
      </c>
      <c r="I72" s="119" t="e">
        <f>FEBRUARI!Y71</f>
        <v>#REF!</v>
      </c>
      <c r="J72" s="221" t="b">
        <f>IF(LEFT(FEBRUARI!L71,1)="V",FEBRUARI!R71+FEBRUARI!U71)</f>
        <v>0</v>
      </c>
      <c r="K72" s="239">
        <f>FEBRUARI!Z71</f>
        <v>0</v>
      </c>
      <c r="L72" s="240">
        <f>FEBRUARI!AB71</f>
        <v>0</v>
      </c>
    </row>
    <row r="73" spans="1:12" ht="12.75" customHeight="1" x14ac:dyDescent="0.2">
      <c r="A73" s="717"/>
      <c r="B73" s="160">
        <f>FEBRUARI!R72</f>
        <v>0</v>
      </c>
      <c r="C73" s="124">
        <f>FEBRUARI!S72</f>
        <v>0</v>
      </c>
      <c r="D73" s="176" t="e">
        <f>FEBRUARI!T72</f>
        <v>#REF!</v>
      </c>
      <c r="E73" s="120">
        <f>FEBRUARI!U72</f>
        <v>0</v>
      </c>
      <c r="F73" s="123">
        <f>FEBRUARI!V72</f>
        <v>0</v>
      </c>
      <c r="G73" s="123">
        <f>FEBRUARI!W72</f>
        <v>0</v>
      </c>
      <c r="H73" s="125">
        <f>FEBRUARI!X72</f>
        <v>0</v>
      </c>
      <c r="I73" s="126" t="e">
        <f>FEBRUARI!Y72</f>
        <v>#REF!</v>
      </c>
      <c r="J73" s="222" t="b">
        <f>IF(LEFT(FEBRUARI!L72,1)="V",FEBRUARI!R72+FEBRUARI!U72)</f>
        <v>0</v>
      </c>
      <c r="K73" s="241">
        <f>FEBRUARI!Z72</f>
        <v>0</v>
      </c>
      <c r="L73" s="242">
        <f>FEBRUARI!AB72</f>
        <v>0</v>
      </c>
    </row>
    <row r="74" spans="1:12" ht="12.75" customHeight="1" x14ac:dyDescent="0.2">
      <c r="A74" s="717"/>
      <c r="B74" s="160">
        <f>FEBRUARI!R73</f>
        <v>0</v>
      </c>
      <c r="C74" s="124">
        <f>FEBRUARI!S73</f>
        <v>0</v>
      </c>
      <c r="D74" s="176" t="e">
        <f>FEBRUARI!T73</f>
        <v>#REF!</v>
      </c>
      <c r="E74" s="120">
        <f>FEBRUARI!U73</f>
        <v>0</v>
      </c>
      <c r="F74" s="123">
        <f>FEBRUARI!V73</f>
        <v>0</v>
      </c>
      <c r="G74" s="123">
        <f>FEBRUARI!W73</f>
        <v>0</v>
      </c>
      <c r="H74" s="125">
        <f>FEBRUARI!X73</f>
        <v>0</v>
      </c>
      <c r="I74" s="126" t="e">
        <f>FEBRUARI!Y73</f>
        <v>#REF!</v>
      </c>
      <c r="J74" s="222" t="b">
        <f>IF(LEFT(FEBRUARI!L73,1)="V",FEBRUARI!R73+FEBRUARI!U73)</f>
        <v>0</v>
      </c>
      <c r="K74" s="241">
        <f>FEBRUARI!Z73</f>
        <v>0</v>
      </c>
      <c r="L74" s="242">
        <f>FEBRUARI!AB73</f>
        <v>0</v>
      </c>
    </row>
    <row r="75" spans="1:12" ht="12.75" customHeight="1" x14ac:dyDescent="0.2">
      <c r="A75" s="717"/>
      <c r="B75" s="160">
        <f>FEBRUARI!R74</f>
        <v>0</v>
      </c>
      <c r="C75" s="124">
        <f>FEBRUARI!S74</f>
        <v>0</v>
      </c>
      <c r="D75" s="176" t="e">
        <f>FEBRUARI!T74</f>
        <v>#REF!</v>
      </c>
      <c r="E75" s="120">
        <f>FEBRUARI!U74</f>
        <v>0</v>
      </c>
      <c r="F75" s="123">
        <f>FEBRUARI!V74</f>
        <v>0</v>
      </c>
      <c r="G75" s="123">
        <f>FEBRUARI!W74</f>
        <v>0</v>
      </c>
      <c r="H75" s="125">
        <f>FEBRUARI!X74</f>
        <v>0</v>
      </c>
      <c r="I75" s="126" t="e">
        <f>FEBRUARI!Y74</f>
        <v>#REF!</v>
      </c>
      <c r="J75" s="222" t="b">
        <f>IF(LEFT(FEBRUARI!L74,1)="V",FEBRUARI!R74+FEBRUARI!U74)</f>
        <v>0</v>
      </c>
      <c r="K75" s="241">
        <f>FEBRUARI!Z74</f>
        <v>0</v>
      </c>
      <c r="L75" s="242">
        <f>FEBRUARI!AB74</f>
        <v>0</v>
      </c>
    </row>
    <row r="76" spans="1:12" ht="13.5" customHeight="1" thickBot="1" x14ac:dyDescent="0.25">
      <c r="A76" s="718"/>
      <c r="B76" s="161">
        <f>FEBRUARI!R75</f>
        <v>0</v>
      </c>
      <c r="C76" s="131">
        <f>FEBRUARI!S75</f>
        <v>0</v>
      </c>
      <c r="D76" s="178" t="e">
        <f>FEBRUARI!T75</f>
        <v>#REF!</v>
      </c>
      <c r="E76" s="127">
        <f>FEBRUARI!U75</f>
        <v>0</v>
      </c>
      <c r="F76" s="130">
        <f>FEBRUARI!V75</f>
        <v>0</v>
      </c>
      <c r="G76" s="130">
        <f>FEBRUARI!W75</f>
        <v>0</v>
      </c>
      <c r="H76" s="132">
        <f>FEBRUARI!X75</f>
        <v>0</v>
      </c>
      <c r="I76" s="133" t="e">
        <f>FEBRUARI!Y75</f>
        <v>#REF!</v>
      </c>
      <c r="J76" s="224" t="b">
        <f>IF(LEFT(FEBRUARI!L75,1)="V",FEBRUARI!R75+FEBRUARI!U75)</f>
        <v>0</v>
      </c>
      <c r="K76" s="243">
        <f>FEBRUARI!Z75</f>
        <v>0</v>
      </c>
      <c r="L76" s="244">
        <f>FEBRUARI!AB75</f>
        <v>0</v>
      </c>
    </row>
    <row r="77" spans="1:12" ht="12.75" customHeight="1" x14ac:dyDescent="0.2">
      <c r="A77" s="716">
        <f>FEBRUARI!B76</f>
        <v>42780</v>
      </c>
      <c r="B77" s="159">
        <f>FEBRUARI!R76</f>
        <v>0</v>
      </c>
      <c r="C77" s="117">
        <f>FEBRUARI!S76</f>
        <v>0</v>
      </c>
      <c r="D77" s="175" t="e">
        <f>FEBRUARI!T76</f>
        <v>#REF!</v>
      </c>
      <c r="E77" s="113">
        <f>FEBRUARI!U76</f>
        <v>0</v>
      </c>
      <c r="F77" s="116">
        <f>FEBRUARI!V76</f>
        <v>0</v>
      </c>
      <c r="G77" s="116">
        <f>FEBRUARI!W76</f>
        <v>0</v>
      </c>
      <c r="H77" s="118">
        <f>FEBRUARI!X76</f>
        <v>0</v>
      </c>
      <c r="I77" s="119" t="e">
        <f>FEBRUARI!Y76</f>
        <v>#REF!</v>
      </c>
      <c r="J77" s="221" t="b">
        <f>IF(LEFT(FEBRUARI!L76,1)="V",FEBRUARI!R76+FEBRUARI!U76)</f>
        <v>0</v>
      </c>
      <c r="K77" s="239">
        <f>FEBRUARI!Z76</f>
        <v>0</v>
      </c>
      <c r="L77" s="240">
        <f>FEBRUARI!AB76</f>
        <v>0</v>
      </c>
    </row>
    <row r="78" spans="1:12" ht="12.75" customHeight="1" x14ac:dyDescent="0.2">
      <c r="A78" s="717"/>
      <c r="B78" s="160">
        <f>FEBRUARI!R77</f>
        <v>0</v>
      </c>
      <c r="C78" s="124">
        <f>FEBRUARI!S77</f>
        <v>0</v>
      </c>
      <c r="D78" s="176" t="e">
        <f>FEBRUARI!T77</f>
        <v>#REF!</v>
      </c>
      <c r="E78" s="120">
        <f>FEBRUARI!U77</f>
        <v>0</v>
      </c>
      <c r="F78" s="123">
        <f>FEBRUARI!V77</f>
        <v>0</v>
      </c>
      <c r="G78" s="123">
        <f>FEBRUARI!W77</f>
        <v>0</v>
      </c>
      <c r="H78" s="125">
        <f>FEBRUARI!X77</f>
        <v>0</v>
      </c>
      <c r="I78" s="126" t="e">
        <f>FEBRUARI!Y77</f>
        <v>#REF!</v>
      </c>
      <c r="J78" s="222" t="b">
        <f>IF(LEFT(FEBRUARI!L77,1)="V",FEBRUARI!R77+FEBRUARI!U77)</f>
        <v>0</v>
      </c>
      <c r="K78" s="241">
        <f>FEBRUARI!Z77</f>
        <v>0</v>
      </c>
      <c r="L78" s="242">
        <f>FEBRUARI!AB77</f>
        <v>0</v>
      </c>
    </row>
    <row r="79" spans="1:12" ht="12.75" customHeight="1" x14ac:dyDescent="0.2">
      <c r="A79" s="717"/>
      <c r="B79" s="160">
        <f>FEBRUARI!R78</f>
        <v>0</v>
      </c>
      <c r="C79" s="124">
        <f>FEBRUARI!S78</f>
        <v>0</v>
      </c>
      <c r="D79" s="176" t="e">
        <f>FEBRUARI!T78</f>
        <v>#REF!</v>
      </c>
      <c r="E79" s="120">
        <f>FEBRUARI!U78</f>
        <v>0</v>
      </c>
      <c r="F79" s="123">
        <f>FEBRUARI!V78</f>
        <v>0</v>
      </c>
      <c r="G79" s="123">
        <f>FEBRUARI!W78</f>
        <v>0</v>
      </c>
      <c r="H79" s="125">
        <f>FEBRUARI!X78</f>
        <v>0</v>
      </c>
      <c r="I79" s="126" t="e">
        <f>FEBRUARI!Y78</f>
        <v>#REF!</v>
      </c>
      <c r="J79" s="222" t="b">
        <f>IF(LEFT(FEBRUARI!L78,1)="V",FEBRUARI!R78+FEBRUARI!U78)</f>
        <v>0</v>
      </c>
      <c r="K79" s="241">
        <f>FEBRUARI!Z78</f>
        <v>0</v>
      </c>
      <c r="L79" s="242">
        <f>FEBRUARI!AB78</f>
        <v>0</v>
      </c>
    </row>
    <row r="80" spans="1:12" ht="12.75" customHeight="1" x14ac:dyDescent="0.2">
      <c r="A80" s="717"/>
      <c r="B80" s="160">
        <f>FEBRUARI!R79</f>
        <v>0</v>
      </c>
      <c r="C80" s="124">
        <f>FEBRUARI!S79</f>
        <v>0</v>
      </c>
      <c r="D80" s="176" t="e">
        <f>FEBRUARI!T79</f>
        <v>#REF!</v>
      </c>
      <c r="E80" s="120">
        <f>FEBRUARI!U79</f>
        <v>0</v>
      </c>
      <c r="F80" s="123">
        <f>FEBRUARI!V79</f>
        <v>0</v>
      </c>
      <c r="G80" s="123">
        <f>FEBRUARI!W79</f>
        <v>0</v>
      </c>
      <c r="H80" s="125">
        <f>FEBRUARI!X79</f>
        <v>0</v>
      </c>
      <c r="I80" s="126" t="e">
        <f>FEBRUARI!Y79</f>
        <v>#REF!</v>
      </c>
      <c r="J80" s="222" t="b">
        <f>IF(LEFT(FEBRUARI!L79,1)="V",FEBRUARI!R79+FEBRUARI!U79)</f>
        <v>0</v>
      </c>
      <c r="K80" s="241">
        <f>FEBRUARI!Z79</f>
        <v>0</v>
      </c>
      <c r="L80" s="242">
        <f>FEBRUARI!AB79</f>
        <v>0</v>
      </c>
    </row>
    <row r="81" spans="1:12" ht="13.5" customHeight="1" thickBot="1" x14ac:dyDescent="0.25">
      <c r="A81" s="718"/>
      <c r="B81" s="161">
        <f>FEBRUARI!R80</f>
        <v>0</v>
      </c>
      <c r="C81" s="131">
        <f>FEBRUARI!S80</f>
        <v>0</v>
      </c>
      <c r="D81" s="178" t="e">
        <f>FEBRUARI!T80</f>
        <v>#REF!</v>
      </c>
      <c r="E81" s="127">
        <f>FEBRUARI!U80</f>
        <v>0</v>
      </c>
      <c r="F81" s="130">
        <f>FEBRUARI!V80</f>
        <v>0</v>
      </c>
      <c r="G81" s="130">
        <f>FEBRUARI!W80</f>
        <v>0</v>
      </c>
      <c r="H81" s="132">
        <f>FEBRUARI!X80</f>
        <v>0</v>
      </c>
      <c r="I81" s="133" t="e">
        <f>FEBRUARI!Y80</f>
        <v>#REF!</v>
      </c>
      <c r="J81" s="224" t="b">
        <f>IF(LEFT(FEBRUARI!L80,1)="V",FEBRUARI!R80+FEBRUARI!U80)</f>
        <v>0</v>
      </c>
      <c r="K81" s="243">
        <f>FEBRUARI!Z80</f>
        <v>0</v>
      </c>
      <c r="L81" s="244">
        <f>FEBRUARI!AB80</f>
        <v>0</v>
      </c>
    </row>
    <row r="82" spans="1:12" ht="12.75" customHeight="1" x14ac:dyDescent="0.2">
      <c r="A82" s="716">
        <f>FEBRUARI!B81</f>
        <v>42781</v>
      </c>
      <c r="B82" s="159">
        <f>FEBRUARI!R81</f>
        <v>0</v>
      </c>
      <c r="C82" s="117">
        <f>FEBRUARI!S81</f>
        <v>0</v>
      </c>
      <c r="D82" s="175" t="e">
        <f>FEBRUARI!T81</f>
        <v>#REF!</v>
      </c>
      <c r="E82" s="113">
        <f>FEBRUARI!U81</f>
        <v>0</v>
      </c>
      <c r="F82" s="116">
        <f>FEBRUARI!V81</f>
        <v>0</v>
      </c>
      <c r="G82" s="116">
        <f>FEBRUARI!W81</f>
        <v>0</v>
      </c>
      <c r="H82" s="118">
        <f>FEBRUARI!X81</f>
        <v>0</v>
      </c>
      <c r="I82" s="119" t="e">
        <f>FEBRUARI!Y81</f>
        <v>#REF!</v>
      </c>
      <c r="J82" s="221" t="b">
        <f>IF(LEFT(FEBRUARI!L81,1)="V",FEBRUARI!R81+FEBRUARI!U81)</f>
        <v>0</v>
      </c>
      <c r="K82" s="239">
        <f>FEBRUARI!Z81</f>
        <v>0</v>
      </c>
      <c r="L82" s="240">
        <f>FEBRUARI!AB81</f>
        <v>0</v>
      </c>
    </row>
    <row r="83" spans="1:12" ht="12.75" customHeight="1" x14ac:dyDescent="0.2">
      <c r="A83" s="717"/>
      <c r="B83" s="160">
        <f>FEBRUARI!R82</f>
        <v>0</v>
      </c>
      <c r="C83" s="124">
        <f>FEBRUARI!S82</f>
        <v>0</v>
      </c>
      <c r="D83" s="176" t="e">
        <f>FEBRUARI!T82</f>
        <v>#REF!</v>
      </c>
      <c r="E83" s="120">
        <f>FEBRUARI!U82</f>
        <v>0</v>
      </c>
      <c r="F83" s="123">
        <f>FEBRUARI!V82</f>
        <v>0</v>
      </c>
      <c r="G83" s="123">
        <f>FEBRUARI!W82</f>
        <v>0</v>
      </c>
      <c r="H83" s="125">
        <f>FEBRUARI!X82</f>
        <v>0</v>
      </c>
      <c r="I83" s="126" t="e">
        <f>FEBRUARI!Y82</f>
        <v>#REF!</v>
      </c>
      <c r="J83" s="222" t="b">
        <f>IF(LEFT(FEBRUARI!L82,1)="V",FEBRUARI!R82+FEBRUARI!U82)</f>
        <v>0</v>
      </c>
      <c r="K83" s="241">
        <f>FEBRUARI!Z82</f>
        <v>0</v>
      </c>
      <c r="L83" s="242">
        <f>FEBRUARI!AB82</f>
        <v>0</v>
      </c>
    </row>
    <row r="84" spans="1:12" ht="12.75" customHeight="1" x14ac:dyDescent="0.2">
      <c r="A84" s="717"/>
      <c r="B84" s="160">
        <f>FEBRUARI!R83</f>
        <v>0</v>
      </c>
      <c r="C84" s="124">
        <f>FEBRUARI!S83</f>
        <v>0</v>
      </c>
      <c r="D84" s="176" t="e">
        <f>FEBRUARI!T83</f>
        <v>#REF!</v>
      </c>
      <c r="E84" s="120">
        <f>FEBRUARI!U83</f>
        <v>0</v>
      </c>
      <c r="F84" s="123">
        <f>FEBRUARI!V83</f>
        <v>0</v>
      </c>
      <c r="G84" s="123">
        <f>FEBRUARI!W83</f>
        <v>0</v>
      </c>
      <c r="H84" s="125">
        <f>FEBRUARI!X83</f>
        <v>0</v>
      </c>
      <c r="I84" s="126" t="e">
        <f>FEBRUARI!Y83</f>
        <v>#REF!</v>
      </c>
      <c r="J84" s="222" t="b">
        <f>IF(LEFT(FEBRUARI!L83,1)="V",FEBRUARI!R83+FEBRUARI!U83)</f>
        <v>0</v>
      </c>
      <c r="K84" s="241">
        <f>FEBRUARI!Z83</f>
        <v>0</v>
      </c>
      <c r="L84" s="242">
        <f>FEBRUARI!AB83</f>
        <v>0</v>
      </c>
    </row>
    <row r="85" spans="1:12" ht="12.75" customHeight="1" x14ac:dyDescent="0.2">
      <c r="A85" s="717"/>
      <c r="B85" s="160">
        <f>FEBRUARI!R84</f>
        <v>0</v>
      </c>
      <c r="C85" s="124">
        <f>FEBRUARI!S84</f>
        <v>0</v>
      </c>
      <c r="D85" s="176" t="e">
        <f>FEBRUARI!T84</f>
        <v>#REF!</v>
      </c>
      <c r="E85" s="120">
        <f>FEBRUARI!U84</f>
        <v>0</v>
      </c>
      <c r="F85" s="123">
        <f>FEBRUARI!V84</f>
        <v>0</v>
      </c>
      <c r="G85" s="123">
        <f>FEBRUARI!W84</f>
        <v>0</v>
      </c>
      <c r="H85" s="125">
        <f>FEBRUARI!X84</f>
        <v>0</v>
      </c>
      <c r="I85" s="126" t="e">
        <f>FEBRUARI!Y84</f>
        <v>#REF!</v>
      </c>
      <c r="J85" s="222" t="b">
        <f>IF(LEFT(FEBRUARI!L84,1)="V",FEBRUARI!R84+FEBRUARI!U84)</f>
        <v>0</v>
      </c>
      <c r="K85" s="241">
        <f>FEBRUARI!Z84</f>
        <v>0</v>
      </c>
      <c r="L85" s="242">
        <f>FEBRUARI!AB84</f>
        <v>0</v>
      </c>
    </row>
    <row r="86" spans="1:12" ht="13.5" customHeight="1" thickBot="1" x14ac:dyDescent="0.25">
      <c r="A86" s="718"/>
      <c r="B86" s="161">
        <f>FEBRUARI!R85</f>
        <v>0</v>
      </c>
      <c r="C86" s="131">
        <f>FEBRUARI!S85</f>
        <v>0</v>
      </c>
      <c r="D86" s="178" t="e">
        <f>FEBRUARI!T85</f>
        <v>#REF!</v>
      </c>
      <c r="E86" s="127">
        <f>FEBRUARI!U85</f>
        <v>0</v>
      </c>
      <c r="F86" s="130">
        <f>FEBRUARI!V85</f>
        <v>0</v>
      </c>
      <c r="G86" s="130">
        <f>FEBRUARI!W85</f>
        <v>0</v>
      </c>
      <c r="H86" s="132">
        <f>FEBRUARI!X85</f>
        <v>0</v>
      </c>
      <c r="I86" s="133" t="e">
        <f>FEBRUARI!Y85</f>
        <v>#REF!</v>
      </c>
      <c r="J86" s="224" t="b">
        <f>IF(LEFT(FEBRUARI!L85,1)="V",FEBRUARI!R85+FEBRUARI!U85)</f>
        <v>0</v>
      </c>
      <c r="K86" s="243">
        <f>FEBRUARI!Z85</f>
        <v>0</v>
      </c>
      <c r="L86" s="244">
        <f>FEBRUARI!AB85</f>
        <v>0</v>
      </c>
    </row>
    <row r="87" spans="1:12" ht="12.75" customHeight="1" x14ac:dyDescent="0.2">
      <c r="A87" s="716">
        <f>FEBRUARI!B86</f>
        <v>42782</v>
      </c>
      <c r="B87" s="169">
        <f>FEBRUARI!R86</f>
        <v>0</v>
      </c>
      <c r="C87" s="138">
        <f>FEBRUARI!S86</f>
        <v>0</v>
      </c>
      <c r="D87" s="179" t="e">
        <f>FEBRUARI!T86</f>
        <v>#REF!</v>
      </c>
      <c r="E87" s="134">
        <f>FEBRUARI!U86</f>
        <v>0</v>
      </c>
      <c r="F87" s="137">
        <f>FEBRUARI!V86</f>
        <v>0</v>
      </c>
      <c r="G87" s="137">
        <f>FEBRUARI!W86</f>
        <v>0</v>
      </c>
      <c r="H87" s="139">
        <f>FEBRUARI!X86</f>
        <v>0</v>
      </c>
      <c r="I87" s="140" t="e">
        <f>FEBRUARI!Y86</f>
        <v>#REF!</v>
      </c>
      <c r="J87" s="225" t="b">
        <f>IF(LEFT(FEBRUARI!L86,1)="V",FEBRUARI!R86+FEBRUARI!U86)</f>
        <v>0</v>
      </c>
      <c r="K87" s="247">
        <f>FEBRUARI!Z86</f>
        <v>0</v>
      </c>
      <c r="L87" s="248">
        <f>FEBRUARI!AB86</f>
        <v>0</v>
      </c>
    </row>
    <row r="88" spans="1:12" ht="12.75" customHeight="1" x14ac:dyDescent="0.2">
      <c r="A88" s="717"/>
      <c r="B88" s="160">
        <f>FEBRUARI!R87</f>
        <v>0</v>
      </c>
      <c r="C88" s="124">
        <f>FEBRUARI!S87</f>
        <v>0</v>
      </c>
      <c r="D88" s="176" t="e">
        <f>FEBRUARI!T87</f>
        <v>#REF!</v>
      </c>
      <c r="E88" s="120">
        <f>FEBRUARI!U87</f>
        <v>0</v>
      </c>
      <c r="F88" s="123">
        <f>FEBRUARI!V87</f>
        <v>0</v>
      </c>
      <c r="G88" s="123">
        <f>FEBRUARI!W87</f>
        <v>0</v>
      </c>
      <c r="H88" s="125">
        <f>FEBRUARI!X87</f>
        <v>0</v>
      </c>
      <c r="I88" s="126" t="e">
        <f>FEBRUARI!Y87</f>
        <v>#REF!</v>
      </c>
      <c r="J88" s="222" t="b">
        <f>IF(LEFT(FEBRUARI!L87,1)="V",FEBRUARI!R87+FEBRUARI!U87)</f>
        <v>0</v>
      </c>
      <c r="K88" s="241">
        <f>FEBRUARI!Z87</f>
        <v>0</v>
      </c>
      <c r="L88" s="242">
        <f>FEBRUARI!AB87</f>
        <v>0</v>
      </c>
    </row>
    <row r="89" spans="1:12" ht="12.75" customHeight="1" x14ac:dyDescent="0.2">
      <c r="A89" s="717"/>
      <c r="B89" s="160">
        <f>FEBRUARI!R88</f>
        <v>0</v>
      </c>
      <c r="C89" s="124">
        <f>FEBRUARI!S88</f>
        <v>0</v>
      </c>
      <c r="D89" s="176" t="e">
        <f>FEBRUARI!T88</f>
        <v>#REF!</v>
      </c>
      <c r="E89" s="120">
        <f>FEBRUARI!U88</f>
        <v>0</v>
      </c>
      <c r="F89" s="123">
        <f>FEBRUARI!V88</f>
        <v>0</v>
      </c>
      <c r="G89" s="123">
        <f>FEBRUARI!W88</f>
        <v>0</v>
      </c>
      <c r="H89" s="125">
        <f>FEBRUARI!X88</f>
        <v>0</v>
      </c>
      <c r="I89" s="126" t="e">
        <f>FEBRUARI!Y88</f>
        <v>#REF!</v>
      </c>
      <c r="J89" s="222" t="b">
        <f>IF(LEFT(FEBRUARI!L88,1)="V",FEBRUARI!R88+FEBRUARI!U88)</f>
        <v>0</v>
      </c>
      <c r="K89" s="241">
        <f>FEBRUARI!Z88</f>
        <v>0</v>
      </c>
      <c r="L89" s="242">
        <f>FEBRUARI!AB88</f>
        <v>0</v>
      </c>
    </row>
    <row r="90" spans="1:12" ht="12.75" customHeight="1" x14ac:dyDescent="0.2">
      <c r="A90" s="717"/>
      <c r="B90" s="160">
        <f>FEBRUARI!R89</f>
        <v>0</v>
      </c>
      <c r="C90" s="124">
        <f>FEBRUARI!S89</f>
        <v>0</v>
      </c>
      <c r="D90" s="176" t="e">
        <f>FEBRUARI!T89</f>
        <v>#REF!</v>
      </c>
      <c r="E90" s="120">
        <f>FEBRUARI!U89</f>
        <v>0</v>
      </c>
      <c r="F90" s="123">
        <f>FEBRUARI!V89</f>
        <v>0</v>
      </c>
      <c r="G90" s="123">
        <f>FEBRUARI!W89</f>
        <v>0</v>
      </c>
      <c r="H90" s="125">
        <f>FEBRUARI!X89</f>
        <v>0</v>
      </c>
      <c r="I90" s="126" t="e">
        <f>FEBRUARI!Y89</f>
        <v>#REF!</v>
      </c>
      <c r="J90" s="222" t="b">
        <f>IF(LEFT(FEBRUARI!L89,1)="V",FEBRUARI!R89+FEBRUARI!U89)</f>
        <v>0</v>
      </c>
      <c r="K90" s="241">
        <f>FEBRUARI!Z89</f>
        <v>0</v>
      </c>
      <c r="L90" s="242">
        <f>FEBRUARI!AB89</f>
        <v>0</v>
      </c>
    </row>
    <row r="91" spans="1:12" ht="13.5" customHeight="1" thickBot="1" x14ac:dyDescent="0.25">
      <c r="A91" s="718"/>
      <c r="B91" s="168">
        <f>FEBRUARI!R90</f>
        <v>0</v>
      </c>
      <c r="C91" s="145">
        <f>FEBRUARI!S90</f>
        <v>0</v>
      </c>
      <c r="D91" s="177" t="e">
        <f>FEBRUARI!T90</f>
        <v>#REF!</v>
      </c>
      <c r="E91" s="141">
        <f>FEBRUARI!U90</f>
        <v>0</v>
      </c>
      <c r="F91" s="144">
        <f>FEBRUARI!V90</f>
        <v>0</v>
      </c>
      <c r="G91" s="144">
        <f>FEBRUARI!W90</f>
        <v>0</v>
      </c>
      <c r="H91" s="146">
        <f>FEBRUARI!X90</f>
        <v>0</v>
      </c>
      <c r="I91" s="147" t="e">
        <f>FEBRUARI!Y90</f>
        <v>#REF!</v>
      </c>
      <c r="J91" s="223" t="b">
        <f>IF(LEFT(FEBRUARI!L90,1)="V",FEBRUARI!R90+FEBRUARI!U90)</f>
        <v>0</v>
      </c>
      <c r="K91" s="245">
        <f>FEBRUARI!Z90</f>
        <v>0</v>
      </c>
      <c r="L91" s="246">
        <f>FEBRUARI!AB90</f>
        <v>0</v>
      </c>
    </row>
    <row r="92" spans="1:12" ht="12.75" customHeight="1" x14ac:dyDescent="0.2">
      <c r="A92" s="716">
        <f>FEBRUARI!B91</f>
        <v>42783</v>
      </c>
      <c r="B92" s="159">
        <f>FEBRUARI!R91</f>
        <v>0</v>
      </c>
      <c r="C92" s="117">
        <f>FEBRUARI!S91</f>
        <v>0</v>
      </c>
      <c r="D92" s="175" t="e">
        <f>FEBRUARI!T91</f>
        <v>#REF!</v>
      </c>
      <c r="E92" s="113">
        <f>FEBRUARI!U91</f>
        <v>0</v>
      </c>
      <c r="F92" s="116">
        <f>FEBRUARI!V91</f>
        <v>0</v>
      </c>
      <c r="G92" s="116">
        <f>FEBRUARI!W91</f>
        <v>0</v>
      </c>
      <c r="H92" s="118">
        <f>FEBRUARI!X91</f>
        <v>0</v>
      </c>
      <c r="I92" s="119" t="e">
        <f>FEBRUARI!Y91</f>
        <v>#REF!</v>
      </c>
      <c r="J92" s="221" t="b">
        <f>IF(LEFT(FEBRUARI!L91,1)="V",FEBRUARI!R91+FEBRUARI!U91)</f>
        <v>0</v>
      </c>
      <c r="K92" s="239">
        <f>FEBRUARI!Z91</f>
        <v>0</v>
      </c>
      <c r="L92" s="240">
        <f>FEBRUARI!AB91</f>
        <v>0</v>
      </c>
    </row>
    <row r="93" spans="1:12" ht="12.75" customHeight="1" x14ac:dyDescent="0.2">
      <c r="A93" s="717"/>
      <c r="B93" s="160">
        <f>FEBRUARI!R92</f>
        <v>0</v>
      </c>
      <c r="C93" s="124">
        <f>FEBRUARI!S92</f>
        <v>0</v>
      </c>
      <c r="D93" s="176" t="e">
        <f>FEBRUARI!T92</f>
        <v>#REF!</v>
      </c>
      <c r="E93" s="120">
        <f>FEBRUARI!U92</f>
        <v>0</v>
      </c>
      <c r="F93" s="123">
        <f>FEBRUARI!V92</f>
        <v>0</v>
      </c>
      <c r="G93" s="123">
        <f>FEBRUARI!W92</f>
        <v>0</v>
      </c>
      <c r="H93" s="125">
        <f>FEBRUARI!X92</f>
        <v>0</v>
      </c>
      <c r="I93" s="126" t="e">
        <f>FEBRUARI!Y92</f>
        <v>#REF!</v>
      </c>
      <c r="J93" s="222" t="b">
        <f>IF(LEFT(FEBRUARI!L92,1)="V",FEBRUARI!R92+FEBRUARI!U92)</f>
        <v>0</v>
      </c>
      <c r="K93" s="241">
        <f>FEBRUARI!Z92</f>
        <v>0</v>
      </c>
      <c r="L93" s="242">
        <f>FEBRUARI!AB92</f>
        <v>0</v>
      </c>
    </row>
    <row r="94" spans="1:12" ht="12.75" customHeight="1" x14ac:dyDescent="0.2">
      <c r="A94" s="717"/>
      <c r="B94" s="160">
        <f>FEBRUARI!R93</f>
        <v>0</v>
      </c>
      <c r="C94" s="124">
        <f>FEBRUARI!S93</f>
        <v>0</v>
      </c>
      <c r="D94" s="176" t="e">
        <f>FEBRUARI!T93</f>
        <v>#REF!</v>
      </c>
      <c r="E94" s="120">
        <f>FEBRUARI!U93</f>
        <v>0</v>
      </c>
      <c r="F94" s="123">
        <f>FEBRUARI!V93</f>
        <v>0</v>
      </c>
      <c r="G94" s="123">
        <f>FEBRUARI!W93</f>
        <v>0</v>
      </c>
      <c r="H94" s="125">
        <f>FEBRUARI!X93</f>
        <v>0</v>
      </c>
      <c r="I94" s="126" t="e">
        <f>FEBRUARI!Y93</f>
        <v>#REF!</v>
      </c>
      <c r="J94" s="222" t="b">
        <f>IF(LEFT(FEBRUARI!L93,1)="V",FEBRUARI!R93+FEBRUARI!U93)</f>
        <v>0</v>
      </c>
      <c r="K94" s="241">
        <f>FEBRUARI!Z93</f>
        <v>0</v>
      </c>
      <c r="L94" s="242">
        <f>FEBRUARI!AB93</f>
        <v>0</v>
      </c>
    </row>
    <row r="95" spans="1:12" ht="12.75" customHeight="1" x14ac:dyDescent="0.2">
      <c r="A95" s="717"/>
      <c r="B95" s="160">
        <f>FEBRUARI!R94</f>
        <v>0</v>
      </c>
      <c r="C95" s="124">
        <f>FEBRUARI!S94</f>
        <v>0</v>
      </c>
      <c r="D95" s="176" t="e">
        <f>FEBRUARI!T94</f>
        <v>#REF!</v>
      </c>
      <c r="E95" s="120">
        <f>FEBRUARI!U94</f>
        <v>0</v>
      </c>
      <c r="F95" s="123">
        <f>FEBRUARI!V94</f>
        <v>0</v>
      </c>
      <c r="G95" s="123">
        <f>FEBRUARI!W94</f>
        <v>0</v>
      </c>
      <c r="H95" s="125">
        <f>FEBRUARI!X94</f>
        <v>0</v>
      </c>
      <c r="I95" s="126" t="e">
        <f>FEBRUARI!Y94</f>
        <v>#REF!</v>
      </c>
      <c r="J95" s="222" t="b">
        <f>IF(LEFT(FEBRUARI!L94,1)="V",FEBRUARI!R94+FEBRUARI!U94)</f>
        <v>0</v>
      </c>
      <c r="K95" s="241">
        <f>FEBRUARI!Z94</f>
        <v>0</v>
      </c>
      <c r="L95" s="242">
        <f>FEBRUARI!AB94</f>
        <v>0</v>
      </c>
    </row>
    <row r="96" spans="1:12" ht="13.5" customHeight="1" thickBot="1" x14ac:dyDescent="0.25">
      <c r="A96" s="718"/>
      <c r="B96" s="161">
        <f>FEBRUARI!R95</f>
        <v>0</v>
      </c>
      <c r="C96" s="131">
        <f>FEBRUARI!S95</f>
        <v>0</v>
      </c>
      <c r="D96" s="178" t="e">
        <f>FEBRUARI!T95</f>
        <v>#REF!</v>
      </c>
      <c r="E96" s="127">
        <f>FEBRUARI!U95</f>
        <v>0</v>
      </c>
      <c r="F96" s="130">
        <f>FEBRUARI!V95</f>
        <v>0</v>
      </c>
      <c r="G96" s="130">
        <f>FEBRUARI!W95</f>
        <v>0</v>
      </c>
      <c r="H96" s="132">
        <f>FEBRUARI!X95</f>
        <v>0</v>
      </c>
      <c r="I96" s="133" t="e">
        <f>FEBRUARI!Y95</f>
        <v>#REF!</v>
      </c>
      <c r="J96" s="224" t="b">
        <f>IF(LEFT(FEBRUARI!L95,1)="V",FEBRUARI!R95+FEBRUARI!U95)</f>
        <v>0</v>
      </c>
      <c r="K96" s="243">
        <f>FEBRUARI!Z95</f>
        <v>0</v>
      </c>
      <c r="L96" s="244">
        <f>FEBRUARI!AB95</f>
        <v>0</v>
      </c>
    </row>
    <row r="97" spans="1:12" ht="12.75" customHeight="1" x14ac:dyDescent="0.2">
      <c r="A97" s="716">
        <f>FEBRUARI!B96</f>
        <v>42784</v>
      </c>
      <c r="B97" s="159">
        <f>FEBRUARI!R96</f>
        <v>0</v>
      </c>
      <c r="C97" s="117">
        <f>FEBRUARI!S96</f>
        <v>0</v>
      </c>
      <c r="D97" s="175" t="e">
        <f>FEBRUARI!T96</f>
        <v>#REF!</v>
      </c>
      <c r="E97" s="113">
        <f>FEBRUARI!U96</f>
        <v>0</v>
      </c>
      <c r="F97" s="116">
        <f>FEBRUARI!V96</f>
        <v>0</v>
      </c>
      <c r="G97" s="116">
        <f>FEBRUARI!W96</f>
        <v>0</v>
      </c>
      <c r="H97" s="118">
        <f>FEBRUARI!X96</f>
        <v>0</v>
      </c>
      <c r="I97" s="119" t="e">
        <f>FEBRUARI!Y96</f>
        <v>#REF!</v>
      </c>
      <c r="J97" s="221" t="b">
        <f>IF(LEFT(FEBRUARI!L96,1)="V",FEBRUARI!R96+FEBRUARI!U96)</f>
        <v>0</v>
      </c>
      <c r="K97" s="239">
        <f>FEBRUARI!Z96</f>
        <v>0</v>
      </c>
      <c r="L97" s="240">
        <f>FEBRUARI!AB96</f>
        <v>0</v>
      </c>
    </row>
    <row r="98" spans="1:12" ht="12.75" customHeight="1" x14ac:dyDescent="0.2">
      <c r="A98" s="717"/>
      <c r="B98" s="160">
        <f>FEBRUARI!R97</f>
        <v>0</v>
      </c>
      <c r="C98" s="124">
        <f>FEBRUARI!S97</f>
        <v>0</v>
      </c>
      <c r="D98" s="176" t="e">
        <f>FEBRUARI!T97</f>
        <v>#REF!</v>
      </c>
      <c r="E98" s="120">
        <f>FEBRUARI!U97</f>
        <v>0</v>
      </c>
      <c r="F98" s="123">
        <f>FEBRUARI!V97</f>
        <v>0</v>
      </c>
      <c r="G98" s="123">
        <f>FEBRUARI!W97</f>
        <v>0</v>
      </c>
      <c r="H98" s="125">
        <f>FEBRUARI!X97</f>
        <v>0</v>
      </c>
      <c r="I98" s="126" t="e">
        <f>FEBRUARI!Y97</f>
        <v>#REF!</v>
      </c>
      <c r="J98" s="222" t="b">
        <f>IF(LEFT(FEBRUARI!L97,1)="V",FEBRUARI!R97+FEBRUARI!U97)</f>
        <v>0</v>
      </c>
      <c r="K98" s="241">
        <f>FEBRUARI!Z97</f>
        <v>0</v>
      </c>
      <c r="L98" s="242">
        <f>FEBRUARI!AB97</f>
        <v>0</v>
      </c>
    </row>
    <row r="99" spans="1:12" ht="12.75" customHeight="1" x14ac:dyDescent="0.2">
      <c r="A99" s="717"/>
      <c r="B99" s="160">
        <f>FEBRUARI!R98</f>
        <v>0</v>
      </c>
      <c r="C99" s="124">
        <f>FEBRUARI!S98</f>
        <v>0</v>
      </c>
      <c r="D99" s="176" t="e">
        <f>FEBRUARI!T98</f>
        <v>#REF!</v>
      </c>
      <c r="E99" s="120">
        <f>FEBRUARI!U98</f>
        <v>0</v>
      </c>
      <c r="F99" s="123">
        <f>FEBRUARI!V98</f>
        <v>0</v>
      </c>
      <c r="G99" s="123">
        <f>FEBRUARI!W98</f>
        <v>0</v>
      </c>
      <c r="H99" s="125">
        <f>FEBRUARI!X98</f>
        <v>0</v>
      </c>
      <c r="I99" s="126" t="e">
        <f>FEBRUARI!Y98</f>
        <v>#REF!</v>
      </c>
      <c r="J99" s="222" t="b">
        <f>IF(LEFT(FEBRUARI!L98,1)="V",FEBRUARI!R98+FEBRUARI!U98)</f>
        <v>0</v>
      </c>
      <c r="K99" s="241">
        <f>FEBRUARI!Z98</f>
        <v>0</v>
      </c>
      <c r="L99" s="242">
        <f>FEBRUARI!AB98</f>
        <v>0</v>
      </c>
    </row>
    <row r="100" spans="1:12" ht="12.75" customHeight="1" x14ac:dyDescent="0.2">
      <c r="A100" s="717"/>
      <c r="B100" s="160">
        <f>FEBRUARI!R99</f>
        <v>0</v>
      </c>
      <c r="C100" s="124">
        <f>FEBRUARI!S99</f>
        <v>0</v>
      </c>
      <c r="D100" s="176" t="e">
        <f>FEBRUARI!T99</f>
        <v>#REF!</v>
      </c>
      <c r="E100" s="120">
        <f>FEBRUARI!U99</f>
        <v>0</v>
      </c>
      <c r="F100" s="123">
        <f>FEBRUARI!V99</f>
        <v>0</v>
      </c>
      <c r="G100" s="123">
        <f>FEBRUARI!W99</f>
        <v>0</v>
      </c>
      <c r="H100" s="125">
        <f>FEBRUARI!X99</f>
        <v>0</v>
      </c>
      <c r="I100" s="126" t="e">
        <f>FEBRUARI!Y99</f>
        <v>#REF!</v>
      </c>
      <c r="J100" s="222" t="b">
        <f>IF(LEFT(FEBRUARI!L99,1)="V",FEBRUARI!R99+FEBRUARI!U99)</f>
        <v>0</v>
      </c>
      <c r="K100" s="241">
        <f>FEBRUARI!Z99</f>
        <v>0</v>
      </c>
      <c r="L100" s="242">
        <f>FEBRUARI!AB99</f>
        <v>0</v>
      </c>
    </row>
    <row r="101" spans="1:12" ht="13.5" customHeight="1" thickBot="1" x14ac:dyDescent="0.25">
      <c r="A101" s="718"/>
      <c r="B101" s="161">
        <f>FEBRUARI!R100</f>
        <v>0</v>
      </c>
      <c r="C101" s="131">
        <f>FEBRUARI!S100</f>
        <v>0</v>
      </c>
      <c r="D101" s="178" t="e">
        <f>FEBRUARI!T100</f>
        <v>#REF!</v>
      </c>
      <c r="E101" s="127">
        <f>FEBRUARI!U100</f>
        <v>0</v>
      </c>
      <c r="F101" s="130">
        <f>FEBRUARI!V100</f>
        <v>0</v>
      </c>
      <c r="G101" s="130">
        <f>FEBRUARI!W100</f>
        <v>0</v>
      </c>
      <c r="H101" s="132">
        <f>FEBRUARI!X100</f>
        <v>0</v>
      </c>
      <c r="I101" s="133" t="e">
        <f>FEBRUARI!Y100</f>
        <v>#REF!</v>
      </c>
      <c r="J101" s="224" t="b">
        <f>IF(LEFT(FEBRUARI!L100,1)="V",FEBRUARI!R100+FEBRUARI!U100)</f>
        <v>0</v>
      </c>
      <c r="K101" s="243">
        <f>FEBRUARI!Z100</f>
        <v>0</v>
      </c>
      <c r="L101" s="244">
        <f>FEBRUARI!AB100</f>
        <v>0</v>
      </c>
    </row>
    <row r="102" spans="1:12" ht="12.75" customHeight="1" x14ac:dyDescent="0.2">
      <c r="A102" s="716">
        <f>FEBRUARI!B101</f>
        <v>42785</v>
      </c>
      <c r="B102" s="159">
        <f>FEBRUARI!R101</f>
        <v>0</v>
      </c>
      <c r="C102" s="117">
        <f>FEBRUARI!S101</f>
        <v>0</v>
      </c>
      <c r="D102" s="175" t="e">
        <f>FEBRUARI!T101</f>
        <v>#REF!</v>
      </c>
      <c r="E102" s="113">
        <f>FEBRUARI!U101</f>
        <v>0</v>
      </c>
      <c r="F102" s="116">
        <f>FEBRUARI!V101</f>
        <v>0</v>
      </c>
      <c r="G102" s="116">
        <f>FEBRUARI!W101</f>
        <v>0</v>
      </c>
      <c r="H102" s="118">
        <f>FEBRUARI!X101</f>
        <v>0</v>
      </c>
      <c r="I102" s="119" t="e">
        <f>FEBRUARI!Y101</f>
        <v>#REF!</v>
      </c>
      <c r="J102" s="221" t="b">
        <f>IF(LEFT(FEBRUARI!L101,1)="V",FEBRUARI!R101+FEBRUARI!U101)</f>
        <v>0</v>
      </c>
      <c r="K102" s="239">
        <f>FEBRUARI!Z101</f>
        <v>0</v>
      </c>
      <c r="L102" s="240">
        <f>FEBRUARI!AB101</f>
        <v>0</v>
      </c>
    </row>
    <row r="103" spans="1:12" ht="12.75" customHeight="1" x14ac:dyDescent="0.2">
      <c r="A103" s="717"/>
      <c r="B103" s="160">
        <f>FEBRUARI!R102</f>
        <v>0</v>
      </c>
      <c r="C103" s="124">
        <f>FEBRUARI!S102</f>
        <v>0</v>
      </c>
      <c r="D103" s="176" t="e">
        <f>FEBRUARI!T102</f>
        <v>#REF!</v>
      </c>
      <c r="E103" s="120">
        <f>FEBRUARI!U102</f>
        <v>0</v>
      </c>
      <c r="F103" s="123">
        <f>FEBRUARI!V102</f>
        <v>0</v>
      </c>
      <c r="G103" s="123">
        <f>FEBRUARI!W102</f>
        <v>0</v>
      </c>
      <c r="H103" s="125">
        <f>FEBRUARI!X102</f>
        <v>0</v>
      </c>
      <c r="I103" s="126" t="e">
        <f>FEBRUARI!Y102</f>
        <v>#REF!</v>
      </c>
      <c r="J103" s="222" t="b">
        <f>IF(LEFT(FEBRUARI!L102,1)="V",FEBRUARI!R102+FEBRUARI!U102)</f>
        <v>0</v>
      </c>
      <c r="K103" s="241">
        <f>FEBRUARI!Z102</f>
        <v>0</v>
      </c>
      <c r="L103" s="242">
        <f>FEBRUARI!AB102</f>
        <v>0</v>
      </c>
    </row>
    <row r="104" spans="1:12" ht="12.75" customHeight="1" x14ac:dyDescent="0.2">
      <c r="A104" s="717"/>
      <c r="B104" s="160">
        <f>FEBRUARI!R103</f>
        <v>0</v>
      </c>
      <c r="C104" s="124">
        <f>FEBRUARI!S103</f>
        <v>0</v>
      </c>
      <c r="D104" s="176" t="e">
        <f>FEBRUARI!T103</f>
        <v>#REF!</v>
      </c>
      <c r="E104" s="120">
        <f>FEBRUARI!U103</f>
        <v>0</v>
      </c>
      <c r="F104" s="123">
        <f>FEBRUARI!V103</f>
        <v>0</v>
      </c>
      <c r="G104" s="123">
        <f>FEBRUARI!W103</f>
        <v>0</v>
      </c>
      <c r="H104" s="125">
        <f>FEBRUARI!X103</f>
        <v>0</v>
      </c>
      <c r="I104" s="126" t="e">
        <f>FEBRUARI!Y103</f>
        <v>#REF!</v>
      </c>
      <c r="J104" s="222" t="b">
        <f>IF(LEFT(FEBRUARI!L103,1)="V",FEBRUARI!R103+FEBRUARI!U103)</f>
        <v>0</v>
      </c>
      <c r="K104" s="241">
        <f>FEBRUARI!Z103</f>
        <v>0</v>
      </c>
      <c r="L104" s="242">
        <f>FEBRUARI!AB103</f>
        <v>0</v>
      </c>
    </row>
    <row r="105" spans="1:12" ht="12.75" customHeight="1" x14ac:dyDescent="0.2">
      <c r="A105" s="717"/>
      <c r="B105" s="160">
        <f>FEBRUARI!R104</f>
        <v>0</v>
      </c>
      <c r="C105" s="124">
        <f>FEBRUARI!S104</f>
        <v>0</v>
      </c>
      <c r="D105" s="176" t="e">
        <f>FEBRUARI!T104</f>
        <v>#REF!</v>
      </c>
      <c r="E105" s="120">
        <f>FEBRUARI!U104</f>
        <v>0</v>
      </c>
      <c r="F105" s="123">
        <f>FEBRUARI!V104</f>
        <v>0</v>
      </c>
      <c r="G105" s="123">
        <f>FEBRUARI!W104</f>
        <v>0</v>
      </c>
      <c r="H105" s="125">
        <f>FEBRUARI!X104</f>
        <v>0</v>
      </c>
      <c r="I105" s="126" t="e">
        <f>FEBRUARI!Y104</f>
        <v>#REF!</v>
      </c>
      <c r="J105" s="222" t="b">
        <f>IF(LEFT(FEBRUARI!L104,1)="V",FEBRUARI!R104+FEBRUARI!U104)</f>
        <v>0</v>
      </c>
      <c r="K105" s="241">
        <f>FEBRUARI!Z104</f>
        <v>0</v>
      </c>
      <c r="L105" s="242">
        <f>FEBRUARI!AB104</f>
        <v>0</v>
      </c>
    </row>
    <row r="106" spans="1:12" ht="13.5" customHeight="1" thickBot="1" x14ac:dyDescent="0.25">
      <c r="A106" s="718"/>
      <c r="B106" s="161">
        <f>FEBRUARI!R105</f>
        <v>0</v>
      </c>
      <c r="C106" s="131">
        <f>FEBRUARI!S105</f>
        <v>0</v>
      </c>
      <c r="D106" s="178" t="e">
        <f>FEBRUARI!T105</f>
        <v>#REF!</v>
      </c>
      <c r="E106" s="127">
        <f>FEBRUARI!U105</f>
        <v>0</v>
      </c>
      <c r="F106" s="130">
        <f>FEBRUARI!V105</f>
        <v>0</v>
      </c>
      <c r="G106" s="130">
        <f>FEBRUARI!W105</f>
        <v>0</v>
      </c>
      <c r="H106" s="132">
        <f>FEBRUARI!X105</f>
        <v>0</v>
      </c>
      <c r="I106" s="133" t="e">
        <f>FEBRUARI!Y105</f>
        <v>#REF!</v>
      </c>
      <c r="J106" s="224" t="b">
        <f>IF(LEFT(FEBRUARI!L105,1)="V",FEBRUARI!R105+FEBRUARI!U105)</f>
        <v>0</v>
      </c>
      <c r="K106" s="243">
        <f>FEBRUARI!Z105</f>
        <v>0</v>
      </c>
      <c r="L106" s="244">
        <f>FEBRUARI!AB105</f>
        <v>0</v>
      </c>
    </row>
    <row r="107" spans="1:12" ht="12.75" customHeight="1" x14ac:dyDescent="0.2">
      <c r="A107" s="716">
        <f>FEBRUARI!B106</f>
        <v>42786</v>
      </c>
      <c r="B107" s="169">
        <f>FEBRUARI!R106</f>
        <v>0</v>
      </c>
      <c r="C107" s="138">
        <f>FEBRUARI!S106</f>
        <v>0</v>
      </c>
      <c r="D107" s="179" t="e">
        <f>FEBRUARI!T106</f>
        <v>#REF!</v>
      </c>
      <c r="E107" s="134">
        <f>FEBRUARI!U106</f>
        <v>0</v>
      </c>
      <c r="F107" s="137">
        <f>FEBRUARI!V106</f>
        <v>0</v>
      </c>
      <c r="G107" s="137">
        <f>FEBRUARI!W106</f>
        <v>0</v>
      </c>
      <c r="H107" s="139">
        <f>FEBRUARI!X106</f>
        <v>0</v>
      </c>
      <c r="I107" s="140" t="e">
        <f>FEBRUARI!Y106</f>
        <v>#REF!</v>
      </c>
      <c r="J107" s="225" t="b">
        <f>IF(LEFT(FEBRUARI!L106,1)="V",FEBRUARI!R106+FEBRUARI!U106)</f>
        <v>0</v>
      </c>
      <c r="K107" s="247">
        <f>FEBRUARI!Z106</f>
        <v>0</v>
      </c>
      <c r="L107" s="248">
        <f>FEBRUARI!AB106</f>
        <v>0</v>
      </c>
    </row>
    <row r="108" spans="1:12" ht="12.75" customHeight="1" x14ac:dyDescent="0.2">
      <c r="A108" s="717"/>
      <c r="B108" s="160">
        <f>FEBRUARI!R107</f>
        <v>0</v>
      </c>
      <c r="C108" s="124">
        <f>FEBRUARI!S107</f>
        <v>0</v>
      </c>
      <c r="D108" s="176" t="e">
        <f>FEBRUARI!T107</f>
        <v>#REF!</v>
      </c>
      <c r="E108" s="120">
        <f>FEBRUARI!U107</f>
        <v>0</v>
      </c>
      <c r="F108" s="123">
        <f>FEBRUARI!V107</f>
        <v>0</v>
      </c>
      <c r="G108" s="123">
        <f>FEBRUARI!W107</f>
        <v>0</v>
      </c>
      <c r="H108" s="125">
        <f>FEBRUARI!X107</f>
        <v>0</v>
      </c>
      <c r="I108" s="126" t="e">
        <f>FEBRUARI!Y107</f>
        <v>#REF!</v>
      </c>
      <c r="J108" s="222" t="b">
        <f>IF(LEFT(FEBRUARI!L107,1)="V",FEBRUARI!R107+FEBRUARI!U107)</f>
        <v>0</v>
      </c>
      <c r="K108" s="241">
        <f>FEBRUARI!Z107</f>
        <v>0</v>
      </c>
      <c r="L108" s="242">
        <f>FEBRUARI!AB107</f>
        <v>0</v>
      </c>
    </row>
    <row r="109" spans="1:12" ht="12.75" customHeight="1" x14ac:dyDescent="0.2">
      <c r="A109" s="717"/>
      <c r="B109" s="160">
        <f>FEBRUARI!R108</f>
        <v>0</v>
      </c>
      <c r="C109" s="124">
        <f>FEBRUARI!S108</f>
        <v>0</v>
      </c>
      <c r="D109" s="176" t="e">
        <f>FEBRUARI!T108</f>
        <v>#REF!</v>
      </c>
      <c r="E109" s="120">
        <f>FEBRUARI!U108</f>
        <v>0</v>
      </c>
      <c r="F109" s="123">
        <f>FEBRUARI!V108</f>
        <v>0</v>
      </c>
      <c r="G109" s="123">
        <f>FEBRUARI!W108</f>
        <v>0</v>
      </c>
      <c r="H109" s="125">
        <f>FEBRUARI!X108</f>
        <v>0</v>
      </c>
      <c r="I109" s="126" t="e">
        <f>FEBRUARI!Y108</f>
        <v>#REF!</v>
      </c>
      <c r="J109" s="222" t="b">
        <f>IF(LEFT(FEBRUARI!L108,1)="V",FEBRUARI!R108+FEBRUARI!U108)</f>
        <v>0</v>
      </c>
      <c r="K109" s="241">
        <f>FEBRUARI!Z108</f>
        <v>0</v>
      </c>
      <c r="L109" s="242">
        <f>FEBRUARI!AB108</f>
        <v>0</v>
      </c>
    </row>
    <row r="110" spans="1:12" ht="12.75" customHeight="1" x14ac:dyDescent="0.2">
      <c r="A110" s="717"/>
      <c r="B110" s="160">
        <f>FEBRUARI!R109</f>
        <v>0</v>
      </c>
      <c r="C110" s="124">
        <f>FEBRUARI!S109</f>
        <v>0</v>
      </c>
      <c r="D110" s="176" t="e">
        <f>FEBRUARI!T109</f>
        <v>#REF!</v>
      </c>
      <c r="E110" s="120">
        <f>FEBRUARI!U109</f>
        <v>0</v>
      </c>
      <c r="F110" s="123">
        <f>FEBRUARI!V109</f>
        <v>0</v>
      </c>
      <c r="G110" s="123">
        <f>FEBRUARI!W109</f>
        <v>0</v>
      </c>
      <c r="H110" s="125">
        <f>FEBRUARI!X109</f>
        <v>0</v>
      </c>
      <c r="I110" s="126" t="e">
        <f>FEBRUARI!Y109</f>
        <v>#REF!</v>
      </c>
      <c r="J110" s="222" t="b">
        <f>IF(LEFT(FEBRUARI!L109,1)="V",FEBRUARI!R109+FEBRUARI!U109)</f>
        <v>0</v>
      </c>
      <c r="K110" s="241">
        <f>FEBRUARI!Z109</f>
        <v>0</v>
      </c>
      <c r="L110" s="242">
        <f>FEBRUARI!AB109</f>
        <v>0</v>
      </c>
    </row>
    <row r="111" spans="1:12" ht="13.5" customHeight="1" thickBot="1" x14ac:dyDescent="0.25">
      <c r="A111" s="718"/>
      <c r="B111" s="168">
        <f>FEBRUARI!R110</f>
        <v>0</v>
      </c>
      <c r="C111" s="145">
        <f>FEBRUARI!S110</f>
        <v>0</v>
      </c>
      <c r="D111" s="177" t="e">
        <f>FEBRUARI!T110</f>
        <v>#REF!</v>
      </c>
      <c r="E111" s="141">
        <f>FEBRUARI!U110</f>
        <v>0</v>
      </c>
      <c r="F111" s="144">
        <f>FEBRUARI!V110</f>
        <v>0</v>
      </c>
      <c r="G111" s="144">
        <f>FEBRUARI!W110</f>
        <v>0</v>
      </c>
      <c r="H111" s="146">
        <f>FEBRUARI!X110</f>
        <v>0</v>
      </c>
      <c r="I111" s="147" t="e">
        <f>FEBRUARI!Y110</f>
        <v>#REF!</v>
      </c>
      <c r="J111" s="223" t="b">
        <f>IF(LEFT(FEBRUARI!L110,1)="V",FEBRUARI!R110+FEBRUARI!U110)</f>
        <v>0</v>
      </c>
      <c r="K111" s="245">
        <f>FEBRUARI!Z110</f>
        <v>0</v>
      </c>
      <c r="L111" s="246">
        <f>FEBRUARI!AB110</f>
        <v>0</v>
      </c>
    </row>
    <row r="112" spans="1:12" ht="12.75" customHeight="1" x14ac:dyDescent="0.2">
      <c r="A112" s="716">
        <f>FEBRUARI!B111</f>
        <v>42787</v>
      </c>
      <c r="B112" s="159">
        <f>FEBRUARI!R111</f>
        <v>0</v>
      </c>
      <c r="C112" s="117">
        <f>FEBRUARI!S111</f>
        <v>0</v>
      </c>
      <c r="D112" s="175" t="e">
        <f>FEBRUARI!T111</f>
        <v>#REF!</v>
      </c>
      <c r="E112" s="113">
        <f>FEBRUARI!U111</f>
        <v>0</v>
      </c>
      <c r="F112" s="116">
        <f>FEBRUARI!V111</f>
        <v>0</v>
      </c>
      <c r="G112" s="116">
        <f>FEBRUARI!W111</f>
        <v>0</v>
      </c>
      <c r="H112" s="118">
        <f>FEBRUARI!X111</f>
        <v>0</v>
      </c>
      <c r="I112" s="119" t="e">
        <f>FEBRUARI!Y111</f>
        <v>#REF!</v>
      </c>
      <c r="J112" s="221" t="b">
        <f>IF(LEFT(FEBRUARI!L111,1)="V",FEBRUARI!R111+FEBRUARI!U111)</f>
        <v>0</v>
      </c>
      <c r="K112" s="239">
        <f>FEBRUARI!Z111</f>
        <v>0</v>
      </c>
      <c r="L112" s="240">
        <f>FEBRUARI!AB111</f>
        <v>0</v>
      </c>
    </row>
    <row r="113" spans="1:12" ht="12.75" customHeight="1" x14ac:dyDescent="0.2">
      <c r="A113" s="717"/>
      <c r="B113" s="160">
        <f>FEBRUARI!R112</f>
        <v>0</v>
      </c>
      <c r="C113" s="124">
        <f>FEBRUARI!S112</f>
        <v>0</v>
      </c>
      <c r="D113" s="176" t="e">
        <f>FEBRUARI!T112</f>
        <v>#REF!</v>
      </c>
      <c r="E113" s="120">
        <f>FEBRUARI!U112</f>
        <v>0</v>
      </c>
      <c r="F113" s="123">
        <f>FEBRUARI!V112</f>
        <v>0</v>
      </c>
      <c r="G113" s="123">
        <f>FEBRUARI!W112</f>
        <v>0</v>
      </c>
      <c r="H113" s="125">
        <f>FEBRUARI!X112</f>
        <v>0</v>
      </c>
      <c r="I113" s="126" t="e">
        <f>FEBRUARI!Y112</f>
        <v>#REF!</v>
      </c>
      <c r="J113" s="222" t="b">
        <f>IF(LEFT(FEBRUARI!L112,1)="V",FEBRUARI!R112+FEBRUARI!U112)</f>
        <v>0</v>
      </c>
      <c r="K113" s="241">
        <f>FEBRUARI!Z112</f>
        <v>0</v>
      </c>
      <c r="L113" s="242">
        <f>FEBRUARI!AB112</f>
        <v>0</v>
      </c>
    </row>
    <row r="114" spans="1:12" ht="12.75" customHeight="1" x14ac:dyDescent="0.2">
      <c r="A114" s="717"/>
      <c r="B114" s="160">
        <f>FEBRUARI!R113</f>
        <v>0</v>
      </c>
      <c r="C114" s="124">
        <f>FEBRUARI!S113</f>
        <v>0</v>
      </c>
      <c r="D114" s="176" t="e">
        <f>FEBRUARI!T113</f>
        <v>#REF!</v>
      </c>
      <c r="E114" s="120">
        <f>FEBRUARI!U113</f>
        <v>0</v>
      </c>
      <c r="F114" s="123">
        <f>FEBRUARI!V113</f>
        <v>0</v>
      </c>
      <c r="G114" s="123">
        <f>FEBRUARI!W113</f>
        <v>0</v>
      </c>
      <c r="H114" s="125">
        <f>FEBRUARI!X113</f>
        <v>0</v>
      </c>
      <c r="I114" s="126" t="e">
        <f>FEBRUARI!Y113</f>
        <v>#REF!</v>
      </c>
      <c r="J114" s="222" t="b">
        <f>IF(LEFT(FEBRUARI!L113,1)="V",FEBRUARI!R113+FEBRUARI!U113)</f>
        <v>0</v>
      </c>
      <c r="K114" s="241">
        <f>FEBRUARI!Z113</f>
        <v>0</v>
      </c>
      <c r="L114" s="242">
        <f>FEBRUARI!AB113</f>
        <v>0</v>
      </c>
    </row>
    <row r="115" spans="1:12" ht="12.75" customHeight="1" x14ac:dyDescent="0.2">
      <c r="A115" s="717"/>
      <c r="B115" s="160">
        <f>FEBRUARI!R114</f>
        <v>0</v>
      </c>
      <c r="C115" s="124">
        <f>FEBRUARI!S114</f>
        <v>0</v>
      </c>
      <c r="D115" s="176" t="e">
        <f>FEBRUARI!T114</f>
        <v>#REF!</v>
      </c>
      <c r="E115" s="120">
        <f>FEBRUARI!U114</f>
        <v>0</v>
      </c>
      <c r="F115" s="123">
        <f>FEBRUARI!V114</f>
        <v>0</v>
      </c>
      <c r="G115" s="123">
        <f>FEBRUARI!W114</f>
        <v>0</v>
      </c>
      <c r="H115" s="125">
        <f>FEBRUARI!X114</f>
        <v>0</v>
      </c>
      <c r="I115" s="126" t="e">
        <f>FEBRUARI!Y114</f>
        <v>#REF!</v>
      </c>
      <c r="J115" s="222" t="b">
        <f>IF(LEFT(FEBRUARI!L114,1)="V",FEBRUARI!R114+FEBRUARI!U114)</f>
        <v>0</v>
      </c>
      <c r="K115" s="241">
        <f>FEBRUARI!Z114</f>
        <v>0</v>
      </c>
      <c r="L115" s="242">
        <f>FEBRUARI!AB114</f>
        <v>0</v>
      </c>
    </row>
    <row r="116" spans="1:12" ht="13.5" customHeight="1" thickBot="1" x14ac:dyDescent="0.25">
      <c r="A116" s="718"/>
      <c r="B116" s="161">
        <f>FEBRUARI!R115</f>
        <v>0</v>
      </c>
      <c r="C116" s="131">
        <f>FEBRUARI!S115</f>
        <v>0</v>
      </c>
      <c r="D116" s="178" t="e">
        <f>FEBRUARI!T115</f>
        <v>#REF!</v>
      </c>
      <c r="E116" s="127">
        <f>FEBRUARI!U115</f>
        <v>0</v>
      </c>
      <c r="F116" s="130">
        <f>FEBRUARI!V115</f>
        <v>0</v>
      </c>
      <c r="G116" s="130">
        <f>FEBRUARI!W115</f>
        <v>0</v>
      </c>
      <c r="H116" s="132">
        <f>FEBRUARI!X115</f>
        <v>0</v>
      </c>
      <c r="I116" s="133" t="e">
        <f>FEBRUARI!Y115</f>
        <v>#REF!</v>
      </c>
      <c r="J116" s="224" t="b">
        <f>IF(LEFT(FEBRUARI!L115,1)="V",FEBRUARI!R115+FEBRUARI!U115)</f>
        <v>0</v>
      </c>
      <c r="K116" s="243">
        <f>FEBRUARI!Z115</f>
        <v>0</v>
      </c>
      <c r="L116" s="244">
        <f>FEBRUARI!AB115</f>
        <v>0</v>
      </c>
    </row>
    <row r="117" spans="1:12" ht="12.75" customHeight="1" x14ac:dyDescent="0.2">
      <c r="A117" s="716">
        <f>FEBRUARI!B116</f>
        <v>42788</v>
      </c>
      <c r="B117" s="169">
        <f>FEBRUARI!R116</f>
        <v>0</v>
      </c>
      <c r="C117" s="138">
        <f>FEBRUARI!S116</f>
        <v>0</v>
      </c>
      <c r="D117" s="179" t="e">
        <f>FEBRUARI!T116</f>
        <v>#REF!</v>
      </c>
      <c r="E117" s="134">
        <f>FEBRUARI!U116</f>
        <v>0</v>
      </c>
      <c r="F117" s="137">
        <f>FEBRUARI!V116</f>
        <v>0</v>
      </c>
      <c r="G117" s="137">
        <f>FEBRUARI!W116</f>
        <v>0</v>
      </c>
      <c r="H117" s="139">
        <f>FEBRUARI!X116</f>
        <v>0</v>
      </c>
      <c r="I117" s="140" t="e">
        <f>FEBRUARI!Y116</f>
        <v>#REF!</v>
      </c>
      <c r="J117" s="225" t="b">
        <f>IF(LEFT(FEBRUARI!L116,1)="V",FEBRUARI!R116+FEBRUARI!U116)</f>
        <v>0</v>
      </c>
      <c r="K117" s="247">
        <f>FEBRUARI!Z116</f>
        <v>0</v>
      </c>
      <c r="L117" s="248">
        <f>FEBRUARI!AB116</f>
        <v>0</v>
      </c>
    </row>
    <row r="118" spans="1:12" ht="12.75" customHeight="1" x14ac:dyDescent="0.2">
      <c r="A118" s="717"/>
      <c r="B118" s="160">
        <f>FEBRUARI!R117</f>
        <v>0</v>
      </c>
      <c r="C118" s="124">
        <f>FEBRUARI!S117</f>
        <v>0</v>
      </c>
      <c r="D118" s="176" t="e">
        <f>FEBRUARI!T117</f>
        <v>#REF!</v>
      </c>
      <c r="E118" s="120">
        <f>FEBRUARI!U117</f>
        <v>0</v>
      </c>
      <c r="F118" s="123">
        <f>FEBRUARI!V117</f>
        <v>0</v>
      </c>
      <c r="G118" s="123">
        <f>FEBRUARI!W117</f>
        <v>0</v>
      </c>
      <c r="H118" s="125">
        <f>FEBRUARI!X117</f>
        <v>0</v>
      </c>
      <c r="I118" s="126" t="e">
        <f>FEBRUARI!Y117</f>
        <v>#REF!</v>
      </c>
      <c r="J118" s="222" t="b">
        <f>IF(LEFT(FEBRUARI!L117,1)="V",FEBRUARI!R117+FEBRUARI!U117)</f>
        <v>0</v>
      </c>
      <c r="K118" s="241">
        <f>FEBRUARI!Z117</f>
        <v>0</v>
      </c>
      <c r="L118" s="242">
        <f>FEBRUARI!AB117</f>
        <v>0</v>
      </c>
    </row>
    <row r="119" spans="1:12" ht="12.75" customHeight="1" x14ac:dyDescent="0.2">
      <c r="A119" s="717"/>
      <c r="B119" s="160">
        <f>FEBRUARI!R118</f>
        <v>0</v>
      </c>
      <c r="C119" s="124">
        <f>FEBRUARI!S118</f>
        <v>0</v>
      </c>
      <c r="D119" s="176" t="e">
        <f>FEBRUARI!T118</f>
        <v>#REF!</v>
      </c>
      <c r="E119" s="120">
        <f>FEBRUARI!U118</f>
        <v>0</v>
      </c>
      <c r="F119" s="123">
        <f>FEBRUARI!V118</f>
        <v>0</v>
      </c>
      <c r="G119" s="123">
        <f>FEBRUARI!W118</f>
        <v>0</v>
      </c>
      <c r="H119" s="125">
        <f>FEBRUARI!X118</f>
        <v>0</v>
      </c>
      <c r="I119" s="126" t="e">
        <f>FEBRUARI!Y118</f>
        <v>#REF!</v>
      </c>
      <c r="J119" s="222" t="b">
        <f>IF(LEFT(FEBRUARI!L118,1)="V",FEBRUARI!R118+FEBRUARI!U118)</f>
        <v>0</v>
      </c>
      <c r="K119" s="241">
        <f>FEBRUARI!Z118</f>
        <v>0</v>
      </c>
      <c r="L119" s="242">
        <f>FEBRUARI!AB118</f>
        <v>0</v>
      </c>
    </row>
    <row r="120" spans="1:12" ht="12.75" customHeight="1" x14ac:dyDescent="0.2">
      <c r="A120" s="717"/>
      <c r="B120" s="160">
        <f>FEBRUARI!R119</f>
        <v>0</v>
      </c>
      <c r="C120" s="124">
        <f>FEBRUARI!S119</f>
        <v>0</v>
      </c>
      <c r="D120" s="176" t="e">
        <f>FEBRUARI!T119</f>
        <v>#REF!</v>
      </c>
      <c r="E120" s="120">
        <f>FEBRUARI!U119</f>
        <v>0</v>
      </c>
      <c r="F120" s="123">
        <f>FEBRUARI!V119</f>
        <v>0</v>
      </c>
      <c r="G120" s="123">
        <f>FEBRUARI!W119</f>
        <v>0</v>
      </c>
      <c r="H120" s="125">
        <f>FEBRUARI!X119</f>
        <v>0</v>
      </c>
      <c r="I120" s="126" t="e">
        <f>FEBRUARI!Y119</f>
        <v>#REF!</v>
      </c>
      <c r="J120" s="222" t="b">
        <f>IF(LEFT(FEBRUARI!L119,1)="V",FEBRUARI!R119+FEBRUARI!U119)</f>
        <v>0</v>
      </c>
      <c r="K120" s="241">
        <f>FEBRUARI!Z119</f>
        <v>0</v>
      </c>
      <c r="L120" s="242">
        <f>FEBRUARI!AB119</f>
        <v>0</v>
      </c>
    </row>
    <row r="121" spans="1:12" ht="13.5" customHeight="1" thickBot="1" x14ac:dyDescent="0.25">
      <c r="A121" s="718"/>
      <c r="B121" s="168">
        <f>FEBRUARI!R120</f>
        <v>0</v>
      </c>
      <c r="C121" s="145">
        <f>FEBRUARI!S120</f>
        <v>0</v>
      </c>
      <c r="D121" s="177" t="e">
        <f>FEBRUARI!T120</f>
        <v>#REF!</v>
      </c>
      <c r="E121" s="141">
        <f>FEBRUARI!U120</f>
        <v>0</v>
      </c>
      <c r="F121" s="144">
        <f>FEBRUARI!V120</f>
        <v>0</v>
      </c>
      <c r="G121" s="144">
        <f>FEBRUARI!W120</f>
        <v>0</v>
      </c>
      <c r="H121" s="146">
        <f>FEBRUARI!X120</f>
        <v>0</v>
      </c>
      <c r="I121" s="147" t="e">
        <f>FEBRUARI!Y120</f>
        <v>#REF!</v>
      </c>
      <c r="J121" s="223" t="b">
        <f>IF(LEFT(FEBRUARI!L120,1)="V",FEBRUARI!R120+FEBRUARI!U120)</f>
        <v>0</v>
      </c>
      <c r="K121" s="245">
        <f>FEBRUARI!Z120</f>
        <v>0</v>
      </c>
      <c r="L121" s="246">
        <f>FEBRUARI!AB120</f>
        <v>0</v>
      </c>
    </row>
    <row r="122" spans="1:12" ht="12.75" customHeight="1" x14ac:dyDescent="0.2">
      <c r="A122" s="716">
        <f>FEBRUARI!B121</f>
        <v>42789</v>
      </c>
      <c r="B122" s="159">
        <f>FEBRUARI!R121</f>
        <v>0</v>
      </c>
      <c r="C122" s="117">
        <f>FEBRUARI!S121</f>
        <v>0</v>
      </c>
      <c r="D122" s="175" t="e">
        <f>FEBRUARI!T121</f>
        <v>#REF!</v>
      </c>
      <c r="E122" s="113">
        <f>FEBRUARI!U121</f>
        <v>0</v>
      </c>
      <c r="F122" s="116">
        <f>FEBRUARI!V121</f>
        <v>0</v>
      </c>
      <c r="G122" s="116">
        <f>FEBRUARI!W121</f>
        <v>0</v>
      </c>
      <c r="H122" s="118">
        <f>FEBRUARI!X121</f>
        <v>0</v>
      </c>
      <c r="I122" s="119" t="e">
        <f>FEBRUARI!Y121</f>
        <v>#REF!</v>
      </c>
      <c r="J122" s="221" t="b">
        <f>IF(LEFT(FEBRUARI!L121,1)="V",FEBRUARI!R121+FEBRUARI!U121)</f>
        <v>0</v>
      </c>
      <c r="K122" s="239">
        <f>FEBRUARI!Z121</f>
        <v>0</v>
      </c>
      <c r="L122" s="240">
        <f>FEBRUARI!AB121</f>
        <v>0</v>
      </c>
    </row>
    <row r="123" spans="1:12" ht="12.75" customHeight="1" x14ac:dyDescent="0.2">
      <c r="A123" s="717"/>
      <c r="B123" s="160">
        <f>FEBRUARI!R122</f>
        <v>0</v>
      </c>
      <c r="C123" s="124">
        <f>FEBRUARI!S122</f>
        <v>0</v>
      </c>
      <c r="D123" s="176" t="e">
        <f>FEBRUARI!T122</f>
        <v>#REF!</v>
      </c>
      <c r="E123" s="120">
        <f>FEBRUARI!U122</f>
        <v>0</v>
      </c>
      <c r="F123" s="123">
        <f>FEBRUARI!V122</f>
        <v>0</v>
      </c>
      <c r="G123" s="123">
        <f>FEBRUARI!W122</f>
        <v>0</v>
      </c>
      <c r="H123" s="125">
        <f>FEBRUARI!X122</f>
        <v>0</v>
      </c>
      <c r="I123" s="126" t="e">
        <f>FEBRUARI!Y122</f>
        <v>#REF!</v>
      </c>
      <c r="J123" s="222" t="b">
        <f>IF(LEFT(FEBRUARI!L122,1)="V",FEBRUARI!R122+FEBRUARI!U122)</f>
        <v>0</v>
      </c>
      <c r="K123" s="241">
        <f>FEBRUARI!Z122</f>
        <v>0</v>
      </c>
      <c r="L123" s="242">
        <f>FEBRUARI!AB122</f>
        <v>0</v>
      </c>
    </row>
    <row r="124" spans="1:12" ht="12.75" customHeight="1" x14ac:dyDescent="0.2">
      <c r="A124" s="717"/>
      <c r="B124" s="160">
        <f>FEBRUARI!R123</f>
        <v>0</v>
      </c>
      <c r="C124" s="124">
        <f>FEBRUARI!S123</f>
        <v>0</v>
      </c>
      <c r="D124" s="176" t="e">
        <f>FEBRUARI!T123</f>
        <v>#REF!</v>
      </c>
      <c r="E124" s="120">
        <f>FEBRUARI!U123</f>
        <v>0</v>
      </c>
      <c r="F124" s="123">
        <f>FEBRUARI!V123</f>
        <v>0</v>
      </c>
      <c r="G124" s="123">
        <f>FEBRUARI!W123</f>
        <v>0</v>
      </c>
      <c r="H124" s="125">
        <f>FEBRUARI!X123</f>
        <v>0</v>
      </c>
      <c r="I124" s="126" t="e">
        <f>FEBRUARI!Y123</f>
        <v>#REF!</v>
      </c>
      <c r="J124" s="222" t="b">
        <f>IF(LEFT(FEBRUARI!L123,1)="V",FEBRUARI!R123+FEBRUARI!U123)</f>
        <v>0</v>
      </c>
      <c r="K124" s="241">
        <f>FEBRUARI!Z123</f>
        <v>0</v>
      </c>
      <c r="L124" s="242">
        <f>FEBRUARI!AB123</f>
        <v>0</v>
      </c>
    </row>
    <row r="125" spans="1:12" ht="12.75" customHeight="1" x14ac:dyDescent="0.2">
      <c r="A125" s="717"/>
      <c r="B125" s="160">
        <f>FEBRUARI!R124</f>
        <v>0</v>
      </c>
      <c r="C125" s="124">
        <f>FEBRUARI!S124</f>
        <v>0</v>
      </c>
      <c r="D125" s="176" t="e">
        <f>FEBRUARI!T124</f>
        <v>#REF!</v>
      </c>
      <c r="E125" s="120">
        <f>FEBRUARI!U124</f>
        <v>0</v>
      </c>
      <c r="F125" s="123">
        <f>FEBRUARI!V124</f>
        <v>0</v>
      </c>
      <c r="G125" s="123">
        <f>FEBRUARI!W124</f>
        <v>0</v>
      </c>
      <c r="H125" s="125">
        <f>FEBRUARI!X124</f>
        <v>0</v>
      </c>
      <c r="I125" s="126" t="e">
        <f>FEBRUARI!Y124</f>
        <v>#REF!</v>
      </c>
      <c r="J125" s="222" t="b">
        <f>IF(LEFT(FEBRUARI!L124,1)="V",FEBRUARI!R124+FEBRUARI!U124)</f>
        <v>0</v>
      </c>
      <c r="K125" s="241">
        <f>FEBRUARI!Z124</f>
        <v>0</v>
      </c>
      <c r="L125" s="242">
        <f>FEBRUARI!AB124</f>
        <v>0</v>
      </c>
    </row>
    <row r="126" spans="1:12" ht="13.5" customHeight="1" thickBot="1" x14ac:dyDescent="0.25">
      <c r="A126" s="718"/>
      <c r="B126" s="161">
        <f>FEBRUARI!R125</f>
        <v>0</v>
      </c>
      <c r="C126" s="131">
        <f>FEBRUARI!S125</f>
        <v>0</v>
      </c>
      <c r="D126" s="178" t="e">
        <f>FEBRUARI!T125</f>
        <v>#REF!</v>
      </c>
      <c r="E126" s="127">
        <f>FEBRUARI!U125</f>
        <v>0</v>
      </c>
      <c r="F126" s="130">
        <f>FEBRUARI!V125</f>
        <v>0</v>
      </c>
      <c r="G126" s="130">
        <f>FEBRUARI!W125</f>
        <v>0</v>
      </c>
      <c r="H126" s="132">
        <f>FEBRUARI!X125</f>
        <v>0</v>
      </c>
      <c r="I126" s="133" t="e">
        <f>FEBRUARI!Y125</f>
        <v>#REF!</v>
      </c>
      <c r="J126" s="224" t="b">
        <f>IF(LEFT(FEBRUARI!L125,1)="V",FEBRUARI!R125+FEBRUARI!U125)</f>
        <v>0</v>
      </c>
      <c r="K126" s="243">
        <f>FEBRUARI!Z125</f>
        <v>0</v>
      </c>
      <c r="L126" s="244">
        <f>FEBRUARI!AB125</f>
        <v>0</v>
      </c>
    </row>
    <row r="127" spans="1:12" ht="12.75" customHeight="1" x14ac:dyDescent="0.2">
      <c r="A127" s="716">
        <f>FEBRUARI!B126</f>
        <v>42790</v>
      </c>
      <c r="B127" s="169">
        <f>FEBRUARI!R126</f>
        <v>0</v>
      </c>
      <c r="C127" s="138">
        <f>FEBRUARI!S126</f>
        <v>0</v>
      </c>
      <c r="D127" s="179" t="e">
        <f>FEBRUARI!T126</f>
        <v>#REF!</v>
      </c>
      <c r="E127" s="134">
        <f>FEBRUARI!U126</f>
        <v>0</v>
      </c>
      <c r="F127" s="137">
        <f>FEBRUARI!V126</f>
        <v>0</v>
      </c>
      <c r="G127" s="137">
        <f>FEBRUARI!W126</f>
        <v>0</v>
      </c>
      <c r="H127" s="139">
        <f>FEBRUARI!X126</f>
        <v>0</v>
      </c>
      <c r="I127" s="140" t="e">
        <f>FEBRUARI!Y126</f>
        <v>#REF!</v>
      </c>
      <c r="J127" s="225" t="b">
        <f>IF(LEFT(FEBRUARI!L126,1)="V",FEBRUARI!R126+FEBRUARI!U126)</f>
        <v>0</v>
      </c>
      <c r="K127" s="247">
        <f>FEBRUARI!Z126</f>
        <v>0</v>
      </c>
      <c r="L127" s="248">
        <f>FEBRUARI!AB126</f>
        <v>0</v>
      </c>
    </row>
    <row r="128" spans="1:12" ht="12.75" customHeight="1" x14ac:dyDescent="0.2">
      <c r="A128" s="717"/>
      <c r="B128" s="160">
        <f>FEBRUARI!R127</f>
        <v>0</v>
      </c>
      <c r="C128" s="124">
        <f>FEBRUARI!S127</f>
        <v>0</v>
      </c>
      <c r="D128" s="176" t="e">
        <f>FEBRUARI!T127</f>
        <v>#REF!</v>
      </c>
      <c r="E128" s="120">
        <f>FEBRUARI!U127</f>
        <v>0</v>
      </c>
      <c r="F128" s="123">
        <f>FEBRUARI!V127</f>
        <v>0</v>
      </c>
      <c r="G128" s="123">
        <f>FEBRUARI!W127</f>
        <v>0</v>
      </c>
      <c r="H128" s="125">
        <f>FEBRUARI!X127</f>
        <v>0</v>
      </c>
      <c r="I128" s="126" t="e">
        <f>FEBRUARI!Y127</f>
        <v>#REF!</v>
      </c>
      <c r="J128" s="222" t="b">
        <f>IF(LEFT(FEBRUARI!L127,1)="V",FEBRUARI!R127+FEBRUARI!U127)</f>
        <v>0</v>
      </c>
      <c r="K128" s="241">
        <f>FEBRUARI!Z127</f>
        <v>0</v>
      </c>
      <c r="L128" s="242">
        <f>FEBRUARI!AB127</f>
        <v>0</v>
      </c>
    </row>
    <row r="129" spans="1:12" ht="12.75" customHeight="1" x14ac:dyDescent="0.2">
      <c r="A129" s="717"/>
      <c r="B129" s="160">
        <f>FEBRUARI!R128</f>
        <v>0</v>
      </c>
      <c r="C129" s="124">
        <f>FEBRUARI!S128</f>
        <v>0</v>
      </c>
      <c r="D129" s="176" t="e">
        <f>FEBRUARI!T128</f>
        <v>#REF!</v>
      </c>
      <c r="E129" s="120">
        <f>FEBRUARI!U128</f>
        <v>0</v>
      </c>
      <c r="F129" s="123">
        <f>FEBRUARI!V128</f>
        <v>0</v>
      </c>
      <c r="G129" s="123">
        <f>FEBRUARI!W128</f>
        <v>0</v>
      </c>
      <c r="H129" s="125">
        <f>FEBRUARI!X128</f>
        <v>0</v>
      </c>
      <c r="I129" s="126" t="e">
        <f>FEBRUARI!Y128</f>
        <v>#REF!</v>
      </c>
      <c r="J129" s="222" t="b">
        <f>IF(LEFT(FEBRUARI!L128,1)="V",FEBRUARI!R128+FEBRUARI!U128)</f>
        <v>0</v>
      </c>
      <c r="K129" s="241">
        <f>FEBRUARI!Z128</f>
        <v>0</v>
      </c>
      <c r="L129" s="242">
        <f>FEBRUARI!AB128</f>
        <v>0</v>
      </c>
    </row>
    <row r="130" spans="1:12" ht="12.75" customHeight="1" x14ac:dyDescent="0.2">
      <c r="A130" s="717"/>
      <c r="B130" s="160">
        <f>FEBRUARI!R129</f>
        <v>0</v>
      </c>
      <c r="C130" s="124">
        <f>FEBRUARI!S129</f>
        <v>0</v>
      </c>
      <c r="D130" s="176" t="e">
        <f>FEBRUARI!T129</f>
        <v>#REF!</v>
      </c>
      <c r="E130" s="120">
        <f>FEBRUARI!U129</f>
        <v>0</v>
      </c>
      <c r="F130" s="123">
        <f>FEBRUARI!V129</f>
        <v>0</v>
      </c>
      <c r="G130" s="123">
        <f>FEBRUARI!W129</f>
        <v>0</v>
      </c>
      <c r="H130" s="125">
        <f>FEBRUARI!X129</f>
        <v>0</v>
      </c>
      <c r="I130" s="126" t="e">
        <f>FEBRUARI!Y129</f>
        <v>#REF!</v>
      </c>
      <c r="J130" s="222" t="b">
        <f>IF(LEFT(FEBRUARI!L129,1)="V",FEBRUARI!R129+FEBRUARI!U129)</f>
        <v>0</v>
      </c>
      <c r="K130" s="241">
        <f>FEBRUARI!Z129</f>
        <v>0</v>
      </c>
      <c r="L130" s="242">
        <f>FEBRUARI!AB129</f>
        <v>0</v>
      </c>
    </row>
    <row r="131" spans="1:12" ht="13.5" customHeight="1" thickBot="1" x14ac:dyDescent="0.25">
      <c r="A131" s="718"/>
      <c r="B131" s="168">
        <f>FEBRUARI!R130</f>
        <v>0</v>
      </c>
      <c r="C131" s="145">
        <f>FEBRUARI!S130</f>
        <v>0</v>
      </c>
      <c r="D131" s="177" t="e">
        <f>FEBRUARI!T130</f>
        <v>#REF!</v>
      </c>
      <c r="E131" s="141">
        <f>FEBRUARI!U130</f>
        <v>0</v>
      </c>
      <c r="F131" s="144">
        <f>FEBRUARI!V130</f>
        <v>0</v>
      </c>
      <c r="G131" s="144">
        <f>FEBRUARI!W130</f>
        <v>0</v>
      </c>
      <c r="H131" s="146">
        <f>FEBRUARI!X130</f>
        <v>0</v>
      </c>
      <c r="I131" s="147" t="e">
        <f>FEBRUARI!Y130</f>
        <v>#REF!</v>
      </c>
      <c r="J131" s="223" t="b">
        <f>IF(LEFT(FEBRUARI!L130,1)="V",FEBRUARI!R130+FEBRUARI!U130)</f>
        <v>0</v>
      </c>
      <c r="K131" s="245">
        <f>FEBRUARI!Z130</f>
        <v>0</v>
      </c>
      <c r="L131" s="246">
        <f>FEBRUARI!AB130</f>
        <v>0</v>
      </c>
    </row>
    <row r="132" spans="1:12" ht="12.75" customHeight="1" x14ac:dyDescent="0.2">
      <c r="A132" s="716">
        <f>FEBRUARI!B131</f>
        <v>42791</v>
      </c>
      <c r="B132" s="159">
        <f>FEBRUARI!R131</f>
        <v>0</v>
      </c>
      <c r="C132" s="117">
        <f>FEBRUARI!S131</f>
        <v>0</v>
      </c>
      <c r="D132" s="175" t="e">
        <f>FEBRUARI!T131</f>
        <v>#REF!</v>
      </c>
      <c r="E132" s="113">
        <f>FEBRUARI!U131</f>
        <v>0</v>
      </c>
      <c r="F132" s="116">
        <f>FEBRUARI!V131</f>
        <v>0</v>
      </c>
      <c r="G132" s="116">
        <f>FEBRUARI!W131</f>
        <v>0</v>
      </c>
      <c r="H132" s="118">
        <f>FEBRUARI!X131</f>
        <v>0</v>
      </c>
      <c r="I132" s="119" t="e">
        <f>FEBRUARI!Y131</f>
        <v>#REF!</v>
      </c>
      <c r="J132" s="221" t="b">
        <f>IF(LEFT(FEBRUARI!L131,1)="V",FEBRUARI!R131+FEBRUARI!U131)</f>
        <v>0</v>
      </c>
      <c r="K132" s="239">
        <f>FEBRUARI!Z131</f>
        <v>0</v>
      </c>
      <c r="L132" s="240">
        <f>FEBRUARI!AB131</f>
        <v>0</v>
      </c>
    </row>
    <row r="133" spans="1:12" ht="12.75" customHeight="1" x14ac:dyDescent="0.2">
      <c r="A133" s="717"/>
      <c r="B133" s="160">
        <f>FEBRUARI!R132</f>
        <v>0</v>
      </c>
      <c r="C133" s="124">
        <f>FEBRUARI!S132</f>
        <v>0</v>
      </c>
      <c r="D133" s="176" t="e">
        <f>FEBRUARI!T132</f>
        <v>#REF!</v>
      </c>
      <c r="E133" s="120">
        <f>FEBRUARI!U132</f>
        <v>0</v>
      </c>
      <c r="F133" s="123">
        <f>FEBRUARI!V132</f>
        <v>0</v>
      </c>
      <c r="G133" s="123">
        <f>FEBRUARI!W132</f>
        <v>0</v>
      </c>
      <c r="H133" s="125">
        <f>FEBRUARI!X132</f>
        <v>0</v>
      </c>
      <c r="I133" s="126" t="e">
        <f>FEBRUARI!Y132</f>
        <v>#REF!</v>
      </c>
      <c r="J133" s="222" t="b">
        <f>IF(LEFT(FEBRUARI!L132,1)="V",FEBRUARI!R132+FEBRUARI!U132)</f>
        <v>0</v>
      </c>
      <c r="K133" s="241">
        <f>FEBRUARI!Z132</f>
        <v>0</v>
      </c>
      <c r="L133" s="242">
        <f>FEBRUARI!AB132</f>
        <v>0</v>
      </c>
    </row>
    <row r="134" spans="1:12" ht="12.75" customHeight="1" x14ac:dyDescent="0.2">
      <c r="A134" s="717"/>
      <c r="B134" s="160">
        <f>FEBRUARI!R133</f>
        <v>0</v>
      </c>
      <c r="C134" s="124">
        <f>FEBRUARI!S133</f>
        <v>0</v>
      </c>
      <c r="D134" s="176" t="e">
        <f>FEBRUARI!T133</f>
        <v>#REF!</v>
      </c>
      <c r="E134" s="120">
        <f>FEBRUARI!U133</f>
        <v>0</v>
      </c>
      <c r="F134" s="123">
        <f>FEBRUARI!V133</f>
        <v>0</v>
      </c>
      <c r="G134" s="123">
        <f>FEBRUARI!W133</f>
        <v>0</v>
      </c>
      <c r="H134" s="125">
        <f>FEBRUARI!X133</f>
        <v>0</v>
      </c>
      <c r="I134" s="126" t="e">
        <f>FEBRUARI!Y133</f>
        <v>#REF!</v>
      </c>
      <c r="J134" s="222" t="b">
        <f>IF(LEFT(FEBRUARI!L133,1)="V",FEBRUARI!R133+FEBRUARI!U133)</f>
        <v>0</v>
      </c>
      <c r="K134" s="241">
        <f>FEBRUARI!Z133</f>
        <v>0</v>
      </c>
      <c r="L134" s="242">
        <f>FEBRUARI!AB133</f>
        <v>0</v>
      </c>
    </row>
    <row r="135" spans="1:12" ht="12.75" customHeight="1" x14ac:dyDescent="0.2">
      <c r="A135" s="717"/>
      <c r="B135" s="160">
        <f>FEBRUARI!R134</f>
        <v>0</v>
      </c>
      <c r="C135" s="124">
        <f>FEBRUARI!S134</f>
        <v>0</v>
      </c>
      <c r="D135" s="176" t="e">
        <f>FEBRUARI!T134</f>
        <v>#REF!</v>
      </c>
      <c r="E135" s="120">
        <f>FEBRUARI!U134</f>
        <v>0</v>
      </c>
      <c r="F135" s="123">
        <f>FEBRUARI!V134</f>
        <v>0</v>
      </c>
      <c r="G135" s="123">
        <f>FEBRUARI!W134</f>
        <v>0</v>
      </c>
      <c r="H135" s="125">
        <f>FEBRUARI!X134</f>
        <v>0</v>
      </c>
      <c r="I135" s="126" t="e">
        <f>FEBRUARI!Y134</f>
        <v>#REF!</v>
      </c>
      <c r="J135" s="222" t="b">
        <f>IF(LEFT(FEBRUARI!L134,1)="V",FEBRUARI!R134+FEBRUARI!U134)</f>
        <v>0</v>
      </c>
      <c r="K135" s="241">
        <f>FEBRUARI!Z134</f>
        <v>0</v>
      </c>
      <c r="L135" s="242">
        <f>FEBRUARI!AB134</f>
        <v>0</v>
      </c>
    </row>
    <row r="136" spans="1:12" ht="13.5" customHeight="1" thickBot="1" x14ac:dyDescent="0.25">
      <c r="A136" s="718"/>
      <c r="B136" s="161">
        <f>FEBRUARI!R135</f>
        <v>0</v>
      </c>
      <c r="C136" s="131">
        <f>FEBRUARI!S135</f>
        <v>0</v>
      </c>
      <c r="D136" s="178" t="e">
        <f>FEBRUARI!T135</f>
        <v>#REF!</v>
      </c>
      <c r="E136" s="127">
        <f>FEBRUARI!U135</f>
        <v>0</v>
      </c>
      <c r="F136" s="130">
        <f>FEBRUARI!V135</f>
        <v>0</v>
      </c>
      <c r="G136" s="130">
        <f>FEBRUARI!W135</f>
        <v>0</v>
      </c>
      <c r="H136" s="132">
        <f>FEBRUARI!X135</f>
        <v>0</v>
      </c>
      <c r="I136" s="133" t="e">
        <f>FEBRUARI!Y135</f>
        <v>#REF!</v>
      </c>
      <c r="J136" s="224" t="b">
        <f>IF(LEFT(FEBRUARI!L135,1)="V",FEBRUARI!R135+FEBRUARI!U135)</f>
        <v>0</v>
      </c>
      <c r="K136" s="243">
        <f>FEBRUARI!Z135</f>
        <v>0</v>
      </c>
      <c r="L136" s="244">
        <f>FEBRUARI!AB135</f>
        <v>0</v>
      </c>
    </row>
    <row r="137" spans="1:12" ht="12.75" customHeight="1" x14ac:dyDescent="0.2">
      <c r="A137" s="716">
        <f>FEBRUARI!B136</f>
        <v>42792</v>
      </c>
      <c r="B137" s="169">
        <f>FEBRUARI!R136</f>
        <v>0</v>
      </c>
      <c r="C137" s="138">
        <f>FEBRUARI!S136</f>
        <v>0</v>
      </c>
      <c r="D137" s="179" t="e">
        <f>FEBRUARI!T136</f>
        <v>#REF!</v>
      </c>
      <c r="E137" s="134">
        <f>FEBRUARI!U136</f>
        <v>0</v>
      </c>
      <c r="F137" s="137">
        <f>FEBRUARI!V136</f>
        <v>0</v>
      </c>
      <c r="G137" s="137">
        <f>FEBRUARI!W136</f>
        <v>0</v>
      </c>
      <c r="H137" s="139">
        <f>FEBRUARI!X136</f>
        <v>0</v>
      </c>
      <c r="I137" s="140" t="e">
        <f>FEBRUARI!Y136</f>
        <v>#REF!</v>
      </c>
      <c r="J137" s="221" t="b">
        <f>IF(LEFT(FEBRUARI!L136,1)="V",FEBRUARI!R136+FEBRUARI!U136)</f>
        <v>0</v>
      </c>
      <c r="K137" s="239">
        <f>FEBRUARI!Z136</f>
        <v>0</v>
      </c>
      <c r="L137" s="240">
        <f>FEBRUARI!AB136</f>
        <v>0</v>
      </c>
    </row>
    <row r="138" spans="1:12" ht="12.75" customHeight="1" x14ac:dyDescent="0.2">
      <c r="A138" s="717"/>
      <c r="B138" s="160">
        <f>FEBRUARI!R137</f>
        <v>0</v>
      </c>
      <c r="C138" s="124">
        <f>FEBRUARI!S137</f>
        <v>0</v>
      </c>
      <c r="D138" s="176" t="e">
        <f>FEBRUARI!T137</f>
        <v>#REF!</v>
      </c>
      <c r="E138" s="120">
        <f>FEBRUARI!U137</f>
        <v>0</v>
      </c>
      <c r="F138" s="123">
        <f>FEBRUARI!V137</f>
        <v>0</v>
      </c>
      <c r="G138" s="123">
        <f>FEBRUARI!W137</f>
        <v>0</v>
      </c>
      <c r="H138" s="125">
        <f>FEBRUARI!X137</f>
        <v>0</v>
      </c>
      <c r="I138" s="126" t="e">
        <f>FEBRUARI!Y137</f>
        <v>#REF!</v>
      </c>
      <c r="J138" s="222" t="b">
        <f>IF(LEFT(FEBRUARI!L137,1)="V",FEBRUARI!R137+FEBRUARI!U137)</f>
        <v>0</v>
      </c>
      <c r="K138" s="241">
        <f>FEBRUARI!Z137</f>
        <v>0</v>
      </c>
      <c r="L138" s="242">
        <f>FEBRUARI!AB137</f>
        <v>0</v>
      </c>
    </row>
    <row r="139" spans="1:12" ht="12.75" customHeight="1" x14ac:dyDescent="0.2">
      <c r="A139" s="717"/>
      <c r="B139" s="160">
        <f>FEBRUARI!R138</f>
        <v>0</v>
      </c>
      <c r="C139" s="124">
        <f>FEBRUARI!S138</f>
        <v>0</v>
      </c>
      <c r="D139" s="176" t="e">
        <f>FEBRUARI!T138</f>
        <v>#REF!</v>
      </c>
      <c r="E139" s="120">
        <f>FEBRUARI!U138</f>
        <v>0</v>
      </c>
      <c r="F139" s="123">
        <f>FEBRUARI!V138</f>
        <v>0</v>
      </c>
      <c r="G139" s="123">
        <f>FEBRUARI!W138</f>
        <v>0</v>
      </c>
      <c r="H139" s="125">
        <f>FEBRUARI!X138</f>
        <v>0</v>
      </c>
      <c r="I139" s="126" t="e">
        <f>FEBRUARI!Y138</f>
        <v>#REF!</v>
      </c>
      <c r="J139" s="222" t="b">
        <f>IF(LEFT(FEBRUARI!L138,1)="V",FEBRUARI!R138+FEBRUARI!U138)</f>
        <v>0</v>
      </c>
      <c r="K139" s="241">
        <f>FEBRUARI!Z138</f>
        <v>0</v>
      </c>
      <c r="L139" s="242">
        <f>FEBRUARI!AB138</f>
        <v>0</v>
      </c>
    </row>
    <row r="140" spans="1:12" ht="12.75" customHeight="1" x14ac:dyDescent="0.2">
      <c r="A140" s="717"/>
      <c r="B140" s="160">
        <f>FEBRUARI!R139</f>
        <v>0</v>
      </c>
      <c r="C140" s="124">
        <f>FEBRUARI!S139</f>
        <v>0</v>
      </c>
      <c r="D140" s="176" t="e">
        <f>FEBRUARI!T139</f>
        <v>#REF!</v>
      </c>
      <c r="E140" s="120">
        <f>FEBRUARI!U139</f>
        <v>0</v>
      </c>
      <c r="F140" s="123">
        <f>FEBRUARI!V139</f>
        <v>0</v>
      </c>
      <c r="G140" s="123">
        <f>FEBRUARI!W139</f>
        <v>0</v>
      </c>
      <c r="H140" s="125">
        <f>FEBRUARI!X139</f>
        <v>0</v>
      </c>
      <c r="I140" s="126" t="e">
        <f>FEBRUARI!Y139</f>
        <v>#REF!</v>
      </c>
      <c r="J140" s="222" t="b">
        <f>IF(LEFT(FEBRUARI!L139,1)="V",FEBRUARI!R139+FEBRUARI!U139)</f>
        <v>0</v>
      </c>
      <c r="K140" s="241">
        <f>FEBRUARI!Z139</f>
        <v>0</v>
      </c>
      <c r="L140" s="242">
        <f>FEBRUARI!AB139</f>
        <v>0</v>
      </c>
    </row>
    <row r="141" spans="1:12" ht="13.5" customHeight="1" thickBot="1" x14ac:dyDescent="0.25">
      <c r="A141" s="718"/>
      <c r="B141" s="168">
        <f>FEBRUARI!R140</f>
        <v>0</v>
      </c>
      <c r="C141" s="145">
        <f>FEBRUARI!S140</f>
        <v>0</v>
      </c>
      <c r="D141" s="177" t="e">
        <f>FEBRUARI!T140</f>
        <v>#REF!</v>
      </c>
      <c r="E141" s="141">
        <f>FEBRUARI!U140</f>
        <v>0</v>
      </c>
      <c r="F141" s="144">
        <f>FEBRUARI!V140</f>
        <v>0</v>
      </c>
      <c r="G141" s="144">
        <f>FEBRUARI!W140</f>
        <v>0</v>
      </c>
      <c r="H141" s="146">
        <f>FEBRUARI!X140</f>
        <v>0</v>
      </c>
      <c r="I141" s="147" t="e">
        <f>FEBRUARI!Y140</f>
        <v>#REF!</v>
      </c>
      <c r="J141" s="224" t="b">
        <f>IF(LEFT(FEBRUARI!L140,1)="V",FEBRUARI!R140+FEBRUARI!U140)</f>
        <v>0</v>
      </c>
      <c r="K141" s="243">
        <f>FEBRUARI!Z140</f>
        <v>0</v>
      </c>
      <c r="L141" s="244">
        <f>FEBRUARI!AB140</f>
        <v>0</v>
      </c>
    </row>
    <row r="142" spans="1:12" ht="12.75" customHeight="1" x14ac:dyDescent="0.2">
      <c r="A142" s="716">
        <f>FEBRUARI!B141</f>
        <v>42793</v>
      </c>
      <c r="B142" s="159">
        <f>FEBRUARI!R141</f>
        <v>0</v>
      </c>
      <c r="C142" s="117">
        <f>FEBRUARI!S141</f>
        <v>0</v>
      </c>
      <c r="D142" s="175" t="e">
        <f>FEBRUARI!T141</f>
        <v>#REF!</v>
      </c>
      <c r="E142" s="113">
        <f>FEBRUARI!U141</f>
        <v>0</v>
      </c>
      <c r="F142" s="116">
        <f>FEBRUARI!V141</f>
        <v>0</v>
      </c>
      <c r="G142" s="116">
        <f>FEBRUARI!W141</f>
        <v>0</v>
      </c>
      <c r="H142" s="118">
        <f>FEBRUARI!X141</f>
        <v>0</v>
      </c>
      <c r="I142" s="119" t="e">
        <f>FEBRUARI!Y141</f>
        <v>#REF!</v>
      </c>
      <c r="J142" s="221" t="b">
        <f>IF(LEFT(FEBRUARI!L141,1)="V",FEBRUARI!R141+FEBRUARI!U141)</f>
        <v>0</v>
      </c>
      <c r="K142" s="239">
        <f>FEBRUARI!Z141</f>
        <v>0</v>
      </c>
      <c r="L142" s="240">
        <f>FEBRUARI!AB141</f>
        <v>0</v>
      </c>
    </row>
    <row r="143" spans="1:12" ht="12.75" customHeight="1" x14ac:dyDescent="0.2">
      <c r="A143" s="717"/>
      <c r="B143" s="160">
        <f>FEBRUARI!R142</f>
        <v>0</v>
      </c>
      <c r="C143" s="124">
        <f>FEBRUARI!S142</f>
        <v>0</v>
      </c>
      <c r="D143" s="176" t="e">
        <f>FEBRUARI!T142</f>
        <v>#REF!</v>
      </c>
      <c r="E143" s="120">
        <f>FEBRUARI!U142</f>
        <v>0</v>
      </c>
      <c r="F143" s="123">
        <f>FEBRUARI!V142</f>
        <v>0</v>
      </c>
      <c r="G143" s="123">
        <f>FEBRUARI!W142</f>
        <v>0</v>
      </c>
      <c r="H143" s="125">
        <f>FEBRUARI!X142</f>
        <v>0</v>
      </c>
      <c r="I143" s="126" t="e">
        <f>FEBRUARI!Y142</f>
        <v>#REF!</v>
      </c>
      <c r="J143" s="222" t="b">
        <f>IF(LEFT(FEBRUARI!L142,1)="V",FEBRUARI!R142+FEBRUARI!U142)</f>
        <v>0</v>
      </c>
      <c r="K143" s="241">
        <f>FEBRUARI!Z142</f>
        <v>0</v>
      </c>
      <c r="L143" s="242">
        <f>FEBRUARI!AB142</f>
        <v>0</v>
      </c>
    </row>
    <row r="144" spans="1:12" ht="12.75" customHeight="1" x14ac:dyDescent="0.2">
      <c r="A144" s="717"/>
      <c r="B144" s="160">
        <f>FEBRUARI!R143</f>
        <v>0</v>
      </c>
      <c r="C144" s="124">
        <f>FEBRUARI!S143</f>
        <v>0</v>
      </c>
      <c r="D144" s="176" t="e">
        <f>FEBRUARI!T143</f>
        <v>#REF!</v>
      </c>
      <c r="E144" s="120">
        <f>FEBRUARI!U143</f>
        <v>0</v>
      </c>
      <c r="F144" s="123">
        <f>FEBRUARI!V143</f>
        <v>0</v>
      </c>
      <c r="G144" s="123">
        <f>FEBRUARI!W143</f>
        <v>0</v>
      </c>
      <c r="H144" s="125">
        <f>FEBRUARI!X143</f>
        <v>0</v>
      </c>
      <c r="I144" s="126" t="e">
        <f>FEBRUARI!Y143</f>
        <v>#REF!</v>
      </c>
      <c r="J144" s="222" t="b">
        <f>IF(LEFT(FEBRUARI!L143,1)="V",FEBRUARI!R143+FEBRUARI!U143)</f>
        <v>0</v>
      </c>
      <c r="K144" s="241">
        <f>FEBRUARI!Z143</f>
        <v>0</v>
      </c>
      <c r="L144" s="242">
        <f>FEBRUARI!AB143</f>
        <v>0</v>
      </c>
    </row>
    <row r="145" spans="1:12" ht="12.75" customHeight="1" x14ac:dyDescent="0.2">
      <c r="A145" s="717"/>
      <c r="B145" s="160">
        <f>FEBRUARI!R144</f>
        <v>0</v>
      </c>
      <c r="C145" s="124">
        <f>FEBRUARI!S144</f>
        <v>0</v>
      </c>
      <c r="D145" s="176" t="e">
        <f>FEBRUARI!T144</f>
        <v>#REF!</v>
      </c>
      <c r="E145" s="120">
        <f>FEBRUARI!U144</f>
        <v>0</v>
      </c>
      <c r="F145" s="123">
        <f>FEBRUARI!V144</f>
        <v>0</v>
      </c>
      <c r="G145" s="123">
        <f>FEBRUARI!W144</f>
        <v>0</v>
      </c>
      <c r="H145" s="125">
        <f>FEBRUARI!X144</f>
        <v>0</v>
      </c>
      <c r="I145" s="126" t="e">
        <f>FEBRUARI!Y144</f>
        <v>#REF!</v>
      </c>
      <c r="J145" s="222" t="b">
        <f>IF(LEFT(FEBRUARI!L144,1)="V",FEBRUARI!R144+FEBRUARI!U144)</f>
        <v>0</v>
      </c>
      <c r="K145" s="241">
        <f>FEBRUARI!Z144</f>
        <v>0</v>
      </c>
      <c r="L145" s="242">
        <f>FEBRUARI!AB144</f>
        <v>0</v>
      </c>
    </row>
    <row r="146" spans="1:12" ht="13.5" customHeight="1" thickBot="1" x14ac:dyDescent="0.25">
      <c r="A146" s="718"/>
      <c r="B146" s="161">
        <f>FEBRUARI!R145</f>
        <v>0</v>
      </c>
      <c r="C146" s="131">
        <f>FEBRUARI!S145</f>
        <v>0</v>
      </c>
      <c r="D146" s="178" t="e">
        <f>FEBRUARI!T145</f>
        <v>#REF!</v>
      </c>
      <c r="E146" s="127">
        <f>FEBRUARI!U145</f>
        <v>0</v>
      </c>
      <c r="F146" s="130">
        <f>FEBRUARI!V145</f>
        <v>0</v>
      </c>
      <c r="G146" s="130">
        <f>FEBRUARI!W145</f>
        <v>0</v>
      </c>
      <c r="H146" s="132">
        <f>FEBRUARI!X145</f>
        <v>0</v>
      </c>
      <c r="I146" s="133" t="e">
        <f>FEBRUARI!Y145</f>
        <v>#REF!</v>
      </c>
      <c r="J146" s="224" t="b">
        <f>IF(LEFT(FEBRUARI!L145,1)="V",FEBRUARI!R145+FEBRUARI!U145)</f>
        <v>0</v>
      </c>
      <c r="K146" s="243">
        <f>FEBRUARI!Z145</f>
        <v>0</v>
      </c>
      <c r="L146" s="244">
        <f>FEBRUARI!AB145</f>
        <v>0</v>
      </c>
    </row>
    <row r="147" spans="1:12" ht="12.75" customHeight="1" x14ac:dyDescent="0.2">
      <c r="A147" s="716">
        <f>FEBRUARI!B146</f>
        <v>0</v>
      </c>
      <c r="B147" s="159">
        <f>FEBRUARI!R146</f>
        <v>0</v>
      </c>
      <c r="C147" s="117">
        <f>FEBRUARI!S146</f>
        <v>0</v>
      </c>
      <c r="D147" s="175" t="e">
        <f>FEBRUARI!T146</f>
        <v>#REF!</v>
      </c>
      <c r="E147" s="113">
        <f>FEBRUARI!U146</f>
        <v>0</v>
      </c>
      <c r="F147" s="116">
        <f>FEBRUARI!V146</f>
        <v>0</v>
      </c>
      <c r="G147" s="116">
        <f>FEBRUARI!W146</f>
        <v>0</v>
      </c>
      <c r="H147" s="118">
        <f>FEBRUARI!X146</f>
        <v>0</v>
      </c>
      <c r="I147" s="119" t="e">
        <f>FEBRUARI!Y146</f>
        <v>#REF!</v>
      </c>
      <c r="J147" s="221" t="b">
        <f>IF(LEFT(FEBRUARI!L146,1)="V",FEBRUARI!R146+FEBRUARI!U146)</f>
        <v>0</v>
      </c>
      <c r="K147" s="239">
        <f>FEBRUARI!Z146</f>
        <v>0</v>
      </c>
      <c r="L147" s="240">
        <f>FEBRUARI!AB146</f>
        <v>0</v>
      </c>
    </row>
    <row r="148" spans="1:12" ht="12.75" customHeight="1" x14ac:dyDescent="0.2">
      <c r="A148" s="717"/>
      <c r="B148" s="160">
        <f>FEBRUARI!R147</f>
        <v>0</v>
      </c>
      <c r="C148" s="124">
        <f>FEBRUARI!S147</f>
        <v>0</v>
      </c>
      <c r="D148" s="176" t="e">
        <f>FEBRUARI!T147</f>
        <v>#REF!</v>
      </c>
      <c r="E148" s="120">
        <f>FEBRUARI!U147</f>
        <v>0</v>
      </c>
      <c r="F148" s="123">
        <f>FEBRUARI!V147</f>
        <v>0</v>
      </c>
      <c r="G148" s="123">
        <f>FEBRUARI!W147</f>
        <v>0</v>
      </c>
      <c r="H148" s="125">
        <f>FEBRUARI!X147</f>
        <v>0</v>
      </c>
      <c r="I148" s="126" t="e">
        <f>FEBRUARI!Y147</f>
        <v>#REF!</v>
      </c>
      <c r="J148" s="222" t="b">
        <f>IF(LEFT(FEBRUARI!L147,1)="V",FEBRUARI!R147+FEBRUARI!U147)</f>
        <v>0</v>
      </c>
      <c r="K148" s="241">
        <f>FEBRUARI!Z147</f>
        <v>0</v>
      </c>
      <c r="L148" s="242">
        <f>FEBRUARI!AB147</f>
        <v>0</v>
      </c>
    </row>
    <row r="149" spans="1:12" ht="12.75" customHeight="1" x14ac:dyDescent="0.2">
      <c r="A149" s="717"/>
      <c r="B149" s="160">
        <f>FEBRUARI!R148</f>
        <v>0</v>
      </c>
      <c r="C149" s="124">
        <f>FEBRUARI!S148</f>
        <v>0</v>
      </c>
      <c r="D149" s="176" t="e">
        <f>FEBRUARI!T148</f>
        <v>#REF!</v>
      </c>
      <c r="E149" s="120">
        <f>FEBRUARI!U148</f>
        <v>0</v>
      </c>
      <c r="F149" s="123">
        <f>FEBRUARI!V148</f>
        <v>0</v>
      </c>
      <c r="G149" s="123">
        <f>FEBRUARI!W148</f>
        <v>0</v>
      </c>
      <c r="H149" s="125">
        <f>FEBRUARI!X148</f>
        <v>0</v>
      </c>
      <c r="I149" s="126" t="e">
        <f>FEBRUARI!Y148</f>
        <v>#REF!</v>
      </c>
      <c r="J149" s="222" t="b">
        <f>IF(LEFT(FEBRUARI!L148,1)="V",FEBRUARI!R148+FEBRUARI!U148)</f>
        <v>0</v>
      </c>
      <c r="K149" s="241">
        <f>FEBRUARI!Z148</f>
        <v>0</v>
      </c>
      <c r="L149" s="242">
        <f>FEBRUARI!AB148</f>
        <v>0</v>
      </c>
    </row>
    <row r="150" spans="1:12" ht="12.75" customHeight="1" x14ac:dyDescent="0.2">
      <c r="A150" s="717"/>
      <c r="B150" s="160">
        <f>FEBRUARI!R149</f>
        <v>0</v>
      </c>
      <c r="C150" s="124">
        <f>FEBRUARI!S149</f>
        <v>0</v>
      </c>
      <c r="D150" s="176" t="e">
        <f>FEBRUARI!T149</f>
        <v>#REF!</v>
      </c>
      <c r="E150" s="120">
        <f>FEBRUARI!U149</f>
        <v>0</v>
      </c>
      <c r="F150" s="123">
        <f>FEBRUARI!V149</f>
        <v>0</v>
      </c>
      <c r="G150" s="123">
        <f>FEBRUARI!W149</f>
        <v>0</v>
      </c>
      <c r="H150" s="125">
        <f>FEBRUARI!X149</f>
        <v>0</v>
      </c>
      <c r="I150" s="126" t="e">
        <f>FEBRUARI!Y149</f>
        <v>#REF!</v>
      </c>
      <c r="J150" s="222" t="b">
        <f>IF(LEFT(FEBRUARI!L149,1)="V",FEBRUARI!R149+FEBRUARI!U149)</f>
        <v>0</v>
      </c>
      <c r="K150" s="241">
        <f>FEBRUARI!Z149</f>
        <v>0</v>
      </c>
      <c r="L150" s="242">
        <f>FEBRUARI!AB149</f>
        <v>0</v>
      </c>
    </row>
    <row r="151" spans="1:12" ht="13.5" customHeight="1" thickBot="1" x14ac:dyDescent="0.25">
      <c r="A151" s="718"/>
      <c r="B151" s="161">
        <f>FEBRUARI!R150</f>
        <v>0</v>
      </c>
      <c r="C151" s="131">
        <f>FEBRUARI!S150</f>
        <v>0</v>
      </c>
      <c r="D151" s="178" t="e">
        <f>FEBRUARI!T150</f>
        <v>#REF!</v>
      </c>
      <c r="E151" s="127">
        <f>FEBRUARI!U150</f>
        <v>0</v>
      </c>
      <c r="F151" s="130">
        <f>FEBRUARI!V150</f>
        <v>0</v>
      </c>
      <c r="G151" s="130">
        <f>FEBRUARI!W150</f>
        <v>0</v>
      </c>
      <c r="H151" s="132">
        <f>FEBRUARI!X150</f>
        <v>0</v>
      </c>
      <c r="I151" s="133" t="e">
        <f>FEBRUARI!Y150</f>
        <v>#REF!</v>
      </c>
      <c r="J151" s="224" t="b">
        <f>IF(LEFT(FEBRUARI!L150,1)="V",FEBRUARI!R150+FEBRUARI!U150)</f>
        <v>0</v>
      </c>
      <c r="K151" s="243">
        <f>FEBRUARI!Z150</f>
        <v>0</v>
      </c>
      <c r="L151" s="244">
        <f>FEBRUARI!AB150</f>
        <v>0</v>
      </c>
    </row>
    <row r="152" spans="1:12" ht="13.5" thickBot="1" x14ac:dyDescent="0.25">
      <c r="A152" s="148"/>
      <c r="B152" s="233">
        <f>SUM(B4:B151)</f>
        <v>0</v>
      </c>
      <c r="C152" s="365">
        <f>SUM(C7:C151)</f>
        <v>0</v>
      </c>
      <c r="D152" s="321" t="e">
        <f>SUM(D4:D151)</f>
        <v>#REF!</v>
      </c>
      <c r="E152" s="233">
        <f>SUM(E4:E151)</f>
        <v>0</v>
      </c>
      <c r="F152" s="365">
        <f>SUM(F7:F151)</f>
        <v>0</v>
      </c>
      <c r="G152" s="149"/>
      <c r="H152" s="321">
        <f>SUM(H4:H151)</f>
        <v>0</v>
      </c>
      <c r="I152" s="325" t="e">
        <f>SUM(I4:I151)</f>
        <v>#REF!</v>
      </c>
      <c r="J152" s="233">
        <f>SUM(J4:J151)</f>
        <v>0</v>
      </c>
      <c r="K152" s="233">
        <f>SUM(K4:K151)</f>
        <v>0</v>
      </c>
      <c r="L152" s="233">
        <f>SUM(L4:L151)</f>
        <v>0</v>
      </c>
    </row>
    <row r="153" spans="1:12" x14ac:dyDescent="0.2">
      <c r="A153" s="148"/>
      <c r="B153" s="320" t="s">
        <v>75</v>
      </c>
      <c r="C153" s="364" t="s">
        <v>92</v>
      </c>
      <c r="D153" s="318" t="s">
        <v>78</v>
      </c>
      <c r="E153" s="320" t="s">
        <v>75</v>
      </c>
      <c r="F153" s="364" t="s">
        <v>92</v>
      </c>
      <c r="H153" s="323" t="s">
        <v>72</v>
      </c>
      <c r="I153" s="323" t="s">
        <v>78</v>
      </c>
      <c r="J153" s="318" t="s">
        <v>84</v>
      </c>
      <c r="K153" s="323" t="s">
        <v>85</v>
      </c>
      <c r="L153" s="326" t="s">
        <v>86</v>
      </c>
    </row>
    <row r="154" spans="1:12" x14ac:dyDescent="0.2">
      <c r="A154" s="148"/>
      <c r="B154" s="154" t="s">
        <v>76</v>
      </c>
      <c r="C154" s="363" t="s">
        <v>93</v>
      </c>
      <c r="E154" s="154" t="s">
        <v>77</v>
      </c>
      <c r="F154" s="363" t="s">
        <v>93</v>
      </c>
    </row>
    <row r="155" spans="1:12" x14ac:dyDescent="0.2">
      <c r="A155" s="148"/>
      <c r="K155" s="204">
        <f>K152+L152</f>
        <v>0</v>
      </c>
      <c r="L155" s="150" t="s">
        <v>87</v>
      </c>
    </row>
    <row r="157" spans="1:12" x14ac:dyDescent="0.2">
      <c r="A157" s="255" t="s">
        <v>89</v>
      </c>
      <c r="B157" s="256"/>
      <c r="C157" s="256"/>
      <c r="D157" s="256"/>
      <c r="E157" s="257"/>
    </row>
    <row r="158" spans="1:12" x14ac:dyDescent="0.2">
      <c r="A158" s="258" t="s">
        <v>90</v>
      </c>
      <c r="B158" s="697"/>
      <c r="C158" s="720"/>
      <c r="D158" s="720"/>
      <c r="E158" s="721"/>
    </row>
    <row r="159" spans="1:12" x14ac:dyDescent="0.2">
      <c r="A159" s="258"/>
      <c r="B159" s="259"/>
      <c r="C159" s="259"/>
      <c r="D159" s="259"/>
      <c r="E159" s="260"/>
    </row>
    <row r="160" spans="1:12" x14ac:dyDescent="0.2">
      <c r="A160" s="258"/>
      <c r="B160" s="261"/>
      <c r="C160" s="261"/>
      <c r="D160" s="261"/>
      <c r="E160" s="262"/>
    </row>
    <row r="161" spans="1:5" x14ac:dyDescent="0.2">
      <c r="A161" s="258"/>
      <c r="B161" s="261"/>
      <c r="C161" s="261"/>
      <c r="D161" s="261"/>
      <c r="E161" s="262"/>
    </row>
    <row r="162" spans="1:5" x14ac:dyDescent="0.2">
      <c r="A162" s="76"/>
      <c r="B162" s="77"/>
      <c r="C162" s="77"/>
      <c r="D162" s="77"/>
      <c r="E162" s="263"/>
    </row>
  </sheetData>
  <sheetProtection selectLockedCells="1"/>
  <mergeCells count="35">
    <mergeCell ref="A142:A146"/>
    <mergeCell ref="A147:A151"/>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K5:L5"/>
    <mergeCell ref="B158:E158"/>
    <mergeCell ref="I2:K2"/>
    <mergeCell ref="I3:K3"/>
    <mergeCell ref="B5:D5"/>
    <mergeCell ref="E5:I5"/>
  </mergeCells>
  <phoneticPr fontId="11" type="noConversion"/>
  <pageMargins left="0.19685039370078741" right="0.19685039370078741" top="0.19685039370078741" bottom="0.19685039370078741" header="0.19685039370078741" footer="0.19685039370078741"/>
  <pageSetup paperSize="9" scale="85" orientation="landscape" verticalDpi="0" r:id="rId1"/>
  <rowBreaks count="3" manualBreakCount="3">
    <brk id="81" max="16383" man="1"/>
    <brk id="116" max="16383" man="1"/>
    <brk id="136" max="16383" man="1"/>
  </rowBreaks>
  <ignoredErrors>
    <ignoredError sqref="C152" formula="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Blad36"/>
  <dimension ref="A1:X172"/>
  <sheetViews>
    <sheetView showZeros="0" workbookViewId="0">
      <selection activeCell="A7" sqref="A7:A161"/>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9" width="9.140625" style="82"/>
    <col min="10" max="10" width="9.42578125" style="82" bestFit="1" customWidth="1"/>
    <col min="11"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22" t="s">
        <v>16</v>
      </c>
      <c r="C5" s="705"/>
      <c r="D5" s="706"/>
      <c r="E5" s="707" t="s">
        <v>17</v>
      </c>
      <c r="F5" s="708"/>
      <c r="G5" s="708"/>
      <c r="H5" s="708"/>
      <c r="I5" s="709"/>
      <c r="J5" s="233"/>
      <c r="K5" s="695" t="s">
        <v>83</v>
      </c>
      <c r="L5" s="696"/>
    </row>
    <row r="6" spans="1:24" ht="77.25" customHeight="1" thickBot="1" x14ac:dyDescent="0.25">
      <c r="A6" s="62" t="s">
        <v>3</v>
      </c>
      <c r="B6" s="229" t="s">
        <v>9</v>
      </c>
      <c r="C6" s="253" t="s">
        <v>73</v>
      </c>
      <c r="D6" s="254" t="s">
        <v>10</v>
      </c>
      <c r="E6" s="356" t="s">
        <v>9</v>
      </c>
      <c r="F6" s="344" t="s">
        <v>73</v>
      </c>
      <c r="G6" s="344" t="s">
        <v>71</v>
      </c>
      <c r="H6" s="344" t="s">
        <v>70</v>
      </c>
      <c r="I6" s="357" t="s">
        <v>10</v>
      </c>
      <c r="J6" s="220" t="s">
        <v>82</v>
      </c>
      <c r="K6" s="317" t="s">
        <v>81</v>
      </c>
      <c r="L6" s="316" t="s">
        <v>80</v>
      </c>
    </row>
    <row r="7" spans="1:24" ht="12.75" customHeight="1" x14ac:dyDescent="0.2">
      <c r="A7" s="716">
        <f>MAART!B6</f>
        <v>42794</v>
      </c>
      <c r="B7" s="159">
        <f>MAART!R6</f>
        <v>0</v>
      </c>
      <c r="C7" s="117">
        <f>MAART!S6</f>
        <v>0</v>
      </c>
      <c r="D7" s="175" t="e">
        <f>MAART!T6</f>
        <v>#REF!</v>
      </c>
      <c r="E7" s="113">
        <f>MAART!U6</f>
        <v>0</v>
      </c>
      <c r="F7" s="116">
        <f>MAART!V6</f>
        <v>0</v>
      </c>
      <c r="G7" s="116">
        <f>MAART!W6</f>
        <v>0</v>
      </c>
      <c r="H7" s="118">
        <f>MAART!X6</f>
        <v>0</v>
      </c>
      <c r="I7" s="119" t="e">
        <f>MAART!Y6</f>
        <v>#REF!</v>
      </c>
      <c r="J7" s="221" t="b">
        <f>IF(LEFT(MAART!L6,1)="V",MAART!R6+MAART!U6)</f>
        <v>0</v>
      </c>
      <c r="K7" s="239">
        <f>MAART!Z6</f>
        <v>0</v>
      </c>
      <c r="L7" s="240">
        <f>MAART!AB6</f>
        <v>0</v>
      </c>
    </row>
    <row r="8" spans="1:24" ht="12.75" customHeight="1" x14ac:dyDescent="0.2">
      <c r="A8" s="717"/>
      <c r="B8" s="160">
        <f>MAART!R7</f>
        <v>0</v>
      </c>
      <c r="C8" s="124">
        <f>MAART!S7</f>
        <v>0</v>
      </c>
      <c r="D8" s="176" t="e">
        <f>MAART!T7</f>
        <v>#REF!</v>
      </c>
      <c r="E8" s="120">
        <f>MAART!U7</f>
        <v>0</v>
      </c>
      <c r="F8" s="123">
        <f>MAART!V7</f>
        <v>0</v>
      </c>
      <c r="G8" s="123">
        <f>MAART!W7</f>
        <v>0</v>
      </c>
      <c r="H8" s="125">
        <f>MAART!X7</f>
        <v>0</v>
      </c>
      <c r="I8" s="126" t="e">
        <f>MAART!Y7</f>
        <v>#REF!</v>
      </c>
      <c r="J8" s="222" t="b">
        <f>IF(LEFT(MAART!L7,1)="V",MAART!R7+MAART!U7)</f>
        <v>0</v>
      </c>
      <c r="K8" s="241">
        <f>MAART!Z7</f>
        <v>0</v>
      </c>
      <c r="L8" s="242">
        <f>MAART!AB7</f>
        <v>0</v>
      </c>
    </row>
    <row r="9" spans="1:24" ht="12.75" customHeight="1" x14ac:dyDescent="0.2">
      <c r="A9" s="717"/>
      <c r="B9" s="160">
        <f>MAART!R8</f>
        <v>0</v>
      </c>
      <c r="C9" s="124">
        <f>MAART!S8</f>
        <v>0</v>
      </c>
      <c r="D9" s="176" t="e">
        <f>MAART!T8</f>
        <v>#REF!</v>
      </c>
      <c r="E9" s="120">
        <f>MAART!U8</f>
        <v>0</v>
      </c>
      <c r="F9" s="123">
        <f>MAART!V8</f>
        <v>0</v>
      </c>
      <c r="G9" s="123">
        <f>MAART!W8</f>
        <v>0</v>
      </c>
      <c r="H9" s="125">
        <f>MAART!X8</f>
        <v>0</v>
      </c>
      <c r="I9" s="126" t="e">
        <f>MAART!Y8</f>
        <v>#REF!</v>
      </c>
      <c r="J9" s="222" t="b">
        <f>IF(LEFT(MAART!L8,1)="V",MAART!R8+MAART!U8)</f>
        <v>0</v>
      </c>
      <c r="K9" s="241">
        <f>MAART!Z8</f>
        <v>0</v>
      </c>
      <c r="L9" s="242">
        <f>MAART!AB8</f>
        <v>0</v>
      </c>
    </row>
    <row r="10" spans="1:24" ht="12.75" customHeight="1" x14ac:dyDescent="0.2">
      <c r="A10" s="717"/>
      <c r="B10" s="160">
        <f>MAART!R9</f>
        <v>0</v>
      </c>
      <c r="C10" s="124">
        <f>MAART!S9</f>
        <v>0</v>
      </c>
      <c r="D10" s="176" t="e">
        <f>MAART!T9</f>
        <v>#REF!</v>
      </c>
      <c r="E10" s="120">
        <f>MAART!U9</f>
        <v>0</v>
      </c>
      <c r="F10" s="123">
        <f>MAART!V9</f>
        <v>0</v>
      </c>
      <c r="G10" s="123">
        <f>MAART!W9</f>
        <v>0</v>
      </c>
      <c r="H10" s="125">
        <f>MAART!X9</f>
        <v>0</v>
      </c>
      <c r="I10" s="126" t="e">
        <f>MAART!Y9</f>
        <v>#REF!</v>
      </c>
      <c r="J10" s="222" t="b">
        <f>IF(LEFT(MAART!L9,1)="V",MAART!R9+MAART!U9)</f>
        <v>0</v>
      </c>
      <c r="K10" s="241">
        <f>MAART!Z9</f>
        <v>0</v>
      </c>
      <c r="L10" s="242">
        <f>MAART!AB9</f>
        <v>0</v>
      </c>
    </row>
    <row r="11" spans="1:24" ht="13.5" customHeight="1" thickBot="1" x14ac:dyDescent="0.25">
      <c r="A11" s="718"/>
      <c r="B11" s="161">
        <f>MAART!R10</f>
        <v>0</v>
      </c>
      <c r="C11" s="131">
        <f>MAART!S10</f>
        <v>0</v>
      </c>
      <c r="D11" s="178" t="e">
        <f>MAART!T10</f>
        <v>#REF!</v>
      </c>
      <c r="E11" s="127">
        <f>MAART!U10</f>
        <v>0</v>
      </c>
      <c r="F11" s="130">
        <f>MAART!V10</f>
        <v>0</v>
      </c>
      <c r="G11" s="130">
        <f>MAART!W10</f>
        <v>0</v>
      </c>
      <c r="H11" s="132">
        <f>MAART!X10</f>
        <v>0</v>
      </c>
      <c r="I11" s="133" t="e">
        <f>MAART!Y10</f>
        <v>#REF!</v>
      </c>
      <c r="J11" s="223" t="b">
        <f>IF(LEFT(MAART!L10,1)="V",MAART!R10+MAART!U10)</f>
        <v>0</v>
      </c>
      <c r="K11" s="243">
        <f>MAART!Z10</f>
        <v>0</v>
      </c>
      <c r="L11" s="244">
        <f>MAART!AB10</f>
        <v>0</v>
      </c>
    </row>
    <row r="12" spans="1:24" ht="12.75" customHeight="1" x14ac:dyDescent="0.2">
      <c r="A12" s="716">
        <f>MAART!B11</f>
        <v>42795</v>
      </c>
      <c r="B12" s="169">
        <f>MAART!R11</f>
        <v>0</v>
      </c>
      <c r="C12" s="138">
        <f>MAART!S11</f>
        <v>0</v>
      </c>
      <c r="D12" s="179" t="e">
        <f>MAART!T11</f>
        <v>#REF!</v>
      </c>
      <c r="E12" s="134">
        <f>MAART!U11</f>
        <v>0</v>
      </c>
      <c r="F12" s="137">
        <f>MAART!V11</f>
        <v>0</v>
      </c>
      <c r="G12" s="137">
        <f>MAART!W11</f>
        <v>0</v>
      </c>
      <c r="H12" s="139">
        <f>MAART!X11</f>
        <v>0</v>
      </c>
      <c r="I12" s="140" t="e">
        <f>MAART!Y11</f>
        <v>#REF!</v>
      </c>
      <c r="J12" s="221" t="b">
        <f>IF(LEFT(MAART!L11,1)="V",MAART!R11+MAART!U11)</f>
        <v>0</v>
      </c>
      <c r="K12" s="247">
        <f>MAART!Z11</f>
        <v>0</v>
      </c>
      <c r="L12" s="248">
        <f>MAART!AB11</f>
        <v>0</v>
      </c>
    </row>
    <row r="13" spans="1:24" ht="12.75" customHeight="1" x14ac:dyDescent="0.2">
      <c r="A13" s="717"/>
      <c r="B13" s="160">
        <f>MAART!R12</f>
        <v>0</v>
      </c>
      <c r="C13" s="124">
        <f>MAART!S12</f>
        <v>0</v>
      </c>
      <c r="D13" s="176" t="e">
        <f>MAART!T12</f>
        <v>#REF!</v>
      </c>
      <c r="E13" s="120">
        <f>MAART!U12</f>
        <v>0</v>
      </c>
      <c r="F13" s="123">
        <f>MAART!V12</f>
        <v>0</v>
      </c>
      <c r="G13" s="123">
        <f>MAART!W12</f>
        <v>0</v>
      </c>
      <c r="H13" s="125">
        <f>MAART!X12</f>
        <v>0</v>
      </c>
      <c r="I13" s="126" t="e">
        <f>MAART!Y12</f>
        <v>#REF!</v>
      </c>
      <c r="J13" s="222" t="b">
        <f>IF(LEFT(MAART!L12,1)="V",MAART!R12+MAART!U12)</f>
        <v>0</v>
      </c>
      <c r="K13" s="241">
        <f>MAART!Z12</f>
        <v>0</v>
      </c>
      <c r="L13" s="242">
        <f>MAART!AB12</f>
        <v>0</v>
      </c>
    </row>
    <row r="14" spans="1:24" ht="12.75" customHeight="1" x14ac:dyDescent="0.2">
      <c r="A14" s="717"/>
      <c r="B14" s="160">
        <f>MAART!R13</f>
        <v>0</v>
      </c>
      <c r="C14" s="124">
        <f>MAART!S13</f>
        <v>0</v>
      </c>
      <c r="D14" s="176" t="e">
        <f>MAART!T13</f>
        <v>#REF!</v>
      </c>
      <c r="E14" s="120">
        <f>MAART!U13</f>
        <v>0</v>
      </c>
      <c r="F14" s="123">
        <f>MAART!V13</f>
        <v>0</v>
      </c>
      <c r="G14" s="123">
        <f>MAART!W13</f>
        <v>0</v>
      </c>
      <c r="H14" s="125">
        <f>MAART!X13</f>
        <v>0</v>
      </c>
      <c r="I14" s="126" t="e">
        <f>MAART!Y13</f>
        <v>#REF!</v>
      </c>
      <c r="J14" s="222" t="b">
        <f>IF(LEFT(MAART!L13,1)="V",MAART!R13+MAART!U13)</f>
        <v>0</v>
      </c>
      <c r="K14" s="241">
        <f>MAART!Z13</f>
        <v>0</v>
      </c>
      <c r="L14" s="242">
        <f>MAART!AB13</f>
        <v>0</v>
      </c>
    </row>
    <row r="15" spans="1:24" ht="12.75" customHeight="1" x14ac:dyDescent="0.2">
      <c r="A15" s="717"/>
      <c r="B15" s="160">
        <f>MAART!R14</f>
        <v>0</v>
      </c>
      <c r="C15" s="124">
        <f>MAART!S14</f>
        <v>0</v>
      </c>
      <c r="D15" s="176" t="e">
        <f>MAART!T14</f>
        <v>#REF!</v>
      </c>
      <c r="E15" s="120">
        <f>MAART!U14</f>
        <v>0</v>
      </c>
      <c r="F15" s="123">
        <f>MAART!V14</f>
        <v>0</v>
      </c>
      <c r="G15" s="123">
        <f>MAART!W14</f>
        <v>0</v>
      </c>
      <c r="H15" s="125">
        <f>MAART!X14</f>
        <v>0</v>
      </c>
      <c r="I15" s="126" t="e">
        <f>MAART!Y14</f>
        <v>#REF!</v>
      </c>
      <c r="J15" s="222" t="b">
        <f>IF(LEFT(MAART!L14,1)="V",MAART!R14+MAART!U14)</f>
        <v>0</v>
      </c>
      <c r="K15" s="241">
        <f>MAART!Z14</f>
        <v>0</v>
      </c>
      <c r="L15" s="242">
        <f>MAART!AB14</f>
        <v>0</v>
      </c>
    </row>
    <row r="16" spans="1:24" ht="13.5" customHeight="1" thickBot="1" x14ac:dyDescent="0.25">
      <c r="A16" s="718"/>
      <c r="B16" s="168">
        <f>MAART!R15</f>
        <v>0</v>
      </c>
      <c r="C16" s="145">
        <f>MAART!S15</f>
        <v>0</v>
      </c>
      <c r="D16" s="177" t="e">
        <f>MAART!T15</f>
        <v>#REF!</v>
      </c>
      <c r="E16" s="141">
        <f>MAART!U15</f>
        <v>0</v>
      </c>
      <c r="F16" s="144">
        <f>MAART!V15</f>
        <v>0</v>
      </c>
      <c r="G16" s="144">
        <f>MAART!W15</f>
        <v>0</v>
      </c>
      <c r="H16" s="146">
        <f>MAART!X15</f>
        <v>0</v>
      </c>
      <c r="I16" s="147" t="e">
        <f>MAART!Y15</f>
        <v>#REF!</v>
      </c>
      <c r="J16" s="224" t="b">
        <f>IF(LEFT(MAART!L15,1)="V",MAART!R15+MAART!U15)</f>
        <v>0</v>
      </c>
      <c r="K16" s="245">
        <f>MAART!Z15</f>
        <v>0</v>
      </c>
      <c r="L16" s="246">
        <f>MAART!AB15</f>
        <v>0</v>
      </c>
    </row>
    <row r="17" spans="1:12" ht="12.75" customHeight="1" x14ac:dyDescent="0.2">
      <c r="A17" s="716">
        <f>MAART!B16</f>
        <v>42796</v>
      </c>
      <c r="B17" s="159">
        <f>MAART!R16</f>
        <v>0</v>
      </c>
      <c r="C17" s="117">
        <f>MAART!S16</f>
        <v>0</v>
      </c>
      <c r="D17" s="175" t="e">
        <f>MAART!T16</f>
        <v>#REF!</v>
      </c>
      <c r="E17" s="113">
        <f>MAART!U16</f>
        <v>0</v>
      </c>
      <c r="F17" s="116">
        <f>MAART!V16</f>
        <v>0</v>
      </c>
      <c r="G17" s="116">
        <f>MAART!W16</f>
        <v>0</v>
      </c>
      <c r="H17" s="118">
        <f>MAART!X16</f>
        <v>0</v>
      </c>
      <c r="I17" s="119" t="e">
        <f>MAART!Y16</f>
        <v>#REF!</v>
      </c>
      <c r="J17" s="225" t="b">
        <f>IF(LEFT(MAART!L16,1)="V",MAART!R16+MAART!U16)</f>
        <v>0</v>
      </c>
      <c r="K17" s="239">
        <f>MAART!Z16</f>
        <v>0</v>
      </c>
      <c r="L17" s="240">
        <f>MAART!AB16</f>
        <v>0</v>
      </c>
    </row>
    <row r="18" spans="1:12" ht="12.75" customHeight="1" x14ac:dyDescent="0.2">
      <c r="A18" s="717"/>
      <c r="B18" s="160">
        <f>MAART!R17</f>
        <v>0</v>
      </c>
      <c r="C18" s="124">
        <f>MAART!S17</f>
        <v>0</v>
      </c>
      <c r="D18" s="176" t="e">
        <f>MAART!T17</f>
        <v>#REF!</v>
      </c>
      <c r="E18" s="120">
        <f>MAART!U17</f>
        <v>0</v>
      </c>
      <c r="F18" s="123">
        <f>MAART!V17</f>
        <v>0</v>
      </c>
      <c r="G18" s="123">
        <f>MAART!W17</f>
        <v>0</v>
      </c>
      <c r="H18" s="125">
        <f>MAART!X17</f>
        <v>0</v>
      </c>
      <c r="I18" s="126" t="e">
        <f>MAART!Y17</f>
        <v>#REF!</v>
      </c>
      <c r="J18" s="222" t="b">
        <f>IF(LEFT(MAART!L17,1)="V",MAART!R17+MAART!U17)</f>
        <v>0</v>
      </c>
      <c r="K18" s="241">
        <f>MAART!Z17</f>
        <v>0</v>
      </c>
      <c r="L18" s="242">
        <f>MAART!AB17</f>
        <v>0</v>
      </c>
    </row>
    <row r="19" spans="1:12" ht="12.75" customHeight="1" x14ac:dyDescent="0.2">
      <c r="A19" s="717"/>
      <c r="B19" s="160">
        <f>MAART!R18</f>
        <v>0</v>
      </c>
      <c r="C19" s="124">
        <f>MAART!S18</f>
        <v>0</v>
      </c>
      <c r="D19" s="176" t="e">
        <f>MAART!T18</f>
        <v>#REF!</v>
      </c>
      <c r="E19" s="120">
        <f>MAART!U18</f>
        <v>0</v>
      </c>
      <c r="F19" s="123">
        <f>MAART!V18</f>
        <v>0</v>
      </c>
      <c r="G19" s="123">
        <f>MAART!W18</f>
        <v>0</v>
      </c>
      <c r="H19" s="125">
        <f>MAART!X18</f>
        <v>0</v>
      </c>
      <c r="I19" s="126" t="e">
        <f>MAART!Y18</f>
        <v>#REF!</v>
      </c>
      <c r="J19" s="222" t="b">
        <f>IF(LEFT(MAART!L18,1)="V",MAART!R18+MAART!U18)</f>
        <v>0</v>
      </c>
      <c r="K19" s="241">
        <f>MAART!Z18</f>
        <v>0</v>
      </c>
      <c r="L19" s="242">
        <f>MAART!AB18</f>
        <v>0</v>
      </c>
    </row>
    <row r="20" spans="1:12" ht="12.75" customHeight="1" x14ac:dyDescent="0.2">
      <c r="A20" s="717"/>
      <c r="B20" s="160">
        <f>MAART!R19</f>
        <v>0</v>
      </c>
      <c r="C20" s="124">
        <f>MAART!S19</f>
        <v>0</v>
      </c>
      <c r="D20" s="176" t="e">
        <f>MAART!T19</f>
        <v>#REF!</v>
      </c>
      <c r="E20" s="120">
        <f>MAART!U19</f>
        <v>0</v>
      </c>
      <c r="F20" s="123">
        <f>MAART!V19</f>
        <v>0</v>
      </c>
      <c r="G20" s="123">
        <f>MAART!W19</f>
        <v>0</v>
      </c>
      <c r="H20" s="125">
        <f>MAART!X19</f>
        <v>0</v>
      </c>
      <c r="I20" s="126" t="e">
        <f>MAART!Y19</f>
        <v>#REF!</v>
      </c>
      <c r="J20" s="222" t="b">
        <f>IF(LEFT(MAART!L19,1)="V",MAART!R19+MAART!U19)</f>
        <v>0</v>
      </c>
      <c r="K20" s="241">
        <f>MAART!Z19</f>
        <v>0</v>
      </c>
      <c r="L20" s="242">
        <f>MAART!AB19</f>
        <v>0</v>
      </c>
    </row>
    <row r="21" spans="1:12" ht="13.5" customHeight="1" thickBot="1" x14ac:dyDescent="0.25">
      <c r="A21" s="718"/>
      <c r="B21" s="161">
        <f>MAART!R20</f>
        <v>0</v>
      </c>
      <c r="C21" s="131">
        <f>MAART!S20</f>
        <v>0</v>
      </c>
      <c r="D21" s="178" t="e">
        <f>MAART!T20</f>
        <v>#REF!</v>
      </c>
      <c r="E21" s="127">
        <f>MAART!U20</f>
        <v>0</v>
      </c>
      <c r="F21" s="130">
        <f>MAART!V20</f>
        <v>0</v>
      </c>
      <c r="G21" s="130">
        <f>MAART!W20</f>
        <v>0</v>
      </c>
      <c r="H21" s="132">
        <f>MAART!X20</f>
        <v>0</v>
      </c>
      <c r="I21" s="133" t="e">
        <f>MAART!Y20</f>
        <v>#REF!</v>
      </c>
      <c r="J21" s="223" t="b">
        <f>IF(LEFT(MAART!L20,1)="V",MAART!R20+MAART!U20)</f>
        <v>0</v>
      </c>
      <c r="K21" s="243">
        <f>MAART!Z20</f>
        <v>0</v>
      </c>
      <c r="L21" s="244">
        <f>MAART!AB20</f>
        <v>0</v>
      </c>
    </row>
    <row r="22" spans="1:12" ht="12.75" customHeight="1" x14ac:dyDescent="0.2">
      <c r="A22" s="716">
        <f>MAART!B21</f>
        <v>42797</v>
      </c>
      <c r="B22" s="169">
        <f>MAART!R21</f>
        <v>0</v>
      </c>
      <c r="C22" s="138">
        <f>MAART!S21</f>
        <v>0</v>
      </c>
      <c r="D22" s="179" t="e">
        <f>MAART!T21</f>
        <v>#REF!</v>
      </c>
      <c r="E22" s="134">
        <f>MAART!U21</f>
        <v>0</v>
      </c>
      <c r="F22" s="137">
        <f>MAART!V21</f>
        <v>0</v>
      </c>
      <c r="G22" s="137">
        <f>MAART!W21</f>
        <v>0</v>
      </c>
      <c r="H22" s="139">
        <f>MAART!X21</f>
        <v>0</v>
      </c>
      <c r="I22" s="140" t="e">
        <f>MAART!Y21</f>
        <v>#REF!</v>
      </c>
      <c r="J22" s="221" t="b">
        <f>IF(LEFT(MAART!L21,1)="V",MAART!R21+MAART!U21)</f>
        <v>0</v>
      </c>
      <c r="K22" s="247">
        <f>MAART!Z21</f>
        <v>0</v>
      </c>
      <c r="L22" s="248">
        <f>MAART!AB21</f>
        <v>0</v>
      </c>
    </row>
    <row r="23" spans="1:12" ht="12.75" customHeight="1" x14ac:dyDescent="0.2">
      <c r="A23" s="717"/>
      <c r="B23" s="160">
        <f>MAART!R22</f>
        <v>0</v>
      </c>
      <c r="C23" s="124">
        <f>MAART!S22</f>
        <v>0</v>
      </c>
      <c r="D23" s="176" t="e">
        <f>MAART!T22</f>
        <v>#REF!</v>
      </c>
      <c r="E23" s="120">
        <f>MAART!U22</f>
        <v>0</v>
      </c>
      <c r="F23" s="123">
        <f>MAART!V22</f>
        <v>0</v>
      </c>
      <c r="G23" s="123">
        <f>MAART!W22</f>
        <v>0</v>
      </c>
      <c r="H23" s="125">
        <f>MAART!X22</f>
        <v>0</v>
      </c>
      <c r="I23" s="126" t="e">
        <f>MAART!Y22</f>
        <v>#REF!</v>
      </c>
      <c r="J23" s="222" t="b">
        <f>IF(LEFT(MAART!L22,1)="V",MAART!R22+MAART!U22)</f>
        <v>0</v>
      </c>
      <c r="K23" s="241">
        <f>MAART!Z22</f>
        <v>0</v>
      </c>
      <c r="L23" s="242">
        <f>MAART!AB22</f>
        <v>0</v>
      </c>
    </row>
    <row r="24" spans="1:12" ht="12.75" customHeight="1" x14ac:dyDescent="0.2">
      <c r="A24" s="717"/>
      <c r="B24" s="160">
        <f>MAART!R23</f>
        <v>0</v>
      </c>
      <c r="C24" s="124">
        <f>MAART!S23</f>
        <v>0</v>
      </c>
      <c r="D24" s="176" t="e">
        <f>MAART!T23</f>
        <v>#REF!</v>
      </c>
      <c r="E24" s="120">
        <f>MAART!U23</f>
        <v>0</v>
      </c>
      <c r="F24" s="123">
        <f>MAART!V23</f>
        <v>0</v>
      </c>
      <c r="G24" s="123">
        <f>MAART!W23</f>
        <v>0</v>
      </c>
      <c r="H24" s="125">
        <f>MAART!X23</f>
        <v>0</v>
      </c>
      <c r="I24" s="126" t="e">
        <f>MAART!Y23</f>
        <v>#REF!</v>
      </c>
      <c r="J24" s="222" t="b">
        <f>IF(LEFT(MAART!L23,1)="V",MAART!R23+MAART!U23)</f>
        <v>0</v>
      </c>
      <c r="K24" s="241">
        <f>MAART!Z23</f>
        <v>0</v>
      </c>
      <c r="L24" s="242">
        <f>MAART!AB23</f>
        <v>0</v>
      </c>
    </row>
    <row r="25" spans="1:12" ht="12.75" customHeight="1" x14ac:dyDescent="0.2">
      <c r="A25" s="717"/>
      <c r="B25" s="160">
        <f>MAART!R24</f>
        <v>0</v>
      </c>
      <c r="C25" s="124">
        <f>MAART!S24</f>
        <v>0</v>
      </c>
      <c r="D25" s="176" t="e">
        <f>MAART!T24</f>
        <v>#REF!</v>
      </c>
      <c r="E25" s="120">
        <f>MAART!U24</f>
        <v>0</v>
      </c>
      <c r="F25" s="123">
        <f>MAART!V24</f>
        <v>0</v>
      </c>
      <c r="G25" s="123">
        <f>MAART!W24</f>
        <v>0</v>
      </c>
      <c r="H25" s="125">
        <f>MAART!X24</f>
        <v>0</v>
      </c>
      <c r="I25" s="126" t="e">
        <f>MAART!Y24</f>
        <v>#REF!</v>
      </c>
      <c r="J25" s="222" t="b">
        <f>IF(LEFT(MAART!L24,1)="V",MAART!R24+MAART!U24)</f>
        <v>0</v>
      </c>
      <c r="K25" s="241">
        <f>MAART!Z24</f>
        <v>0</v>
      </c>
      <c r="L25" s="242">
        <f>MAART!AB24</f>
        <v>0</v>
      </c>
    </row>
    <row r="26" spans="1:12" ht="13.5" customHeight="1" thickBot="1" x14ac:dyDescent="0.25">
      <c r="A26" s="718"/>
      <c r="B26" s="168">
        <f>MAART!R25</f>
        <v>0</v>
      </c>
      <c r="C26" s="145">
        <f>MAART!S25</f>
        <v>0</v>
      </c>
      <c r="D26" s="177" t="e">
        <f>MAART!T25</f>
        <v>#REF!</v>
      </c>
      <c r="E26" s="141">
        <f>MAART!U25</f>
        <v>0</v>
      </c>
      <c r="F26" s="144">
        <f>MAART!V25</f>
        <v>0</v>
      </c>
      <c r="G26" s="144">
        <f>MAART!W25</f>
        <v>0</v>
      </c>
      <c r="H26" s="146">
        <f>MAART!X25</f>
        <v>0</v>
      </c>
      <c r="I26" s="147" t="e">
        <f>MAART!Y25</f>
        <v>#REF!</v>
      </c>
      <c r="J26" s="224" t="b">
        <f>IF(LEFT(MAART!L25,1)="V",MAART!R25+MAART!U25)</f>
        <v>0</v>
      </c>
      <c r="K26" s="245">
        <f>MAART!Z25</f>
        <v>0</v>
      </c>
      <c r="L26" s="246">
        <f>MAART!AB25</f>
        <v>0</v>
      </c>
    </row>
    <row r="27" spans="1:12" ht="12.75" customHeight="1" x14ac:dyDescent="0.2">
      <c r="A27" s="716">
        <f>MAART!B26</f>
        <v>42798</v>
      </c>
      <c r="B27" s="159">
        <f>MAART!R26</f>
        <v>0</v>
      </c>
      <c r="C27" s="117">
        <f>MAART!S26</f>
        <v>0</v>
      </c>
      <c r="D27" s="175" t="e">
        <f>MAART!T26</f>
        <v>#REF!</v>
      </c>
      <c r="E27" s="113">
        <f>MAART!U26</f>
        <v>0</v>
      </c>
      <c r="F27" s="116">
        <f>MAART!V26</f>
        <v>0</v>
      </c>
      <c r="G27" s="116">
        <f>MAART!W26</f>
        <v>0</v>
      </c>
      <c r="H27" s="118">
        <f>MAART!X26</f>
        <v>0</v>
      </c>
      <c r="I27" s="119" t="e">
        <f>MAART!Y26</f>
        <v>#REF!</v>
      </c>
      <c r="J27" s="225" t="b">
        <f>IF(LEFT(MAART!L26,1)="V",MAART!R26+MAART!U26)</f>
        <v>0</v>
      </c>
      <c r="K27" s="239">
        <f>MAART!Z26</f>
        <v>0</v>
      </c>
      <c r="L27" s="240">
        <f>MAART!AB26</f>
        <v>0</v>
      </c>
    </row>
    <row r="28" spans="1:12" ht="12.75" customHeight="1" x14ac:dyDescent="0.2">
      <c r="A28" s="717"/>
      <c r="B28" s="160">
        <f>MAART!R27</f>
        <v>0</v>
      </c>
      <c r="C28" s="124">
        <f>MAART!S27</f>
        <v>0</v>
      </c>
      <c r="D28" s="176" t="e">
        <f>MAART!T27</f>
        <v>#REF!</v>
      </c>
      <c r="E28" s="120">
        <f>MAART!U27</f>
        <v>0</v>
      </c>
      <c r="F28" s="123">
        <f>MAART!V27</f>
        <v>0</v>
      </c>
      <c r="G28" s="123">
        <f>MAART!W27</f>
        <v>0</v>
      </c>
      <c r="H28" s="125">
        <f>MAART!X27</f>
        <v>0</v>
      </c>
      <c r="I28" s="126" t="e">
        <f>MAART!Y27</f>
        <v>#REF!</v>
      </c>
      <c r="J28" s="222" t="b">
        <f>IF(LEFT(MAART!L27,1)="V",MAART!R27+MAART!U27)</f>
        <v>0</v>
      </c>
      <c r="K28" s="241">
        <f>MAART!Z27</f>
        <v>0</v>
      </c>
      <c r="L28" s="242">
        <f>MAART!AB27</f>
        <v>0</v>
      </c>
    </row>
    <row r="29" spans="1:12" ht="12.75" customHeight="1" x14ac:dyDescent="0.2">
      <c r="A29" s="717"/>
      <c r="B29" s="160">
        <f>MAART!R28</f>
        <v>0</v>
      </c>
      <c r="C29" s="124">
        <f>MAART!S28</f>
        <v>0</v>
      </c>
      <c r="D29" s="176" t="e">
        <f>MAART!T28</f>
        <v>#REF!</v>
      </c>
      <c r="E29" s="120">
        <f>MAART!U28</f>
        <v>0</v>
      </c>
      <c r="F29" s="123">
        <f>MAART!V28</f>
        <v>0</v>
      </c>
      <c r="G29" s="123">
        <f>MAART!W28</f>
        <v>0</v>
      </c>
      <c r="H29" s="125">
        <f>MAART!X28</f>
        <v>0</v>
      </c>
      <c r="I29" s="126" t="e">
        <f>MAART!Y28</f>
        <v>#REF!</v>
      </c>
      <c r="J29" s="222" t="b">
        <f>IF(LEFT(MAART!L28,1)="V",MAART!R28+MAART!U28)</f>
        <v>0</v>
      </c>
      <c r="K29" s="241">
        <f>MAART!Z28</f>
        <v>0</v>
      </c>
      <c r="L29" s="242">
        <f>MAART!AB28</f>
        <v>0</v>
      </c>
    </row>
    <row r="30" spans="1:12" ht="12.75" customHeight="1" x14ac:dyDescent="0.2">
      <c r="A30" s="717"/>
      <c r="B30" s="160">
        <f>MAART!R29</f>
        <v>0</v>
      </c>
      <c r="C30" s="124">
        <f>MAART!S29</f>
        <v>0</v>
      </c>
      <c r="D30" s="176" t="e">
        <f>MAART!T29</f>
        <v>#REF!</v>
      </c>
      <c r="E30" s="120">
        <f>MAART!U29</f>
        <v>0</v>
      </c>
      <c r="F30" s="123">
        <f>MAART!V29</f>
        <v>0</v>
      </c>
      <c r="G30" s="123">
        <f>MAART!W29</f>
        <v>0</v>
      </c>
      <c r="H30" s="125">
        <f>MAART!X29</f>
        <v>0</v>
      </c>
      <c r="I30" s="126" t="e">
        <f>MAART!Y29</f>
        <v>#REF!</v>
      </c>
      <c r="J30" s="222" t="b">
        <f>IF(LEFT(MAART!L29,1)="V",MAART!R29+MAART!U29)</f>
        <v>0</v>
      </c>
      <c r="K30" s="241">
        <f>MAART!Z29</f>
        <v>0</v>
      </c>
      <c r="L30" s="242">
        <f>MAART!AB29</f>
        <v>0</v>
      </c>
    </row>
    <row r="31" spans="1:12" ht="13.5" customHeight="1" thickBot="1" x14ac:dyDescent="0.25">
      <c r="A31" s="718"/>
      <c r="B31" s="161">
        <f>MAART!R30</f>
        <v>0</v>
      </c>
      <c r="C31" s="131">
        <f>MAART!S30</f>
        <v>0</v>
      </c>
      <c r="D31" s="178" t="e">
        <f>MAART!T30</f>
        <v>#REF!</v>
      </c>
      <c r="E31" s="127">
        <f>MAART!U30</f>
        <v>0</v>
      </c>
      <c r="F31" s="130">
        <f>MAART!V30</f>
        <v>0</v>
      </c>
      <c r="G31" s="130">
        <f>MAART!W30</f>
        <v>0</v>
      </c>
      <c r="H31" s="132">
        <f>MAART!X30</f>
        <v>0</v>
      </c>
      <c r="I31" s="133" t="e">
        <f>MAART!Y30</f>
        <v>#REF!</v>
      </c>
      <c r="J31" s="223" t="b">
        <f>IF(LEFT(MAART!L30,1)="V",MAART!R30+MAART!U30)</f>
        <v>0</v>
      </c>
      <c r="K31" s="243">
        <f>MAART!Z30</f>
        <v>0</v>
      </c>
      <c r="L31" s="244">
        <f>MAART!AB30</f>
        <v>0</v>
      </c>
    </row>
    <row r="32" spans="1:12" ht="12.75" customHeight="1" x14ac:dyDescent="0.2">
      <c r="A32" s="716">
        <f>MAART!B31</f>
        <v>42799</v>
      </c>
      <c r="B32" s="169">
        <f>MAART!R31</f>
        <v>0</v>
      </c>
      <c r="C32" s="138">
        <f>MAART!S31</f>
        <v>0</v>
      </c>
      <c r="D32" s="179" t="e">
        <f>MAART!T31</f>
        <v>#REF!</v>
      </c>
      <c r="E32" s="134">
        <f>MAART!U31</f>
        <v>0</v>
      </c>
      <c r="F32" s="137">
        <f>MAART!V31</f>
        <v>0</v>
      </c>
      <c r="G32" s="137">
        <f>MAART!W31</f>
        <v>0</v>
      </c>
      <c r="H32" s="139">
        <f>MAART!X31</f>
        <v>0</v>
      </c>
      <c r="I32" s="140" t="e">
        <f>MAART!Y31</f>
        <v>#REF!</v>
      </c>
      <c r="J32" s="221" t="b">
        <f>IF(LEFT(MAART!L31,1)="V",MAART!R31+MAART!U31)</f>
        <v>0</v>
      </c>
      <c r="K32" s="247">
        <f>MAART!Z31</f>
        <v>0</v>
      </c>
      <c r="L32" s="248">
        <f>MAART!AB31</f>
        <v>0</v>
      </c>
    </row>
    <row r="33" spans="1:12" ht="12.75" customHeight="1" x14ac:dyDescent="0.2">
      <c r="A33" s="717"/>
      <c r="B33" s="160">
        <f>MAART!R32</f>
        <v>0</v>
      </c>
      <c r="C33" s="124">
        <f>MAART!S32</f>
        <v>0</v>
      </c>
      <c r="D33" s="176" t="e">
        <f>MAART!T32</f>
        <v>#REF!</v>
      </c>
      <c r="E33" s="120">
        <f>MAART!U32</f>
        <v>0</v>
      </c>
      <c r="F33" s="123">
        <f>MAART!V32</f>
        <v>0</v>
      </c>
      <c r="G33" s="123">
        <f>MAART!W32</f>
        <v>0</v>
      </c>
      <c r="H33" s="125">
        <f>MAART!X32</f>
        <v>0</v>
      </c>
      <c r="I33" s="126" t="e">
        <f>MAART!Y32</f>
        <v>#REF!</v>
      </c>
      <c r="J33" s="222" t="b">
        <f>IF(LEFT(MAART!L32,1)="V",MAART!R32+MAART!U32)</f>
        <v>0</v>
      </c>
      <c r="K33" s="241">
        <f>MAART!Z32</f>
        <v>0</v>
      </c>
      <c r="L33" s="242">
        <f>MAART!AB32</f>
        <v>0</v>
      </c>
    </row>
    <row r="34" spans="1:12" ht="12.75" customHeight="1" x14ac:dyDescent="0.2">
      <c r="A34" s="717"/>
      <c r="B34" s="160">
        <f>MAART!R33</f>
        <v>0</v>
      </c>
      <c r="C34" s="124">
        <f>MAART!S33</f>
        <v>0</v>
      </c>
      <c r="D34" s="176" t="e">
        <f>MAART!T33</f>
        <v>#REF!</v>
      </c>
      <c r="E34" s="120">
        <f>MAART!U33</f>
        <v>0</v>
      </c>
      <c r="F34" s="123">
        <f>MAART!V33</f>
        <v>0</v>
      </c>
      <c r="G34" s="123">
        <f>MAART!W33</f>
        <v>0</v>
      </c>
      <c r="H34" s="125">
        <f>MAART!X33</f>
        <v>0</v>
      </c>
      <c r="I34" s="126" t="e">
        <f>MAART!Y33</f>
        <v>#REF!</v>
      </c>
      <c r="J34" s="222" t="b">
        <f>IF(LEFT(MAART!L33,1)="V",MAART!R33+MAART!U33)</f>
        <v>0</v>
      </c>
      <c r="K34" s="241">
        <f>MAART!Z33</f>
        <v>0</v>
      </c>
      <c r="L34" s="242">
        <f>MAART!AB33</f>
        <v>0</v>
      </c>
    </row>
    <row r="35" spans="1:12" ht="12.75" customHeight="1" x14ac:dyDescent="0.2">
      <c r="A35" s="717"/>
      <c r="B35" s="160">
        <f>MAART!R34</f>
        <v>0</v>
      </c>
      <c r="C35" s="124">
        <f>MAART!S34</f>
        <v>0</v>
      </c>
      <c r="D35" s="176" t="e">
        <f>MAART!T34</f>
        <v>#REF!</v>
      </c>
      <c r="E35" s="120">
        <f>MAART!U34</f>
        <v>0</v>
      </c>
      <c r="F35" s="123">
        <f>MAART!V34</f>
        <v>0</v>
      </c>
      <c r="G35" s="123">
        <f>MAART!W34</f>
        <v>0</v>
      </c>
      <c r="H35" s="125">
        <f>MAART!X34</f>
        <v>0</v>
      </c>
      <c r="I35" s="126" t="e">
        <f>MAART!Y34</f>
        <v>#REF!</v>
      </c>
      <c r="J35" s="222" t="b">
        <f>IF(LEFT(MAART!L34,1)="V",MAART!R34+MAART!U34)</f>
        <v>0</v>
      </c>
      <c r="K35" s="241">
        <f>MAART!Z34</f>
        <v>0</v>
      </c>
      <c r="L35" s="242">
        <f>MAART!AB34</f>
        <v>0</v>
      </c>
    </row>
    <row r="36" spans="1:12" ht="13.5" customHeight="1" thickBot="1" x14ac:dyDescent="0.25">
      <c r="A36" s="718"/>
      <c r="B36" s="168">
        <f>MAART!R35</f>
        <v>0</v>
      </c>
      <c r="C36" s="145">
        <f>MAART!S35</f>
        <v>0</v>
      </c>
      <c r="D36" s="177" t="e">
        <f>MAART!T35</f>
        <v>#REF!</v>
      </c>
      <c r="E36" s="141">
        <f>MAART!U35</f>
        <v>0</v>
      </c>
      <c r="F36" s="144">
        <f>MAART!V35</f>
        <v>0</v>
      </c>
      <c r="G36" s="144">
        <f>MAART!W35</f>
        <v>0</v>
      </c>
      <c r="H36" s="146">
        <f>MAART!X35</f>
        <v>0</v>
      </c>
      <c r="I36" s="147" t="e">
        <f>MAART!Y35</f>
        <v>#REF!</v>
      </c>
      <c r="J36" s="224" t="b">
        <f>IF(LEFT(MAART!L35,1)="V",MAART!R35+MAART!U35)</f>
        <v>0</v>
      </c>
      <c r="K36" s="245">
        <f>MAART!Z35</f>
        <v>0</v>
      </c>
      <c r="L36" s="246">
        <f>MAART!AB35</f>
        <v>0</v>
      </c>
    </row>
    <row r="37" spans="1:12" ht="12.75" customHeight="1" x14ac:dyDescent="0.2">
      <c r="A37" s="716">
        <f>MAART!B36</f>
        <v>42800</v>
      </c>
      <c r="B37" s="159">
        <f>MAART!R36</f>
        <v>0</v>
      </c>
      <c r="C37" s="117">
        <f>MAART!S36</f>
        <v>0</v>
      </c>
      <c r="D37" s="175" t="e">
        <f>MAART!T36</f>
        <v>#REF!</v>
      </c>
      <c r="E37" s="113">
        <f>MAART!U36</f>
        <v>0</v>
      </c>
      <c r="F37" s="116">
        <f>MAART!V36</f>
        <v>0</v>
      </c>
      <c r="G37" s="116">
        <f>MAART!W36</f>
        <v>0</v>
      </c>
      <c r="H37" s="118">
        <f>MAART!X36</f>
        <v>0</v>
      </c>
      <c r="I37" s="119" t="e">
        <f>MAART!Y36</f>
        <v>#REF!</v>
      </c>
      <c r="J37" s="225" t="b">
        <f>IF(LEFT(MAART!L36,1)="V",MAART!R36+MAART!U36)</f>
        <v>0</v>
      </c>
      <c r="K37" s="239">
        <f>MAART!Z36</f>
        <v>0</v>
      </c>
      <c r="L37" s="240">
        <f>MAART!AB36</f>
        <v>0</v>
      </c>
    </row>
    <row r="38" spans="1:12" ht="12.75" customHeight="1" x14ac:dyDescent="0.2">
      <c r="A38" s="717"/>
      <c r="B38" s="160">
        <f>MAART!R37</f>
        <v>0</v>
      </c>
      <c r="C38" s="124">
        <f>MAART!S37</f>
        <v>0</v>
      </c>
      <c r="D38" s="176" t="e">
        <f>MAART!T37</f>
        <v>#REF!</v>
      </c>
      <c r="E38" s="120">
        <f>MAART!U37</f>
        <v>0</v>
      </c>
      <c r="F38" s="123">
        <f>MAART!V37</f>
        <v>0</v>
      </c>
      <c r="G38" s="123">
        <f>MAART!W37</f>
        <v>0</v>
      </c>
      <c r="H38" s="125">
        <f>MAART!X37</f>
        <v>0</v>
      </c>
      <c r="I38" s="126" t="e">
        <f>MAART!Y37</f>
        <v>#REF!</v>
      </c>
      <c r="J38" s="222" t="b">
        <f>IF(LEFT(MAART!L37,1)="V",MAART!R37+MAART!U37)</f>
        <v>0</v>
      </c>
      <c r="K38" s="241">
        <f>MAART!Z37</f>
        <v>0</v>
      </c>
      <c r="L38" s="242">
        <f>MAART!AB37</f>
        <v>0</v>
      </c>
    </row>
    <row r="39" spans="1:12" ht="12.75" customHeight="1" x14ac:dyDescent="0.2">
      <c r="A39" s="717"/>
      <c r="B39" s="160">
        <f>MAART!R38</f>
        <v>0</v>
      </c>
      <c r="C39" s="124">
        <f>MAART!S38</f>
        <v>0</v>
      </c>
      <c r="D39" s="176" t="e">
        <f>MAART!T38</f>
        <v>#REF!</v>
      </c>
      <c r="E39" s="120">
        <f>MAART!U38</f>
        <v>0</v>
      </c>
      <c r="F39" s="123">
        <f>MAART!V38</f>
        <v>0</v>
      </c>
      <c r="G39" s="123">
        <f>MAART!W38</f>
        <v>0</v>
      </c>
      <c r="H39" s="125">
        <f>MAART!X38</f>
        <v>0</v>
      </c>
      <c r="I39" s="126" t="e">
        <f>MAART!Y38</f>
        <v>#REF!</v>
      </c>
      <c r="J39" s="222" t="b">
        <f>IF(LEFT(MAART!L38,1)="V",MAART!R38+MAART!U38)</f>
        <v>0</v>
      </c>
      <c r="K39" s="241">
        <f>MAART!Z38</f>
        <v>0</v>
      </c>
      <c r="L39" s="242">
        <f>MAART!AB38</f>
        <v>0</v>
      </c>
    </row>
    <row r="40" spans="1:12" ht="12.75" customHeight="1" x14ac:dyDescent="0.2">
      <c r="A40" s="717"/>
      <c r="B40" s="160">
        <f>MAART!R39</f>
        <v>0</v>
      </c>
      <c r="C40" s="124">
        <f>MAART!S39</f>
        <v>0</v>
      </c>
      <c r="D40" s="176" t="e">
        <f>MAART!T39</f>
        <v>#REF!</v>
      </c>
      <c r="E40" s="120">
        <f>MAART!U39</f>
        <v>0</v>
      </c>
      <c r="F40" s="123">
        <f>MAART!V39</f>
        <v>0</v>
      </c>
      <c r="G40" s="123">
        <f>MAART!W39</f>
        <v>0</v>
      </c>
      <c r="H40" s="125">
        <f>MAART!X39</f>
        <v>0</v>
      </c>
      <c r="I40" s="126" t="e">
        <f>MAART!Y39</f>
        <v>#REF!</v>
      </c>
      <c r="J40" s="222" t="b">
        <f>IF(LEFT(MAART!L39,1)="V",MAART!R39+MAART!U39)</f>
        <v>0</v>
      </c>
      <c r="K40" s="241">
        <f>MAART!Z39</f>
        <v>0</v>
      </c>
      <c r="L40" s="242">
        <f>MAART!AB39</f>
        <v>0</v>
      </c>
    </row>
    <row r="41" spans="1:12" ht="13.5" customHeight="1" thickBot="1" x14ac:dyDescent="0.25">
      <c r="A41" s="718"/>
      <c r="B41" s="161">
        <f>MAART!R40</f>
        <v>0</v>
      </c>
      <c r="C41" s="131">
        <f>MAART!S40</f>
        <v>0</v>
      </c>
      <c r="D41" s="178" t="e">
        <f>MAART!T40</f>
        <v>#REF!</v>
      </c>
      <c r="E41" s="127">
        <f>MAART!U40</f>
        <v>0</v>
      </c>
      <c r="F41" s="130">
        <f>MAART!V40</f>
        <v>0</v>
      </c>
      <c r="G41" s="130">
        <f>MAART!W40</f>
        <v>0</v>
      </c>
      <c r="H41" s="132">
        <f>MAART!X40</f>
        <v>0</v>
      </c>
      <c r="I41" s="133" t="e">
        <f>MAART!Y40</f>
        <v>#REF!</v>
      </c>
      <c r="J41" s="223" t="b">
        <f>IF(LEFT(MAART!L40,1)="V",MAART!R40+MAART!U40)</f>
        <v>0</v>
      </c>
      <c r="K41" s="243">
        <f>MAART!Z40</f>
        <v>0</v>
      </c>
      <c r="L41" s="244">
        <f>MAART!AB40</f>
        <v>0</v>
      </c>
    </row>
    <row r="42" spans="1:12" ht="12.75" customHeight="1" x14ac:dyDescent="0.2">
      <c r="A42" s="716">
        <f>MAART!B41</f>
        <v>42801</v>
      </c>
      <c r="B42" s="159">
        <f>MAART!R41</f>
        <v>0</v>
      </c>
      <c r="C42" s="117">
        <f>MAART!S41</f>
        <v>0</v>
      </c>
      <c r="D42" s="175" t="e">
        <f>MAART!T41</f>
        <v>#REF!</v>
      </c>
      <c r="E42" s="113">
        <f>MAART!U41</f>
        <v>0</v>
      </c>
      <c r="F42" s="116">
        <f>MAART!V41</f>
        <v>0</v>
      </c>
      <c r="G42" s="116">
        <f>MAART!W41</f>
        <v>0</v>
      </c>
      <c r="H42" s="118">
        <f>MAART!X41</f>
        <v>0</v>
      </c>
      <c r="I42" s="119" t="e">
        <f>MAART!Y41</f>
        <v>#REF!</v>
      </c>
      <c r="J42" s="221" t="b">
        <f>IF(LEFT(MAART!L41,1)="V",MAART!R41+MAART!U41)</f>
        <v>0</v>
      </c>
      <c r="K42" s="239">
        <f>MAART!Z41</f>
        <v>0</v>
      </c>
      <c r="L42" s="240">
        <f>MAART!AB41</f>
        <v>0</v>
      </c>
    </row>
    <row r="43" spans="1:12" ht="12.75" customHeight="1" x14ac:dyDescent="0.2">
      <c r="A43" s="717"/>
      <c r="B43" s="160">
        <f>MAART!R42</f>
        <v>0</v>
      </c>
      <c r="C43" s="124">
        <f>MAART!S42</f>
        <v>0</v>
      </c>
      <c r="D43" s="176" t="e">
        <f>MAART!T42</f>
        <v>#REF!</v>
      </c>
      <c r="E43" s="120">
        <f>MAART!U42</f>
        <v>0</v>
      </c>
      <c r="F43" s="123">
        <f>MAART!V42</f>
        <v>0</v>
      </c>
      <c r="G43" s="123">
        <f>MAART!W42</f>
        <v>0</v>
      </c>
      <c r="H43" s="125">
        <f>MAART!X42</f>
        <v>0</v>
      </c>
      <c r="I43" s="126" t="e">
        <f>MAART!Y42</f>
        <v>#REF!</v>
      </c>
      <c r="J43" s="222" t="b">
        <f>IF(LEFT(MAART!L42,1)="V",MAART!R42+MAART!U42)</f>
        <v>0</v>
      </c>
      <c r="K43" s="241">
        <f>MAART!Z42</f>
        <v>0</v>
      </c>
      <c r="L43" s="242">
        <f>MAART!AB42</f>
        <v>0</v>
      </c>
    </row>
    <row r="44" spans="1:12" ht="12.75" customHeight="1" x14ac:dyDescent="0.2">
      <c r="A44" s="717"/>
      <c r="B44" s="160">
        <f>MAART!R43</f>
        <v>0</v>
      </c>
      <c r="C44" s="124">
        <f>MAART!S43</f>
        <v>0</v>
      </c>
      <c r="D44" s="176" t="e">
        <f>MAART!T43</f>
        <v>#REF!</v>
      </c>
      <c r="E44" s="120">
        <f>MAART!U43</f>
        <v>0</v>
      </c>
      <c r="F44" s="123">
        <f>MAART!V43</f>
        <v>0</v>
      </c>
      <c r="G44" s="123">
        <f>MAART!W43</f>
        <v>0</v>
      </c>
      <c r="H44" s="125">
        <f>MAART!X43</f>
        <v>0</v>
      </c>
      <c r="I44" s="126" t="e">
        <f>MAART!Y43</f>
        <v>#REF!</v>
      </c>
      <c r="J44" s="222" t="b">
        <f>IF(LEFT(MAART!L43,1)="V",MAART!R43+MAART!U43)</f>
        <v>0</v>
      </c>
      <c r="K44" s="241">
        <f>MAART!Z43</f>
        <v>0</v>
      </c>
      <c r="L44" s="242">
        <f>MAART!AB43</f>
        <v>0</v>
      </c>
    </row>
    <row r="45" spans="1:12" ht="12.75" customHeight="1" x14ac:dyDescent="0.2">
      <c r="A45" s="717"/>
      <c r="B45" s="160">
        <f>MAART!R44</f>
        <v>0</v>
      </c>
      <c r="C45" s="124">
        <f>MAART!S44</f>
        <v>0</v>
      </c>
      <c r="D45" s="176" t="e">
        <f>MAART!T44</f>
        <v>#REF!</v>
      </c>
      <c r="E45" s="120">
        <f>MAART!U44</f>
        <v>0</v>
      </c>
      <c r="F45" s="123">
        <f>MAART!V44</f>
        <v>0</v>
      </c>
      <c r="G45" s="123">
        <f>MAART!W44</f>
        <v>0</v>
      </c>
      <c r="H45" s="125">
        <f>MAART!X44</f>
        <v>0</v>
      </c>
      <c r="I45" s="126" t="e">
        <f>MAART!Y44</f>
        <v>#REF!</v>
      </c>
      <c r="J45" s="222" t="b">
        <f>IF(LEFT(MAART!L44,1)="V",MAART!R44+MAART!U44)</f>
        <v>0</v>
      </c>
      <c r="K45" s="241">
        <f>MAART!Z44</f>
        <v>0</v>
      </c>
      <c r="L45" s="242">
        <f>MAART!AB44</f>
        <v>0</v>
      </c>
    </row>
    <row r="46" spans="1:12" ht="13.5" customHeight="1" thickBot="1" x14ac:dyDescent="0.25">
      <c r="A46" s="718"/>
      <c r="B46" s="161">
        <f>MAART!R45</f>
        <v>0</v>
      </c>
      <c r="C46" s="131">
        <f>MAART!S45</f>
        <v>0</v>
      </c>
      <c r="D46" s="178" t="e">
        <f>MAART!T45</f>
        <v>#REF!</v>
      </c>
      <c r="E46" s="127">
        <f>MAART!U45</f>
        <v>0</v>
      </c>
      <c r="F46" s="130">
        <f>MAART!V45</f>
        <v>0</v>
      </c>
      <c r="G46" s="130">
        <f>MAART!W45</f>
        <v>0</v>
      </c>
      <c r="H46" s="132">
        <f>MAART!X45</f>
        <v>0</v>
      </c>
      <c r="I46" s="133" t="e">
        <f>MAART!Y45</f>
        <v>#REF!</v>
      </c>
      <c r="J46" s="224" t="b">
        <f>IF(LEFT(MAART!L45,1)="V",MAART!R45+MAART!U45)</f>
        <v>0</v>
      </c>
      <c r="K46" s="243">
        <f>MAART!Z45</f>
        <v>0</v>
      </c>
      <c r="L46" s="244">
        <f>MAART!AB45</f>
        <v>0</v>
      </c>
    </row>
    <row r="47" spans="1:12" ht="12.75" customHeight="1" x14ac:dyDescent="0.2">
      <c r="A47" s="716">
        <f>MAART!B46</f>
        <v>42802</v>
      </c>
      <c r="B47" s="159">
        <f>MAART!R46</f>
        <v>0</v>
      </c>
      <c r="C47" s="117">
        <f>MAART!S46</f>
        <v>0</v>
      </c>
      <c r="D47" s="175" t="e">
        <f>MAART!T46</f>
        <v>#REF!</v>
      </c>
      <c r="E47" s="113">
        <f>MAART!U46</f>
        <v>0</v>
      </c>
      <c r="F47" s="116">
        <f>MAART!V46</f>
        <v>0</v>
      </c>
      <c r="G47" s="116">
        <f>MAART!W46</f>
        <v>0</v>
      </c>
      <c r="H47" s="118">
        <f>MAART!X46</f>
        <v>0</v>
      </c>
      <c r="I47" s="119" t="e">
        <f>MAART!Y46</f>
        <v>#REF!</v>
      </c>
      <c r="J47" s="221" t="b">
        <f>IF(LEFT(MAART!L46,1)="V",MAART!R46+MAART!U46)</f>
        <v>0</v>
      </c>
      <c r="K47" s="239">
        <f>MAART!Z46</f>
        <v>0</v>
      </c>
      <c r="L47" s="240">
        <f>MAART!AB46</f>
        <v>0</v>
      </c>
    </row>
    <row r="48" spans="1:12" ht="12.75" customHeight="1" x14ac:dyDescent="0.2">
      <c r="A48" s="717"/>
      <c r="B48" s="160">
        <f>MAART!R47</f>
        <v>0</v>
      </c>
      <c r="C48" s="124">
        <f>MAART!S47</f>
        <v>0</v>
      </c>
      <c r="D48" s="176" t="e">
        <f>MAART!T47</f>
        <v>#REF!</v>
      </c>
      <c r="E48" s="120">
        <f>MAART!U47</f>
        <v>0</v>
      </c>
      <c r="F48" s="123">
        <f>MAART!V47</f>
        <v>0</v>
      </c>
      <c r="G48" s="123">
        <f>MAART!W47</f>
        <v>0</v>
      </c>
      <c r="H48" s="125">
        <f>MAART!X47</f>
        <v>0</v>
      </c>
      <c r="I48" s="126" t="e">
        <f>MAART!Y47</f>
        <v>#REF!</v>
      </c>
      <c r="J48" s="222" t="b">
        <f>IF(LEFT(MAART!L47,1)="V",MAART!R47+MAART!U47)</f>
        <v>0</v>
      </c>
      <c r="K48" s="241">
        <f>MAART!Z47</f>
        <v>0</v>
      </c>
      <c r="L48" s="242">
        <f>MAART!AB47</f>
        <v>0</v>
      </c>
    </row>
    <row r="49" spans="1:12" ht="12.75" customHeight="1" x14ac:dyDescent="0.2">
      <c r="A49" s="717"/>
      <c r="B49" s="160">
        <f>MAART!R48</f>
        <v>0</v>
      </c>
      <c r="C49" s="124">
        <f>MAART!S48</f>
        <v>0</v>
      </c>
      <c r="D49" s="176" t="e">
        <f>MAART!T48</f>
        <v>#REF!</v>
      </c>
      <c r="E49" s="120">
        <f>MAART!U48</f>
        <v>0</v>
      </c>
      <c r="F49" s="123">
        <f>MAART!V48</f>
        <v>0</v>
      </c>
      <c r="G49" s="123">
        <f>MAART!W48</f>
        <v>0</v>
      </c>
      <c r="H49" s="125">
        <f>MAART!X48</f>
        <v>0</v>
      </c>
      <c r="I49" s="126" t="e">
        <f>MAART!Y48</f>
        <v>#REF!</v>
      </c>
      <c r="J49" s="222" t="b">
        <f>IF(LEFT(MAART!L48,1)="V",MAART!R48+MAART!U48)</f>
        <v>0</v>
      </c>
      <c r="K49" s="241">
        <f>MAART!Z48</f>
        <v>0</v>
      </c>
      <c r="L49" s="242">
        <f>MAART!AB48</f>
        <v>0</v>
      </c>
    </row>
    <row r="50" spans="1:12" ht="12.75" customHeight="1" x14ac:dyDescent="0.2">
      <c r="A50" s="717"/>
      <c r="B50" s="160">
        <f>MAART!R49</f>
        <v>0</v>
      </c>
      <c r="C50" s="124">
        <f>MAART!S49</f>
        <v>0</v>
      </c>
      <c r="D50" s="176" t="e">
        <f>MAART!T49</f>
        <v>#REF!</v>
      </c>
      <c r="E50" s="120">
        <f>MAART!U49</f>
        <v>0</v>
      </c>
      <c r="F50" s="123">
        <f>MAART!V49</f>
        <v>0</v>
      </c>
      <c r="G50" s="123">
        <f>MAART!W49</f>
        <v>0</v>
      </c>
      <c r="H50" s="125">
        <f>MAART!X49</f>
        <v>0</v>
      </c>
      <c r="I50" s="126" t="e">
        <f>MAART!Y49</f>
        <v>#REF!</v>
      </c>
      <c r="J50" s="222" t="b">
        <f>IF(LEFT(MAART!L49,1)="V",MAART!R49+MAART!U49)</f>
        <v>0</v>
      </c>
      <c r="K50" s="241">
        <f>MAART!Z49</f>
        <v>0</v>
      </c>
      <c r="L50" s="242">
        <f>MAART!AB49</f>
        <v>0</v>
      </c>
    </row>
    <row r="51" spans="1:12" ht="13.5" customHeight="1" thickBot="1" x14ac:dyDescent="0.25">
      <c r="A51" s="718"/>
      <c r="B51" s="161">
        <f>MAART!R50</f>
        <v>0</v>
      </c>
      <c r="C51" s="131">
        <f>MAART!S50</f>
        <v>0</v>
      </c>
      <c r="D51" s="178" t="e">
        <f>MAART!T50</f>
        <v>#REF!</v>
      </c>
      <c r="E51" s="127">
        <f>MAART!U50</f>
        <v>0</v>
      </c>
      <c r="F51" s="130">
        <f>MAART!V50</f>
        <v>0</v>
      </c>
      <c r="G51" s="130">
        <f>MAART!W50</f>
        <v>0</v>
      </c>
      <c r="H51" s="132">
        <f>MAART!X50</f>
        <v>0</v>
      </c>
      <c r="I51" s="133" t="e">
        <f>MAART!Y50</f>
        <v>#REF!</v>
      </c>
      <c r="J51" s="224" t="b">
        <f>IF(LEFT(MAART!L50,1)="V",MAART!R50+MAART!U50)</f>
        <v>0</v>
      </c>
      <c r="K51" s="243">
        <f>MAART!Z50</f>
        <v>0</v>
      </c>
      <c r="L51" s="244">
        <f>MAART!AB50</f>
        <v>0</v>
      </c>
    </row>
    <row r="52" spans="1:12" ht="12.75" customHeight="1" x14ac:dyDescent="0.2">
      <c r="A52" s="716">
        <f>MAART!B51</f>
        <v>42803</v>
      </c>
      <c r="B52" s="169">
        <f>MAART!R51</f>
        <v>0</v>
      </c>
      <c r="C52" s="138">
        <f>MAART!S51</f>
        <v>0</v>
      </c>
      <c r="D52" s="179" t="e">
        <f>MAART!T51</f>
        <v>#REF!</v>
      </c>
      <c r="E52" s="134">
        <f>MAART!U51</f>
        <v>0</v>
      </c>
      <c r="F52" s="137">
        <f>MAART!V51</f>
        <v>0</v>
      </c>
      <c r="G52" s="137">
        <f>MAART!W51</f>
        <v>0</v>
      </c>
      <c r="H52" s="139">
        <f>MAART!X51</f>
        <v>0</v>
      </c>
      <c r="I52" s="140" t="e">
        <f>MAART!Y51</f>
        <v>#REF!</v>
      </c>
      <c r="J52" s="221" t="b">
        <f>IF(LEFT(MAART!L51,1)="V",MAART!R51+MAART!U51)</f>
        <v>0</v>
      </c>
      <c r="K52" s="247">
        <f>MAART!Z51</f>
        <v>0</v>
      </c>
      <c r="L52" s="248">
        <f>MAART!AB51</f>
        <v>0</v>
      </c>
    </row>
    <row r="53" spans="1:12" ht="12.75" customHeight="1" x14ac:dyDescent="0.2">
      <c r="A53" s="717"/>
      <c r="B53" s="160">
        <f>MAART!R52</f>
        <v>0</v>
      </c>
      <c r="C53" s="124">
        <f>MAART!S52</f>
        <v>0</v>
      </c>
      <c r="D53" s="176" t="e">
        <f>MAART!T52</f>
        <v>#REF!</v>
      </c>
      <c r="E53" s="120">
        <f>MAART!U52</f>
        <v>0</v>
      </c>
      <c r="F53" s="123">
        <f>MAART!V52</f>
        <v>0</v>
      </c>
      <c r="G53" s="123">
        <f>MAART!W52</f>
        <v>0</v>
      </c>
      <c r="H53" s="125">
        <f>MAART!X52</f>
        <v>0</v>
      </c>
      <c r="I53" s="126" t="e">
        <f>MAART!Y52</f>
        <v>#REF!</v>
      </c>
      <c r="J53" s="222" t="b">
        <f>IF(LEFT(MAART!L52,1)="V",MAART!R52+MAART!U52)</f>
        <v>0</v>
      </c>
      <c r="K53" s="241">
        <f>MAART!Z52</f>
        <v>0</v>
      </c>
      <c r="L53" s="242">
        <f>MAART!AB52</f>
        <v>0</v>
      </c>
    </row>
    <row r="54" spans="1:12" ht="12.75" customHeight="1" x14ac:dyDescent="0.2">
      <c r="A54" s="717"/>
      <c r="B54" s="160">
        <f>MAART!R53</f>
        <v>0</v>
      </c>
      <c r="C54" s="124">
        <f>MAART!S53</f>
        <v>0</v>
      </c>
      <c r="D54" s="176" t="e">
        <f>MAART!T53</f>
        <v>#REF!</v>
      </c>
      <c r="E54" s="120">
        <f>MAART!U53</f>
        <v>0</v>
      </c>
      <c r="F54" s="123">
        <f>MAART!V53</f>
        <v>0</v>
      </c>
      <c r="G54" s="123">
        <f>MAART!W53</f>
        <v>0</v>
      </c>
      <c r="H54" s="125">
        <f>MAART!X53</f>
        <v>0</v>
      </c>
      <c r="I54" s="126" t="e">
        <f>MAART!Y53</f>
        <v>#REF!</v>
      </c>
      <c r="J54" s="222" t="b">
        <f>IF(LEFT(MAART!L53,1)="V",MAART!R53+MAART!U53)</f>
        <v>0</v>
      </c>
      <c r="K54" s="241">
        <f>MAART!Z53</f>
        <v>0</v>
      </c>
      <c r="L54" s="242">
        <f>MAART!AB53</f>
        <v>0</v>
      </c>
    </row>
    <row r="55" spans="1:12" ht="12.75" customHeight="1" x14ac:dyDescent="0.2">
      <c r="A55" s="717"/>
      <c r="B55" s="160">
        <f>MAART!R54</f>
        <v>0</v>
      </c>
      <c r="C55" s="124">
        <f>MAART!S54</f>
        <v>0</v>
      </c>
      <c r="D55" s="176" t="e">
        <f>MAART!T54</f>
        <v>#REF!</v>
      </c>
      <c r="E55" s="120">
        <f>MAART!U54</f>
        <v>0</v>
      </c>
      <c r="F55" s="123">
        <f>MAART!V54</f>
        <v>0</v>
      </c>
      <c r="G55" s="123">
        <f>MAART!W54</f>
        <v>0</v>
      </c>
      <c r="H55" s="125">
        <f>MAART!X54</f>
        <v>0</v>
      </c>
      <c r="I55" s="126" t="e">
        <f>MAART!Y54</f>
        <v>#REF!</v>
      </c>
      <c r="J55" s="222" t="b">
        <f>IF(LEFT(MAART!L54,1)="V",MAART!R54+MAART!U54)</f>
        <v>0</v>
      </c>
      <c r="K55" s="241">
        <f>MAART!Z54</f>
        <v>0</v>
      </c>
      <c r="L55" s="242">
        <f>MAART!AB54</f>
        <v>0</v>
      </c>
    </row>
    <row r="56" spans="1:12" ht="13.5" customHeight="1" thickBot="1" x14ac:dyDescent="0.25">
      <c r="A56" s="718"/>
      <c r="B56" s="168">
        <f>MAART!R55</f>
        <v>0</v>
      </c>
      <c r="C56" s="145">
        <f>MAART!S55</f>
        <v>0</v>
      </c>
      <c r="D56" s="177" t="e">
        <f>MAART!T55</f>
        <v>#REF!</v>
      </c>
      <c r="E56" s="141">
        <f>MAART!U55</f>
        <v>0</v>
      </c>
      <c r="F56" s="144">
        <f>MAART!V55</f>
        <v>0</v>
      </c>
      <c r="G56" s="144">
        <f>MAART!W55</f>
        <v>0</v>
      </c>
      <c r="H56" s="146">
        <f>MAART!X55</f>
        <v>0</v>
      </c>
      <c r="I56" s="147" t="e">
        <f>MAART!Y55</f>
        <v>#REF!</v>
      </c>
      <c r="J56" s="224" t="b">
        <f>IF(LEFT(MAART!L55,1)="V",MAART!R55+MAART!U55)</f>
        <v>0</v>
      </c>
      <c r="K56" s="245">
        <f>MAART!Z55</f>
        <v>0</v>
      </c>
      <c r="L56" s="246">
        <f>MAART!AB55</f>
        <v>0</v>
      </c>
    </row>
    <row r="57" spans="1:12" ht="12.75" customHeight="1" x14ac:dyDescent="0.2">
      <c r="A57" s="716">
        <f>MAART!B56</f>
        <v>42804</v>
      </c>
      <c r="B57" s="159">
        <f>MAART!R56</f>
        <v>0</v>
      </c>
      <c r="C57" s="117">
        <f>MAART!S56</f>
        <v>0</v>
      </c>
      <c r="D57" s="175" t="e">
        <f>MAART!T56</f>
        <v>#REF!</v>
      </c>
      <c r="E57" s="113">
        <f>MAART!U56</f>
        <v>0</v>
      </c>
      <c r="F57" s="116">
        <f>MAART!V56</f>
        <v>0</v>
      </c>
      <c r="G57" s="116">
        <f>MAART!W56</f>
        <v>0</v>
      </c>
      <c r="H57" s="118">
        <f>MAART!X56</f>
        <v>0</v>
      </c>
      <c r="I57" s="119" t="e">
        <f>MAART!Y56</f>
        <v>#REF!</v>
      </c>
      <c r="J57" s="225" t="b">
        <f>IF(LEFT(MAART!L56,1)="V",MAART!R56+MAART!U56)</f>
        <v>0</v>
      </c>
      <c r="K57" s="239">
        <f>MAART!Z56</f>
        <v>0</v>
      </c>
      <c r="L57" s="240">
        <f>MAART!AB56</f>
        <v>0</v>
      </c>
    </row>
    <row r="58" spans="1:12" ht="12.75" customHeight="1" x14ac:dyDescent="0.2">
      <c r="A58" s="717"/>
      <c r="B58" s="160">
        <f>MAART!R57</f>
        <v>0</v>
      </c>
      <c r="C58" s="124">
        <f>MAART!S57</f>
        <v>0</v>
      </c>
      <c r="D58" s="176" t="e">
        <f>MAART!T57</f>
        <v>#REF!</v>
      </c>
      <c r="E58" s="120">
        <f>MAART!U57</f>
        <v>0</v>
      </c>
      <c r="F58" s="123">
        <f>MAART!V57</f>
        <v>0</v>
      </c>
      <c r="G58" s="123">
        <f>MAART!W57</f>
        <v>0</v>
      </c>
      <c r="H58" s="125">
        <f>MAART!X57</f>
        <v>0</v>
      </c>
      <c r="I58" s="126" t="e">
        <f>MAART!Y57</f>
        <v>#REF!</v>
      </c>
      <c r="J58" s="222" t="b">
        <f>IF(LEFT(MAART!L57,1)="V",MAART!R57+MAART!U57)</f>
        <v>0</v>
      </c>
      <c r="K58" s="241">
        <f>MAART!Z57</f>
        <v>0</v>
      </c>
      <c r="L58" s="242">
        <f>MAART!AB57</f>
        <v>0</v>
      </c>
    </row>
    <row r="59" spans="1:12" ht="12.75" customHeight="1" x14ac:dyDescent="0.2">
      <c r="A59" s="717"/>
      <c r="B59" s="160">
        <f>MAART!R58</f>
        <v>0</v>
      </c>
      <c r="C59" s="124">
        <f>MAART!S58</f>
        <v>0</v>
      </c>
      <c r="D59" s="176" t="e">
        <f>MAART!T58</f>
        <v>#REF!</v>
      </c>
      <c r="E59" s="120">
        <f>MAART!U58</f>
        <v>0</v>
      </c>
      <c r="F59" s="123">
        <f>MAART!V58</f>
        <v>0</v>
      </c>
      <c r="G59" s="123">
        <f>MAART!W58</f>
        <v>0</v>
      </c>
      <c r="H59" s="125">
        <f>MAART!X58</f>
        <v>0</v>
      </c>
      <c r="I59" s="126" t="e">
        <f>MAART!Y58</f>
        <v>#REF!</v>
      </c>
      <c r="J59" s="222" t="b">
        <f>IF(LEFT(MAART!L58,1)="V",MAART!R58+MAART!U58)</f>
        <v>0</v>
      </c>
      <c r="K59" s="241">
        <f>MAART!Z58</f>
        <v>0</v>
      </c>
      <c r="L59" s="242">
        <f>MAART!AB58</f>
        <v>0</v>
      </c>
    </row>
    <row r="60" spans="1:12" ht="12.75" customHeight="1" x14ac:dyDescent="0.2">
      <c r="A60" s="717"/>
      <c r="B60" s="160">
        <f>MAART!R59</f>
        <v>0</v>
      </c>
      <c r="C60" s="124">
        <f>MAART!S59</f>
        <v>0</v>
      </c>
      <c r="D60" s="176" t="e">
        <f>MAART!T59</f>
        <v>#REF!</v>
      </c>
      <c r="E60" s="120">
        <f>MAART!U59</f>
        <v>0</v>
      </c>
      <c r="F60" s="123">
        <f>MAART!V59</f>
        <v>0</v>
      </c>
      <c r="G60" s="123">
        <f>MAART!W59</f>
        <v>0</v>
      </c>
      <c r="H60" s="125">
        <f>MAART!X59</f>
        <v>0</v>
      </c>
      <c r="I60" s="126" t="e">
        <f>MAART!Y59</f>
        <v>#REF!</v>
      </c>
      <c r="J60" s="222" t="b">
        <f>IF(LEFT(MAART!L59,1)="V",MAART!R59+MAART!U59)</f>
        <v>0</v>
      </c>
      <c r="K60" s="241">
        <f>MAART!Z59</f>
        <v>0</v>
      </c>
      <c r="L60" s="242">
        <f>MAART!AB59</f>
        <v>0</v>
      </c>
    </row>
    <row r="61" spans="1:12" ht="13.5" customHeight="1" thickBot="1" x14ac:dyDescent="0.25">
      <c r="A61" s="718"/>
      <c r="B61" s="161">
        <f>MAART!R60</f>
        <v>0</v>
      </c>
      <c r="C61" s="131">
        <f>MAART!S60</f>
        <v>0</v>
      </c>
      <c r="D61" s="178" t="e">
        <f>MAART!T60</f>
        <v>#REF!</v>
      </c>
      <c r="E61" s="127">
        <f>MAART!U60</f>
        <v>0</v>
      </c>
      <c r="F61" s="130">
        <f>MAART!V60</f>
        <v>0</v>
      </c>
      <c r="G61" s="130">
        <f>MAART!W60</f>
        <v>0</v>
      </c>
      <c r="H61" s="132">
        <f>MAART!X60</f>
        <v>0</v>
      </c>
      <c r="I61" s="133" t="e">
        <f>MAART!Y60</f>
        <v>#REF!</v>
      </c>
      <c r="J61" s="223" t="b">
        <f>IF(LEFT(MAART!L60,1)="V",MAART!R60+MAART!U60)</f>
        <v>0</v>
      </c>
      <c r="K61" s="243">
        <f>MAART!Z60</f>
        <v>0</v>
      </c>
      <c r="L61" s="244">
        <f>MAART!AB60</f>
        <v>0</v>
      </c>
    </row>
    <row r="62" spans="1:12" ht="12.75" customHeight="1" x14ac:dyDescent="0.2">
      <c r="A62" s="716">
        <f>MAART!B61</f>
        <v>42805</v>
      </c>
      <c r="B62" s="169">
        <f>MAART!R61</f>
        <v>0</v>
      </c>
      <c r="C62" s="138">
        <f>MAART!S61</f>
        <v>0</v>
      </c>
      <c r="D62" s="179" t="e">
        <f>MAART!T61</f>
        <v>#REF!</v>
      </c>
      <c r="E62" s="134">
        <f>MAART!U61</f>
        <v>0</v>
      </c>
      <c r="F62" s="137">
        <f>MAART!V61</f>
        <v>0</v>
      </c>
      <c r="G62" s="137">
        <f>MAART!W61</f>
        <v>0</v>
      </c>
      <c r="H62" s="139">
        <f>MAART!X61</f>
        <v>0</v>
      </c>
      <c r="I62" s="140" t="e">
        <f>MAART!Y61</f>
        <v>#REF!</v>
      </c>
      <c r="J62" s="221" t="b">
        <f>IF(LEFT(MAART!L61,1)="V",MAART!R61+MAART!U61)</f>
        <v>0</v>
      </c>
      <c r="K62" s="247">
        <f>MAART!Z61</f>
        <v>0</v>
      </c>
      <c r="L62" s="248">
        <f>MAART!AB61</f>
        <v>0</v>
      </c>
    </row>
    <row r="63" spans="1:12" ht="12.75" customHeight="1" x14ac:dyDescent="0.2">
      <c r="A63" s="717"/>
      <c r="B63" s="160">
        <f>MAART!R62</f>
        <v>0</v>
      </c>
      <c r="C63" s="124">
        <f>MAART!S62</f>
        <v>0</v>
      </c>
      <c r="D63" s="176" t="e">
        <f>MAART!T62</f>
        <v>#REF!</v>
      </c>
      <c r="E63" s="120">
        <f>MAART!U62</f>
        <v>0</v>
      </c>
      <c r="F63" s="123">
        <f>MAART!V62</f>
        <v>0</v>
      </c>
      <c r="G63" s="123">
        <f>MAART!W62</f>
        <v>0</v>
      </c>
      <c r="H63" s="125">
        <f>MAART!X62</f>
        <v>0</v>
      </c>
      <c r="I63" s="126" t="e">
        <f>MAART!Y62</f>
        <v>#REF!</v>
      </c>
      <c r="J63" s="222" t="b">
        <f>IF(LEFT(MAART!L62,1)="V",MAART!R62+MAART!U62)</f>
        <v>0</v>
      </c>
      <c r="K63" s="241">
        <f>MAART!Z62</f>
        <v>0</v>
      </c>
      <c r="L63" s="242">
        <f>MAART!AB62</f>
        <v>0</v>
      </c>
    </row>
    <row r="64" spans="1:12" ht="12.75" customHeight="1" x14ac:dyDescent="0.2">
      <c r="A64" s="717"/>
      <c r="B64" s="160">
        <f>MAART!R63</f>
        <v>0</v>
      </c>
      <c r="C64" s="124">
        <f>MAART!S63</f>
        <v>0</v>
      </c>
      <c r="D64" s="176" t="e">
        <f>MAART!T63</f>
        <v>#REF!</v>
      </c>
      <c r="E64" s="120">
        <f>MAART!U63</f>
        <v>0</v>
      </c>
      <c r="F64" s="123">
        <f>MAART!V63</f>
        <v>0</v>
      </c>
      <c r="G64" s="123">
        <f>MAART!W63</f>
        <v>0</v>
      </c>
      <c r="H64" s="125">
        <f>MAART!X63</f>
        <v>0</v>
      </c>
      <c r="I64" s="126" t="e">
        <f>MAART!Y63</f>
        <v>#REF!</v>
      </c>
      <c r="J64" s="222" t="b">
        <f>IF(LEFT(MAART!L63,1)="V",MAART!R63+MAART!U63)</f>
        <v>0</v>
      </c>
      <c r="K64" s="241">
        <f>MAART!Z63</f>
        <v>0</v>
      </c>
      <c r="L64" s="242">
        <f>MAART!AB63</f>
        <v>0</v>
      </c>
    </row>
    <row r="65" spans="1:12" ht="12.75" customHeight="1" x14ac:dyDescent="0.2">
      <c r="A65" s="717"/>
      <c r="B65" s="160">
        <f>MAART!R64</f>
        <v>0</v>
      </c>
      <c r="C65" s="124">
        <f>MAART!S64</f>
        <v>0</v>
      </c>
      <c r="D65" s="176" t="e">
        <f>MAART!T64</f>
        <v>#REF!</v>
      </c>
      <c r="E65" s="120">
        <f>MAART!U64</f>
        <v>0</v>
      </c>
      <c r="F65" s="123">
        <f>MAART!V64</f>
        <v>0</v>
      </c>
      <c r="G65" s="123">
        <f>MAART!W64</f>
        <v>0</v>
      </c>
      <c r="H65" s="125">
        <f>MAART!X64</f>
        <v>0</v>
      </c>
      <c r="I65" s="126" t="e">
        <f>MAART!Y64</f>
        <v>#REF!</v>
      </c>
      <c r="J65" s="222" t="b">
        <f>IF(LEFT(MAART!L64,1)="V",MAART!R64+MAART!U64)</f>
        <v>0</v>
      </c>
      <c r="K65" s="241">
        <f>MAART!Z64</f>
        <v>0</v>
      </c>
      <c r="L65" s="242">
        <f>MAART!AB64</f>
        <v>0</v>
      </c>
    </row>
    <row r="66" spans="1:12" ht="13.5" customHeight="1" thickBot="1" x14ac:dyDescent="0.25">
      <c r="A66" s="718"/>
      <c r="B66" s="168">
        <f>MAART!R65</f>
        <v>0</v>
      </c>
      <c r="C66" s="145">
        <f>MAART!S65</f>
        <v>0</v>
      </c>
      <c r="D66" s="177" t="e">
        <f>MAART!T65</f>
        <v>#REF!</v>
      </c>
      <c r="E66" s="141">
        <f>MAART!U65</f>
        <v>0</v>
      </c>
      <c r="F66" s="144">
        <f>MAART!V65</f>
        <v>0</v>
      </c>
      <c r="G66" s="144">
        <f>MAART!W65</f>
        <v>0</v>
      </c>
      <c r="H66" s="146">
        <f>MAART!X65</f>
        <v>0</v>
      </c>
      <c r="I66" s="147" t="e">
        <f>MAART!Y65</f>
        <v>#REF!</v>
      </c>
      <c r="J66" s="224" t="b">
        <f>IF(LEFT(MAART!L65,1)="V",MAART!R65+MAART!U65)</f>
        <v>0</v>
      </c>
      <c r="K66" s="245">
        <f>MAART!Z65</f>
        <v>0</v>
      </c>
      <c r="L66" s="246">
        <f>MAART!AB65</f>
        <v>0</v>
      </c>
    </row>
    <row r="67" spans="1:12" ht="12.75" customHeight="1" x14ac:dyDescent="0.2">
      <c r="A67" s="716">
        <f>MAART!B66</f>
        <v>42806</v>
      </c>
      <c r="B67" s="159">
        <f>MAART!R66</f>
        <v>0</v>
      </c>
      <c r="C67" s="117">
        <f>MAART!S66</f>
        <v>0</v>
      </c>
      <c r="D67" s="175" t="e">
        <f>MAART!T66</f>
        <v>#REF!</v>
      </c>
      <c r="E67" s="113">
        <f>MAART!U66</f>
        <v>0</v>
      </c>
      <c r="F67" s="116">
        <f>MAART!V66</f>
        <v>0</v>
      </c>
      <c r="G67" s="116">
        <f>MAART!W66</f>
        <v>0</v>
      </c>
      <c r="H67" s="118">
        <f>MAART!X66</f>
        <v>0</v>
      </c>
      <c r="I67" s="119" t="e">
        <f>MAART!Y66</f>
        <v>#REF!</v>
      </c>
      <c r="J67" s="225" t="b">
        <f>IF(LEFT(MAART!L66,1)="V",MAART!R66+MAART!U66)</f>
        <v>0</v>
      </c>
      <c r="K67" s="239">
        <f>MAART!Z66</f>
        <v>0</v>
      </c>
      <c r="L67" s="240">
        <f>MAART!AB66</f>
        <v>0</v>
      </c>
    </row>
    <row r="68" spans="1:12" ht="12.75" customHeight="1" x14ac:dyDescent="0.2">
      <c r="A68" s="717"/>
      <c r="B68" s="160">
        <f>MAART!R67</f>
        <v>0</v>
      </c>
      <c r="C68" s="124">
        <f>MAART!S67</f>
        <v>0</v>
      </c>
      <c r="D68" s="176" t="e">
        <f>MAART!T67</f>
        <v>#REF!</v>
      </c>
      <c r="E68" s="120">
        <f>MAART!U67</f>
        <v>0</v>
      </c>
      <c r="F68" s="123">
        <f>MAART!V67</f>
        <v>0</v>
      </c>
      <c r="G68" s="123">
        <f>MAART!W67</f>
        <v>0</v>
      </c>
      <c r="H68" s="125">
        <f>MAART!X67</f>
        <v>0</v>
      </c>
      <c r="I68" s="126" t="e">
        <f>MAART!Y67</f>
        <v>#REF!</v>
      </c>
      <c r="J68" s="222" t="b">
        <f>IF(LEFT(MAART!L67,1)="V",MAART!R67+MAART!U67)</f>
        <v>0</v>
      </c>
      <c r="K68" s="241">
        <f>MAART!Z67</f>
        <v>0</v>
      </c>
      <c r="L68" s="242">
        <f>MAART!AB67</f>
        <v>0</v>
      </c>
    </row>
    <row r="69" spans="1:12" ht="12.75" customHeight="1" x14ac:dyDescent="0.2">
      <c r="A69" s="717"/>
      <c r="B69" s="160">
        <f>MAART!R68</f>
        <v>0</v>
      </c>
      <c r="C69" s="124">
        <f>MAART!S68</f>
        <v>0</v>
      </c>
      <c r="D69" s="176" t="e">
        <f>MAART!T68</f>
        <v>#REF!</v>
      </c>
      <c r="E69" s="120">
        <f>MAART!U68</f>
        <v>0</v>
      </c>
      <c r="F69" s="123">
        <f>MAART!V68</f>
        <v>0</v>
      </c>
      <c r="G69" s="123">
        <f>MAART!W68</f>
        <v>0</v>
      </c>
      <c r="H69" s="125">
        <f>MAART!X68</f>
        <v>0</v>
      </c>
      <c r="I69" s="126" t="e">
        <f>MAART!Y68</f>
        <v>#REF!</v>
      </c>
      <c r="J69" s="222" t="b">
        <f>IF(LEFT(MAART!L68,1)="V",MAART!R68+MAART!U68)</f>
        <v>0</v>
      </c>
      <c r="K69" s="241">
        <f>MAART!Z68</f>
        <v>0</v>
      </c>
      <c r="L69" s="242">
        <f>MAART!AB68</f>
        <v>0</v>
      </c>
    </row>
    <row r="70" spans="1:12" ht="12.75" customHeight="1" x14ac:dyDescent="0.2">
      <c r="A70" s="717"/>
      <c r="B70" s="160">
        <f>MAART!R69</f>
        <v>0</v>
      </c>
      <c r="C70" s="124">
        <f>MAART!S69</f>
        <v>0</v>
      </c>
      <c r="D70" s="176" t="e">
        <f>MAART!T69</f>
        <v>#REF!</v>
      </c>
      <c r="E70" s="120">
        <f>MAART!U69</f>
        <v>0</v>
      </c>
      <c r="F70" s="123">
        <f>MAART!V69</f>
        <v>0</v>
      </c>
      <c r="G70" s="123">
        <f>MAART!W69</f>
        <v>0</v>
      </c>
      <c r="H70" s="125">
        <f>MAART!X69</f>
        <v>0</v>
      </c>
      <c r="I70" s="126" t="e">
        <f>MAART!Y69</f>
        <v>#REF!</v>
      </c>
      <c r="J70" s="222" t="b">
        <f>IF(LEFT(MAART!L69,1)="V",MAART!R69+MAART!U69)</f>
        <v>0</v>
      </c>
      <c r="K70" s="241">
        <f>MAART!Z69</f>
        <v>0</v>
      </c>
      <c r="L70" s="242">
        <f>MAART!AB69</f>
        <v>0</v>
      </c>
    </row>
    <row r="71" spans="1:12" ht="13.5" customHeight="1" thickBot="1" x14ac:dyDescent="0.25">
      <c r="A71" s="718"/>
      <c r="B71" s="161">
        <f>MAART!R70</f>
        <v>0</v>
      </c>
      <c r="C71" s="131">
        <f>MAART!S70</f>
        <v>0</v>
      </c>
      <c r="D71" s="178" t="e">
        <f>MAART!T70</f>
        <v>#REF!</v>
      </c>
      <c r="E71" s="127">
        <f>MAART!U70</f>
        <v>0</v>
      </c>
      <c r="F71" s="130">
        <f>MAART!V70</f>
        <v>0</v>
      </c>
      <c r="G71" s="130">
        <f>MAART!W70</f>
        <v>0</v>
      </c>
      <c r="H71" s="132">
        <f>MAART!X70</f>
        <v>0</v>
      </c>
      <c r="I71" s="133" t="e">
        <f>MAART!Y70</f>
        <v>#REF!</v>
      </c>
      <c r="J71" s="223" t="b">
        <f>IF(LEFT(MAART!L70,1)="V",MAART!R70+MAART!U70)</f>
        <v>0</v>
      </c>
      <c r="K71" s="243">
        <f>MAART!Z70</f>
        <v>0</v>
      </c>
      <c r="L71" s="244">
        <f>MAART!AB70</f>
        <v>0</v>
      </c>
    </row>
    <row r="72" spans="1:12" ht="12.75" customHeight="1" x14ac:dyDescent="0.2">
      <c r="A72" s="716">
        <f>MAART!B71</f>
        <v>42807</v>
      </c>
      <c r="B72" s="169">
        <f>MAART!R71</f>
        <v>0</v>
      </c>
      <c r="C72" s="138">
        <f>MAART!S71</f>
        <v>0</v>
      </c>
      <c r="D72" s="179" t="e">
        <f>MAART!T71</f>
        <v>#REF!</v>
      </c>
      <c r="E72" s="134">
        <f>MAART!U71</f>
        <v>0</v>
      </c>
      <c r="F72" s="137">
        <f>MAART!V71</f>
        <v>0</v>
      </c>
      <c r="G72" s="137">
        <f>MAART!W71</f>
        <v>0</v>
      </c>
      <c r="H72" s="139">
        <f>MAART!X71</f>
        <v>0</v>
      </c>
      <c r="I72" s="140" t="e">
        <f>MAART!Y71</f>
        <v>#REF!</v>
      </c>
      <c r="J72" s="221" t="b">
        <f>IF(LEFT(MAART!L71,1)="V",MAART!R71+MAART!U71)</f>
        <v>0</v>
      </c>
      <c r="K72" s="239">
        <f>MAART!Z71</f>
        <v>0</v>
      </c>
      <c r="L72" s="240">
        <f>MAART!AB71</f>
        <v>0</v>
      </c>
    </row>
    <row r="73" spans="1:12" ht="12.75" customHeight="1" x14ac:dyDescent="0.2">
      <c r="A73" s="717"/>
      <c r="B73" s="160">
        <f>MAART!R72</f>
        <v>0</v>
      </c>
      <c r="C73" s="124">
        <f>MAART!S72</f>
        <v>0</v>
      </c>
      <c r="D73" s="176" t="e">
        <f>MAART!T72</f>
        <v>#REF!</v>
      </c>
      <c r="E73" s="120">
        <f>MAART!U72</f>
        <v>0</v>
      </c>
      <c r="F73" s="123">
        <f>MAART!V72</f>
        <v>0</v>
      </c>
      <c r="G73" s="123">
        <f>MAART!W72</f>
        <v>0</v>
      </c>
      <c r="H73" s="125">
        <f>MAART!X72</f>
        <v>0</v>
      </c>
      <c r="I73" s="126" t="e">
        <f>MAART!Y72</f>
        <v>#REF!</v>
      </c>
      <c r="J73" s="222" t="b">
        <f>IF(LEFT(MAART!L72,1)="V",MAART!R72+MAART!U72)</f>
        <v>0</v>
      </c>
      <c r="K73" s="241">
        <f>MAART!Z72</f>
        <v>0</v>
      </c>
      <c r="L73" s="242">
        <f>MAART!AB72</f>
        <v>0</v>
      </c>
    </row>
    <row r="74" spans="1:12" ht="12.75" customHeight="1" x14ac:dyDescent="0.2">
      <c r="A74" s="717"/>
      <c r="B74" s="160">
        <f>MAART!R73</f>
        <v>0</v>
      </c>
      <c r="C74" s="124">
        <f>MAART!S73</f>
        <v>0</v>
      </c>
      <c r="D74" s="176" t="e">
        <f>MAART!T73</f>
        <v>#REF!</v>
      </c>
      <c r="E74" s="120">
        <f>MAART!U73</f>
        <v>0</v>
      </c>
      <c r="F74" s="123">
        <f>MAART!V73</f>
        <v>0</v>
      </c>
      <c r="G74" s="123">
        <f>MAART!W73</f>
        <v>0</v>
      </c>
      <c r="H74" s="125">
        <f>MAART!X73</f>
        <v>0</v>
      </c>
      <c r="I74" s="126" t="e">
        <f>MAART!Y73</f>
        <v>#REF!</v>
      </c>
      <c r="J74" s="222" t="b">
        <f>IF(LEFT(MAART!L73,1)="V",MAART!R73+MAART!U73)</f>
        <v>0</v>
      </c>
      <c r="K74" s="241">
        <f>MAART!Z73</f>
        <v>0</v>
      </c>
      <c r="L74" s="242">
        <f>MAART!AB73</f>
        <v>0</v>
      </c>
    </row>
    <row r="75" spans="1:12" ht="12.75" customHeight="1" x14ac:dyDescent="0.2">
      <c r="A75" s="717"/>
      <c r="B75" s="160">
        <f>MAART!R74</f>
        <v>0</v>
      </c>
      <c r="C75" s="124">
        <f>MAART!S74</f>
        <v>0</v>
      </c>
      <c r="D75" s="176" t="e">
        <f>MAART!T74</f>
        <v>#REF!</v>
      </c>
      <c r="E75" s="120">
        <f>MAART!U74</f>
        <v>0</v>
      </c>
      <c r="F75" s="123">
        <f>MAART!V74</f>
        <v>0</v>
      </c>
      <c r="G75" s="123">
        <f>MAART!W74</f>
        <v>0</v>
      </c>
      <c r="H75" s="125">
        <f>MAART!X74</f>
        <v>0</v>
      </c>
      <c r="I75" s="126" t="e">
        <f>MAART!Y74</f>
        <v>#REF!</v>
      </c>
      <c r="J75" s="222" t="b">
        <f>IF(LEFT(MAART!L74,1)="V",MAART!R74+MAART!U74)</f>
        <v>0</v>
      </c>
      <c r="K75" s="241">
        <f>MAART!Z74</f>
        <v>0</v>
      </c>
      <c r="L75" s="242">
        <f>MAART!AB74</f>
        <v>0</v>
      </c>
    </row>
    <row r="76" spans="1:12" ht="13.5" customHeight="1" thickBot="1" x14ac:dyDescent="0.25">
      <c r="A76" s="718"/>
      <c r="B76" s="168">
        <f>MAART!R75</f>
        <v>0</v>
      </c>
      <c r="C76" s="145">
        <f>MAART!S75</f>
        <v>0</v>
      </c>
      <c r="D76" s="177" t="e">
        <f>MAART!T75</f>
        <v>#REF!</v>
      </c>
      <c r="E76" s="141">
        <f>MAART!U75</f>
        <v>0</v>
      </c>
      <c r="F76" s="144">
        <f>MAART!V75</f>
        <v>0</v>
      </c>
      <c r="G76" s="144">
        <f>MAART!W75</f>
        <v>0</v>
      </c>
      <c r="H76" s="146">
        <f>MAART!X75</f>
        <v>0</v>
      </c>
      <c r="I76" s="147" t="e">
        <f>MAART!Y75</f>
        <v>#REF!</v>
      </c>
      <c r="J76" s="224" t="b">
        <f>IF(LEFT(MAART!L75,1)="V",MAART!R75+MAART!U75)</f>
        <v>0</v>
      </c>
      <c r="K76" s="243">
        <f>MAART!Z75</f>
        <v>0</v>
      </c>
      <c r="L76" s="244">
        <f>MAART!AB75</f>
        <v>0</v>
      </c>
    </row>
    <row r="77" spans="1:12" ht="12.75" customHeight="1" x14ac:dyDescent="0.2">
      <c r="A77" s="716">
        <f>MAART!B76</f>
        <v>42808</v>
      </c>
      <c r="B77" s="159">
        <f>MAART!R76</f>
        <v>0</v>
      </c>
      <c r="C77" s="117">
        <f>MAART!S76</f>
        <v>0</v>
      </c>
      <c r="D77" s="175" t="e">
        <f>MAART!T76</f>
        <v>#REF!</v>
      </c>
      <c r="E77" s="113">
        <f>MAART!U76</f>
        <v>0</v>
      </c>
      <c r="F77" s="116">
        <f>MAART!V76</f>
        <v>0</v>
      </c>
      <c r="G77" s="116">
        <f>MAART!W76</f>
        <v>0</v>
      </c>
      <c r="H77" s="118">
        <f>MAART!X76</f>
        <v>0</v>
      </c>
      <c r="I77" s="119" t="e">
        <f>MAART!Y76</f>
        <v>#REF!</v>
      </c>
      <c r="J77" s="221" t="b">
        <f>IF(LEFT(MAART!L76,1)="V",MAART!R76+MAART!U76)</f>
        <v>0</v>
      </c>
      <c r="K77" s="239">
        <f>MAART!Z76</f>
        <v>0</v>
      </c>
      <c r="L77" s="240">
        <f>MAART!AB76</f>
        <v>0</v>
      </c>
    </row>
    <row r="78" spans="1:12" ht="12.75" customHeight="1" x14ac:dyDescent="0.2">
      <c r="A78" s="717"/>
      <c r="B78" s="160">
        <f>MAART!R77</f>
        <v>0</v>
      </c>
      <c r="C78" s="124">
        <f>MAART!S77</f>
        <v>0</v>
      </c>
      <c r="D78" s="176" t="e">
        <f>MAART!T77</f>
        <v>#REF!</v>
      </c>
      <c r="E78" s="120">
        <f>MAART!U77</f>
        <v>0</v>
      </c>
      <c r="F78" s="123">
        <f>MAART!V77</f>
        <v>0</v>
      </c>
      <c r="G78" s="123">
        <f>MAART!W77</f>
        <v>0</v>
      </c>
      <c r="H78" s="125">
        <f>MAART!X77</f>
        <v>0</v>
      </c>
      <c r="I78" s="126" t="e">
        <f>MAART!Y77</f>
        <v>#REF!</v>
      </c>
      <c r="J78" s="222" t="b">
        <f>IF(LEFT(MAART!L77,1)="V",MAART!R77+MAART!U77)</f>
        <v>0</v>
      </c>
      <c r="K78" s="241">
        <f>MAART!Z77</f>
        <v>0</v>
      </c>
      <c r="L78" s="242">
        <f>MAART!AB77</f>
        <v>0</v>
      </c>
    </row>
    <row r="79" spans="1:12" ht="12.75" customHeight="1" x14ac:dyDescent="0.2">
      <c r="A79" s="717"/>
      <c r="B79" s="160">
        <f>MAART!R78</f>
        <v>0</v>
      </c>
      <c r="C79" s="124">
        <f>MAART!S78</f>
        <v>0</v>
      </c>
      <c r="D79" s="176" t="e">
        <f>MAART!T78</f>
        <v>#REF!</v>
      </c>
      <c r="E79" s="120">
        <f>MAART!U78</f>
        <v>0</v>
      </c>
      <c r="F79" s="123">
        <f>MAART!V78</f>
        <v>0</v>
      </c>
      <c r="G79" s="123">
        <f>MAART!W78</f>
        <v>0</v>
      </c>
      <c r="H79" s="125">
        <f>MAART!X78</f>
        <v>0</v>
      </c>
      <c r="I79" s="126" t="e">
        <f>MAART!Y78</f>
        <v>#REF!</v>
      </c>
      <c r="J79" s="222" t="b">
        <f>IF(LEFT(MAART!L78,1)="V",MAART!R78+MAART!U78)</f>
        <v>0</v>
      </c>
      <c r="K79" s="241">
        <f>MAART!Z78</f>
        <v>0</v>
      </c>
      <c r="L79" s="242">
        <f>MAART!AB78</f>
        <v>0</v>
      </c>
    </row>
    <row r="80" spans="1:12" ht="12.75" customHeight="1" x14ac:dyDescent="0.2">
      <c r="A80" s="717"/>
      <c r="B80" s="160">
        <f>MAART!R79</f>
        <v>0</v>
      </c>
      <c r="C80" s="124">
        <f>MAART!S79</f>
        <v>0</v>
      </c>
      <c r="D80" s="176" t="e">
        <f>MAART!T79</f>
        <v>#REF!</v>
      </c>
      <c r="E80" s="120">
        <f>MAART!U79</f>
        <v>0</v>
      </c>
      <c r="F80" s="123">
        <f>MAART!V79</f>
        <v>0</v>
      </c>
      <c r="G80" s="123">
        <f>MAART!W79</f>
        <v>0</v>
      </c>
      <c r="H80" s="125">
        <f>MAART!X79</f>
        <v>0</v>
      </c>
      <c r="I80" s="126" t="e">
        <f>MAART!Y79</f>
        <v>#REF!</v>
      </c>
      <c r="J80" s="222" t="b">
        <f>IF(LEFT(MAART!L79,1)="V",MAART!R79+MAART!U79)</f>
        <v>0</v>
      </c>
      <c r="K80" s="241">
        <f>MAART!Z79</f>
        <v>0</v>
      </c>
      <c r="L80" s="242">
        <f>MAART!AB79</f>
        <v>0</v>
      </c>
    </row>
    <row r="81" spans="1:12" ht="13.5" customHeight="1" thickBot="1" x14ac:dyDescent="0.25">
      <c r="A81" s="718"/>
      <c r="B81" s="161">
        <f>MAART!R80</f>
        <v>0</v>
      </c>
      <c r="C81" s="131">
        <f>MAART!S80</f>
        <v>0</v>
      </c>
      <c r="D81" s="178" t="e">
        <f>MAART!T80</f>
        <v>#REF!</v>
      </c>
      <c r="E81" s="127">
        <f>MAART!U80</f>
        <v>0</v>
      </c>
      <c r="F81" s="130">
        <f>MAART!V80</f>
        <v>0</v>
      </c>
      <c r="G81" s="130">
        <f>MAART!W80</f>
        <v>0</v>
      </c>
      <c r="H81" s="132">
        <f>MAART!X80</f>
        <v>0</v>
      </c>
      <c r="I81" s="133" t="e">
        <f>MAART!Y80</f>
        <v>#REF!</v>
      </c>
      <c r="J81" s="224" t="b">
        <f>IF(LEFT(MAART!L80,1)="V",MAART!R80+MAART!U80)</f>
        <v>0</v>
      </c>
      <c r="K81" s="243">
        <f>MAART!Z80</f>
        <v>0</v>
      </c>
      <c r="L81" s="244">
        <f>MAART!AB80</f>
        <v>0</v>
      </c>
    </row>
    <row r="82" spans="1:12" ht="12.75" customHeight="1" x14ac:dyDescent="0.2">
      <c r="A82" s="716">
        <f>MAART!B81</f>
        <v>42809</v>
      </c>
      <c r="B82" s="169">
        <f>MAART!R81</f>
        <v>0</v>
      </c>
      <c r="C82" s="138">
        <f>MAART!S81</f>
        <v>0</v>
      </c>
      <c r="D82" s="179" t="e">
        <f>MAART!T81</f>
        <v>#REF!</v>
      </c>
      <c r="E82" s="134">
        <f>MAART!U81</f>
        <v>0</v>
      </c>
      <c r="F82" s="137">
        <f>MAART!V81</f>
        <v>0</v>
      </c>
      <c r="G82" s="137">
        <f>MAART!W81</f>
        <v>0</v>
      </c>
      <c r="H82" s="139">
        <f>MAART!X81</f>
        <v>0</v>
      </c>
      <c r="I82" s="140" t="e">
        <f>MAART!Y81</f>
        <v>#REF!</v>
      </c>
      <c r="J82" s="221" t="b">
        <f>IF(LEFT(MAART!L81,1)="V",MAART!R81+MAART!U81)</f>
        <v>0</v>
      </c>
      <c r="K82" s="239">
        <f>MAART!Z81</f>
        <v>0</v>
      </c>
      <c r="L82" s="240">
        <f>MAART!AB81</f>
        <v>0</v>
      </c>
    </row>
    <row r="83" spans="1:12" ht="12.75" customHeight="1" x14ac:dyDescent="0.2">
      <c r="A83" s="717"/>
      <c r="B83" s="160">
        <f>MAART!R82</f>
        <v>0</v>
      </c>
      <c r="C83" s="124">
        <f>MAART!S82</f>
        <v>0</v>
      </c>
      <c r="D83" s="176" t="e">
        <f>MAART!T82</f>
        <v>#REF!</v>
      </c>
      <c r="E83" s="120">
        <f>MAART!U82</f>
        <v>0</v>
      </c>
      <c r="F83" s="123">
        <f>MAART!V82</f>
        <v>0</v>
      </c>
      <c r="G83" s="123">
        <f>MAART!W82</f>
        <v>0</v>
      </c>
      <c r="H83" s="125">
        <f>MAART!X82</f>
        <v>0</v>
      </c>
      <c r="I83" s="126" t="e">
        <f>MAART!Y82</f>
        <v>#REF!</v>
      </c>
      <c r="J83" s="222" t="b">
        <f>IF(LEFT(MAART!L82,1)="V",MAART!R82+MAART!U82)</f>
        <v>0</v>
      </c>
      <c r="K83" s="241">
        <f>MAART!Z82</f>
        <v>0</v>
      </c>
      <c r="L83" s="242">
        <f>MAART!AB82</f>
        <v>0</v>
      </c>
    </row>
    <row r="84" spans="1:12" ht="12.75" customHeight="1" x14ac:dyDescent="0.2">
      <c r="A84" s="717"/>
      <c r="B84" s="160">
        <f>MAART!R83</f>
        <v>0</v>
      </c>
      <c r="C84" s="124">
        <f>MAART!S83</f>
        <v>0</v>
      </c>
      <c r="D84" s="176" t="e">
        <f>MAART!T83</f>
        <v>#REF!</v>
      </c>
      <c r="E84" s="120">
        <f>MAART!U83</f>
        <v>0</v>
      </c>
      <c r="F84" s="123">
        <f>MAART!V83</f>
        <v>0</v>
      </c>
      <c r="G84" s="123">
        <f>MAART!W83</f>
        <v>0</v>
      </c>
      <c r="H84" s="125">
        <f>MAART!X83</f>
        <v>0</v>
      </c>
      <c r="I84" s="126" t="e">
        <f>MAART!Y83</f>
        <v>#REF!</v>
      </c>
      <c r="J84" s="222" t="b">
        <f>IF(LEFT(MAART!L83,1)="V",MAART!R83+MAART!U83)</f>
        <v>0</v>
      </c>
      <c r="K84" s="241">
        <f>MAART!Z83</f>
        <v>0</v>
      </c>
      <c r="L84" s="242">
        <f>MAART!AB83</f>
        <v>0</v>
      </c>
    </row>
    <row r="85" spans="1:12" ht="12.75" customHeight="1" x14ac:dyDescent="0.2">
      <c r="A85" s="717"/>
      <c r="B85" s="160">
        <f>MAART!R84</f>
        <v>0</v>
      </c>
      <c r="C85" s="124">
        <f>MAART!S84</f>
        <v>0</v>
      </c>
      <c r="D85" s="176" t="e">
        <f>MAART!T84</f>
        <v>#REF!</v>
      </c>
      <c r="E85" s="120">
        <f>MAART!U84</f>
        <v>0</v>
      </c>
      <c r="F85" s="123">
        <f>MAART!V84</f>
        <v>0</v>
      </c>
      <c r="G85" s="123">
        <f>MAART!W84</f>
        <v>0</v>
      </c>
      <c r="H85" s="125">
        <f>MAART!X84</f>
        <v>0</v>
      </c>
      <c r="I85" s="126" t="e">
        <f>MAART!Y84</f>
        <v>#REF!</v>
      </c>
      <c r="J85" s="222" t="b">
        <f>IF(LEFT(MAART!L84,1)="V",MAART!R84+MAART!U84)</f>
        <v>0</v>
      </c>
      <c r="K85" s="241">
        <f>MAART!Z84</f>
        <v>0</v>
      </c>
      <c r="L85" s="242">
        <f>MAART!AB84</f>
        <v>0</v>
      </c>
    </row>
    <row r="86" spans="1:12" ht="13.5" customHeight="1" thickBot="1" x14ac:dyDescent="0.25">
      <c r="A86" s="718"/>
      <c r="B86" s="168">
        <f>MAART!R85</f>
        <v>0</v>
      </c>
      <c r="C86" s="145">
        <f>MAART!S85</f>
        <v>0</v>
      </c>
      <c r="D86" s="177" t="e">
        <f>MAART!T85</f>
        <v>#REF!</v>
      </c>
      <c r="E86" s="141">
        <f>MAART!U85</f>
        <v>0</v>
      </c>
      <c r="F86" s="144">
        <f>MAART!V85</f>
        <v>0</v>
      </c>
      <c r="G86" s="144">
        <f>MAART!W85</f>
        <v>0</v>
      </c>
      <c r="H86" s="146">
        <f>MAART!X85</f>
        <v>0</v>
      </c>
      <c r="I86" s="147" t="e">
        <f>MAART!Y85</f>
        <v>#REF!</v>
      </c>
      <c r="J86" s="224" t="b">
        <f>IF(LEFT(MAART!L85,1)="V",MAART!R85+MAART!U85)</f>
        <v>0</v>
      </c>
      <c r="K86" s="243">
        <f>MAART!Z85</f>
        <v>0</v>
      </c>
      <c r="L86" s="244">
        <f>MAART!AB85</f>
        <v>0</v>
      </c>
    </row>
    <row r="87" spans="1:12" ht="12.75" customHeight="1" x14ac:dyDescent="0.2">
      <c r="A87" s="716">
        <f>MAART!B86</f>
        <v>42810</v>
      </c>
      <c r="B87" s="159">
        <f>MAART!R86</f>
        <v>0</v>
      </c>
      <c r="C87" s="117">
        <f>MAART!S86</f>
        <v>0</v>
      </c>
      <c r="D87" s="175" t="e">
        <f>MAART!T86</f>
        <v>#REF!</v>
      </c>
      <c r="E87" s="113">
        <f>MAART!U86</f>
        <v>0</v>
      </c>
      <c r="F87" s="116">
        <f>MAART!V86</f>
        <v>0</v>
      </c>
      <c r="G87" s="116">
        <f>MAART!W86</f>
        <v>0</v>
      </c>
      <c r="H87" s="118">
        <f>MAART!X86</f>
        <v>0</v>
      </c>
      <c r="I87" s="119" t="e">
        <f>MAART!Y86</f>
        <v>#REF!</v>
      </c>
      <c r="J87" s="225" t="b">
        <f>IF(LEFT(MAART!L86,1)="V",MAART!R86+MAART!U86)</f>
        <v>0</v>
      </c>
      <c r="K87" s="247">
        <f>MAART!Z86</f>
        <v>0</v>
      </c>
      <c r="L87" s="248">
        <f>MAART!AB86</f>
        <v>0</v>
      </c>
    </row>
    <row r="88" spans="1:12" ht="12.75" customHeight="1" x14ac:dyDescent="0.2">
      <c r="A88" s="717"/>
      <c r="B88" s="160">
        <f>MAART!R87</f>
        <v>0</v>
      </c>
      <c r="C88" s="124">
        <f>MAART!S87</f>
        <v>0</v>
      </c>
      <c r="D88" s="176" t="e">
        <f>MAART!T87</f>
        <v>#REF!</v>
      </c>
      <c r="E88" s="120">
        <f>MAART!U87</f>
        <v>0</v>
      </c>
      <c r="F88" s="123">
        <f>MAART!V87</f>
        <v>0</v>
      </c>
      <c r="G88" s="123">
        <f>MAART!W87</f>
        <v>0</v>
      </c>
      <c r="H88" s="125">
        <f>MAART!X87</f>
        <v>0</v>
      </c>
      <c r="I88" s="126" t="e">
        <f>MAART!Y87</f>
        <v>#REF!</v>
      </c>
      <c r="J88" s="222" t="b">
        <f>IF(LEFT(MAART!L87,1)="V",MAART!R87+MAART!U87)</f>
        <v>0</v>
      </c>
      <c r="K88" s="241">
        <f>MAART!Z87</f>
        <v>0</v>
      </c>
      <c r="L88" s="242">
        <f>MAART!AB87</f>
        <v>0</v>
      </c>
    </row>
    <row r="89" spans="1:12" ht="12.75" customHeight="1" x14ac:dyDescent="0.2">
      <c r="A89" s="717"/>
      <c r="B89" s="160">
        <f>MAART!R88</f>
        <v>0</v>
      </c>
      <c r="C89" s="124">
        <f>MAART!S88</f>
        <v>0</v>
      </c>
      <c r="D89" s="176" t="e">
        <f>MAART!T88</f>
        <v>#REF!</v>
      </c>
      <c r="E89" s="120">
        <f>MAART!U88</f>
        <v>0</v>
      </c>
      <c r="F89" s="123">
        <f>MAART!V88</f>
        <v>0</v>
      </c>
      <c r="G89" s="123">
        <f>MAART!W88</f>
        <v>0</v>
      </c>
      <c r="H89" s="125">
        <f>MAART!X88</f>
        <v>0</v>
      </c>
      <c r="I89" s="126" t="e">
        <f>MAART!Y88</f>
        <v>#REF!</v>
      </c>
      <c r="J89" s="222" t="b">
        <f>IF(LEFT(MAART!L88,1)="V",MAART!R88+MAART!U88)</f>
        <v>0</v>
      </c>
      <c r="K89" s="241">
        <f>MAART!Z88</f>
        <v>0</v>
      </c>
      <c r="L89" s="242">
        <f>MAART!AB88</f>
        <v>0</v>
      </c>
    </row>
    <row r="90" spans="1:12" ht="12.75" customHeight="1" x14ac:dyDescent="0.2">
      <c r="A90" s="717"/>
      <c r="B90" s="160">
        <f>MAART!R89</f>
        <v>0</v>
      </c>
      <c r="C90" s="124">
        <f>MAART!S89</f>
        <v>0</v>
      </c>
      <c r="D90" s="176" t="e">
        <f>MAART!T89</f>
        <v>#REF!</v>
      </c>
      <c r="E90" s="120">
        <f>MAART!U89</f>
        <v>0</v>
      </c>
      <c r="F90" s="123">
        <f>MAART!V89</f>
        <v>0</v>
      </c>
      <c r="G90" s="123">
        <f>MAART!W89</f>
        <v>0</v>
      </c>
      <c r="H90" s="125">
        <f>MAART!X89</f>
        <v>0</v>
      </c>
      <c r="I90" s="126" t="e">
        <f>MAART!Y89</f>
        <v>#REF!</v>
      </c>
      <c r="J90" s="222" t="b">
        <f>IF(LEFT(MAART!L89,1)="V",MAART!R89+MAART!U89)</f>
        <v>0</v>
      </c>
      <c r="K90" s="241">
        <f>MAART!Z89</f>
        <v>0</v>
      </c>
      <c r="L90" s="242">
        <f>MAART!AB89</f>
        <v>0</v>
      </c>
    </row>
    <row r="91" spans="1:12" ht="13.5" customHeight="1" thickBot="1" x14ac:dyDescent="0.25">
      <c r="A91" s="718"/>
      <c r="B91" s="161">
        <f>MAART!R90</f>
        <v>0</v>
      </c>
      <c r="C91" s="131">
        <f>MAART!S90</f>
        <v>0</v>
      </c>
      <c r="D91" s="178" t="e">
        <f>MAART!T90</f>
        <v>#REF!</v>
      </c>
      <c r="E91" s="127">
        <f>MAART!U90</f>
        <v>0</v>
      </c>
      <c r="F91" s="130">
        <f>MAART!V90</f>
        <v>0</v>
      </c>
      <c r="G91" s="130">
        <f>MAART!W90</f>
        <v>0</v>
      </c>
      <c r="H91" s="132">
        <f>MAART!X90</f>
        <v>0</v>
      </c>
      <c r="I91" s="133" t="e">
        <f>MAART!Y90</f>
        <v>#REF!</v>
      </c>
      <c r="J91" s="223" t="b">
        <f>IF(LEFT(MAART!L90,1)="V",MAART!R90+MAART!U90)</f>
        <v>0</v>
      </c>
      <c r="K91" s="245">
        <f>MAART!Z90</f>
        <v>0</v>
      </c>
      <c r="L91" s="246">
        <f>MAART!AB90</f>
        <v>0</v>
      </c>
    </row>
    <row r="92" spans="1:12" ht="12.75" customHeight="1" x14ac:dyDescent="0.2">
      <c r="A92" s="716">
        <f>MAART!B91</f>
        <v>42811</v>
      </c>
      <c r="B92" s="159">
        <f>MAART!R91</f>
        <v>0</v>
      </c>
      <c r="C92" s="117">
        <f>MAART!S91</f>
        <v>0</v>
      </c>
      <c r="D92" s="175" t="e">
        <f>MAART!T91</f>
        <v>#REF!</v>
      </c>
      <c r="E92" s="113">
        <f>MAART!U91</f>
        <v>0</v>
      </c>
      <c r="F92" s="116">
        <f>MAART!V91</f>
        <v>0</v>
      </c>
      <c r="G92" s="116">
        <f>MAART!W91</f>
        <v>0</v>
      </c>
      <c r="H92" s="118">
        <f>MAART!X91</f>
        <v>0</v>
      </c>
      <c r="I92" s="119" t="e">
        <f>MAART!Y91</f>
        <v>#REF!</v>
      </c>
      <c r="J92" s="221" t="b">
        <f>IF(LEFT(MAART!L91,1)="V",MAART!R91+MAART!U91)</f>
        <v>0</v>
      </c>
      <c r="K92" s="239">
        <f>MAART!Z91</f>
        <v>0</v>
      </c>
      <c r="L92" s="240">
        <f>MAART!AB91</f>
        <v>0</v>
      </c>
    </row>
    <row r="93" spans="1:12" ht="12.75" customHeight="1" x14ac:dyDescent="0.2">
      <c r="A93" s="717"/>
      <c r="B93" s="160">
        <f>MAART!R92</f>
        <v>0</v>
      </c>
      <c r="C93" s="124">
        <f>MAART!S92</f>
        <v>0</v>
      </c>
      <c r="D93" s="176" t="e">
        <f>MAART!T92</f>
        <v>#REF!</v>
      </c>
      <c r="E93" s="120">
        <f>MAART!U92</f>
        <v>0</v>
      </c>
      <c r="F93" s="123">
        <f>MAART!V92</f>
        <v>0</v>
      </c>
      <c r="G93" s="123">
        <f>MAART!W92</f>
        <v>0</v>
      </c>
      <c r="H93" s="125">
        <f>MAART!X92</f>
        <v>0</v>
      </c>
      <c r="I93" s="126" t="e">
        <f>MAART!Y92</f>
        <v>#REF!</v>
      </c>
      <c r="J93" s="222" t="b">
        <f>IF(LEFT(MAART!L92,1)="V",MAART!R92+MAART!U92)</f>
        <v>0</v>
      </c>
      <c r="K93" s="241">
        <f>MAART!Z92</f>
        <v>0</v>
      </c>
      <c r="L93" s="242">
        <f>MAART!AB92</f>
        <v>0</v>
      </c>
    </row>
    <row r="94" spans="1:12" ht="12.75" customHeight="1" x14ac:dyDescent="0.2">
      <c r="A94" s="717"/>
      <c r="B94" s="160">
        <f>MAART!R93</f>
        <v>0</v>
      </c>
      <c r="C94" s="124">
        <f>MAART!S93</f>
        <v>0</v>
      </c>
      <c r="D94" s="176" t="e">
        <f>MAART!T93</f>
        <v>#REF!</v>
      </c>
      <c r="E94" s="120">
        <f>MAART!U93</f>
        <v>0</v>
      </c>
      <c r="F94" s="123">
        <f>MAART!V93</f>
        <v>0</v>
      </c>
      <c r="G94" s="123">
        <f>MAART!W93</f>
        <v>0</v>
      </c>
      <c r="H94" s="125">
        <f>MAART!X93</f>
        <v>0</v>
      </c>
      <c r="I94" s="126" t="e">
        <f>MAART!Y93</f>
        <v>#REF!</v>
      </c>
      <c r="J94" s="222" t="b">
        <f>IF(LEFT(MAART!L93,1)="V",MAART!R93+MAART!U93)</f>
        <v>0</v>
      </c>
      <c r="K94" s="241">
        <f>MAART!Z93</f>
        <v>0</v>
      </c>
      <c r="L94" s="242">
        <f>MAART!AB93</f>
        <v>0</v>
      </c>
    </row>
    <row r="95" spans="1:12" ht="12.75" customHeight="1" x14ac:dyDescent="0.2">
      <c r="A95" s="717"/>
      <c r="B95" s="160">
        <f>MAART!R94</f>
        <v>0</v>
      </c>
      <c r="C95" s="124">
        <f>MAART!S94</f>
        <v>0</v>
      </c>
      <c r="D95" s="176" t="e">
        <f>MAART!T94</f>
        <v>#REF!</v>
      </c>
      <c r="E95" s="120">
        <f>MAART!U94</f>
        <v>0</v>
      </c>
      <c r="F95" s="123">
        <f>MAART!V94</f>
        <v>0</v>
      </c>
      <c r="G95" s="123">
        <f>MAART!W94</f>
        <v>0</v>
      </c>
      <c r="H95" s="125">
        <f>MAART!X94</f>
        <v>0</v>
      </c>
      <c r="I95" s="126" t="e">
        <f>MAART!Y94</f>
        <v>#REF!</v>
      </c>
      <c r="J95" s="222" t="b">
        <f>IF(LEFT(MAART!L94,1)="V",MAART!R94+MAART!U94)</f>
        <v>0</v>
      </c>
      <c r="K95" s="241">
        <f>MAART!Z94</f>
        <v>0</v>
      </c>
      <c r="L95" s="242">
        <f>MAART!AB94</f>
        <v>0</v>
      </c>
    </row>
    <row r="96" spans="1:12" ht="13.5" customHeight="1" thickBot="1" x14ac:dyDescent="0.25">
      <c r="A96" s="718"/>
      <c r="B96" s="161">
        <f>MAART!R95</f>
        <v>0</v>
      </c>
      <c r="C96" s="131">
        <f>MAART!S95</f>
        <v>0</v>
      </c>
      <c r="D96" s="178" t="e">
        <f>MAART!T95</f>
        <v>#REF!</v>
      </c>
      <c r="E96" s="127">
        <f>MAART!U95</f>
        <v>0</v>
      </c>
      <c r="F96" s="130">
        <f>MAART!V95</f>
        <v>0</v>
      </c>
      <c r="G96" s="130">
        <f>MAART!W95</f>
        <v>0</v>
      </c>
      <c r="H96" s="132">
        <f>MAART!X95</f>
        <v>0</v>
      </c>
      <c r="I96" s="133" t="e">
        <f>MAART!Y95</f>
        <v>#REF!</v>
      </c>
      <c r="J96" s="224" t="b">
        <f>IF(LEFT(MAART!L95,1)="V",MAART!R95+MAART!U95)</f>
        <v>0</v>
      </c>
      <c r="K96" s="243">
        <f>MAART!Z95</f>
        <v>0</v>
      </c>
      <c r="L96" s="244">
        <f>MAART!AB95</f>
        <v>0</v>
      </c>
    </row>
    <row r="97" spans="1:12" ht="12.75" customHeight="1" x14ac:dyDescent="0.2">
      <c r="A97" s="716">
        <f>MAART!B96</f>
        <v>42812</v>
      </c>
      <c r="B97" s="159">
        <f>MAART!R96</f>
        <v>0</v>
      </c>
      <c r="C97" s="117">
        <f>MAART!S96</f>
        <v>0</v>
      </c>
      <c r="D97" s="175" t="e">
        <f>MAART!T96</f>
        <v>#REF!</v>
      </c>
      <c r="E97" s="113">
        <f>MAART!U96</f>
        <v>0</v>
      </c>
      <c r="F97" s="116">
        <f>MAART!V96</f>
        <v>0</v>
      </c>
      <c r="G97" s="116">
        <f>MAART!W96</f>
        <v>0</v>
      </c>
      <c r="H97" s="118">
        <f>MAART!X96</f>
        <v>0</v>
      </c>
      <c r="I97" s="119" t="e">
        <f>MAART!Y96</f>
        <v>#REF!</v>
      </c>
      <c r="J97" s="221" t="b">
        <f>IF(LEFT(MAART!L96,1)="V",MAART!R96+MAART!U96)</f>
        <v>0</v>
      </c>
      <c r="K97" s="239">
        <f>MAART!Z96</f>
        <v>0</v>
      </c>
      <c r="L97" s="240">
        <f>MAART!AB96</f>
        <v>0</v>
      </c>
    </row>
    <row r="98" spans="1:12" ht="12.75" customHeight="1" x14ac:dyDescent="0.2">
      <c r="A98" s="717"/>
      <c r="B98" s="160">
        <f>MAART!R97</f>
        <v>0</v>
      </c>
      <c r="C98" s="124">
        <f>MAART!S97</f>
        <v>0</v>
      </c>
      <c r="D98" s="176" t="e">
        <f>MAART!T97</f>
        <v>#REF!</v>
      </c>
      <c r="E98" s="120">
        <f>MAART!U97</f>
        <v>0</v>
      </c>
      <c r="F98" s="123">
        <f>MAART!V97</f>
        <v>0</v>
      </c>
      <c r="G98" s="123">
        <f>MAART!W97</f>
        <v>0</v>
      </c>
      <c r="H98" s="125">
        <f>MAART!X97</f>
        <v>0</v>
      </c>
      <c r="I98" s="126" t="e">
        <f>MAART!Y97</f>
        <v>#REF!</v>
      </c>
      <c r="J98" s="222" t="b">
        <f>IF(LEFT(MAART!L97,1)="V",MAART!R97+MAART!U97)</f>
        <v>0</v>
      </c>
      <c r="K98" s="241">
        <f>MAART!Z97</f>
        <v>0</v>
      </c>
      <c r="L98" s="242">
        <f>MAART!AB97</f>
        <v>0</v>
      </c>
    </row>
    <row r="99" spans="1:12" ht="12.75" customHeight="1" x14ac:dyDescent="0.2">
      <c r="A99" s="717"/>
      <c r="B99" s="160">
        <f>MAART!R98</f>
        <v>0</v>
      </c>
      <c r="C99" s="124">
        <f>MAART!S98</f>
        <v>0</v>
      </c>
      <c r="D99" s="176" t="e">
        <f>MAART!T98</f>
        <v>#REF!</v>
      </c>
      <c r="E99" s="120">
        <f>MAART!U98</f>
        <v>0</v>
      </c>
      <c r="F99" s="123">
        <f>MAART!V98</f>
        <v>0</v>
      </c>
      <c r="G99" s="123">
        <f>MAART!W98</f>
        <v>0</v>
      </c>
      <c r="H99" s="125">
        <f>MAART!X98</f>
        <v>0</v>
      </c>
      <c r="I99" s="126" t="e">
        <f>MAART!Y98</f>
        <v>#REF!</v>
      </c>
      <c r="J99" s="222" t="b">
        <f>IF(LEFT(MAART!L98,1)="V",MAART!R98+MAART!U98)</f>
        <v>0</v>
      </c>
      <c r="K99" s="241">
        <f>MAART!Z98</f>
        <v>0</v>
      </c>
      <c r="L99" s="242">
        <f>MAART!AB98</f>
        <v>0</v>
      </c>
    </row>
    <row r="100" spans="1:12" ht="12.75" customHeight="1" x14ac:dyDescent="0.2">
      <c r="A100" s="717"/>
      <c r="B100" s="160">
        <f>MAART!R99</f>
        <v>0</v>
      </c>
      <c r="C100" s="124">
        <f>MAART!S99</f>
        <v>0</v>
      </c>
      <c r="D100" s="176" t="e">
        <f>MAART!T99</f>
        <v>#REF!</v>
      </c>
      <c r="E100" s="120">
        <f>MAART!U99</f>
        <v>0</v>
      </c>
      <c r="F100" s="123">
        <f>MAART!V99</f>
        <v>0</v>
      </c>
      <c r="G100" s="123">
        <f>MAART!W99</f>
        <v>0</v>
      </c>
      <c r="H100" s="125">
        <f>MAART!X99</f>
        <v>0</v>
      </c>
      <c r="I100" s="126" t="e">
        <f>MAART!Y99</f>
        <v>#REF!</v>
      </c>
      <c r="J100" s="222" t="b">
        <f>IF(LEFT(MAART!L99,1)="V",MAART!R99+MAART!U99)</f>
        <v>0</v>
      </c>
      <c r="K100" s="241">
        <f>MAART!Z99</f>
        <v>0</v>
      </c>
      <c r="L100" s="242">
        <f>MAART!AB99</f>
        <v>0</v>
      </c>
    </row>
    <row r="101" spans="1:12" ht="13.5" customHeight="1" thickBot="1" x14ac:dyDescent="0.25">
      <c r="A101" s="718"/>
      <c r="B101" s="161">
        <f>MAART!R100</f>
        <v>0</v>
      </c>
      <c r="C101" s="131">
        <f>MAART!S100</f>
        <v>0</v>
      </c>
      <c r="D101" s="178" t="e">
        <f>MAART!T100</f>
        <v>#REF!</v>
      </c>
      <c r="E101" s="127">
        <f>MAART!U100</f>
        <v>0</v>
      </c>
      <c r="F101" s="130">
        <f>MAART!V100</f>
        <v>0</v>
      </c>
      <c r="G101" s="130">
        <f>MAART!W100</f>
        <v>0</v>
      </c>
      <c r="H101" s="132">
        <f>MAART!X100</f>
        <v>0</v>
      </c>
      <c r="I101" s="133" t="e">
        <f>MAART!Y100</f>
        <v>#REF!</v>
      </c>
      <c r="J101" s="224" t="b">
        <f>IF(LEFT(MAART!L100,1)="V",MAART!R100+MAART!U100)</f>
        <v>0</v>
      </c>
      <c r="K101" s="243">
        <f>MAART!Z100</f>
        <v>0</v>
      </c>
      <c r="L101" s="244">
        <f>MAART!AB100</f>
        <v>0</v>
      </c>
    </row>
    <row r="102" spans="1:12" ht="12.75" customHeight="1" x14ac:dyDescent="0.2">
      <c r="A102" s="716">
        <f>MAART!B101</f>
        <v>42813</v>
      </c>
      <c r="B102" s="169">
        <f>MAART!R101</f>
        <v>0</v>
      </c>
      <c r="C102" s="138">
        <f>MAART!S101</f>
        <v>0</v>
      </c>
      <c r="D102" s="179" t="e">
        <f>MAART!T101</f>
        <v>#REF!</v>
      </c>
      <c r="E102" s="134">
        <f>MAART!U101</f>
        <v>0</v>
      </c>
      <c r="F102" s="137">
        <f>MAART!V101</f>
        <v>0</v>
      </c>
      <c r="G102" s="137">
        <f>MAART!W101</f>
        <v>0</v>
      </c>
      <c r="H102" s="139">
        <f>MAART!X101</f>
        <v>0</v>
      </c>
      <c r="I102" s="140" t="e">
        <f>MAART!Y101</f>
        <v>#REF!</v>
      </c>
      <c r="J102" s="221" t="b">
        <f>IF(LEFT(MAART!L101,1)="V",MAART!R101+MAART!U101)</f>
        <v>0</v>
      </c>
      <c r="K102" s="239">
        <f>MAART!Z101</f>
        <v>0</v>
      </c>
      <c r="L102" s="240">
        <f>MAART!AB101</f>
        <v>0</v>
      </c>
    </row>
    <row r="103" spans="1:12" ht="12.75" customHeight="1" x14ac:dyDescent="0.2">
      <c r="A103" s="717"/>
      <c r="B103" s="160">
        <f>MAART!R102</f>
        <v>0</v>
      </c>
      <c r="C103" s="124">
        <f>MAART!S102</f>
        <v>0</v>
      </c>
      <c r="D103" s="176" t="e">
        <f>MAART!T102</f>
        <v>#REF!</v>
      </c>
      <c r="E103" s="120">
        <f>MAART!U102</f>
        <v>0</v>
      </c>
      <c r="F103" s="123">
        <f>MAART!V102</f>
        <v>0</v>
      </c>
      <c r="G103" s="123">
        <f>MAART!W102</f>
        <v>0</v>
      </c>
      <c r="H103" s="125">
        <f>MAART!X102</f>
        <v>0</v>
      </c>
      <c r="I103" s="126" t="e">
        <f>MAART!Y102</f>
        <v>#REF!</v>
      </c>
      <c r="J103" s="222" t="b">
        <f>IF(LEFT(MAART!L102,1)="V",MAART!R102+MAART!U102)</f>
        <v>0</v>
      </c>
      <c r="K103" s="241">
        <f>MAART!Z102</f>
        <v>0</v>
      </c>
      <c r="L103" s="242">
        <f>MAART!AB102</f>
        <v>0</v>
      </c>
    </row>
    <row r="104" spans="1:12" ht="12.75" customHeight="1" x14ac:dyDescent="0.2">
      <c r="A104" s="717"/>
      <c r="B104" s="160">
        <f>MAART!R103</f>
        <v>0</v>
      </c>
      <c r="C104" s="124">
        <f>MAART!S103</f>
        <v>0</v>
      </c>
      <c r="D104" s="176" t="e">
        <f>MAART!T103</f>
        <v>#REF!</v>
      </c>
      <c r="E104" s="120">
        <f>MAART!U103</f>
        <v>0</v>
      </c>
      <c r="F104" s="123">
        <f>MAART!V103</f>
        <v>0</v>
      </c>
      <c r="G104" s="123">
        <f>MAART!W103</f>
        <v>0</v>
      </c>
      <c r="H104" s="125">
        <f>MAART!X103</f>
        <v>0</v>
      </c>
      <c r="I104" s="126" t="e">
        <f>MAART!Y103</f>
        <v>#REF!</v>
      </c>
      <c r="J104" s="222" t="b">
        <f>IF(LEFT(MAART!L103,1)="V",MAART!R103+MAART!U103)</f>
        <v>0</v>
      </c>
      <c r="K104" s="241">
        <f>MAART!Z103</f>
        <v>0</v>
      </c>
      <c r="L104" s="242">
        <f>MAART!AB103</f>
        <v>0</v>
      </c>
    </row>
    <row r="105" spans="1:12" ht="12.75" customHeight="1" x14ac:dyDescent="0.2">
      <c r="A105" s="717"/>
      <c r="B105" s="160">
        <f>MAART!R104</f>
        <v>0</v>
      </c>
      <c r="C105" s="124">
        <f>MAART!S104</f>
        <v>0</v>
      </c>
      <c r="D105" s="176" t="e">
        <f>MAART!T104</f>
        <v>#REF!</v>
      </c>
      <c r="E105" s="120">
        <f>MAART!U104</f>
        <v>0</v>
      </c>
      <c r="F105" s="123">
        <f>MAART!V104</f>
        <v>0</v>
      </c>
      <c r="G105" s="123">
        <f>MAART!W104</f>
        <v>0</v>
      </c>
      <c r="H105" s="125">
        <f>MAART!X104</f>
        <v>0</v>
      </c>
      <c r="I105" s="126" t="e">
        <f>MAART!Y104</f>
        <v>#REF!</v>
      </c>
      <c r="J105" s="222" t="b">
        <f>IF(LEFT(MAART!L104,1)="V",MAART!R104+MAART!U104)</f>
        <v>0</v>
      </c>
      <c r="K105" s="241">
        <f>MAART!Z104</f>
        <v>0</v>
      </c>
      <c r="L105" s="242">
        <f>MAART!AB104</f>
        <v>0</v>
      </c>
    </row>
    <row r="106" spans="1:12" ht="13.5" customHeight="1" thickBot="1" x14ac:dyDescent="0.25">
      <c r="A106" s="718"/>
      <c r="B106" s="168">
        <f>MAART!R105</f>
        <v>0</v>
      </c>
      <c r="C106" s="145">
        <f>MAART!S105</f>
        <v>0</v>
      </c>
      <c r="D106" s="177" t="e">
        <f>MAART!T105</f>
        <v>#REF!</v>
      </c>
      <c r="E106" s="141">
        <f>MAART!U105</f>
        <v>0</v>
      </c>
      <c r="F106" s="144">
        <f>MAART!V105</f>
        <v>0</v>
      </c>
      <c r="G106" s="144">
        <f>MAART!W105</f>
        <v>0</v>
      </c>
      <c r="H106" s="146">
        <f>MAART!X105</f>
        <v>0</v>
      </c>
      <c r="I106" s="147" t="e">
        <f>MAART!Y105</f>
        <v>#REF!</v>
      </c>
      <c r="J106" s="224" t="b">
        <f>IF(LEFT(MAART!L105,1)="V",MAART!R105+MAART!U105)</f>
        <v>0</v>
      </c>
      <c r="K106" s="243">
        <f>MAART!Z105</f>
        <v>0</v>
      </c>
      <c r="L106" s="244">
        <f>MAART!AB105</f>
        <v>0</v>
      </c>
    </row>
    <row r="107" spans="1:12" ht="12.75" customHeight="1" x14ac:dyDescent="0.2">
      <c r="A107" s="716">
        <f>MAART!B106</f>
        <v>42814</v>
      </c>
      <c r="B107" s="159">
        <f>MAART!R106</f>
        <v>0</v>
      </c>
      <c r="C107" s="117">
        <f>MAART!S106</f>
        <v>0</v>
      </c>
      <c r="D107" s="175" t="e">
        <f>MAART!T106</f>
        <v>#REF!</v>
      </c>
      <c r="E107" s="113">
        <f>MAART!U106</f>
        <v>0</v>
      </c>
      <c r="F107" s="116">
        <f>MAART!V106</f>
        <v>0</v>
      </c>
      <c r="G107" s="116">
        <f>MAART!W106</f>
        <v>0</v>
      </c>
      <c r="H107" s="118">
        <f>MAART!X106</f>
        <v>0</v>
      </c>
      <c r="I107" s="119" t="e">
        <f>MAART!Y106</f>
        <v>#REF!</v>
      </c>
      <c r="J107" s="225" t="b">
        <f>IF(LEFT(MAART!L106,1)="V",MAART!R106+MAART!U106)</f>
        <v>0</v>
      </c>
      <c r="K107" s="247">
        <f>MAART!Z106</f>
        <v>0</v>
      </c>
      <c r="L107" s="248">
        <f>MAART!AB106</f>
        <v>0</v>
      </c>
    </row>
    <row r="108" spans="1:12" ht="12.75" customHeight="1" x14ac:dyDescent="0.2">
      <c r="A108" s="717"/>
      <c r="B108" s="160">
        <f>MAART!R107</f>
        <v>0</v>
      </c>
      <c r="C108" s="124">
        <f>MAART!S107</f>
        <v>0</v>
      </c>
      <c r="D108" s="176" t="e">
        <f>MAART!T107</f>
        <v>#REF!</v>
      </c>
      <c r="E108" s="120">
        <f>MAART!U107</f>
        <v>0</v>
      </c>
      <c r="F108" s="123">
        <f>MAART!V107</f>
        <v>0</v>
      </c>
      <c r="G108" s="123">
        <f>MAART!W107</f>
        <v>0</v>
      </c>
      <c r="H108" s="125">
        <f>MAART!X107</f>
        <v>0</v>
      </c>
      <c r="I108" s="126" t="e">
        <f>MAART!Y107</f>
        <v>#REF!</v>
      </c>
      <c r="J108" s="222" t="b">
        <f>IF(LEFT(MAART!L107,1)="V",MAART!R107+MAART!U107)</f>
        <v>0</v>
      </c>
      <c r="K108" s="241">
        <f>MAART!Z107</f>
        <v>0</v>
      </c>
      <c r="L108" s="242">
        <f>MAART!AB107</f>
        <v>0</v>
      </c>
    </row>
    <row r="109" spans="1:12" ht="12.75" customHeight="1" x14ac:dyDescent="0.2">
      <c r="A109" s="717"/>
      <c r="B109" s="160">
        <f>MAART!R108</f>
        <v>0</v>
      </c>
      <c r="C109" s="124">
        <f>MAART!S108</f>
        <v>0</v>
      </c>
      <c r="D109" s="176" t="e">
        <f>MAART!T108</f>
        <v>#REF!</v>
      </c>
      <c r="E109" s="120">
        <f>MAART!U108</f>
        <v>0</v>
      </c>
      <c r="F109" s="123">
        <f>MAART!V108</f>
        <v>0</v>
      </c>
      <c r="G109" s="123">
        <f>MAART!W108</f>
        <v>0</v>
      </c>
      <c r="H109" s="125">
        <f>MAART!X108</f>
        <v>0</v>
      </c>
      <c r="I109" s="126" t="e">
        <f>MAART!Y108</f>
        <v>#REF!</v>
      </c>
      <c r="J109" s="222" t="b">
        <f>IF(LEFT(MAART!L108,1)="V",MAART!R108+MAART!U108)</f>
        <v>0</v>
      </c>
      <c r="K109" s="241">
        <f>MAART!Z108</f>
        <v>0</v>
      </c>
      <c r="L109" s="242">
        <f>MAART!AB108</f>
        <v>0</v>
      </c>
    </row>
    <row r="110" spans="1:12" ht="12.75" customHeight="1" x14ac:dyDescent="0.2">
      <c r="A110" s="717"/>
      <c r="B110" s="160">
        <f>MAART!R109</f>
        <v>0</v>
      </c>
      <c r="C110" s="124">
        <f>MAART!S109</f>
        <v>0</v>
      </c>
      <c r="D110" s="176" t="e">
        <f>MAART!T109</f>
        <v>#REF!</v>
      </c>
      <c r="E110" s="120">
        <f>MAART!U109</f>
        <v>0</v>
      </c>
      <c r="F110" s="123">
        <f>MAART!V109</f>
        <v>0</v>
      </c>
      <c r="G110" s="123">
        <f>MAART!W109</f>
        <v>0</v>
      </c>
      <c r="H110" s="125">
        <f>MAART!X109</f>
        <v>0</v>
      </c>
      <c r="I110" s="126" t="e">
        <f>MAART!Y109</f>
        <v>#REF!</v>
      </c>
      <c r="J110" s="222" t="b">
        <f>IF(LEFT(MAART!L109,1)="V",MAART!R109+MAART!U109)</f>
        <v>0</v>
      </c>
      <c r="K110" s="241">
        <f>MAART!Z109</f>
        <v>0</v>
      </c>
      <c r="L110" s="242">
        <f>MAART!AB109</f>
        <v>0</v>
      </c>
    </row>
    <row r="111" spans="1:12" ht="13.5" customHeight="1" thickBot="1" x14ac:dyDescent="0.25">
      <c r="A111" s="718"/>
      <c r="B111" s="161">
        <f>MAART!R110</f>
        <v>0</v>
      </c>
      <c r="C111" s="131">
        <f>MAART!S110</f>
        <v>0</v>
      </c>
      <c r="D111" s="178" t="e">
        <f>MAART!T110</f>
        <v>#REF!</v>
      </c>
      <c r="E111" s="127">
        <f>MAART!U110</f>
        <v>0</v>
      </c>
      <c r="F111" s="130">
        <f>MAART!V110</f>
        <v>0</v>
      </c>
      <c r="G111" s="130">
        <f>MAART!W110</f>
        <v>0</v>
      </c>
      <c r="H111" s="132">
        <f>MAART!X110</f>
        <v>0</v>
      </c>
      <c r="I111" s="133" t="e">
        <f>MAART!Y110</f>
        <v>#REF!</v>
      </c>
      <c r="J111" s="223" t="b">
        <f>IF(LEFT(MAART!L110,1)="V",MAART!R110+MAART!U110)</f>
        <v>0</v>
      </c>
      <c r="K111" s="245">
        <f>MAART!Z110</f>
        <v>0</v>
      </c>
      <c r="L111" s="246">
        <f>MAART!AB110</f>
        <v>0</v>
      </c>
    </row>
    <row r="112" spans="1:12" ht="12.75" customHeight="1" x14ac:dyDescent="0.2">
      <c r="A112" s="716">
        <f>MAART!B111</f>
        <v>42815</v>
      </c>
      <c r="B112" s="159">
        <f>MAART!R111</f>
        <v>0</v>
      </c>
      <c r="C112" s="117">
        <f>MAART!S111</f>
        <v>0</v>
      </c>
      <c r="D112" s="175" t="e">
        <f>MAART!T111</f>
        <v>#REF!</v>
      </c>
      <c r="E112" s="113">
        <f>MAART!U111</f>
        <v>0</v>
      </c>
      <c r="F112" s="116">
        <f>MAART!V111</f>
        <v>0</v>
      </c>
      <c r="G112" s="116">
        <f>MAART!W111</f>
        <v>0</v>
      </c>
      <c r="H112" s="118">
        <f>MAART!X111</f>
        <v>0</v>
      </c>
      <c r="I112" s="119" t="e">
        <f>MAART!Y111</f>
        <v>#REF!</v>
      </c>
      <c r="J112" s="221" t="b">
        <f>IF(LEFT(MAART!L111,1)="V",MAART!R111+MAART!U111)</f>
        <v>0</v>
      </c>
      <c r="K112" s="239">
        <f>MAART!Z111</f>
        <v>0</v>
      </c>
      <c r="L112" s="240">
        <f>MAART!AB111</f>
        <v>0</v>
      </c>
    </row>
    <row r="113" spans="1:12" ht="12.75" customHeight="1" x14ac:dyDescent="0.2">
      <c r="A113" s="717"/>
      <c r="B113" s="160">
        <f>MAART!R112</f>
        <v>0</v>
      </c>
      <c r="C113" s="124">
        <f>MAART!S112</f>
        <v>0</v>
      </c>
      <c r="D113" s="176" t="e">
        <f>MAART!T112</f>
        <v>#REF!</v>
      </c>
      <c r="E113" s="120">
        <f>MAART!U112</f>
        <v>0</v>
      </c>
      <c r="F113" s="123">
        <f>MAART!V112</f>
        <v>0</v>
      </c>
      <c r="G113" s="123">
        <f>MAART!W112</f>
        <v>0</v>
      </c>
      <c r="H113" s="125">
        <f>MAART!X112</f>
        <v>0</v>
      </c>
      <c r="I113" s="126" t="e">
        <f>MAART!Y112</f>
        <v>#REF!</v>
      </c>
      <c r="J113" s="222" t="b">
        <f>IF(LEFT(MAART!L112,1)="V",MAART!R112+MAART!U112)</f>
        <v>0</v>
      </c>
      <c r="K113" s="241">
        <f>MAART!Z112</f>
        <v>0</v>
      </c>
      <c r="L113" s="242">
        <f>MAART!AB112</f>
        <v>0</v>
      </c>
    </row>
    <row r="114" spans="1:12" ht="12.75" customHeight="1" x14ac:dyDescent="0.2">
      <c r="A114" s="717"/>
      <c r="B114" s="160">
        <f>MAART!R113</f>
        <v>0</v>
      </c>
      <c r="C114" s="124">
        <f>MAART!S113</f>
        <v>0</v>
      </c>
      <c r="D114" s="176" t="e">
        <f>MAART!T113</f>
        <v>#REF!</v>
      </c>
      <c r="E114" s="120">
        <f>MAART!U113</f>
        <v>0</v>
      </c>
      <c r="F114" s="123">
        <f>MAART!V113</f>
        <v>0</v>
      </c>
      <c r="G114" s="123">
        <f>MAART!W113</f>
        <v>0</v>
      </c>
      <c r="H114" s="125">
        <f>MAART!X113</f>
        <v>0</v>
      </c>
      <c r="I114" s="126" t="e">
        <f>MAART!Y113</f>
        <v>#REF!</v>
      </c>
      <c r="J114" s="222" t="b">
        <f>IF(LEFT(MAART!L113,1)="V",MAART!R113+MAART!U113)</f>
        <v>0</v>
      </c>
      <c r="K114" s="241">
        <f>MAART!Z113</f>
        <v>0</v>
      </c>
      <c r="L114" s="242">
        <f>MAART!AB113</f>
        <v>0</v>
      </c>
    </row>
    <row r="115" spans="1:12" ht="12.75" customHeight="1" x14ac:dyDescent="0.2">
      <c r="A115" s="717"/>
      <c r="B115" s="160">
        <f>MAART!R114</f>
        <v>0</v>
      </c>
      <c r="C115" s="124">
        <f>MAART!S114</f>
        <v>0</v>
      </c>
      <c r="D115" s="176" t="e">
        <f>MAART!T114</f>
        <v>#REF!</v>
      </c>
      <c r="E115" s="120">
        <f>MAART!U114</f>
        <v>0</v>
      </c>
      <c r="F115" s="123">
        <f>MAART!V114</f>
        <v>0</v>
      </c>
      <c r="G115" s="123">
        <f>MAART!W114</f>
        <v>0</v>
      </c>
      <c r="H115" s="125">
        <f>MAART!X114</f>
        <v>0</v>
      </c>
      <c r="I115" s="126" t="e">
        <f>MAART!Y114</f>
        <v>#REF!</v>
      </c>
      <c r="J115" s="222" t="b">
        <f>IF(LEFT(MAART!L114,1)="V",MAART!R114+MAART!U114)</f>
        <v>0</v>
      </c>
      <c r="K115" s="241">
        <f>MAART!Z114</f>
        <v>0</v>
      </c>
      <c r="L115" s="242">
        <f>MAART!AB114</f>
        <v>0</v>
      </c>
    </row>
    <row r="116" spans="1:12" ht="13.5" customHeight="1" thickBot="1" x14ac:dyDescent="0.25">
      <c r="A116" s="718"/>
      <c r="B116" s="161">
        <f>MAART!R115</f>
        <v>0</v>
      </c>
      <c r="C116" s="131">
        <f>MAART!S115</f>
        <v>0</v>
      </c>
      <c r="D116" s="178" t="e">
        <f>MAART!T115</f>
        <v>#REF!</v>
      </c>
      <c r="E116" s="127">
        <f>MAART!U115</f>
        <v>0</v>
      </c>
      <c r="F116" s="130">
        <f>MAART!V115</f>
        <v>0</v>
      </c>
      <c r="G116" s="130">
        <f>MAART!W115</f>
        <v>0</v>
      </c>
      <c r="H116" s="132">
        <f>MAART!X115</f>
        <v>0</v>
      </c>
      <c r="I116" s="133" t="e">
        <f>MAART!Y115</f>
        <v>#REF!</v>
      </c>
      <c r="J116" s="224" t="b">
        <f>IF(LEFT(MAART!L115,1)="V",MAART!R115+MAART!U115)</f>
        <v>0</v>
      </c>
      <c r="K116" s="243">
        <f>MAART!Z115</f>
        <v>0</v>
      </c>
      <c r="L116" s="244">
        <f>MAART!AB115</f>
        <v>0</v>
      </c>
    </row>
    <row r="117" spans="1:12" ht="12.75" customHeight="1" x14ac:dyDescent="0.2">
      <c r="A117" s="716">
        <f>MAART!B116</f>
        <v>42816</v>
      </c>
      <c r="B117" s="159">
        <f>MAART!R116</f>
        <v>0</v>
      </c>
      <c r="C117" s="117">
        <f>MAART!S116</f>
        <v>0</v>
      </c>
      <c r="D117" s="175" t="e">
        <f>MAART!T116</f>
        <v>#REF!</v>
      </c>
      <c r="E117" s="113">
        <f>MAART!U116</f>
        <v>0</v>
      </c>
      <c r="F117" s="116">
        <f>MAART!V116</f>
        <v>0</v>
      </c>
      <c r="G117" s="116">
        <f>MAART!W116</f>
        <v>0</v>
      </c>
      <c r="H117" s="118">
        <f>MAART!X116</f>
        <v>0</v>
      </c>
      <c r="I117" s="119" t="e">
        <f>MAART!Y116</f>
        <v>#REF!</v>
      </c>
      <c r="J117" s="225" t="b">
        <f>IF(LEFT(MAART!L116,1)="V",MAART!R116+MAART!U116)</f>
        <v>0</v>
      </c>
      <c r="K117" s="247">
        <f>MAART!Z116</f>
        <v>0</v>
      </c>
      <c r="L117" s="248">
        <f>MAART!AB116</f>
        <v>0</v>
      </c>
    </row>
    <row r="118" spans="1:12" ht="12.75" customHeight="1" x14ac:dyDescent="0.2">
      <c r="A118" s="717"/>
      <c r="B118" s="160">
        <f>MAART!R117</f>
        <v>0</v>
      </c>
      <c r="C118" s="124">
        <f>MAART!S117</f>
        <v>0</v>
      </c>
      <c r="D118" s="176" t="e">
        <f>MAART!T117</f>
        <v>#REF!</v>
      </c>
      <c r="E118" s="120">
        <f>MAART!U117</f>
        <v>0</v>
      </c>
      <c r="F118" s="123">
        <f>MAART!V117</f>
        <v>0</v>
      </c>
      <c r="G118" s="123">
        <f>MAART!W117</f>
        <v>0</v>
      </c>
      <c r="H118" s="125">
        <f>MAART!X117</f>
        <v>0</v>
      </c>
      <c r="I118" s="126" t="e">
        <f>MAART!Y117</f>
        <v>#REF!</v>
      </c>
      <c r="J118" s="222" t="b">
        <f>IF(LEFT(MAART!L117,1)="V",MAART!R117+MAART!U117)</f>
        <v>0</v>
      </c>
      <c r="K118" s="241">
        <f>MAART!Z117</f>
        <v>0</v>
      </c>
      <c r="L118" s="242">
        <f>MAART!AB117</f>
        <v>0</v>
      </c>
    </row>
    <row r="119" spans="1:12" ht="12.75" customHeight="1" x14ac:dyDescent="0.2">
      <c r="A119" s="717"/>
      <c r="B119" s="160">
        <f>MAART!R118</f>
        <v>0</v>
      </c>
      <c r="C119" s="124">
        <f>MAART!S118</f>
        <v>0</v>
      </c>
      <c r="D119" s="176" t="e">
        <f>MAART!T118</f>
        <v>#REF!</v>
      </c>
      <c r="E119" s="120">
        <f>MAART!U118</f>
        <v>0</v>
      </c>
      <c r="F119" s="123">
        <f>MAART!V118</f>
        <v>0</v>
      </c>
      <c r="G119" s="123">
        <f>MAART!W118</f>
        <v>0</v>
      </c>
      <c r="H119" s="125">
        <f>MAART!X118</f>
        <v>0</v>
      </c>
      <c r="I119" s="126" t="e">
        <f>MAART!Y118</f>
        <v>#REF!</v>
      </c>
      <c r="J119" s="222" t="b">
        <f>IF(LEFT(MAART!L118,1)="V",MAART!R118+MAART!U118)</f>
        <v>0</v>
      </c>
      <c r="K119" s="241">
        <f>MAART!Z118</f>
        <v>0</v>
      </c>
      <c r="L119" s="242">
        <f>MAART!AB118</f>
        <v>0</v>
      </c>
    </row>
    <row r="120" spans="1:12" ht="12.75" customHeight="1" x14ac:dyDescent="0.2">
      <c r="A120" s="717"/>
      <c r="B120" s="160">
        <f>MAART!R119</f>
        <v>0</v>
      </c>
      <c r="C120" s="124">
        <f>MAART!S119</f>
        <v>0</v>
      </c>
      <c r="D120" s="176" t="e">
        <f>MAART!T119</f>
        <v>#REF!</v>
      </c>
      <c r="E120" s="120">
        <f>MAART!U119</f>
        <v>0</v>
      </c>
      <c r="F120" s="123">
        <f>MAART!V119</f>
        <v>0</v>
      </c>
      <c r="G120" s="123">
        <f>MAART!W119</f>
        <v>0</v>
      </c>
      <c r="H120" s="125">
        <f>MAART!X119</f>
        <v>0</v>
      </c>
      <c r="I120" s="126" t="e">
        <f>MAART!Y119</f>
        <v>#REF!</v>
      </c>
      <c r="J120" s="222" t="b">
        <f>IF(LEFT(MAART!L119,1)="V",MAART!R119+MAART!U119)</f>
        <v>0</v>
      </c>
      <c r="K120" s="241">
        <f>MAART!Z119</f>
        <v>0</v>
      </c>
      <c r="L120" s="242">
        <f>MAART!AB119</f>
        <v>0</v>
      </c>
    </row>
    <row r="121" spans="1:12" ht="13.5" customHeight="1" thickBot="1" x14ac:dyDescent="0.25">
      <c r="A121" s="718"/>
      <c r="B121" s="161">
        <f>MAART!R120</f>
        <v>0</v>
      </c>
      <c r="C121" s="131">
        <f>MAART!S120</f>
        <v>0</v>
      </c>
      <c r="D121" s="178" t="e">
        <f>MAART!T120</f>
        <v>#REF!</v>
      </c>
      <c r="E121" s="127">
        <f>MAART!U120</f>
        <v>0</v>
      </c>
      <c r="F121" s="130">
        <f>MAART!V120</f>
        <v>0</v>
      </c>
      <c r="G121" s="130">
        <f>MAART!W120</f>
        <v>0</v>
      </c>
      <c r="H121" s="132">
        <f>MAART!X120</f>
        <v>0</v>
      </c>
      <c r="I121" s="133" t="e">
        <f>MAART!Y120</f>
        <v>#REF!</v>
      </c>
      <c r="J121" s="223" t="b">
        <f>IF(LEFT(MAART!L120,1)="V",MAART!R120+MAART!U120)</f>
        <v>0</v>
      </c>
      <c r="K121" s="245">
        <f>MAART!Z120</f>
        <v>0</v>
      </c>
      <c r="L121" s="246">
        <f>MAART!AB120</f>
        <v>0</v>
      </c>
    </row>
    <row r="122" spans="1:12" ht="12.75" customHeight="1" x14ac:dyDescent="0.2">
      <c r="A122" s="716">
        <f>MAART!B121</f>
        <v>42817</v>
      </c>
      <c r="B122" s="169">
        <f>MAART!R121</f>
        <v>0</v>
      </c>
      <c r="C122" s="138">
        <f>MAART!S121</f>
        <v>0</v>
      </c>
      <c r="D122" s="179" t="e">
        <f>MAART!T121</f>
        <v>#REF!</v>
      </c>
      <c r="E122" s="134">
        <f>MAART!U121</f>
        <v>0</v>
      </c>
      <c r="F122" s="137">
        <f>MAART!V121</f>
        <v>0</v>
      </c>
      <c r="G122" s="137">
        <f>MAART!W121</f>
        <v>0</v>
      </c>
      <c r="H122" s="139">
        <f>MAART!X121</f>
        <v>0</v>
      </c>
      <c r="I122" s="140" t="e">
        <f>MAART!Y121</f>
        <v>#REF!</v>
      </c>
      <c r="J122" s="221" t="b">
        <f>IF(LEFT(MAART!L121,1)="V",MAART!R121+MAART!U121)</f>
        <v>0</v>
      </c>
      <c r="K122" s="239">
        <f>MAART!Z121</f>
        <v>0</v>
      </c>
      <c r="L122" s="240">
        <f>MAART!AB121</f>
        <v>0</v>
      </c>
    </row>
    <row r="123" spans="1:12" ht="12.75" customHeight="1" x14ac:dyDescent="0.2">
      <c r="A123" s="717"/>
      <c r="B123" s="160">
        <f>MAART!R122</f>
        <v>0</v>
      </c>
      <c r="C123" s="124">
        <f>MAART!S122</f>
        <v>0</v>
      </c>
      <c r="D123" s="176" t="e">
        <f>MAART!T122</f>
        <v>#REF!</v>
      </c>
      <c r="E123" s="120">
        <f>MAART!U122</f>
        <v>0</v>
      </c>
      <c r="F123" s="123">
        <f>MAART!V122</f>
        <v>0</v>
      </c>
      <c r="G123" s="123">
        <f>MAART!W122</f>
        <v>0</v>
      </c>
      <c r="H123" s="125">
        <f>MAART!X122</f>
        <v>0</v>
      </c>
      <c r="I123" s="126" t="e">
        <f>MAART!Y122</f>
        <v>#REF!</v>
      </c>
      <c r="J123" s="222" t="b">
        <f>IF(LEFT(MAART!L122,1)="V",MAART!R122+MAART!U122)</f>
        <v>0</v>
      </c>
      <c r="K123" s="241">
        <f>MAART!Z122</f>
        <v>0</v>
      </c>
      <c r="L123" s="242">
        <f>MAART!AB122</f>
        <v>0</v>
      </c>
    </row>
    <row r="124" spans="1:12" ht="12.75" customHeight="1" x14ac:dyDescent="0.2">
      <c r="A124" s="717"/>
      <c r="B124" s="160">
        <f>MAART!R123</f>
        <v>0</v>
      </c>
      <c r="C124" s="124">
        <f>MAART!S123</f>
        <v>0</v>
      </c>
      <c r="D124" s="176" t="e">
        <f>MAART!T123</f>
        <v>#REF!</v>
      </c>
      <c r="E124" s="120">
        <f>MAART!U123</f>
        <v>0</v>
      </c>
      <c r="F124" s="123">
        <f>MAART!V123</f>
        <v>0</v>
      </c>
      <c r="G124" s="123">
        <f>MAART!W123</f>
        <v>0</v>
      </c>
      <c r="H124" s="125">
        <f>MAART!X123</f>
        <v>0</v>
      </c>
      <c r="I124" s="126" t="e">
        <f>MAART!Y123</f>
        <v>#REF!</v>
      </c>
      <c r="J124" s="222" t="b">
        <f>IF(LEFT(MAART!L123,1)="V",MAART!R123+MAART!U123)</f>
        <v>0</v>
      </c>
      <c r="K124" s="241">
        <f>MAART!Z123</f>
        <v>0</v>
      </c>
      <c r="L124" s="242">
        <f>MAART!AB123</f>
        <v>0</v>
      </c>
    </row>
    <row r="125" spans="1:12" ht="12.75" customHeight="1" x14ac:dyDescent="0.2">
      <c r="A125" s="717"/>
      <c r="B125" s="160">
        <f>MAART!R124</f>
        <v>0</v>
      </c>
      <c r="C125" s="124">
        <f>MAART!S124</f>
        <v>0</v>
      </c>
      <c r="D125" s="176" t="e">
        <f>MAART!T124</f>
        <v>#REF!</v>
      </c>
      <c r="E125" s="120">
        <f>MAART!U124</f>
        <v>0</v>
      </c>
      <c r="F125" s="123">
        <f>MAART!V124</f>
        <v>0</v>
      </c>
      <c r="G125" s="123">
        <f>MAART!W124</f>
        <v>0</v>
      </c>
      <c r="H125" s="125">
        <f>MAART!X124</f>
        <v>0</v>
      </c>
      <c r="I125" s="126" t="e">
        <f>MAART!Y124</f>
        <v>#REF!</v>
      </c>
      <c r="J125" s="222" t="b">
        <f>IF(LEFT(MAART!L124,1)="V",MAART!R124+MAART!U124)</f>
        <v>0</v>
      </c>
      <c r="K125" s="241">
        <f>MAART!Z124</f>
        <v>0</v>
      </c>
      <c r="L125" s="242">
        <f>MAART!AB124</f>
        <v>0</v>
      </c>
    </row>
    <row r="126" spans="1:12" ht="13.5" customHeight="1" thickBot="1" x14ac:dyDescent="0.25">
      <c r="A126" s="718"/>
      <c r="B126" s="168">
        <f>MAART!R125</f>
        <v>0</v>
      </c>
      <c r="C126" s="145">
        <f>MAART!S125</f>
        <v>0</v>
      </c>
      <c r="D126" s="177" t="e">
        <f>MAART!T125</f>
        <v>#REF!</v>
      </c>
      <c r="E126" s="141">
        <f>MAART!U125</f>
        <v>0</v>
      </c>
      <c r="F126" s="144">
        <f>MAART!V125</f>
        <v>0</v>
      </c>
      <c r="G126" s="144">
        <f>MAART!W125</f>
        <v>0</v>
      </c>
      <c r="H126" s="146">
        <f>MAART!X125</f>
        <v>0</v>
      </c>
      <c r="I126" s="147" t="e">
        <f>MAART!Y125</f>
        <v>#REF!</v>
      </c>
      <c r="J126" s="224" t="b">
        <f>IF(LEFT(MAART!L125,1)="V",MAART!R125+MAART!U125)</f>
        <v>0</v>
      </c>
      <c r="K126" s="243">
        <f>MAART!Z125</f>
        <v>0</v>
      </c>
      <c r="L126" s="244">
        <f>MAART!AB125</f>
        <v>0</v>
      </c>
    </row>
    <row r="127" spans="1:12" ht="12.75" customHeight="1" x14ac:dyDescent="0.2">
      <c r="A127" s="716">
        <f>MAART!B126</f>
        <v>42818</v>
      </c>
      <c r="B127" s="159">
        <f>MAART!R126</f>
        <v>0</v>
      </c>
      <c r="C127" s="117">
        <f>MAART!S126</f>
        <v>0</v>
      </c>
      <c r="D127" s="175" t="e">
        <f>MAART!T126</f>
        <v>#REF!</v>
      </c>
      <c r="E127" s="113">
        <f>MAART!U126</f>
        <v>0</v>
      </c>
      <c r="F127" s="116">
        <f>MAART!V126</f>
        <v>0</v>
      </c>
      <c r="G127" s="116">
        <f>MAART!W126</f>
        <v>0</v>
      </c>
      <c r="H127" s="118">
        <f>MAART!X126</f>
        <v>0</v>
      </c>
      <c r="I127" s="119" t="e">
        <f>MAART!Y126</f>
        <v>#REF!</v>
      </c>
      <c r="J127" s="225" t="b">
        <f>IF(LEFT(MAART!L126,1)="V",MAART!R126+MAART!U126)</f>
        <v>0</v>
      </c>
      <c r="K127" s="247">
        <f>MAART!Z126</f>
        <v>0</v>
      </c>
      <c r="L127" s="248">
        <f>MAART!AB126</f>
        <v>0</v>
      </c>
    </row>
    <row r="128" spans="1:12" ht="12.75" customHeight="1" x14ac:dyDescent="0.2">
      <c r="A128" s="717"/>
      <c r="B128" s="160">
        <f>MAART!R127</f>
        <v>0</v>
      </c>
      <c r="C128" s="124">
        <f>MAART!S127</f>
        <v>0</v>
      </c>
      <c r="D128" s="176" t="e">
        <f>MAART!T127</f>
        <v>#REF!</v>
      </c>
      <c r="E128" s="120">
        <f>MAART!U127</f>
        <v>0</v>
      </c>
      <c r="F128" s="123">
        <f>MAART!V127</f>
        <v>0</v>
      </c>
      <c r="G128" s="123">
        <f>MAART!W127</f>
        <v>0</v>
      </c>
      <c r="H128" s="125">
        <f>MAART!X127</f>
        <v>0</v>
      </c>
      <c r="I128" s="126" t="e">
        <f>MAART!Y127</f>
        <v>#REF!</v>
      </c>
      <c r="J128" s="222" t="b">
        <f>IF(LEFT(MAART!L127,1)="V",MAART!R127+MAART!U127)</f>
        <v>0</v>
      </c>
      <c r="K128" s="241">
        <f>MAART!Z127</f>
        <v>0</v>
      </c>
      <c r="L128" s="242">
        <f>MAART!AB127</f>
        <v>0</v>
      </c>
    </row>
    <row r="129" spans="1:12" ht="12.75" customHeight="1" x14ac:dyDescent="0.2">
      <c r="A129" s="717"/>
      <c r="B129" s="160">
        <f>MAART!R128</f>
        <v>0</v>
      </c>
      <c r="C129" s="124">
        <f>MAART!S128</f>
        <v>0</v>
      </c>
      <c r="D129" s="176" t="e">
        <f>MAART!T128</f>
        <v>#REF!</v>
      </c>
      <c r="E129" s="120">
        <f>MAART!U128</f>
        <v>0</v>
      </c>
      <c r="F129" s="123">
        <f>MAART!V128</f>
        <v>0</v>
      </c>
      <c r="G129" s="123">
        <f>MAART!W128</f>
        <v>0</v>
      </c>
      <c r="H129" s="125">
        <f>MAART!X128</f>
        <v>0</v>
      </c>
      <c r="I129" s="126" t="e">
        <f>MAART!Y128</f>
        <v>#REF!</v>
      </c>
      <c r="J129" s="222" t="b">
        <f>IF(LEFT(MAART!L128,1)="V",MAART!R128+MAART!U128)</f>
        <v>0</v>
      </c>
      <c r="K129" s="241">
        <f>MAART!Z128</f>
        <v>0</v>
      </c>
      <c r="L129" s="242">
        <f>MAART!AB128</f>
        <v>0</v>
      </c>
    </row>
    <row r="130" spans="1:12" ht="12.75" customHeight="1" x14ac:dyDescent="0.2">
      <c r="A130" s="717"/>
      <c r="B130" s="160">
        <f>MAART!R129</f>
        <v>0</v>
      </c>
      <c r="C130" s="124">
        <f>MAART!S129</f>
        <v>0</v>
      </c>
      <c r="D130" s="176" t="e">
        <f>MAART!T129</f>
        <v>#REF!</v>
      </c>
      <c r="E130" s="120">
        <f>MAART!U129</f>
        <v>0</v>
      </c>
      <c r="F130" s="123">
        <f>MAART!V129</f>
        <v>0</v>
      </c>
      <c r="G130" s="123">
        <f>MAART!W129</f>
        <v>0</v>
      </c>
      <c r="H130" s="125">
        <f>MAART!X129</f>
        <v>0</v>
      </c>
      <c r="I130" s="126" t="e">
        <f>MAART!Y129</f>
        <v>#REF!</v>
      </c>
      <c r="J130" s="222" t="b">
        <f>IF(LEFT(MAART!L129,1)="V",MAART!R129+MAART!U129)</f>
        <v>0</v>
      </c>
      <c r="K130" s="241">
        <f>MAART!Z129</f>
        <v>0</v>
      </c>
      <c r="L130" s="242">
        <f>MAART!AB129</f>
        <v>0</v>
      </c>
    </row>
    <row r="131" spans="1:12" ht="13.5" customHeight="1" thickBot="1" x14ac:dyDescent="0.25">
      <c r="A131" s="718"/>
      <c r="B131" s="161">
        <f>MAART!R130</f>
        <v>0</v>
      </c>
      <c r="C131" s="131">
        <f>MAART!S130</f>
        <v>0</v>
      </c>
      <c r="D131" s="178" t="e">
        <f>MAART!T130</f>
        <v>#REF!</v>
      </c>
      <c r="E131" s="127">
        <f>MAART!U130</f>
        <v>0</v>
      </c>
      <c r="F131" s="130">
        <f>MAART!V130</f>
        <v>0</v>
      </c>
      <c r="G131" s="130">
        <f>MAART!W130</f>
        <v>0</v>
      </c>
      <c r="H131" s="132">
        <f>MAART!X130</f>
        <v>0</v>
      </c>
      <c r="I131" s="133" t="e">
        <f>MAART!Y130</f>
        <v>#REF!</v>
      </c>
      <c r="J131" s="223" t="b">
        <f>IF(LEFT(MAART!L130,1)="V",MAART!R130+MAART!U130)</f>
        <v>0</v>
      </c>
      <c r="K131" s="245">
        <f>MAART!Z130</f>
        <v>0</v>
      </c>
      <c r="L131" s="246">
        <f>MAART!AB130</f>
        <v>0</v>
      </c>
    </row>
    <row r="132" spans="1:12" ht="12.75" customHeight="1" x14ac:dyDescent="0.2">
      <c r="A132" s="716">
        <f>MAART!B131</f>
        <v>42819</v>
      </c>
      <c r="B132" s="169">
        <f>MAART!R131</f>
        <v>0</v>
      </c>
      <c r="C132" s="138">
        <f>MAART!S131</f>
        <v>0</v>
      </c>
      <c r="D132" s="179" t="e">
        <f>MAART!T131</f>
        <v>#REF!</v>
      </c>
      <c r="E132" s="134">
        <f>MAART!U131</f>
        <v>0</v>
      </c>
      <c r="F132" s="137">
        <f>MAART!V131</f>
        <v>0</v>
      </c>
      <c r="G132" s="137">
        <f>MAART!W131</f>
        <v>0</v>
      </c>
      <c r="H132" s="139">
        <f>MAART!X131</f>
        <v>0</v>
      </c>
      <c r="I132" s="140" t="e">
        <f>MAART!Y131</f>
        <v>#REF!</v>
      </c>
      <c r="J132" s="221" t="b">
        <f>IF(LEFT(MAART!L131,1)="V",MAART!R131+MAART!U131)</f>
        <v>0</v>
      </c>
      <c r="K132" s="239">
        <f>MAART!Z131</f>
        <v>0</v>
      </c>
      <c r="L132" s="240">
        <f>MAART!AB131</f>
        <v>0</v>
      </c>
    </row>
    <row r="133" spans="1:12" ht="12.75" customHeight="1" x14ac:dyDescent="0.2">
      <c r="A133" s="717"/>
      <c r="B133" s="160">
        <f>MAART!R132</f>
        <v>0</v>
      </c>
      <c r="C133" s="124">
        <f>MAART!S132</f>
        <v>0</v>
      </c>
      <c r="D133" s="176" t="e">
        <f>MAART!T132</f>
        <v>#REF!</v>
      </c>
      <c r="E133" s="120">
        <f>MAART!U132</f>
        <v>0</v>
      </c>
      <c r="F133" s="123">
        <f>MAART!V132</f>
        <v>0</v>
      </c>
      <c r="G133" s="123">
        <f>MAART!W132</f>
        <v>0</v>
      </c>
      <c r="H133" s="125">
        <f>MAART!X132</f>
        <v>0</v>
      </c>
      <c r="I133" s="126" t="e">
        <f>MAART!Y132</f>
        <v>#REF!</v>
      </c>
      <c r="J133" s="222" t="b">
        <f>IF(LEFT(MAART!L132,1)="V",MAART!R132+MAART!U132)</f>
        <v>0</v>
      </c>
      <c r="K133" s="241">
        <f>MAART!Z132</f>
        <v>0</v>
      </c>
      <c r="L133" s="242">
        <f>MAART!AB132</f>
        <v>0</v>
      </c>
    </row>
    <row r="134" spans="1:12" ht="12.75" customHeight="1" x14ac:dyDescent="0.2">
      <c r="A134" s="717"/>
      <c r="B134" s="160">
        <f>MAART!R133</f>
        <v>0</v>
      </c>
      <c r="C134" s="124">
        <f>MAART!S133</f>
        <v>0</v>
      </c>
      <c r="D134" s="176" t="e">
        <f>MAART!T133</f>
        <v>#REF!</v>
      </c>
      <c r="E134" s="120">
        <f>MAART!U133</f>
        <v>0</v>
      </c>
      <c r="F134" s="123">
        <f>MAART!V133</f>
        <v>0</v>
      </c>
      <c r="G134" s="123">
        <f>MAART!W133</f>
        <v>0</v>
      </c>
      <c r="H134" s="125">
        <f>MAART!X133</f>
        <v>0</v>
      </c>
      <c r="I134" s="126" t="e">
        <f>MAART!Y133</f>
        <v>#REF!</v>
      </c>
      <c r="J134" s="222" t="b">
        <f>IF(LEFT(MAART!L133,1)="V",MAART!R133+MAART!U133)</f>
        <v>0</v>
      </c>
      <c r="K134" s="241">
        <f>MAART!Z133</f>
        <v>0</v>
      </c>
      <c r="L134" s="242">
        <f>MAART!AB133</f>
        <v>0</v>
      </c>
    </row>
    <row r="135" spans="1:12" ht="12.75" customHeight="1" x14ac:dyDescent="0.2">
      <c r="A135" s="717"/>
      <c r="B135" s="160">
        <f>MAART!R134</f>
        <v>0</v>
      </c>
      <c r="C135" s="124">
        <f>MAART!S134</f>
        <v>0</v>
      </c>
      <c r="D135" s="176" t="e">
        <f>MAART!T134</f>
        <v>#REF!</v>
      </c>
      <c r="E135" s="120">
        <f>MAART!U134</f>
        <v>0</v>
      </c>
      <c r="F135" s="123">
        <f>MAART!V134</f>
        <v>0</v>
      </c>
      <c r="G135" s="123">
        <f>MAART!W134</f>
        <v>0</v>
      </c>
      <c r="H135" s="125">
        <f>MAART!X134</f>
        <v>0</v>
      </c>
      <c r="I135" s="126" t="e">
        <f>MAART!Y134</f>
        <v>#REF!</v>
      </c>
      <c r="J135" s="222" t="b">
        <f>IF(LEFT(MAART!L134,1)="V",MAART!R134+MAART!U134)</f>
        <v>0</v>
      </c>
      <c r="K135" s="241">
        <f>MAART!Z134</f>
        <v>0</v>
      </c>
      <c r="L135" s="242">
        <f>MAART!AB134</f>
        <v>0</v>
      </c>
    </row>
    <row r="136" spans="1:12" ht="13.5" customHeight="1" thickBot="1" x14ac:dyDescent="0.25">
      <c r="A136" s="718"/>
      <c r="B136" s="168">
        <f>MAART!R135</f>
        <v>0</v>
      </c>
      <c r="C136" s="145">
        <f>MAART!S135</f>
        <v>0</v>
      </c>
      <c r="D136" s="177" t="e">
        <f>MAART!T135</f>
        <v>#REF!</v>
      </c>
      <c r="E136" s="141">
        <f>MAART!U135</f>
        <v>0</v>
      </c>
      <c r="F136" s="144">
        <f>MAART!V135</f>
        <v>0</v>
      </c>
      <c r="G136" s="144">
        <f>MAART!W135</f>
        <v>0</v>
      </c>
      <c r="H136" s="146">
        <f>MAART!X135</f>
        <v>0</v>
      </c>
      <c r="I136" s="147" t="e">
        <f>MAART!Y135</f>
        <v>#REF!</v>
      </c>
      <c r="J136" s="224" t="b">
        <f>IF(LEFT(MAART!L135,1)="V",MAART!R135+MAART!U135)</f>
        <v>0</v>
      </c>
      <c r="K136" s="243">
        <f>MAART!Z135</f>
        <v>0</v>
      </c>
      <c r="L136" s="244">
        <f>MAART!AB135</f>
        <v>0</v>
      </c>
    </row>
    <row r="137" spans="1:12" ht="12.75" customHeight="1" x14ac:dyDescent="0.2">
      <c r="A137" s="716">
        <f>MAART!B136</f>
        <v>42820</v>
      </c>
      <c r="B137" s="159">
        <f>MAART!R136</f>
        <v>0</v>
      </c>
      <c r="C137" s="117">
        <f>MAART!S136</f>
        <v>0</v>
      </c>
      <c r="D137" s="175" t="e">
        <f>MAART!T136</f>
        <v>#REF!</v>
      </c>
      <c r="E137" s="113">
        <f>MAART!U136</f>
        <v>0</v>
      </c>
      <c r="F137" s="116">
        <f>MAART!V136</f>
        <v>0</v>
      </c>
      <c r="G137" s="116">
        <f>MAART!W136</f>
        <v>0</v>
      </c>
      <c r="H137" s="118">
        <f>MAART!X136</f>
        <v>0</v>
      </c>
      <c r="I137" s="119" t="e">
        <f>MAART!Y136</f>
        <v>#REF!</v>
      </c>
      <c r="J137" s="221" t="b">
        <f>IF(LEFT(MAART!L136,1)="V",MAART!R136+MAART!U136)</f>
        <v>0</v>
      </c>
      <c r="K137" s="239">
        <f>MAART!Z136</f>
        <v>0</v>
      </c>
      <c r="L137" s="240">
        <f>MAART!AB136</f>
        <v>0</v>
      </c>
    </row>
    <row r="138" spans="1:12" ht="12.75" customHeight="1" x14ac:dyDescent="0.2">
      <c r="A138" s="717"/>
      <c r="B138" s="160">
        <f>MAART!R137</f>
        <v>0</v>
      </c>
      <c r="C138" s="124">
        <f>MAART!S137</f>
        <v>0</v>
      </c>
      <c r="D138" s="176" t="e">
        <f>MAART!T137</f>
        <v>#REF!</v>
      </c>
      <c r="E138" s="120">
        <f>MAART!U137</f>
        <v>0</v>
      </c>
      <c r="F138" s="123">
        <f>MAART!V137</f>
        <v>0</v>
      </c>
      <c r="G138" s="123">
        <f>MAART!W137</f>
        <v>0</v>
      </c>
      <c r="H138" s="125">
        <f>MAART!X137</f>
        <v>0</v>
      </c>
      <c r="I138" s="126" t="e">
        <f>MAART!Y137</f>
        <v>#REF!</v>
      </c>
      <c r="J138" s="222" t="b">
        <f>IF(LEFT(MAART!L137,1)="V",MAART!R137+MAART!U137)</f>
        <v>0</v>
      </c>
      <c r="K138" s="241">
        <f>MAART!Z137</f>
        <v>0</v>
      </c>
      <c r="L138" s="242">
        <f>MAART!AB137</f>
        <v>0</v>
      </c>
    </row>
    <row r="139" spans="1:12" ht="12.75" customHeight="1" x14ac:dyDescent="0.2">
      <c r="A139" s="717"/>
      <c r="B139" s="160">
        <f>MAART!R138</f>
        <v>0</v>
      </c>
      <c r="C139" s="124">
        <f>MAART!S138</f>
        <v>0</v>
      </c>
      <c r="D139" s="176" t="e">
        <f>MAART!T138</f>
        <v>#REF!</v>
      </c>
      <c r="E139" s="120">
        <f>MAART!U138</f>
        <v>0</v>
      </c>
      <c r="F139" s="123">
        <f>MAART!V138</f>
        <v>0</v>
      </c>
      <c r="G139" s="123">
        <f>MAART!W138</f>
        <v>0</v>
      </c>
      <c r="H139" s="125">
        <f>MAART!X138</f>
        <v>0</v>
      </c>
      <c r="I139" s="126" t="e">
        <f>MAART!Y138</f>
        <v>#REF!</v>
      </c>
      <c r="J139" s="222" t="b">
        <f>IF(LEFT(MAART!L138,1)="V",MAART!R138+MAART!U138)</f>
        <v>0</v>
      </c>
      <c r="K139" s="241">
        <f>MAART!Z138</f>
        <v>0</v>
      </c>
      <c r="L139" s="242">
        <f>MAART!AB138</f>
        <v>0</v>
      </c>
    </row>
    <row r="140" spans="1:12" ht="12.75" customHeight="1" x14ac:dyDescent="0.2">
      <c r="A140" s="717"/>
      <c r="B140" s="160">
        <f>MAART!R139</f>
        <v>0</v>
      </c>
      <c r="C140" s="124">
        <f>MAART!S139</f>
        <v>0</v>
      </c>
      <c r="D140" s="176" t="e">
        <f>MAART!T139</f>
        <v>#REF!</v>
      </c>
      <c r="E140" s="120">
        <f>MAART!U139</f>
        <v>0</v>
      </c>
      <c r="F140" s="123">
        <f>MAART!V139</f>
        <v>0</v>
      </c>
      <c r="G140" s="123">
        <f>MAART!W139</f>
        <v>0</v>
      </c>
      <c r="H140" s="125">
        <f>MAART!X139</f>
        <v>0</v>
      </c>
      <c r="I140" s="126" t="e">
        <f>MAART!Y139</f>
        <v>#REF!</v>
      </c>
      <c r="J140" s="222" t="b">
        <f>IF(LEFT(MAART!L139,1)="V",MAART!R139+MAART!U139)</f>
        <v>0</v>
      </c>
      <c r="K140" s="241">
        <f>MAART!Z139</f>
        <v>0</v>
      </c>
      <c r="L140" s="242">
        <f>MAART!AB139</f>
        <v>0</v>
      </c>
    </row>
    <row r="141" spans="1:12" ht="13.5" customHeight="1" thickBot="1" x14ac:dyDescent="0.25">
      <c r="A141" s="718"/>
      <c r="B141" s="161">
        <f>MAART!R140</f>
        <v>0</v>
      </c>
      <c r="C141" s="131">
        <f>MAART!S140</f>
        <v>0</v>
      </c>
      <c r="D141" s="178" t="e">
        <f>MAART!T140</f>
        <v>#REF!</v>
      </c>
      <c r="E141" s="127">
        <f>MAART!U140</f>
        <v>0</v>
      </c>
      <c r="F141" s="130">
        <f>MAART!V140</f>
        <v>0</v>
      </c>
      <c r="G141" s="130">
        <f>MAART!W140</f>
        <v>0</v>
      </c>
      <c r="H141" s="132">
        <f>MAART!X140</f>
        <v>0</v>
      </c>
      <c r="I141" s="133" t="e">
        <f>MAART!Y140</f>
        <v>#REF!</v>
      </c>
      <c r="J141" s="224" t="b">
        <f>IF(LEFT(MAART!L140,1)="V",MAART!R140+MAART!U140)</f>
        <v>0</v>
      </c>
      <c r="K141" s="243">
        <f>MAART!Z140</f>
        <v>0</v>
      </c>
      <c r="L141" s="244">
        <f>MAART!AB140</f>
        <v>0</v>
      </c>
    </row>
    <row r="142" spans="1:12" ht="12.75" customHeight="1" x14ac:dyDescent="0.2">
      <c r="A142" s="716">
        <f>MAART!B141</f>
        <v>42821</v>
      </c>
      <c r="B142" s="159">
        <f>MAART!R141</f>
        <v>0</v>
      </c>
      <c r="C142" s="117">
        <f>MAART!S141</f>
        <v>0</v>
      </c>
      <c r="D142" s="175" t="e">
        <f>MAART!T141</f>
        <v>#REF!</v>
      </c>
      <c r="E142" s="113">
        <f>MAART!U141</f>
        <v>0</v>
      </c>
      <c r="F142" s="116">
        <f>MAART!V141</f>
        <v>0</v>
      </c>
      <c r="G142" s="116">
        <f>MAART!W141</f>
        <v>0</v>
      </c>
      <c r="H142" s="118">
        <f>MAART!X141</f>
        <v>0</v>
      </c>
      <c r="I142" s="119" t="e">
        <f>MAART!Y141</f>
        <v>#REF!</v>
      </c>
      <c r="J142" s="221" t="b">
        <f>IF(LEFT(MAART!L141,1)="V",MAART!R141+MAART!U141)</f>
        <v>0</v>
      </c>
      <c r="K142" s="239">
        <f>MAART!Z141</f>
        <v>0</v>
      </c>
      <c r="L142" s="240">
        <f>MAART!AB141</f>
        <v>0</v>
      </c>
    </row>
    <row r="143" spans="1:12" ht="12.75" customHeight="1" x14ac:dyDescent="0.2">
      <c r="A143" s="717"/>
      <c r="B143" s="160">
        <f>MAART!R142</f>
        <v>0</v>
      </c>
      <c r="C143" s="124">
        <f>MAART!S142</f>
        <v>0</v>
      </c>
      <c r="D143" s="176" t="e">
        <f>MAART!T142</f>
        <v>#REF!</v>
      </c>
      <c r="E143" s="120">
        <f>MAART!U142</f>
        <v>0</v>
      </c>
      <c r="F143" s="123">
        <f>MAART!V142</f>
        <v>0</v>
      </c>
      <c r="G143" s="123">
        <f>MAART!W142</f>
        <v>0</v>
      </c>
      <c r="H143" s="125">
        <f>MAART!X142</f>
        <v>0</v>
      </c>
      <c r="I143" s="126" t="e">
        <f>MAART!Y142</f>
        <v>#REF!</v>
      </c>
      <c r="J143" s="222" t="b">
        <f>IF(LEFT(MAART!L142,1)="V",MAART!R142+MAART!U142)</f>
        <v>0</v>
      </c>
      <c r="K143" s="241">
        <f>MAART!Z142</f>
        <v>0</v>
      </c>
      <c r="L143" s="242">
        <f>MAART!AB142</f>
        <v>0</v>
      </c>
    </row>
    <row r="144" spans="1:12" ht="12.75" customHeight="1" x14ac:dyDescent="0.2">
      <c r="A144" s="717"/>
      <c r="B144" s="160">
        <f>MAART!R143</f>
        <v>0</v>
      </c>
      <c r="C144" s="124">
        <f>MAART!S143</f>
        <v>0</v>
      </c>
      <c r="D144" s="176" t="e">
        <f>MAART!T143</f>
        <v>#REF!</v>
      </c>
      <c r="E144" s="120">
        <f>MAART!U143</f>
        <v>0</v>
      </c>
      <c r="F144" s="123">
        <f>MAART!V143</f>
        <v>0</v>
      </c>
      <c r="G144" s="123">
        <f>MAART!W143</f>
        <v>0</v>
      </c>
      <c r="H144" s="125">
        <f>MAART!X143</f>
        <v>0</v>
      </c>
      <c r="I144" s="126" t="e">
        <f>MAART!Y143</f>
        <v>#REF!</v>
      </c>
      <c r="J144" s="222" t="b">
        <f>IF(LEFT(MAART!L143,1)="V",MAART!R143+MAART!U143)</f>
        <v>0</v>
      </c>
      <c r="K144" s="241">
        <f>MAART!Z143</f>
        <v>0</v>
      </c>
      <c r="L144" s="242">
        <f>MAART!AB143</f>
        <v>0</v>
      </c>
    </row>
    <row r="145" spans="1:12" ht="12.75" customHeight="1" x14ac:dyDescent="0.2">
      <c r="A145" s="717"/>
      <c r="B145" s="160">
        <f>MAART!R144</f>
        <v>0</v>
      </c>
      <c r="C145" s="124">
        <f>MAART!S144</f>
        <v>0</v>
      </c>
      <c r="D145" s="176" t="e">
        <f>MAART!T144</f>
        <v>#REF!</v>
      </c>
      <c r="E145" s="120">
        <f>MAART!U144</f>
        <v>0</v>
      </c>
      <c r="F145" s="123">
        <f>MAART!V144</f>
        <v>0</v>
      </c>
      <c r="G145" s="123">
        <f>MAART!W144</f>
        <v>0</v>
      </c>
      <c r="H145" s="125">
        <f>MAART!X144</f>
        <v>0</v>
      </c>
      <c r="I145" s="126" t="e">
        <f>MAART!Y144</f>
        <v>#REF!</v>
      </c>
      <c r="J145" s="222" t="b">
        <f>IF(LEFT(MAART!L144,1)="V",MAART!R144+MAART!U144)</f>
        <v>0</v>
      </c>
      <c r="K145" s="241">
        <f>MAART!Z144</f>
        <v>0</v>
      </c>
      <c r="L145" s="242">
        <f>MAART!AB144</f>
        <v>0</v>
      </c>
    </row>
    <row r="146" spans="1:12" ht="13.5" customHeight="1" thickBot="1" x14ac:dyDescent="0.25">
      <c r="A146" s="718"/>
      <c r="B146" s="161">
        <f>MAART!R145</f>
        <v>0</v>
      </c>
      <c r="C146" s="131">
        <f>MAART!S145</f>
        <v>0</v>
      </c>
      <c r="D146" s="178" t="e">
        <f>MAART!T145</f>
        <v>#REF!</v>
      </c>
      <c r="E146" s="127">
        <f>MAART!U145</f>
        <v>0</v>
      </c>
      <c r="F146" s="130">
        <f>MAART!V145</f>
        <v>0</v>
      </c>
      <c r="G146" s="130">
        <f>MAART!W145</f>
        <v>0</v>
      </c>
      <c r="H146" s="132">
        <f>MAART!X145</f>
        <v>0</v>
      </c>
      <c r="I146" s="133" t="e">
        <f>MAART!Y145</f>
        <v>#REF!</v>
      </c>
      <c r="J146" s="224" t="b">
        <f>IF(LEFT(MAART!L145,1)="V",MAART!R145+MAART!U145)</f>
        <v>0</v>
      </c>
      <c r="K146" s="243">
        <f>MAART!Z145</f>
        <v>0</v>
      </c>
      <c r="L146" s="244">
        <f>MAART!AB145</f>
        <v>0</v>
      </c>
    </row>
    <row r="147" spans="1:12" ht="12.75" customHeight="1" x14ac:dyDescent="0.2">
      <c r="A147" s="716">
        <f>MAART!B146</f>
        <v>42822</v>
      </c>
      <c r="B147" s="159">
        <f>MAART!R146</f>
        <v>0</v>
      </c>
      <c r="C147" s="117">
        <f>MAART!S146</f>
        <v>0</v>
      </c>
      <c r="D147" s="175" t="e">
        <f>MAART!T146</f>
        <v>#REF!</v>
      </c>
      <c r="E147" s="113">
        <f>MAART!U146</f>
        <v>0</v>
      </c>
      <c r="F147" s="116">
        <f>MAART!V146</f>
        <v>0</v>
      </c>
      <c r="G147" s="116">
        <f>MAART!W146</f>
        <v>0</v>
      </c>
      <c r="H147" s="118">
        <f>MAART!X146</f>
        <v>0</v>
      </c>
      <c r="I147" s="119" t="e">
        <f>MAART!Y146</f>
        <v>#REF!</v>
      </c>
      <c r="J147" s="221" t="b">
        <f>IF(LEFT(MAART!L146,1)="V",MAART!R146+MAART!U146)</f>
        <v>0</v>
      </c>
      <c r="K147" s="239">
        <f>MAART!Z146</f>
        <v>0</v>
      </c>
      <c r="L147" s="240">
        <f>MAART!AB146</f>
        <v>0</v>
      </c>
    </row>
    <row r="148" spans="1:12" ht="12.75" customHeight="1" x14ac:dyDescent="0.2">
      <c r="A148" s="717"/>
      <c r="B148" s="160">
        <f>MAART!R147</f>
        <v>0</v>
      </c>
      <c r="C148" s="124">
        <f>MAART!S147</f>
        <v>0</v>
      </c>
      <c r="D148" s="176" t="e">
        <f>MAART!T147</f>
        <v>#REF!</v>
      </c>
      <c r="E148" s="120">
        <f>MAART!U147</f>
        <v>0</v>
      </c>
      <c r="F148" s="123">
        <f>MAART!V147</f>
        <v>0</v>
      </c>
      <c r="G148" s="123">
        <f>MAART!W147</f>
        <v>0</v>
      </c>
      <c r="H148" s="125">
        <f>MAART!X147</f>
        <v>0</v>
      </c>
      <c r="I148" s="126" t="e">
        <f>MAART!Y147</f>
        <v>#REF!</v>
      </c>
      <c r="J148" s="222" t="b">
        <f>IF(LEFT(MAART!L147,1)="V",MAART!R147+MAART!U147)</f>
        <v>0</v>
      </c>
      <c r="K148" s="241">
        <f>MAART!Z147</f>
        <v>0</v>
      </c>
      <c r="L148" s="242">
        <f>MAART!AB147</f>
        <v>0</v>
      </c>
    </row>
    <row r="149" spans="1:12" ht="12.75" customHeight="1" x14ac:dyDescent="0.2">
      <c r="A149" s="717"/>
      <c r="B149" s="160">
        <f>MAART!R148</f>
        <v>0</v>
      </c>
      <c r="C149" s="124">
        <f>MAART!S148</f>
        <v>0</v>
      </c>
      <c r="D149" s="176" t="e">
        <f>MAART!T148</f>
        <v>#REF!</v>
      </c>
      <c r="E149" s="120">
        <f>MAART!U148</f>
        <v>0</v>
      </c>
      <c r="F149" s="123">
        <f>MAART!V148</f>
        <v>0</v>
      </c>
      <c r="G149" s="123">
        <f>MAART!W148</f>
        <v>0</v>
      </c>
      <c r="H149" s="125">
        <f>MAART!X148</f>
        <v>0</v>
      </c>
      <c r="I149" s="126" t="e">
        <f>MAART!Y148</f>
        <v>#REF!</v>
      </c>
      <c r="J149" s="222" t="b">
        <f>IF(LEFT(MAART!L148,1)="V",MAART!R148+MAART!U148)</f>
        <v>0</v>
      </c>
      <c r="K149" s="241">
        <f>MAART!Z148</f>
        <v>0</v>
      </c>
      <c r="L149" s="242">
        <f>MAART!AB148</f>
        <v>0</v>
      </c>
    </row>
    <row r="150" spans="1:12" ht="12.75" customHeight="1" x14ac:dyDescent="0.2">
      <c r="A150" s="717"/>
      <c r="B150" s="160">
        <f>MAART!R149</f>
        <v>0</v>
      </c>
      <c r="C150" s="124">
        <f>MAART!S149</f>
        <v>0</v>
      </c>
      <c r="D150" s="176" t="e">
        <f>MAART!T149</f>
        <v>#REF!</v>
      </c>
      <c r="E150" s="120">
        <f>MAART!U149</f>
        <v>0</v>
      </c>
      <c r="F150" s="123">
        <f>MAART!V149</f>
        <v>0</v>
      </c>
      <c r="G150" s="123">
        <f>MAART!W149</f>
        <v>0</v>
      </c>
      <c r="H150" s="125">
        <f>MAART!X149</f>
        <v>0</v>
      </c>
      <c r="I150" s="126" t="e">
        <f>MAART!Y149</f>
        <v>#REF!</v>
      </c>
      <c r="J150" s="222" t="b">
        <f>IF(LEFT(MAART!L149,1)="V",MAART!R149+MAART!U149)</f>
        <v>0</v>
      </c>
      <c r="K150" s="241">
        <f>MAART!Z149</f>
        <v>0</v>
      </c>
      <c r="L150" s="242">
        <f>MAART!AB149</f>
        <v>0</v>
      </c>
    </row>
    <row r="151" spans="1:12" ht="13.5" customHeight="1" thickBot="1" x14ac:dyDescent="0.25">
      <c r="A151" s="718"/>
      <c r="B151" s="161">
        <f>MAART!R150</f>
        <v>0</v>
      </c>
      <c r="C151" s="131">
        <f>MAART!S150</f>
        <v>0</v>
      </c>
      <c r="D151" s="178" t="e">
        <f>MAART!T150</f>
        <v>#REF!</v>
      </c>
      <c r="E151" s="127">
        <f>MAART!U150</f>
        <v>0</v>
      </c>
      <c r="F151" s="130">
        <f>MAART!V150</f>
        <v>0</v>
      </c>
      <c r="G151" s="130">
        <f>MAART!W150</f>
        <v>0</v>
      </c>
      <c r="H151" s="132">
        <f>MAART!X150</f>
        <v>0</v>
      </c>
      <c r="I151" s="133" t="e">
        <f>MAART!Y150</f>
        <v>#REF!</v>
      </c>
      <c r="J151" s="224" t="b">
        <f>IF(LEFT(MAART!L150,1)="V",MAART!R150+MAART!U150)</f>
        <v>0</v>
      </c>
      <c r="K151" s="243">
        <f>MAART!Z150</f>
        <v>0</v>
      </c>
      <c r="L151" s="244">
        <f>MAART!AB150</f>
        <v>0</v>
      </c>
    </row>
    <row r="152" spans="1:12" ht="12.75" customHeight="1" x14ac:dyDescent="0.2">
      <c r="A152" s="716">
        <f>MAART!B151</f>
        <v>42823</v>
      </c>
      <c r="B152" s="169">
        <f>MAART!R151</f>
        <v>0</v>
      </c>
      <c r="C152" s="138">
        <f>MAART!S151</f>
        <v>0</v>
      </c>
      <c r="D152" s="179" t="e">
        <f>MAART!T151</f>
        <v>#REF!</v>
      </c>
      <c r="E152" s="134">
        <f>MAART!U151</f>
        <v>0</v>
      </c>
      <c r="F152" s="137">
        <f>MAART!V151</f>
        <v>0</v>
      </c>
      <c r="G152" s="137">
        <f>MAART!W151</f>
        <v>0</v>
      </c>
      <c r="H152" s="139">
        <f>MAART!X151</f>
        <v>0</v>
      </c>
      <c r="I152" s="140" t="e">
        <f>MAART!Y151</f>
        <v>#REF!</v>
      </c>
      <c r="J152" s="221" t="b">
        <f>IF(LEFT(MAART!L151,1)="V",MAART!R151+MAART!U151)</f>
        <v>0</v>
      </c>
      <c r="K152" s="239">
        <f>MAART!Z151</f>
        <v>0</v>
      </c>
      <c r="L152" s="240">
        <f>MAART!AB151</f>
        <v>0</v>
      </c>
    </row>
    <row r="153" spans="1:12" ht="12.75" customHeight="1" x14ac:dyDescent="0.2">
      <c r="A153" s="717"/>
      <c r="B153" s="160">
        <f>MAART!R152</f>
        <v>0</v>
      </c>
      <c r="C153" s="124">
        <f>MAART!S152</f>
        <v>0</v>
      </c>
      <c r="D153" s="176" t="e">
        <f>MAART!T152</f>
        <v>#REF!</v>
      </c>
      <c r="E153" s="120">
        <f>MAART!U152</f>
        <v>0</v>
      </c>
      <c r="F153" s="123">
        <f>MAART!V152</f>
        <v>0</v>
      </c>
      <c r="G153" s="123">
        <f>MAART!W152</f>
        <v>0</v>
      </c>
      <c r="H153" s="125">
        <f>MAART!X152</f>
        <v>0</v>
      </c>
      <c r="I153" s="126" t="e">
        <f>MAART!Y152</f>
        <v>#REF!</v>
      </c>
      <c r="J153" s="222" t="b">
        <f>IF(LEFT(MAART!L152,1)="V",MAART!R152+MAART!U152)</f>
        <v>0</v>
      </c>
      <c r="K153" s="241">
        <f>MAART!Z152</f>
        <v>0</v>
      </c>
      <c r="L153" s="242">
        <f>MAART!AB152</f>
        <v>0</v>
      </c>
    </row>
    <row r="154" spans="1:12" ht="12.75" customHeight="1" x14ac:dyDescent="0.2">
      <c r="A154" s="717"/>
      <c r="B154" s="160">
        <f>MAART!R153</f>
        <v>0</v>
      </c>
      <c r="C154" s="124">
        <f>MAART!S153</f>
        <v>0</v>
      </c>
      <c r="D154" s="176" t="e">
        <f>MAART!T153</f>
        <v>#REF!</v>
      </c>
      <c r="E154" s="120">
        <f>MAART!U153</f>
        <v>0</v>
      </c>
      <c r="F154" s="123">
        <f>MAART!V153</f>
        <v>0</v>
      </c>
      <c r="G154" s="123">
        <f>MAART!W153</f>
        <v>0</v>
      </c>
      <c r="H154" s="125">
        <f>MAART!X153</f>
        <v>0</v>
      </c>
      <c r="I154" s="126" t="e">
        <f>MAART!Y153</f>
        <v>#REF!</v>
      </c>
      <c r="J154" s="222" t="b">
        <f>IF(LEFT(MAART!L153,1)="V",MAART!R153+MAART!U153)</f>
        <v>0</v>
      </c>
      <c r="K154" s="241">
        <f>MAART!Z153</f>
        <v>0</v>
      </c>
      <c r="L154" s="242">
        <f>MAART!AB153</f>
        <v>0</v>
      </c>
    </row>
    <row r="155" spans="1:12" ht="12.75" customHeight="1" x14ac:dyDescent="0.2">
      <c r="A155" s="717"/>
      <c r="B155" s="160">
        <f>MAART!R154</f>
        <v>0</v>
      </c>
      <c r="C155" s="124">
        <f>MAART!S154</f>
        <v>0</v>
      </c>
      <c r="D155" s="176" t="e">
        <f>MAART!T154</f>
        <v>#REF!</v>
      </c>
      <c r="E155" s="120">
        <f>MAART!U154</f>
        <v>0</v>
      </c>
      <c r="F155" s="123">
        <f>MAART!V154</f>
        <v>0</v>
      </c>
      <c r="G155" s="123">
        <f>MAART!W154</f>
        <v>0</v>
      </c>
      <c r="H155" s="125">
        <f>MAART!X154</f>
        <v>0</v>
      </c>
      <c r="I155" s="126" t="e">
        <f>MAART!Y154</f>
        <v>#REF!</v>
      </c>
      <c r="J155" s="222" t="b">
        <f>IF(LEFT(MAART!L154,1)="V",MAART!R154+MAART!U154)</f>
        <v>0</v>
      </c>
      <c r="K155" s="241">
        <f>MAART!Z154</f>
        <v>0</v>
      </c>
      <c r="L155" s="242">
        <f>MAART!AB154</f>
        <v>0</v>
      </c>
    </row>
    <row r="156" spans="1:12" ht="13.5" customHeight="1" thickBot="1" x14ac:dyDescent="0.25">
      <c r="A156" s="718"/>
      <c r="B156" s="168">
        <f>MAART!R155</f>
        <v>0</v>
      </c>
      <c r="C156" s="145">
        <f>MAART!S155</f>
        <v>0</v>
      </c>
      <c r="D156" s="177" t="e">
        <f>MAART!T155</f>
        <v>#REF!</v>
      </c>
      <c r="E156" s="141">
        <f>MAART!U155</f>
        <v>0</v>
      </c>
      <c r="F156" s="144">
        <f>MAART!V155</f>
        <v>0</v>
      </c>
      <c r="G156" s="144">
        <f>MAART!W155</f>
        <v>0</v>
      </c>
      <c r="H156" s="146">
        <f>MAART!X155</f>
        <v>0</v>
      </c>
      <c r="I156" s="147" t="e">
        <f>MAART!Y155</f>
        <v>#REF!</v>
      </c>
      <c r="J156" s="224" t="b">
        <f>IF(LEFT(MAART!L155,1)="V",MAART!R155+MAART!U155)</f>
        <v>0</v>
      </c>
      <c r="K156" s="243">
        <f>MAART!Z155</f>
        <v>0</v>
      </c>
      <c r="L156" s="244">
        <f>MAART!AB155</f>
        <v>0</v>
      </c>
    </row>
    <row r="157" spans="1:12" ht="12.75" customHeight="1" x14ac:dyDescent="0.2">
      <c r="A157" s="716">
        <f>MAART!B156</f>
        <v>42824</v>
      </c>
      <c r="B157" s="159">
        <f>MAART!R156</f>
        <v>0</v>
      </c>
      <c r="C157" s="117">
        <f>MAART!S156</f>
        <v>0</v>
      </c>
      <c r="D157" s="175" t="e">
        <f>MAART!T156</f>
        <v>#REF!</v>
      </c>
      <c r="E157" s="113">
        <f>MAART!U156</f>
        <v>0</v>
      </c>
      <c r="F157" s="116">
        <f>MAART!V156</f>
        <v>0</v>
      </c>
      <c r="G157" s="116">
        <f>MAART!W156</f>
        <v>0</v>
      </c>
      <c r="H157" s="118">
        <f>MAART!X156</f>
        <v>0</v>
      </c>
      <c r="I157" s="119" t="e">
        <f>MAART!Y156</f>
        <v>#REF!</v>
      </c>
      <c r="J157" s="225" t="b">
        <f>IF(LEFT(MAART!L156,1)="V",MAART!R156+MAART!U156)</f>
        <v>0</v>
      </c>
      <c r="K157" s="247">
        <f>MAART!Z156</f>
        <v>0</v>
      </c>
      <c r="L157" s="248">
        <f>MAART!AB156</f>
        <v>0</v>
      </c>
    </row>
    <row r="158" spans="1:12" ht="12.75" customHeight="1" x14ac:dyDescent="0.2">
      <c r="A158" s="717"/>
      <c r="B158" s="160">
        <f>MAART!R157</f>
        <v>0</v>
      </c>
      <c r="C158" s="124">
        <f>MAART!S157</f>
        <v>0</v>
      </c>
      <c r="D158" s="176" t="e">
        <f>MAART!T157</f>
        <v>#REF!</v>
      </c>
      <c r="E158" s="120">
        <f>MAART!U157</f>
        <v>0</v>
      </c>
      <c r="F158" s="123">
        <f>MAART!V157</f>
        <v>0</v>
      </c>
      <c r="G158" s="123">
        <f>MAART!W157</f>
        <v>0</v>
      </c>
      <c r="H158" s="125">
        <f>MAART!X157</f>
        <v>0</v>
      </c>
      <c r="I158" s="126" t="e">
        <f>MAART!Y157</f>
        <v>#REF!</v>
      </c>
      <c r="J158" s="222" t="b">
        <f>IF(LEFT(MAART!L157,1)="V",MAART!R157+MAART!U157)</f>
        <v>0</v>
      </c>
      <c r="K158" s="241">
        <f>MAART!Z157</f>
        <v>0</v>
      </c>
      <c r="L158" s="242">
        <f>MAART!AB157</f>
        <v>0</v>
      </c>
    </row>
    <row r="159" spans="1:12" ht="12.75" customHeight="1" x14ac:dyDescent="0.2">
      <c r="A159" s="717"/>
      <c r="B159" s="160">
        <f>MAART!R158</f>
        <v>0</v>
      </c>
      <c r="C159" s="124">
        <f>MAART!S158</f>
        <v>0</v>
      </c>
      <c r="D159" s="176" t="e">
        <f>MAART!T158</f>
        <v>#REF!</v>
      </c>
      <c r="E159" s="120">
        <f>MAART!U158</f>
        <v>0</v>
      </c>
      <c r="F159" s="123">
        <f>MAART!V158</f>
        <v>0</v>
      </c>
      <c r="G159" s="123">
        <f>MAART!W158</f>
        <v>0</v>
      </c>
      <c r="H159" s="125">
        <f>MAART!X158</f>
        <v>0</v>
      </c>
      <c r="I159" s="126" t="e">
        <f>MAART!Y158</f>
        <v>#REF!</v>
      </c>
      <c r="J159" s="222" t="b">
        <f>IF(LEFT(MAART!L158,1)="V",MAART!R158+MAART!U158)</f>
        <v>0</v>
      </c>
      <c r="K159" s="241">
        <f>MAART!Z158</f>
        <v>0</v>
      </c>
      <c r="L159" s="242">
        <f>MAART!AB158</f>
        <v>0</v>
      </c>
    </row>
    <row r="160" spans="1:12" ht="12.75" customHeight="1" x14ac:dyDescent="0.2">
      <c r="A160" s="717"/>
      <c r="B160" s="160">
        <f>MAART!R159</f>
        <v>0</v>
      </c>
      <c r="C160" s="124">
        <f>MAART!S159</f>
        <v>0</v>
      </c>
      <c r="D160" s="176" t="e">
        <f>MAART!T159</f>
        <v>#REF!</v>
      </c>
      <c r="E160" s="120">
        <f>MAART!U159</f>
        <v>0</v>
      </c>
      <c r="F160" s="123">
        <f>MAART!V159</f>
        <v>0</v>
      </c>
      <c r="G160" s="123">
        <f>MAART!W159</f>
        <v>0</v>
      </c>
      <c r="H160" s="125">
        <f>MAART!X159</f>
        <v>0</v>
      </c>
      <c r="I160" s="126" t="e">
        <f>MAART!Y159</f>
        <v>#REF!</v>
      </c>
      <c r="J160" s="222" t="b">
        <f>IF(LEFT(MAART!L159,1)="V",MAART!R159+MAART!U159)</f>
        <v>0</v>
      </c>
      <c r="K160" s="241">
        <f>MAART!Z159</f>
        <v>0</v>
      </c>
      <c r="L160" s="242">
        <f>MAART!AB159</f>
        <v>0</v>
      </c>
    </row>
    <row r="161" spans="1:12" ht="13.5" customHeight="1" thickBot="1" x14ac:dyDescent="0.25">
      <c r="A161" s="718"/>
      <c r="B161" s="161">
        <f>MAART!R160</f>
        <v>0</v>
      </c>
      <c r="C161" s="131">
        <f>MAART!S160</f>
        <v>0</v>
      </c>
      <c r="D161" s="178" t="e">
        <f>MAART!T160</f>
        <v>#REF!</v>
      </c>
      <c r="E161" s="127">
        <f>MAART!U160</f>
        <v>0</v>
      </c>
      <c r="F161" s="130">
        <f>MAART!V160</f>
        <v>0</v>
      </c>
      <c r="G161" s="130">
        <f>MAART!W160</f>
        <v>0</v>
      </c>
      <c r="H161" s="132">
        <f>MAART!X160</f>
        <v>0</v>
      </c>
      <c r="I161" s="133" t="e">
        <f>MAART!Y160</f>
        <v>#REF!</v>
      </c>
      <c r="J161" s="224" t="b">
        <f>IF(LEFT(MAART!L160,1)="V",MAART!R160+MAART!U160)</f>
        <v>0</v>
      </c>
      <c r="K161" s="243">
        <f>MAART!Z160</f>
        <v>0</v>
      </c>
      <c r="L161" s="244">
        <f>MAART!AB160</f>
        <v>0</v>
      </c>
    </row>
    <row r="162" spans="1:12" ht="13.5" thickBot="1" x14ac:dyDescent="0.25">
      <c r="A162" s="148"/>
      <c r="B162" s="233">
        <f>SUM(B14:B161)</f>
        <v>0</v>
      </c>
      <c r="C162" s="365">
        <f>SUM(C17:C161)</f>
        <v>0</v>
      </c>
      <c r="D162" s="321" t="e">
        <f>SUM(D14:D161)</f>
        <v>#REF!</v>
      </c>
      <c r="E162" s="233">
        <f>SUM(E14:E161)</f>
        <v>0</v>
      </c>
      <c r="F162" s="365">
        <f>SUM(F17:F161)</f>
        <v>0</v>
      </c>
      <c r="G162" s="149"/>
      <c r="H162" s="321">
        <f>SUM(H14:H161)</f>
        <v>0</v>
      </c>
      <c r="I162" s="325" t="e">
        <f>SUM(I14:I161)</f>
        <v>#REF!</v>
      </c>
      <c r="J162" s="233">
        <f>SUM(J14:J161)</f>
        <v>0</v>
      </c>
      <c r="K162" s="233">
        <f>SUM(K14:K161)</f>
        <v>0</v>
      </c>
      <c r="L162" s="233">
        <f>SUM(L14:L161)</f>
        <v>0</v>
      </c>
    </row>
    <row r="163" spans="1:12" x14ac:dyDescent="0.2">
      <c r="A163" s="148"/>
      <c r="B163" s="320" t="s">
        <v>75</v>
      </c>
      <c r="C163" s="364" t="s">
        <v>92</v>
      </c>
      <c r="D163" s="318" t="s">
        <v>78</v>
      </c>
      <c r="E163" s="320" t="s">
        <v>75</v>
      </c>
      <c r="F163" s="364" t="s">
        <v>92</v>
      </c>
      <c r="H163" s="323" t="s">
        <v>72</v>
      </c>
      <c r="I163" s="323" t="s">
        <v>78</v>
      </c>
      <c r="J163" s="318" t="s">
        <v>84</v>
      </c>
      <c r="K163" s="323" t="s">
        <v>85</v>
      </c>
      <c r="L163" s="326" t="s">
        <v>86</v>
      </c>
    </row>
    <row r="164" spans="1:12" x14ac:dyDescent="0.2">
      <c r="A164" s="148"/>
      <c r="B164" s="154" t="s">
        <v>76</v>
      </c>
      <c r="C164" s="363" t="s">
        <v>93</v>
      </c>
      <c r="E164" s="154" t="s">
        <v>77</v>
      </c>
      <c r="F164" s="363" t="s">
        <v>93</v>
      </c>
    </row>
    <row r="165" spans="1:12" x14ac:dyDescent="0.2">
      <c r="A165" s="148"/>
      <c r="K165" s="204">
        <f>K162+L162</f>
        <v>0</v>
      </c>
      <c r="L165" s="150" t="s">
        <v>87</v>
      </c>
    </row>
    <row r="167" spans="1:12" x14ac:dyDescent="0.2">
      <c r="A167" s="255" t="s">
        <v>89</v>
      </c>
      <c r="B167" s="256"/>
      <c r="C167" s="256"/>
      <c r="D167" s="256"/>
      <c r="E167" s="257"/>
    </row>
    <row r="168" spans="1:12" x14ac:dyDescent="0.2">
      <c r="A168" s="258" t="s">
        <v>90</v>
      </c>
      <c r="B168" s="697"/>
      <c r="C168" s="720"/>
      <c r="D168" s="720"/>
      <c r="E168" s="721"/>
    </row>
    <row r="169" spans="1:12" x14ac:dyDescent="0.2">
      <c r="A169" s="258"/>
      <c r="B169" s="259"/>
      <c r="C169" s="259"/>
      <c r="D169" s="259"/>
      <c r="E169" s="260"/>
    </row>
    <row r="170" spans="1:12" x14ac:dyDescent="0.2">
      <c r="A170" s="258"/>
      <c r="B170" s="261"/>
      <c r="C170" s="261"/>
      <c r="D170" s="261"/>
      <c r="E170" s="262"/>
    </row>
    <row r="171" spans="1:12" x14ac:dyDescent="0.2">
      <c r="A171" s="258"/>
      <c r="B171" s="261"/>
      <c r="C171" s="261"/>
      <c r="D171" s="261"/>
      <c r="E171" s="262"/>
    </row>
    <row r="172" spans="1:12" x14ac:dyDescent="0.2">
      <c r="A172" s="76"/>
      <c r="B172" s="77"/>
      <c r="C172" s="77"/>
      <c r="D172" s="77"/>
      <c r="E172" s="263"/>
    </row>
  </sheetData>
  <sheetProtection selectLockedCells="1"/>
  <mergeCells count="37">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K5:L5"/>
    <mergeCell ref="B168:E168"/>
    <mergeCell ref="I2:K2"/>
    <mergeCell ref="I3:K3"/>
    <mergeCell ref="B5:D5"/>
    <mergeCell ref="E5:I5"/>
  </mergeCells>
  <phoneticPr fontId="11" type="noConversion"/>
  <pageMargins left="0.19685039370078741" right="0.19685039370078741" top="0.19685039370078741" bottom="0.19685039370078741" header="0.19685039370078741" footer="0.19685039370078741"/>
  <pageSetup paperSize="9" scale="85" orientation="landscape" verticalDpi="0" r:id="rId1"/>
  <rowBreaks count="3" manualBreakCount="3">
    <brk id="81" max="16383" man="1"/>
    <brk id="116" max="16383" man="1"/>
    <brk id="146"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Blad37"/>
  <dimension ref="A1:X167"/>
  <sheetViews>
    <sheetView showZeros="0" workbookViewId="0">
      <selection activeCell="A7" sqref="A7:A156"/>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9" width="9.140625" style="82"/>
    <col min="10" max="10" width="9.42578125" style="82" bestFit="1" customWidth="1"/>
    <col min="11"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04" t="s">
        <v>16</v>
      </c>
      <c r="C5" s="705"/>
      <c r="D5" s="706"/>
      <c r="E5" s="708" t="s">
        <v>17</v>
      </c>
      <c r="F5" s="708"/>
      <c r="G5" s="708"/>
      <c r="H5" s="708"/>
      <c r="I5" s="709"/>
      <c r="J5" s="233"/>
      <c r="K5" s="695" t="s">
        <v>83</v>
      </c>
      <c r="L5" s="696"/>
    </row>
    <row r="6" spans="1:24" ht="77.25" customHeight="1" thickBot="1" x14ac:dyDescent="0.25">
      <c r="A6" s="62" t="s">
        <v>3</v>
      </c>
      <c r="B6" s="343" t="s">
        <v>9</v>
      </c>
      <c r="C6" s="344" t="s">
        <v>73</v>
      </c>
      <c r="D6" s="345" t="s">
        <v>10</v>
      </c>
      <c r="E6" s="342" t="s">
        <v>9</v>
      </c>
      <c r="F6" s="253" t="s">
        <v>73</v>
      </c>
      <c r="G6" s="253" t="s">
        <v>71</v>
      </c>
      <c r="H6" s="253" t="s">
        <v>70</v>
      </c>
      <c r="I6" s="253" t="s">
        <v>10</v>
      </c>
      <c r="J6" s="220" t="s">
        <v>82</v>
      </c>
      <c r="K6" s="317" t="s">
        <v>81</v>
      </c>
      <c r="L6" s="316" t="s">
        <v>80</v>
      </c>
    </row>
    <row r="7" spans="1:24" ht="12.75" customHeight="1" x14ac:dyDescent="0.2">
      <c r="A7" s="716">
        <f>APRIL!B6</f>
        <v>42825</v>
      </c>
      <c r="B7" s="159">
        <f>APRIL!R6</f>
        <v>0</v>
      </c>
      <c r="C7" s="117">
        <f>APRIL!S6</f>
        <v>0</v>
      </c>
      <c r="D7" s="175" t="e">
        <f>APRIL!T6</f>
        <v>#REF!</v>
      </c>
      <c r="E7" s="113">
        <f>APRIL!U6</f>
        <v>0</v>
      </c>
      <c r="F7" s="116">
        <f>APRIL!V6</f>
        <v>0</v>
      </c>
      <c r="G7" s="116">
        <f>APRIL!W6</f>
        <v>0</v>
      </c>
      <c r="H7" s="118">
        <f>APRIL!X6</f>
        <v>0</v>
      </c>
      <c r="I7" s="119" t="e">
        <f>APRIL!Y6</f>
        <v>#REF!</v>
      </c>
      <c r="J7" s="221" t="b">
        <f>IF(LEFT(APRIL!L6,1)="V",APRIL!R6+APRIL!U6)</f>
        <v>0</v>
      </c>
      <c r="K7" s="239">
        <f>APRIL!Z6</f>
        <v>0</v>
      </c>
      <c r="L7" s="240">
        <f>APRIL!AB6</f>
        <v>0</v>
      </c>
    </row>
    <row r="8" spans="1:24" ht="12.75" customHeight="1" x14ac:dyDescent="0.2">
      <c r="A8" s="717"/>
      <c r="B8" s="160">
        <f>APRIL!R7</f>
        <v>0</v>
      </c>
      <c r="C8" s="124">
        <f>APRIL!S7</f>
        <v>0</v>
      </c>
      <c r="D8" s="176" t="e">
        <f>APRIL!T7</f>
        <v>#REF!</v>
      </c>
      <c r="E8" s="120">
        <f>APRIL!U7</f>
        <v>0</v>
      </c>
      <c r="F8" s="123">
        <f>APRIL!V7</f>
        <v>0</v>
      </c>
      <c r="G8" s="123">
        <f>APRIL!W7</f>
        <v>0</v>
      </c>
      <c r="H8" s="125">
        <f>APRIL!X7</f>
        <v>0</v>
      </c>
      <c r="I8" s="126" t="e">
        <f>APRIL!Y7</f>
        <v>#REF!</v>
      </c>
      <c r="J8" s="222" t="b">
        <f>IF(LEFT(APRIL!L7,1)="V",APRIL!R7+APRIL!U7)</f>
        <v>0</v>
      </c>
      <c r="K8" s="241">
        <f>APRIL!Z7</f>
        <v>0</v>
      </c>
      <c r="L8" s="242">
        <f>APRIL!AB7</f>
        <v>0</v>
      </c>
    </row>
    <row r="9" spans="1:24" ht="12.75" customHeight="1" x14ac:dyDescent="0.2">
      <c r="A9" s="717"/>
      <c r="B9" s="160">
        <f>APRIL!R8</f>
        <v>0</v>
      </c>
      <c r="C9" s="124">
        <f>APRIL!S8</f>
        <v>0</v>
      </c>
      <c r="D9" s="176" t="e">
        <f>APRIL!T8</f>
        <v>#REF!</v>
      </c>
      <c r="E9" s="120">
        <f>APRIL!U8</f>
        <v>0</v>
      </c>
      <c r="F9" s="123">
        <f>APRIL!V8</f>
        <v>0</v>
      </c>
      <c r="G9" s="123">
        <f>APRIL!W8</f>
        <v>0</v>
      </c>
      <c r="H9" s="125">
        <f>APRIL!X8</f>
        <v>0</v>
      </c>
      <c r="I9" s="126" t="e">
        <f>APRIL!Y8</f>
        <v>#REF!</v>
      </c>
      <c r="J9" s="222" t="b">
        <f>IF(LEFT(APRIL!L8,1)="V",APRIL!R8+APRIL!U8)</f>
        <v>0</v>
      </c>
      <c r="K9" s="241">
        <f>APRIL!Z8</f>
        <v>0</v>
      </c>
      <c r="L9" s="242">
        <f>APRIL!AB8</f>
        <v>0</v>
      </c>
    </row>
    <row r="10" spans="1:24" ht="12.75" customHeight="1" x14ac:dyDescent="0.2">
      <c r="A10" s="717"/>
      <c r="B10" s="160">
        <f>APRIL!R9</f>
        <v>0</v>
      </c>
      <c r="C10" s="124">
        <f>APRIL!S9</f>
        <v>0</v>
      </c>
      <c r="D10" s="176" t="e">
        <f>APRIL!T9</f>
        <v>#REF!</v>
      </c>
      <c r="E10" s="120">
        <f>APRIL!U9</f>
        <v>0</v>
      </c>
      <c r="F10" s="123">
        <f>APRIL!V9</f>
        <v>0</v>
      </c>
      <c r="G10" s="123">
        <f>APRIL!W9</f>
        <v>0</v>
      </c>
      <c r="H10" s="125">
        <f>APRIL!X9</f>
        <v>0</v>
      </c>
      <c r="I10" s="126" t="e">
        <f>APRIL!Y9</f>
        <v>#REF!</v>
      </c>
      <c r="J10" s="222" t="b">
        <f>IF(LEFT(APRIL!L9,1)="V",APRIL!R9+APRIL!U9)</f>
        <v>0</v>
      </c>
      <c r="K10" s="241">
        <f>APRIL!Z9</f>
        <v>0</v>
      </c>
      <c r="L10" s="242">
        <f>APRIL!AB9</f>
        <v>0</v>
      </c>
    </row>
    <row r="11" spans="1:24" ht="13.5" customHeight="1" thickBot="1" x14ac:dyDescent="0.25">
      <c r="A11" s="718"/>
      <c r="B11" s="168">
        <f>APRIL!R10</f>
        <v>0</v>
      </c>
      <c r="C11" s="145">
        <f>APRIL!S10</f>
        <v>0</v>
      </c>
      <c r="D11" s="177" t="e">
        <f>APRIL!T10</f>
        <v>#REF!</v>
      </c>
      <c r="E11" s="141">
        <f>APRIL!U10</f>
        <v>0</v>
      </c>
      <c r="F11" s="144">
        <f>APRIL!V10</f>
        <v>0</v>
      </c>
      <c r="G11" s="144">
        <f>APRIL!W10</f>
        <v>0</v>
      </c>
      <c r="H11" s="146">
        <f>APRIL!X10</f>
        <v>0</v>
      </c>
      <c r="I11" s="147" t="e">
        <f>APRIL!Y10</f>
        <v>#REF!</v>
      </c>
      <c r="J11" s="223" t="b">
        <f>IF(LEFT(APRIL!L10,1)="V",APRIL!R10+APRIL!U10)</f>
        <v>0</v>
      </c>
      <c r="K11" s="243">
        <f>APRIL!Z10</f>
        <v>0</v>
      </c>
      <c r="L11" s="244">
        <f>APRIL!AB10</f>
        <v>0</v>
      </c>
    </row>
    <row r="12" spans="1:24" ht="12.75" customHeight="1" x14ac:dyDescent="0.2">
      <c r="A12" s="716">
        <f>APRIL!B11</f>
        <v>42826</v>
      </c>
      <c r="B12" s="159">
        <f>APRIL!R11</f>
        <v>0</v>
      </c>
      <c r="C12" s="117">
        <f>APRIL!S11</f>
        <v>0</v>
      </c>
      <c r="D12" s="175" t="e">
        <f>APRIL!T11</f>
        <v>#REF!</v>
      </c>
      <c r="E12" s="113">
        <f>APRIL!U11</f>
        <v>0</v>
      </c>
      <c r="F12" s="116">
        <f>APRIL!V11</f>
        <v>0</v>
      </c>
      <c r="G12" s="116">
        <f>APRIL!W11</f>
        <v>0</v>
      </c>
      <c r="H12" s="118">
        <f>APRIL!X11</f>
        <v>0</v>
      </c>
      <c r="I12" s="119" t="e">
        <f>APRIL!Y11</f>
        <v>#REF!</v>
      </c>
      <c r="J12" s="221" t="b">
        <f>IF(LEFT(APRIL!L11,1)="V",APRIL!R11+APRIL!U11)</f>
        <v>0</v>
      </c>
      <c r="K12" s="247">
        <f>APRIL!Z11</f>
        <v>0</v>
      </c>
      <c r="L12" s="248">
        <f>APRIL!AB11</f>
        <v>0</v>
      </c>
    </row>
    <row r="13" spans="1:24" ht="12.75" customHeight="1" x14ac:dyDescent="0.2">
      <c r="A13" s="717"/>
      <c r="B13" s="160">
        <f>APRIL!R12</f>
        <v>0</v>
      </c>
      <c r="C13" s="124">
        <f>APRIL!S12</f>
        <v>0</v>
      </c>
      <c r="D13" s="176" t="e">
        <f>APRIL!T12</f>
        <v>#REF!</v>
      </c>
      <c r="E13" s="120">
        <f>APRIL!U12</f>
        <v>0</v>
      </c>
      <c r="F13" s="123">
        <f>APRIL!V12</f>
        <v>0</v>
      </c>
      <c r="G13" s="123">
        <f>APRIL!W12</f>
        <v>0</v>
      </c>
      <c r="H13" s="125">
        <f>APRIL!X12</f>
        <v>0</v>
      </c>
      <c r="I13" s="126" t="e">
        <f>APRIL!Y12</f>
        <v>#REF!</v>
      </c>
      <c r="J13" s="222" t="b">
        <f>IF(LEFT(APRIL!L12,1)="V",APRIL!R12+APRIL!U12)</f>
        <v>0</v>
      </c>
      <c r="K13" s="241">
        <f>APRIL!Z12</f>
        <v>0</v>
      </c>
      <c r="L13" s="242">
        <f>APRIL!AB12</f>
        <v>0</v>
      </c>
    </row>
    <row r="14" spans="1:24" ht="12.75" customHeight="1" x14ac:dyDescent="0.2">
      <c r="A14" s="717"/>
      <c r="B14" s="160">
        <f>APRIL!R13</f>
        <v>0</v>
      </c>
      <c r="C14" s="124">
        <f>APRIL!S13</f>
        <v>0</v>
      </c>
      <c r="D14" s="176" t="e">
        <f>APRIL!T13</f>
        <v>#REF!</v>
      </c>
      <c r="E14" s="120">
        <f>APRIL!U13</f>
        <v>0</v>
      </c>
      <c r="F14" s="123">
        <f>APRIL!V13</f>
        <v>0</v>
      </c>
      <c r="G14" s="123">
        <f>APRIL!W13</f>
        <v>0</v>
      </c>
      <c r="H14" s="125">
        <f>APRIL!X13</f>
        <v>0</v>
      </c>
      <c r="I14" s="126" t="e">
        <f>APRIL!Y13</f>
        <v>#REF!</v>
      </c>
      <c r="J14" s="222" t="b">
        <f>IF(LEFT(APRIL!L13,1)="V",APRIL!R13+APRIL!U13)</f>
        <v>0</v>
      </c>
      <c r="K14" s="241">
        <f>APRIL!Z13</f>
        <v>0</v>
      </c>
      <c r="L14" s="242">
        <f>APRIL!AB13</f>
        <v>0</v>
      </c>
    </row>
    <row r="15" spans="1:24" ht="12.75" customHeight="1" x14ac:dyDescent="0.2">
      <c r="A15" s="717"/>
      <c r="B15" s="160">
        <f>APRIL!R14</f>
        <v>0</v>
      </c>
      <c r="C15" s="124">
        <f>APRIL!S14</f>
        <v>0</v>
      </c>
      <c r="D15" s="176" t="e">
        <f>APRIL!T14</f>
        <v>#REF!</v>
      </c>
      <c r="E15" s="120">
        <f>APRIL!U14</f>
        <v>0</v>
      </c>
      <c r="F15" s="123">
        <f>APRIL!V14</f>
        <v>0</v>
      </c>
      <c r="G15" s="123">
        <f>APRIL!W14</f>
        <v>0</v>
      </c>
      <c r="H15" s="125">
        <f>APRIL!X14</f>
        <v>0</v>
      </c>
      <c r="I15" s="126" t="e">
        <f>APRIL!Y14</f>
        <v>#REF!</v>
      </c>
      <c r="J15" s="222" t="b">
        <f>IF(LEFT(APRIL!L14,1)="V",APRIL!R14+APRIL!U14)</f>
        <v>0</v>
      </c>
      <c r="K15" s="241">
        <f>APRIL!Z14</f>
        <v>0</v>
      </c>
      <c r="L15" s="242">
        <f>APRIL!AB14</f>
        <v>0</v>
      </c>
    </row>
    <row r="16" spans="1:24" ht="13.5" customHeight="1" thickBot="1" x14ac:dyDescent="0.25">
      <c r="A16" s="718"/>
      <c r="B16" s="161">
        <f>APRIL!R15</f>
        <v>0</v>
      </c>
      <c r="C16" s="131">
        <f>APRIL!S15</f>
        <v>0</v>
      </c>
      <c r="D16" s="178" t="e">
        <f>APRIL!T15</f>
        <v>#REF!</v>
      </c>
      <c r="E16" s="127">
        <f>APRIL!U15</f>
        <v>0</v>
      </c>
      <c r="F16" s="130">
        <f>APRIL!V15</f>
        <v>0</v>
      </c>
      <c r="G16" s="130">
        <f>APRIL!W15</f>
        <v>0</v>
      </c>
      <c r="H16" s="132">
        <f>APRIL!X15</f>
        <v>0</v>
      </c>
      <c r="I16" s="133" t="e">
        <f>APRIL!Y15</f>
        <v>#REF!</v>
      </c>
      <c r="J16" s="224" t="b">
        <f>IF(LEFT(APRIL!L15,1)="V",APRIL!R15+APRIL!U15)</f>
        <v>0</v>
      </c>
      <c r="K16" s="245">
        <f>APRIL!Z15</f>
        <v>0</v>
      </c>
      <c r="L16" s="246">
        <f>APRIL!AB15</f>
        <v>0</v>
      </c>
    </row>
    <row r="17" spans="1:12" ht="12.75" customHeight="1" x14ac:dyDescent="0.2">
      <c r="A17" s="716">
        <f>APRIL!B16</f>
        <v>42827</v>
      </c>
      <c r="B17" s="169">
        <f>APRIL!R16</f>
        <v>0</v>
      </c>
      <c r="C17" s="138">
        <f>APRIL!S16</f>
        <v>0</v>
      </c>
      <c r="D17" s="179" t="e">
        <f>APRIL!T16</f>
        <v>#REF!</v>
      </c>
      <c r="E17" s="134">
        <f>APRIL!U16</f>
        <v>0</v>
      </c>
      <c r="F17" s="137">
        <f>APRIL!V16</f>
        <v>0</v>
      </c>
      <c r="G17" s="137">
        <f>APRIL!W16</f>
        <v>0</v>
      </c>
      <c r="H17" s="139">
        <f>APRIL!X16</f>
        <v>0</v>
      </c>
      <c r="I17" s="140" t="e">
        <f>APRIL!Y16</f>
        <v>#REF!</v>
      </c>
      <c r="J17" s="225" t="b">
        <f>IF(LEFT(APRIL!L16,1)="V",APRIL!R16+APRIL!U16)</f>
        <v>0</v>
      </c>
      <c r="K17" s="239">
        <f>APRIL!Z16</f>
        <v>0</v>
      </c>
      <c r="L17" s="240">
        <f>APRIL!AB16</f>
        <v>0</v>
      </c>
    </row>
    <row r="18" spans="1:12" ht="12.75" customHeight="1" x14ac:dyDescent="0.2">
      <c r="A18" s="717"/>
      <c r="B18" s="160">
        <f>APRIL!R17</f>
        <v>0</v>
      </c>
      <c r="C18" s="124">
        <f>APRIL!S17</f>
        <v>0</v>
      </c>
      <c r="D18" s="176" t="e">
        <f>APRIL!T17</f>
        <v>#REF!</v>
      </c>
      <c r="E18" s="120">
        <f>APRIL!U17</f>
        <v>0</v>
      </c>
      <c r="F18" s="123">
        <f>APRIL!V17</f>
        <v>0</v>
      </c>
      <c r="G18" s="123">
        <f>APRIL!W17</f>
        <v>0</v>
      </c>
      <c r="H18" s="125">
        <f>APRIL!X17</f>
        <v>0</v>
      </c>
      <c r="I18" s="126" t="e">
        <f>APRIL!Y17</f>
        <v>#REF!</v>
      </c>
      <c r="J18" s="222" t="b">
        <f>IF(LEFT(APRIL!L17,1)="V",APRIL!R17+APRIL!U17)</f>
        <v>0</v>
      </c>
      <c r="K18" s="241">
        <f>APRIL!Z17</f>
        <v>0</v>
      </c>
      <c r="L18" s="242">
        <f>APRIL!AB17</f>
        <v>0</v>
      </c>
    </row>
    <row r="19" spans="1:12" ht="12.75" customHeight="1" x14ac:dyDescent="0.2">
      <c r="A19" s="717"/>
      <c r="B19" s="160">
        <f>APRIL!R18</f>
        <v>0</v>
      </c>
      <c r="C19" s="124">
        <f>APRIL!S18</f>
        <v>0</v>
      </c>
      <c r="D19" s="176" t="e">
        <f>APRIL!T18</f>
        <v>#REF!</v>
      </c>
      <c r="E19" s="120">
        <f>APRIL!U18</f>
        <v>0</v>
      </c>
      <c r="F19" s="123">
        <f>APRIL!V18</f>
        <v>0</v>
      </c>
      <c r="G19" s="123">
        <f>APRIL!W18</f>
        <v>0</v>
      </c>
      <c r="H19" s="125">
        <f>APRIL!X18</f>
        <v>0</v>
      </c>
      <c r="I19" s="126" t="e">
        <f>APRIL!Y18</f>
        <v>#REF!</v>
      </c>
      <c r="J19" s="222" t="b">
        <f>IF(LEFT(APRIL!L18,1)="V",APRIL!R18+APRIL!U18)</f>
        <v>0</v>
      </c>
      <c r="K19" s="241">
        <f>APRIL!Z18</f>
        <v>0</v>
      </c>
      <c r="L19" s="242">
        <f>APRIL!AB18</f>
        <v>0</v>
      </c>
    </row>
    <row r="20" spans="1:12" ht="12.75" customHeight="1" x14ac:dyDescent="0.2">
      <c r="A20" s="717"/>
      <c r="B20" s="160">
        <f>APRIL!R19</f>
        <v>0</v>
      </c>
      <c r="C20" s="124">
        <f>APRIL!S19</f>
        <v>0</v>
      </c>
      <c r="D20" s="176" t="e">
        <f>APRIL!T19</f>
        <v>#REF!</v>
      </c>
      <c r="E20" s="120">
        <f>APRIL!U19</f>
        <v>0</v>
      </c>
      <c r="F20" s="123">
        <f>APRIL!V19</f>
        <v>0</v>
      </c>
      <c r="G20" s="123">
        <f>APRIL!W19</f>
        <v>0</v>
      </c>
      <c r="H20" s="125">
        <f>APRIL!X19</f>
        <v>0</v>
      </c>
      <c r="I20" s="126" t="e">
        <f>APRIL!Y19</f>
        <v>#REF!</v>
      </c>
      <c r="J20" s="222" t="b">
        <f>IF(LEFT(APRIL!L19,1)="V",APRIL!R19+APRIL!U19)</f>
        <v>0</v>
      </c>
      <c r="K20" s="241">
        <f>APRIL!Z19</f>
        <v>0</v>
      </c>
      <c r="L20" s="242">
        <f>APRIL!AB19</f>
        <v>0</v>
      </c>
    </row>
    <row r="21" spans="1:12" ht="13.5" customHeight="1" thickBot="1" x14ac:dyDescent="0.25">
      <c r="A21" s="718"/>
      <c r="B21" s="168">
        <f>APRIL!R20</f>
        <v>0</v>
      </c>
      <c r="C21" s="145">
        <f>APRIL!S20</f>
        <v>0</v>
      </c>
      <c r="D21" s="177" t="e">
        <f>APRIL!T20</f>
        <v>#REF!</v>
      </c>
      <c r="E21" s="141">
        <f>APRIL!U20</f>
        <v>0</v>
      </c>
      <c r="F21" s="144">
        <f>APRIL!V20</f>
        <v>0</v>
      </c>
      <c r="G21" s="144">
        <f>APRIL!W20</f>
        <v>0</v>
      </c>
      <c r="H21" s="146">
        <f>APRIL!X20</f>
        <v>0</v>
      </c>
      <c r="I21" s="147" t="e">
        <f>APRIL!Y20</f>
        <v>#REF!</v>
      </c>
      <c r="J21" s="223" t="b">
        <f>IF(LEFT(APRIL!L20,1)="V",APRIL!R20+APRIL!U20)</f>
        <v>0</v>
      </c>
      <c r="K21" s="243">
        <f>APRIL!Z20</f>
        <v>0</v>
      </c>
      <c r="L21" s="244">
        <f>APRIL!AB20</f>
        <v>0</v>
      </c>
    </row>
    <row r="22" spans="1:12" ht="12.75" customHeight="1" x14ac:dyDescent="0.2">
      <c r="A22" s="716">
        <f>APRIL!B21</f>
        <v>42828</v>
      </c>
      <c r="B22" s="159">
        <f>APRIL!R21</f>
        <v>0</v>
      </c>
      <c r="C22" s="117">
        <f>APRIL!S21</f>
        <v>0</v>
      </c>
      <c r="D22" s="175" t="e">
        <f>APRIL!T21</f>
        <v>#REF!</v>
      </c>
      <c r="E22" s="113">
        <f>APRIL!U21</f>
        <v>0</v>
      </c>
      <c r="F22" s="116">
        <f>APRIL!V21</f>
        <v>0</v>
      </c>
      <c r="G22" s="116">
        <f>APRIL!W21</f>
        <v>0</v>
      </c>
      <c r="H22" s="118">
        <f>APRIL!X21</f>
        <v>0</v>
      </c>
      <c r="I22" s="119" t="e">
        <f>APRIL!Y21</f>
        <v>#REF!</v>
      </c>
      <c r="J22" s="221" t="b">
        <f>IF(LEFT(APRIL!L21,1)="V",APRIL!R21+APRIL!U21)</f>
        <v>0</v>
      </c>
      <c r="K22" s="247">
        <f>APRIL!Z21</f>
        <v>0</v>
      </c>
      <c r="L22" s="248">
        <f>APRIL!AB21</f>
        <v>0</v>
      </c>
    </row>
    <row r="23" spans="1:12" ht="12.75" customHeight="1" x14ac:dyDescent="0.2">
      <c r="A23" s="717"/>
      <c r="B23" s="160">
        <f>APRIL!R22</f>
        <v>0</v>
      </c>
      <c r="C23" s="124">
        <f>APRIL!S22</f>
        <v>0</v>
      </c>
      <c r="D23" s="176" t="e">
        <f>APRIL!T22</f>
        <v>#REF!</v>
      </c>
      <c r="E23" s="120">
        <f>APRIL!U22</f>
        <v>0</v>
      </c>
      <c r="F23" s="123">
        <f>APRIL!V22</f>
        <v>0</v>
      </c>
      <c r="G23" s="123">
        <f>APRIL!W22</f>
        <v>0</v>
      </c>
      <c r="H23" s="125">
        <f>APRIL!X22</f>
        <v>0</v>
      </c>
      <c r="I23" s="126" t="e">
        <f>APRIL!Y22</f>
        <v>#REF!</v>
      </c>
      <c r="J23" s="222" t="b">
        <f>IF(LEFT(APRIL!L22,1)="V",APRIL!R22+APRIL!U22)</f>
        <v>0</v>
      </c>
      <c r="K23" s="241">
        <f>APRIL!Z22</f>
        <v>0</v>
      </c>
      <c r="L23" s="242">
        <f>APRIL!AB22</f>
        <v>0</v>
      </c>
    </row>
    <row r="24" spans="1:12" ht="12.75" customHeight="1" x14ac:dyDescent="0.2">
      <c r="A24" s="717"/>
      <c r="B24" s="160">
        <f>APRIL!R23</f>
        <v>0</v>
      </c>
      <c r="C24" s="124">
        <f>APRIL!S23</f>
        <v>0</v>
      </c>
      <c r="D24" s="176" t="e">
        <f>APRIL!T23</f>
        <v>#REF!</v>
      </c>
      <c r="E24" s="120">
        <f>APRIL!U23</f>
        <v>0</v>
      </c>
      <c r="F24" s="123">
        <f>APRIL!V23</f>
        <v>0</v>
      </c>
      <c r="G24" s="123">
        <f>APRIL!W23</f>
        <v>0</v>
      </c>
      <c r="H24" s="125">
        <f>APRIL!X23</f>
        <v>0</v>
      </c>
      <c r="I24" s="126" t="e">
        <f>APRIL!Y23</f>
        <v>#REF!</v>
      </c>
      <c r="J24" s="222" t="b">
        <f>IF(LEFT(APRIL!L23,1)="V",APRIL!R23+APRIL!U23)</f>
        <v>0</v>
      </c>
      <c r="K24" s="241">
        <f>APRIL!Z23</f>
        <v>0</v>
      </c>
      <c r="L24" s="242">
        <f>APRIL!AB23</f>
        <v>0</v>
      </c>
    </row>
    <row r="25" spans="1:12" ht="12.75" customHeight="1" x14ac:dyDescent="0.2">
      <c r="A25" s="717"/>
      <c r="B25" s="160">
        <f>APRIL!R24</f>
        <v>0</v>
      </c>
      <c r="C25" s="124">
        <f>APRIL!S24</f>
        <v>0</v>
      </c>
      <c r="D25" s="176" t="e">
        <f>APRIL!T24</f>
        <v>#REF!</v>
      </c>
      <c r="E25" s="120">
        <f>APRIL!U24</f>
        <v>0</v>
      </c>
      <c r="F25" s="123">
        <f>APRIL!V24</f>
        <v>0</v>
      </c>
      <c r="G25" s="123">
        <f>APRIL!W24</f>
        <v>0</v>
      </c>
      <c r="H25" s="125">
        <f>APRIL!X24</f>
        <v>0</v>
      </c>
      <c r="I25" s="126" t="e">
        <f>APRIL!Y24</f>
        <v>#REF!</v>
      </c>
      <c r="J25" s="222" t="b">
        <f>IF(LEFT(APRIL!L24,1)="V",APRIL!R24+APRIL!U24)</f>
        <v>0</v>
      </c>
      <c r="K25" s="241">
        <f>APRIL!Z24</f>
        <v>0</v>
      </c>
      <c r="L25" s="242">
        <f>APRIL!AB24</f>
        <v>0</v>
      </c>
    </row>
    <row r="26" spans="1:12" ht="13.5" customHeight="1" thickBot="1" x14ac:dyDescent="0.25">
      <c r="A26" s="718"/>
      <c r="B26" s="161">
        <f>APRIL!R25</f>
        <v>0</v>
      </c>
      <c r="C26" s="131">
        <f>APRIL!S25</f>
        <v>0</v>
      </c>
      <c r="D26" s="178" t="e">
        <f>APRIL!T25</f>
        <v>#REF!</v>
      </c>
      <c r="E26" s="127">
        <f>APRIL!U25</f>
        <v>0</v>
      </c>
      <c r="F26" s="130">
        <f>APRIL!V25</f>
        <v>0</v>
      </c>
      <c r="G26" s="130">
        <f>APRIL!W25</f>
        <v>0</v>
      </c>
      <c r="H26" s="132">
        <f>APRIL!X25</f>
        <v>0</v>
      </c>
      <c r="I26" s="133" t="e">
        <f>APRIL!Y25</f>
        <v>#REF!</v>
      </c>
      <c r="J26" s="224" t="b">
        <f>IF(LEFT(APRIL!L25,1)="V",APRIL!R25+APRIL!U25)</f>
        <v>0</v>
      </c>
      <c r="K26" s="245">
        <f>APRIL!Z25</f>
        <v>0</v>
      </c>
      <c r="L26" s="246">
        <f>APRIL!AB25</f>
        <v>0</v>
      </c>
    </row>
    <row r="27" spans="1:12" ht="12.75" customHeight="1" x14ac:dyDescent="0.2">
      <c r="A27" s="716">
        <f>APRIL!B26</f>
        <v>42829</v>
      </c>
      <c r="B27" s="169">
        <f>APRIL!R26</f>
        <v>0</v>
      </c>
      <c r="C27" s="138">
        <f>APRIL!S26</f>
        <v>0</v>
      </c>
      <c r="D27" s="179" t="e">
        <f>APRIL!T26</f>
        <v>#REF!</v>
      </c>
      <c r="E27" s="134">
        <f>APRIL!U26</f>
        <v>0</v>
      </c>
      <c r="F27" s="137">
        <f>APRIL!V26</f>
        <v>0</v>
      </c>
      <c r="G27" s="137">
        <f>APRIL!W26</f>
        <v>0</v>
      </c>
      <c r="H27" s="139">
        <f>APRIL!X26</f>
        <v>0</v>
      </c>
      <c r="I27" s="140" t="e">
        <f>APRIL!Y26</f>
        <v>#REF!</v>
      </c>
      <c r="J27" s="225" t="b">
        <f>IF(LEFT(APRIL!L26,1)="V",APRIL!R26+APRIL!U26)</f>
        <v>0</v>
      </c>
      <c r="K27" s="239">
        <f>APRIL!Z26</f>
        <v>0</v>
      </c>
      <c r="L27" s="240">
        <f>APRIL!AB26</f>
        <v>0</v>
      </c>
    </row>
    <row r="28" spans="1:12" ht="12.75" customHeight="1" x14ac:dyDescent="0.2">
      <c r="A28" s="717"/>
      <c r="B28" s="160">
        <f>APRIL!R27</f>
        <v>0</v>
      </c>
      <c r="C28" s="124">
        <f>APRIL!S27</f>
        <v>0</v>
      </c>
      <c r="D28" s="176" t="e">
        <f>APRIL!T27</f>
        <v>#REF!</v>
      </c>
      <c r="E28" s="120">
        <f>APRIL!U27</f>
        <v>0</v>
      </c>
      <c r="F28" s="123">
        <f>APRIL!V27</f>
        <v>0</v>
      </c>
      <c r="G28" s="123">
        <f>APRIL!W27</f>
        <v>0</v>
      </c>
      <c r="H28" s="125">
        <f>APRIL!X27</f>
        <v>0</v>
      </c>
      <c r="I28" s="126" t="e">
        <f>APRIL!Y27</f>
        <v>#REF!</v>
      </c>
      <c r="J28" s="222" t="b">
        <f>IF(LEFT(APRIL!L27,1)="V",APRIL!R27+APRIL!U27)</f>
        <v>0</v>
      </c>
      <c r="K28" s="241">
        <f>APRIL!Z27</f>
        <v>0</v>
      </c>
      <c r="L28" s="242">
        <f>APRIL!AB27</f>
        <v>0</v>
      </c>
    </row>
    <row r="29" spans="1:12" ht="12.75" customHeight="1" x14ac:dyDescent="0.2">
      <c r="A29" s="717"/>
      <c r="B29" s="160">
        <f>APRIL!R28</f>
        <v>0</v>
      </c>
      <c r="C29" s="124">
        <f>APRIL!S28</f>
        <v>0</v>
      </c>
      <c r="D29" s="176" t="e">
        <f>APRIL!T28</f>
        <v>#REF!</v>
      </c>
      <c r="E29" s="120">
        <f>APRIL!U28</f>
        <v>0</v>
      </c>
      <c r="F29" s="123">
        <f>APRIL!V28</f>
        <v>0</v>
      </c>
      <c r="G29" s="123">
        <f>APRIL!W28</f>
        <v>0</v>
      </c>
      <c r="H29" s="125">
        <f>APRIL!X28</f>
        <v>0</v>
      </c>
      <c r="I29" s="126" t="e">
        <f>APRIL!Y28</f>
        <v>#REF!</v>
      </c>
      <c r="J29" s="222" t="b">
        <f>IF(LEFT(APRIL!L28,1)="V",APRIL!R28+APRIL!U28)</f>
        <v>0</v>
      </c>
      <c r="K29" s="241">
        <f>APRIL!Z28</f>
        <v>0</v>
      </c>
      <c r="L29" s="242">
        <f>APRIL!AB28</f>
        <v>0</v>
      </c>
    </row>
    <row r="30" spans="1:12" ht="12.75" customHeight="1" x14ac:dyDescent="0.2">
      <c r="A30" s="717"/>
      <c r="B30" s="160">
        <f>APRIL!R29</f>
        <v>0</v>
      </c>
      <c r="C30" s="124">
        <f>APRIL!S29</f>
        <v>0</v>
      </c>
      <c r="D30" s="176" t="e">
        <f>APRIL!T29</f>
        <v>#REF!</v>
      </c>
      <c r="E30" s="120">
        <f>APRIL!U29</f>
        <v>0</v>
      </c>
      <c r="F30" s="123">
        <f>APRIL!V29</f>
        <v>0</v>
      </c>
      <c r="G30" s="123">
        <f>APRIL!W29</f>
        <v>0</v>
      </c>
      <c r="H30" s="125">
        <f>APRIL!X29</f>
        <v>0</v>
      </c>
      <c r="I30" s="126" t="e">
        <f>APRIL!Y29</f>
        <v>#REF!</v>
      </c>
      <c r="J30" s="222" t="b">
        <f>IF(LEFT(APRIL!L29,1)="V",APRIL!R29+APRIL!U29)</f>
        <v>0</v>
      </c>
      <c r="K30" s="241">
        <f>APRIL!Z29</f>
        <v>0</v>
      </c>
      <c r="L30" s="242">
        <f>APRIL!AB29</f>
        <v>0</v>
      </c>
    </row>
    <row r="31" spans="1:12" ht="13.5" customHeight="1" thickBot="1" x14ac:dyDescent="0.25">
      <c r="A31" s="718"/>
      <c r="B31" s="168">
        <f>APRIL!R30</f>
        <v>0</v>
      </c>
      <c r="C31" s="145">
        <f>APRIL!S30</f>
        <v>0</v>
      </c>
      <c r="D31" s="177" t="e">
        <f>APRIL!T30</f>
        <v>#REF!</v>
      </c>
      <c r="E31" s="141">
        <f>APRIL!U30</f>
        <v>0</v>
      </c>
      <c r="F31" s="144">
        <f>APRIL!V30</f>
        <v>0</v>
      </c>
      <c r="G31" s="144">
        <f>APRIL!W30</f>
        <v>0</v>
      </c>
      <c r="H31" s="146">
        <f>APRIL!X30</f>
        <v>0</v>
      </c>
      <c r="I31" s="147" t="e">
        <f>APRIL!Y30</f>
        <v>#REF!</v>
      </c>
      <c r="J31" s="223" t="b">
        <f>IF(LEFT(APRIL!L30,1)="V",APRIL!R30+APRIL!U30)</f>
        <v>0</v>
      </c>
      <c r="K31" s="243">
        <f>APRIL!Z30</f>
        <v>0</v>
      </c>
      <c r="L31" s="244">
        <f>APRIL!AB30</f>
        <v>0</v>
      </c>
    </row>
    <row r="32" spans="1:12" ht="12.75" customHeight="1" x14ac:dyDescent="0.2">
      <c r="A32" s="716">
        <f>APRIL!B31</f>
        <v>42830</v>
      </c>
      <c r="B32" s="159">
        <f>APRIL!R31</f>
        <v>0</v>
      </c>
      <c r="C32" s="117">
        <f>APRIL!S31</f>
        <v>0</v>
      </c>
      <c r="D32" s="175" t="e">
        <f>APRIL!T31</f>
        <v>#REF!</v>
      </c>
      <c r="E32" s="113">
        <f>APRIL!U31</f>
        <v>0</v>
      </c>
      <c r="F32" s="116">
        <f>APRIL!V31</f>
        <v>0</v>
      </c>
      <c r="G32" s="116">
        <f>APRIL!W31</f>
        <v>0</v>
      </c>
      <c r="H32" s="118">
        <f>APRIL!X31</f>
        <v>0</v>
      </c>
      <c r="I32" s="119" t="e">
        <f>APRIL!Y31</f>
        <v>#REF!</v>
      </c>
      <c r="J32" s="221" t="b">
        <f>IF(LEFT(APRIL!L31,1)="V",APRIL!R31+APRIL!U31)</f>
        <v>0</v>
      </c>
      <c r="K32" s="247">
        <f>APRIL!Z31</f>
        <v>0</v>
      </c>
      <c r="L32" s="248">
        <f>APRIL!AB31</f>
        <v>0</v>
      </c>
    </row>
    <row r="33" spans="1:12" ht="12.75" customHeight="1" x14ac:dyDescent="0.2">
      <c r="A33" s="717"/>
      <c r="B33" s="160">
        <f>APRIL!R32</f>
        <v>0</v>
      </c>
      <c r="C33" s="124">
        <f>APRIL!S32</f>
        <v>0</v>
      </c>
      <c r="D33" s="176" t="e">
        <f>APRIL!T32</f>
        <v>#REF!</v>
      </c>
      <c r="E33" s="120">
        <f>APRIL!U32</f>
        <v>0</v>
      </c>
      <c r="F33" s="123">
        <f>APRIL!V32</f>
        <v>0</v>
      </c>
      <c r="G33" s="123">
        <f>APRIL!W32</f>
        <v>0</v>
      </c>
      <c r="H33" s="125">
        <f>APRIL!X32</f>
        <v>0</v>
      </c>
      <c r="I33" s="126" t="e">
        <f>APRIL!Y32</f>
        <v>#REF!</v>
      </c>
      <c r="J33" s="222" t="b">
        <f>IF(LEFT(APRIL!L32,1)="V",APRIL!R32+APRIL!U32)</f>
        <v>0</v>
      </c>
      <c r="K33" s="241">
        <f>APRIL!Z32</f>
        <v>0</v>
      </c>
      <c r="L33" s="242">
        <f>APRIL!AB32</f>
        <v>0</v>
      </c>
    </row>
    <row r="34" spans="1:12" ht="12.75" customHeight="1" x14ac:dyDescent="0.2">
      <c r="A34" s="717"/>
      <c r="B34" s="160">
        <f>APRIL!R33</f>
        <v>0</v>
      </c>
      <c r="C34" s="124">
        <f>APRIL!S33</f>
        <v>0</v>
      </c>
      <c r="D34" s="176" t="e">
        <f>APRIL!T33</f>
        <v>#REF!</v>
      </c>
      <c r="E34" s="120">
        <f>APRIL!U33</f>
        <v>0</v>
      </c>
      <c r="F34" s="123">
        <f>APRIL!V33</f>
        <v>0</v>
      </c>
      <c r="G34" s="123">
        <f>APRIL!W33</f>
        <v>0</v>
      </c>
      <c r="H34" s="125">
        <f>APRIL!X33</f>
        <v>0</v>
      </c>
      <c r="I34" s="126" t="e">
        <f>APRIL!Y33</f>
        <v>#REF!</v>
      </c>
      <c r="J34" s="222" t="b">
        <f>IF(LEFT(APRIL!L33,1)="V",APRIL!R33+APRIL!U33)</f>
        <v>0</v>
      </c>
      <c r="K34" s="241">
        <f>APRIL!Z33</f>
        <v>0</v>
      </c>
      <c r="L34" s="242">
        <f>APRIL!AB33</f>
        <v>0</v>
      </c>
    </row>
    <row r="35" spans="1:12" ht="12.75" customHeight="1" x14ac:dyDescent="0.2">
      <c r="A35" s="717"/>
      <c r="B35" s="160">
        <f>APRIL!R34</f>
        <v>0</v>
      </c>
      <c r="C35" s="124">
        <f>APRIL!S34</f>
        <v>0</v>
      </c>
      <c r="D35" s="176" t="e">
        <f>APRIL!T34</f>
        <v>#REF!</v>
      </c>
      <c r="E35" s="120">
        <f>APRIL!U34</f>
        <v>0</v>
      </c>
      <c r="F35" s="123">
        <f>APRIL!V34</f>
        <v>0</v>
      </c>
      <c r="G35" s="123">
        <f>APRIL!W34</f>
        <v>0</v>
      </c>
      <c r="H35" s="125">
        <f>APRIL!X34</f>
        <v>0</v>
      </c>
      <c r="I35" s="126" t="e">
        <f>APRIL!Y34</f>
        <v>#REF!</v>
      </c>
      <c r="J35" s="222" t="b">
        <f>IF(LEFT(APRIL!L34,1)="V",APRIL!R34+APRIL!U34)</f>
        <v>0</v>
      </c>
      <c r="K35" s="241">
        <f>APRIL!Z34</f>
        <v>0</v>
      </c>
      <c r="L35" s="242">
        <f>APRIL!AB34</f>
        <v>0</v>
      </c>
    </row>
    <row r="36" spans="1:12" ht="13.5" customHeight="1" thickBot="1" x14ac:dyDescent="0.25">
      <c r="A36" s="718"/>
      <c r="B36" s="161">
        <f>APRIL!R35</f>
        <v>0</v>
      </c>
      <c r="C36" s="131">
        <f>APRIL!S35</f>
        <v>0</v>
      </c>
      <c r="D36" s="178" t="e">
        <f>APRIL!T35</f>
        <v>#REF!</v>
      </c>
      <c r="E36" s="127">
        <f>APRIL!U35</f>
        <v>0</v>
      </c>
      <c r="F36" s="130">
        <f>APRIL!V35</f>
        <v>0</v>
      </c>
      <c r="G36" s="130">
        <f>APRIL!W35</f>
        <v>0</v>
      </c>
      <c r="H36" s="132">
        <f>APRIL!X35</f>
        <v>0</v>
      </c>
      <c r="I36" s="133" t="e">
        <f>APRIL!Y35</f>
        <v>#REF!</v>
      </c>
      <c r="J36" s="224" t="b">
        <f>IF(LEFT(APRIL!L35,1)="V",APRIL!R35+APRIL!U35)</f>
        <v>0</v>
      </c>
      <c r="K36" s="245">
        <f>APRIL!Z35</f>
        <v>0</v>
      </c>
      <c r="L36" s="246">
        <f>APRIL!AB35</f>
        <v>0</v>
      </c>
    </row>
    <row r="37" spans="1:12" ht="12.75" customHeight="1" x14ac:dyDescent="0.2">
      <c r="A37" s="716">
        <f>APRIL!B36</f>
        <v>42831</v>
      </c>
      <c r="B37" s="169">
        <f>APRIL!R36</f>
        <v>0</v>
      </c>
      <c r="C37" s="138">
        <f>APRIL!S36</f>
        <v>0</v>
      </c>
      <c r="D37" s="179" t="e">
        <f>APRIL!T36</f>
        <v>#REF!</v>
      </c>
      <c r="E37" s="134">
        <f>APRIL!U36</f>
        <v>0</v>
      </c>
      <c r="F37" s="137">
        <f>APRIL!V36</f>
        <v>0</v>
      </c>
      <c r="G37" s="137">
        <f>APRIL!W36</f>
        <v>0</v>
      </c>
      <c r="H37" s="139">
        <f>APRIL!X36</f>
        <v>0</v>
      </c>
      <c r="I37" s="140" t="e">
        <f>APRIL!Y36</f>
        <v>#REF!</v>
      </c>
      <c r="J37" s="225" t="b">
        <f>IF(LEFT(APRIL!L36,1)="V",APRIL!R36+APRIL!U36)</f>
        <v>0</v>
      </c>
      <c r="K37" s="239">
        <f>APRIL!Z36</f>
        <v>0</v>
      </c>
      <c r="L37" s="240">
        <f>APRIL!AB36</f>
        <v>0</v>
      </c>
    </row>
    <row r="38" spans="1:12" ht="12.75" customHeight="1" x14ac:dyDescent="0.2">
      <c r="A38" s="717"/>
      <c r="B38" s="160">
        <f>APRIL!R37</f>
        <v>0</v>
      </c>
      <c r="C38" s="124">
        <f>APRIL!S37</f>
        <v>0</v>
      </c>
      <c r="D38" s="176" t="e">
        <f>APRIL!T37</f>
        <v>#REF!</v>
      </c>
      <c r="E38" s="120">
        <f>APRIL!U37</f>
        <v>0</v>
      </c>
      <c r="F38" s="123">
        <f>APRIL!V37</f>
        <v>0</v>
      </c>
      <c r="G38" s="123">
        <f>APRIL!W37</f>
        <v>0</v>
      </c>
      <c r="H38" s="125">
        <f>APRIL!X37</f>
        <v>0</v>
      </c>
      <c r="I38" s="126" t="e">
        <f>APRIL!Y37</f>
        <v>#REF!</v>
      </c>
      <c r="J38" s="222" t="b">
        <f>IF(LEFT(APRIL!L37,1)="V",APRIL!R37+APRIL!U37)</f>
        <v>0</v>
      </c>
      <c r="K38" s="241">
        <f>APRIL!Z37</f>
        <v>0</v>
      </c>
      <c r="L38" s="242">
        <f>APRIL!AB37</f>
        <v>0</v>
      </c>
    </row>
    <row r="39" spans="1:12" ht="12.75" customHeight="1" x14ac:dyDescent="0.2">
      <c r="A39" s="717"/>
      <c r="B39" s="160">
        <f>APRIL!R38</f>
        <v>0</v>
      </c>
      <c r="C39" s="124">
        <f>APRIL!S38</f>
        <v>0</v>
      </c>
      <c r="D39" s="176" t="e">
        <f>APRIL!T38</f>
        <v>#REF!</v>
      </c>
      <c r="E39" s="120">
        <f>APRIL!U38</f>
        <v>0</v>
      </c>
      <c r="F39" s="123">
        <f>APRIL!V38</f>
        <v>0</v>
      </c>
      <c r="G39" s="123">
        <f>APRIL!W38</f>
        <v>0</v>
      </c>
      <c r="H39" s="125">
        <f>APRIL!X38</f>
        <v>0</v>
      </c>
      <c r="I39" s="126" t="e">
        <f>APRIL!Y38</f>
        <v>#REF!</v>
      </c>
      <c r="J39" s="222" t="b">
        <f>IF(LEFT(APRIL!L38,1)="V",APRIL!R38+APRIL!U38)</f>
        <v>0</v>
      </c>
      <c r="K39" s="241">
        <f>APRIL!Z38</f>
        <v>0</v>
      </c>
      <c r="L39" s="242">
        <f>APRIL!AB38</f>
        <v>0</v>
      </c>
    </row>
    <row r="40" spans="1:12" ht="12.75" customHeight="1" x14ac:dyDescent="0.2">
      <c r="A40" s="717"/>
      <c r="B40" s="160">
        <f>APRIL!R39</f>
        <v>0</v>
      </c>
      <c r="C40" s="124">
        <f>APRIL!S39</f>
        <v>0</v>
      </c>
      <c r="D40" s="176" t="e">
        <f>APRIL!T39</f>
        <v>#REF!</v>
      </c>
      <c r="E40" s="120">
        <f>APRIL!U39</f>
        <v>0</v>
      </c>
      <c r="F40" s="123">
        <f>APRIL!V39</f>
        <v>0</v>
      </c>
      <c r="G40" s="123">
        <f>APRIL!W39</f>
        <v>0</v>
      </c>
      <c r="H40" s="125">
        <f>APRIL!X39</f>
        <v>0</v>
      </c>
      <c r="I40" s="126" t="e">
        <f>APRIL!Y39</f>
        <v>#REF!</v>
      </c>
      <c r="J40" s="222" t="b">
        <f>IF(LEFT(APRIL!L39,1)="V",APRIL!R39+APRIL!U39)</f>
        <v>0</v>
      </c>
      <c r="K40" s="241">
        <f>APRIL!Z39</f>
        <v>0</v>
      </c>
      <c r="L40" s="242">
        <f>APRIL!AB39</f>
        <v>0</v>
      </c>
    </row>
    <row r="41" spans="1:12" ht="13.5" customHeight="1" thickBot="1" x14ac:dyDescent="0.25">
      <c r="A41" s="718"/>
      <c r="B41" s="168">
        <f>APRIL!R40</f>
        <v>0</v>
      </c>
      <c r="C41" s="145">
        <f>APRIL!S40</f>
        <v>0</v>
      </c>
      <c r="D41" s="177" t="e">
        <f>APRIL!T40</f>
        <v>#REF!</v>
      </c>
      <c r="E41" s="141">
        <f>APRIL!U40</f>
        <v>0</v>
      </c>
      <c r="F41" s="144">
        <f>APRIL!V40</f>
        <v>0</v>
      </c>
      <c r="G41" s="144">
        <f>APRIL!W40</f>
        <v>0</v>
      </c>
      <c r="H41" s="146">
        <f>APRIL!X40</f>
        <v>0</v>
      </c>
      <c r="I41" s="147" t="e">
        <f>APRIL!Y40</f>
        <v>#REF!</v>
      </c>
      <c r="J41" s="223" t="b">
        <f>IF(LEFT(APRIL!L40,1)="V",APRIL!R40+APRIL!U40)</f>
        <v>0</v>
      </c>
      <c r="K41" s="243">
        <f>APRIL!Z40</f>
        <v>0</v>
      </c>
      <c r="L41" s="244">
        <f>APRIL!AB40</f>
        <v>0</v>
      </c>
    </row>
    <row r="42" spans="1:12" ht="12.75" customHeight="1" x14ac:dyDescent="0.2">
      <c r="A42" s="716">
        <f>APRIL!B41</f>
        <v>42832</v>
      </c>
      <c r="B42" s="159">
        <f>APRIL!R41</f>
        <v>0</v>
      </c>
      <c r="C42" s="117">
        <f>APRIL!S41</f>
        <v>0</v>
      </c>
      <c r="D42" s="175" t="e">
        <f>APRIL!T41</f>
        <v>#REF!</v>
      </c>
      <c r="E42" s="113">
        <f>APRIL!U41</f>
        <v>0</v>
      </c>
      <c r="F42" s="116">
        <f>APRIL!V41</f>
        <v>0</v>
      </c>
      <c r="G42" s="116">
        <f>APRIL!W41</f>
        <v>0</v>
      </c>
      <c r="H42" s="118">
        <f>APRIL!X41</f>
        <v>0</v>
      </c>
      <c r="I42" s="119" t="e">
        <f>APRIL!Y41</f>
        <v>#REF!</v>
      </c>
      <c r="J42" s="221" t="b">
        <f>IF(LEFT(APRIL!L41,1)="V",APRIL!R41+APRIL!U41)</f>
        <v>0</v>
      </c>
      <c r="K42" s="239">
        <f>APRIL!Z41</f>
        <v>0</v>
      </c>
      <c r="L42" s="240">
        <f>APRIL!AB41</f>
        <v>0</v>
      </c>
    </row>
    <row r="43" spans="1:12" ht="12.75" customHeight="1" x14ac:dyDescent="0.2">
      <c r="A43" s="717"/>
      <c r="B43" s="160">
        <f>APRIL!R42</f>
        <v>0</v>
      </c>
      <c r="C43" s="124">
        <f>APRIL!S42</f>
        <v>0</v>
      </c>
      <c r="D43" s="176" t="e">
        <f>APRIL!T42</f>
        <v>#REF!</v>
      </c>
      <c r="E43" s="120">
        <f>APRIL!U42</f>
        <v>0</v>
      </c>
      <c r="F43" s="123">
        <f>APRIL!V42</f>
        <v>0</v>
      </c>
      <c r="G43" s="123">
        <f>APRIL!W42</f>
        <v>0</v>
      </c>
      <c r="H43" s="125">
        <f>APRIL!X42</f>
        <v>0</v>
      </c>
      <c r="I43" s="126" t="e">
        <f>APRIL!Y42</f>
        <v>#REF!</v>
      </c>
      <c r="J43" s="222" t="b">
        <f>IF(LEFT(APRIL!L42,1)="V",APRIL!R42+APRIL!U42)</f>
        <v>0</v>
      </c>
      <c r="K43" s="241">
        <f>APRIL!Z42</f>
        <v>0</v>
      </c>
      <c r="L43" s="242">
        <f>APRIL!AB42</f>
        <v>0</v>
      </c>
    </row>
    <row r="44" spans="1:12" ht="12.75" customHeight="1" x14ac:dyDescent="0.2">
      <c r="A44" s="717"/>
      <c r="B44" s="160">
        <f>APRIL!R43</f>
        <v>0</v>
      </c>
      <c r="C44" s="124">
        <f>APRIL!S43</f>
        <v>0</v>
      </c>
      <c r="D44" s="176" t="e">
        <f>APRIL!T43</f>
        <v>#REF!</v>
      </c>
      <c r="E44" s="120">
        <f>APRIL!U43</f>
        <v>0</v>
      </c>
      <c r="F44" s="123">
        <f>APRIL!V43</f>
        <v>0</v>
      </c>
      <c r="G44" s="123">
        <f>APRIL!W43</f>
        <v>0</v>
      </c>
      <c r="H44" s="125">
        <f>APRIL!X43</f>
        <v>0</v>
      </c>
      <c r="I44" s="126" t="e">
        <f>APRIL!Y43</f>
        <v>#REF!</v>
      </c>
      <c r="J44" s="222" t="b">
        <f>IF(LEFT(APRIL!L43,1)="V",APRIL!R43+APRIL!U43)</f>
        <v>0</v>
      </c>
      <c r="K44" s="241">
        <f>APRIL!Z43</f>
        <v>0</v>
      </c>
      <c r="L44" s="242">
        <f>APRIL!AB43</f>
        <v>0</v>
      </c>
    </row>
    <row r="45" spans="1:12" ht="12.75" customHeight="1" x14ac:dyDescent="0.2">
      <c r="A45" s="717"/>
      <c r="B45" s="160">
        <f>APRIL!R44</f>
        <v>0</v>
      </c>
      <c r="C45" s="124">
        <f>APRIL!S44</f>
        <v>0</v>
      </c>
      <c r="D45" s="176" t="e">
        <f>APRIL!T44</f>
        <v>#REF!</v>
      </c>
      <c r="E45" s="120">
        <f>APRIL!U44</f>
        <v>0</v>
      </c>
      <c r="F45" s="123">
        <f>APRIL!V44</f>
        <v>0</v>
      </c>
      <c r="G45" s="123">
        <f>APRIL!W44</f>
        <v>0</v>
      </c>
      <c r="H45" s="125">
        <f>APRIL!X44</f>
        <v>0</v>
      </c>
      <c r="I45" s="126" t="e">
        <f>APRIL!Y44</f>
        <v>#REF!</v>
      </c>
      <c r="J45" s="222" t="b">
        <f>IF(LEFT(APRIL!L44,1)="V",APRIL!R44+APRIL!U44)</f>
        <v>0</v>
      </c>
      <c r="K45" s="241">
        <f>APRIL!Z44</f>
        <v>0</v>
      </c>
      <c r="L45" s="242">
        <f>APRIL!AB44</f>
        <v>0</v>
      </c>
    </row>
    <row r="46" spans="1:12" ht="13.5" customHeight="1" thickBot="1" x14ac:dyDescent="0.25">
      <c r="A46" s="718"/>
      <c r="B46" s="161">
        <f>APRIL!R45</f>
        <v>0</v>
      </c>
      <c r="C46" s="131">
        <f>APRIL!S45</f>
        <v>0</v>
      </c>
      <c r="D46" s="178" t="e">
        <f>APRIL!T45</f>
        <v>#REF!</v>
      </c>
      <c r="E46" s="127">
        <f>APRIL!U45</f>
        <v>0</v>
      </c>
      <c r="F46" s="130">
        <f>APRIL!V45</f>
        <v>0</v>
      </c>
      <c r="G46" s="130">
        <f>APRIL!W45</f>
        <v>0</v>
      </c>
      <c r="H46" s="132">
        <f>APRIL!X45</f>
        <v>0</v>
      </c>
      <c r="I46" s="133" t="e">
        <f>APRIL!Y45</f>
        <v>#REF!</v>
      </c>
      <c r="J46" s="224" t="b">
        <f>IF(LEFT(APRIL!L45,1)="V",APRIL!R45+APRIL!U45)</f>
        <v>0</v>
      </c>
      <c r="K46" s="243">
        <f>APRIL!Z45</f>
        <v>0</v>
      </c>
      <c r="L46" s="244">
        <f>APRIL!AB45</f>
        <v>0</v>
      </c>
    </row>
    <row r="47" spans="1:12" ht="12.75" customHeight="1" x14ac:dyDescent="0.2">
      <c r="A47" s="716">
        <f>APRIL!B46</f>
        <v>42833</v>
      </c>
      <c r="B47" s="159">
        <f>APRIL!R46</f>
        <v>0</v>
      </c>
      <c r="C47" s="117">
        <f>APRIL!S46</f>
        <v>0</v>
      </c>
      <c r="D47" s="175" t="e">
        <f>APRIL!T46</f>
        <v>#REF!</v>
      </c>
      <c r="E47" s="113">
        <f>APRIL!U46</f>
        <v>0</v>
      </c>
      <c r="F47" s="116">
        <f>APRIL!V46</f>
        <v>0</v>
      </c>
      <c r="G47" s="116">
        <f>APRIL!W46</f>
        <v>0</v>
      </c>
      <c r="H47" s="118">
        <f>APRIL!X46</f>
        <v>0</v>
      </c>
      <c r="I47" s="119" t="e">
        <f>APRIL!Y46</f>
        <v>#REF!</v>
      </c>
      <c r="J47" s="221" t="b">
        <f>IF(LEFT(APRIL!L46,1)="V",APRIL!R46+APRIL!U46)</f>
        <v>0</v>
      </c>
      <c r="K47" s="239">
        <f>APRIL!Z46</f>
        <v>0</v>
      </c>
      <c r="L47" s="240">
        <f>APRIL!AB46</f>
        <v>0</v>
      </c>
    </row>
    <row r="48" spans="1:12" ht="12.75" customHeight="1" x14ac:dyDescent="0.2">
      <c r="A48" s="717"/>
      <c r="B48" s="160">
        <f>APRIL!R47</f>
        <v>0</v>
      </c>
      <c r="C48" s="124">
        <f>APRIL!S47</f>
        <v>0</v>
      </c>
      <c r="D48" s="176" t="e">
        <f>APRIL!T47</f>
        <v>#REF!</v>
      </c>
      <c r="E48" s="120">
        <f>APRIL!U47</f>
        <v>0</v>
      </c>
      <c r="F48" s="123">
        <f>APRIL!V47</f>
        <v>0</v>
      </c>
      <c r="G48" s="123">
        <f>APRIL!W47</f>
        <v>0</v>
      </c>
      <c r="H48" s="125">
        <f>APRIL!X47</f>
        <v>0</v>
      </c>
      <c r="I48" s="126" t="e">
        <f>APRIL!Y47</f>
        <v>#REF!</v>
      </c>
      <c r="J48" s="222" t="b">
        <f>IF(LEFT(APRIL!L47,1)="V",APRIL!R47+APRIL!U47)</f>
        <v>0</v>
      </c>
      <c r="K48" s="241">
        <f>APRIL!Z47</f>
        <v>0</v>
      </c>
      <c r="L48" s="242">
        <f>APRIL!AB47</f>
        <v>0</v>
      </c>
    </row>
    <row r="49" spans="1:12" ht="12.75" customHeight="1" x14ac:dyDescent="0.2">
      <c r="A49" s="717"/>
      <c r="B49" s="160">
        <f>APRIL!R48</f>
        <v>0</v>
      </c>
      <c r="C49" s="124">
        <f>APRIL!S48</f>
        <v>0</v>
      </c>
      <c r="D49" s="176" t="e">
        <f>APRIL!T48</f>
        <v>#REF!</v>
      </c>
      <c r="E49" s="120">
        <f>APRIL!U48</f>
        <v>0</v>
      </c>
      <c r="F49" s="123">
        <f>APRIL!V48</f>
        <v>0</v>
      </c>
      <c r="G49" s="123">
        <f>APRIL!W48</f>
        <v>0</v>
      </c>
      <c r="H49" s="125">
        <f>APRIL!X48</f>
        <v>0</v>
      </c>
      <c r="I49" s="126" t="e">
        <f>APRIL!Y48</f>
        <v>#REF!</v>
      </c>
      <c r="J49" s="222" t="b">
        <f>IF(LEFT(APRIL!L48,1)="V",APRIL!R48+APRIL!U48)</f>
        <v>0</v>
      </c>
      <c r="K49" s="241">
        <f>APRIL!Z48</f>
        <v>0</v>
      </c>
      <c r="L49" s="242">
        <f>APRIL!AB48</f>
        <v>0</v>
      </c>
    </row>
    <row r="50" spans="1:12" ht="12.75" customHeight="1" x14ac:dyDescent="0.2">
      <c r="A50" s="717"/>
      <c r="B50" s="160">
        <f>APRIL!R49</f>
        <v>0</v>
      </c>
      <c r="C50" s="124">
        <f>APRIL!S49</f>
        <v>0</v>
      </c>
      <c r="D50" s="176" t="e">
        <f>APRIL!T49</f>
        <v>#REF!</v>
      </c>
      <c r="E50" s="120">
        <f>APRIL!U49</f>
        <v>0</v>
      </c>
      <c r="F50" s="123">
        <f>APRIL!V49</f>
        <v>0</v>
      </c>
      <c r="G50" s="123">
        <f>APRIL!W49</f>
        <v>0</v>
      </c>
      <c r="H50" s="125">
        <f>APRIL!X49</f>
        <v>0</v>
      </c>
      <c r="I50" s="126" t="e">
        <f>APRIL!Y49</f>
        <v>#REF!</v>
      </c>
      <c r="J50" s="222" t="b">
        <f>IF(LEFT(APRIL!L49,1)="V",APRIL!R49+APRIL!U49)</f>
        <v>0</v>
      </c>
      <c r="K50" s="241">
        <f>APRIL!Z49</f>
        <v>0</v>
      </c>
      <c r="L50" s="242">
        <f>APRIL!AB49</f>
        <v>0</v>
      </c>
    </row>
    <row r="51" spans="1:12" ht="13.5" customHeight="1" thickBot="1" x14ac:dyDescent="0.25">
      <c r="A51" s="718"/>
      <c r="B51" s="161">
        <f>APRIL!R50</f>
        <v>0</v>
      </c>
      <c r="C51" s="131">
        <f>APRIL!S50</f>
        <v>0</v>
      </c>
      <c r="D51" s="178" t="e">
        <f>APRIL!T50</f>
        <v>#REF!</v>
      </c>
      <c r="E51" s="127">
        <f>APRIL!U50</f>
        <v>0</v>
      </c>
      <c r="F51" s="130">
        <f>APRIL!V50</f>
        <v>0</v>
      </c>
      <c r="G51" s="130">
        <f>APRIL!W50</f>
        <v>0</v>
      </c>
      <c r="H51" s="132">
        <f>APRIL!X50</f>
        <v>0</v>
      </c>
      <c r="I51" s="133" t="e">
        <f>APRIL!Y50</f>
        <v>#REF!</v>
      </c>
      <c r="J51" s="224" t="b">
        <f>IF(LEFT(APRIL!L50,1)="V",APRIL!R50+APRIL!U50)</f>
        <v>0</v>
      </c>
      <c r="K51" s="243">
        <f>APRIL!Z50</f>
        <v>0</v>
      </c>
      <c r="L51" s="244">
        <f>APRIL!AB50</f>
        <v>0</v>
      </c>
    </row>
    <row r="52" spans="1:12" ht="12.75" customHeight="1" x14ac:dyDescent="0.2">
      <c r="A52" s="716">
        <f>APRIL!B51</f>
        <v>42834</v>
      </c>
      <c r="B52" s="159">
        <f>APRIL!R51</f>
        <v>0</v>
      </c>
      <c r="C52" s="117">
        <f>APRIL!S51</f>
        <v>0</v>
      </c>
      <c r="D52" s="175" t="e">
        <f>APRIL!T51</f>
        <v>#REF!</v>
      </c>
      <c r="E52" s="113">
        <f>APRIL!U51</f>
        <v>0</v>
      </c>
      <c r="F52" s="116">
        <f>APRIL!V51</f>
        <v>0</v>
      </c>
      <c r="G52" s="116">
        <f>APRIL!W51</f>
        <v>0</v>
      </c>
      <c r="H52" s="118">
        <f>APRIL!X51</f>
        <v>0</v>
      </c>
      <c r="I52" s="119" t="e">
        <f>APRIL!Y51</f>
        <v>#REF!</v>
      </c>
      <c r="J52" s="221" t="b">
        <f>IF(LEFT(APRIL!L51,1)="V",APRIL!R51+APRIL!U51)</f>
        <v>0</v>
      </c>
      <c r="K52" s="247">
        <f>APRIL!Z51</f>
        <v>0</v>
      </c>
      <c r="L52" s="248">
        <f>APRIL!AB51</f>
        <v>0</v>
      </c>
    </row>
    <row r="53" spans="1:12" ht="12.75" customHeight="1" x14ac:dyDescent="0.2">
      <c r="A53" s="717"/>
      <c r="B53" s="160">
        <f>APRIL!R52</f>
        <v>0</v>
      </c>
      <c r="C53" s="124">
        <f>APRIL!S52</f>
        <v>0</v>
      </c>
      <c r="D53" s="176" t="e">
        <f>APRIL!T52</f>
        <v>#REF!</v>
      </c>
      <c r="E53" s="120">
        <f>APRIL!U52</f>
        <v>0</v>
      </c>
      <c r="F53" s="123">
        <f>APRIL!V52</f>
        <v>0</v>
      </c>
      <c r="G53" s="123">
        <f>APRIL!W52</f>
        <v>0</v>
      </c>
      <c r="H53" s="125">
        <f>APRIL!X52</f>
        <v>0</v>
      </c>
      <c r="I53" s="126" t="e">
        <f>APRIL!Y52</f>
        <v>#REF!</v>
      </c>
      <c r="J53" s="222" t="b">
        <f>IF(LEFT(APRIL!L52,1)="V",APRIL!R52+APRIL!U52)</f>
        <v>0</v>
      </c>
      <c r="K53" s="241">
        <f>APRIL!Z52</f>
        <v>0</v>
      </c>
      <c r="L53" s="242">
        <f>APRIL!AB52</f>
        <v>0</v>
      </c>
    </row>
    <row r="54" spans="1:12" ht="12.75" customHeight="1" x14ac:dyDescent="0.2">
      <c r="A54" s="717"/>
      <c r="B54" s="160">
        <f>APRIL!R53</f>
        <v>0</v>
      </c>
      <c r="C54" s="124">
        <f>APRIL!S53</f>
        <v>0</v>
      </c>
      <c r="D54" s="176" t="e">
        <f>APRIL!T53</f>
        <v>#REF!</v>
      </c>
      <c r="E54" s="120">
        <f>APRIL!U53</f>
        <v>0</v>
      </c>
      <c r="F54" s="123">
        <f>APRIL!V53</f>
        <v>0</v>
      </c>
      <c r="G54" s="123">
        <f>APRIL!W53</f>
        <v>0</v>
      </c>
      <c r="H54" s="125">
        <f>APRIL!X53</f>
        <v>0</v>
      </c>
      <c r="I54" s="126" t="e">
        <f>APRIL!Y53</f>
        <v>#REF!</v>
      </c>
      <c r="J54" s="222" t="b">
        <f>IF(LEFT(APRIL!L53,1)="V",APRIL!R53+APRIL!U53)</f>
        <v>0</v>
      </c>
      <c r="K54" s="241">
        <f>APRIL!Z53</f>
        <v>0</v>
      </c>
      <c r="L54" s="242">
        <f>APRIL!AB53</f>
        <v>0</v>
      </c>
    </row>
    <row r="55" spans="1:12" ht="12.75" customHeight="1" x14ac:dyDescent="0.2">
      <c r="A55" s="717"/>
      <c r="B55" s="160">
        <f>APRIL!R54</f>
        <v>0</v>
      </c>
      <c r="C55" s="124">
        <f>APRIL!S54</f>
        <v>0</v>
      </c>
      <c r="D55" s="176" t="e">
        <f>APRIL!T54</f>
        <v>#REF!</v>
      </c>
      <c r="E55" s="120">
        <f>APRIL!U54</f>
        <v>0</v>
      </c>
      <c r="F55" s="123">
        <f>APRIL!V54</f>
        <v>0</v>
      </c>
      <c r="G55" s="123">
        <f>APRIL!W54</f>
        <v>0</v>
      </c>
      <c r="H55" s="125">
        <f>APRIL!X54</f>
        <v>0</v>
      </c>
      <c r="I55" s="126" t="e">
        <f>APRIL!Y54</f>
        <v>#REF!</v>
      </c>
      <c r="J55" s="222" t="b">
        <f>IF(LEFT(APRIL!L54,1)="V",APRIL!R54+APRIL!U54)</f>
        <v>0</v>
      </c>
      <c r="K55" s="241">
        <f>APRIL!Z54</f>
        <v>0</v>
      </c>
      <c r="L55" s="242">
        <f>APRIL!AB54</f>
        <v>0</v>
      </c>
    </row>
    <row r="56" spans="1:12" ht="13.5" customHeight="1" thickBot="1" x14ac:dyDescent="0.25">
      <c r="A56" s="718"/>
      <c r="B56" s="161">
        <f>APRIL!R55</f>
        <v>0</v>
      </c>
      <c r="C56" s="131">
        <f>APRIL!S55</f>
        <v>0</v>
      </c>
      <c r="D56" s="178" t="e">
        <f>APRIL!T55</f>
        <v>#REF!</v>
      </c>
      <c r="E56" s="127">
        <f>APRIL!U55</f>
        <v>0</v>
      </c>
      <c r="F56" s="130">
        <f>APRIL!V55</f>
        <v>0</v>
      </c>
      <c r="G56" s="130">
        <f>APRIL!W55</f>
        <v>0</v>
      </c>
      <c r="H56" s="132">
        <f>APRIL!X55</f>
        <v>0</v>
      </c>
      <c r="I56" s="133" t="e">
        <f>APRIL!Y55</f>
        <v>#REF!</v>
      </c>
      <c r="J56" s="224" t="b">
        <f>IF(LEFT(APRIL!L55,1)="V",APRIL!R55+APRIL!U55)</f>
        <v>0</v>
      </c>
      <c r="K56" s="245">
        <f>APRIL!Z55</f>
        <v>0</v>
      </c>
      <c r="L56" s="246">
        <f>APRIL!AB55</f>
        <v>0</v>
      </c>
    </row>
    <row r="57" spans="1:12" ht="12.75" customHeight="1" x14ac:dyDescent="0.2">
      <c r="A57" s="716">
        <f>APRIL!B56</f>
        <v>42835</v>
      </c>
      <c r="B57" s="169">
        <f>APRIL!R56</f>
        <v>0</v>
      </c>
      <c r="C57" s="138">
        <f>APRIL!S56</f>
        <v>0</v>
      </c>
      <c r="D57" s="179" t="e">
        <f>APRIL!T56</f>
        <v>#REF!</v>
      </c>
      <c r="E57" s="134">
        <f>APRIL!U56</f>
        <v>0</v>
      </c>
      <c r="F57" s="137">
        <f>APRIL!V56</f>
        <v>0</v>
      </c>
      <c r="G57" s="137">
        <f>APRIL!W56</f>
        <v>0</v>
      </c>
      <c r="H57" s="139">
        <f>APRIL!X56</f>
        <v>0</v>
      </c>
      <c r="I57" s="140" t="e">
        <f>APRIL!Y56</f>
        <v>#REF!</v>
      </c>
      <c r="J57" s="225" t="b">
        <f>IF(LEFT(APRIL!L56,1)="V",APRIL!R56+APRIL!U56)</f>
        <v>0</v>
      </c>
      <c r="K57" s="239">
        <f>APRIL!Z56</f>
        <v>0</v>
      </c>
      <c r="L57" s="240">
        <f>APRIL!AB56</f>
        <v>0</v>
      </c>
    </row>
    <row r="58" spans="1:12" ht="12.75" customHeight="1" x14ac:dyDescent="0.2">
      <c r="A58" s="717"/>
      <c r="B58" s="160">
        <f>APRIL!R57</f>
        <v>0</v>
      </c>
      <c r="C58" s="124">
        <f>APRIL!S57</f>
        <v>0</v>
      </c>
      <c r="D58" s="176" t="e">
        <f>APRIL!T57</f>
        <v>#REF!</v>
      </c>
      <c r="E58" s="120">
        <f>APRIL!U57</f>
        <v>0</v>
      </c>
      <c r="F58" s="123">
        <f>APRIL!V57</f>
        <v>0</v>
      </c>
      <c r="G58" s="123">
        <f>APRIL!W57</f>
        <v>0</v>
      </c>
      <c r="H58" s="125">
        <f>APRIL!X57</f>
        <v>0</v>
      </c>
      <c r="I58" s="126" t="e">
        <f>APRIL!Y57</f>
        <v>#REF!</v>
      </c>
      <c r="J58" s="222" t="b">
        <f>IF(LEFT(APRIL!L57,1)="V",APRIL!R57+APRIL!U57)</f>
        <v>0</v>
      </c>
      <c r="K58" s="241">
        <f>APRIL!Z57</f>
        <v>0</v>
      </c>
      <c r="L58" s="242">
        <f>APRIL!AB57</f>
        <v>0</v>
      </c>
    </row>
    <row r="59" spans="1:12" ht="12.75" customHeight="1" x14ac:dyDescent="0.2">
      <c r="A59" s="717"/>
      <c r="B59" s="160">
        <f>APRIL!R58</f>
        <v>0</v>
      </c>
      <c r="C59" s="124">
        <f>APRIL!S58</f>
        <v>0</v>
      </c>
      <c r="D59" s="176" t="e">
        <f>APRIL!T58</f>
        <v>#REF!</v>
      </c>
      <c r="E59" s="120">
        <f>APRIL!U58</f>
        <v>0</v>
      </c>
      <c r="F59" s="123">
        <f>APRIL!V58</f>
        <v>0</v>
      </c>
      <c r="G59" s="123">
        <f>APRIL!W58</f>
        <v>0</v>
      </c>
      <c r="H59" s="125">
        <f>APRIL!X58</f>
        <v>0</v>
      </c>
      <c r="I59" s="126" t="e">
        <f>APRIL!Y58</f>
        <v>#REF!</v>
      </c>
      <c r="J59" s="222" t="b">
        <f>IF(LEFT(APRIL!L58,1)="V",APRIL!R58+APRIL!U58)</f>
        <v>0</v>
      </c>
      <c r="K59" s="241">
        <f>APRIL!Z58</f>
        <v>0</v>
      </c>
      <c r="L59" s="242">
        <f>APRIL!AB58</f>
        <v>0</v>
      </c>
    </row>
    <row r="60" spans="1:12" ht="12.75" customHeight="1" x14ac:dyDescent="0.2">
      <c r="A60" s="717"/>
      <c r="B60" s="160">
        <f>APRIL!R59</f>
        <v>0</v>
      </c>
      <c r="C60" s="124">
        <f>APRIL!S59</f>
        <v>0</v>
      </c>
      <c r="D60" s="176" t="e">
        <f>APRIL!T59</f>
        <v>#REF!</v>
      </c>
      <c r="E60" s="120">
        <f>APRIL!U59</f>
        <v>0</v>
      </c>
      <c r="F60" s="123">
        <f>APRIL!V59</f>
        <v>0</v>
      </c>
      <c r="G60" s="123">
        <f>APRIL!W59</f>
        <v>0</v>
      </c>
      <c r="H60" s="125">
        <f>APRIL!X59</f>
        <v>0</v>
      </c>
      <c r="I60" s="126" t="e">
        <f>APRIL!Y59</f>
        <v>#REF!</v>
      </c>
      <c r="J60" s="222" t="b">
        <f>IF(LEFT(APRIL!L59,1)="V",APRIL!R59+APRIL!U59)</f>
        <v>0</v>
      </c>
      <c r="K60" s="241">
        <f>APRIL!Z59</f>
        <v>0</v>
      </c>
      <c r="L60" s="242">
        <f>APRIL!AB59</f>
        <v>0</v>
      </c>
    </row>
    <row r="61" spans="1:12" ht="13.5" customHeight="1" thickBot="1" x14ac:dyDescent="0.25">
      <c r="A61" s="718"/>
      <c r="B61" s="168">
        <f>APRIL!R60</f>
        <v>0</v>
      </c>
      <c r="C61" s="145">
        <f>APRIL!S60</f>
        <v>0</v>
      </c>
      <c r="D61" s="177" t="e">
        <f>APRIL!T60</f>
        <v>#REF!</v>
      </c>
      <c r="E61" s="141">
        <f>APRIL!U60</f>
        <v>0</v>
      </c>
      <c r="F61" s="144">
        <f>APRIL!V60</f>
        <v>0</v>
      </c>
      <c r="G61" s="144">
        <f>APRIL!W60</f>
        <v>0</v>
      </c>
      <c r="H61" s="146">
        <f>APRIL!X60</f>
        <v>0</v>
      </c>
      <c r="I61" s="147" t="e">
        <f>APRIL!Y60</f>
        <v>#REF!</v>
      </c>
      <c r="J61" s="223" t="b">
        <f>IF(LEFT(APRIL!L60,1)="V",APRIL!R60+APRIL!U60)</f>
        <v>0</v>
      </c>
      <c r="K61" s="243">
        <f>APRIL!Z60</f>
        <v>0</v>
      </c>
      <c r="L61" s="244">
        <f>APRIL!AB60</f>
        <v>0</v>
      </c>
    </row>
    <row r="62" spans="1:12" ht="12.75" customHeight="1" x14ac:dyDescent="0.2">
      <c r="A62" s="716">
        <f>APRIL!B61</f>
        <v>42836</v>
      </c>
      <c r="B62" s="159">
        <f>APRIL!R61</f>
        <v>0</v>
      </c>
      <c r="C62" s="117">
        <f>APRIL!S61</f>
        <v>0</v>
      </c>
      <c r="D62" s="175" t="e">
        <f>APRIL!T61</f>
        <v>#REF!</v>
      </c>
      <c r="E62" s="113">
        <f>APRIL!U61</f>
        <v>0</v>
      </c>
      <c r="F62" s="116">
        <f>APRIL!V61</f>
        <v>0</v>
      </c>
      <c r="G62" s="116">
        <f>APRIL!W61</f>
        <v>0</v>
      </c>
      <c r="H62" s="118">
        <f>APRIL!X61</f>
        <v>0</v>
      </c>
      <c r="I62" s="119" t="e">
        <f>APRIL!Y61</f>
        <v>#REF!</v>
      </c>
      <c r="J62" s="221" t="b">
        <f>IF(LEFT(APRIL!L61,1)="V",APRIL!R61+APRIL!U61)</f>
        <v>0</v>
      </c>
      <c r="K62" s="247">
        <f>APRIL!Z61</f>
        <v>0</v>
      </c>
      <c r="L62" s="248">
        <f>APRIL!AB61</f>
        <v>0</v>
      </c>
    </row>
    <row r="63" spans="1:12" ht="12.75" customHeight="1" x14ac:dyDescent="0.2">
      <c r="A63" s="717"/>
      <c r="B63" s="160">
        <f>APRIL!R62</f>
        <v>0</v>
      </c>
      <c r="C63" s="124">
        <f>APRIL!S62</f>
        <v>0</v>
      </c>
      <c r="D63" s="176" t="e">
        <f>APRIL!T62</f>
        <v>#REF!</v>
      </c>
      <c r="E63" s="120">
        <f>APRIL!U62</f>
        <v>0</v>
      </c>
      <c r="F63" s="123">
        <f>APRIL!V62</f>
        <v>0</v>
      </c>
      <c r="G63" s="123">
        <f>APRIL!W62</f>
        <v>0</v>
      </c>
      <c r="H63" s="125">
        <f>APRIL!X62</f>
        <v>0</v>
      </c>
      <c r="I63" s="126" t="e">
        <f>APRIL!Y62</f>
        <v>#REF!</v>
      </c>
      <c r="J63" s="222" t="b">
        <f>IF(LEFT(APRIL!L62,1)="V",APRIL!R62+APRIL!U62)</f>
        <v>0</v>
      </c>
      <c r="K63" s="241">
        <f>APRIL!Z62</f>
        <v>0</v>
      </c>
      <c r="L63" s="242">
        <f>APRIL!AB62</f>
        <v>0</v>
      </c>
    </row>
    <row r="64" spans="1:12" ht="12.75" customHeight="1" x14ac:dyDescent="0.2">
      <c r="A64" s="717"/>
      <c r="B64" s="160">
        <f>APRIL!R63</f>
        <v>0</v>
      </c>
      <c r="C64" s="124">
        <f>APRIL!S63</f>
        <v>0</v>
      </c>
      <c r="D64" s="176" t="e">
        <f>APRIL!T63</f>
        <v>#REF!</v>
      </c>
      <c r="E64" s="120">
        <f>APRIL!U63</f>
        <v>0</v>
      </c>
      <c r="F64" s="123">
        <f>APRIL!V63</f>
        <v>0</v>
      </c>
      <c r="G64" s="123">
        <f>APRIL!W63</f>
        <v>0</v>
      </c>
      <c r="H64" s="125">
        <f>APRIL!X63</f>
        <v>0</v>
      </c>
      <c r="I64" s="126" t="e">
        <f>APRIL!Y63</f>
        <v>#REF!</v>
      </c>
      <c r="J64" s="222" t="b">
        <f>IF(LEFT(APRIL!L63,1)="V",APRIL!R63+APRIL!U63)</f>
        <v>0</v>
      </c>
      <c r="K64" s="241">
        <f>APRIL!Z63</f>
        <v>0</v>
      </c>
      <c r="L64" s="242">
        <f>APRIL!AB63</f>
        <v>0</v>
      </c>
    </row>
    <row r="65" spans="1:12" ht="12.75" customHeight="1" x14ac:dyDescent="0.2">
      <c r="A65" s="717"/>
      <c r="B65" s="160">
        <f>APRIL!R64</f>
        <v>0</v>
      </c>
      <c r="C65" s="124">
        <f>APRIL!S64</f>
        <v>0</v>
      </c>
      <c r="D65" s="176" t="e">
        <f>APRIL!T64</f>
        <v>#REF!</v>
      </c>
      <c r="E65" s="120">
        <f>APRIL!U64</f>
        <v>0</v>
      </c>
      <c r="F65" s="123">
        <f>APRIL!V64</f>
        <v>0</v>
      </c>
      <c r="G65" s="123">
        <f>APRIL!W64</f>
        <v>0</v>
      </c>
      <c r="H65" s="125">
        <f>APRIL!X64</f>
        <v>0</v>
      </c>
      <c r="I65" s="126" t="e">
        <f>APRIL!Y64</f>
        <v>#REF!</v>
      </c>
      <c r="J65" s="222" t="b">
        <f>IF(LEFT(APRIL!L64,1)="V",APRIL!R64+APRIL!U64)</f>
        <v>0</v>
      </c>
      <c r="K65" s="241">
        <f>APRIL!Z64</f>
        <v>0</v>
      </c>
      <c r="L65" s="242">
        <f>APRIL!AB64</f>
        <v>0</v>
      </c>
    </row>
    <row r="66" spans="1:12" ht="13.5" customHeight="1" thickBot="1" x14ac:dyDescent="0.25">
      <c r="A66" s="718"/>
      <c r="B66" s="161">
        <f>APRIL!R65</f>
        <v>0</v>
      </c>
      <c r="C66" s="131">
        <f>APRIL!S65</f>
        <v>0</v>
      </c>
      <c r="D66" s="178" t="e">
        <f>APRIL!T65</f>
        <v>#REF!</v>
      </c>
      <c r="E66" s="127">
        <f>APRIL!U65</f>
        <v>0</v>
      </c>
      <c r="F66" s="130">
        <f>APRIL!V65</f>
        <v>0</v>
      </c>
      <c r="G66" s="130">
        <f>APRIL!W65</f>
        <v>0</v>
      </c>
      <c r="H66" s="132">
        <f>APRIL!X65</f>
        <v>0</v>
      </c>
      <c r="I66" s="133" t="e">
        <f>APRIL!Y65</f>
        <v>#REF!</v>
      </c>
      <c r="J66" s="224" t="b">
        <f>IF(LEFT(APRIL!L65,1)="V",APRIL!R65+APRIL!U65)</f>
        <v>0</v>
      </c>
      <c r="K66" s="245">
        <f>APRIL!Z65</f>
        <v>0</v>
      </c>
      <c r="L66" s="246">
        <f>APRIL!AB65</f>
        <v>0</v>
      </c>
    </row>
    <row r="67" spans="1:12" ht="12.75" customHeight="1" x14ac:dyDescent="0.2">
      <c r="A67" s="716">
        <f>APRIL!B66</f>
        <v>42837</v>
      </c>
      <c r="B67" s="169">
        <f>APRIL!R66</f>
        <v>0</v>
      </c>
      <c r="C67" s="138">
        <f>APRIL!S66</f>
        <v>0</v>
      </c>
      <c r="D67" s="179" t="e">
        <f>APRIL!T66</f>
        <v>#REF!</v>
      </c>
      <c r="E67" s="134">
        <f>APRIL!U66</f>
        <v>0</v>
      </c>
      <c r="F67" s="137">
        <f>APRIL!V66</f>
        <v>0</v>
      </c>
      <c r="G67" s="137">
        <f>APRIL!W66</f>
        <v>0</v>
      </c>
      <c r="H67" s="139">
        <f>APRIL!X66</f>
        <v>0</v>
      </c>
      <c r="I67" s="140" t="e">
        <f>APRIL!Y66</f>
        <v>#REF!</v>
      </c>
      <c r="J67" s="225" t="b">
        <f>IF(LEFT(APRIL!L66,1)="V",APRIL!R66+APRIL!U66)</f>
        <v>0</v>
      </c>
      <c r="K67" s="239">
        <f>APRIL!Z66</f>
        <v>0</v>
      </c>
      <c r="L67" s="240">
        <f>APRIL!AB66</f>
        <v>0</v>
      </c>
    </row>
    <row r="68" spans="1:12" ht="12.75" customHeight="1" x14ac:dyDescent="0.2">
      <c r="A68" s="717"/>
      <c r="B68" s="160">
        <f>APRIL!R67</f>
        <v>0</v>
      </c>
      <c r="C68" s="124">
        <f>APRIL!S67</f>
        <v>0</v>
      </c>
      <c r="D68" s="176" t="e">
        <f>APRIL!T67</f>
        <v>#REF!</v>
      </c>
      <c r="E68" s="120">
        <f>APRIL!U67</f>
        <v>0</v>
      </c>
      <c r="F68" s="123">
        <f>APRIL!V67</f>
        <v>0</v>
      </c>
      <c r="G68" s="123">
        <f>APRIL!W67</f>
        <v>0</v>
      </c>
      <c r="H68" s="125">
        <f>APRIL!X67</f>
        <v>0</v>
      </c>
      <c r="I68" s="126" t="e">
        <f>APRIL!Y67</f>
        <v>#REF!</v>
      </c>
      <c r="J68" s="222" t="b">
        <f>IF(LEFT(APRIL!L67,1)="V",APRIL!R67+APRIL!U67)</f>
        <v>0</v>
      </c>
      <c r="K68" s="241">
        <f>APRIL!Z67</f>
        <v>0</v>
      </c>
      <c r="L68" s="242">
        <f>APRIL!AB67</f>
        <v>0</v>
      </c>
    </row>
    <row r="69" spans="1:12" ht="12.75" customHeight="1" x14ac:dyDescent="0.2">
      <c r="A69" s="717"/>
      <c r="B69" s="160">
        <f>APRIL!R68</f>
        <v>0</v>
      </c>
      <c r="C69" s="124">
        <f>APRIL!S68</f>
        <v>0</v>
      </c>
      <c r="D69" s="176" t="e">
        <f>APRIL!T68</f>
        <v>#REF!</v>
      </c>
      <c r="E69" s="120">
        <f>APRIL!U68</f>
        <v>0</v>
      </c>
      <c r="F69" s="123">
        <f>APRIL!V68</f>
        <v>0</v>
      </c>
      <c r="G69" s="123">
        <f>APRIL!W68</f>
        <v>0</v>
      </c>
      <c r="H69" s="125">
        <f>APRIL!X68</f>
        <v>0</v>
      </c>
      <c r="I69" s="126" t="e">
        <f>APRIL!Y68</f>
        <v>#REF!</v>
      </c>
      <c r="J69" s="222" t="b">
        <f>IF(LEFT(APRIL!L68,1)="V",APRIL!R68+APRIL!U68)</f>
        <v>0</v>
      </c>
      <c r="K69" s="241">
        <f>APRIL!Z68</f>
        <v>0</v>
      </c>
      <c r="L69" s="242">
        <f>APRIL!AB68</f>
        <v>0</v>
      </c>
    </row>
    <row r="70" spans="1:12" ht="12.75" customHeight="1" x14ac:dyDescent="0.2">
      <c r="A70" s="717"/>
      <c r="B70" s="160">
        <f>APRIL!R69</f>
        <v>0</v>
      </c>
      <c r="C70" s="124">
        <f>APRIL!S69</f>
        <v>0</v>
      </c>
      <c r="D70" s="176" t="e">
        <f>APRIL!T69</f>
        <v>#REF!</v>
      </c>
      <c r="E70" s="120">
        <f>APRIL!U69</f>
        <v>0</v>
      </c>
      <c r="F70" s="123">
        <f>APRIL!V69</f>
        <v>0</v>
      </c>
      <c r="G70" s="123">
        <f>APRIL!W69</f>
        <v>0</v>
      </c>
      <c r="H70" s="125">
        <f>APRIL!X69</f>
        <v>0</v>
      </c>
      <c r="I70" s="126" t="e">
        <f>APRIL!Y69</f>
        <v>#REF!</v>
      </c>
      <c r="J70" s="222" t="b">
        <f>IF(LEFT(APRIL!L69,1)="V",APRIL!R69+APRIL!U69)</f>
        <v>0</v>
      </c>
      <c r="K70" s="241">
        <f>APRIL!Z69</f>
        <v>0</v>
      </c>
      <c r="L70" s="242">
        <f>APRIL!AB69</f>
        <v>0</v>
      </c>
    </row>
    <row r="71" spans="1:12" ht="13.5" customHeight="1" thickBot="1" x14ac:dyDescent="0.25">
      <c r="A71" s="718"/>
      <c r="B71" s="168">
        <f>APRIL!R70</f>
        <v>0</v>
      </c>
      <c r="C71" s="145">
        <f>APRIL!S70</f>
        <v>0</v>
      </c>
      <c r="D71" s="177" t="e">
        <f>APRIL!T70</f>
        <v>#REF!</v>
      </c>
      <c r="E71" s="141">
        <f>APRIL!U70</f>
        <v>0</v>
      </c>
      <c r="F71" s="144">
        <f>APRIL!V70</f>
        <v>0</v>
      </c>
      <c r="G71" s="144">
        <f>APRIL!W70</f>
        <v>0</v>
      </c>
      <c r="H71" s="146">
        <f>APRIL!X70</f>
        <v>0</v>
      </c>
      <c r="I71" s="147" t="e">
        <f>APRIL!Y70</f>
        <v>#REF!</v>
      </c>
      <c r="J71" s="223" t="b">
        <f>IF(LEFT(APRIL!L70,1)="V",APRIL!R70+APRIL!U70)</f>
        <v>0</v>
      </c>
      <c r="K71" s="243">
        <f>APRIL!Z70</f>
        <v>0</v>
      </c>
      <c r="L71" s="244">
        <f>APRIL!AB70</f>
        <v>0</v>
      </c>
    </row>
    <row r="72" spans="1:12" ht="12.75" customHeight="1" x14ac:dyDescent="0.2">
      <c r="A72" s="716">
        <f>APRIL!B71</f>
        <v>42838</v>
      </c>
      <c r="B72" s="159">
        <f>APRIL!R71</f>
        <v>0</v>
      </c>
      <c r="C72" s="117">
        <f>APRIL!S71</f>
        <v>0</v>
      </c>
      <c r="D72" s="175" t="e">
        <f>APRIL!T71</f>
        <v>#REF!</v>
      </c>
      <c r="E72" s="113">
        <f>APRIL!U71</f>
        <v>0</v>
      </c>
      <c r="F72" s="116">
        <f>APRIL!V71</f>
        <v>0</v>
      </c>
      <c r="G72" s="116">
        <f>APRIL!W71</f>
        <v>0</v>
      </c>
      <c r="H72" s="118">
        <f>APRIL!X71</f>
        <v>0</v>
      </c>
      <c r="I72" s="119" t="e">
        <f>APRIL!Y71</f>
        <v>#REF!</v>
      </c>
      <c r="J72" s="221" t="b">
        <f>IF(LEFT(APRIL!L71,1)="V",APRIL!R71+APRIL!U71)</f>
        <v>0</v>
      </c>
      <c r="K72" s="239">
        <f>APRIL!Z71</f>
        <v>0</v>
      </c>
      <c r="L72" s="240">
        <f>APRIL!AB71</f>
        <v>0</v>
      </c>
    </row>
    <row r="73" spans="1:12" ht="12.75" customHeight="1" x14ac:dyDescent="0.2">
      <c r="A73" s="717"/>
      <c r="B73" s="160">
        <f>APRIL!R72</f>
        <v>0</v>
      </c>
      <c r="C73" s="124">
        <f>APRIL!S72</f>
        <v>0</v>
      </c>
      <c r="D73" s="176" t="e">
        <f>APRIL!T72</f>
        <v>#REF!</v>
      </c>
      <c r="E73" s="120">
        <f>APRIL!U72</f>
        <v>0</v>
      </c>
      <c r="F73" s="123">
        <f>APRIL!V72</f>
        <v>0</v>
      </c>
      <c r="G73" s="123">
        <f>APRIL!W72</f>
        <v>0</v>
      </c>
      <c r="H73" s="125">
        <f>APRIL!X72</f>
        <v>0</v>
      </c>
      <c r="I73" s="126" t="e">
        <f>APRIL!Y72</f>
        <v>#REF!</v>
      </c>
      <c r="J73" s="222" t="b">
        <f>IF(LEFT(APRIL!L72,1)="V",APRIL!R72+APRIL!U72)</f>
        <v>0</v>
      </c>
      <c r="K73" s="241">
        <f>APRIL!Z72</f>
        <v>0</v>
      </c>
      <c r="L73" s="242">
        <f>APRIL!AB72</f>
        <v>0</v>
      </c>
    </row>
    <row r="74" spans="1:12" ht="12.75" customHeight="1" x14ac:dyDescent="0.2">
      <c r="A74" s="717"/>
      <c r="B74" s="160">
        <f>APRIL!R73</f>
        <v>0</v>
      </c>
      <c r="C74" s="124">
        <f>APRIL!S73</f>
        <v>0</v>
      </c>
      <c r="D74" s="176" t="e">
        <f>APRIL!T73</f>
        <v>#REF!</v>
      </c>
      <c r="E74" s="120">
        <f>APRIL!U73</f>
        <v>0</v>
      </c>
      <c r="F74" s="123">
        <f>APRIL!V73</f>
        <v>0</v>
      </c>
      <c r="G74" s="123">
        <f>APRIL!W73</f>
        <v>0</v>
      </c>
      <c r="H74" s="125">
        <f>APRIL!X73</f>
        <v>0</v>
      </c>
      <c r="I74" s="126" t="e">
        <f>APRIL!Y73</f>
        <v>#REF!</v>
      </c>
      <c r="J74" s="222" t="b">
        <f>IF(LEFT(APRIL!L73,1)="V",APRIL!R73+APRIL!U73)</f>
        <v>0</v>
      </c>
      <c r="K74" s="241">
        <f>APRIL!Z73</f>
        <v>0</v>
      </c>
      <c r="L74" s="242">
        <f>APRIL!AB73</f>
        <v>0</v>
      </c>
    </row>
    <row r="75" spans="1:12" ht="12.75" customHeight="1" x14ac:dyDescent="0.2">
      <c r="A75" s="717"/>
      <c r="B75" s="160">
        <f>APRIL!R74</f>
        <v>0</v>
      </c>
      <c r="C75" s="124">
        <f>APRIL!S74</f>
        <v>0</v>
      </c>
      <c r="D75" s="176" t="e">
        <f>APRIL!T74</f>
        <v>#REF!</v>
      </c>
      <c r="E75" s="120">
        <f>APRIL!U74</f>
        <v>0</v>
      </c>
      <c r="F75" s="123">
        <f>APRIL!V74</f>
        <v>0</v>
      </c>
      <c r="G75" s="123">
        <f>APRIL!W74</f>
        <v>0</v>
      </c>
      <c r="H75" s="125">
        <f>APRIL!X74</f>
        <v>0</v>
      </c>
      <c r="I75" s="126" t="e">
        <f>APRIL!Y74</f>
        <v>#REF!</v>
      </c>
      <c r="J75" s="222" t="b">
        <f>IF(LEFT(APRIL!L74,1)="V",APRIL!R74+APRIL!U74)</f>
        <v>0</v>
      </c>
      <c r="K75" s="241">
        <f>APRIL!Z74</f>
        <v>0</v>
      </c>
      <c r="L75" s="242">
        <f>APRIL!AB74</f>
        <v>0</v>
      </c>
    </row>
    <row r="76" spans="1:12" ht="13.5" customHeight="1" thickBot="1" x14ac:dyDescent="0.25">
      <c r="A76" s="718"/>
      <c r="B76" s="161">
        <f>APRIL!R75</f>
        <v>0</v>
      </c>
      <c r="C76" s="131">
        <f>APRIL!S75</f>
        <v>0</v>
      </c>
      <c r="D76" s="178" t="e">
        <f>APRIL!T75</f>
        <v>#REF!</v>
      </c>
      <c r="E76" s="127">
        <f>APRIL!U75</f>
        <v>0</v>
      </c>
      <c r="F76" s="130">
        <f>APRIL!V75</f>
        <v>0</v>
      </c>
      <c r="G76" s="130">
        <f>APRIL!W75</f>
        <v>0</v>
      </c>
      <c r="H76" s="132">
        <f>APRIL!X75</f>
        <v>0</v>
      </c>
      <c r="I76" s="133" t="e">
        <f>APRIL!Y75</f>
        <v>#REF!</v>
      </c>
      <c r="J76" s="224" t="b">
        <f>IF(LEFT(APRIL!L75,1)="V",APRIL!R75+APRIL!U75)</f>
        <v>0</v>
      </c>
      <c r="K76" s="243">
        <f>APRIL!Z75</f>
        <v>0</v>
      </c>
      <c r="L76" s="244">
        <f>APRIL!AB75</f>
        <v>0</v>
      </c>
    </row>
    <row r="77" spans="1:12" ht="12.75" customHeight="1" x14ac:dyDescent="0.2">
      <c r="A77" s="716">
        <f>APRIL!B76</f>
        <v>42839</v>
      </c>
      <c r="B77" s="159">
        <f>APRIL!R76</f>
        <v>0</v>
      </c>
      <c r="C77" s="117">
        <f>APRIL!S76</f>
        <v>0</v>
      </c>
      <c r="D77" s="175" t="e">
        <f>APRIL!T76</f>
        <v>#REF!</v>
      </c>
      <c r="E77" s="113">
        <f>APRIL!U76</f>
        <v>0</v>
      </c>
      <c r="F77" s="116">
        <f>APRIL!V76</f>
        <v>0</v>
      </c>
      <c r="G77" s="116">
        <f>APRIL!W76</f>
        <v>0</v>
      </c>
      <c r="H77" s="118">
        <f>APRIL!X76</f>
        <v>0</v>
      </c>
      <c r="I77" s="119" t="e">
        <f>APRIL!Y76</f>
        <v>#REF!</v>
      </c>
      <c r="J77" s="221" t="b">
        <f>IF(LEFT(APRIL!L76,1)="V",APRIL!R76+APRIL!U76)</f>
        <v>0</v>
      </c>
      <c r="K77" s="239">
        <f>APRIL!Z76</f>
        <v>0</v>
      </c>
      <c r="L77" s="240">
        <f>APRIL!AB76</f>
        <v>0</v>
      </c>
    </row>
    <row r="78" spans="1:12" ht="12.75" customHeight="1" x14ac:dyDescent="0.2">
      <c r="A78" s="717"/>
      <c r="B78" s="160">
        <f>APRIL!R77</f>
        <v>0</v>
      </c>
      <c r="C78" s="124">
        <f>APRIL!S77</f>
        <v>0</v>
      </c>
      <c r="D78" s="176" t="e">
        <f>APRIL!T77</f>
        <v>#REF!</v>
      </c>
      <c r="E78" s="120">
        <f>APRIL!U77</f>
        <v>0</v>
      </c>
      <c r="F78" s="123">
        <f>APRIL!V77</f>
        <v>0</v>
      </c>
      <c r="G78" s="123">
        <f>APRIL!W77</f>
        <v>0</v>
      </c>
      <c r="H78" s="125">
        <f>APRIL!X77</f>
        <v>0</v>
      </c>
      <c r="I78" s="126" t="e">
        <f>APRIL!Y77</f>
        <v>#REF!</v>
      </c>
      <c r="J78" s="222" t="b">
        <f>IF(LEFT(APRIL!L77,1)="V",APRIL!R77+APRIL!U77)</f>
        <v>0</v>
      </c>
      <c r="K78" s="241">
        <f>APRIL!Z77</f>
        <v>0</v>
      </c>
      <c r="L78" s="242">
        <f>APRIL!AB77</f>
        <v>0</v>
      </c>
    </row>
    <row r="79" spans="1:12" ht="12.75" customHeight="1" x14ac:dyDescent="0.2">
      <c r="A79" s="717"/>
      <c r="B79" s="160">
        <f>APRIL!R78</f>
        <v>0</v>
      </c>
      <c r="C79" s="124">
        <f>APRIL!S78</f>
        <v>0</v>
      </c>
      <c r="D79" s="176" t="e">
        <f>APRIL!T78</f>
        <v>#REF!</v>
      </c>
      <c r="E79" s="120">
        <f>APRIL!U78</f>
        <v>0</v>
      </c>
      <c r="F79" s="123">
        <f>APRIL!V78</f>
        <v>0</v>
      </c>
      <c r="G79" s="123">
        <f>APRIL!W78</f>
        <v>0</v>
      </c>
      <c r="H79" s="125">
        <f>APRIL!X78</f>
        <v>0</v>
      </c>
      <c r="I79" s="126" t="e">
        <f>APRIL!Y78</f>
        <v>#REF!</v>
      </c>
      <c r="J79" s="222" t="b">
        <f>IF(LEFT(APRIL!L78,1)="V",APRIL!R78+APRIL!U78)</f>
        <v>0</v>
      </c>
      <c r="K79" s="241">
        <f>APRIL!Z78</f>
        <v>0</v>
      </c>
      <c r="L79" s="242">
        <f>APRIL!AB78</f>
        <v>0</v>
      </c>
    </row>
    <row r="80" spans="1:12" ht="12.75" customHeight="1" x14ac:dyDescent="0.2">
      <c r="A80" s="717"/>
      <c r="B80" s="160">
        <f>APRIL!R79</f>
        <v>0</v>
      </c>
      <c r="C80" s="124">
        <f>APRIL!S79</f>
        <v>0</v>
      </c>
      <c r="D80" s="176" t="e">
        <f>APRIL!T79</f>
        <v>#REF!</v>
      </c>
      <c r="E80" s="120">
        <f>APRIL!U79</f>
        <v>0</v>
      </c>
      <c r="F80" s="123">
        <f>APRIL!V79</f>
        <v>0</v>
      </c>
      <c r="G80" s="123">
        <f>APRIL!W79</f>
        <v>0</v>
      </c>
      <c r="H80" s="125">
        <f>APRIL!X79</f>
        <v>0</v>
      </c>
      <c r="I80" s="126" t="e">
        <f>APRIL!Y79</f>
        <v>#REF!</v>
      </c>
      <c r="J80" s="222" t="b">
        <f>IF(LEFT(APRIL!L79,1)="V",APRIL!R79+APRIL!U79)</f>
        <v>0</v>
      </c>
      <c r="K80" s="241">
        <f>APRIL!Z79</f>
        <v>0</v>
      </c>
      <c r="L80" s="242">
        <f>APRIL!AB79</f>
        <v>0</v>
      </c>
    </row>
    <row r="81" spans="1:12" ht="13.5" customHeight="1" thickBot="1" x14ac:dyDescent="0.25">
      <c r="A81" s="718"/>
      <c r="B81" s="161">
        <f>APRIL!R80</f>
        <v>0</v>
      </c>
      <c r="C81" s="131">
        <f>APRIL!S80</f>
        <v>0</v>
      </c>
      <c r="D81" s="178" t="e">
        <f>APRIL!T80</f>
        <v>#REF!</v>
      </c>
      <c r="E81" s="127">
        <f>APRIL!U80</f>
        <v>0</v>
      </c>
      <c r="F81" s="130">
        <f>APRIL!V80</f>
        <v>0</v>
      </c>
      <c r="G81" s="130">
        <f>APRIL!W80</f>
        <v>0</v>
      </c>
      <c r="H81" s="132">
        <f>APRIL!X80</f>
        <v>0</v>
      </c>
      <c r="I81" s="133" t="e">
        <f>APRIL!Y80</f>
        <v>#REF!</v>
      </c>
      <c r="J81" s="224" t="b">
        <f>IF(LEFT(APRIL!L80,1)="V",APRIL!R80+APRIL!U80)</f>
        <v>0</v>
      </c>
      <c r="K81" s="243">
        <f>APRIL!Z80</f>
        <v>0</v>
      </c>
      <c r="L81" s="244">
        <f>APRIL!AB80</f>
        <v>0</v>
      </c>
    </row>
    <row r="82" spans="1:12" ht="12.75" customHeight="1" x14ac:dyDescent="0.2">
      <c r="A82" s="716">
        <f>APRIL!B81</f>
        <v>42840</v>
      </c>
      <c r="B82" s="159">
        <f>APRIL!R81</f>
        <v>0</v>
      </c>
      <c r="C82" s="117">
        <f>APRIL!S81</f>
        <v>0</v>
      </c>
      <c r="D82" s="175" t="e">
        <f>APRIL!T81</f>
        <v>#REF!</v>
      </c>
      <c r="E82" s="113">
        <f>APRIL!U81</f>
        <v>0</v>
      </c>
      <c r="F82" s="116">
        <f>APRIL!V81</f>
        <v>0</v>
      </c>
      <c r="G82" s="116">
        <f>APRIL!W81</f>
        <v>0</v>
      </c>
      <c r="H82" s="118">
        <f>APRIL!X81</f>
        <v>0</v>
      </c>
      <c r="I82" s="119" t="e">
        <f>APRIL!Y81</f>
        <v>#REF!</v>
      </c>
      <c r="J82" s="221" t="b">
        <f>IF(LEFT(APRIL!L81,1)="V",APRIL!R81+APRIL!U81)</f>
        <v>0</v>
      </c>
      <c r="K82" s="239">
        <f>APRIL!Z81</f>
        <v>0</v>
      </c>
      <c r="L82" s="240">
        <f>APRIL!AB81</f>
        <v>0</v>
      </c>
    </row>
    <row r="83" spans="1:12" ht="12.75" customHeight="1" x14ac:dyDescent="0.2">
      <c r="A83" s="717"/>
      <c r="B83" s="160">
        <f>APRIL!R82</f>
        <v>0</v>
      </c>
      <c r="C83" s="124">
        <f>APRIL!S82</f>
        <v>0</v>
      </c>
      <c r="D83" s="176" t="e">
        <f>APRIL!T82</f>
        <v>#REF!</v>
      </c>
      <c r="E83" s="120">
        <f>APRIL!U82</f>
        <v>0</v>
      </c>
      <c r="F83" s="123">
        <f>APRIL!V82</f>
        <v>0</v>
      </c>
      <c r="G83" s="123">
        <f>APRIL!W82</f>
        <v>0</v>
      </c>
      <c r="H83" s="125">
        <f>APRIL!X82</f>
        <v>0</v>
      </c>
      <c r="I83" s="126" t="e">
        <f>APRIL!Y82</f>
        <v>#REF!</v>
      </c>
      <c r="J83" s="222" t="b">
        <f>IF(LEFT(APRIL!L82,1)="V",APRIL!R82+APRIL!U82)</f>
        <v>0</v>
      </c>
      <c r="K83" s="241">
        <f>APRIL!Z82</f>
        <v>0</v>
      </c>
      <c r="L83" s="242">
        <f>APRIL!AB82</f>
        <v>0</v>
      </c>
    </row>
    <row r="84" spans="1:12" ht="12.75" customHeight="1" x14ac:dyDescent="0.2">
      <c r="A84" s="717"/>
      <c r="B84" s="160">
        <f>APRIL!R83</f>
        <v>0</v>
      </c>
      <c r="C84" s="124">
        <f>APRIL!S83</f>
        <v>0</v>
      </c>
      <c r="D84" s="176" t="e">
        <f>APRIL!T83</f>
        <v>#REF!</v>
      </c>
      <c r="E84" s="120">
        <f>APRIL!U83</f>
        <v>0</v>
      </c>
      <c r="F84" s="123">
        <f>APRIL!V83</f>
        <v>0</v>
      </c>
      <c r="G84" s="123">
        <f>APRIL!W83</f>
        <v>0</v>
      </c>
      <c r="H84" s="125">
        <f>APRIL!X83</f>
        <v>0</v>
      </c>
      <c r="I84" s="126" t="e">
        <f>APRIL!Y83</f>
        <v>#REF!</v>
      </c>
      <c r="J84" s="222" t="b">
        <f>IF(LEFT(APRIL!L83,1)="V",APRIL!R83+APRIL!U83)</f>
        <v>0</v>
      </c>
      <c r="K84" s="241">
        <f>APRIL!Z83</f>
        <v>0</v>
      </c>
      <c r="L84" s="242">
        <f>APRIL!AB83</f>
        <v>0</v>
      </c>
    </row>
    <row r="85" spans="1:12" ht="12.75" customHeight="1" x14ac:dyDescent="0.2">
      <c r="A85" s="717"/>
      <c r="B85" s="160">
        <f>APRIL!R84</f>
        <v>0</v>
      </c>
      <c r="C85" s="124">
        <f>APRIL!S84</f>
        <v>0</v>
      </c>
      <c r="D85" s="176" t="e">
        <f>APRIL!T84</f>
        <v>#REF!</v>
      </c>
      <c r="E85" s="120">
        <f>APRIL!U84</f>
        <v>0</v>
      </c>
      <c r="F85" s="123">
        <f>APRIL!V84</f>
        <v>0</v>
      </c>
      <c r="G85" s="123">
        <f>APRIL!W84</f>
        <v>0</v>
      </c>
      <c r="H85" s="125">
        <f>APRIL!X84</f>
        <v>0</v>
      </c>
      <c r="I85" s="126" t="e">
        <f>APRIL!Y84</f>
        <v>#REF!</v>
      </c>
      <c r="J85" s="222" t="b">
        <f>IF(LEFT(APRIL!L84,1)="V",APRIL!R84+APRIL!U84)</f>
        <v>0</v>
      </c>
      <c r="K85" s="241">
        <f>APRIL!Z84</f>
        <v>0</v>
      </c>
      <c r="L85" s="242">
        <f>APRIL!AB84</f>
        <v>0</v>
      </c>
    </row>
    <row r="86" spans="1:12" ht="13.5" customHeight="1" thickBot="1" x14ac:dyDescent="0.25">
      <c r="A86" s="718"/>
      <c r="B86" s="161">
        <f>APRIL!R85</f>
        <v>0</v>
      </c>
      <c r="C86" s="131">
        <f>APRIL!S85</f>
        <v>0</v>
      </c>
      <c r="D86" s="178" t="e">
        <f>APRIL!T85</f>
        <v>#REF!</v>
      </c>
      <c r="E86" s="127">
        <f>APRIL!U85</f>
        <v>0</v>
      </c>
      <c r="F86" s="130">
        <f>APRIL!V85</f>
        <v>0</v>
      </c>
      <c r="G86" s="130">
        <f>APRIL!W85</f>
        <v>0</v>
      </c>
      <c r="H86" s="132">
        <f>APRIL!X85</f>
        <v>0</v>
      </c>
      <c r="I86" s="133" t="e">
        <f>APRIL!Y85</f>
        <v>#REF!</v>
      </c>
      <c r="J86" s="224" t="b">
        <f>IF(LEFT(APRIL!L85,1)="V",APRIL!R85+APRIL!U85)</f>
        <v>0</v>
      </c>
      <c r="K86" s="243">
        <f>APRIL!Z85</f>
        <v>0</v>
      </c>
      <c r="L86" s="244">
        <f>APRIL!AB85</f>
        <v>0</v>
      </c>
    </row>
    <row r="87" spans="1:12" ht="12.75" customHeight="1" x14ac:dyDescent="0.2">
      <c r="A87" s="716">
        <f>APRIL!B86</f>
        <v>42841</v>
      </c>
      <c r="B87" s="169">
        <f>APRIL!R86</f>
        <v>0</v>
      </c>
      <c r="C87" s="138">
        <f>APRIL!S86</f>
        <v>0</v>
      </c>
      <c r="D87" s="179" t="e">
        <f>APRIL!T86</f>
        <v>#REF!</v>
      </c>
      <c r="E87" s="134">
        <f>APRIL!U86</f>
        <v>0</v>
      </c>
      <c r="F87" s="137">
        <f>APRIL!V86</f>
        <v>0</v>
      </c>
      <c r="G87" s="137">
        <f>APRIL!W86</f>
        <v>0</v>
      </c>
      <c r="H87" s="139">
        <f>APRIL!X86</f>
        <v>0</v>
      </c>
      <c r="I87" s="140" t="e">
        <f>APRIL!Y86</f>
        <v>#REF!</v>
      </c>
      <c r="J87" s="225" t="b">
        <f>IF(LEFT(APRIL!L86,1)="V",APRIL!R86+APRIL!U86)</f>
        <v>0</v>
      </c>
      <c r="K87" s="247">
        <f>APRIL!Z86</f>
        <v>0</v>
      </c>
      <c r="L87" s="248">
        <f>APRIL!AB86</f>
        <v>0</v>
      </c>
    </row>
    <row r="88" spans="1:12" ht="12.75" customHeight="1" x14ac:dyDescent="0.2">
      <c r="A88" s="717"/>
      <c r="B88" s="160">
        <f>APRIL!R87</f>
        <v>0</v>
      </c>
      <c r="C88" s="124">
        <f>APRIL!S87</f>
        <v>0</v>
      </c>
      <c r="D88" s="176" t="e">
        <f>APRIL!T87</f>
        <v>#REF!</v>
      </c>
      <c r="E88" s="120">
        <f>APRIL!U87</f>
        <v>0</v>
      </c>
      <c r="F88" s="123">
        <f>APRIL!V87</f>
        <v>0</v>
      </c>
      <c r="G88" s="123">
        <f>APRIL!W87</f>
        <v>0</v>
      </c>
      <c r="H88" s="125">
        <f>APRIL!X87</f>
        <v>0</v>
      </c>
      <c r="I88" s="126" t="e">
        <f>APRIL!Y87</f>
        <v>#REF!</v>
      </c>
      <c r="J88" s="222" t="b">
        <f>IF(LEFT(APRIL!L87,1)="V",APRIL!R87+APRIL!U87)</f>
        <v>0</v>
      </c>
      <c r="K88" s="241">
        <f>APRIL!Z87</f>
        <v>0</v>
      </c>
      <c r="L88" s="242">
        <f>APRIL!AB87</f>
        <v>0</v>
      </c>
    </row>
    <row r="89" spans="1:12" ht="12.75" customHeight="1" x14ac:dyDescent="0.2">
      <c r="A89" s="717"/>
      <c r="B89" s="160">
        <f>APRIL!R88</f>
        <v>0</v>
      </c>
      <c r="C89" s="124">
        <f>APRIL!S88</f>
        <v>0</v>
      </c>
      <c r="D89" s="176" t="e">
        <f>APRIL!T88</f>
        <v>#REF!</v>
      </c>
      <c r="E89" s="120">
        <f>APRIL!U88</f>
        <v>0</v>
      </c>
      <c r="F89" s="123">
        <f>APRIL!V88</f>
        <v>0</v>
      </c>
      <c r="G89" s="123">
        <f>APRIL!W88</f>
        <v>0</v>
      </c>
      <c r="H89" s="125">
        <f>APRIL!X88</f>
        <v>0</v>
      </c>
      <c r="I89" s="126" t="e">
        <f>APRIL!Y88</f>
        <v>#REF!</v>
      </c>
      <c r="J89" s="222" t="b">
        <f>IF(LEFT(APRIL!L88,1)="V",APRIL!R88+APRIL!U88)</f>
        <v>0</v>
      </c>
      <c r="K89" s="241">
        <f>APRIL!Z88</f>
        <v>0</v>
      </c>
      <c r="L89" s="242">
        <f>APRIL!AB88</f>
        <v>0</v>
      </c>
    </row>
    <row r="90" spans="1:12" ht="12.75" customHeight="1" x14ac:dyDescent="0.2">
      <c r="A90" s="717"/>
      <c r="B90" s="160">
        <f>APRIL!R89</f>
        <v>0</v>
      </c>
      <c r="C90" s="124">
        <f>APRIL!S89</f>
        <v>0</v>
      </c>
      <c r="D90" s="176" t="e">
        <f>APRIL!T89</f>
        <v>#REF!</v>
      </c>
      <c r="E90" s="120">
        <f>APRIL!U89</f>
        <v>0</v>
      </c>
      <c r="F90" s="123">
        <f>APRIL!V89</f>
        <v>0</v>
      </c>
      <c r="G90" s="123">
        <f>APRIL!W89</f>
        <v>0</v>
      </c>
      <c r="H90" s="125">
        <f>APRIL!X89</f>
        <v>0</v>
      </c>
      <c r="I90" s="126" t="e">
        <f>APRIL!Y89</f>
        <v>#REF!</v>
      </c>
      <c r="J90" s="222" t="b">
        <f>IF(LEFT(APRIL!L89,1)="V",APRIL!R89+APRIL!U89)</f>
        <v>0</v>
      </c>
      <c r="K90" s="241">
        <f>APRIL!Z89</f>
        <v>0</v>
      </c>
      <c r="L90" s="242">
        <f>APRIL!AB89</f>
        <v>0</v>
      </c>
    </row>
    <row r="91" spans="1:12" ht="13.5" customHeight="1" thickBot="1" x14ac:dyDescent="0.25">
      <c r="A91" s="718"/>
      <c r="B91" s="168">
        <f>APRIL!R90</f>
        <v>0</v>
      </c>
      <c r="C91" s="145">
        <f>APRIL!S90</f>
        <v>0</v>
      </c>
      <c r="D91" s="177" t="e">
        <f>APRIL!T90</f>
        <v>#REF!</v>
      </c>
      <c r="E91" s="141">
        <f>APRIL!U90</f>
        <v>0</v>
      </c>
      <c r="F91" s="144">
        <f>APRIL!V90</f>
        <v>0</v>
      </c>
      <c r="G91" s="144">
        <f>APRIL!W90</f>
        <v>0</v>
      </c>
      <c r="H91" s="146">
        <f>APRIL!X90</f>
        <v>0</v>
      </c>
      <c r="I91" s="147" t="e">
        <f>APRIL!Y90</f>
        <v>#REF!</v>
      </c>
      <c r="J91" s="223" t="b">
        <f>IF(LEFT(APRIL!L90,1)="V",APRIL!R90+APRIL!U90)</f>
        <v>0</v>
      </c>
      <c r="K91" s="245">
        <f>APRIL!Z90</f>
        <v>0</v>
      </c>
      <c r="L91" s="246">
        <f>APRIL!AB90</f>
        <v>0</v>
      </c>
    </row>
    <row r="92" spans="1:12" ht="12.75" customHeight="1" x14ac:dyDescent="0.2">
      <c r="A92" s="716">
        <f>APRIL!B91</f>
        <v>42842</v>
      </c>
      <c r="B92" s="159">
        <f>APRIL!R91</f>
        <v>0</v>
      </c>
      <c r="C92" s="117">
        <f>APRIL!S91</f>
        <v>0</v>
      </c>
      <c r="D92" s="175" t="e">
        <f>APRIL!T91</f>
        <v>#REF!</v>
      </c>
      <c r="E92" s="113">
        <f>APRIL!U91</f>
        <v>0</v>
      </c>
      <c r="F92" s="116">
        <f>APRIL!V91</f>
        <v>0</v>
      </c>
      <c r="G92" s="116">
        <f>APRIL!W91</f>
        <v>0</v>
      </c>
      <c r="H92" s="118">
        <f>APRIL!X91</f>
        <v>0</v>
      </c>
      <c r="I92" s="119" t="e">
        <f>APRIL!Y91</f>
        <v>#REF!</v>
      </c>
      <c r="J92" s="221" t="b">
        <f>IF(LEFT(APRIL!L91,1)="V",APRIL!R91+APRIL!U91)</f>
        <v>0</v>
      </c>
      <c r="K92" s="239">
        <f>APRIL!Z91</f>
        <v>0</v>
      </c>
      <c r="L92" s="240">
        <f>APRIL!AB91</f>
        <v>0</v>
      </c>
    </row>
    <row r="93" spans="1:12" ht="12.75" customHeight="1" x14ac:dyDescent="0.2">
      <c r="A93" s="717"/>
      <c r="B93" s="160">
        <f>APRIL!R92</f>
        <v>0</v>
      </c>
      <c r="C93" s="124">
        <f>APRIL!S92</f>
        <v>0</v>
      </c>
      <c r="D93" s="176" t="e">
        <f>APRIL!T92</f>
        <v>#REF!</v>
      </c>
      <c r="E93" s="120">
        <f>APRIL!U92</f>
        <v>0</v>
      </c>
      <c r="F93" s="123">
        <f>APRIL!V92</f>
        <v>0</v>
      </c>
      <c r="G93" s="123">
        <f>APRIL!W92</f>
        <v>0</v>
      </c>
      <c r="H93" s="125">
        <f>APRIL!X92</f>
        <v>0</v>
      </c>
      <c r="I93" s="126" t="e">
        <f>APRIL!Y92</f>
        <v>#REF!</v>
      </c>
      <c r="J93" s="222" t="b">
        <f>IF(LEFT(APRIL!L92,1)="V",APRIL!R92+APRIL!U92)</f>
        <v>0</v>
      </c>
      <c r="K93" s="241">
        <f>APRIL!Z92</f>
        <v>0</v>
      </c>
      <c r="L93" s="242">
        <f>APRIL!AB92</f>
        <v>0</v>
      </c>
    </row>
    <row r="94" spans="1:12" ht="12.75" customHeight="1" x14ac:dyDescent="0.2">
      <c r="A94" s="717"/>
      <c r="B94" s="160">
        <f>APRIL!R93</f>
        <v>0</v>
      </c>
      <c r="C94" s="124">
        <f>APRIL!S93</f>
        <v>0</v>
      </c>
      <c r="D94" s="176" t="e">
        <f>APRIL!T93</f>
        <v>#REF!</v>
      </c>
      <c r="E94" s="120">
        <f>APRIL!U93</f>
        <v>0</v>
      </c>
      <c r="F94" s="123">
        <f>APRIL!V93</f>
        <v>0</v>
      </c>
      <c r="G94" s="123">
        <f>APRIL!W93</f>
        <v>0</v>
      </c>
      <c r="H94" s="125">
        <f>APRIL!X93</f>
        <v>0</v>
      </c>
      <c r="I94" s="126" t="e">
        <f>APRIL!Y93</f>
        <v>#REF!</v>
      </c>
      <c r="J94" s="222" t="b">
        <f>IF(LEFT(APRIL!L93,1)="V",APRIL!R93+APRIL!U93)</f>
        <v>0</v>
      </c>
      <c r="K94" s="241">
        <f>APRIL!Z93</f>
        <v>0</v>
      </c>
      <c r="L94" s="242">
        <f>APRIL!AB93</f>
        <v>0</v>
      </c>
    </row>
    <row r="95" spans="1:12" ht="12.75" customHeight="1" x14ac:dyDescent="0.2">
      <c r="A95" s="717"/>
      <c r="B95" s="160">
        <f>APRIL!R94</f>
        <v>0</v>
      </c>
      <c r="C95" s="124">
        <f>APRIL!S94</f>
        <v>0</v>
      </c>
      <c r="D95" s="176" t="e">
        <f>APRIL!T94</f>
        <v>#REF!</v>
      </c>
      <c r="E95" s="120">
        <f>APRIL!U94</f>
        <v>0</v>
      </c>
      <c r="F95" s="123">
        <f>APRIL!V94</f>
        <v>0</v>
      </c>
      <c r="G95" s="123">
        <f>APRIL!W94</f>
        <v>0</v>
      </c>
      <c r="H95" s="125">
        <f>APRIL!X94</f>
        <v>0</v>
      </c>
      <c r="I95" s="126" t="e">
        <f>APRIL!Y94</f>
        <v>#REF!</v>
      </c>
      <c r="J95" s="222" t="b">
        <f>IF(LEFT(APRIL!L94,1)="V",APRIL!R94+APRIL!U94)</f>
        <v>0</v>
      </c>
      <c r="K95" s="241">
        <f>APRIL!Z94</f>
        <v>0</v>
      </c>
      <c r="L95" s="242">
        <f>APRIL!AB94</f>
        <v>0</v>
      </c>
    </row>
    <row r="96" spans="1:12" ht="13.5" customHeight="1" thickBot="1" x14ac:dyDescent="0.25">
      <c r="A96" s="718"/>
      <c r="B96" s="161">
        <f>APRIL!R95</f>
        <v>0</v>
      </c>
      <c r="C96" s="131">
        <f>APRIL!S95</f>
        <v>0</v>
      </c>
      <c r="D96" s="178" t="e">
        <f>APRIL!T95</f>
        <v>#REF!</v>
      </c>
      <c r="E96" s="127">
        <f>APRIL!U95</f>
        <v>0</v>
      </c>
      <c r="F96" s="130">
        <f>APRIL!V95</f>
        <v>0</v>
      </c>
      <c r="G96" s="130">
        <f>APRIL!W95</f>
        <v>0</v>
      </c>
      <c r="H96" s="132">
        <f>APRIL!X95</f>
        <v>0</v>
      </c>
      <c r="I96" s="133" t="e">
        <f>APRIL!Y95</f>
        <v>#REF!</v>
      </c>
      <c r="J96" s="224" t="b">
        <f>IF(LEFT(APRIL!L95,1)="V",APRIL!R95+APRIL!U95)</f>
        <v>0</v>
      </c>
      <c r="K96" s="243">
        <f>APRIL!Z95</f>
        <v>0</v>
      </c>
      <c r="L96" s="244">
        <f>APRIL!AB95</f>
        <v>0</v>
      </c>
    </row>
    <row r="97" spans="1:12" ht="12.75" customHeight="1" x14ac:dyDescent="0.2">
      <c r="A97" s="716">
        <f>APRIL!B96</f>
        <v>42843</v>
      </c>
      <c r="B97" s="159">
        <f>APRIL!R96</f>
        <v>0</v>
      </c>
      <c r="C97" s="117">
        <f>APRIL!S96</f>
        <v>0</v>
      </c>
      <c r="D97" s="175" t="e">
        <f>APRIL!T96</f>
        <v>#REF!</v>
      </c>
      <c r="E97" s="113">
        <f>APRIL!U96</f>
        <v>0</v>
      </c>
      <c r="F97" s="116">
        <f>APRIL!V96</f>
        <v>0</v>
      </c>
      <c r="G97" s="116">
        <f>APRIL!W96</f>
        <v>0</v>
      </c>
      <c r="H97" s="118">
        <f>APRIL!X96</f>
        <v>0</v>
      </c>
      <c r="I97" s="119" t="e">
        <f>APRIL!Y96</f>
        <v>#REF!</v>
      </c>
      <c r="J97" s="221" t="b">
        <f>IF(LEFT(APRIL!L96,1)="V",APRIL!R96+APRIL!U96)</f>
        <v>0</v>
      </c>
      <c r="K97" s="239">
        <f>APRIL!Z96</f>
        <v>0</v>
      </c>
      <c r="L97" s="240">
        <f>APRIL!AB96</f>
        <v>0</v>
      </c>
    </row>
    <row r="98" spans="1:12" ht="12.75" customHeight="1" x14ac:dyDescent="0.2">
      <c r="A98" s="717"/>
      <c r="B98" s="160">
        <f>APRIL!R97</f>
        <v>0</v>
      </c>
      <c r="C98" s="124">
        <f>APRIL!S97</f>
        <v>0</v>
      </c>
      <c r="D98" s="176" t="e">
        <f>APRIL!T97</f>
        <v>#REF!</v>
      </c>
      <c r="E98" s="120">
        <f>APRIL!U97</f>
        <v>0</v>
      </c>
      <c r="F98" s="123">
        <f>APRIL!V97</f>
        <v>0</v>
      </c>
      <c r="G98" s="123">
        <f>APRIL!W97</f>
        <v>0</v>
      </c>
      <c r="H98" s="125">
        <f>APRIL!X97</f>
        <v>0</v>
      </c>
      <c r="I98" s="126" t="e">
        <f>APRIL!Y97</f>
        <v>#REF!</v>
      </c>
      <c r="J98" s="222" t="b">
        <f>IF(LEFT(APRIL!L97,1)="V",APRIL!R97+APRIL!U97)</f>
        <v>0</v>
      </c>
      <c r="K98" s="241">
        <f>APRIL!Z97</f>
        <v>0</v>
      </c>
      <c r="L98" s="242">
        <f>APRIL!AB97</f>
        <v>0</v>
      </c>
    </row>
    <row r="99" spans="1:12" ht="12.75" customHeight="1" x14ac:dyDescent="0.2">
      <c r="A99" s="717"/>
      <c r="B99" s="160">
        <f>APRIL!R98</f>
        <v>0</v>
      </c>
      <c r="C99" s="124">
        <f>APRIL!S98</f>
        <v>0</v>
      </c>
      <c r="D99" s="176" t="e">
        <f>APRIL!T98</f>
        <v>#REF!</v>
      </c>
      <c r="E99" s="120">
        <f>APRIL!U98</f>
        <v>0</v>
      </c>
      <c r="F99" s="123">
        <f>APRIL!V98</f>
        <v>0</v>
      </c>
      <c r="G99" s="123">
        <f>APRIL!W98</f>
        <v>0</v>
      </c>
      <c r="H99" s="125">
        <f>APRIL!X98</f>
        <v>0</v>
      </c>
      <c r="I99" s="126" t="e">
        <f>APRIL!Y98</f>
        <v>#REF!</v>
      </c>
      <c r="J99" s="222" t="b">
        <f>IF(LEFT(APRIL!L98,1)="V",APRIL!R98+APRIL!U98)</f>
        <v>0</v>
      </c>
      <c r="K99" s="241">
        <f>APRIL!Z98</f>
        <v>0</v>
      </c>
      <c r="L99" s="242">
        <f>APRIL!AB98</f>
        <v>0</v>
      </c>
    </row>
    <row r="100" spans="1:12" ht="12.75" customHeight="1" x14ac:dyDescent="0.2">
      <c r="A100" s="717"/>
      <c r="B100" s="160">
        <f>APRIL!R99</f>
        <v>0</v>
      </c>
      <c r="C100" s="124">
        <f>APRIL!S99</f>
        <v>0</v>
      </c>
      <c r="D100" s="176" t="e">
        <f>APRIL!T99</f>
        <v>#REF!</v>
      </c>
      <c r="E100" s="120">
        <f>APRIL!U99</f>
        <v>0</v>
      </c>
      <c r="F100" s="123">
        <f>APRIL!V99</f>
        <v>0</v>
      </c>
      <c r="G100" s="123">
        <f>APRIL!W99</f>
        <v>0</v>
      </c>
      <c r="H100" s="125">
        <f>APRIL!X99</f>
        <v>0</v>
      </c>
      <c r="I100" s="126" t="e">
        <f>APRIL!Y99</f>
        <v>#REF!</v>
      </c>
      <c r="J100" s="222" t="b">
        <f>IF(LEFT(APRIL!L99,1)="V",APRIL!R99+APRIL!U99)</f>
        <v>0</v>
      </c>
      <c r="K100" s="241">
        <f>APRIL!Z99</f>
        <v>0</v>
      </c>
      <c r="L100" s="242">
        <f>APRIL!AB99</f>
        <v>0</v>
      </c>
    </row>
    <row r="101" spans="1:12" ht="13.5" customHeight="1" thickBot="1" x14ac:dyDescent="0.25">
      <c r="A101" s="718"/>
      <c r="B101" s="161">
        <f>APRIL!R100</f>
        <v>0</v>
      </c>
      <c r="C101" s="131">
        <f>APRIL!S100</f>
        <v>0</v>
      </c>
      <c r="D101" s="178" t="e">
        <f>APRIL!T100</f>
        <v>#REF!</v>
      </c>
      <c r="E101" s="127">
        <f>APRIL!U100</f>
        <v>0</v>
      </c>
      <c r="F101" s="130">
        <f>APRIL!V100</f>
        <v>0</v>
      </c>
      <c r="G101" s="130">
        <f>APRIL!W100</f>
        <v>0</v>
      </c>
      <c r="H101" s="132">
        <f>APRIL!X100</f>
        <v>0</v>
      </c>
      <c r="I101" s="133" t="e">
        <f>APRIL!Y100</f>
        <v>#REF!</v>
      </c>
      <c r="J101" s="224" t="b">
        <f>IF(LEFT(APRIL!L100,1)="V",APRIL!R100+APRIL!U100)</f>
        <v>0</v>
      </c>
      <c r="K101" s="243">
        <f>APRIL!Z100</f>
        <v>0</v>
      </c>
      <c r="L101" s="244">
        <f>APRIL!AB100</f>
        <v>0</v>
      </c>
    </row>
    <row r="102" spans="1:12" ht="12.75" customHeight="1" x14ac:dyDescent="0.2">
      <c r="A102" s="716">
        <f>APRIL!B101</f>
        <v>42844</v>
      </c>
      <c r="B102" s="159">
        <f>APRIL!R101</f>
        <v>0</v>
      </c>
      <c r="C102" s="117">
        <f>APRIL!S101</f>
        <v>0</v>
      </c>
      <c r="D102" s="175" t="e">
        <f>APRIL!T101</f>
        <v>#REF!</v>
      </c>
      <c r="E102" s="113">
        <f>APRIL!U101</f>
        <v>0</v>
      </c>
      <c r="F102" s="116">
        <f>APRIL!V101</f>
        <v>0</v>
      </c>
      <c r="G102" s="116">
        <f>APRIL!W101</f>
        <v>0</v>
      </c>
      <c r="H102" s="118">
        <f>APRIL!X101</f>
        <v>0</v>
      </c>
      <c r="I102" s="119" t="e">
        <f>APRIL!Y101</f>
        <v>#REF!</v>
      </c>
      <c r="J102" s="221" t="b">
        <f>IF(LEFT(APRIL!L101,1)="V",APRIL!R101+APRIL!U101)</f>
        <v>0</v>
      </c>
      <c r="K102" s="239">
        <f>APRIL!Z101</f>
        <v>0</v>
      </c>
      <c r="L102" s="240">
        <f>APRIL!AB101</f>
        <v>0</v>
      </c>
    </row>
    <row r="103" spans="1:12" ht="12.75" customHeight="1" x14ac:dyDescent="0.2">
      <c r="A103" s="717"/>
      <c r="B103" s="160">
        <f>APRIL!R102</f>
        <v>0</v>
      </c>
      <c r="C103" s="124">
        <f>APRIL!S102</f>
        <v>0</v>
      </c>
      <c r="D103" s="176" t="e">
        <f>APRIL!T102</f>
        <v>#REF!</v>
      </c>
      <c r="E103" s="120">
        <f>APRIL!U102</f>
        <v>0</v>
      </c>
      <c r="F103" s="123">
        <f>APRIL!V102</f>
        <v>0</v>
      </c>
      <c r="G103" s="123">
        <f>APRIL!W102</f>
        <v>0</v>
      </c>
      <c r="H103" s="125">
        <f>APRIL!X102</f>
        <v>0</v>
      </c>
      <c r="I103" s="126" t="e">
        <f>APRIL!Y102</f>
        <v>#REF!</v>
      </c>
      <c r="J103" s="222" t="b">
        <f>IF(LEFT(APRIL!L102,1)="V",APRIL!R102+APRIL!U102)</f>
        <v>0</v>
      </c>
      <c r="K103" s="241">
        <f>APRIL!Z102</f>
        <v>0</v>
      </c>
      <c r="L103" s="242">
        <f>APRIL!AB102</f>
        <v>0</v>
      </c>
    </row>
    <row r="104" spans="1:12" ht="12.75" customHeight="1" x14ac:dyDescent="0.2">
      <c r="A104" s="717"/>
      <c r="B104" s="160">
        <f>APRIL!R103</f>
        <v>0</v>
      </c>
      <c r="C104" s="124">
        <f>APRIL!S103</f>
        <v>0</v>
      </c>
      <c r="D104" s="176" t="e">
        <f>APRIL!T103</f>
        <v>#REF!</v>
      </c>
      <c r="E104" s="120">
        <f>APRIL!U103</f>
        <v>0</v>
      </c>
      <c r="F104" s="123">
        <f>APRIL!V103</f>
        <v>0</v>
      </c>
      <c r="G104" s="123">
        <f>APRIL!W103</f>
        <v>0</v>
      </c>
      <c r="H104" s="125">
        <f>APRIL!X103</f>
        <v>0</v>
      </c>
      <c r="I104" s="126" t="e">
        <f>APRIL!Y103</f>
        <v>#REF!</v>
      </c>
      <c r="J104" s="222" t="b">
        <f>IF(LEFT(APRIL!L103,1)="V",APRIL!R103+APRIL!U103)</f>
        <v>0</v>
      </c>
      <c r="K104" s="241">
        <f>APRIL!Z103</f>
        <v>0</v>
      </c>
      <c r="L104" s="242">
        <f>APRIL!AB103</f>
        <v>0</v>
      </c>
    </row>
    <row r="105" spans="1:12" ht="12.75" customHeight="1" x14ac:dyDescent="0.2">
      <c r="A105" s="717"/>
      <c r="B105" s="160">
        <f>APRIL!R104</f>
        <v>0</v>
      </c>
      <c r="C105" s="124">
        <f>APRIL!S104</f>
        <v>0</v>
      </c>
      <c r="D105" s="176" t="e">
        <f>APRIL!T104</f>
        <v>#REF!</v>
      </c>
      <c r="E105" s="120">
        <f>APRIL!U104</f>
        <v>0</v>
      </c>
      <c r="F105" s="123">
        <f>APRIL!V104</f>
        <v>0</v>
      </c>
      <c r="G105" s="123">
        <f>APRIL!W104</f>
        <v>0</v>
      </c>
      <c r="H105" s="125">
        <f>APRIL!X104</f>
        <v>0</v>
      </c>
      <c r="I105" s="126" t="e">
        <f>APRIL!Y104</f>
        <v>#REF!</v>
      </c>
      <c r="J105" s="222" t="b">
        <f>IF(LEFT(APRIL!L104,1)="V",APRIL!R104+APRIL!U104)</f>
        <v>0</v>
      </c>
      <c r="K105" s="241">
        <f>APRIL!Z104</f>
        <v>0</v>
      </c>
      <c r="L105" s="242">
        <f>APRIL!AB104</f>
        <v>0</v>
      </c>
    </row>
    <row r="106" spans="1:12" ht="13.5" customHeight="1" thickBot="1" x14ac:dyDescent="0.25">
      <c r="A106" s="718"/>
      <c r="B106" s="161">
        <f>APRIL!R105</f>
        <v>0</v>
      </c>
      <c r="C106" s="131">
        <f>APRIL!S105</f>
        <v>0</v>
      </c>
      <c r="D106" s="178" t="e">
        <f>APRIL!T105</f>
        <v>#REF!</v>
      </c>
      <c r="E106" s="127">
        <f>APRIL!U105</f>
        <v>0</v>
      </c>
      <c r="F106" s="130">
        <f>APRIL!V105</f>
        <v>0</v>
      </c>
      <c r="G106" s="130">
        <f>APRIL!W105</f>
        <v>0</v>
      </c>
      <c r="H106" s="132">
        <f>APRIL!X105</f>
        <v>0</v>
      </c>
      <c r="I106" s="133" t="e">
        <f>APRIL!Y105</f>
        <v>#REF!</v>
      </c>
      <c r="J106" s="224" t="b">
        <f>IF(LEFT(APRIL!L105,1)="V",APRIL!R105+APRIL!U105)</f>
        <v>0</v>
      </c>
      <c r="K106" s="243">
        <f>APRIL!Z105</f>
        <v>0</v>
      </c>
      <c r="L106" s="244">
        <f>APRIL!AB105</f>
        <v>0</v>
      </c>
    </row>
    <row r="107" spans="1:12" ht="12.75" customHeight="1" x14ac:dyDescent="0.2">
      <c r="A107" s="716">
        <f>APRIL!B106</f>
        <v>42845</v>
      </c>
      <c r="B107" s="169">
        <f>APRIL!R106</f>
        <v>0</v>
      </c>
      <c r="C107" s="138">
        <f>APRIL!S106</f>
        <v>0</v>
      </c>
      <c r="D107" s="179" t="e">
        <f>APRIL!T106</f>
        <v>#REF!</v>
      </c>
      <c r="E107" s="134">
        <f>APRIL!U106</f>
        <v>0</v>
      </c>
      <c r="F107" s="137">
        <f>APRIL!V106</f>
        <v>0</v>
      </c>
      <c r="G107" s="137">
        <f>APRIL!W106</f>
        <v>0</v>
      </c>
      <c r="H107" s="139">
        <f>APRIL!X106</f>
        <v>0</v>
      </c>
      <c r="I107" s="140" t="e">
        <f>APRIL!Y106</f>
        <v>#REF!</v>
      </c>
      <c r="J107" s="225" t="b">
        <f>IF(LEFT(APRIL!L106,1)="V",APRIL!R106+APRIL!U106)</f>
        <v>0</v>
      </c>
      <c r="K107" s="247">
        <f>APRIL!Z106</f>
        <v>0</v>
      </c>
      <c r="L107" s="248">
        <f>APRIL!AB106</f>
        <v>0</v>
      </c>
    </row>
    <row r="108" spans="1:12" ht="12.75" customHeight="1" x14ac:dyDescent="0.2">
      <c r="A108" s="717"/>
      <c r="B108" s="160">
        <f>APRIL!R107</f>
        <v>0</v>
      </c>
      <c r="C108" s="124">
        <f>APRIL!S107</f>
        <v>0</v>
      </c>
      <c r="D108" s="176" t="e">
        <f>APRIL!T107</f>
        <v>#REF!</v>
      </c>
      <c r="E108" s="120">
        <f>APRIL!U107</f>
        <v>0</v>
      </c>
      <c r="F108" s="123">
        <f>APRIL!V107</f>
        <v>0</v>
      </c>
      <c r="G108" s="123">
        <f>APRIL!W107</f>
        <v>0</v>
      </c>
      <c r="H108" s="125">
        <f>APRIL!X107</f>
        <v>0</v>
      </c>
      <c r="I108" s="126" t="e">
        <f>APRIL!Y107</f>
        <v>#REF!</v>
      </c>
      <c r="J108" s="222" t="b">
        <f>IF(LEFT(APRIL!L107,1)="V",APRIL!R107+APRIL!U107)</f>
        <v>0</v>
      </c>
      <c r="K108" s="241">
        <f>APRIL!Z107</f>
        <v>0</v>
      </c>
      <c r="L108" s="242">
        <f>APRIL!AB107</f>
        <v>0</v>
      </c>
    </row>
    <row r="109" spans="1:12" ht="12.75" customHeight="1" x14ac:dyDescent="0.2">
      <c r="A109" s="717"/>
      <c r="B109" s="160">
        <f>APRIL!R108</f>
        <v>0</v>
      </c>
      <c r="C109" s="124">
        <f>APRIL!S108</f>
        <v>0</v>
      </c>
      <c r="D109" s="176" t="e">
        <f>APRIL!T108</f>
        <v>#REF!</v>
      </c>
      <c r="E109" s="120">
        <f>APRIL!U108</f>
        <v>0</v>
      </c>
      <c r="F109" s="123">
        <f>APRIL!V108</f>
        <v>0</v>
      </c>
      <c r="G109" s="123">
        <f>APRIL!W108</f>
        <v>0</v>
      </c>
      <c r="H109" s="125">
        <f>APRIL!X108</f>
        <v>0</v>
      </c>
      <c r="I109" s="126" t="e">
        <f>APRIL!Y108</f>
        <v>#REF!</v>
      </c>
      <c r="J109" s="222" t="b">
        <f>IF(LEFT(APRIL!L108,1)="V",APRIL!R108+APRIL!U108)</f>
        <v>0</v>
      </c>
      <c r="K109" s="241">
        <f>APRIL!Z108</f>
        <v>0</v>
      </c>
      <c r="L109" s="242">
        <f>APRIL!AB108</f>
        <v>0</v>
      </c>
    </row>
    <row r="110" spans="1:12" ht="12.75" customHeight="1" x14ac:dyDescent="0.2">
      <c r="A110" s="717"/>
      <c r="B110" s="160">
        <f>APRIL!R109</f>
        <v>0</v>
      </c>
      <c r="C110" s="124">
        <f>APRIL!S109</f>
        <v>0</v>
      </c>
      <c r="D110" s="176" t="e">
        <f>APRIL!T109</f>
        <v>#REF!</v>
      </c>
      <c r="E110" s="120">
        <f>APRIL!U109</f>
        <v>0</v>
      </c>
      <c r="F110" s="123">
        <f>APRIL!V109</f>
        <v>0</v>
      </c>
      <c r="G110" s="123">
        <f>APRIL!W109</f>
        <v>0</v>
      </c>
      <c r="H110" s="125">
        <f>APRIL!X109</f>
        <v>0</v>
      </c>
      <c r="I110" s="126" t="e">
        <f>APRIL!Y109</f>
        <v>#REF!</v>
      </c>
      <c r="J110" s="222" t="b">
        <f>IF(LEFT(APRIL!L109,1)="V",APRIL!R109+APRIL!U109)</f>
        <v>0</v>
      </c>
      <c r="K110" s="241">
        <f>APRIL!Z109</f>
        <v>0</v>
      </c>
      <c r="L110" s="242">
        <f>APRIL!AB109</f>
        <v>0</v>
      </c>
    </row>
    <row r="111" spans="1:12" ht="13.5" customHeight="1" thickBot="1" x14ac:dyDescent="0.25">
      <c r="A111" s="718"/>
      <c r="B111" s="168">
        <f>APRIL!R110</f>
        <v>0</v>
      </c>
      <c r="C111" s="145">
        <f>APRIL!S110</f>
        <v>0</v>
      </c>
      <c r="D111" s="177" t="e">
        <f>APRIL!T110</f>
        <v>#REF!</v>
      </c>
      <c r="E111" s="141">
        <f>APRIL!U110</f>
        <v>0</v>
      </c>
      <c r="F111" s="144">
        <f>APRIL!V110</f>
        <v>0</v>
      </c>
      <c r="G111" s="144">
        <f>APRIL!W110</f>
        <v>0</v>
      </c>
      <c r="H111" s="146">
        <f>APRIL!X110</f>
        <v>0</v>
      </c>
      <c r="I111" s="147" t="e">
        <f>APRIL!Y110</f>
        <v>#REF!</v>
      </c>
      <c r="J111" s="223" t="b">
        <f>IF(LEFT(APRIL!L110,1)="V",APRIL!R110+APRIL!U110)</f>
        <v>0</v>
      </c>
      <c r="K111" s="245">
        <f>APRIL!Z110</f>
        <v>0</v>
      </c>
      <c r="L111" s="246">
        <f>APRIL!AB110</f>
        <v>0</v>
      </c>
    </row>
    <row r="112" spans="1:12" ht="12.75" customHeight="1" x14ac:dyDescent="0.2">
      <c r="A112" s="716">
        <f>APRIL!B111</f>
        <v>42846</v>
      </c>
      <c r="B112" s="159">
        <f>APRIL!R111</f>
        <v>0</v>
      </c>
      <c r="C112" s="117">
        <f>APRIL!S111</f>
        <v>0</v>
      </c>
      <c r="D112" s="175" t="e">
        <f>APRIL!T111</f>
        <v>#REF!</v>
      </c>
      <c r="E112" s="113">
        <f>APRIL!U111</f>
        <v>0</v>
      </c>
      <c r="F112" s="116">
        <f>APRIL!V111</f>
        <v>0</v>
      </c>
      <c r="G112" s="116">
        <f>APRIL!W111</f>
        <v>0</v>
      </c>
      <c r="H112" s="118">
        <f>APRIL!X111</f>
        <v>0</v>
      </c>
      <c r="I112" s="119" t="e">
        <f>APRIL!Y111</f>
        <v>#REF!</v>
      </c>
      <c r="J112" s="221" t="b">
        <f>IF(LEFT(APRIL!L111,1)="V",APRIL!R111+APRIL!U111)</f>
        <v>0</v>
      </c>
      <c r="K112" s="239">
        <f>APRIL!Z111</f>
        <v>0</v>
      </c>
      <c r="L112" s="240">
        <f>APRIL!AB111</f>
        <v>0</v>
      </c>
    </row>
    <row r="113" spans="1:12" ht="12.75" customHeight="1" x14ac:dyDescent="0.2">
      <c r="A113" s="717"/>
      <c r="B113" s="160">
        <f>APRIL!R112</f>
        <v>0</v>
      </c>
      <c r="C113" s="124">
        <f>APRIL!S112</f>
        <v>0</v>
      </c>
      <c r="D113" s="176" t="e">
        <f>APRIL!T112</f>
        <v>#REF!</v>
      </c>
      <c r="E113" s="120">
        <f>APRIL!U112</f>
        <v>0</v>
      </c>
      <c r="F113" s="123">
        <f>APRIL!V112</f>
        <v>0</v>
      </c>
      <c r="G113" s="123">
        <f>APRIL!W112</f>
        <v>0</v>
      </c>
      <c r="H113" s="125">
        <f>APRIL!X112</f>
        <v>0</v>
      </c>
      <c r="I113" s="126" t="e">
        <f>APRIL!Y112</f>
        <v>#REF!</v>
      </c>
      <c r="J113" s="222" t="b">
        <f>IF(LEFT(APRIL!L112,1)="V",APRIL!R112+APRIL!U112)</f>
        <v>0</v>
      </c>
      <c r="K113" s="241">
        <f>APRIL!Z112</f>
        <v>0</v>
      </c>
      <c r="L113" s="242">
        <f>APRIL!AB112</f>
        <v>0</v>
      </c>
    </row>
    <row r="114" spans="1:12" ht="12.75" customHeight="1" x14ac:dyDescent="0.2">
      <c r="A114" s="717"/>
      <c r="B114" s="160">
        <f>APRIL!R113</f>
        <v>0</v>
      </c>
      <c r="C114" s="124">
        <f>APRIL!S113</f>
        <v>0</v>
      </c>
      <c r="D114" s="176" t="e">
        <f>APRIL!T113</f>
        <v>#REF!</v>
      </c>
      <c r="E114" s="120">
        <f>APRIL!U113</f>
        <v>0</v>
      </c>
      <c r="F114" s="123">
        <f>APRIL!V113</f>
        <v>0</v>
      </c>
      <c r="G114" s="123">
        <f>APRIL!W113</f>
        <v>0</v>
      </c>
      <c r="H114" s="125">
        <f>APRIL!X113</f>
        <v>0</v>
      </c>
      <c r="I114" s="126" t="e">
        <f>APRIL!Y113</f>
        <v>#REF!</v>
      </c>
      <c r="J114" s="222" t="b">
        <f>IF(LEFT(APRIL!L113,1)="V",APRIL!R113+APRIL!U113)</f>
        <v>0</v>
      </c>
      <c r="K114" s="241">
        <f>APRIL!Z113</f>
        <v>0</v>
      </c>
      <c r="L114" s="242">
        <f>APRIL!AB113</f>
        <v>0</v>
      </c>
    </row>
    <row r="115" spans="1:12" ht="12.75" customHeight="1" x14ac:dyDescent="0.2">
      <c r="A115" s="717"/>
      <c r="B115" s="160">
        <f>APRIL!R114</f>
        <v>0</v>
      </c>
      <c r="C115" s="124">
        <f>APRIL!S114</f>
        <v>0</v>
      </c>
      <c r="D115" s="176" t="e">
        <f>APRIL!T114</f>
        <v>#REF!</v>
      </c>
      <c r="E115" s="120">
        <f>APRIL!U114</f>
        <v>0</v>
      </c>
      <c r="F115" s="123">
        <f>APRIL!V114</f>
        <v>0</v>
      </c>
      <c r="G115" s="123">
        <f>APRIL!W114</f>
        <v>0</v>
      </c>
      <c r="H115" s="125">
        <f>APRIL!X114</f>
        <v>0</v>
      </c>
      <c r="I115" s="126" t="e">
        <f>APRIL!Y114</f>
        <v>#REF!</v>
      </c>
      <c r="J115" s="222" t="b">
        <f>IF(LEFT(APRIL!L114,1)="V",APRIL!R114+APRIL!U114)</f>
        <v>0</v>
      </c>
      <c r="K115" s="241">
        <f>APRIL!Z114</f>
        <v>0</v>
      </c>
      <c r="L115" s="242">
        <f>APRIL!AB114</f>
        <v>0</v>
      </c>
    </row>
    <row r="116" spans="1:12" ht="13.5" customHeight="1" thickBot="1" x14ac:dyDescent="0.25">
      <c r="A116" s="718"/>
      <c r="B116" s="161">
        <f>APRIL!R115</f>
        <v>0</v>
      </c>
      <c r="C116" s="131">
        <f>APRIL!S115</f>
        <v>0</v>
      </c>
      <c r="D116" s="178" t="e">
        <f>APRIL!T115</f>
        <v>#REF!</v>
      </c>
      <c r="E116" s="127">
        <f>APRIL!U115</f>
        <v>0</v>
      </c>
      <c r="F116" s="130">
        <f>APRIL!V115</f>
        <v>0</v>
      </c>
      <c r="G116" s="130">
        <f>APRIL!W115</f>
        <v>0</v>
      </c>
      <c r="H116" s="132">
        <f>APRIL!X115</f>
        <v>0</v>
      </c>
      <c r="I116" s="133" t="e">
        <f>APRIL!Y115</f>
        <v>#REF!</v>
      </c>
      <c r="J116" s="224" t="b">
        <f>IF(LEFT(APRIL!L115,1)="V",APRIL!R115+APRIL!U115)</f>
        <v>0</v>
      </c>
      <c r="K116" s="243">
        <f>APRIL!Z115</f>
        <v>0</v>
      </c>
      <c r="L116" s="244">
        <f>APRIL!AB115</f>
        <v>0</v>
      </c>
    </row>
    <row r="117" spans="1:12" ht="12.75" customHeight="1" x14ac:dyDescent="0.2">
      <c r="A117" s="716">
        <f>APRIL!B116</f>
        <v>42847</v>
      </c>
      <c r="B117" s="169">
        <f>APRIL!R116</f>
        <v>0</v>
      </c>
      <c r="C117" s="138">
        <f>APRIL!S116</f>
        <v>0</v>
      </c>
      <c r="D117" s="179" t="e">
        <f>APRIL!T116</f>
        <v>#REF!</v>
      </c>
      <c r="E117" s="134">
        <f>APRIL!U116</f>
        <v>0</v>
      </c>
      <c r="F117" s="137">
        <f>APRIL!V116</f>
        <v>0</v>
      </c>
      <c r="G117" s="137">
        <f>APRIL!W116</f>
        <v>0</v>
      </c>
      <c r="H117" s="139">
        <f>APRIL!X116</f>
        <v>0</v>
      </c>
      <c r="I117" s="140" t="e">
        <f>APRIL!Y116</f>
        <v>#REF!</v>
      </c>
      <c r="J117" s="225" t="b">
        <f>IF(LEFT(APRIL!L116,1)="V",APRIL!R116+APRIL!U116)</f>
        <v>0</v>
      </c>
      <c r="K117" s="247">
        <f>APRIL!Z116</f>
        <v>0</v>
      </c>
      <c r="L117" s="248">
        <f>APRIL!AB116</f>
        <v>0</v>
      </c>
    </row>
    <row r="118" spans="1:12" ht="12.75" customHeight="1" x14ac:dyDescent="0.2">
      <c r="A118" s="717"/>
      <c r="B118" s="160">
        <f>APRIL!R117</f>
        <v>0</v>
      </c>
      <c r="C118" s="124">
        <f>APRIL!S117</f>
        <v>0</v>
      </c>
      <c r="D118" s="176" t="e">
        <f>APRIL!T117</f>
        <v>#REF!</v>
      </c>
      <c r="E118" s="120">
        <f>APRIL!U117</f>
        <v>0</v>
      </c>
      <c r="F118" s="123">
        <f>APRIL!V117</f>
        <v>0</v>
      </c>
      <c r="G118" s="123">
        <f>APRIL!W117</f>
        <v>0</v>
      </c>
      <c r="H118" s="125">
        <f>APRIL!X117</f>
        <v>0</v>
      </c>
      <c r="I118" s="126" t="e">
        <f>APRIL!Y117</f>
        <v>#REF!</v>
      </c>
      <c r="J118" s="222" t="b">
        <f>IF(LEFT(APRIL!L117,1)="V",APRIL!R117+APRIL!U117)</f>
        <v>0</v>
      </c>
      <c r="K118" s="241">
        <f>APRIL!Z117</f>
        <v>0</v>
      </c>
      <c r="L118" s="242">
        <f>APRIL!AB117</f>
        <v>0</v>
      </c>
    </row>
    <row r="119" spans="1:12" ht="12.75" customHeight="1" x14ac:dyDescent="0.2">
      <c r="A119" s="717"/>
      <c r="B119" s="160">
        <f>APRIL!R118</f>
        <v>0</v>
      </c>
      <c r="C119" s="124">
        <f>APRIL!S118</f>
        <v>0</v>
      </c>
      <c r="D119" s="176" t="e">
        <f>APRIL!T118</f>
        <v>#REF!</v>
      </c>
      <c r="E119" s="120">
        <f>APRIL!U118</f>
        <v>0</v>
      </c>
      <c r="F119" s="123">
        <f>APRIL!V118</f>
        <v>0</v>
      </c>
      <c r="G119" s="123">
        <f>APRIL!W118</f>
        <v>0</v>
      </c>
      <c r="H119" s="125">
        <f>APRIL!X118</f>
        <v>0</v>
      </c>
      <c r="I119" s="126" t="e">
        <f>APRIL!Y118</f>
        <v>#REF!</v>
      </c>
      <c r="J119" s="222" t="b">
        <f>IF(LEFT(APRIL!L118,1)="V",APRIL!R118+APRIL!U118)</f>
        <v>0</v>
      </c>
      <c r="K119" s="241">
        <f>APRIL!Z118</f>
        <v>0</v>
      </c>
      <c r="L119" s="242">
        <f>APRIL!AB118</f>
        <v>0</v>
      </c>
    </row>
    <row r="120" spans="1:12" ht="12.75" customHeight="1" x14ac:dyDescent="0.2">
      <c r="A120" s="717"/>
      <c r="B120" s="160">
        <f>APRIL!R119</f>
        <v>0</v>
      </c>
      <c r="C120" s="124">
        <f>APRIL!S119</f>
        <v>0</v>
      </c>
      <c r="D120" s="176" t="e">
        <f>APRIL!T119</f>
        <v>#REF!</v>
      </c>
      <c r="E120" s="120">
        <f>APRIL!U119</f>
        <v>0</v>
      </c>
      <c r="F120" s="123">
        <f>APRIL!V119</f>
        <v>0</v>
      </c>
      <c r="G120" s="123">
        <f>APRIL!W119</f>
        <v>0</v>
      </c>
      <c r="H120" s="125">
        <f>APRIL!X119</f>
        <v>0</v>
      </c>
      <c r="I120" s="126" t="e">
        <f>APRIL!Y119</f>
        <v>#REF!</v>
      </c>
      <c r="J120" s="222" t="b">
        <f>IF(LEFT(APRIL!L119,1)="V",APRIL!R119+APRIL!U119)</f>
        <v>0</v>
      </c>
      <c r="K120" s="241">
        <f>APRIL!Z119</f>
        <v>0</v>
      </c>
      <c r="L120" s="242">
        <f>APRIL!AB119</f>
        <v>0</v>
      </c>
    </row>
    <row r="121" spans="1:12" ht="13.5" customHeight="1" thickBot="1" x14ac:dyDescent="0.25">
      <c r="A121" s="718"/>
      <c r="B121" s="168">
        <f>APRIL!R120</f>
        <v>0</v>
      </c>
      <c r="C121" s="145">
        <f>APRIL!S120</f>
        <v>0</v>
      </c>
      <c r="D121" s="177" t="e">
        <f>APRIL!T120</f>
        <v>#REF!</v>
      </c>
      <c r="E121" s="141">
        <f>APRIL!U120</f>
        <v>0</v>
      </c>
      <c r="F121" s="144">
        <f>APRIL!V120</f>
        <v>0</v>
      </c>
      <c r="G121" s="144">
        <f>APRIL!W120</f>
        <v>0</v>
      </c>
      <c r="H121" s="146">
        <f>APRIL!X120</f>
        <v>0</v>
      </c>
      <c r="I121" s="147" t="e">
        <f>APRIL!Y120</f>
        <v>#REF!</v>
      </c>
      <c r="J121" s="223" t="b">
        <f>IF(LEFT(APRIL!L120,1)="V",APRIL!R120+APRIL!U120)</f>
        <v>0</v>
      </c>
      <c r="K121" s="245">
        <f>APRIL!Z120</f>
        <v>0</v>
      </c>
      <c r="L121" s="246">
        <f>APRIL!AB120</f>
        <v>0</v>
      </c>
    </row>
    <row r="122" spans="1:12" ht="12.75" customHeight="1" x14ac:dyDescent="0.2">
      <c r="A122" s="716">
        <f>APRIL!B121</f>
        <v>42848</v>
      </c>
      <c r="B122" s="159">
        <f>APRIL!R121</f>
        <v>0</v>
      </c>
      <c r="C122" s="117">
        <f>APRIL!S121</f>
        <v>0</v>
      </c>
      <c r="D122" s="175" t="e">
        <f>APRIL!T121</f>
        <v>#REF!</v>
      </c>
      <c r="E122" s="113">
        <f>APRIL!U121</f>
        <v>0</v>
      </c>
      <c r="F122" s="116">
        <f>APRIL!V121</f>
        <v>0</v>
      </c>
      <c r="G122" s="116">
        <f>APRIL!W121</f>
        <v>0</v>
      </c>
      <c r="H122" s="118">
        <f>APRIL!X121</f>
        <v>0</v>
      </c>
      <c r="I122" s="119" t="e">
        <f>APRIL!Y121</f>
        <v>#REF!</v>
      </c>
      <c r="J122" s="221" t="b">
        <f>IF(LEFT(APRIL!L121,1)="V",APRIL!R121+APRIL!U121)</f>
        <v>0</v>
      </c>
      <c r="K122" s="239">
        <f>APRIL!Z121</f>
        <v>0</v>
      </c>
      <c r="L122" s="240">
        <f>APRIL!AB121</f>
        <v>0</v>
      </c>
    </row>
    <row r="123" spans="1:12" ht="12.75" customHeight="1" x14ac:dyDescent="0.2">
      <c r="A123" s="717"/>
      <c r="B123" s="160">
        <f>APRIL!R122</f>
        <v>0</v>
      </c>
      <c r="C123" s="124">
        <f>APRIL!S122</f>
        <v>0</v>
      </c>
      <c r="D123" s="176" t="e">
        <f>APRIL!T122</f>
        <v>#REF!</v>
      </c>
      <c r="E123" s="120">
        <f>APRIL!U122</f>
        <v>0</v>
      </c>
      <c r="F123" s="123">
        <f>APRIL!V122</f>
        <v>0</v>
      </c>
      <c r="G123" s="123">
        <f>APRIL!W122</f>
        <v>0</v>
      </c>
      <c r="H123" s="125">
        <f>APRIL!X122</f>
        <v>0</v>
      </c>
      <c r="I123" s="126" t="e">
        <f>APRIL!Y122</f>
        <v>#REF!</v>
      </c>
      <c r="J123" s="222" t="b">
        <f>IF(LEFT(APRIL!L122,1)="V",APRIL!R122+APRIL!U122)</f>
        <v>0</v>
      </c>
      <c r="K123" s="241">
        <f>APRIL!Z122</f>
        <v>0</v>
      </c>
      <c r="L123" s="242">
        <f>APRIL!AB122</f>
        <v>0</v>
      </c>
    </row>
    <row r="124" spans="1:12" ht="12.75" customHeight="1" x14ac:dyDescent="0.2">
      <c r="A124" s="717"/>
      <c r="B124" s="160">
        <f>APRIL!R123</f>
        <v>0</v>
      </c>
      <c r="C124" s="124">
        <f>APRIL!S123</f>
        <v>0</v>
      </c>
      <c r="D124" s="176" t="e">
        <f>APRIL!T123</f>
        <v>#REF!</v>
      </c>
      <c r="E124" s="120">
        <f>APRIL!U123</f>
        <v>0</v>
      </c>
      <c r="F124" s="123">
        <f>APRIL!V123</f>
        <v>0</v>
      </c>
      <c r="G124" s="123">
        <f>APRIL!W123</f>
        <v>0</v>
      </c>
      <c r="H124" s="125">
        <f>APRIL!X123</f>
        <v>0</v>
      </c>
      <c r="I124" s="126" t="e">
        <f>APRIL!Y123</f>
        <v>#REF!</v>
      </c>
      <c r="J124" s="222" t="b">
        <f>IF(LEFT(APRIL!L123,1)="V",APRIL!R123+APRIL!U123)</f>
        <v>0</v>
      </c>
      <c r="K124" s="241">
        <f>APRIL!Z123</f>
        <v>0</v>
      </c>
      <c r="L124" s="242">
        <f>APRIL!AB123</f>
        <v>0</v>
      </c>
    </row>
    <row r="125" spans="1:12" ht="12.75" customHeight="1" x14ac:dyDescent="0.2">
      <c r="A125" s="717"/>
      <c r="B125" s="160">
        <f>APRIL!R124</f>
        <v>0</v>
      </c>
      <c r="C125" s="124">
        <f>APRIL!S124</f>
        <v>0</v>
      </c>
      <c r="D125" s="176" t="e">
        <f>APRIL!T124</f>
        <v>#REF!</v>
      </c>
      <c r="E125" s="120">
        <f>APRIL!U124</f>
        <v>0</v>
      </c>
      <c r="F125" s="123">
        <f>APRIL!V124</f>
        <v>0</v>
      </c>
      <c r="G125" s="123">
        <f>APRIL!W124</f>
        <v>0</v>
      </c>
      <c r="H125" s="125">
        <f>APRIL!X124</f>
        <v>0</v>
      </c>
      <c r="I125" s="126" t="e">
        <f>APRIL!Y124</f>
        <v>#REF!</v>
      </c>
      <c r="J125" s="222" t="b">
        <f>IF(LEFT(APRIL!L124,1)="V",APRIL!R124+APRIL!U124)</f>
        <v>0</v>
      </c>
      <c r="K125" s="241">
        <f>APRIL!Z124</f>
        <v>0</v>
      </c>
      <c r="L125" s="242">
        <f>APRIL!AB124</f>
        <v>0</v>
      </c>
    </row>
    <row r="126" spans="1:12" ht="13.5" customHeight="1" thickBot="1" x14ac:dyDescent="0.25">
      <c r="A126" s="718"/>
      <c r="B126" s="161">
        <f>APRIL!R125</f>
        <v>0</v>
      </c>
      <c r="C126" s="131">
        <f>APRIL!S125</f>
        <v>0</v>
      </c>
      <c r="D126" s="178" t="e">
        <f>APRIL!T125</f>
        <v>#REF!</v>
      </c>
      <c r="E126" s="127">
        <f>APRIL!U125</f>
        <v>0</v>
      </c>
      <c r="F126" s="130">
        <f>APRIL!V125</f>
        <v>0</v>
      </c>
      <c r="G126" s="130">
        <f>APRIL!W125</f>
        <v>0</v>
      </c>
      <c r="H126" s="132">
        <f>APRIL!X125</f>
        <v>0</v>
      </c>
      <c r="I126" s="133" t="e">
        <f>APRIL!Y125</f>
        <v>#REF!</v>
      </c>
      <c r="J126" s="224" t="b">
        <f>IF(LEFT(APRIL!L125,1)="V",APRIL!R125+APRIL!U125)</f>
        <v>0</v>
      </c>
      <c r="K126" s="243">
        <f>APRIL!Z125</f>
        <v>0</v>
      </c>
      <c r="L126" s="244">
        <f>APRIL!AB125</f>
        <v>0</v>
      </c>
    </row>
    <row r="127" spans="1:12" ht="12.75" customHeight="1" x14ac:dyDescent="0.2">
      <c r="A127" s="716">
        <f>APRIL!B126</f>
        <v>42849</v>
      </c>
      <c r="B127" s="169">
        <f>APRIL!R126</f>
        <v>0</v>
      </c>
      <c r="C127" s="138">
        <f>APRIL!S126</f>
        <v>0</v>
      </c>
      <c r="D127" s="179" t="e">
        <f>APRIL!T126</f>
        <v>#REF!</v>
      </c>
      <c r="E127" s="134">
        <f>APRIL!U126</f>
        <v>0</v>
      </c>
      <c r="F127" s="137">
        <f>APRIL!V126</f>
        <v>0</v>
      </c>
      <c r="G127" s="137">
        <f>APRIL!W126</f>
        <v>0</v>
      </c>
      <c r="H127" s="139">
        <f>APRIL!X126</f>
        <v>0</v>
      </c>
      <c r="I127" s="140" t="e">
        <f>APRIL!Y126</f>
        <v>#REF!</v>
      </c>
      <c r="J127" s="225" t="b">
        <f>IF(LEFT(APRIL!L126,1)="V",APRIL!R126+APRIL!U126)</f>
        <v>0</v>
      </c>
      <c r="K127" s="247">
        <f>APRIL!Z126</f>
        <v>0</v>
      </c>
      <c r="L127" s="248">
        <f>APRIL!AB126</f>
        <v>0</v>
      </c>
    </row>
    <row r="128" spans="1:12" ht="12.75" customHeight="1" x14ac:dyDescent="0.2">
      <c r="A128" s="717"/>
      <c r="B128" s="160">
        <f>APRIL!R127</f>
        <v>0</v>
      </c>
      <c r="C128" s="124">
        <f>APRIL!S127</f>
        <v>0</v>
      </c>
      <c r="D128" s="176" t="e">
        <f>APRIL!T127</f>
        <v>#REF!</v>
      </c>
      <c r="E128" s="120">
        <f>APRIL!U127</f>
        <v>0</v>
      </c>
      <c r="F128" s="123">
        <f>APRIL!V127</f>
        <v>0</v>
      </c>
      <c r="G128" s="123">
        <f>APRIL!W127</f>
        <v>0</v>
      </c>
      <c r="H128" s="125">
        <f>APRIL!X127</f>
        <v>0</v>
      </c>
      <c r="I128" s="126" t="e">
        <f>APRIL!Y127</f>
        <v>#REF!</v>
      </c>
      <c r="J128" s="222" t="b">
        <f>IF(LEFT(APRIL!L127,1)="V",APRIL!R127+APRIL!U127)</f>
        <v>0</v>
      </c>
      <c r="K128" s="241">
        <f>APRIL!Z127</f>
        <v>0</v>
      </c>
      <c r="L128" s="242">
        <f>APRIL!AB127</f>
        <v>0</v>
      </c>
    </row>
    <row r="129" spans="1:12" ht="12.75" customHeight="1" x14ac:dyDescent="0.2">
      <c r="A129" s="717"/>
      <c r="B129" s="160">
        <f>APRIL!R128</f>
        <v>0</v>
      </c>
      <c r="C129" s="124">
        <f>APRIL!S128</f>
        <v>0</v>
      </c>
      <c r="D129" s="176" t="e">
        <f>APRIL!T128</f>
        <v>#REF!</v>
      </c>
      <c r="E129" s="120">
        <f>APRIL!U128</f>
        <v>0</v>
      </c>
      <c r="F129" s="123">
        <f>APRIL!V128</f>
        <v>0</v>
      </c>
      <c r="G129" s="123">
        <f>APRIL!W128</f>
        <v>0</v>
      </c>
      <c r="H129" s="125">
        <f>APRIL!X128</f>
        <v>0</v>
      </c>
      <c r="I129" s="126" t="e">
        <f>APRIL!Y128</f>
        <v>#REF!</v>
      </c>
      <c r="J129" s="222" t="b">
        <f>IF(LEFT(APRIL!L128,1)="V",APRIL!R128+APRIL!U128)</f>
        <v>0</v>
      </c>
      <c r="K129" s="241">
        <f>APRIL!Z128</f>
        <v>0</v>
      </c>
      <c r="L129" s="242">
        <f>APRIL!AB128</f>
        <v>0</v>
      </c>
    </row>
    <row r="130" spans="1:12" ht="12.75" customHeight="1" x14ac:dyDescent="0.2">
      <c r="A130" s="717"/>
      <c r="B130" s="160">
        <f>APRIL!R129</f>
        <v>0</v>
      </c>
      <c r="C130" s="124">
        <f>APRIL!S129</f>
        <v>0</v>
      </c>
      <c r="D130" s="176" t="e">
        <f>APRIL!T129</f>
        <v>#REF!</v>
      </c>
      <c r="E130" s="120">
        <f>APRIL!U129</f>
        <v>0</v>
      </c>
      <c r="F130" s="123">
        <f>APRIL!V129</f>
        <v>0</v>
      </c>
      <c r="G130" s="123">
        <f>APRIL!W129</f>
        <v>0</v>
      </c>
      <c r="H130" s="125">
        <f>APRIL!X129</f>
        <v>0</v>
      </c>
      <c r="I130" s="126" t="e">
        <f>APRIL!Y129</f>
        <v>#REF!</v>
      </c>
      <c r="J130" s="222" t="b">
        <f>IF(LEFT(APRIL!L129,1)="V",APRIL!R129+APRIL!U129)</f>
        <v>0</v>
      </c>
      <c r="K130" s="241">
        <f>APRIL!Z129</f>
        <v>0</v>
      </c>
      <c r="L130" s="242">
        <f>APRIL!AB129</f>
        <v>0</v>
      </c>
    </row>
    <row r="131" spans="1:12" ht="13.5" customHeight="1" thickBot="1" x14ac:dyDescent="0.25">
      <c r="A131" s="718"/>
      <c r="B131" s="168">
        <f>APRIL!R130</f>
        <v>0</v>
      </c>
      <c r="C131" s="145">
        <f>APRIL!S130</f>
        <v>0</v>
      </c>
      <c r="D131" s="177" t="e">
        <f>APRIL!T130</f>
        <v>#REF!</v>
      </c>
      <c r="E131" s="141">
        <f>APRIL!U130</f>
        <v>0</v>
      </c>
      <c r="F131" s="144">
        <f>APRIL!V130</f>
        <v>0</v>
      </c>
      <c r="G131" s="144">
        <f>APRIL!W130</f>
        <v>0</v>
      </c>
      <c r="H131" s="146">
        <f>APRIL!X130</f>
        <v>0</v>
      </c>
      <c r="I131" s="147" t="e">
        <f>APRIL!Y130</f>
        <v>#REF!</v>
      </c>
      <c r="J131" s="223" t="b">
        <f>IF(LEFT(APRIL!L130,1)="V",APRIL!R130+APRIL!U130)</f>
        <v>0</v>
      </c>
      <c r="K131" s="245">
        <f>APRIL!Z130</f>
        <v>0</v>
      </c>
      <c r="L131" s="246">
        <f>APRIL!AB130</f>
        <v>0</v>
      </c>
    </row>
    <row r="132" spans="1:12" ht="12.75" customHeight="1" x14ac:dyDescent="0.2">
      <c r="A132" s="716">
        <f>APRIL!B131</f>
        <v>42850</v>
      </c>
      <c r="B132" s="159">
        <f>APRIL!R131</f>
        <v>0</v>
      </c>
      <c r="C132" s="117">
        <f>APRIL!S131</f>
        <v>0</v>
      </c>
      <c r="D132" s="175" t="e">
        <f>APRIL!T131</f>
        <v>#REF!</v>
      </c>
      <c r="E132" s="113">
        <f>APRIL!U131</f>
        <v>0</v>
      </c>
      <c r="F132" s="116">
        <f>APRIL!V131</f>
        <v>0</v>
      </c>
      <c r="G132" s="116">
        <f>APRIL!W131</f>
        <v>0</v>
      </c>
      <c r="H132" s="118">
        <f>APRIL!X131</f>
        <v>0</v>
      </c>
      <c r="I132" s="119" t="e">
        <f>APRIL!Y131</f>
        <v>#REF!</v>
      </c>
      <c r="J132" s="221" t="b">
        <f>IF(LEFT(APRIL!L131,1)="V",APRIL!R131+APRIL!U131)</f>
        <v>0</v>
      </c>
      <c r="K132" s="239">
        <f>APRIL!Z131</f>
        <v>0</v>
      </c>
      <c r="L132" s="240">
        <f>APRIL!AB131</f>
        <v>0</v>
      </c>
    </row>
    <row r="133" spans="1:12" ht="12.75" customHeight="1" x14ac:dyDescent="0.2">
      <c r="A133" s="717"/>
      <c r="B133" s="160">
        <f>APRIL!R132</f>
        <v>0</v>
      </c>
      <c r="C133" s="124">
        <f>APRIL!S132</f>
        <v>0</v>
      </c>
      <c r="D133" s="176" t="e">
        <f>APRIL!T132</f>
        <v>#REF!</v>
      </c>
      <c r="E133" s="120">
        <f>APRIL!U132</f>
        <v>0</v>
      </c>
      <c r="F133" s="123">
        <f>APRIL!V132</f>
        <v>0</v>
      </c>
      <c r="G133" s="123">
        <f>APRIL!W132</f>
        <v>0</v>
      </c>
      <c r="H133" s="125">
        <f>APRIL!X132</f>
        <v>0</v>
      </c>
      <c r="I133" s="126" t="e">
        <f>APRIL!Y132</f>
        <v>#REF!</v>
      </c>
      <c r="J133" s="222" t="b">
        <f>IF(LEFT(APRIL!L132,1)="V",APRIL!R132+APRIL!U132)</f>
        <v>0</v>
      </c>
      <c r="K133" s="241">
        <f>APRIL!Z132</f>
        <v>0</v>
      </c>
      <c r="L133" s="242">
        <f>APRIL!AB132</f>
        <v>0</v>
      </c>
    </row>
    <row r="134" spans="1:12" ht="12.75" customHeight="1" x14ac:dyDescent="0.2">
      <c r="A134" s="717"/>
      <c r="B134" s="160">
        <f>APRIL!R133</f>
        <v>0</v>
      </c>
      <c r="C134" s="124">
        <f>APRIL!S133</f>
        <v>0</v>
      </c>
      <c r="D134" s="176" t="e">
        <f>APRIL!T133</f>
        <v>#REF!</v>
      </c>
      <c r="E134" s="120">
        <f>APRIL!U133</f>
        <v>0</v>
      </c>
      <c r="F134" s="123">
        <f>APRIL!V133</f>
        <v>0</v>
      </c>
      <c r="G134" s="123">
        <f>APRIL!W133</f>
        <v>0</v>
      </c>
      <c r="H134" s="125">
        <f>APRIL!X133</f>
        <v>0</v>
      </c>
      <c r="I134" s="126" t="e">
        <f>APRIL!Y133</f>
        <v>#REF!</v>
      </c>
      <c r="J134" s="222" t="b">
        <f>IF(LEFT(APRIL!L133,1)="V",APRIL!R133+APRIL!U133)</f>
        <v>0</v>
      </c>
      <c r="K134" s="241">
        <f>APRIL!Z133</f>
        <v>0</v>
      </c>
      <c r="L134" s="242">
        <f>APRIL!AB133</f>
        <v>0</v>
      </c>
    </row>
    <row r="135" spans="1:12" ht="12.75" customHeight="1" x14ac:dyDescent="0.2">
      <c r="A135" s="717"/>
      <c r="B135" s="160">
        <f>APRIL!R134</f>
        <v>0</v>
      </c>
      <c r="C135" s="124">
        <f>APRIL!S134</f>
        <v>0</v>
      </c>
      <c r="D135" s="176" t="e">
        <f>APRIL!T134</f>
        <v>#REF!</v>
      </c>
      <c r="E135" s="120">
        <f>APRIL!U134</f>
        <v>0</v>
      </c>
      <c r="F135" s="123">
        <f>APRIL!V134</f>
        <v>0</v>
      </c>
      <c r="G135" s="123">
        <f>APRIL!W134</f>
        <v>0</v>
      </c>
      <c r="H135" s="125">
        <f>APRIL!X134</f>
        <v>0</v>
      </c>
      <c r="I135" s="126" t="e">
        <f>APRIL!Y134</f>
        <v>#REF!</v>
      </c>
      <c r="J135" s="222" t="b">
        <f>IF(LEFT(APRIL!L134,1)="V",APRIL!R134+APRIL!U134)</f>
        <v>0</v>
      </c>
      <c r="K135" s="241">
        <f>APRIL!Z134</f>
        <v>0</v>
      </c>
      <c r="L135" s="242">
        <f>APRIL!AB134</f>
        <v>0</v>
      </c>
    </row>
    <row r="136" spans="1:12" ht="13.5" customHeight="1" thickBot="1" x14ac:dyDescent="0.25">
      <c r="A136" s="718"/>
      <c r="B136" s="161">
        <f>APRIL!R135</f>
        <v>0</v>
      </c>
      <c r="C136" s="131">
        <f>APRIL!S135</f>
        <v>0</v>
      </c>
      <c r="D136" s="178" t="e">
        <f>APRIL!T135</f>
        <v>#REF!</v>
      </c>
      <c r="E136" s="127">
        <f>APRIL!U135</f>
        <v>0</v>
      </c>
      <c r="F136" s="130">
        <f>APRIL!V135</f>
        <v>0</v>
      </c>
      <c r="G136" s="130">
        <f>APRIL!W135</f>
        <v>0</v>
      </c>
      <c r="H136" s="132">
        <f>APRIL!X135</f>
        <v>0</v>
      </c>
      <c r="I136" s="133" t="e">
        <f>APRIL!Y135</f>
        <v>#REF!</v>
      </c>
      <c r="J136" s="224" t="b">
        <f>IF(LEFT(APRIL!L135,1)="V",APRIL!R135+APRIL!U135)</f>
        <v>0</v>
      </c>
      <c r="K136" s="243">
        <f>APRIL!Z135</f>
        <v>0</v>
      </c>
      <c r="L136" s="244">
        <f>APRIL!AB135</f>
        <v>0</v>
      </c>
    </row>
    <row r="137" spans="1:12" ht="12.75" customHeight="1" x14ac:dyDescent="0.2">
      <c r="A137" s="716">
        <f>APRIL!B136</f>
        <v>42851</v>
      </c>
      <c r="B137" s="169">
        <f>APRIL!R136</f>
        <v>0</v>
      </c>
      <c r="C137" s="138">
        <f>APRIL!S136</f>
        <v>0</v>
      </c>
      <c r="D137" s="179" t="e">
        <f>APRIL!T136</f>
        <v>#REF!</v>
      </c>
      <c r="E137" s="134">
        <f>APRIL!U136</f>
        <v>0</v>
      </c>
      <c r="F137" s="137">
        <f>APRIL!V136</f>
        <v>0</v>
      </c>
      <c r="G137" s="137">
        <f>APRIL!W136</f>
        <v>0</v>
      </c>
      <c r="H137" s="139">
        <f>APRIL!X136</f>
        <v>0</v>
      </c>
      <c r="I137" s="140" t="e">
        <f>APRIL!Y136</f>
        <v>#REF!</v>
      </c>
      <c r="J137" s="221" t="b">
        <f>IF(LEFT(APRIL!L136,1)="V",APRIL!R136+APRIL!U136)</f>
        <v>0</v>
      </c>
      <c r="K137" s="239">
        <f>APRIL!Z136</f>
        <v>0</v>
      </c>
      <c r="L137" s="240">
        <f>APRIL!AB136</f>
        <v>0</v>
      </c>
    </row>
    <row r="138" spans="1:12" ht="12.75" customHeight="1" x14ac:dyDescent="0.2">
      <c r="A138" s="717"/>
      <c r="B138" s="160">
        <f>APRIL!R137</f>
        <v>0</v>
      </c>
      <c r="C138" s="124">
        <f>APRIL!S137</f>
        <v>0</v>
      </c>
      <c r="D138" s="176" t="e">
        <f>APRIL!T137</f>
        <v>#REF!</v>
      </c>
      <c r="E138" s="120">
        <f>APRIL!U137</f>
        <v>0</v>
      </c>
      <c r="F138" s="123">
        <f>APRIL!V137</f>
        <v>0</v>
      </c>
      <c r="G138" s="123">
        <f>APRIL!W137</f>
        <v>0</v>
      </c>
      <c r="H138" s="125">
        <f>APRIL!X137</f>
        <v>0</v>
      </c>
      <c r="I138" s="126" t="e">
        <f>APRIL!Y137</f>
        <v>#REF!</v>
      </c>
      <c r="J138" s="222" t="b">
        <f>IF(LEFT(APRIL!L137,1)="V",APRIL!R137+APRIL!U137)</f>
        <v>0</v>
      </c>
      <c r="K138" s="241">
        <f>APRIL!Z137</f>
        <v>0</v>
      </c>
      <c r="L138" s="242">
        <f>APRIL!AB137</f>
        <v>0</v>
      </c>
    </row>
    <row r="139" spans="1:12" ht="12.75" customHeight="1" x14ac:dyDescent="0.2">
      <c r="A139" s="717"/>
      <c r="B139" s="160">
        <f>APRIL!R138</f>
        <v>0</v>
      </c>
      <c r="C139" s="124">
        <f>APRIL!S138</f>
        <v>0</v>
      </c>
      <c r="D139" s="176" t="e">
        <f>APRIL!T138</f>
        <v>#REF!</v>
      </c>
      <c r="E139" s="120">
        <f>APRIL!U138</f>
        <v>0</v>
      </c>
      <c r="F139" s="123">
        <f>APRIL!V138</f>
        <v>0</v>
      </c>
      <c r="G139" s="123">
        <f>APRIL!W138</f>
        <v>0</v>
      </c>
      <c r="H139" s="125">
        <f>APRIL!X138</f>
        <v>0</v>
      </c>
      <c r="I139" s="126" t="e">
        <f>APRIL!Y138</f>
        <v>#REF!</v>
      </c>
      <c r="J139" s="222" t="b">
        <f>IF(LEFT(APRIL!L138,1)="V",APRIL!R138+APRIL!U138)</f>
        <v>0</v>
      </c>
      <c r="K139" s="241">
        <f>APRIL!Z138</f>
        <v>0</v>
      </c>
      <c r="L139" s="242">
        <f>APRIL!AB138</f>
        <v>0</v>
      </c>
    </row>
    <row r="140" spans="1:12" ht="12.75" customHeight="1" x14ac:dyDescent="0.2">
      <c r="A140" s="717"/>
      <c r="B140" s="160">
        <f>APRIL!R139</f>
        <v>0</v>
      </c>
      <c r="C140" s="124">
        <f>APRIL!S139</f>
        <v>0</v>
      </c>
      <c r="D140" s="176" t="e">
        <f>APRIL!T139</f>
        <v>#REF!</v>
      </c>
      <c r="E140" s="120">
        <f>APRIL!U139</f>
        <v>0</v>
      </c>
      <c r="F140" s="123">
        <f>APRIL!V139</f>
        <v>0</v>
      </c>
      <c r="G140" s="123">
        <f>APRIL!W139</f>
        <v>0</v>
      </c>
      <c r="H140" s="125">
        <f>APRIL!X139</f>
        <v>0</v>
      </c>
      <c r="I140" s="126" t="e">
        <f>APRIL!Y139</f>
        <v>#REF!</v>
      </c>
      <c r="J140" s="222" t="b">
        <f>IF(LEFT(APRIL!L139,1)="V",APRIL!R139+APRIL!U139)</f>
        <v>0</v>
      </c>
      <c r="K140" s="241">
        <f>APRIL!Z139</f>
        <v>0</v>
      </c>
      <c r="L140" s="242">
        <f>APRIL!AB139</f>
        <v>0</v>
      </c>
    </row>
    <row r="141" spans="1:12" ht="13.5" customHeight="1" thickBot="1" x14ac:dyDescent="0.25">
      <c r="A141" s="718"/>
      <c r="B141" s="168">
        <f>APRIL!R140</f>
        <v>0</v>
      </c>
      <c r="C141" s="145">
        <f>APRIL!S140</f>
        <v>0</v>
      </c>
      <c r="D141" s="177" t="e">
        <f>APRIL!T140</f>
        <v>#REF!</v>
      </c>
      <c r="E141" s="141">
        <f>APRIL!U140</f>
        <v>0</v>
      </c>
      <c r="F141" s="144">
        <f>APRIL!V140</f>
        <v>0</v>
      </c>
      <c r="G141" s="144">
        <f>APRIL!W140</f>
        <v>0</v>
      </c>
      <c r="H141" s="146">
        <f>APRIL!X140</f>
        <v>0</v>
      </c>
      <c r="I141" s="147" t="e">
        <f>APRIL!Y140</f>
        <v>#REF!</v>
      </c>
      <c r="J141" s="224" t="b">
        <f>IF(LEFT(APRIL!L140,1)="V",APRIL!R140+APRIL!U140)</f>
        <v>0</v>
      </c>
      <c r="K141" s="243">
        <f>APRIL!Z140</f>
        <v>0</v>
      </c>
      <c r="L141" s="244">
        <f>APRIL!AB140</f>
        <v>0</v>
      </c>
    </row>
    <row r="142" spans="1:12" ht="12.75" customHeight="1" x14ac:dyDescent="0.2">
      <c r="A142" s="716">
        <f>APRIL!B141</f>
        <v>42852</v>
      </c>
      <c r="B142" s="159">
        <f>APRIL!R141</f>
        <v>0</v>
      </c>
      <c r="C142" s="117">
        <f>APRIL!S141</f>
        <v>0</v>
      </c>
      <c r="D142" s="175" t="e">
        <f>APRIL!T141</f>
        <v>#REF!</v>
      </c>
      <c r="E142" s="113">
        <f>APRIL!U141</f>
        <v>0</v>
      </c>
      <c r="F142" s="116">
        <f>APRIL!V141</f>
        <v>0</v>
      </c>
      <c r="G142" s="116">
        <f>APRIL!W141</f>
        <v>0</v>
      </c>
      <c r="H142" s="118">
        <f>APRIL!X141</f>
        <v>0</v>
      </c>
      <c r="I142" s="119" t="e">
        <f>APRIL!Y141</f>
        <v>#REF!</v>
      </c>
      <c r="J142" s="221" t="b">
        <f>IF(LEFT(APRIL!L141,1)="V",APRIL!R141+APRIL!U141)</f>
        <v>0</v>
      </c>
      <c r="K142" s="239">
        <f>APRIL!Z141</f>
        <v>0</v>
      </c>
      <c r="L142" s="240">
        <f>APRIL!AB141</f>
        <v>0</v>
      </c>
    </row>
    <row r="143" spans="1:12" ht="12.75" customHeight="1" x14ac:dyDescent="0.2">
      <c r="A143" s="717"/>
      <c r="B143" s="160">
        <f>APRIL!R142</f>
        <v>0</v>
      </c>
      <c r="C143" s="124">
        <f>APRIL!S142</f>
        <v>0</v>
      </c>
      <c r="D143" s="176" t="e">
        <f>APRIL!T142</f>
        <v>#REF!</v>
      </c>
      <c r="E143" s="120">
        <f>APRIL!U142</f>
        <v>0</v>
      </c>
      <c r="F143" s="123">
        <f>APRIL!V142</f>
        <v>0</v>
      </c>
      <c r="G143" s="123">
        <f>APRIL!W142</f>
        <v>0</v>
      </c>
      <c r="H143" s="125">
        <f>APRIL!X142</f>
        <v>0</v>
      </c>
      <c r="I143" s="126" t="e">
        <f>APRIL!Y142</f>
        <v>#REF!</v>
      </c>
      <c r="J143" s="222" t="b">
        <f>IF(LEFT(APRIL!L142,1)="V",APRIL!R142+APRIL!U142)</f>
        <v>0</v>
      </c>
      <c r="K143" s="241">
        <f>APRIL!Z142</f>
        <v>0</v>
      </c>
      <c r="L143" s="242">
        <f>APRIL!AB142</f>
        <v>0</v>
      </c>
    </row>
    <row r="144" spans="1:12" ht="12.75" customHeight="1" x14ac:dyDescent="0.2">
      <c r="A144" s="717"/>
      <c r="B144" s="160">
        <f>APRIL!R143</f>
        <v>0</v>
      </c>
      <c r="C144" s="124">
        <f>APRIL!S143</f>
        <v>0</v>
      </c>
      <c r="D144" s="176" t="e">
        <f>APRIL!T143</f>
        <v>#REF!</v>
      </c>
      <c r="E144" s="120">
        <f>APRIL!U143</f>
        <v>0</v>
      </c>
      <c r="F144" s="123">
        <f>APRIL!V143</f>
        <v>0</v>
      </c>
      <c r="G144" s="123">
        <f>APRIL!W143</f>
        <v>0</v>
      </c>
      <c r="H144" s="125">
        <f>APRIL!X143</f>
        <v>0</v>
      </c>
      <c r="I144" s="126" t="e">
        <f>APRIL!Y143</f>
        <v>#REF!</v>
      </c>
      <c r="J144" s="222" t="b">
        <f>IF(LEFT(APRIL!L143,1)="V",APRIL!R143+APRIL!U143)</f>
        <v>0</v>
      </c>
      <c r="K144" s="241">
        <f>APRIL!Z143</f>
        <v>0</v>
      </c>
      <c r="L144" s="242">
        <f>APRIL!AB143</f>
        <v>0</v>
      </c>
    </row>
    <row r="145" spans="1:12" ht="12.75" customHeight="1" x14ac:dyDescent="0.2">
      <c r="A145" s="717"/>
      <c r="B145" s="160">
        <f>APRIL!R144</f>
        <v>0</v>
      </c>
      <c r="C145" s="124">
        <f>APRIL!S144</f>
        <v>0</v>
      </c>
      <c r="D145" s="176" t="e">
        <f>APRIL!T144</f>
        <v>#REF!</v>
      </c>
      <c r="E145" s="120">
        <f>APRIL!U144</f>
        <v>0</v>
      </c>
      <c r="F145" s="123">
        <f>APRIL!V144</f>
        <v>0</v>
      </c>
      <c r="G145" s="123">
        <f>APRIL!W144</f>
        <v>0</v>
      </c>
      <c r="H145" s="125">
        <f>APRIL!X144</f>
        <v>0</v>
      </c>
      <c r="I145" s="126" t="e">
        <f>APRIL!Y144</f>
        <v>#REF!</v>
      </c>
      <c r="J145" s="222" t="b">
        <f>IF(LEFT(APRIL!L144,1)="V",APRIL!R144+APRIL!U144)</f>
        <v>0</v>
      </c>
      <c r="K145" s="241">
        <f>APRIL!Z144</f>
        <v>0</v>
      </c>
      <c r="L145" s="242">
        <f>APRIL!AB144</f>
        <v>0</v>
      </c>
    </row>
    <row r="146" spans="1:12" ht="13.5" customHeight="1" thickBot="1" x14ac:dyDescent="0.25">
      <c r="A146" s="718"/>
      <c r="B146" s="161">
        <f>APRIL!R145</f>
        <v>0</v>
      </c>
      <c r="C146" s="131">
        <f>APRIL!S145</f>
        <v>0</v>
      </c>
      <c r="D146" s="178" t="e">
        <f>APRIL!T145</f>
        <v>#REF!</v>
      </c>
      <c r="E146" s="127">
        <f>APRIL!U145</f>
        <v>0</v>
      </c>
      <c r="F146" s="130">
        <f>APRIL!V145</f>
        <v>0</v>
      </c>
      <c r="G146" s="130">
        <f>APRIL!W145</f>
        <v>0</v>
      </c>
      <c r="H146" s="132">
        <f>APRIL!X145</f>
        <v>0</v>
      </c>
      <c r="I146" s="133" t="e">
        <f>APRIL!Y145</f>
        <v>#REF!</v>
      </c>
      <c r="J146" s="224" t="b">
        <f>IF(LEFT(APRIL!L145,1)="V",APRIL!R145+APRIL!U145)</f>
        <v>0</v>
      </c>
      <c r="K146" s="243">
        <f>APRIL!Z145</f>
        <v>0</v>
      </c>
      <c r="L146" s="244">
        <f>APRIL!AB145</f>
        <v>0</v>
      </c>
    </row>
    <row r="147" spans="1:12" ht="12.75" customHeight="1" x14ac:dyDescent="0.2">
      <c r="A147" s="716">
        <f>APRIL!B146</f>
        <v>42853</v>
      </c>
      <c r="B147" s="159">
        <f>APRIL!R146</f>
        <v>0</v>
      </c>
      <c r="C147" s="117">
        <f>APRIL!S146</f>
        <v>0</v>
      </c>
      <c r="D147" s="175" t="e">
        <f>APRIL!T146</f>
        <v>#REF!</v>
      </c>
      <c r="E147" s="113">
        <f>APRIL!U146</f>
        <v>0</v>
      </c>
      <c r="F147" s="116">
        <f>APRIL!V146</f>
        <v>0</v>
      </c>
      <c r="G147" s="116">
        <f>APRIL!W146</f>
        <v>0</v>
      </c>
      <c r="H147" s="118">
        <f>APRIL!X146</f>
        <v>0</v>
      </c>
      <c r="I147" s="119" t="e">
        <f>APRIL!Y146</f>
        <v>#REF!</v>
      </c>
      <c r="J147" s="221" t="b">
        <f>IF(LEFT(APRIL!L146,1)="V",APRIL!R146+APRIL!U146)</f>
        <v>0</v>
      </c>
      <c r="K147" s="239">
        <f>APRIL!Z146</f>
        <v>0</v>
      </c>
      <c r="L147" s="240">
        <f>APRIL!AB146</f>
        <v>0</v>
      </c>
    </row>
    <row r="148" spans="1:12" ht="12.75" customHeight="1" x14ac:dyDescent="0.2">
      <c r="A148" s="717"/>
      <c r="B148" s="160">
        <f>APRIL!R147</f>
        <v>0</v>
      </c>
      <c r="C148" s="124">
        <f>APRIL!S147</f>
        <v>0</v>
      </c>
      <c r="D148" s="176" t="e">
        <f>APRIL!T147</f>
        <v>#REF!</v>
      </c>
      <c r="E148" s="120">
        <f>APRIL!U147</f>
        <v>0</v>
      </c>
      <c r="F148" s="123">
        <f>APRIL!V147</f>
        <v>0</v>
      </c>
      <c r="G148" s="123">
        <f>APRIL!W147</f>
        <v>0</v>
      </c>
      <c r="H148" s="125">
        <f>APRIL!X147</f>
        <v>0</v>
      </c>
      <c r="I148" s="126" t="e">
        <f>APRIL!Y147</f>
        <v>#REF!</v>
      </c>
      <c r="J148" s="222" t="b">
        <f>IF(LEFT(APRIL!L147,1)="V",APRIL!R147+APRIL!U147)</f>
        <v>0</v>
      </c>
      <c r="K148" s="241">
        <f>APRIL!Z147</f>
        <v>0</v>
      </c>
      <c r="L148" s="242">
        <f>APRIL!AB147</f>
        <v>0</v>
      </c>
    </row>
    <row r="149" spans="1:12" ht="12.75" customHeight="1" x14ac:dyDescent="0.2">
      <c r="A149" s="717"/>
      <c r="B149" s="160">
        <f>APRIL!R148</f>
        <v>0</v>
      </c>
      <c r="C149" s="124">
        <f>APRIL!S148</f>
        <v>0</v>
      </c>
      <c r="D149" s="176" t="e">
        <f>APRIL!T148</f>
        <v>#REF!</v>
      </c>
      <c r="E149" s="120">
        <f>APRIL!U148</f>
        <v>0</v>
      </c>
      <c r="F149" s="123">
        <f>APRIL!V148</f>
        <v>0</v>
      </c>
      <c r="G149" s="123">
        <f>APRIL!W148</f>
        <v>0</v>
      </c>
      <c r="H149" s="125">
        <f>APRIL!X148</f>
        <v>0</v>
      </c>
      <c r="I149" s="126" t="e">
        <f>APRIL!Y148</f>
        <v>#REF!</v>
      </c>
      <c r="J149" s="222" t="b">
        <f>IF(LEFT(APRIL!L148,1)="V",APRIL!R148+APRIL!U148)</f>
        <v>0</v>
      </c>
      <c r="K149" s="241">
        <f>APRIL!Z148</f>
        <v>0</v>
      </c>
      <c r="L149" s="242">
        <f>APRIL!AB148</f>
        <v>0</v>
      </c>
    </row>
    <row r="150" spans="1:12" ht="12.75" customHeight="1" x14ac:dyDescent="0.2">
      <c r="A150" s="717"/>
      <c r="B150" s="160">
        <f>APRIL!R149</f>
        <v>0</v>
      </c>
      <c r="C150" s="124">
        <f>APRIL!S149</f>
        <v>0</v>
      </c>
      <c r="D150" s="176" t="e">
        <f>APRIL!T149</f>
        <v>#REF!</v>
      </c>
      <c r="E150" s="120">
        <f>APRIL!U149</f>
        <v>0</v>
      </c>
      <c r="F150" s="123">
        <f>APRIL!V149</f>
        <v>0</v>
      </c>
      <c r="G150" s="123">
        <f>APRIL!W149</f>
        <v>0</v>
      </c>
      <c r="H150" s="125">
        <f>APRIL!X149</f>
        <v>0</v>
      </c>
      <c r="I150" s="126" t="e">
        <f>APRIL!Y149</f>
        <v>#REF!</v>
      </c>
      <c r="J150" s="222" t="b">
        <f>IF(LEFT(APRIL!L149,1)="V",APRIL!R149+APRIL!U149)</f>
        <v>0</v>
      </c>
      <c r="K150" s="241">
        <f>APRIL!Z149</f>
        <v>0</v>
      </c>
      <c r="L150" s="242">
        <f>APRIL!AB149</f>
        <v>0</v>
      </c>
    </row>
    <row r="151" spans="1:12" ht="13.5" customHeight="1" thickBot="1" x14ac:dyDescent="0.25">
      <c r="A151" s="718"/>
      <c r="B151" s="161">
        <f>APRIL!R150</f>
        <v>0</v>
      </c>
      <c r="C151" s="131">
        <f>APRIL!S150</f>
        <v>0</v>
      </c>
      <c r="D151" s="178" t="e">
        <f>APRIL!T150</f>
        <v>#REF!</v>
      </c>
      <c r="E151" s="127">
        <f>APRIL!U150</f>
        <v>0</v>
      </c>
      <c r="F151" s="130">
        <f>APRIL!V150</f>
        <v>0</v>
      </c>
      <c r="G151" s="130">
        <f>APRIL!W150</f>
        <v>0</v>
      </c>
      <c r="H151" s="132">
        <f>APRIL!X150</f>
        <v>0</v>
      </c>
      <c r="I151" s="133" t="e">
        <f>APRIL!Y150</f>
        <v>#REF!</v>
      </c>
      <c r="J151" s="224" t="b">
        <f>IF(LEFT(APRIL!L150,1)="V",APRIL!R150+APRIL!U150)</f>
        <v>0</v>
      </c>
      <c r="K151" s="243">
        <f>APRIL!Z150</f>
        <v>0</v>
      </c>
      <c r="L151" s="244">
        <f>APRIL!AB150</f>
        <v>0</v>
      </c>
    </row>
    <row r="152" spans="1:12" ht="12.75" customHeight="1" x14ac:dyDescent="0.2">
      <c r="A152" s="716">
        <f>APRIL!B151</f>
        <v>42854</v>
      </c>
      <c r="B152" s="159">
        <f>APRIL!R151</f>
        <v>0</v>
      </c>
      <c r="C152" s="117">
        <f>APRIL!S151</f>
        <v>0</v>
      </c>
      <c r="D152" s="175" t="e">
        <f>APRIL!T151</f>
        <v>#REF!</v>
      </c>
      <c r="E152" s="113">
        <f>APRIL!U151</f>
        <v>0</v>
      </c>
      <c r="F152" s="116">
        <f>APRIL!V151</f>
        <v>0</v>
      </c>
      <c r="G152" s="116">
        <f>APRIL!W151</f>
        <v>0</v>
      </c>
      <c r="H152" s="118">
        <f>APRIL!X151</f>
        <v>0</v>
      </c>
      <c r="I152" s="119" t="e">
        <f>APRIL!Y151</f>
        <v>#REF!</v>
      </c>
      <c r="J152" s="221" t="b">
        <f>IF(LEFT(APRIL!L151,1)="V",APRIL!R151+APRIL!U151)</f>
        <v>0</v>
      </c>
      <c r="K152" s="239">
        <f>APRIL!Z151</f>
        <v>0</v>
      </c>
      <c r="L152" s="240">
        <f>APRIL!AB151</f>
        <v>0</v>
      </c>
    </row>
    <row r="153" spans="1:12" ht="12.75" customHeight="1" x14ac:dyDescent="0.2">
      <c r="A153" s="717"/>
      <c r="B153" s="160">
        <f>APRIL!R152</f>
        <v>0</v>
      </c>
      <c r="C153" s="124">
        <f>APRIL!S152</f>
        <v>0</v>
      </c>
      <c r="D153" s="176" t="e">
        <f>APRIL!T152</f>
        <v>#REF!</v>
      </c>
      <c r="E153" s="120">
        <f>APRIL!U152</f>
        <v>0</v>
      </c>
      <c r="F153" s="123">
        <f>APRIL!V152</f>
        <v>0</v>
      </c>
      <c r="G153" s="123">
        <f>APRIL!W152</f>
        <v>0</v>
      </c>
      <c r="H153" s="125">
        <f>APRIL!X152</f>
        <v>0</v>
      </c>
      <c r="I153" s="126" t="e">
        <f>APRIL!Y152</f>
        <v>#REF!</v>
      </c>
      <c r="J153" s="222" t="b">
        <f>IF(LEFT(APRIL!L152,1)="V",APRIL!R152+APRIL!U152)</f>
        <v>0</v>
      </c>
      <c r="K153" s="241">
        <f>APRIL!Z152</f>
        <v>0</v>
      </c>
      <c r="L153" s="242">
        <f>APRIL!AB152</f>
        <v>0</v>
      </c>
    </row>
    <row r="154" spans="1:12" ht="12.75" customHeight="1" x14ac:dyDescent="0.2">
      <c r="A154" s="717"/>
      <c r="B154" s="160">
        <f>APRIL!R153</f>
        <v>0</v>
      </c>
      <c r="C154" s="124">
        <f>APRIL!S153</f>
        <v>0</v>
      </c>
      <c r="D154" s="176" t="e">
        <f>APRIL!T153</f>
        <v>#REF!</v>
      </c>
      <c r="E154" s="120">
        <f>APRIL!U153</f>
        <v>0</v>
      </c>
      <c r="F154" s="123">
        <f>APRIL!V153</f>
        <v>0</v>
      </c>
      <c r="G154" s="123">
        <f>APRIL!W153</f>
        <v>0</v>
      </c>
      <c r="H154" s="125">
        <f>APRIL!X153</f>
        <v>0</v>
      </c>
      <c r="I154" s="126" t="e">
        <f>APRIL!Y153</f>
        <v>#REF!</v>
      </c>
      <c r="J154" s="222" t="b">
        <f>IF(LEFT(APRIL!L153,1)="V",APRIL!R153+APRIL!U153)</f>
        <v>0</v>
      </c>
      <c r="K154" s="241">
        <f>APRIL!Z153</f>
        <v>0</v>
      </c>
      <c r="L154" s="242">
        <f>APRIL!AB153</f>
        <v>0</v>
      </c>
    </row>
    <row r="155" spans="1:12" ht="12.75" customHeight="1" x14ac:dyDescent="0.2">
      <c r="A155" s="717"/>
      <c r="B155" s="160">
        <f>APRIL!R154</f>
        <v>0</v>
      </c>
      <c r="C155" s="124">
        <f>APRIL!S154</f>
        <v>0</v>
      </c>
      <c r="D155" s="176" t="e">
        <f>APRIL!T154</f>
        <v>#REF!</v>
      </c>
      <c r="E155" s="120">
        <f>APRIL!U154</f>
        <v>0</v>
      </c>
      <c r="F155" s="123">
        <f>APRIL!V154</f>
        <v>0</v>
      </c>
      <c r="G155" s="123">
        <f>APRIL!W154</f>
        <v>0</v>
      </c>
      <c r="H155" s="125">
        <f>APRIL!X154</f>
        <v>0</v>
      </c>
      <c r="I155" s="126" t="e">
        <f>APRIL!Y154</f>
        <v>#REF!</v>
      </c>
      <c r="J155" s="222" t="b">
        <f>IF(LEFT(APRIL!L154,1)="V",APRIL!R154+APRIL!U154)</f>
        <v>0</v>
      </c>
      <c r="K155" s="241">
        <f>APRIL!Z154</f>
        <v>0</v>
      </c>
      <c r="L155" s="242">
        <f>APRIL!AB154</f>
        <v>0</v>
      </c>
    </row>
    <row r="156" spans="1:12" ht="13.5" customHeight="1" thickBot="1" x14ac:dyDescent="0.25">
      <c r="A156" s="718"/>
      <c r="B156" s="161">
        <f>APRIL!R155</f>
        <v>0</v>
      </c>
      <c r="C156" s="131">
        <f>APRIL!S155</f>
        <v>0</v>
      </c>
      <c r="D156" s="178" t="e">
        <f>APRIL!T155</f>
        <v>#REF!</v>
      </c>
      <c r="E156" s="127">
        <f>APRIL!U155</f>
        <v>0</v>
      </c>
      <c r="F156" s="130">
        <f>APRIL!V155</f>
        <v>0</v>
      </c>
      <c r="G156" s="130">
        <f>APRIL!W155</f>
        <v>0</v>
      </c>
      <c r="H156" s="132">
        <f>APRIL!X155</f>
        <v>0</v>
      </c>
      <c r="I156" s="133" t="e">
        <f>APRIL!Y155</f>
        <v>#REF!</v>
      </c>
      <c r="J156" s="224" t="b">
        <f>IF(LEFT(APRIL!L155,1)="V",APRIL!R155+APRIL!U155)</f>
        <v>0</v>
      </c>
      <c r="K156" s="243">
        <f>APRIL!Z155</f>
        <v>0</v>
      </c>
      <c r="L156" s="244">
        <f>APRIL!AB155</f>
        <v>0</v>
      </c>
    </row>
    <row r="157" spans="1:12" ht="13.5" thickBot="1" x14ac:dyDescent="0.25">
      <c r="A157" s="148"/>
      <c r="B157" s="233">
        <f>SUM(B$7:B$156)</f>
        <v>0</v>
      </c>
      <c r="C157" s="365">
        <f>SUM(C$7:C$156)</f>
        <v>0</v>
      </c>
      <c r="D157" s="321" t="e">
        <f>SUM(D$7:D$156)</f>
        <v>#REF!</v>
      </c>
      <c r="E157" s="233">
        <f>SUM(E$7:E$156)</f>
        <v>0</v>
      </c>
      <c r="F157" s="365">
        <f>SUM(F$7:F$156)</f>
        <v>0</v>
      </c>
      <c r="G157" s="149"/>
      <c r="H157" s="321">
        <f>SUM(H$7:H$156)</f>
        <v>0</v>
      </c>
      <c r="I157" s="325" t="e">
        <f>SUM(I$7:I$156)</f>
        <v>#REF!</v>
      </c>
      <c r="J157" s="233">
        <f>SUM(J$7:J$156)</f>
        <v>0</v>
      </c>
      <c r="K157" s="387">
        <f>SUM(K$7:K$156)</f>
        <v>0</v>
      </c>
      <c r="L157" s="387">
        <f>SUM(L$7:L$156)</f>
        <v>0</v>
      </c>
    </row>
    <row r="158" spans="1:12" x14ac:dyDescent="0.2">
      <c r="A158" s="148"/>
      <c r="B158" s="320" t="s">
        <v>75</v>
      </c>
      <c r="C158" s="364" t="s">
        <v>92</v>
      </c>
      <c r="D158" s="318" t="s">
        <v>78</v>
      </c>
      <c r="E158" s="320" t="s">
        <v>75</v>
      </c>
      <c r="F158" s="364" t="s">
        <v>92</v>
      </c>
      <c r="H158" s="323" t="s">
        <v>72</v>
      </c>
      <c r="I158" s="323" t="s">
        <v>78</v>
      </c>
      <c r="J158" s="318" t="s">
        <v>84</v>
      </c>
      <c r="K158" s="323" t="s">
        <v>85</v>
      </c>
      <c r="L158" s="326" t="s">
        <v>86</v>
      </c>
    </row>
    <row r="159" spans="1:12" x14ac:dyDescent="0.2">
      <c r="A159" s="148"/>
      <c r="B159" s="154" t="s">
        <v>76</v>
      </c>
      <c r="C159" s="363" t="s">
        <v>93</v>
      </c>
      <c r="E159" s="154" t="s">
        <v>77</v>
      </c>
      <c r="F159" s="363" t="s">
        <v>93</v>
      </c>
    </row>
    <row r="160" spans="1:12" x14ac:dyDescent="0.2">
      <c r="A160" s="148"/>
      <c r="K160" s="204">
        <f>K157+L157</f>
        <v>0</v>
      </c>
      <c r="L160" s="150" t="s">
        <v>87</v>
      </c>
    </row>
    <row r="162" spans="1:5" x14ac:dyDescent="0.2">
      <c r="A162" s="255" t="s">
        <v>89</v>
      </c>
      <c r="B162" s="256"/>
      <c r="C162" s="256"/>
      <c r="D162" s="256"/>
      <c r="E162" s="257"/>
    </row>
    <row r="163" spans="1:5" x14ac:dyDescent="0.2">
      <c r="A163" s="258" t="s">
        <v>90</v>
      </c>
      <c r="B163" s="697"/>
      <c r="C163" s="720"/>
      <c r="D163" s="720"/>
      <c r="E163" s="721"/>
    </row>
    <row r="164" spans="1:5" x14ac:dyDescent="0.2">
      <c r="A164" s="258"/>
      <c r="B164" s="259"/>
      <c r="C164" s="259"/>
      <c r="D164" s="259"/>
      <c r="E164" s="260"/>
    </row>
    <row r="165" spans="1:5" x14ac:dyDescent="0.2">
      <c r="A165" s="258"/>
      <c r="B165" s="261"/>
      <c r="C165" s="261"/>
      <c r="D165" s="261"/>
      <c r="E165" s="262"/>
    </row>
    <row r="166" spans="1:5" x14ac:dyDescent="0.2">
      <c r="A166" s="258"/>
      <c r="B166" s="261"/>
      <c r="C166" s="261"/>
      <c r="D166" s="261"/>
      <c r="E166" s="262"/>
    </row>
    <row r="167" spans="1:5" x14ac:dyDescent="0.2">
      <c r="A167" s="76"/>
      <c r="B167" s="77"/>
      <c r="C167" s="77"/>
      <c r="D167" s="77"/>
      <c r="E167" s="263"/>
    </row>
  </sheetData>
  <sheetProtection selectLockedCells="1"/>
  <mergeCells count="36">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K5:L5"/>
    <mergeCell ref="B163:E163"/>
    <mergeCell ref="I2:K2"/>
    <mergeCell ref="I3:K3"/>
    <mergeCell ref="B5:D5"/>
    <mergeCell ref="E5:I5"/>
  </mergeCells>
  <phoneticPr fontId="11" type="noConversion"/>
  <pageMargins left="0.19685039370078741" right="0.19685039370078741" top="0.19685039370078741" bottom="0.19685039370078741" header="0.19685039370078741" footer="0.19685039370078741"/>
  <pageSetup paperSize="9" scale="85" orientation="landscape" verticalDpi="0" r:id="rId1"/>
  <rowBreaks count="3" manualBreakCount="3">
    <brk id="81" max="16383" man="1"/>
    <brk id="116" max="16383" man="1"/>
    <brk id="146"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Blad18"/>
  <dimension ref="A1:X172"/>
  <sheetViews>
    <sheetView showZeros="0" topLeftCell="A4" workbookViewId="0">
      <selection activeCell="A7" sqref="A7:A161"/>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9" width="9.140625" style="82"/>
    <col min="10" max="10" width="9.42578125" style="82" bestFit="1" customWidth="1"/>
    <col min="11"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22" t="s">
        <v>16</v>
      </c>
      <c r="C5" s="705"/>
      <c r="D5" s="706"/>
      <c r="E5" s="725" t="s">
        <v>17</v>
      </c>
      <c r="F5" s="726"/>
      <c r="G5" s="726"/>
      <c r="H5" s="726"/>
      <c r="I5" s="727"/>
      <c r="J5" s="233"/>
      <c r="K5" s="695" t="s">
        <v>83</v>
      </c>
      <c r="L5" s="696"/>
    </row>
    <row r="6" spans="1:24" ht="77.25" customHeight="1" thickBot="1" x14ac:dyDescent="0.25">
      <c r="A6" s="62" t="s">
        <v>3</v>
      </c>
      <c r="B6" s="229" t="s">
        <v>9</v>
      </c>
      <c r="C6" s="253" t="s">
        <v>73</v>
      </c>
      <c r="D6" s="254" t="s">
        <v>10</v>
      </c>
      <c r="E6" s="250" t="s">
        <v>9</v>
      </c>
      <c r="F6" s="251" t="s">
        <v>73</v>
      </c>
      <c r="G6" s="251" t="s">
        <v>71</v>
      </c>
      <c r="H6" s="251" t="s">
        <v>70</v>
      </c>
      <c r="I6" s="252" t="s">
        <v>10</v>
      </c>
      <c r="J6" s="220" t="s">
        <v>82</v>
      </c>
      <c r="K6" s="317" t="s">
        <v>81</v>
      </c>
      <c r="L6" s="316" t="s">
        <v>80</v>
      </c>
    </row>
    <row r="7" spans="1:24" ht="12.75" customHeight="1" x14ac:dyDescent="0.2">
      <c r="A7" s="716">
        <f>MEI!B6</f>
        <v>42855</v>
      </c>
      <c r="B7" s="159">
        <f>MEI!R6</f>
        <v>0</v>
      </c>
      <c r="C7" s="117">
        <f>MEI!S6</f>
        <v>0</v>
      </c>
      <c r="D7" s="175" t="e">
        <f>MEI!T6</f>
        <v>#REF!</v>
      </c>
      <c r="E7" s="113">
        <f>MEI!U6</f>
        <v>0</v>
      </c>
      <c r="F7" s="116">
        <f>MEI!V6</f>
        <v>0</v>
      </c>
      <c r="G7" s="116">
        <f>MEI!W6</f>
        <v>0</v>
      </c>
      <c r="H7" s="118">
        <f>MEI!X6</f>
        <v>0</v>
      </c>
      <c r="I7" s="119" t="e">
        <f>MEI!Y6</f>
        <v>#REF!</v>
      </c>
      <c r="J7" s="221" t="b">
        <f>IF(LEFT(MEI!L6,1)="V",MEI!R6+MEI!U6)</f>
        <v>0</v>
      </c>
      <c r="K7" s="239">
        <f>MEI!Z6</f>
        <v>0</v>
      </c>
      <c r="L7" s="240">
        <f>MEI!AB6</f>
        <v>0</v>
      </c>
    </row>
    <row r="8" spans="1:24" ht="12.75" customHeight="1" x14ac:dyDescent="0.2">
      <c r="A8" s="717"/>
      <c r="B8" s="160">
        <f>MEI!R7</f>
        <v>0</v>
      </c>
      <c r="C8" s="124">
        <f>MEI!S7</f>
        <v>0</v>
      </c>
      <c r="D8" s="176" t="e">
        <f>MEI!T7</f>
        <v>#REF!</v>
      </c>
      <c r="E8" s="120">
        <f>MEI!U7</f>
        <v>0</v>
      </c>
      <c r="F8" s="123">
        <f>MEI!V7</f>
        <v>0</v>
      </c>
      <c r="G8" s="123">
        <f>MEI!W7</f>
        <v>0</v>
      </c>
      <c r="H8" s="125">
        <f>MEI!X7</f>
        <v>0</v>
      </c>
      <c r="I8" s="126" t="e">
        <f>MEI!Y7</f>
        <v>#REF!</v>
      </c>
      <c r="J8" s="222" t="b">
        <f>IF(LEFT(MEI!L7,1)="V",MEI!R7+MEI!U7)</f>
        <v>0</v>
      </c>
      <c r="K8" s="241">
        <f>MEI!Z7</f>
        <v>0</v>
      </c>
      <c r="L8" s="242">
        <f>MEI!AB7</f>
        <v>0</v>
      </c>
    </row>
    <row r="9" spans="1:24" ht="12.75" customHeight="1" x14ac:dyDescent="0.2">
      <c r="A9" s="717"/>
      <c r="B9" s="160">
        <f>MEI!R8</f>
        <v>0</v>
      </c>
      <c r="C9" s="124">
        <f>MEI!S8</f>
        <v>0</v>
      </c>
      <c r="D9" s="176" t="e">
        <f>MEI!T8</f>
        <v>#REF!</v>
      </c>
      <c r="E9" s="120">
        <f>MEI!U8</f>
        <v>0</v>
      </c>
      <c r="F9" s="123">
        <f>MEI!V8</f>
        <v>0</v>
      </c>
      <c r="G9" s="123">
        <f>MEI!W8</f>
        <v>0</v>
      </c>
      <c r="H9" s="125">
        <f>MEI!X8</f>
        <v>0</v>
      </c>
      <c r="I9" s="126" t="e">
        <f>MEI!Y8</f>
        <v>#REF!</v>
      </c>
      <c r="J9" s="222" t="b">
        <f>IF(LEFT(MEI!L8,1)="V",MEI!R8+MEI!U8)</f>
        <v>0</v>
      </c>
      <c r="K9" s="241">
        <f>MEI!Z8</f>
        <v>0</v>
      </c>
      <c r="L9" s="242">
        <f>MEI!AB8</f>
        <v>0</v>
      </c>
    </row>
    <row r="10" spans="1:24" ht="12.75" customHeight="1" x14ac:dyDescent="0.2">
      <c r="A10" s="717"/>
      <c r="B10" s="160">
        <f>MEI!R9</f>
        <v>0</v>
      </c>
      <c r="C10" s="124">
        <f>MEI!S9</f>
        <v>0</v>
      </c>
      <c r="D10" s="176" t="e">
        <f>MEI!T9</f>
        <v>#REF!</v>
      </c>
      <c r="E10" s="120">
        <f>MEI!U9</f>
        <v>0</v>
      </c>
      <c r="F10" s="123">
        <f>MEI!V9</f>
        <v>0</v>
      </c>
      <c r="G10" s="123">
        <f>MEI!W9</f>
        <v>0</v>
      </c>
      <c r="H10" s="125">
        <f>MEI!X9</f>
        <v>0</v>
      </c>
      <c r="I10" s="126" t="e">
        <f>MEI!Y9</f>
        <v>#REF!</v>
      </c>
      <c r="J10" s="222" t="b">
        <f>IF(LEFT(MEI!L9,1)="V",MEI!R9+MEI!U9)</f>
        <v>0</v>
      </c>
      <c r="K10" s="241">
        <f>MEI!Z9</f>
        <v>0</v>
      </c>
      <c r="L10" s="242">
        <f>MEI!AB9</f>
        <v>0</v>
      </c>
    </row>
    <row r="11" spans="1:24" ht="13.5" customHeight="1" thickBot="1" x14ac:dyDescent="0.25">
      <c r="A11" s="718"/>
      <c r="B11" s="161">
        <f>MEI!R10</f>
        <v>0</v>
      </c>
      <c r="C11" s="131">
        <f>MEI!S10</f>
        <v>0</v>
      </c>
      <c r="D11" s="178" t="e">
        <f>MEI!T10</f>
        <v>#REF!</v>
      </c>
      <c r="E11" s="127">
        <f>MEI!U10</f>
        <v>0</v>
      </c>
      <c r="F11" s="130">
        <f>MEI!V10</f>
        <v>0</v>
      </c>
      <c r="G11" s="130">
        <f>MEI!W10</f>
        <v>0</v>
      </c>
      <c r="H11" s="132">
        <f>MEI!X10</f>
        <v>0</v>
      </c>
      <c r="I11" s="133" t="e">
        <f>MEI!Y10</f>
        <v>#REF!</v>
      </c>
      <c r="J11" s="223" t="b">
        <f>IF(LEFT(MEI!L10,1)="V",MEI!R10+MEI!U10)</f>
        <v>0</v>
      </c>
      <c r="K11" s="243">
        <f>MEI!Z10</f>
        <v>0</v>
      </c>
      <c r="L11" s="244">
        <f>MEI!AB10</f>
        <v>0</v>
      </c>
    </row>
    <row r="12" spans="1:24" ht="12.75" customHeight="1" x14ac:dyDescent="0.2">
      <c r="A12" s="716">
        <f>MEI!B11</f>
        <v>42856</v>
      </c>
      <c r="B12" s="169">
        <f>MEI!R11</f>
        <v>0</v>
      </c>
      <c r="C12" s="138">
        <f>MEI!S11</f>
        <v>0</v>
      </c>
      <c r="D12" s="179" t="e">
        <f>MEI!T11</f>
        <v>#REF!</v>
      </c>
      <c r="E12" s="134">
        <f>MEI!U11</f>
        <v>0</v>
      </c>
      <c r="F12" s="137">
        <f>MEI!V11</f>
        <v>0</v>
      </c>
      <c r="G12" s="137">
        <f>MEI!W11</f>
        <v>0</v>
      </c>
      <c r="H12" s="139">
        <f>MEI!X11</f>
        <v>0</v>
      </c>
      <c r="I12" s="140" t="e">
        <f>MEI!Y11</f>
        <v>#REF!</v>
      </c>
      <c r="J12" s="221" t="b">
        <f>IF(LEFT(MEI!L11,1)="V",MEI!R11+MEI!U11)</f>
        <v>0</v>
      </c>
      <c r="K12" s="247">
        <f>MEI!Z11</f>
        <v>0</v>
      </c>
      <c r="L12" s="248">
        <f>MEI!AB11</f>
        <v>0</v>
      </c>
    </row>
    <row r="13" spans="1:24" ht="12.75" customHeight="1" x14ac:dyDescent="0.2">
      <c r="A13" s="717"/>
      <c r="B13" s="160">
        <f>MEI!R12</f>
        <v>0</v>
      </c>
      <c r="C13" s="124">
        <f>MEI!S12</f>
        <v>0</v>
      </c>
      <c r="D13" s="176" t="e">
        <f>MEI!T12</f>
        <v>#REF!</v>
      </c>
      <c r="E13" s="120">
        <f>MEI!U12</f>
        <v>0</v>
      </c>
      <c r="F13" s="123">
        <f>MEI!V12</f>
        <v>0</v>
      </c>
      <c r="G13" s="123">
        <f>MEI!W12</f>
        <v>0</v>
      </c>
      <c r="H13" s="125">
        <f>MEI!X12</f>
        <v>0</v>
      </c>
      <c r="I13" s="126" t="e">
        <f>MEI!Y12</f>
        <v>#REF!</v>
      </c>
      <c r="J13" s="222" t="b">
        <f>IF(LEFT(MEI!L12,1)="V",MEI!R12+MEI!U12)</f>
        <v>0</v>
      </c>
      <c r="K13" s="241">
        <f>MEI!Z12</f>
        <v>0</v>
      </c>
      <c r="L13" s="242">
        <f>MEI!AB12</f>
        <v>0</v>
      </c>
    </row>
    <row r="14" spans="1:24" ht="12.75" customHeight="1" x14ac:dyDescent="0.2">
      <c r="A14" s="717"/>
      <c r="B14" s="160">
        <f>MEI!R13</f>
        <v>0</v>
      </c>
      <c r="C14" s="124">
        <f>MEI!S13</f>
        <v>0</v>
      </c>
      <c r="D14" s="176" t="e">
        <f>MEI!T13</f>
        <v>#REF!</v>
      </c>
      <c r="E14" s="120">
        <f>MEI!U13</f>
        <v>0</v>
      </c>
      <c r="F14" s="123">
        <f>MEI!V13</f>
        <v>0</v>
      </c>
      <c r="G14" s="123">
        <f>MEI!W13</f>
        <v>0</v>
      </c>
      <c r="H14" s="125">
        <f>MEI!X13</f>
        <v>0</v>
      </c>
      <c r="I14" s="126" t="e">
        <f>MEI!Y13</f>
        <v>#REF!</v>
      </c>
      <c r="J14" s="222" t="b">
        <f>IF(LEFT(MEI!L13,1)="V",MEI!R13+MEI!U13)</f>
        <v>0</v>
      </c>
      <c r="K14" s="241">
        <f>MEI!Z13</f>
        <v>0</v>
      </c>
      <c r="L14" s="242">
        <f>MEI!AB13</f>
        <v>0</v>
      </c>
    </row>
    <row r="15" spans="1:24" ht="12.75" customHeight="1" x14ac:dyDescent="0.2">
      <c r="A15" s="717"/>
      <c r="B15" s="160">
        <f>MEI!R14</f>
        <v>0</v>
      </c>
      <c r="C15" s="124">
        <f>MEI!S14</f>
        <v>0</v>
      </c>
      <c r="D15" s="176" t="e">
        <f>MEI!T14</f>
        <v>#REF!</v>
      </c>
      <c r="E15" s="120">
        <f>MEI!U14</f>
        <v>0</v>
      </c>
      <c r="F15" s="123">
        <f>MEI!V14</f>
        <v>0</v>
      </c>
      <c r="G15" s="123">
        <f>MEI!W14</f>
        <v>0</v>
      </c>
      <c r="H15" s="125">
        <f>MEI!X14</f>
        <v>0</v>
      </c>
      <c r="I15" s="126" t="e">
        <f>MEI!Y14</f>
        <v>#REF!</v>
      </c>
      <c r="J15" s="222" t="b">
        <f>IF(LEFT(MEI!L14,1)="V",MEI!R14+MEI!U14)</f>
        <v>0</v>
      </c>
      <c r="K15" s="241">
        <f>MEI!Z14</f>
        <v>0</v>
      </c>
      <c r="L15" s="242">
        <f>MEI!AB14</f>
        <v>0</v>
      </c>
    </row>
    <row r="16" spans="1:24" ht="13.5" customHeight="1" thickBot="1" x14ac:dyDescent="0.25">
      <c r="A16" s="718"/>
      <c r="B16" s="168">
        <f>MEI!R15</f>
        <v>0</v>
      </c>
      <c r="C16" s="145">
        <f>MEI!S15</f>
        <v>0</v>
      </c>
      <c r="D16" s="177" t="e">
        <f>MEI!T15</f>
        <v>#REF!</v>
      </c>
      <c r="E16" s="141">
        <f>MEI!U15</f>
        <v>0</v>
      </c>
      <c r="F16" s="144">
        <f>MEI!V15</f>
        <v>0</v>
      </c>
      <c r="G16" s="144">
        <f>MEI!W15</f>
        <v>0</v>
      </c>
      <c r="H16" s="146">
        <f>MEI!X15</f>
        <v>0</v>
      </c>
      <c r="I16" s="147" t="e">
        <f>MEI!Y15</f>
        <v>#REF!</v>
      </c>
      <c r="J16" s="224" t="b">
        <f>IF(LEFT(MEI!L15,1)="V",MEI!R15+MEI!U15)</f>
        <v>0</v>
      </c>
      <c r="K16" s="245">
        <f>MEI!Z15</f>
        <v>0</v>
      </c>
      <c r="L16" s="246">
        <f>MEI!AB15</f>
        <v>0</v>
      </c>
    </row>
    <row r="17" spans="1:12" ht="12.75" customHeight="1" x14ac:dyDescent="0.2">
      <c r="A17" s="716">
        <f>MEI!B16</f>
        <v>42857</v>
      </c>
      <c r="B17" s="159">
        <f>MEI!R16</f>
        <v>0</v>
      </c>
      <c r="C17" s="117">
        <f>MEI!S16</f>
        <v>0</v>
      </c>
      <c r="D17" s="175" t="e">
        <f>MEI!T16</f>
        <v>#REF!</v>
      </c>
      <c r="E17" s="113">
        <f>MEI!U16</f>
        <v>0</v>
      </c>
      <c r="F17" s="116">
        <f>MEI!V16</f>
        <v>0</v>
      </c>
      <c r="G17" s="116">
        <f>MEI!W16</f>
        <v>0</v>
      </c>
      <c r="H17" s="118">
        <f>MEI!X16</f>
        <v>0</v>
      </c>
      <c r="I17" s="119" t="e">
        <f>MEI!Y16</f>
        <v>#REF!</v>
      </c>
      <c r="J17" s="225" t="b">
        <f>IF(LEFT(MEI!L16,1)="V",MEI!R16+MEI!U16)</f>
        <v>0</v>
      </c>
      <c r="K17" s="239">
        <f>MEI!Z16</f>
        <v>0</v>
      </c>
      <c r="L17" s="240">
        <f>MEI!AB16</f>
        <v>0</v>
      </c>
    </row>
    <row r="18" spans="1:12" ht="12.75" customHeight="1" x14ac:dyDescent="0.2">
      <c r="A18" s="717"/>
      <c r="B18" s="160">
        <f>MEI!R17</f>
        <v>0</v>
      </c>
      <c r="C18" s="124">
        <f>MEI!S17</f>
        <v>0</v>
      </c>
      <c r="D18" s="176" t="e">
        <f>MEI!T17</f>
        <v>#REF!</v>
      </c>
      <c r="E18" s="120">
        <f>MEI!U17</f>
        <v>0</v>
      </c>
      <c r="F18" s="123">
        <f>MEI!V17</f>
        <v>0</v>
      </c>
      <c r="G18" s="123">
        <f>MEI!W17</f>
        <v>0</v>
      </c>
      <c r="H18" s="125">
        <f>MEI!X17</f>
        <v>0</v>
      </c>
      <c r="I18" s="126" t="e">
        <f>MEI!Y17</f>
        <v>#REF!</v>
      </c>
      <c r="J18" s="222" t="b">
        <f>IF(LEFT(MEI!L17,1)="V",MEI!R17+MEI!U17)</f>
        <v>0</v>
      </c>
      <c r="K18" s="241">
        <f>MEI!Z17</f>
        <v>0</v>
      </c>
      <c r="L18" s="242">
        <f>MEI!AB17</f>
        <v>0</v>
      </c>
    </row>
    <row r="19" spans="1:12" ht="12.75" customHeight="1" x14ac:dyDescent="0.2">
      <c r="A19" s="717"/>
      <c r="B19" s="160">
        <f>MEI!R18</f>
        <v>0</v>
      </c>
      <c r="C19" s="124">
        <f>MEI!S18</f>
        <v>0</v>
      </c>
      <c r="D19" s="176" t="e">
        <f>MEI!T18</f>
        <v>#REF!</v>
      </c>
      <c r="E19" s="120">
        <f>MEI!U18</f>
        <v>0</v>
      </c>
      <c r="F19" s="123">
        <f>MEI!V18</f>
        <v>0</v>
      </c>
      <c r="G19" s="123">
        <f>MEI!W18</f>
        <v>0</v>
      </c>
      <c r="H19" s="125">
        <f>MEI!X18</f>
        <v>0</v>
      </c>
      <c r="I19" s="126" t="e">
        <f>MEI!Y18</f>
        <v>#REF!</v>
      </c>
      <c r="J19" s="222" t="b">
        <f>IF(LEFT(MEI!L18,1)="V",MEI!R18+MEI!U18)</f>
        <v>0</v>
      </c>
      <c r="K19" s="241">
        <f>MEI!Z18</f>
        <v>0</v>
      </c>
      <c r="L19" s="242">
        <f>MEI!AB18</f>
        <v>0</v>
      </c>
    </row>
    <row r="20" spans="1:12" ht="12.75" customHeight="1" x14ac:dyDescent="0.2">
      <c r="A20" s="717"/>
      <c r="B20" s="160">
        <f>MEI!R19</f>
        <v>0</v>
      </c>
      <c r="C20" s="124">
        <f>MEI!S19</f>
        <v>0</v>
      </c>
      <c r="D20" s="176" t="e">
        <f>MEI!T19</f>
        <v>#REF!</v>
      </c>
      <c r="E20" s="120">
        <f>MEI!U19</f>
        <v>0</v>
      </c>
      <c r="F20" s="123">
        <f>MEI!V19</f>
        <v>0</v>
      </c>
      <c r="G20" s="123">
        <f>MEI!W19</f>
        <v>0</v>
      </c>
      <c r="H20" s="125">
        <f>MEI!X19</f>
        <v>0</v>
      </c>
      <c r="I20" s="126" t="e">
        <f>MEI!Y19</f>
        <v>#REF!</v>
      </c>
      <c r="J20" s="222" t="b">
        <f>IF(LEFT(MEI!L19,1)="V",MEI!R19+MEI!U19)</f>
        <v>0</v>
      </c>
      <c r="K20" s="241">
        <f>MEI!Z19</f>
        <v>0</v>
      </c>
      <c r="L20" s="242">
        <f>MEI!AB19</f>
        <v>0</v>
      </c>
    </row>
    <row r="21" spans="1:12" ht="13.5" customHeight="1" thickBot="1" x14ac:dyDescent="0.25">
      <c r="A21" s="718"/>
      <c r="B21" s="161">
        <f>MEI!R20</f>
        <v>0</v>
      </c>
      <c r="C21" s="131">
        <f>MEI!S20</f>
        <v>0</v>
      </c>
      <c r="D21" s="178" t="e">
        <f>MEI!T20</f>
        <v>#REF!</v>
      </c>
      <c r="E21" s="127">
        <f>MEI!U20</f>
        <v>0</v>
      </c>
      <c r="F21" s="130">
        <f>MEI!V20</f>
        <v>0</v>
      </c>
      <c r="G21" s="130">
        <f>MEI!W20</f>
        <v>0</v>
      </c>
      <c r="H21" s="132">
        <f>MEI!X20</f>
        <v>0</v>
      </c>
      <c r="I21" s="133" t="e">
        <f>MEI!Y20</f>
        <v>#REF!</v>
      </c>
      <c r="J21" s="223" t="b">
        <f>IF(LEFT(MEI!L20,1)="V",MEI!R20+MEI!U20)</f>
        <v>0</v>
      </c>
      <c r="K21" s="243">
        <f>MEI!Z20</f>
        <v>0</v>
      </c>
      <c r="L21" s="244">
        <f>MEI!AB20</f>
        <v>0</v>
      </c>
    </row>
    <row r="22" spans="1:12" ht="12.75" customHeight="1" x14ac:dyDescent="0.2">
      <c r="A22" s="716">
        <f>MEI!B21</f>
        <v>42858</v>
      </c>
      <c r="B22" s="169">
        <f>MEI!R21</f>
        <v>0</v>
      </c>
      <c r="C22" s="138">
        <f>MEI!S21</f>
        <v>0</v>
      </c>
      <c r="D22" s="179" t="e">
        <f>MEI!T21</f>
        <v>#REF!</v>
      </c>
      <c r="E22" s="134">
        <f>MEI!U21</f>
        <v>0</v>
      </c>
      <c r="F22" s="137">
        <f>MEI!V21</f>
        <v>0</v>
      </c>
      <c r="G22" s="137">
        <f>MEI!W21</f>
        <v>0</v>
      </c>
      <c r="H22" s="139">
        <f>MEI!X21</f>
        <v>0</v>
      </c>
      <c r="I22" s="140" t="e">
        <f>MEI!Y21</f>
        <v>#REF!</v>
      </c>
      <c r="J22" s="221" t="b">
        <f>IF(LEFT(MEI!L21,1)="V",MEI!R21+MEI!U21)</f>
        <v>0</v>
      </c>
      <c r="K22" s="247">
        <f>MEI!Z21</f>
        <v>0</v>
      </c>
      <c r="L22" s="248">
        <f>MEI!AB21</f>
        <v>0</v>
      </c>
    </row>
    <row r="23" spans="1:12" ht="12.75" customHeight="1" x14ac:dyDescent="0.2">
      <c r="A23" s="717"/>
      <c r="B23" s="160">
        <f>MEI!R22</f>
        <v>0</v>
      </c>
      <c r="C23" s="124">
        <f>MEI!S22</f>
        <v>0</v>
      </c>
      <c r="D23" s="176" t="e">
        <f>MEI!T22</f>
        <v>#REF!</v>
      </c>
      <c r="E23" s="120">
        <f>MEI!U22</f>
        <v>0</v>
      </c>
      <c r="F23" s="123">
        <f>MEI!V22</f>
        <v>0</v>
      </c>
      <c r="G23" s="123">
        <f>MEI!W22</f>
        <v>0</v>
      </c>
      <c r="H23" s="125">
        <f>MEI!X22</f>
        <v>0</v>
      </c>
      <c r="I23" s="126" t="e">
        <f>MEI!Y22</f>
        <v>#REF!</v>
      </c>
      <c r="J23" s="222" t="b">
        <f>IF(LEFT(MEI!L22,1)="V",MEI!R22+MEI!U22)</f>
        <v>0</v>
      </c>
      <c r="K23" s="241">
        <f>MEI!Z22</f>
        <v>0</v>
      </c>
      <c r="L23" s="242">
        <f>MEI!AB22</f>
        <v>0</v>
      </c>
    </row>
    <row r="24" spans="1:12" ht="12.75" customHeight="1" x14ac:dyDescent="0.2">
      <c r="A24" s="717"/>
      <c r="B24" s="160">
        <f>MEI!R23</f>
        <v>0</v>
      </c>
      <c r="C24" s="124">
        <f>MEI!S23</f>
        <v>0</v>
      </c>
      <c r="D24" s="176" t="e">
        <f>MEI!T23</f>
        <v>#REF!</v>
      </c>
      <c r="E24" s="120">
        <f>MEI!U23</f>
        <v>0</v>
      </c>
      <c r="F24" s="123">
        <f>MEI!V23</f>
        <v>0</v>
      </c>
      <c r="G24" s="123">
        <f>MEI!W23</f>
        <v>0</v>
      </c>
      <c r="H24" s="125">
        <f>MEI!X23</f>
        <v>0</v>
      </c>
      <c r="I24" s="126" t="e">
        <f>MEI!Y23</f>
        <v>#REF!</v>
      </c>
      <c r="J24" s="222" t="b">
        <f>IF(LEFT(MEI!L23,1)="V",MEI!R23+MEI!U23)</f>
        <v>0</v>
      </c>
      <c r="K24" s="241">
        <f>MEI!Z23</f>
        <v>0</v>
      </c>
      <c r="L24" s="242">
        <f>MEI!AB23</f>
        <v>0</v>
      </c>
    </row>
    <row r="25" spans="1:12" ht="12.75" customHeight="1" x14ac:dyDescent="0.2">
      <c r="A25" s="717"/>
      <c r="B25" s="160">
        <f>MEI!R24</f>
        <v>0</v>
      </c>
      <c r="C25" s="124">
        <f>MEI!S24</f>
        <v>0</v>
      </c>
      <c r="D25" s="176" t="e">
        <f>MEI!T24</f>
        <v>#REF!</v>
      </c>
      <c r="E25" s="120">
        <f>MEI!U24</f>
        <v>0</v>
      </c>
      <c r="F25" s="123">
        <f>MEI!V24</f>
        <v>0</v>
      </c>
      <c r="G25" s="123">
        <f>MEI!W24</f>
        <v>0</v>
      </c>
      <c r="H25" s="125">
        <f>MEI!X24</f>
        <v>0</v>
      </c>
      <c r="I25" s="126" t="e">
        <f>MEI!Y24</f>
        <v>#REF!</v>
      </c>
      <c r="J25" s="222" t="b">
        <f>IF(LEFT(MEI!L24,1)="V",MEI!R24+MEI!U24)</f>
        <v>0</v>
      </c>
      <c r="K25" s="241">
        <f>MEI!Z24</f>
        <v>0</v>
      </c>
      <c r="L25" s="242">
        <f>MEI!AB24</f>
        <v>0</v>
      </c>
    </row>
    <row r="26" spans="1:12" ht="13.5" customHeight="1" thickBot="1" x14ac:dyDescent="0.25">
      <c r="A26" s="718"/>
      <c r="B26" s="168">
        <f>MEI!R25</f>
        <v>0</v>
      </c>
      <c r="C26" s="145">
        <f>MEI!S25</f>
        <v>0</v>
      </c>
      <c r="D26" s="177" t="e">
        <f>MEI!T25</f>
        <v>#REF!</v>
      </c>
      <c r="E26" s="141">
        <f>MEI!U25</f>
        <v>0</v>
      </c>
      <c r="F26" s="144">
        <f>MEI!V25</f>
        <v>0</v>
      </c>
      <c r="G26" s="144">
        <f>MEI!W25</f>
        <v>0</v>
      </c>
      <c r="H26" s="146">
        <f>MEI!X25</f>
        <v>0</v>
      </c>
      <c r="I26" s="147" t="e">
        <f>MEI!Y25</f>
        <v>#REF!</v>
      </c>
      <c r="J26" s="224" t="b">
        <f>IF(LEFT(MEI!L25,1)="V",MEI!R25+MEI!U25)</f>
        <v>0</v>
      </c>
      <c r="K26" s="245">
        <f>MEI!Z25</f>
        <v>0</v>
      </c>
      <c r="L26" s="246">
        <f>MEI!AB25</f>
        <v>0</v>
      </c>
    </row>
    <row r="27" spans="1:12" ht="12.75" customHeight="1" x14ac:dyDescent="0.2">
      <c r="A27" s="716">
        <f>MEI!B26</f>
        <v>42859</v>
      </c>
      <c r="B27" s="159">
        <f>MEI!R26</f>
        <v>0</v>
      </c>
      <c r="C27" s="117">
        <f>MEI!S26</f>
        <v>0</v>
      </c>
      <c r="D27" s="175" t="e">
        <f>MEI!T26</f>
        <v>#REF!</v>
      </c>
      <c r="E27" s="113">
        <f>MEI!U26</f>
        <v>0</v>
      </c>
      <c r="F27" s="116">
        <f>MEI!V26</f>
        <v>0</v>
      </c>
      <c r="G27" s="116">
        <f>MEI!W26</f>
        <v>0</v>
      </c>
      <c r="H27" s="118">
        <f>MEI!X26</f>
        <v>0</v>
      </c>
      <c r="I27" s="119" t="e">
        <f>MEI!Y26</f>
        <v>#REF!</v>
      </c>
      <c r="J27" s="225" t="b">
        <f>IF(LEFT(MEI!L26,1)="V",MEI!R26+MEI!U26)</f>
        <v>0</v>
      </c>
      <c r="K27" s="239">
        <f>MEI!Z26</f>
        <v>0</v>
      </c>
      <c r="L27" s="240">
        <f>MEI!AB26</f>
        <v>0</v>
      </c>
    </row>
    <row r="28" spans="1:12" ht="12.75" customHeight="1" x14ac:dyDescent="0.2">
      <c r="A28" s="717"/>
      <c r="B28" s="160">
        <f>MEI!R27</f>
        <v>0</v>
      </c>
      <c r="C28" s="124">
        <f>MEI!S27</f>
        <v>0</v>
      </c>
      <c r="D28" s="176" t="e">
        <f>MEI!T27</f>
        <v>#REF!</v>
      </c>
      <c r="E28" s="120">
        <f>MEI!U27</f>
        <v>0</v>
      </c>
      <c r="F28" s="123">
        <f>MEI!V27</f>
        <v>0</v>
      </c>
      <c r="G28" s="123">
        <f>MEI!W27</f>
        <v>0</v>
      </c>
      <c r="H28" s="125">
        <f>MEI!X27</f>
        <v>0</v>
      </c>
      <c r="I28" s="126" t="e">
        <f>MEI!Y27</f>
        <v>#REF!</v>
      </c>
      <c r="J28" s="222" t="b">
        <f>IF(LEFT(MEI!L27,1)="V",MEI!R27+MEI!U27)</f>
        <v>0</v>
      </c>
      <c r="K28" s="241">
        <f>MEI!Z27</f>
        <v>0</v>
      </c>
      <c r="L28" s="242">
        <f>MEI!AB27</f>
        <v>0</v>
      </c>
    </row>
    <row r="29" spans="1:12" ht="12.75" customHeight="1" x14ac:dyDescent="0.2">
      <c r="A29" s="717"/>
      <c r="B29" s="160">
        <f>MEI!R28</f>
        <v>0</v>
      </c>
      <c r="C29" s="124">
        <f>MEI!S28</f>
        <v>0</v>
      </c>
      <c r="D29" s="176" t="e">
        <f>MEI!T28</f>
        <v>#REF!</v>
      </c>
      <c r="E29" s="120">
        <f>MEI!U28</f>
        <v>0</v>
      </c>
      <c r="F29" s="123">
        <f>MEI!V28</f>
        <v>0</v>
      </c>
      <c r="G29" s="123">
        <f>MEI!W28</f>
        <v>0</v>
      </c>
      <c r="H29" s="125">
        <f>MEI!X28</f>
        <v>0</v>
      </c>
      <c r="I29" s="126" t="e">
        <f>MEI!Y28</f>
        <v>#REF!</v>
      </c>
      <c r="J29" s="222" t="b">
        <f>IF(LEFT(MEI!L28,1)="V",MEI!R28+MEI!U28)</f>
        <v>0</v>
      </c>
      <c r="K29" s="241">
        <f>MEI!Z28</f>
        <v>0</v>
      </c>
      <c r="L29" s="242">
        <f>MEI!AB28</f>
        <v>0</v>
      </c>
    </row>
    <row r="30" spans="1:12" ht="12.75" customHeight="1" x14ac:dyDescent="0.2">
      <c r="A30" s="717"/>
      <c r="B30" s="160">
        <f>MEI!R29</f>
        <v>0</v>
      </c>
      <c r="C30" s="124">
        <f>MEI!S29</f>
        <v>0</v>
      </c>
      <c r="D30" s="176" t="e">
        <f>MEI!T29</f>
        <v>#REF!</v>
      </c>
      <c r="E30" s="120">
        <f>MEI!U29</f>
        <v>0</v>
      </c>
      <c r="F30" s="123">
        <f>MEI!V29</f>
        <v>0</v>
      </c>
      <c r="G30" s="123">
        <f>MEI!W29</f>
        <v>0</v>
      </c>
      <c r="H30" s="125">
        <f>MEI!X29</f>
        <v>0</v>
      </c>
      <c r="I30" s="126" t="e">
        <f>MEI!Y29</f>
        <v>#REF!</v>
      </c>
      <c r="J30" s="222" t="b">
        <f>IF(LEFT(MEI!L29,1)="V",MEI!R29+MEI!U29)</f>
        <v>0</v>
      </c>
      <c r="K30" s="241">
        <f>MEI!Z29</f>
        <v>0</v>
      </c>
      <c r="L30" s="242">
        <f>MEI!AB29</f>
        <v>0</v>
      </c>
    </row>
    <row r="31" spans="1:12" ht="13.5" customHeight="1" thickBot="1" x14ac:dyDescent="0.25">
      <c r="A31" s="718"/>
      <c r="B31" s="161">
        <f>MEI!R30</f>
        <v>0</v>
      </c>
      <c r="C31" s="131">
        <f>MEI!S30</f>
        <v>0</v>
      </c>
      <c r="D31" s="178" t="e">
        <f>MEI!T30</f>
        <v>#REF!</v>
      </c>
      <c r="E31" s="127">
        <f>MEI!U30</f>
        <v>0</v>
      </c>
      <c r="F31" s="130">
        <f>MEI!V30</f>
        <v>0</v>
      </c>
      <c r="G31" s="130">
        <f>MEI!W30</f>
        <v>0</v>
      </c>
      <c r="H31" s="132">
        <f>MEI!X30</f>
        <v>0</v>
      </c>
      <c r="I31" s="133" t="e">
        <f>MEI!Y30</f>
        <v>#REF!</v>
      </c>
      <c r="J31" s="223" t="b">
        <f>IF(LEFT(MEI!L30,1)="V",MEI!R30+MEI!U30)</f>
        <v>0</v>
      </c>
      <c r="K31" s="243">
        <f>MEI!Z30</f>
        <v>0</v>
      </c>
      <c r="L31" s="244">
        <f>MEI!AB30</f>
        <v>0</v>
      </c>
    </row>
    <row r="32" spans="1:12" ht="12.75" customHeight="1" x14ac:dyDescent="0.2">
      <c r="A32" s="716">
        <f>MEI!B31</f>
        <v>42860</v>
      </c>
      <c r="B32" s="169">
        <f>MEI!R31</f>
        <v>0</v>
      </c>
      <c r="C32" s="138">
        <f>MEI!S31</f>
        <v>0</v>
      </c>
      <c r="D32" s="179" t="e">
        <f>MEI!T31</f>
        <v>#REF!</v>
      </c>
      <c r="E32" s="134">
        <f>MEI!U31</f>
        <v>0</v>
      </c>
      <c r="F32" s="137">
        <f>MEI!V31</f>
        <v>0</v>
      </c>
      <c r="G32" s="137">
        <f>MEI!W31</f>
        <v>0</v>
      </c>
      <c r="H32" s="139">
        <f>MEI!X31</f>
        <v>0</v>
      </c>
      <c r="I32" s="140" t="e">
        <f>MEI!Y31</f>
        <v>#REF!</v>
      </c>
      <c r="J32" s="221" t="b">
        <f>IF(LEFT(MEI!L31,1)="V",MEI!R31+MEI!U31)</f>
        <v>0</v>
      </c>
      <c r="K32" s="247">
        <f>MEI!Z31</f>
        <v>0</v>
      </c>
      <c r="L32" s="248">
        <f>MEI!AB31</f>
        <v>0</v>
      </c>
    </row>
    <row r="33" spans="1:12" ht="12.75" customHeight="1" x14ac:dyDescent="0.2">
      <c r="A33" s="717"/>
      <c r="B33" s="160">
        <f>MEI!R32</f>
        <v>0</v>
      </c>
      <c r="C33" s="124">
        <f>MEI!S32</f>
        <v>0</v>
      </c>
      <c r="D33" s="176" t="e">
        <f>MEI!T32</f>
        <v>#REF!</v>
      </c>
      <c r="E33" s="120">
        <f>MEI!U32</f>
        <v>0</v>
      </c>
      <c r="F33" s="123">
        <f>MEI!V32</f>
        <v>0</v>
      </c>
      <c r="G33" s="123">
        <f>MEI!W32</f>
        <v>0</v>
      </c>
      <c r="H33" s="125">
        <f>MEI!X32</f>
        <v>0</v>
      </c>
      <c r="I33" s="126" t="e">
        <f>MEI!Y32</f>
        <v>#REF!</v>
      </c>
      <c r="J33" s="222" t="b">
        <f>IF(LEFT(MEI!L32,1)="V",MEI!R32+MEI!U32)</f>
        <v>0</v>
      </c>
      <c r="K33" s="241">
        <f>MEI!Z32</f>
        <v>0</v>
      </c>
      <c r="L33" s="242">
        <f>MEI!AB32</f>
        <v>0</v>
      </c>
    </row>
    <row r="34" spans="1:12" ht="12.75" customHeight="1" x14ac:dyDescent="0.2">
      <c r="A34" s="717"/>
      <c r="B34" s="160">
        <f>MEI!R33</f>
        <v>0</v>
      </c>
      <c r="C34" s="124">
        <f>MEI!S33</f>
        <v>0</v>
      </c>
      <c r="D34" s="176" t="e">
        <f>MEI!T33</f>
        <v>#REF!</v>
      </c>
      <c r="E34" s="120">
        <f>MEI!U33</f>
        <v>0</v>
      </c>
      <c r="F34" s="123">
        <f>MEI!V33</f>
        <v>0</v>
      </c>
      <c r="G34" s="123">
        <f>MEI!W33</f>
        <v>0</v>
      </c>
      <c r="H34" s="125">
        <f>MEI!X33</f>
        <v>0</v>
      </c>
      <c r="I34" s="126" t="e">
        <f>MEI!Y33</f>
        <v>#REF!</v>
      </c>
      <c r="J34" s="222" t="b">
        <f>IF(LEFT(MEI!L33,1)="V",MEI!R33+MEI!U33)</f>
        <v>0</v>
      </c>
      <c r="K34" s="241">
        <f>MEI!Z33</f>
        <v>0</v>
      </c>
      <c r="L34" s="242">
        <f>MEI!AB33</f>
        <v>0</v>
      </c>
    </row>
    <row r="35" spans="1:12" ht="12.75" customHeight="1" x14ac:dyDescent="0.2">
      <c r="A35" s="717"/>
      <c r="B35" s="160">
        <f>MEI!R34</f>
        <v>0</v>
      </c>
      <c r="C35" s="124">
        <f>MEI!S34</f>
        <v>0</v>
      </c>
      <c r="D35" s="176" t="e">
        <f>MEI!T34</f>
        <v>#REF!</v>
      </c>
      <c r="E35" s="120">
        <f>MEI!U34</f>
        <v>0</v>
      </c>
      <c r="F35" s="123">
        <f>MEI!V34</f>
        <v>0</v>
      </c>
      <c r="G35" s="123">
        <f>MEI!W34</f>
        <v>0</v>
      </c>
      <c r="H35" s="125">
        <f>MEI!X34</f>
        <v>0</v>
      </c>
      <c r="I35" s="126" t="e">
        <f>MEI!Y34</f>
        <v>#REF!</v>
      </c>
      <c r="J35" s="222" t="b">
        <f>IF(LEFT(MEI!L34,1)="V",MEI!R34+MEI!U34)</f>
        <v>0</v>
      </c>
      <c r="K35" s="241">
        <f>MEI!Z34</f>
        <v>0</v>
      </c>
      <c r="L35" s="242">
        <f>MEI!AB34</f>
        <v>0</v>
      </c>
    </row>
    <row r="36" spans="1:12" ht="13.5" customHeight="1" thickBot="1" x14ac:dyDescent="0.25">
      <c r="A36" s="718"/>
      <c r="B36" s="168">
        <f>MEI!R35</f>
        <v>0</v>
      </c>
      <c r="C36" s="145">
        <f>MEI!S35</f>
        <v>0</v>
      </c>
      <c r="D36" s="177" t="e">
        <f>MEI!T35</f>
        <v>#REF!</v>
      </c>
      <c r="E36" s="141">
        <f>MEI!U35</f>
        <v>0</v>
      </c>
      <c r="F36" s="144">
        <f>MEI!V35</f>
        <v>0</v>
      </c>
      <c r="G36" s="144">
        <f>MEI!W35</f>
        <v>0</v>
      </c>
      <c r="H36" s="146">
        <f>MEI!X35</f>
        <v>0</v>
      </c>
      <c r="I36" s="147" t="e">
        <f>MEI!Y35</f>
        <v>#REF!</v>
      </c>
      <c r="J36" s="224" t="b">
        <f>IF(LEFT(MEI!L35,1)="V",MEI!R35+MEI!U35)</f>
        <v>0</v>
      </c>
      <c r="K36" s="245">
        <f>MEI!Z35</f>
        <v>0</v>
      </c>
      <c r="L36" s="246">
        <f>MEI!AB35</f>
        <v>0</v>
      </c>
    </row>
    <row r="37" spans="1:12" ht="12.75" customHeight="1" x14ac:dyDescent="0.2">
      <c r="A37" s="716">
        <f>MEI!B36</f>
        <v>42861</v>
      </c>
      <c r="B37" s="159">
        <f>MEI!R36</f>
        <v>0</v>
      </c>
      <c r="C37" s="117">
        <f>MEI!S36</f>
        <v>0</v>
      </c>
      <c r="D37" s="175" t="e">
        <f>MEI!T36</f>
        <v>#REF!</v>
      </c>
      <c r="E37" s="113">
        <f>MEI!U36</f>
        <v>0</v>
      </c>
      <c r="F37" s="116">
        <f>MEI!V36</f>
        <v>0</v>
      </c>
      <c r="G37" s="116">
        <f>MEI!W36</f>
        <v>0</v>
      </c>
      <c r="H37" s="118">
        <f>MEI!X36</f>
        <v>0</v>
      </c>
      <c r="I37" s="119" t="e">
        <f>MEI!Y36</f>
        <v>#REF!</v>
      </c>
      <c r="J37" s="225" t="b">
        <f>IF(LEFT(MEI!L36,1)="V",MEI!R36+MEI!U36)</f>
        <v>0</v>
      </c>
      <c r="K37" s="239">
        <f>MEI!Z36</f>
        <v>0</v>
      </c>
      <c r="L37" s="240">
        <f>MEI!AB36</f>
        <v>0</v>
      </c>
    </row>
    <row r="38" spans="1:12" ht="12.75" customHeight="1" x14ac:dyDescent="0.2">
      <c r="A38" s="717"/>
      <c r="B38" s="160">
        <f>MEI!R37</f>
        <v>0</v>
      </c>
      <c r="C38" s="124">
        <f>MEI!S37</f>
        <v>0</v>
      </c>
      <c r="D38" s="176" t="e">
        <f>MEI!T37</f>
        <v>#REF!</v>
      </c>
      <c r="E38" s="120">
        <f>MEI!U37</f>
        <v>0</v>
      </c>
      <c r="F38" s="123">
        <f>MEI!V37</f>
        <v>0</v>
      </c>
      <c r="G38" s="123">
        <f>MEI!W37</f>
        <v>0</v>
      </c>
      <c r="H38" s="125">
        <f>MEI!X37</f>
        <v>0</v>
      </c>
      <c r="I38" s="126" t="e">
        <f>MEI!Y37</f>
        <v>#REF!</v>
      </c>
      <c r="J38" s="222" t="b">
        <f>IF(LEFT(MEI!L37,1)="V",MEI!R37+MEI!U37)</f>
        <v>0</v>
      </c>
      <c r="K38" s="241">
        <f>MEI!Z37</f>
        <v>0</v>
      </c>
      <c r="L38" s="242">
        <f>MEI!AB37</f>
        <v>0</v>
      </c>
    </row>
    <row r="39" spans="1:12" ht="12.75" customHeight="1" x14ac:dyDescent="0.2">
      <c r="A39" s="717"/>
      <c r="B39" s="160">
        <f>MEI!R38</f>
        <v>0</v>
      </c>
      <c r="C39" s="124">
        <f>MEI!S38</f>
        <v>0</v>
      </c>
      <c r="D39" s="176" t="e">
        <f>MEI!T38</f>
        <v>#REF!</v>
      </c>
      <c r="E39" s="120">
        <f>MEI!U38</f>
        <v>0</v>
      </c>
      <c r="F39" s="123">
        <f>MEI!V38</f>
        <v>0</v>
      </c>
      <c r="G39" s="123">
        <f>MEI!W38</f>
        <v>0</v>
      </c>
      <c r="H39" s="125">
        <f>MEI!X38</f>
        <v>0</v>
      </c>
      <c r="I39" s="126" t="e">
        <f>MEI!Y38</f>
        <v>#REF!</v>
      </c>
      <c r="J39" s="222" t="b">
        <f>IF(LEFT(MEI!L38,1)="V",MEI!R38+MEI!U38)</f>
        <v>0</v>
      </c>
      <c r="K39" s="241">
        <f>MEI!Z38</f>
        <v>0</v>
      </c>
      <c r="L39" s="242">
        <f>MEI!AB38</f>
        <v>0</v>
      </c>
    </row>
    <row r="40" spans="1:12" ht="12.75" customHeight="1" x14ac:dyDescent="0.2">
      <c r="A40" s="717"/>
      <c r="B40" s="160">
        <f>MEI!R39</f>
        <v>0</v>
      </c>
      <c r="C40" s="124">
        <f>MEI!S39</f>
        <v>0</v>
      </c>
      <c r="D40" s="176" t="e">
        <f>MEI!T39</f>
        <v>#REF!</v>
      </c>
      <c r="E40" s="120">
        <f>MEI!U39</f>
        <v>0</v>
      </c>
      <c r="F40" s="123">
        <f>MEI!V39</f>
        <v>0</v>
      </c>
      <c r="G40" s="123">
        <f>MEI!W39</f>
        <v>0</v>
      </c>
      <c r="H40" s="125">
        <f>MEI!X39</f>
        <v>0</v>
      </c>
      <c r="I40" s="126" t="e">
        <f>MEI!Y39</f>
        <v>#REF!</v>
      </c>
      <c r="J40" s="222" t="b">
        <f>IF(LEFT(MEI!L39,1)="V",MEI!R39+MEI!U39)</f>
        <v>0</v>
      </c>
      <c r="K40" s="241">
        <f>MEI!Z39</f>
        <v>0</v>
      </c>
      <c r="L40" s="242">
        <f>MEI!AB39</f>
        <v>0</v>
      </c>
    </row>
    <row r="41" spans="1:12" ht="13.5" customHeight="1" thickBot="1" x14ac:dyDescent="0.25">
      <c r="A41" s="718"/>
      <c r="B41" s="161">
        <f>MEI!R40</f>
        <v>0</v>
      </c>
      <c r="C41" s="131">
        <f>MEI!S40</f>
        <v>0</v>
      </c>
      <c r="D41" s="178" t="e">
        <f>MEI!T40</f>
        <v>#REF!</v>
      </c>
      <c r="E41" s="127">
        <f>MEI!U40</f>
        <v>0</v>
      </c>
      <c r="F41" s="130">
        <f>MEI!V40</f>
        <v>0</v>
      </c>
      <c r="G41" s="130">
        <f>MEI!W40</f>
        <v>0</v>
      </c>
      <c r="H41" s="132">
        <f>MEI!X40</f>
        <v>0</v>
      </c>
      <c r="I41" s="133" t="e">
        <f>MEI!Y40</f>
        <v>#REF!</v>
      </c>
      <c r="J41" s="223" t="b">
        <f>IF(LEFT(MEI!L40,1)="V",MEI!R40+MEI!U40)</f>
        <v>0</v>
      </c>
      <c r="K41" s="243">
        <f>MEI!Z40</f>
        <v>0</v>
      </c>
      <c r="L41" s="244">
        <f>MEI!AB40</f>
        <v>0</v>
      </c>
    </row>
    <row r="42" spans="1:12" ht="12.75" customHeight="1" x14ac:dyDescent="0.2">
      <c r="A42" s="716">
        <f>MEI!B41</f>
        <v>42862</v>
      </c>
      <c r="B42" s="159">
        <f>MEI!R41</f>
        <v>0</v>
      </c>
      <c r="C42" s="117">
        <f>MEI!S41</f>
        <v>0</v>
      </c>
      <c r="D42" s="175" t="e">
        <f>MEI!T41</f>
        <v>#REF!</v>
      </c>
      <c r="E42" s="113">
        <f>MEI!U41</f>
        <v>0</v>
      </c>
      <c r="F42" s="116">
        <f>MEI!V41</f>
        <v>0</v>
      </c>
      <c r="G42" s="116">
        <f>MEI!W41</f>
        <v>0</v>
      </c>
      <c r="H42" s="118">
        <f>MEI!X41</f>
        <v>0</v>
      </c>
      <c r="I42" s="119" t="e">
        <f>MEI!Y41</f>
        <v>#REF!</v>
      </c>
      <c r="J42" s="221" t="b">
        <f>IF(LEFT(MEI!L41,1)="V",MEI!R41+MEI!U41)</f>
        <v>0</v>
      </c>
      <c r="K42" s="239">
        <f>MEI!Z41</f>
        <v>0</v>
      </c>
      <c r="L42" s="240">
        <f>MEI!AB41</f>
        <v>0</v>
      </c>
    </row>
    <row r="43" spans="1:12" ht="12.75" customHeight="1" x14ac:dyDescent="0.2">
      <c r="A43" s="717"/>
      <c r="B43" s="160">
        <f>MEI!R42</f>
        <v>0</v>
      </c>
      <c r="C43" s="124">
        <f>MEI!S42</f>
        <v>0</v>
      </c>
      <c r="D43" s="176" t="e">
        <f>MEI!T42</f>
        <v>#REF!</v>
      </c>
      <c r="E43" s="120">
        <f>MEI!U42</f>
        <v>0</v>
      </c>
      <c r="F43" s="123">
        <f>MEI!V42</f>
        <v>0</v>
      </c>
      <c r="G43" s="123">
        <f>MEI!W42</f>
        <v>0</v>
      </c>
      <c r="H43" s="125">
        <f>MEI!X42</f>
        <v>0</v>
      </c>
      <c r="I43" s="126" t="e">
        <f>MEI!Y42</f>
        <v>#REF!</v>
      </c>
      <c r="J43" s="222" t="b">
        <f>IF(LEFT(MEI!L42,1)="V",MEI!R42+MEI!U42)</f>
        <v>0</v>
      </c>
      <c r="K43" s="241">
        <f>MEI!Z42</f>
        <v>0</v>
      </c>
      <c r="L43" s="242">
        <f>MEI!AB42</f>
        <v>0</v>
      </c>
    </row>
    <row r="44" spans="1:12" ht="12.75" customHeight="1" x14ac:dyDescent="0.2">
      <c r="A44" s="717"/>
      <c r="B44" s="160">
        <f>MEI!R43</f>
        <v>0</v>
      </c>
      <c r="C44" s="124">
        <f>MEI!S43</f>
        <v>0</v>
      </c>
      <c r="D44" s="176" t="e">
        <f>MEI!T43</f>
        <v>#REF!</v>
      </c>
      <c r="E44" s="120">
        <f>MEI!U43</f>
        <v>0</v>
      </c>
      <c r="F44" s="123">
        <f>MEI!V43</f>
        <v>0</v>
      </c>
      <c r="G44" s="123">
        <f>MEI!W43</f>
        <v>0</v>
      </c>
      <c r="H44" s="125">
        <f>MEI!X43</f>
        <v>0</v>
      </c>
      <c r="I44" s="126" t="e">
        <f>MEI!Y43</f>
        <v>#REF!</v>
      </c>
      <c r="J44" s="222" t="b">
        <f>IF(LEFT(MEI!L43,1)="V",MEI!R43+MEI!U43)</f>
        <v>0</v>
      </c>
      <c r="K44" s="241">
        <f>MEI!Z43</f>
        <v>0</v>
      </c>
      <c r="L44" s="242">
        <f>MEI!AB43</f>
        <v>0</v>
      </c>
    </row>
    <row r="45" spans="1:12" ht="12.75" customHeight="1" x14ac:dyDescent="0.2">
      <c r="A45" s="717"/>
      <c r="B45" s="160">
        <f>MEI!R44</f>
        <v>0</v>
      </c>
      <c r="C45" s="124">
        <f>MEI!S44</f>
        <v>0</v>
      </c>
      <c r="D45" s="176" t="e">
        <f>MEI!T44</f>
        <v>#REF!</v>
      </c>
      <c r="E45" s="120">
        <f>MEI!U44</f>
        <v>0</v>
      </c>
      <c r="F45" s="123">
        <f>MEI!V44</f>
        <v>0</v>
      </c>
      <c r="G45" s="123">
        <f>MEI!W44</f>
        <v>0</v>
      </c>
      <c r="H45" s="125">
        <f>MEI!X44</f>
        <v>0</v>
      </c>
      <c r="I45" s="126" t="e">
        <f>MEI!Y44</f>
        <v>#REF!</v>
      </c>
      <c r="J45" s="222" t="b">
        <f>IF(LEFT(MEI!L44,1)="V",MEI!R44+MEI!U44)</f>
        <v>0</v>
      </c>
      <c r="K45" s="241">
        <f>MEI!Z44</f>
        <v>0</v>
      </c>
      <c r="L45" s="242">
        <f>MEI!AB44</f>
        <v>0</v>
      </c>
    </row>
    <row r="46" spans="1:12" ht="13.5" customHeight="1" thickBot="1" x14ac:dyDescent="0.25">
      <c r="A46" s="718"/>
      <c r="B46" s="161">
        <f>MEI!R45</f>
        <v>0</v>
      </c>
      <c r="C46" s="131">
        <f>MEI!S45</f>
        <v>0</v>
      </c>
      <c r="D46" s="178" t="e">
        <f>MEI!T45</f>
        <v>#REF!</v>
      </c>
      <c r="E46" s="127">
        <f>MEI!U45</f>
        <v>0</v>
      </c>
      <c r="F46" s="130">
        <f>MEI!V45</f>
        <v>0</v>
      </c>
      <c r="G46" s="130">
        <f>MEI!W45</f>
        <v>0</v>
      </c>
      <c r="H46" s="132">
        <f>MEI!X45</f>
        <v>0</v>
      </c>
      <c r="I46" s="133" t="e">
        <f>MEI!Y45</f>
        <v>#REF!</v>
      </c>
      <c r="J46" s="224" t="b">
        <f>IF(LEFT(MEI!L45,1)="V",MEI!R45+MEI!U45)</f>
        <v>0</v>
      </c>
      <c r="K46" s="243">
        <f>MEI!Z45</f>
        <v>0</v>
      </c>
      <c r="L46" s="244">
        <f>MEI!AB45</f>
        <v>0</v>
      </c>
    </row>
    <row r="47" spans="1:12" ht="12.75" customHeight="1" x14ac:dyDescent="0.2">
      <c r="A47" s="716">
        <f>MEI!B46</f>
        <v>42863</v>
      </c>
      <c r="B47" s="159">
        <f>MEI!R46</f>
        <v>0</v>
      </c>
      <c r="C47" s="117">
        <f>MEI!S46</f>
        <v>0</v>
      </c>
      <c r="D47" s="175" t="e">
        <f>MEI!T46</f>
        <v>#REF!</v>
      </c>
      <c r="E47" s="113">
        <f>MEI!U46</f>
        <v>0</v>
      </c>
      <c r="F47" s="116">
        <f>MEI!V46</f>
        <v>0</v>
      </c>
      <c r="G47" s="116">
        <f>MEI!W46</f>
        <v>0</v>
      </c>
      <c r="H47" s="118">
        <f>MEI!X46</f>
        <v>0</v>
      </c>
      <c r="I47" s="119" t="e">
        <f>MEI!Y46</f>
        <v>#REF!</v>
      </c>
      <c r="J47" s="221" t="b">
        <f>IF(LEFT(MEI!L46,1)="V",MEI!R46+MEI!U46)</f>
        <v>0</v>
      </c>
      <c r="K47" s="239">
        <f>MEI!Z46</f>
        <v>0</v>
      </c>
      <c r="L47" s="240">
        <f>MEI!AB46</f>
        <v>0</v>
      </c>
    </row>
    <row r="48" spans="1:12" ht="12.75" customHeight="1" x14ac:dyDescent="0.2">
      <c r="A48" s="717"/>
      <c r="B48" s="160">
        <f>MEI!R47</f>
        <v>0</v>
      </c>
      <c r="C48" s="124">
        <f>MEI!S47</f>
        <v>0</v>
      </c>
      <c r="D48" s="176" t="e">
        <f>MEI!T47</f>
        <v>#REF!</v>
      </c>
      <c r="E48" s="120">
        <f>MEI!U47</f>
        <v>0</v>
      </c>
      <c r="F48" s="123">
        <f>MEI!V47</f>
        <v>0</v>
      </c>
      <c r="G48" s="123">
        <f>MEI!W47</f>
        <v>0</v>
      </c>
      <c r="H48" s="125">
        <f>MEI!X47</f>
        <v>0</v>
      </c>
      <c r="I48" s="126" t="e">
        <f>MEI!Y47</f>
        <v>#REF!</v>
      </c>
      <c r="J48" s="222" t="b">
        <f>IF(LEFT(MEI!L47,1)="V",MEI!R47+MEI!U47)</f>
        <v>0</v>
      </c>
      <c r="K48" s="241">
        <f>MEI!Z47</f>
        <v>0</v>
      </c>
      <c r="L48" s="242">
        <f>MEI!AB47</f>
        <v>0</v>
      </c>
    </row>
    <row r="49" spans="1:12" ht="12.75" customHeight="1" x14ac:dyDescent="0.2">
      <c r="A49" s="717"/>
      <c r="B49" s="160">
        <f>MEI!R48</f>
        <v>0</v>
      </c>
      <c r="C49" s="124">
        <f>MEI!S48</f>
        <v>0</v>
      </c>
      <c r="D49" s="176" t="e">
        <f>MEI!T48</f>
        <v>#REF!</v>
      </c>
      <c r="E49" s="120">
        <f>MEI!U48</f>
        <v>0</v>
      </c>
      <c r="F49" s="123">
        <f>MEI!V48</f>
        <v>0</v>
      </c>
      <c r="G49" s="123">
        <f>MEI!W48</f>
        <v>0</v>
      </c>
      <c r="H49" s="125">
        <f>MEI!X48</f>
        <v>0</v>
      </c>
      <c r="I49" s="126" t="e">
        <f>MEI!Y48</f>
        <v>#REF!</v>
      </c>
      <c r="J49" s="222" t="b">
        <f>IF(LEFT(MEI!L48,1)="V",MEI!R48+MEI!U48)</f>
        <v>0</v>
      </c>
      <c r="K49" s="241">
        <f>MEI!Z48</f>
        <v>0</v>
      </c>
      <c r="L49" s="242">
        <f>MEI!AB48</f>
        <v>0</v>
      </c>
    </row>
    <row r="50" spans="1:12" ht="12.75" customHeight="1" x14ac:dyDescent="0.2">
      <c r="A50" s="717"/>
      <c r="B50" s="160">
        <f>MEI!R49</f>
        <v>0</v>
      </c>
      <c r="C50" s="124">
        <f>MEI!S49</f>
        <v>0</v>
      </c>
      <c r="D50" s="176" t="e">
        <f>MEI!T49</f>
        <v>#REF!</v>
      </c>
      <c r="E50" s="120">
        <f>MEI!U49</f>
        <v>0</v>
      </c>
      <c r="F50" s="123">
        <f>MEI!V49</f>
        <v>0</v>
      </c>
      <c r="G50" s="123">
        <f>MEI!W49</f>
        <v>0</v>
      </c>
      <c r="H50" s="125">
        <f>MEI!X49</f>
        <v>0</v>
      </c>
      <c r="I50" s="126" t="e">
        <f>MEI!Y49</f>
        <v>#REF!</v>
      </c>
      <c r="J50" s="222" t="b">
        <f>IF(LEFT(MEI!L49,1)="V",MEI!R49+MEI!U49)</f>
        <v>0</v>
      </c>
      <c r="K50" s="241">
        <f>MEI!Z49</f>
        <v>0</v>
      </c>
      <c r="L50" s="242">
        <f>MEI!AB49</f>
        <v>0</v>
      </c>
    </row>
    <row r="51" spans="1:12" ht="13.5" customHeight="1" thickBot="1" x14ac:dyDescent="0.25">
      <c r="A51" s="718"/>
      <c r="B51" s="161">
        <f>MEI!R50</f>
        <v>0</v>
      </c>
      <c r="C51" s="131">
        <f>MEI!S50</f>
        <v>0</v>
      </c>
      <c r="D51" s="178" t="e">
        <f>MEI!T50</f>
        <v>#REF!</v>
      </c>
      <c r="E51" s="127">
        <f>MEI!U50</f>
        <v>0</v>
      </c>
      <c r="F51" s="130">
        <f>MEI!V50</f>
        <v>0</v>
      </c>
      <c r="G51" s="130">
        <f>MEI!W50</f>
        <v>0</v>
      </c>
      <c r="H51" s="132">
        <f>MEI!X50</f>
        <v>0</v>
      </c>
      <c r="I51" s="133" t="e">
        <f>MEI!Y50</f>
        <v>#REF!</v>
      </c>
      <c r="J51" s="224" t="b">
        <f>IF(LEFT(MEI!L50,1)="V",MEI!R50+MEI!U50)</f>
        <v>0</v>
      </c>
      <c r="K51" s="243">
        <f>MEI!Z50</f>
        <v>0</v>
      </c>
      <c r="L51" s="244">
        <f>MEI!AB50</f>
        <v>0</v>
      </c>
    </row>
    <row r="52" spans="1:12" ht="12.75" customHeight="1" x14ac:dyDescent="0.2">
      <c r="A52" s="716">
        <f>MEI!B51</f>
        <v>42864</v>
      </c>
      <c r="B52" s="169">
        <f>MEI!R51</f>
        <v>0</v>
      </c>
      <c r="C52" s="138">
        <f>MEI!S51</f>
        <v>0</v>
      </c>
      <c r="D52" s="179" t="e">
        <f>MEI!T51</f>
        <v>#REF!</v>
      </c>
      <c r="E52" s="134">
        <f>MEI!U51</f>
        <v>0</v>
      </c>
      <c r="F52" s="137">
        <f>MEI!V51</f>
        <v>0</v>
      </c>
      <c r="G52" s="137">
        <f>MEI!W51</f>
        <v>0</v>
      </c>
      <c r="H52" s="139">
        <f>MEI!X51</f>
        <v>0</v>
      </c>
      <c r="I52" s="140" t="e">
        <f>MEI!Y51</f>
        <v>#REF!</v>
      </c>
      <c r="J52" s="221" t="b">
        <f>IF(LEFT(MEI!L51,1)="V",MEI!R51+MEI!U51)</f>
        <v>0</v>
      </c>
      <c r="K52" s="247">
        <f>MEI!Z51</f>
        <v>0</v>
      </c>
      <c r="L52" s="248">
        <f>MEI!AB51</f>
        <v>0</v>
      </c>
    </row>
    <row r="53" spans="1:12" ht="12.75" customHeight="1" x14ac:dyDescent="0.2">
      <c r="A53" s="717"/>
      <c r="B53" s="160">
        <f>MEI!R52</f>
        <v>0</v>
      </c>
      <c r="C53" s="124">
        <f>MEI!S52</f>
        <v>0</v>
      </c>
      <c r="D53" s="176" t="e">
        <f>MEI!T52</f>
        <v>#REF!</v>
      </c>
      <c r="E53" s="120">
        <f>MEI!U52</f>
        <v>0</v>
      </c>
      <c r="F53" s="123">
        <f>MEI!V52</f>
        <v>0</v>
      </c>
      <c r="G53" s="123">
        <f>MEI!W52</f>
        <v>0</v>
      </c>
      <c r="H53" s="125">
        <f>MEI!X52</f>
        <v>0</v>
      </c>
      <c r="I53" s="126" t="e">
        <f>MEI!Y52</f>
        <v>#REF!</v>
      </c>
      <c r="J53" s="222" t="b">
        <f>IF(LEFT(MEI!L52,1)="V",MEI!R52+MEI!U52)</f>
        <v>0</v>
      </c>
      <c r="K53" s="241">
        <f>MEI!Z52</f>
        <v>0</v>
      </c>
      <c r="L53" s="242">
        <f>MEI!AB52</f>
        <v>0</v>
      </c>
    </row>
    <row r="54" spans="1:12" ht="12.75" customHeight="1" x14ac:dyDescent="0.2">
      <c r="A54" s="717"/>
      <c r="B54" s="160">
        <f>MEI!R53</f>
        <v>0</v>
      </c>
      <c r="C54" s="124">
        <f>MEI!S53</f>
        <v>0</v>
      </c>
      <c r="D54" s="176" t="e">
        <f>MEI!T53</f>
        <v>#REF!</v>
      </c>
      <c r="E54" s="120">
        <f>MEI!U53</f>
        <v>0</v>
      </c>
      <c r="F54" s="123">
        <f>MEI!V53</f>
        <v>0</v>
      </c>
      <c r="G54" s="123">
        <f>MEI!W53</f>
        <v>0</v>
      </c>
      <c r="H54" s="125">
        <f>MEI!X53</f>
        <v>0</v>
      </c>
      <c r="I54" s="126" t="e">
        <f>MEI!Y53</f>
        <v>#REF!</v>
      </c>
      <c r="J54" s="222" t="b">
        <f>IF(LEFT(MEI!L53,1)="V",MEI!R53+MEI!U53)</f>
        <v>0</v>
      </c>
      <c r="K54" s="241">
        <f>MEI!Z53</f>
        <v>0</v>
      </c>
      <c r="L54" s="242">
        <f>MEI!AB53</f>
        <v>0</v>
      </c>
    </row>
    <row r="55" spans="1:12" ht="12.75" customHeight="1" x14ac:dyDescent="0.2">
      <c r="A55" s="717"/>
      <c r="B55" s="160">
        <f>MEI!R54</f>
        <v>0</v>
      </c>
      <c r="C55" s="124">
        <f>MEI!S54</f>
        <v>0</v>
      </c>
      <c r="D55" s="176" t="e">
        <f>MEI!T54</f>
        <v>#REF!</v>
      </c>
      <c r="E55" s="120">
        <f>MEI!U54</f>
        <v>0</v>
      </c>
      <c r="F55" s="123">
        <f>MEI!V54</f>
        <v>0</v>
      </c>
      <c r="G55" s="123">
        <f>MEI!W54</f>
        <v>0</v>
      </c>
      <c r="H55" s="125">
        <f>MEI!X54</f>
        <v>0</v>
      </c>
      <c r="I55" s="126" t="e">
        <f>MEI!Y54</f>
        <v>#REF!</v>
      </c>
      <c r="J55" s="222" t="b">
        <f>IF(LEFT(MEI!L54,1)="V",MEI!R54+MEI!U54)</f>
        <v>0</v>
      </c>
      <c r="K55" s="241">
        <f>MEI!Z54</f>
        <v>0</v>
      </c>
      <c r="L55" s="242">
        <f>MEI!AB54</f>
        <v>0</v>
      </c>
    </row>
    <row r="56" spans="1:12" ht="13.5" customHeight="1" thickBot="1" x14ac:dyDescent="0.25">
      <c r="A56" s="718"/>
      <c r="B56" s="168">
        <f>MEI!R55</f>
        <v>0</v>
      </c>
      <c r="C56" s="145">
        <f>MEI!S55</f>
        <v>0</v>
      </c>
      <c r="D56" s="177" t="e">
        <f>MEI!T55</f>
        <v>#REF!</v>
      </c>
      <c r="E56" s="141">
        <f>MEI!U55</f>
        <v>0</v>
      </c>
      <c r="F56" s="144">
        <f>MEI!V55</f>
        <v>0</v>
      </c>
      <c r="G56" s="144">
        <f>MEI!W55</f>
        <v>0</v>
      </c>
      <c r="H56" s="146">
        <f>MEI!X55</f>
        <v>0</v>
      </c>
      <c r="I56" s="147" t="e">
        <f>MEI!Y55</f>
        <v>#REF!</v>
      </c>
      <c r="J56" s="224" t="b">
        <f>IF(LEFT(MEI!L55,1)="V",MEI!R55+MEI!U55)</f>
        <v>0</v>
      </c>
      <c r="K56" s="245">
        <f>MEI!Z55</f>
        <v>0</v>
      </c>
      <c r="L56" s="246">
        <f>MEI!AB55</f>
        <v>0</v>
      </c>
    </row>
    <row r="57" spans="1:12" ht="12.75" customHeight="1" x14ac:dyDescent="0.2">
      <c r="A57" s="716">
        <f>MEI!B56</f>
        <v>42865</v>
      </c>
      <c r="B57" s="159">
        <f>MEI!R56</f>
        <v>0</v>
      </c>
      <c r="C57" s="117">
        <f>MEI!S56</f>
        <v>0</v>
      </c>
      <c r="D57" s="175" t="e">
        <f>MEI!T56</f>
        <v>#REF!</v>
      </c>
      <c r="E57" s="113">
        <f>MEI!U56</f>
        <v>0</v>
      </c>
      <c r="F57" s="116">
        <f>MEI!V56</f>
        <v>0</v>
      </c>
      <c r="G57" s="116">
        <f>MEI!W56</f>
        <v>0</v>
      </c>
      <c r="H57" s="118">
        <f>MEI!X56</f>
        <v>0</v>
      </c>
      <c r="I57" s="119" t="e">
        <f>MEI!Y56</f>
        <v>#REF!</v>
      </c>
      <c r="J57" s="225" t="b">
        <f>IF(LEFT(MEI!L56,1)="V",MEI!R56+MEI!U56)</f>
        <v>0</v>
      </c>
      <c r="K57" s="239">
        <f>MEI!Z56</f>
        <v>0</v>
      </c>
      <c r="L57" s="240">
        <f>MEI!AB56</f>
        <v>0</v>
      </c>
    </row>
    <row r="58" spans="1:12" ht="12.75" customHeight="1" x14ac:dyDescent="0.2">
      <c r="A58" s="717"/>
      <c r="B58" s="160">
        <f>MEI!R57</f>
        <v>0</v>
      </c>
      <c r="C58" s="124">
        <f>MEI!S57</f>
        <v>0</v>
      </c>
      <c r="D58" s="176" t="e">
        <f>MEI!T57</f>
        <v>#REF!</v>
      </c>
      <c r="E58" s="120">
        <f>MEI!U57</f>
        <v>0</v>
      </c>
      <c r="F58" s="123">
        <f>MEI!V57</f>
        <v>0</v>
      </c>
      <c r="G58" s="123">
        <f>MEI!W57</f>
        <v>0</v>
      </c>
      <c r="H58" s="125">
        <f>MEI!X57</f>
        <v>0</v>
      </c>
      <c r="I58" s="126" t="e">
        <f>MEI!Y57</f>
        <v>#REF!</v>
      </c>
      <c r="J58" s="222" t="b">
        <f>IF(LEFT(MEI!L57,1)="V",MEI!R57+MEI!U57)</f>
        <v>0</v>
      </c>
      <c r="K58" s="241">
        <f>MEI!Z57</f>
        <v>0</v>
      </c>
      <c r="L58" s="242">
        <f>MEI!AB57</f>
        <v>0</v>
      </c>
    </row>
    <row r="59" spans="1:12" ht="12.75" customHeight="1" x14ac:dyDescent="0.2">
      <c r="A59" s="717"/>
      <c r="B59" s="160">
        <f>MEI!R58</f>
        <v>0</v>
      </c>
      <c r="C59" s="124">
        <f>MEI!S58</f>
        <v>0</v>
      </c>
      <c r="D59" s="176" t="e">
        <f>MEI!T58</f>
        <v>#REF!</v>
      </c>
      <c r="E59" s="120">
        <f>MEI!U58</f>
        <v>0</v>
      </c>
      <c r="F59" s="123">
        <f>MEI!V58</f>
        <v>0</v>
      </c>
      <c r="G59" s="123">
        <f>MEI!W58</f>
        <v>0</v>
      </c>
      <c r="H59" s="125">
        <f>MEI!X58</f>
        <v>0</v>
      </c>
      <c r="I59" s="126" t="e">
        <f>MEI!Y58</f>
        <v>#REF!</v>
      </c>
      <c r="J59" s="222" t="b">
        <f>IF(LEFT(MEI!L58,1)="V",MEI!R58+MEI!U58)</f>
        <v>0</v>
      </c>
      <c r="K59" s="241">
        <f>MEI!Z58</f>
        <v>0</v>
      </c>
      <c r="L59" s="242">
        <f>MEI!AB58</f>
        <v>0</v>
      </c>
    </row>
    <row r="60" spans="1:12" ht="12.75" customHeight="1" x14ac:dyDescent="0.2">
      <c r="A60" s="717"/>
      <c r="B60" s="160">
        <f>MEI!R59</f>
        <v>0</v>
      </c>
      <c r="C60" s="124">
        <f>MEI!S59</f>
        <v>0</v>
      </c>
      <c r="D60" s="176" t="e">
        <f>MEI!T59</f>
        <v>#REF!</v>
      </c>
      <c r="E60" s="120">
        <f>MEI!U59</f>
        <v>0</v>
      </c>
      <c r="F60" s="123">
        <f>MEI!V59</f>
        <v>0</v>
      </c>
      <c r="G60" s="123">
        <f>MEI!W59</f>
        <v>0</v>
      </c>
      <c r="H60" s="125">
        <f>MEI!X59</f>
        <v>0</v>
      </c>
      <c r="I60" s="126" t="e">
        <f>MEI!Y59</f>
        <v>#REF!</v>
      </c>
      <c r="J60" s="222" t="b">
        <f>IF(LEFT(MEI!L59,1)="V",MEI!R59+MEI!U59)</f>
        <v>0</v>
      </c>
      <c r="K60" s="241">
        <f>MEI!Z59</f>
        <v>0</v>
      </c>
      <c r="L60" s="242">
        <f>MEI!AB59</f>
        <v>0</v>
      </c>
    </row>
    <row r="61" spans="1:12" ht="13.5" customHeight="1" thickBot="1" x14ac:dyDescent="0.25">
      <c r="A61" s="718"/>
      <c r="B61" s="161">
        <f>MEI!R60</f>
        <v>0</v>
      </c>
      <c r="C61" s="131">
        <f>MEI!S60</f>
        <v>0</v>
      </c>
      <c r="D61" s="178" t="e">
        <f>MEI!T60</f>
        <v>#REF!</v>
      </c>
      <c r="E61" s="127">
        <f>MEI!U60</f>
        <v>0</v>
      </c>
      <c r="F61" s="130">
        <f>MEI!V60</f>
        <v>0</v>
      </c>
      <c r="G61" s="130">
        <f>MEI!W60</f>
        <v>0</v>
      </c>
      <c r="H61" s="132">
        <f>MEI!X60</f>
        <v>0</v>
      </c>
      <c r="I61" s="133" t="e">
        <f>MEI!Y60</f>
        <v>#REF!</v>
      </c>
      <c r="J61" s="223" t="b">
        <f>IF(LEFT(MEI!L60,1)="V",MEI!R60+MEI!U60)</f>
        <v>0</v>
      </c>
      <c r="K61" s="243">
        <f>MEI!Z60</f>
        <v>0</v>
      </c>
      <c r="L61" s="244">
        <f>MEI!AB60</f>
        <v>0</v>
      </c>
    </row>
    <row r="62" spans="1:12" ht="12.75" customHeight="1" x14ac:dyDescent="0.2">
      <c r="A62" s="716">
        <f>MEI!B61</f>
        <v>42866</v>
      </c>
      <c r="B62" s="169">
        <f>MEI!R61</f>
        <v>0</v>
      </c>
      <c r="C62" s="138">
        <f>MEI!S61</f>
        <v>0</v>
      </c>
      <c r="D62" s="179" t="e">
        <f>MEI!T61</f>
        <v>#REF!</v>
      </c>
      <c r="E62" s="134">
        <f>MEI!U61</f>
        <v>0</v>
      </c>
      <c r="F62" s="137">
        <f>MEI!V61</f>
        <v>0</v>
      </c>
      <c r="G62" s="137">
        <f>MEI!W61</f>
        <v>0</v>
      </c>
      <c r="H62" s="139">
        <f>MEI!X61</f>
        <v>0</v>
      </c>
      <c r="I62" s="140" t="e">
        <f>MEI!Y61</f>
        <v>#REF!</v>
      </c>
      <c r="J62" s="221" t="b">
        <f>IF(LEFT(MEI!L61,1)="V",MEI!R61+MEI!U61)</f>
        <v>0</v>
      </c>
      <c r="K62" s="247">
        <f>MEI!Z61</f>
        <v>0</v>
      </c>
      <c r="L62" s="248">
        <f>MEI!AB61</f>
        <v>0</v>
      </c>
    </row>
    <row r="63" spans="1:12" ht="12.75" customHeight="1" x14ac:dyDescent="0.2">
      <c r="A63" s="717"/>
      <c r="B63" s="160">
        <f>MEI!R62</f>
        <v>0</v>
      </c>
      <c r="C63" s="124">
        <f>MEI!S62</f>
        <v>0</v>
      </c>
      <c r="D63" s="176" t="e">
        <f>MEI!T62</f>
        <v>#REF!</v>
      </c>
      <c r="E63" s="120">
        <f>MEI!U62</f>
        <v>0</v>
      </c>
      <c r="F63" s="123">
        <f>MEI!V62</f>
        <v>0</v>
      </c>
      <c r="G63" s="123">
        <f>MEI!W62</f>
        <v>0</v>
      </c>
      <c r="H63" s="125">
        <f>MEI!X62</f>
        <v>0</v>
      </c>
      <c r="I63" s="126" t="e">
        <f>MEI!Y62</f>
        <v>#REF!</v>
      </c>
      <c r="J63" s="222" t="b">
        <f>IF(LEFT(MEI!L62,1)="V",MEI!R62+MEI!U62)</f>
        <v>0</v>
      </c>
      <c r="K63" s="241">
        <f>MEI!Z62</f>
        <v>0</v>
      </c>
      <c r="L63" s="242">
        <f>MEI!AB62</f>
        <v>0</v>
      </c>
    </row>
    <row r="64" spans="1:12" ht="12.75" customHeight="1" x14ac:dyDescent="0.2">
      <c r="A64" s="717"/>
      <c r="B64" s="160">
        <f>MEI!R63</f>
        <v>0</v>
      </c>
      <c r="C64" s="124">
        <f>MEI!S63</f>
        <v>0</v>
      </c>
      <c r="D64" s="176" t="e">
        <f>MEI!T63</f>
        <v>#REF!</v>
      </c>
      <c r="E64" s="120">
        <f>MEI!U63</f>
        <v>0</v>
      </c>
      <c r="F64" s="123">
        <f>MEI!V63</f>
        <v>0</v>
      </c>
      <c r="G64" s="123">
        <f>MEI!W63</f>
        <v>0</v>
      </c>
      <c r="H64" s="125">
        <f>MEI!X63</f>
        <v>0</v>
      </c>
      <c r="I64" s="126" t="e">
        <f>MEI!Y63</f>
        <v>#REF!</v>
      </c>
      <c r="J64" s="222" t="b">
        <f>IF(LEFT(MEI!L63,1)="V",MEI!R63+MEI!U63)</f>
        <v>0</v>
      </c>
      <c r="K64" s="241">
        <f>MEI!Z63</f>
        <v>0</v>
      </c>
      <c r="L64" s="242">
        <f>MEI!AB63</f>
        <v>0</v>
      </c>
    </row>
    <row r="65" spans="1:12" ht="12.75" customHeight="1" x14ac:dyDescent="0.2">
      <c r="A65" s="717"/>
      <c r="B65" s="160">
        <f>MEI!R64</f>
        <v>0</v>
      </c>
      <c r="C65" s="124">
        <f>MEI!S64</f>
        <v>0</v>
      </c>
      <c r="D65" s="176" t="e">
        <f>MEI!T64</f>
        <v>#REF!</v>
      </c>
      <c r="E65" s="120">
        <f>MEI!U64</f>
        <v>0</v>
      </c>
      <c r="F65" s="123">
        <f>MEI!V64</f>
        <v>0</v>
      </c>
      <c r="G65" s="123">
        <f>MEI!W64</f>
        <v>0</v>
      </c>
      <c r="H65" s="125">
        <f>MEI!X64</f>
        <v>0</v>
      </c>
      <c r="I65" s="126" t="e">
        <f>MEI!Y64</f>
        <v>#REF!</v>
      </c>
      <c r="J65" s="222" t="b">
        <f>IF(LEFT(MEI!L64,1)="V",MEI!R64+MEI!U64)</f>
        <v>0</v>
      </c>
      <c r="K65" s="241">
        <f>MEI!Z64</f>
        <v>0</v>
      </c>
      <c r="L65" s="242">
        <f>MEI!AB64</f>
        <v>0</v>
      </c>
    </row>
    <row r="66" spans="1:12" ht="13.5" customHeight="1" thickBot="1" x14ac:dyDescent="0.25">
      <c r="A66" s="718"/>
      <c r="B66" s="168">
        <f>MEI!R65</f>
        <v>0</v>
      </c>
      <c r="C66" s="145">
        <f>MEI!S65</f>
        <v>0</v>
      </c>
      <c r="D66" s="177" t="e">
        <f>MEI!T65</f>
        <v>#REF!</v>
      </c>
      <c r="E66" s="141">
        <f>MEI!U65</f>
        <v>0</v>
      </c>
      <c r="F66" s="144">
        <f>MEI!V65</f>
        <v>0</v>
      </c>
      <c r="G66" s="144">
        <f>MEI!W65</f>
        <v>0</v>
      </c>
      <c r="H66" s="146">
        <f>MEI!X65</f>
        <v>0</v>
      </c>
      <c r="I66" s="147" t="e">
        <f>MEI!Y65</f>
        <v>#REF!</v>
      </c>
      <c r="J66" s="224" t="b">
        <f>IF(LEFT(MEI!L65,1)="V",MEI!R65+MEI!U65)</f>
        <v>0</v>
      </c>
      <c r="K66" s="245">
        <f>MEI!Z65</f>
        <v>0</v>
      </c>
      <c r="L66" s="246">
        <f>MEI!AB65</f>
        <v>0</v>
      </c>
    </row>
    <row r="67" spans="1:12" ht="12.75" customHeight="1" x14ac:dyDescent="0.2">
      <c r="A67" s="716">
        <f>MEI!B66</f>
        <v>42867</v>
      </c>
      <c r="B67" s="159">
        <f>MEI!R66</f>
        <v>0</v>
      </c>
      <c r="C67" s="117">
        <f>MEI!S66</f>
        <v>0</v>
      </c>
      <c r="D67" s="175" t="e">
        <f>MEI!T66</f>
        <v>#REF!</v>
      </c>
      <c r="E67" s="113">
        <f>MEI!U66</f>
        <v>0</v>
      </c>
      <c r="F67" s="116">
        <f>MEI!V66</f>
        <v>0</v>
      </c>
      <c r="G67" s="116">
        <f>MEI!W66</f>
        <v>0</v>
      </c>
      <c r="H67" s="118">
        <f>MEI!X66</f>
        <v>0</v>
      </c>
      <c r="I67" s="119" t="e">
        <f>MEI!Y66</f>
        <v>#REF!</v>
      </c>
      <c r="J67" s="225" t="b">
        <f>IF(LEFT(MEI!L66,1)="V",MEI!R66+MEI!U66)</f>
        <v>0</v>
      </c>
      <c r="K67" s="239">
        <f>MEI!Z66</f>
        <v>0</v>
      </c>
      <c r="L67" s="240">
        <f>MEI!AB66</f>
        <v>0</v>
      </c>
    </row>
    <row r="68" spans="1:12" ht="12.75" customHeight="1" x14ac:dyDescent="0.2">
      <c r="A68" s="717"/>
      <c r="B68" s="160">
        <f>MEI!R67</f>
        <v>0</v>
      </c>
      <c r="C68" s="124">
        <f>MEI!S67</f>
        <v>0</v>
      </c>
      <c r="D68" s="176" t="e">
        <f>MEI!T67</f>
        <v>#REF!</v>
      </c>
      <c r="E68" s="120">
        <f>MEI!U67</f>
        <v>0</v>
      </c>
      <c r="F68" s="123">
        <f>MEI!V67</f>
        <v>0</v>
      </c>
      <c r="G68" s="123">
        <f>MEI!W67</f>
        <v>0</v>
      </c>
      <c r="H68" s="125">
        <f>MEI!X67</f>
        <v>0</v>
      </c>
      <c r="I68" s="126" t="e">
        <f>MEI!Y67</f>
        <v>#REF!</v>
      </c>
      <c r="J68" s="222" t="b">
        <f>IF(LEFT(MEI!L67,1)="V",MEI!R67+MEI!U67)</f>
        <v>0</v>
      </c>
      <c r="K68" s="241">
        <f>MEI!Z67</f>
        <v>0</v>
      </c>
      <c r="L68" s="242">
        <f>MEI!AB67</f>
        <v>0</v>
      </c>
    </row>
    <row r="69" spans="1:12" ht="12.75" customHeight="1" x14ac:dyDescent="0.2">
      <c r="A69" s="717"/>
      <c r="B69" s="160">
        <f>MEI!R68</f>
        <v>0</v>
      </c>
      <c r="C69" s="124">
        <f>MEI!S68</f>
        <v>0</v>
      </c>
      <c r="D69" s="176" t="e">
        <f>MEI!T68</f>
        <v>#REF!</v>
      </c>
      <c r="E69" s="120">
        <f>MEI!U68</f>
        <v>0</v>
      </c>
      <c r="F69" s="123">
        <f>MEI!V68</f>
        <v>0</v>
      </c>
      <c r="G69" s="123">
        <f>MEI!W68</f>
        <v>0</v>
      </c>
      <c r="H69" s="125">
        <f>MEI!X68</f>
        <v>0</v>
      </c>
      <c r="I69" s="126" t="e">
        <f>MEI!Y68</f>
        <v>#REF!</v>
      </c>
      <c r="J69" s="222" t="b">
        <f>IF(LEFT(MEI!L68,1)="V",MEI!R68+MEI!U68)</f>
        <v>0</v>
      </c>
      <c r="K69" s="241">
        <f>MEI!Z68</f>
        <v>0</v>
      </c>
      <c r="L69" s="242">
        <f>MEI!AB68</f>
        <v>0</v>
      </c>
    </row>
    <row r="70" spans="1:12" ht="12.75" customHeight="1" x14ac:dyDescent="0.2">
      <c r="A70" s="717"/>
      <c r="B70" s="160">
        <f>MEI!R69</f>
        <v>0</v>
      </c>
      <c r="C70" s="124">
        <f>MEI!S69</f>
        <v>0</v>
      </c>
      <c r="D70" s="176" t="e">
        <f>MEI!T69</f>
        <v>#REF!</v>
      </c>
      <c r="E70" s="120">
        <f>MEI!U69</f>
        <v>0</v>
      </c>
      <c r="F70" s="123">
        <f>MEI!V69</f>
        <v>0</v>
      </c>
      <c r="G70" s="123">
        <f>MEI!W69</f>
        <v>0</v>
      </c>
      <c r="H70" s="125">
        <f>MEI!X69</f>
        <v>0</v>
      </c>
      <c r="I70" s="126" t="e">
        <f>MEI!Y69</f>
        <v>#REF!</v>
      </c>
      <c r="J70" s="222" t="b">
        <f>IF(LEFT(MEI!L69,1)="V",MEI!R69+MEI!U69)</f>
        <v>0</v>
      </c>
      <c r="K70" s="241">
        <f>MEI!Z69</f>
        <v>0</v>
      </c>
      <c r="L70" s="242">
        <f>MEI!AB69</f>
        <v>0</v>
      </c>
    </row>
    <row r="71" spans="1:12" ht="13.5" customHeight="1" thickBot="1" x14ac:dyDescent="0.25">
      <c r="A71" s="718"/>
      <c r="B71" s="161">
        <f>MEI!R70</f>
        <v>0</v>
      </c>
      <c r="C71" s="131">
        <f>MEI!S70</f>
        <v>0</v>
      </c>
      <c r="D71" s="178" t="e">
        <f>MEI!T70</f>
        <v>#REF!</v>
      </c>
      <c r="E71" s="127">
        <f>MEI!U70</f>
        <v>0</v>
      </c>
      <c r="F71" s="130">
        <f>MEI!V70</f>
        <v>0</v>
      </c>
      <c r="G71" s="130">
        <f>MEI!W70</f>
        <v>0</v>
      </c>
      <c r="H71" s="132">
        <f>MEI!X70</f>
        <v>0</v>
      </c>
      <c r="I71" s="133" t="e">
        <f>MEI!Y70</f>
        <v>#REF!</v>
      </c>
      <c r="J71" s="223" t="b">
        <f>IF(LEFT(MEI!L70,1)="V",MEI!R70+MEI!U70)</f>
        <v>0</v>
      </c>
      <c r="K71" s="243">
        <f>MEI!Z70</f>
        <v>0</v>
      </c>
      <c r="L71" s="244">
        <f>MEI!AB70</f>
        <v>0</v>
      </c>
    </row>
    <row r="72" spans="1:12" ht="12.75" customHeight="1" x14ac:dyDescent="0.2">
      <c r="A72" s="716">
        <f>MEI!B71</f>
        <v>42868</v>
      </c>
      <c r="B72" s="169">
        <f>MEI!R71</f>
        <v>0</v>
      </c>
      <c r="C72" s="138">
        <f>MEI!S71</f>
        <v>0</v>
      </c>
      <c r="D72" s="179" t="e">
        <f>MEI!T71</f>
        <v>#REF!</v>
      </c>
      <c r="E72" s="134">
        <f>MEI!U71</f>
        <v>0</v>
      </c>
      <c r="F72" s="137">
        <f>MEI!V71</f>
        <v>0</v>
      </c>
      <c r="G72" s="137">
        <f>MEI!W71</f>
        <v>0</v>
      </c>
      <c r="H72" s="139">
        <f>MEI!X71</f>
        <v>0</v>
      </c>
      <c r="I72" s="140" t="e">
        <f>MEI!Y71</f>
        <v>#REF!</v>
      </c>
      <c r="J72" s="221" t="b">
        <f>IF(LEFT(MEI!L71,1)="V",MEI!R71+MEI!U71)</f>
        <v>0</v>
      </c>
      <c r="K72" s="239">
        <f>MEI!Z71</f>
        <v>0</v>
      </c>
      <c r="L72" s="240">
        <f>MEI!AB71</f>
        <v>0</v>
      </c>
    </row>
    <row r="73" spans="1:12" ht="12.75" customHeight="1" x14ac:dyDescent="0.2">
      <c r="A73" s="717"/>
      <c r="B73" s="160">
        <f>MEI!R72</f>
        <v>0</v>
      </c>
      <c r="C73" s="124">
        <f>MEI!S72</f>
        <v>0</v>
      </c>
      <c r="D73" s="176" t="e">
        <f>MEI!T72</f>
        <v>#REF!</v>
      </c>
      <c r="E73" s="120">
        <f>MEI!U72</f>
        <v>0</v>
      </c>
      <c r="F73" s="123">
        <f>MEI!V72</f>
        <v>0</v>
      </c>
      <c r="G73" s="123">
        <f>MEI!W72</f>
        <v>0</v>
      </c>
      <c r="H73" s="125">
        <f>MEI!X72</f>
        <v>0</v>
      </c>
      <c r="I73" s="126" t="e">
        <f>MEI!Y72</f>
        <v>#REF!</v>
      </c>
      <c r="J73" s="222" t="b">
        <f>IF(LEFT(MEI!L72,1)="V",MEI!R72+MEI!U72)</f>
        <v>0</v>
      </c>
      <c r="K73" s="241">
        <f>MEI!Z72</f>
        <v>0</v>
      </c>
      <c r="L73" s="242">
        <f>MEI!AB72</f>
        <v>0</v>
      </c>
    </row>
    <row r="74" spans="1:12" ht="12.75" customHeight="1" x14ac:dyDescent="0.2">
      <c r="A74" s="717"/>
      <c r="B74" s="160">
        <f>MEI!R73</f>
        <v>0</v>
      </c>
      <c r="C74" s="124">
        <f>MEI!S73</f>
        <v>0</v>
      </c>
      <c r="D74" s="176" t="e">
        <f>MEI!T73</f>
        <v>#REF!</v>
      </c>
      <c r="E74" s="120">
        <f>MEI!U73</f>
        <v>0</v>
      </c>
      <c r="F74" s="123">
        <f>MEI!V73</f>
        <v>0</v>
      </c>
      <c r="G74" s="123">
        <f>MEI!W73</f>
        <v>0</v>
      </c>
      <c r="H74" s="125">
        <f>MEI!X73</f>
        <v>0</v>
      </c>
      <c r="I74" s="126" t="e">
        <f>MEI!Y73</f>
        <v>#REF!</v>
      </c>
      <c r="J74" s="222" t="b">
        <f>IF(LEFT(MEI!L73,1)="V",MEI!R73+MEI!U73)</f>
        <v>0</v>
      </c>
      <c r="K74" s="241">
        <f>MEI!Z73</f>
        <v>0</v>
      </c>
      <c r="L74" s="242">
        <f>MEI!AB73</f>
        <v>0</v>
      </c>
    </row>
    <row r="75" spans="1:12" ht="12.75" customHeight="1" x14ac:dyDescent="0.2">
      <c r="A75" s="717"/>
      <c r="B75" s="160">
        <f>MEI!R74</f>
        <v>0</v>
      </c>
      <c r="C75" s="124">
        <f>MEI!S74</f>
        <v>0</v>
      </c>
      <c r="D75" s="176" t="e">
        <f>MEI!T74</f>
        <v>#REF!</v>
      </c>
      <c r="E75" s="120">
        <f>MEI!U74</f>
        <v>0</v>
      </c>
      <c r="F75" s="123">
        <f>MEI!V74</f>
        <v>0</v>
      </c>
      <c r="G75" s="123">
        <f>MEI!W74</f>
        <v>0</v>
      </c>
      <c r="H75" s="125">
        <f>MEI!X74</f>
        <v>0</v>
      </c>
      <c r="I75" s="126" t="e">
        <f>MEI!Y74</f>
        <v>#REF!</v>
      </c>
      <c r="J75" s="222" t="b">
        <f>IF(LEFT(MEI!L74,1)="V",MEI!R74+MEI!U74)</f>
        <v>0</v>
      </c>
      <c r="K75" s="241">
        <f>MEI!Z74</f>
        <v>0</v>
      </c>
      <c r="L75" s="242">
        <f>MEI!AB74</f>
        <v>0</v>
      </c>
    </row>
    <row r="76" spans="1:12" ht="13.5" customHeight="1" thickBot="1" x14ac:dyDescent="0.25">
      <c r="A76" s="718"/>
      <c r="B76" s="168">
        <f>MEI!R75</f>
        <v>0</v>
      </c>
      <c r="C76" s="145">
        <f>MEI!S75</f>
        <v>0</v>
      </c>
      <c r="D76" s="177" t="e">
        <f>MEI!T75</f>
        <v>#REF!</v>
      </c>
      <c r="E76" s="141">
        <f>MEI!U75</f>
        <v>0</v>
      </c>
      <c r="F76" s="144">
        <f>MEI!V75</f>
        <v>0</v>
      </c>
      <c r="G76" s="144">
        <f>MEI!W75</f>
        <v>0</v>
      </c>
      <c r="H76" s="146">
        <f>MEI!X75</f>
        <v>0</v>
      </c>
      <c r="I76" s="147" t="e">
        <f>MEI!Y75</f>
        <v>#REF!</v>
      </c>
      <c r="J76" s="224" t="b">
        <f>IF(LEFT(MEI!L75,1)="V",MEI!R75+MEI!U75)</f>
        <v>0</v>
      </c>
      <c r="K76" s="243">
        <f>MEI!Z75</f>
        <v>0</v>
      </c>
      <c r="L76" s="244">
        <f>MEI!AB75</f>
        <v>0</v>
      </c>
    </row>
    <row r="77" spans="1:12" ht="12.75" customHeight="1" x14ac:dyDescent="0.2">
      <c r="A77" s="716">
        <f>MEI!B76</f>
        <v>42869</v>
      </c>
      <c r="B77" s="159">
        <f>MEI!R76</f>
        <v>0</v>
      </c>
      <c r="C77" s="117">
        <f>MEI!S76</f>
        <v>0</v>
      </c>
      <c r="D77" s="175" t="e">
        <f>MEI!T76</f>
        <v>#REF!</v>
      </c>
      <c r="E77" s="113">
        <f>MEI!U76</f>
        <v>0</v>
      </c>
      <c r="F77" s="116">
        <f>MEI!V76</f>
        <v>0</v>
      </c>
      <c r="G77" s="116">
        <f>MEI!W76</f>
        <v>0</v>
      </c>
      <c r="H77" s="118">
        <f>MEI!X76</f>
        <v>0</v>
      </c>
      <c r="I77" s="119" t="e">
        <f>MEI!Y76</f>
        <v>#REF!</v>
      </c>
      <c r="J77" s="221" t="b">
        <f>IF(LEFT(MEI!L76,1)="V",MEI!R76+MEI!U76)</f>
        <v>0</v>
      </c>
      <c r="K77" s="239">
        <f>MEI!Z76</f>
        <v>0</v>
      </c>
      <c r="L77" s="240">
        <f>MEI!AB76</f>
        <v>0</v>
      </c>
    </row>
    <row r="78" spans="1:12" ht="12.75" customHeight="1" x14ac:dyDescent="0.2">
      <c r="A78" s="717"/>
      <c r="B78" s="160">
        <f>MEI!R77</f>
        <v>0</v>
      </c>
      <c r="C78" s="124">
        <f>MEI!S77</f>
        <v>0</v>
      </c>
      <c r="D78" s="176" t="e">
        <f>MEI!T77</f>
        <v>#REF!</v>
      </c>
      <c r="E78" s="120">
        <f>MEI!U77</f>
        <v>0</v>
      </c>
      <c r="F78" s="123">
        <f>MEI!V77</f>
        <v>0</v>
      </c>
      <c r="G78" s="123">
        <f>MEI!W77</f>
        <v>0</v>
      </c>
      <c r="H78" s="125">
        <f>MEI!X77</f>
        <v>0</v>
      </c>
      <c r="I78" s="126" t="e">
        <f>MEI!Y77</f>
        <v>#REF!</v>
      </c>
      <c r="J78" s="222" t="b">
        <f>IF(LEFT(MEI!L77,1)="V",MEI!R77+MEI!U77)</f>
        <v>0</v>
      </c>
      <c r="K78" s="241">
        <f>MEI!Z77</f>
        <v>0</v>
      </c>
      <c r="L78" s="242">
        <f>MEI!AB77</f>
        <v>0</v>
      </c>
    </row>
    <row r="79" spans="1:12" ht="12.75" customHeight="1" x14ac:dyDescent="0.2">
      <c r="A79" s="717"/>
      <c r="B79" s="160">
        <f>MEI!R78</f>
        <v>0</v>
      </c>
      <c r="C79" s="124">
        <f>MEI!S78</f>
        <v>0</v>
      </c>
      <c r="D79" s="176" t="e">
        <f>MEI!T78</f>
        <v>#REF!</v>
      </c>
      <c r="E79" s="120">
        <f>MEI!U78</f>
        <v>0</v>
      </c>
      <c r="F79" s="123">
        <f>MEI!V78</f>
        <v>0</v>
      </c>
      <c r="G79" s="123">
        <f>MEI!W78</f>
        <v>0</v>
      </c>
      <c r="H79" s="125">
        <f>MEI!X78</f>
        <v>0</v>
      </c>
      <c r="I79" s="126" t="e">
        <f>MEI!Y78</f>
        <v>#REF!</v>
      </c>
      <c r="J79" s="222" t="b">
        <f>IF(LEFT(MEI!L78,1)="V",MEI!R78+MEI!U78)</f>
        <v>0</v>
      </c>
      <c r="K79" s="241">
        <f>MEI!Z78</f>
        <v>0</v>
      </c>
      <c r="L79" s="242">
        <f>MEI!AB78</f>
        <v>0</v>
      </c>
    </row>
    <row r="80" spans="1:12" ht="12.75" customHeight="1" x14ac:dyDescent="0.2">
      <c r="A80" s="717"/>
      <c r="B80" s="160">
        <f>MEI!R79</f>
        <v>0</v>
      </c>
      <c r="C80" s="124">
        <f>MEI!S79</f>
        <v>0</v>
      </c>
      <c r="D80" s="176" t="e">
        <f>MEI!T79</f>
        <v>#REF!</v>
      </c>
      <c r="E80" s="120">
        <f>MEI!U79</f>
        <v>0</v>
      </c>
      <c r="F80" s="123">
        <f>MEI!V79</f>
        <v>0</v>
      </c>
      <c r="G80" s="123">
        <f>MEI!W79</f>
        <v>0</v>
      </c>
      <c r="H80" s="125">
        <f>MEI!X79</f>
        <v>0</v>
      </c>
      <c r="I80" s="126" t="e">
        <f>MEI!Y79</f>
        <v>#REF!</v>
      </c>
      <c r="J80" s="222" t="b">
        <f>IF(LEFT(MEI!L79,1)="V",MEI!R79+MEI!U79)</f>
        <v>0</v>
      </c>
      <c r="K80" s="241">
        <f>MEI!Z79</f>
        <v>0</v>
      </c>
      <c r="L80" s="242">
        <f>MEI!AB79</f>
        <v>0</v>
      </c>
    </row>
    <row r="81" spans="1:12" ht="13.5" customHeight="1" thickBot="1" x14ac:dyDescent="0.25">
      <c r="A81" s="718"/>
      <c r="B81" s="161">
        <f>MEI!R80</f>
        <v>0</v>
      </c>
      <c r="C81" s="131">
        <f>MEI!S80</f>
        <v>0</v>
      </c>
      <c r="D81" s="178" t="e">
        <f>MEI!T80</f>
        <v>#REF!</v>
      </c>
      <c r="E81" s="127">
        <f>MEI!U80</f>
        <v>0</v>
      </c>
      <c r="F81" s="130">
        <f>MEI!V80</f>
        <v>0</v>
      </c>
      <c r="G81" s="130">
        <f>MEI!W80</f>
        <v>0</v>
      </c>
      <c r="H81" s="132">
        <f>MEI!X80</f>
        <v>0</v>
      </c>
      <c r="I81" s="133" t="e">
        <f>MEI!Y80</f>
        <v>#REF!</v>
      </c>
      <c r="J81" s="224" t="b">
        <f>IF(LEFT(MEI!L80,1)="V",MEI!R80+MEI!U80)</f>
        <v>0</v>
      </c>
      <c r="K81" s="243">
        <f>MEI!Z80</f>
        <v>0</v>
      </c>
      <c r="L81" s="244">
        <f>MEI!AB80</f>
        <v>0</v>
      </c>
    </row>
    <row r="82" spans="1:12" ht="12.75" customHeight="1" x14ac:dyDescent="0.2">
      <c r="A82" s="716">
        <f>MEI!B81</f>
        <v>42870</v>
      </c>
      <c r="B82" s="169">
        <f>MEI!R81</f>
        <v>0</v>
      </c>
      <c r="C82" s="138">
        <f>MEI!S81</f>
        <v>0</v>
      </c>
      <c r="D82" s="179" t="e">
        <f>MEI!T81</f>
        <v>#REF!</v>
      </c>
      <c r="E82" s="134">
        <f>MEI!U81</f>
        <v>0</v>
      </c>
      <c r="F82" s="137">
        <f>MEI!V81</f>
        <v>0</v>
      </c>
      <c r="G82" s="137">
        <f>MEI!W81</f>
        <v>0</v>
      </c>
      <c r="H82" s="139">
        <f>MEI!X81</f>
        <v>0</v>
      </c>
      <c r="I82" s="140" t="e">
        <f>MEI!Y81</f>
        <v>#REF!</v>
      </c>
      <c r="J82" s="221" t="b">
        <f>IF(LEFT(MEI!L81,1)="V",MEI!R81+MEI!U81)</f>
        <v>0</v>
      </c>
      <c r="K82" s="239">
        <f>MEI!Z81</f>
        <v>0</v>
      </c>
      <c r="L82" s="240">
        <f>MEI!AB81</f>
        <v>0</v>
      </c>
    </row>
    <row r="83" spans="1:12" ht="12.75" customHeight="1" x14ac:dyDescent="0.2">
      <c r="A83" s="717"/>
      <c r="B83" s="160">
        <f>MEI!R82</f>
        <v>0</v>
      </c>
      <c r="C83" s="124">
        <f>MEI!S82</f>
        <v>0</v>
      </c>
      <c r="D83" s="176" t="e">
        <f>MEI!T82</f>
        <v>#REF!</v>
      </c>
      <c r="E83" s="120">
        <f>MEI!U82</f>
        <v>0</v>
      </c>
      <c r="F83" s="123">
        <f>MEI!V82</f>
        <v>0</v>
      </c>
      <c r="G83" s="123">
        <f>MEI!W82</f>
        <v>0</v>
      </c>
      <c r="H83" s="125">
        <f>MEI!X82</f>
        <v>0</v>
      </c>
      <c r="I83" s="126" t="e">
        <f>MEI!Y82</f>
        <v>#REF!</v>
      </c>
      <c r="J83" s="222" t="b">
        <f>IF(LEFT(MEI!L82,1)="V",MEI!R82+MEI!U82)</f>
        <v>0</v>
      </c>
      <c r="K83" s="241">
        <f>MEI!Z82</f>
        <v>0</v>
      </c>
      <c r="L83" s="242">
        <f>MEI!AB82</f>
        <v>0</v>
      </c>
    </row>
    <row r="84" spans="1:12" ht="12.75" customHeight="1" x14ac:dyDescent="0.2">
      <c r="A84" s="717"/>
      <c r="B84" s="160">
        <f>MEI!R83</f>
        <v>0</v>
      </c>
      <c r="C84" s="124">
        <f>MEI!S83</f>
        <v>0</v>
      </c>
      <c r="D84" s="176" t="e">
        <f>MEI!T83</f>
        <v>#REF!</v>
      </c>
      <c r="E84" s="120">
        <f>MEI!U83</f>
        <v>0</v>
      </c>
      <c r="F84" s="123">
        <f>MEI!V83</f>
        <v>0</v>
      </c>
      <c r="G84" s="123">
        <f>MEI!W83</f>
        <v>0</v>
      </c>
      <c r="H84" s="125">
        <f>MEI!X83</f>
        <v>0</v>
      </c>
      <c r="I84" s="126" t="e">
        <f>MEI!Y83</f>
        <v>#REF!</v>
      </c>
      <c r="J84" s="222" t="b">
        <f>IF(LEFT(MEI!L83,1)="V",MEI!R83+MEI!U83)</f>
        <v>0</v>
      </c>
      <c r="K84" s="241">
        <f>MEI!Z83</f>
        <v>0</v>
      </c>
      <c r="L84" s="242">
        <f>MEI!AB83</f>
        <v>0</v>
      </c>
    </row>
    <row r="85" spans="1:12" ht="12.75" customHeight="1" x14ac:dyDescent="0.2">
      <c r="A85" s="717"/>
      <c r="B85" s="160">
        <f>MEI!R84</f>
        <v>0</v>
      </c>
      <c r="C85" s="124">
        <f>MEI!S84</f>
        <v>0</v>
      </c>
      <c r="D85" s="176" t="e">
        <f>MEI!T84</f>
        <v>#REF!</v>
      </c>
      <c r="E85" s="120">
        <f>MEI!U84</f>
        <v>0</v>
      </c>
      <c r="F85" s="123">
        <f>MEI!V84</f>
        <v>0</v>
      </c>
      <c r="G85" s="123">
        <f>MEI!W84</f>
        <v>0</v>
      </c>
      <c r="H85" s="125">
        <f>MEI!X84</f>
        <v>0</v>
      </c>
      <c r="I85" s="126" t="e">
        <f>MEI!Y84</f>
        <v>#REF!</v>
      </c>
      <c r="J85" s="222" t="b">
        <f>IF(LEFT(MEI!L84,1)="V",MEI!R84+MEI!U84)</f>
        <v>0</v>
      </c>
      <c r="K85" s="241">
        <f>MEI!Z84</f>
        <v>0</v>
      </c>
      <c r="L85" s="242">
        <f>MEI!AB84</f>
        <v>0</v>
      </c>
    </row>
    <row r="86" spans="1:12" ht="13.5" customHeight="1" thickBot="1" x14ac:dyDescent="0.25">
      <c r="A86" s="718"/>
      <c r="B86" s="168">
        <f>MEI!R85</f>
        <v>0</v>
      </c>
      <c r="C86" s="145">
        <f>MEI!S85</f>
        <v>0</v>
      </c>
      <c r="D86" s="177" t="e">
        <f>MEI!T85</f>
        <v>#REF!</v>
      </c>
      <c r="E86" s="141">
        <f>MEI!U85</f>
        <v>0</v>
      </c>
      <c r="F86" s="144">
        <f>MEI!V85</f>
        <v>0</v>
      </c>
      <c r="G86" s="144">
        <f>MEI!W85</f>
        <v>0</v>
      </c>
      <c r="H86" s="146">
        <f>MEI!X85</f>
        <v>0</v>
      </c>
      <c r="I86" s="147" t="e">
        <f>MEI!Y85</f>
        <v>#REF!</v>
      </c>
      <c r="J86" s="224" t="b">
        <f>IF(LEFT(MEI!L85,1)="V",MEI!R85+MEI!U85)</f>
        <v>0</v>
      </c>
      <c r="K86" s="243">
        <f>MEI!Z85</f>
        <v>0</v>
      </c>
      <c r="L86" s="244">
        <f>MEI!AB85</f>
        <v>0</v>
      </c>
    </row>
    <row r="87" spans="1:12" ht="12.75" customHeight="1" x14ac:dyDescent="0.2">
      <c r="A87" s="716">
        <f>MEI!B86</f>
        <v>42871</v>
      </c>
      <c r="B87" s="159">
        <f>MEI!R86</f>
        <v>0</v>
      </c>
      <c r="C87" s="117">
        <f>MEI!S86</f>
        <v>0</v>
      </c>
      <c r="D87" s="175" t="e">
        <f>MEI!T86</f>
        <v>#REF!</v>
      </c>
      <c r="E87" s="113">
        <f>MEI!U86</f>
        <v>0</v>
      </c>
      <c r="F87" s="116">
        <f>MEI!V86</f>
        <v>0</v>
      </c>
      <c r="G87" s="116">
        <f>MEI!W86</f>
        <v>0</v>
      </c>
      <c r="H87" s="118">
        <f>MEI!X86</f>
        <v>0</v>
      </c>
      <c r="I87" s="119" t="e">
        <f>MEI!Y86</f>
        <v>#REF!</v>
      </c>
      <c r="J87" s="225" t="b">
        <f>IF(LEFT(MEI!L86,1)="V",MEI!R86+MEI!U86)</f>
        <v>0</v>
      </c>
      <c r="K87" s="247">
        <f>MEI!Z86</f>
        <v>0</v>
      </c>
      <c r="L87" s="248">
        <f>MEI!AB86</f>
        <v>0</v>
      </c>
    </row>
    <row r="88" spans="1:12" ht="12.75" customHeight="1" x14ac:dyDescent="0.2">
      <c r="A88" s="717"/>
      <c r="B88" s="160">
        <f>MEI!R87</f>
        <v>0</v>
      </c>
      <c r="C88" s="124">
        <f>MEI!S87</f>
        <v>0</v>
      </c>
      <c r="D88" s="176" t="e">
        <f>MEI!T87</f>
        <v>#REF!</v>
      </c>
      <c r="E88" s="120">
        <f>MEI!U87</f>
        <v>0</v>
      </c>
      <c r="F88" s="123">
        <f>MEI!V87</f>
        <v>0</v>
      </c>
      <c r="G88" s="123">
        <f>MEI!W87</f>
        <v>0</v>
      </c>
      <c r="H88" s="125">
        <f>MEI!X87</f>
        <v>0</v>
      </c>
      <c r="I88" s="126" t="e">
        <f>MEI!Y87</f>
        <v>#REF!</v>
      </c>
      <c r="J88" s="222" t="b">
        <f>IF(LEFT(MEI!L87,1)="V",MEI!R87+MEI!U87)</f>
        <v>0</v>
      </c>
      <c r="K88" s="241">
        <f>MEI!Z87</f>
        <v>0</v>
      </c>
      <c r="L88" s="242">
        <f>MEI!AB87</f>
        <v>0</v>
      </c>
    </row>
    <row r="89" spans="1:12" ht="12.75" customHeight="1" x14ac:dyDescent="0.2">
      <c r="A89" s="717"/>
      <c r="B89" s="160">
        <f>MEI!R88</f>
        <v>0</v>
      </c>
      <c r="C89" s="124">
        <f>MEI!S88</f>
        <v>0</v>
      </c>
      <c r="D89" s="176" t="e">
        <f>MEI!T88</f>
        <v>#REF!</v>
      </c>
      <c r="E89" s="120">
        <f>MEI!U88</f>
        <v>0</v>
      </c>
      <c r="F89" s="123">
        <f>MEI!V88</f>
        <v>0</v>
      </c>
      <c r="G89" s="123">
        <f>MEI!W88</f>
        <v>0</v>
      </c>
      <c r="H89" s="125">
        <f>MEI!X88</f>
        <v>0</v>
      </c>
      <c r="I89" s="126" t="e">
        <f>MEI!Y88</f>
        <v>#REF!</v>
      </c>
      <c r="J89" s="222" t="b">
        <f>IF(LEFT(MEI!L88,1)="V",MEI!R88+MEI!U88)</f>
        <v>0</v>
      </c>
      <c r="K89" s="241">
        <f>MEI!Z88</f>
        <v>0</v>
      </c>
      <c r="L89" s="242">
        <f>MEI!AB88</f>
        <v>0</v>
      </c>
    </row>
    <row r="90" spans="1:12" ht="12.75" customHeight="1" x14ac:dyDescent="0.2">
      <c r="A90" s="717"/>
      <c r="B90" s="160">
        <f>MEI!R89</f>
        <v>0</v>
      </c>
      <c r="C90" s="124">
        <f>MEI!S89</f>
        <v>0</v>
      </c>
      <c r="D90" s="176" t="e">
        <f>MEI!T89</f>
        <v>#REF!</v>
      </c>
      <c r="E90" s="120">
        <f>MEI!U89</f>
        <v>0</v>
      </c>
      <c r="F90" s="123">
        <f>MEI!V89</f>
        <v>0</v>
      </c>
      <c r="G90" s="123">
        <f>MEI!W89</f>
        <v>0</v>
      </c>
      <c r="H90" s="125">
        <f>MEI!X89</f>
        <v>0</v>
      </c>
      <c r="I90" s="126" t="e">
        <f>MEI!Y89</f>
        <v>#REF!</v>
      </c>
      <c r="J90" s="222" t="b">
        <f>IF(LEFT(MEI!L89,1)="V",MEI!R89+MEI!U89)</f>
        <v>0</v>
      </c>
      <c r="K90" s="241">
        <f>MEI!Z89</f>
        <v>0</v>
      </c>
      <c r="L90" s="242">
        <f>MEI!AB89</f>
        <v>0</v>
      </c>
    </row>
    <row r="91" spans="1:12" ht="13.5" customHeight="1" thickBot="1" x14ac:dyDescent="0.25">
      <c r="A91" s="718"/>
      <c r="B91" s="161">
        <f>MEI!R90</f>
        <v>0</v>
      </c>
      <c r="C91" s="131">
        <f>MEI!S90</f>
        <v>0</v>
      </c>
      <c r="D91" s="178" t="e">
        <f>MEI!T90</f>
        <v>#REF!</v>
      </c>
      <c r="E91" s="127">
        <f>MEI!U90</f>
        <v>0</v>
      </c>
      <c r="F91" s="130">
        <f>MEI!V90</f>
        <v>0</v>
      </c>
      <c r="G91" s="130">
        <f>MEI!W90</f>
        <v>0</v>
      </c>
      <c r="H91" s="132">
        <f>MEI!X90</f>
        <v>0</v>
      </c>
      <c r="I91" s="133" t="e">
        <f>MEI!Y90</f>
        <v>#REF!</v>
      </c>
      <c r="J91" s="223" t="b">
        <f>IF(LEFT(MEI!L90,1)="V",MEI!R90+MEI!U90)</f>
        <v>0</v>
      </c>
      <c r="K91" s="245">
        <f>MEI!Z90</f>
        <v>0</v>
      </c>
      <c r="L91" s="246">
        <f>MEI!AB90</f>
        <v>0</v>
      </c>
    </row>
    <row r="92" spans="1:12" ht="12.75" customHeight="1" x14ac:dyDescent="0.2">
      <c r="A92" s="716">
        <f>MEI!B91</f>
        <v>42872</v>
      </c>
      <c r="B92" s="159">
        <f>MEI!R91</f>
        <v>0</v>
      </c>
      <c r="C92" s="117">
        <f>MEI!S91</f>
        <v>0</v>
      </c>
      <c r="D92" s="175" t="e">
        <f>MEI!T91</f>
        <v>#REF!</v>
      </c>
      <c r="E92" s="113">
        <f>MEI!U91</f>
        <v>0</v>
      </c>
      <c r="F92" s="116">
        <f>MEI!V91</f>
        <v>0</v>
      </c>
      <c r="G92" s="116">
        <f>MEI!W91</f>
        <v>0</v>
      </c>
      <c r="H92" s="118">
        <f>MEI!X91</f>
        <v>0</v>
      </c>
      <c r="I92" s="119" t="e">
        <f>MEI!Y91</f>
        <v>#REF!</v>
      </c>
      <c r="J92" s="221" t="b">
        <f>IF(LEFT(MEI!L91,1)="V",MEI!R91+MEI!U91)</f>
        <v>0</v>
      </c>
      <c r="K92" s="239">
        <f>MEI!Z91</f>
        <v>0</v>
      </c>
      <c r="L92" s="240">
        <f>MEI!AB91</f>
        <v>0</v>
      </c>
    </row>
    <row r="93" spans="1:12" ht="12.75" customHeight="1" x14ac:dyDescent="0.2">
      <c r="A93" s="717"/>
      <c r="B93" s="160">
        <f>MEI!R92</f>
        <v>0</v>
      </c>
      <c r="C93" s="124">
        <f>MEI!S92</f>
        <v>0</v>
      </c>
      <c r="D93" s="176" t="e">
        <f>MEI!T92</f>
        <v>#REF!</v>
      </c>
      <c r="E93" s="120">
        <f>MEI!U92</f>
        <v>0</v>
      </c>
      <c r="F93" s="123">
        <f>MEI!V92</f>
        <v>0</v>
      </c>
      <c r="G93" s="123">
        <f>MEI!W92</f>
        <v>0</v>
      </c>
      <c r="H93" s="125">
        <f>MEI!X92</f>
        <v>0</v>
      </c>
      <c r="I93" s="126" t="e">
        <f>MEI!Y92</f>
        <v>#REF!</v>
      </c>
      <c r="J93" s="222" t="b">
        <f>IF(LEFT(MEI!L92,1)="V",MEI!R92+MEI!U92)</f>
        <v>0</v>
      </c>
      <c r="K93" s="241">
        <f>MEI!Z92</f>
        <v>0</v>
      </c>
      <c r="L93" s="242">
        <f>MEI!AB92</f>
        <v>0</v>
      </c>
    </row>
    <row r="94" spans="1:12" ht="12.75" customHeight="1" x14ac:dyDescent="0.2">
      <c r="A94" s="717"/>
      <c r="B94" s="160">
        <f>MEI!R93</f>
        <v>0</v>
      </c>
      <c r="C94" s="124">
        <f>MEI!S93</f>
        <v>0</v>
      </c>
      <c r="D94" s="176" t="e">
        <f>MEI!T93</f>
        <v>#REF!</v>
      </c>
      <c r="E94" s="120">
        <f>MEI!U93</f>
        <v>0</v>
      </c>
      <c r="F94" s="123">
        <f>MEI!V93</f>
        <v>0</v>
      </c>
      <c r="G94" s="123">
        <f>MEI!W93</f>
        <v>0</v>
      </c>
      <c r="H94" s="125">
        <f>MEI!X93</f>
        <v>0</v>
      </c>
      <c r="I94" s="126" t="e">
        <f>MEI!Y93</f>
        <v>#REF!</v>
      </c>
      <c r="J94" s="222" t="b">
        <f>IF(LEFT(MEI!L93,1)="V",MEI!R93+MEI!U93)</f>
        <v>0</v>
      </c>
      <c r="K94" s="241">
        <f>MEI!Z93</f>
        <v>0</v>
      </c>
      <c r="L94" s="242">
        <f>MEI!AB93</f>
        <v>0</v>
      </c>
    </row>
    <row r="95" spans="1:12" ht="12.75" customHeight="1" x14ac:dyDescent="0.2">
      <c r="A95" s="717"/>
      <c r="B95" s="160">
        <f>MEI!R94</f>
        <v>0</v>
      </c>
      <c r="C95" s="124">
        <f>MEI!S94</f>
        <v>0</v>
      </c>
      <c r="D95" s="176" t="e">
        <f>MEI!T94</f>
        <v>#REF!</v>
      </c>
      <c r="E95" s="120">
        <f>MEI!U94</f>
        <v>0</v>
      </c>
      <c r="F95" s="123">
        <f>MEI!V94</f>
        <v>0</v>
      </c>
      <c r="G95" s="123">
        <f>MEI!W94</f>
        <v>0</v>
      </c>
      <c r="H95" s="125">
        <f>MEI!X94</f>
        <v>0</v>
      </c>
      <c r="I95" s="126" t="e">
        <f>MEI!Y94</f>
        <v>#REF!</v>
      </c>
      <c r="J95" s="222" t="b">
        <f>IF(LEFT(MEI!L94,1)="V",MEI!R94+MEI!U94)</f>
        <v>0</v>
      </c>
      <c r="K95" s="241">
        <f>MEI!Z94</f>
        <v>0</v>
      </c>
      <c r="L95" s="242">
        <f>MEI!AB94</f>
        <v>0</v>
      </c>
    </row>
    <row r="96" spans="1:12" ht="13.5" customHeight="1" thickBot="1" x14ac:dyDescent="0.25">
      <c r="A96" s="718"/>
      <c r="B96" s="161">
        <f>MEI!R95</f>
        <v>0</v>
      </c>
      <c r="C96" s="131">
        <f>MEI!S95</f>
        <v>0</v>
      </c>
      <c r="D96" s="178" t="e">
        <f>MEI!T95</f>
        <v>#REF!</v>
      </c>
      <c r="E96" s="127">
        <f>MEI!U95</f>
        <v>0</v>
      </c>
      <c r="F96" s="130">
        <f>MEI!V95</f>
        <v>0</v>
      </c>
      <c r="G96" s="130">
        <f>MEI!W95</f>
        <v>0</v>
      </c>
      <c r="H96" s="132">
        <f>MEI!X95</f>
        <v>0</v>
      </c>
      <c r="I96" s="133" t="e">
        <f>MEI!Y95</f>
        <v>#REF!</v>
      </c>
      <c r="J96" s="224" t="b">
        <f>IF(LEFT(MEI!L95,1)="V",MEI!R95+MEI!U95)</f>
        <v>0</v>
      </c>
      <c r="K96" s="243">
        <f>MEI!Z95</f>
        <v>0</v>
      </c>
      <c r="L96" s="244">
        <f>MEI!AB95</f>
        <v>0</v>
      </c>
    </row>
    <row r="97" spans="1:12" ht="12.75" customHeight="1" x14ac:dyDescent="0.2">
      <c r="A97" s="716">
        <f>MEI!B96</f>
        <v>42873</v>
      </c>
      <c r="B97" s="159">
        <f>MEI!R96</f>
        <v>0</v>
      </c>
      <c r="C97" s="117">
        <f>MEI!S96</f>
        <v>0</v>
      </c>
      <c r="D97" s="175" t="e">
        <f>MEI!T96</f>
        <v>#REF!</v>
      </c>
      <c r="E97" s="113">
        <f>MEI!U96</f>
        <v>0</v>
      </c>
      <c r="F97" s="116">
        <f>MEI!V96</f>
        <v>0</v>
      </c>
      <c r="G97" s="116">
        <f>MEI!W96</f>
        <v>0</v>
      </c>
      <c r="H97" s="118">
        <f>MEI!X96</f>
        <v>0</v>
      </c>
      <c r="I97" s="119" t="e">
        <f>MEI!Y96</f>
        <v>#REF!</v>
      </c>
      <c r="J97" s="221" t="b">
        <f>IF(LEFT(MEI!L96,1)="V",MEI!R96+MEI!U96)</f>
        <v>0</v>
      </c>
      <c r="K97" s="239">
        <f>MEI!Z96</f>
        <v>0</v>
      </c>
      <c r="L97" s="240">
        <f>MEI!AB96</f>
        <v>0</v>
      </c>
    </row>
    <row r="98" spans="1:12" ht="12.75" customHeight="1" x14ac:dyDescent="0.2">
      <c r="A98" s="717"/>
      <c r="B98" s="160">
        <f>MEI!R97</f>
        <v>0</v>
      </c>
      <c r="C98" s="124">
        <f>MEI!S97</f>
        <v>0</v>
      </c>
      <c r="D98" s="176" t="e">
        <f>MEI!T97</f>
        <v>#REF!</v>
      </c>
      <c r="E98" s="120">
        <f>MEI!U97</f>
        <v>0</v>
      </c>
      <c r="F98" s="123">
        <f>MEI!V97</f>
        <v>0</v>
      </c>
      <c r="G98" s="123">
        <f>MEI!W97</f>
        <v>0</v>
      </c>
      <c r="H98" s="125">
        <f>MEI!X97</f>
        <v>0</v>
      </c>
      <c r="I98" s="126" t="e">
        <f>MEI!Y97</f>
        <v>#REF!</v>
      </c>
      <c r="J98" s="222" t="b">
        <f>IF(LEFT(MEI!L97,1)="V",MEI!R97+MEI!U97)</f>
        <v>0</v>
      </c>
      <c r="K98" s="241">
        <f>MEI!Z97</f>
        <v>0</v>
      </c>
      <c r="L98" s="242">
        <f>MEI!AB97</f>
        <v>0</v>
      </c>
    </row>
    <row r="99" spans="1:12" ht="12.75" customHeight="1" x14ac:dyDescent="0.2">
      <c r="A99" s="717"/>
      <c r="B99" s="160">
        <f>MEI!R98</f>
        <v>0</v>
      </c>
      <c r="C99" s="124">
        <f>MEI!S98</f>
        <v>0</v>
      </c>
      <c r="D99" s="176" t="e">
        <f>MEI!T98</f>
        <v>#REF!</v>
      </c>
      <c r="E99" s="120">
        <f>MEI!U98</f>
        <v>0</v>
      </c>
      <c r="F99" s="123">
        <f>MEI!V98</f>
        <v>0</v>
      </c>
      <c r="G99" s="123">
        <f>MEI!W98</f>
        <v>0</v>
      </c>
      <c r="H99" s="125">
        <f>MEI!X98</f>
        <v>0</v>
      </c>
      <c r="I99" s="126" t="e">
        <f>MEI!Y98</f>
        <v>#REF!</v>
      </c>
      <c r="J99" s="222" t="b">
        <f>IF(LEFT(MEI!L98,1)="V",MEI!R98+MEI!U98)</f>
        <v>0</v>
      </c>
      <c r="K99" s="241">
        <f>MEI!Z98</f>
        <v>0</v>
      </c>
      <c r="L99" s="242">
        <f>MEI!AB98</f>
        <v>0</v>
      </c>
    </row>
    <row r="100" spans="1:12" ht="12.75" customHeight="1" x14ac:dyDescent="0.2">
      <c r="A100" s="717"/>
      <c r="B100" s="160">
        <f>MEI!R99</f>
        <v>0</v>
      </c>
      <c r="C100" s="124">
        <f>MEI!S99</f>
        <v>0</v>
      </c>
      <c r="D100" s="176" t="e">
        <f>MEI!T99</f>
        <v>#REF!</v>
      </c>
      <c r="E100" s="120">
        <f>MEI!U99</f>
        <v>0</v>
      </c>
      <c r="F100" s="123">
        <f>MEI!V99</f>
        <v>0</v>
      </c>
      <c r="G100" s="123">
        <f>MEI!W99</f>
        <v>0</v>
      </c>
      <c r="H100" s="125">
        <f>MEI!X99</f>
        <v>0</v>
      </c>
      <c r="I100" s="126" t="e">
        <f>MEI!Y99</f>
        <v>#REF!</v>
      </c>
      <c r="J100" s="222" t="b">
        <f>IF(LEFT(MEI!L99,1)="V",MEI!R99+MEI!U99)</f>
        <v>0</v>
      </c>
      <c r="K100" s="241">
        <f>MEI!Z99</f>
        <v>0</v>
      </c>
      <c r="L100" s="242">
        <f>MEI!AB99</f>
        <v>0</v>
      </c>
    </row>
    <row r="101" spans="1:12" ht="13.5" customHeight="1" thickBot="1" x14ac:dyDescent="0.25">
      <c r="A101" s="718"/>
      <c r="B101" s="161">
        <f>MEI!R100</f>
        <v>0</v>
      </c>
      <c r="C101" s="131">
        <f>MEI!S100</f>
        <v>0</v>
      </c>
      <c r="D101" s="178" t="e">
        <f>MEI!T100</f>
        <v>#REF!</v>
      </c>
      <c r="E101" s="127">
        <f>MEI!U100</f>
        <v>0</v>
      </c>
      <c r="F101" s="130">
        <f>MEI!V100</f>
        <v>0</v>
      </c>
      <c r="G101" s="130">
        <f>MEI!W100</f>
        <v>0</v>
      </c>
      <c r="H101" s="132">
        <f>MEI!X100</f>
        <v>0</v>
      </c>
      <c r="I101" s="133" t="e">
        <f>MEI!Y100</f>
        <v>#REF!</v>
      </c>
      <c r="J101" s="224" t="b">
        <f>IF(LEFT(MEI!L100,1)="V",MEI!R100+MEI!U100)</f>
        <v>0</v>
      </c>
      <c r="K101" s="243">
        <f>MEI!Z100</f>
        <v>0</v>
      </c>
      <c r="L101" s="244">
        <f>MEI!AB100</f>
        <v>0</v>
      </c>
    </row>
    <row r="102" spans="1:12" ht="12.75" customHeight="1" x14ac:dyDescent="0.2">
      <c r="A102" s="716">
        <f>MEI!B101</f>
        <v>42874</v>
      </c>
      <c r="B102" s="169">
        <f>MEI!R101</f>
        <v>0</v>
      </c>
      <c r="C102" s="138">
        <f>MEI!S101</f>
        <v>0</v>
      </c>
      <c r="D102" s="179" t="e">
        <f>MEI!T101</f>
        <v>#REF!</v>
      </c>
      <c r="E102" s="134">
        <f>MEI!U101</f>
        <v>0</v>
      </c>
      <c r="F102" s="137">
        <f>MEI!V101</f>
        <v>0</v>
      </c>
      <c r="G102" s="137">
        <f>MEI!W101</f>
        <v>0</v>
      </c>
      <c r="H102" s="139">
        <f>MEI!X101</f>
        <v>0</v>
      </c>
      <c r="I102" s="140" t="e">
        <f>MEI!Y101</f>
        <v>#REF!</v>
      </c>
      <c r="J102" s="221" t="b">
        <f>IF(LEFT(MEI!L101,1)="V",MEI!R101+MEI!U101)</f>
        <v>0</v>
      </c>
      <c r="K102" s="239">
        <f>MEI!Z101</f>
        <v>0</v>
      </c>
      <c r="L102" s="240">
        <f>MEI!AB101</f>
        <v>0</v>
      </c>
    </row>
    <row r="103" spans="1:12" ht="12.75" customHeight="1" x14ac:dyDescent="0.2">
      <c r="A103" s="717"/>
      <c r="B103" s="160">
        <f>MEI!R102</f>
        <v>0</v>
      </c>
      <c r="C103" s="124">
        <f>MEI!S102</f>
        <v>0</v>
      </c>
      <c r="D103" s="176" t="e">
        <f>MEI!T102</f>
        <v>#REF!</v>
      </c>
      <c r="E103" s="120">
        <f>MEI!U102</f>
        <v>0</v>
      </c>
      <c r="F103" s="123">
        <f>MEI!V102</f>
        <v>0</v>
      </c>
      <c r="G103" s="123">
        <f>MEI!W102</f>
        <v>0</v>
      </c>
      <c r="H103" s="125">
        <f>MEI!X102</f>
        <v>0</v>
      </c>
      <c r="I103" s="126" t="e">
        <f>MEI!Y102</f>
        <v>#REF!</v>
      </c>
      <c r="J103" s="222" t="b">
        <f>IF(LEFT(MEI!L102,1)="V",MEI!R102+MEI!U102)</f>
        <v>0</v>
      </c>
      <c r="K103" s="241">
        <f>MEI!Z102</f>
        <v>0</v>
      </c>
      <c r="L103" s="242">
        <f>MEI!AB102</f>
        <v>0</v>
      </c>
    </row>
    <row r="104" spans="1:12" ht="12.75" customHeight="1" x14ac:dyDescent="0.2">
      <c r="A104" s="717"/>
      <c r="B104" s="160">
        <f>MEI!R103</f>
        <v>0</v>
      </c>
      <c r="C104" s="124">
        <f>MEI!S103</f>
        <v>0</v>
      </c>
      <c r="D104" s="176" t="e">
        <f>MEI!T103</f>
        <v>#REF!</v>
      </c>
      <c r="E104" s="120">
        <f>MEI!U103</f>
        <v>0</v>
      </c>
      <c r="F104" s="123">
        <f>MEI!V103</f>
        <v>0</v>
      </c>
      <c r="G104" s="123">
        <f>MEI!W103</f>
        <v>0</v>
      </c>
      <c r="H104" s="125">
        <f>MEI!X103</f>
        <v>0</v>
      </c>
      <c r="I104" s="126" t="e">
        <f>MEI!Y103</f>
        <v>#REF!</v>
      </c>
      <c r="J104" s="222" t="b">
        <f>IF(LEFT(MEI!L103,1)="V",MEI!R103+MEI!U103)</f>
        <v>0</v>
      </c>
      <c r="K104" s="241">
        <f>MEI!Z103</f>
        <v>0</v>
      </c>
      <c r="L104" s="242">
        <f>MEI!AB103</f>
        <v>0</v>
      </c>
    </row>
    <row r="105" spans="1:12" ht="12.75" customHeight="1" x14ac:dyDescent="0.2">
      <c r="A105" s="717"/>
      <c r="B105" s="160">
        <f>MEI!R104</f>
        <v>0</v>
      </c>
      <c r="C105" s="124">
        <f>MEI!S104</f>
        <v>0</v>
      </c>
      <c r="D105" s="176" t="e">
        <f>MEI!T104</f>
        <v>#REF!</v>
      </c>
      <c r="E105" s="120">
        <f>MEI!U104</f>
        <v>0</v>
      </c>
      <c r="F105" s="123">
        <f>MEI!V104</f>
        <v>0</v>
      </c>
      <c r="G105" s="123">
        <f>MEI!W104</f>
        <v>0</v>
      </c>
      <c r="H105" s="125">
        <f>MEI!X104</f>
        <v>0</v>
      </c>
      <c r="I105" s="126" t="e">
        <f>MEI!Y104</f>
        <v>#REF!</v>
      </c>
      <c r="J105" s="222" t="b">
        <f>IF(LEFT(MEI!L104,1)="V",MEI!R104+MEI!U104)</f>
        <v>0</v>
      </c>
      <c r="K105" s="241">
        <f>MEI!Z104</f>
        <v>0</v>
      </c>
      <c r="L105" s="242">
        <f>MEI!AB104</f>
        <v>0</v>
      </c>
    </row>
    <row r="106" spans="1:12" ht="13.5" customHeight="1" thickBot="1" x14ac:dyDescent="0.25">
      <c r="A106" s="718"/>
      <c r="B106" s="168">
        <f>MEI!R105</f>
        <v>0</v>
      </c>
      <c r="C106" s="145">
        <f>MEI!S105</f>
        <v>0</v>
      </c>
      <c r="D106" s="177" t="e">
        <f>MEI!T105</f>
        <v>#REF!</v>
      </c>
      <c r="E106" s="141">
        <f>MEI!U105</f>
        <v>0</v>
      </c>
      <c r="F106" s="144">
        <f>MEI!V105</f>
        <v>0</v>
      </c>
      <c r="G106" s="144">
        <f>MEI!W105</f>
        <v>0</v>
      </c>
      <c r="H106" s="146">
        <f>MEI!X105</f>
        <v>0</v>
      </c>
      <c r="I106" s="147" t="e">
        <f>MEI!Y105</f>
        <v>#REF!</v>
      </c>
      <c r="J106" s="224" t="b">
        <f>IF(LEFT(MEI!L105,1)="V",MEI!R105+MEI!U105)</f>
        <v>0</v>
      </c>
      <c r="K106" s="243">
        <f>MEI!Z105</f>
        <v>0</v>
      </c>
      <c r="L106" s="244">
        <f>MEI!AB105</f>
        <v>0</v>
      </c>
    </row>
    <row r="107" spans="1:12" ht="12.75" customHeight="1" x14ac:dyDescent="0.2">
      <c r="A107" s="716">
        <f>MEI!B106</f>
        <v>42875</v>
      </c>
      <c r="B107" s="159">
        <f>MEI!R106</f>
        <v>0</v>
      </c>
      <c r="C107" s="117">
        <f>MEI!S106</f>
        <v>0</v>
      </c>
      <c r="D107" s="175" t="e">
        <f>MEI!T106</f>
        <v>#REF!</v>
      </c>
      <c r="E107" s="113">
        <f>MEI!U106</f>
        <v>0</v>
      </c>
      <c r="F107" s="116">
        <f>MEI!V106</f>
        <v>0</v>
      </c>
      <c r="G107" s="116">
        <f>MEI!W106</f>
        <v>0</v>
      </c>
      <c r="H107" s="118">
        <f>MEI!X106</f>
        <v>0</v>
      </c>
      <c r="I107" s="119" t="e">
        <f>MEI!Y106</f>
        <v>#REF!</v>
      </c>
      <c r="J107" s="225" t="b">
        <f>IF(LEFT(MEI!L106,1)="V",MEI!R106+MEI!U106)</f>
        <v>0</v>
      </c>
      <c r="K107" s="247">
        <f>MEI!Z106</f>
        <v>0</v>
      </c>
      <c r="L107" s="248">
        <f>MEI!AB106</f>
        <v>0</v>
      </c>
    </row>
    <row r="108" spans="1:12" ht="12.75" customHeight="1" x14ac:dyDescent="0.2">
      <c r="A108" s="717"/>
      <c r="B108" s="160">
        <f>MEI!R107</f>
        <v>0</v>
      </c>
      <c r="C108" s="124">
        <f>MEI!S107</f>
        <v>0</v>
      </c>
      <c r="D108" s="176" t="e">
        <f>MEI!T107</f>
        <v>#REF!</v>
      </c>
      <c r="E108" s="120">
        <f>MEI!U107</f>
        <v>0</v>
      </c>
      <c r="F108" s="123">
        <f>MEI!V107</f>
        <v>0</v>
      </c>
      <c r="G108" s="123">
        <f>MEI!W107</f>
        <v>0</v>
      </c>
      <c r="H108" s="125">
        <f>MEI!X107</f>
        <v>0</v>
      </c>
      <c r="I108" s="126" t="e">
        <f>MEI!Y107</f>
        <v>#REF!</v>
      </c>
      <c r="J108" s="222" t="b">
        <f>IF(LEFT(MEI!L107,1)="V",MEI!R107+MEI!U107)</f>
        <v>0</v>
      </c>
      <c r="K108" s="241">
        <f>MEI!Z107</f>
        <v>0</v>
      </c>
      <c r="L108" s="242">
        <f>MEI!AB107</f>
        <v>0</v>
      </c>
    </row>
    <row r="109" spans="1:12" ht="12.75" customHeight="1" x14ac:dyDescent="0.2">
      <c r="A109" s="717"/>
      <c r="B109" s="160">
        <f>MEI!R108</f>
        <v>0</v>
      </c>
      <c r="C109" s="124">
        <f>MEI!S108</f>
        <v>0</v>
      </c>
      <c r="D109" s="176" t="e">
        <f>MEI!T108</f>
        <v>#REF!</v>
      </c>
      <c r="E109" s="120">
        <f>MEI!U108</f>
        <v>0</v>
      </c>
      <c r="F109" s="123">
        <f>MEI!V108</f>
        <v>0</v>
      </c>
      <c r="G109" s="123">
        <f>MEI!W108</f>
        <v>0</v>
      </c>
      <c r="H109" s="125">
        <f>MEI!X108</f>
        <v>0</v>
      </c>
      <c r="I109" s="126" t="e">
        <f>MEI!Y108</f>
        <v>#REF!</v>
      </c>
      <c r="J109" s="222" t="b">
        <f>IF(LEFT(MEI!L108,1)="V",MEI!R108+MEI!U108)</f>
        <v>0</v>
      </c>
      <c r="K109" s="241">
        <f>MEI!Z108</f>
        <v>0</v>
      </c>
      <c r="L109" s="242">
        <f>MEI!AB108</f>
        <v>0</v>
      </c>
    </row>
    <row r="110" spans="1:12" ht="12.75" customHeight="1" x14ac:dyDescent="0.2">
      <c r="A110" s="717"/>
      <c r="B110" s="160">
        <f>MEI!R109</f>
        <v>0</v>
      </c>
      <c r="C110" s="124">
        <f>MEI!S109</f>
        <v>0</v>
      </c>
      <c r="D110" s="176" t="e">
        <f>MEI!T109</f>
        <v>#REF!</v>
      </c>
      <c r="E110" s="120">
        <f>MEI!U109</f>
        <v>0</v>
      </c>
      <c r="F110" s="123">
        <f>MEI!V109</f>
        <v>0</v>
      </c>
      <c r="G110" s="123">
        <f>MEI!W109</f>
        <v>0</v>
      </c>
      <c r="H110" s="125">
        <f>MEI!X109</f>
        <v>0</v>
      </c>
      <c r="I110" s="126" t="e">
        <f>MEI!Y109</f>
        <v>#REF!</v>
      </c>
      <c r="J110" s="222" t="b">
        <f>IF(LEFT(MEI!L109,1)="V",MEI!R109+MEI!U109)</f>
        <v>0</v>
      </c>
      <c r="K110" s="241">
        <f>MEI!Z109</f>
        <v>0</v>
      </c>
      <c r="L110" s="242">
        <f>MEI!AB109</f>
        <v>0</v>
      </c>
    </row>
    <row r="111" spans="1:12" ht="13.5" customHeight="1" thickBot="1" x14ac:dyDescent="0.25">
      <c r="A111" s="718"/>
      <c r="B111" s="161">
        <f>MEI!R110</f>
        <v>0</v>
      </c>
      <c r="C111" s="131">
        <f>MEI!S110</f>
        <v>0</v>
      </c>
      <c r="D111" s="178" t="e">
        <f>MEI!T110</f>
        <v>#REF!</v>
      </c>
      <c r="E111" s="127">
        <f>MEI!U110</f>
        <v>0</v>
      </c>
      <c r="F111" s="130">
        <f>MEI!V110</f>
        <v>0</v>
      </c>
      <c r="G111" s="130">
        <f>MEI!W110</f>
        <v>0</v>
      </c>
      <c r="H111" s="132">
        <f>MEI!X110</f>
        <v>0</v>
      </c>
      <c r="I111" s="133" t="e">
        <f>MEI!Y110</f>
        <v>#REF!</v>
      </c>
      <c r="J111" s="223" t="b">
        <f>IF(LEFT(MEI!L110,1)="V",MEI!R110+MEI!U110)</f>
        <v>0</v>
      </c>
      <c r="K111" s="245">
        <f>MEI!Z110</f>
        <v>0</v>
      </c>
      <c r="L111" s="246">
        <f>MEI!AB110</f>
        <v>0</v>
      </c>
    </row>
    <row r="112" spans="1:12" ht="12.75" customHeight="1" x14ac:dyDescent="0.2">
      <c r="A112" s="716">
        <f>MEI!B111</f>
        <v>42876</v>
      </c>
      <c r="B112" s="159">
        <f>MEI!R111</f>
        <v>0</v>
      </c>
      <c r="C112" s="117">
        <f>MEI!S111</f>
        <v>0</v>
      </c>
      <c r="D112" s="175" t="e">
        <f>MEI!T111</f>
        <v>#REF!</v>
      </c>
      <c r="E112" s="113">
        <f>MEI!U111</f>
        <v>0</v>
      </c>
      <c r="F112" s="116">
        <f>MEI!V111</f>
        <v>0</v>
      </c>
      <c r="G112" s="116">
        <f>MEI!W111</f>
        <v>0</v>
      </c>
      <c r="H112" s="118">
        <f>MEI!X111</f>
        <v>0</v>
      </c>
      <c r="I112" s="119" t="e">
        <f>MEI!Y111</f>
        <v>#REF!</v>
      </c>
      <c r="J112" s="221" t="b">
        <f>IF(LEFT(MEI!L111,1)="V",MEI!R111+MEI!U111)</f>
        <v>0</v>
      </c>
      <c r="K112" s="239">
        <f>MEI!Z111</f>
        <v>0</v>
      </c>
      <c r="L112" s="240">
        <f>MEI!AB111</f>
        <v>0</v>
      </c>
    </row>
    <row r="113" spans="1:12" ht="12.75" customHeight="1" x14ac:dyDescent="0.2">
      <c r="A113" s="717"/>
      <c r="B113" s="160">
        <f>MEI!R112</f>
        <v>0</v>
      </c>
      <c r="C113" s="124">
        <f>MEI!S112</f>
        <v>0</v>
      </c>
      <c r="D113" s="176" t="e">
        <f>MEI!T112</f>
        <v>#REF!</v>
      </c>
      <c r="E113" s="120">
        <f>MEI!U112</f>
        <v>0</v>
      </c>
      <c r="F113" s="123">
        <f>MEI!V112</f>
        <v>0</v>
      </c>
      <c r="G113" s="123">
        <f>MEI!W112</f>
        <v>0</v>
      </c>
      <c r="H113" s="125">
        <f>MEI!X112</f>
        <v>0</v>
      </c>
      <c r="I113" s="126" t="e">
        <f>MEI!Y112</f>
        <v>#REF!</v>
      </c>
      <c r="J113" s="222" t="b">
        <f>IF(LEFT(MEI!L112,1)="V",MEI!R112+MEI!U112)</f>
        <v>0</v>
      </c>
      <c r="K113" s="241">
        <f>MEI!Z112</f>
        <v>0</v>
      </c>
      <c r="L113" s="242">
        <f>MEI!AB112</f>
        <v>0</v>
      </c>
    </row>
    <row r="114" spans="1:12" ht="12.75" customHeight="1" x14ac:dyDescent="0.2">
      <c r="A114" s="717"/>
      <c r="B114" s="160">
        <f>MEI!R113</f>
        <v>0</v>
      </c>
      <c r="C114" s="124">
        <f>MEI!S113</f>
        <v>0</v>
      </c>
      <c r="D114" s="176" t="e">
        <f>MEI!T113</f>
        <v>#REF!</v>
      </c>
      <c r="E114" s="120">
        <f>MEI!U113</f>
        <v>0</v>
      </c>
      <c r="F114" s="123">
        <f>MEI!V113</f>
        <v>0</v>
      </c>
      <c r="G114" s="123">
        <f>MEI!W113</f>
        <v>0</v>
      </c>
      <c r="H114" s="125">
        <f>MEI!X113</f>
        <v>0</v>
      </c>
      <c r="I114" s="126" t="e">
        <f>MEI!Y113</f>
        <v>#REF!</v>
      </c>
      <c r="J114" s="222" t="b">
        <f>IF(LEFT(MEI!L113,1)="V",MEI!R113+MEI!U113)</f>
        <v>0</v>
      </c>
      <c r="K114" s="241">
        <f>MEI!Z113</f>
        <v>0</v>
      </c>
      <c r="L114" s="242">
        <f>MEI!AB113</f>
        <v>0</v>
      </c>
    </row>
    <row r="115" spans="1:12" ht="12.75" customHeight="1" x14ac:dyDescent="0.2">
      <c r="A115" s="717"/>
      <c r="B115" s="160">
        <f>MEI!R114</f>
        <v>0</v>
      </c>
      <c r="C115" s="124">
        <f>MEI!S114</f>
        <v>0</v>
      </c>
      <c r="D115" s="176" t="e">
        <f>MEI!T114</f>
        <v>#REF!</v>
      </c>
      <c r="E115" s="120">
        <f>MEI!U114</f>
        <v>0</v>
      </c>
      <c r="F115" s="123">
        <f>MEI!V114</f>
        <v>0</v>
      </c>
      <c r="G115" s="123">
        <f>MEI!W114</f>
        <v>0</v>
      </c>
      <c r="H115" s="125">
        <f>MEI!X114</f>
        <v>0</v>
      </c>
      <c r="I115" s="126" t="e">
        <f>MEI!Y114</f>
        <v>#REF!</v>
      </c>
      <c r="J115" s="222" t="b">
        <f>IF(LEFT(MEI!L114,1)="V",MEI!R114+MEI!U114)</f>
        <v>0</v>
      </c>
      <c r="K115" s="241">
        <f>MEI!Z114</f>
        <v>0</v>
      </c>
      <c r="L115" s="242">
        <f>MEI!AB114</f>
        <v>0</v>
      </c>
    </row>
    <row r="116" spans="1:12" ht="13.5" customHeight="1" thickBot="1" x14ac:dyDescent="0.25">
      <c r="A116" s="718"/>
      <c r="B116" s="161">
        <f>MEI!R115</f>
        <v>0</v>
      </c>
      <c r="C116" s="131">
        <f>MEI!S115</f>
        <v>0</v>
      </c>
      <c r="D116" s="178" t="e">
        <f>MEI!T115</f>
        <v>#REF!</v>
      </c>
      <c r="E116" s="127">
        <f>MEI!U115</f>
        <v>0</v>
      </c>
      <c r="F116" s="130">
        <f>MEI!V115</f>
        <v>0</v>
      </c>
      <c r="G116" s="130">
        <f>MEI!W115</f>
        <v>0</v>
      </c>
      <c r="H116" s="132">
        <f>MEI!X115</f>
        <v>0</v>
      </c>
      <c r="I116" s="133" t="e">
        <f>MEI!Y115</f>
        <v>#REF!</v>
      </c>
      <c r="J116" s="224" t="b">
        <f>IF(LEFT(MEI!L115,1)="V",MEI!R115+MEI!U115)</f>
        <v>0</v>
      </c>
      <c r="K116" s="243">
        <f>MEI!Z115</f>
        <v>0</v>
      </c>
      <c r="L116" s="244">
        <f>MEI!AB115</f>
        <v>0</v>
      </c>
    </row>
    <row r="117" spans="1:12" ht="12.75" customHeight="1" x14ac:dyDescent="0.2">
      <c r="A117" s="716">
        <f>MEI!B116</f>
        <v>42877</v>
      </c>
      <c r="B117" s="159">
        <f>MEI!R116</f>
        <v>0</v>
      </c>
      <c r="C117" s="117">
        <f>MEI!S116</f>
        <v>0</v>
      </c>
      <c r="D117" s="175" t="e">
        <f>MEI!T116</f>
        <v>#REF!</v>
      </c>
      <c r="E117" s="113">
        <f>MEI!U116</f>
        <v>0</v>
      </c>
      <c r="F117" s="116">
        <f>MEI!V116</f>
        <v>0</v>
      </c>
      <c r="G117" s="116">
        <f>MEI!W116</f>
        <v>0</v>
      </c>
      <c r="H117" s="118">
        <f>MEI!X116</f>
        <v>0</v>
      </c>
      <c r="I117" s="119" t="e">
        <f>MEI!Y116</f>
        <v>#REF!</v>
      </c>
      <c r="J117" s="225" t="b">
        <f>IF(LEFT(MEI!L116,1)="V",MEI!R116+MEI!U116)</f>
        <v>0</v>
      </c>
      <c r="K117" s="247">
        <f>MEI!Z116</f>
        <v>0</v>
      </c>
      <c r="L117" s="248">
        <f>MEI!AB116</f>
        <v>0</v>
      </c>
    </row>
    <row r="118" spans="1:12" ht="12.75" customHeight="1" x14ac:dyDescent="0.2">
      <c r="A118" s="717"/>
      <c r="B118" s="160">
        <f>MEI!R117</f>
        <v>0</v>
      </c>
      <c r="C118" s="124">
        <f>MEI!S117</f>
        <v>0</v>
      </c>
      <c r="D118" s="176" t="e">
        <f>MEI!T117</f>
        <v>#REF!</v>
      </c>
      <c r="E118" s="120">
        <f>MEI!U117</f>
        <v>0</v>
      </c>
      <c r="F118" s="123">
        <f>MEI!V117</f>
        <v>0</v>
      </c>
      <c r="G118" s="123">
        <f>MEI!W117</f>
        <v>0</v>
      </c>
      <c r="H118" s="125">
        <f>MEI!X117</f>
        <v>0</v>
      </c>
      <c r="I118" s="126" t="e">
        <f>MEI!Y117</f>
        <v>#REF!</v>
      </c>
      <c r="J118" s="222" t="b">
        <f>IF(LEFT(MEI!L117,1)="V",MEI!R117+MEI!U117)</f>
        <v>0</v>
      </c>
      <c r="K118" s="241">
        <f>MEI!Z117</f>
        <v>0</v>
      </c>
      <c r="L118" s="242">
        <f>MEI!AB117</f>
        <v>0</v>
      </c>
    </row>
    <row r="119" spans="1:12" ht="12.75" customHeight="1" x14ac:dyDescent="0.2">
      <c r="A119" s="717"/>
      <c r="B119" s="160">
        <f>MEI!R118</f>
        <v>0</v>
      </c>
      <c r="C119" s="124">
        <f>MEI!S118</f>
        <v>0</v>
      </c>
      <c r="D119" s="176" t="e">
        <f>MEI!T118</f>
        <v>#REF!</v>
      </c>
      <c r="E119" s="120">
        <f>MEI!U118</f>
        <v>0</v>
      </c>
      <c r="F119" s="123">
        <f>MEI!V118</f>
        <v>0</v>
      </c>
      <c r="G119" s="123">
        <f>MEI!W118</f>
        <v>0</v>
      </c>
      <c r="H119" s="125">
        <f>MEI!X118</f>
        <v>0</v>
      </c>
      <c r="I119" s="126" t="e">
        <f>MEI!Y118</f>
        <v>#REF!</v>
      </c>
      <c r="J119" s="222" t="b">
        <f>IF(LEFT(MEI!L118,1)="V",MEI!R118+MEI!U118)</f>
        <v>0</v>
      </c>
      <c r="K119" s="241">
        <f>MEI!Z118</f>
        <v>0</v>
      </c>
      <c r="L119" s="242">
        <f>MEI!AB118</f>
        <v>0</v>
      </c>
    </row>
    <row r="120" spans="1:12" ht="12.75" customHeight="1" x14ac:dyDescent="0.2">
      <c r="A120" s="717"/>
      <c r="B120" s="160">
        <f>MEI!R119</f>
        <v>0</v>
      </c>
      <c r="C120" s="124">
        <f>MEI!S119</f>
        <v>0</v>
      </c>
      <c r="D120" s="176" t="e">
        <f>MEI!T119</f>
        <v>#REF!</v>
      </c>
      <c r="E120" s="120">
        <f>MEI!U119</f>
        <v>0</v>
      </c>
      <c r="F120" s="123">
        <f>MEI!V119</f>
        <v>0</v>
      </c>
      <c r="G120" s="123">
        <f>MEI!W119</f>
        <v>0</v>
      </c>
      <c r="H120" s="125">
        <f>MEI!X119</f>
        <v>0</v>
      </c>
      <c r="I120" s="126" t="e">
        <f>MEI!Y119</f>
        <v>#REF!</v>
      </c>
      <c r="J120" s="222" t="b">
        <f>IF(LEFT(MEI!L119,1)="V",MEI!R119+MEI!U119)</f>
        <v>0</v>
      </c>
      <c r="K120" s="241">
        <f>MEI!Z119</f>
        <v>0</v>
      </c>
      <c r="L120" s="242">
        <f>MEI!AB119</f>
        <v>0</v>
      </c>
    </row>
    <row r="121" spans="1:12" ht="13.5" customHeight="1" thickBot="1" x14ac:dyDescent="0.25">
      <c r="A121" s="718"/>
      <c r="B121" s="161">
        <f>MEI!R120</f>
        <v>0</v>
      </c>
      <c r="C121" s="131">
        <f>MEI!S120</f>
        <v>0</v>
      </c>
      <c r="D121" s="178" t="e">
        <f>MEI!T120</f>
        <v>#REF!</v>
      </c>
      <c r="E121" s="127">
        <f>MEI!U120</f>
        <v>0</v>
      </c>
      <c r="F121" s="130">
        <f>MEI!V120</f>
        <v>0</v>
      </c>
      <c r="G121" s="130">
        <f>MEI!W120</f>
        <v>0</v>
      </c>
      <c r="H121" s="132">
        <f>MEI!X120</f>
        <v>0</v>
      </c>
      <c r="I121" s="133" t="e">
        <f>MEI!Y120</f>
        <v>#REF!</v>
      </c>
      <c r="J121" s="223" t="b">
        <f>IF(LEFT(MEI!L120,1)="V",MEI!R120+MEI!U120)</f>
        <v>0</v>
      </c>
      <c r="K121" s="245">
        <f>MEI!Z120</f>
        <v>0</v>
      </c>
      <c r="L121" s="246">
        <f>MEI!AB120</f>
        <v>0</v>
      </c>
    </row>
    <row r="122" spans="1:12" ht="12.75" customHeight="1" x14ac:dyDescent="0.2">
      <c r="A122" s="716">
        <f>MEI!B121</f>
        <v>42878</v>
      </c>
      <c r="B122" s="169">
        <f>MEI!R121</f>
        <v>0</v>
      </c>
      <c r="C122" s="138">
        <f>MEI!S121</f>
        <v>0</v>
      </c>
      <c r="D122" s="179" t="e">
        <f>MEI!T121</f>
        <v>#REF!</v>
      </c>
      <c r="E122" s="134">
        <f>MEI!U121</f>
        <v>0</v>
      </c>
      <c r="F122" s="137">
        <f>MEI!V121</f>
        <v>0</v>
      </c>
      <c r="G122" s="137">
        <f>MEI!W121</f>
        <v>0</v>
      </c>
      <c r="H122" s="139">
        <f>MEI!X121</f>
        <v>0</v>
      </c>
      <c r="I122" s="140" t="e">
        <f>MEI!Y121</f>
        <v>#REF!</v>
      </c>
      <c r="J122" s="221" t="b">
        <f>IF(LEFT(MEI!L121,1)="V",MEI!R121+MEI!U121)</f>
        <v>0</v>
      </c>
      <c r="K122" s="239">
        <f>MEI!Z121</f>
        <v>0</v>
      </c>
      <c r="L122" s="240">
        <f>MEI!AB121</f>
        <v>0</v>
      </c>
    </row>
    <row r="123" spans="1:12" ht="12.75" customHeight="1" x14ac:dyDescent="0.2">
      <c r="A123" s="717"/>
      <c r="B123" s="160">
        <f>MEI!R122</f>
        <v>0</v>
      </c>
      <c r="C123" s="124">
        <f>MEI!S122</f>
        <v>0</v>
      </c>
      <c r="D123" s="176" t="e">
        <f>MEI!T122</f>
        <v>#REF!</v>
      </c>
      <c r="E123" s="120">
        <f>MEI!U122</f>
        <v>0</v>
      </c>
      <c r="F123" s="123">
        <f>MEI!V122</f>
        <v>0</v>
      </c>
      <c r="G123" s="123">
        <f>MEI!W122</f>
        <v>0</v>
      </c>
      <c r="H123" s="125">
        <f>MEI!X122</f>
        <v>0</v>
      </c>
      <c r="I123" s="126" t="e">
        <f>MEI!Y122</f>
        <v>#REF!</v>
      </c>
      <c r="J123" s="222" t="b">
        <f>IF(LEFT(MEI!L122,1)="V",MEI!R122+MEI!U122)</f>
        <v>0</v>
      </c>
      <c r="K123" s="241">
        <f>MEI!Z122</f>
        <v>0</v>
      </c>
      <c r="L123" s="242">
        <f>MEI!AB122</f>
        <v>0</v>
      </c>
    </row>
    <row r="124" spans="1:12" ht="12.75" customHeight="1" x14ac:dyDescent="0.2">
      <c r="A124" s="717"/>
      <c r="B124" s="160">
        <f>MEI!R123</f>
        <v>0</v>
      </c>
      <c r="C124" s="124">
        <f>MEI!S123</f>
        <v>0</v>
      </c>
      <c r="D124" s="176" t="e">
        <f>MEI!T123</f>
        <v>#REF!</v>
      </c>
      <c r="E124" s="120">
        <f>MEI!U123</f>
        <v>0</v>
      </c>
      <c r="F124" s="123">
        <f>MEI!V123</f>
        <v>0</v>
      </c>
      <c r="G124" s="123">
        <f>MEI!W123</f>
        <v>0</v>
      </c>
      <c r="H124" s="125">
        <f>MEI!X123</f>
        <v>0</v>
      </c>
      <c r="I124" s="126" t="e">
        <f>MEI!Y123</f>
        <v>#REF!</v>
      </c>
      <c r="J124" s="222" t="b">
        <f>IF(LEFT(MEI!L123,1)="V",MEI!R123+MEI!U123)</f>
        <v>0</v>
      </c>
      <c r="K124" s="241">
        <f>MEI!Z123</f>
        <v>0</v>
      </c>
      <c r="L124" s="242">
        <f>MEI!AB123</f>
        <v>0</v>
      </c>
    </row>
    <row r="125" spans="1:12" ht="12.75" customHeight="1" x14ac:dyDescent="0.2">
      <c r="A125" s="717"/>
      <c r="B125" s="160">
        <f>MEI!R124</f>
        <v>0</v>
      </c>
      <c r="C125" s="124">
        <f>MEI!S124</f>
        <v>0</v>
      </c>
      <c r="D125" s="176" t="e">
        <f>MEI!T124</f>
        <v>#REF!</v>
      </c>
      <c r="E125" s="120">
        <f>MEI!U124</f>
        <v>0</v>
      </c>
      <c r="F125" s="123">
        <f>MEI!V124</f>
        <v>0</v>
      </c>
      <c r="G125" s="123">
        <f>MEI!W124</f>
        <v>0</v>
      </c>
      <c r="H125" s="125">
        <f>MEI!X124</f>
        <v>0</v>
      </c>
      <c r="I125" s="126" t="e">
        <f>MEI!Y124</f>
        <v>#REF!</v>
      </c>
      <c r="J125" s="222" t="b">
        <f>IF(LEFT(MEI!L124,1)="V",MEI!R124+MEI!U124)</f>
        <v>0</v>
      </c>
      <c r="K125" s="241">
        <f>MEI!Z124</f>
        <v>0</v>
      </c>
      <c r="L125" s="242">
        <f>MEI!AB124</f>
        <v>0</v>
      </c>
    </row>
    <row r="126" spans="1:12" ht="13.5" customHeight="1" thickBot="1" x14ac:dyDescent="0.25">
      <c r="A126" s="718"/>
      <c r="B126" s="168">
        <f>MEI!R125</f>
        <v>0</v>
      </c>
      <c r="C126" s="145">
        <f>MEI!S125</f>
        <v>0</v>
      </c>
      <c r="D126" s="177" t="e">
        <f>MEI!T125</f>
        <v>#REF!</v>
      </c>
      <c r="E126" s="141">
        <f>MEI!U125</f>
        <v>0</v>
      </c>
      <c r="F126" s="144">
        <f>MEI!V125</f>
        <v>0</v>
      </c>
      <c r="G126" s="144">
        <f>MEI!W125</f>
        <v>0</v>
      </c>
      <c r="H126" s="146">
        <f>MEI!X125</f>
        <v>0</v>
      </c>
      <c r="I126" s="147" t="e">
        <f>MEI!Y125</f>
        <v>#REF!</v>
      </c>
      <c r="J126" s="224" t="b">
        <f>IF(LEFT(MEI!L125,1)="V",MEI!R125+MEI!U125)</f>
        <v>0</v>
      </c>
      <c r="K126" s="243">
        <f>MEI!Z125</f>
        <v>0</v>
      </c>
      <c r="L126" s="244">
        <f>MEI!AB125</f>
        <v>0</v>
      </c>
    </row>
    <row r="127" spans="1:12" ht="12.75" customHeight="1" x14ac:dyDescent="0.2">
      <c r="A127" s="716">
        <f>MEI!B126</f>
        <v>42879</v>
      </c>
      <c r="B127" s="159">
        <f>MEI!R126</f>
        <v>0</v>
      </c>
      <c r="C127" s="117">
        <f>MEI!S126</f>
        <v>0</v>
      </c>
      <c r="D127" s="175" t="e">
        <f>MEI!T126</f>
        <v>#REF!</v>
      </c>
      <c r="E127" s="113">
        <f>MEI!U126</f>
        <v>0</v>
      </c>
      <c r="F127" s="116">
        <f>MEI!V126</f>
        <v>0</v>
      </c>
      <c r="G127" s="116">
        <f>MEI!W126</f>
        <v>0</v>
      </c>
      <c r="H127" s="118">
        <f>MEI!X126</f>
        <v>0</v>
      </c>
      <c r="I127" s="119" t="e">
        <f>MEI!Y126</f>
        <v>#REF!</v>
      </c>
      <c r="J127" s="225" t="b">
        <f>IF(LEFT(MEI!L126,1)="V",MEI!R126+MEI!U126)</f>
        <v>0</v>
      </c>
      <c r="K127" s="247">
        <f>MEI!Z126</f>
        <v>0</v>
      </c>
      <c r="L127" s="248">
        <f>MEI!AB126</f>
        <v>0</v>
      </c>
    </row>
    <row r="128" spans="1:12" ht="12.75" customHeight="1" x14ac:dyDescent="0.2">
      <c r="A128" s="717"/>
      <c r="B128" s="160">
        <f>MEI!R127</f>
        <v>0</v>
      </c>
      <c r="C128" s="124">
        <f>MEI!S127</f>
        <v>0</v>
      </c>
      <c r="D128" s="176" t="e">
        <f>MEI!T127</f>
        <v>#REF!</v>
      </c>
      <c r="E128" s="120">
        <f>MEI!U127</f>
        <v>0</v>
      </c>
      <c r="F128" s="123">
        <f>MEI!V127</f>
        <v>0</v>
      </c>
      <c r="G128" s="123">
        <f>MEI!W127</f>
        <v>0</v>
      </c>
      <c r="H128" s="125">
        <f>MEI!X127</f>
        <v>0</v>
      </c>
      <c r="I128" s="126" t="e">
        <f>MEI!Y127</f>
        <v>#REF!</v>
      </c>
      <c r="J128" s="222" t="b">
        <f>IF(LEFT(MEI!L127,1)="V",MEI!R127+MEI!U127)</f>
        <v>0</v>
      </c>
      <c r="K128" s="241">
        <f>MEI!Z127</f>
        <v>0</v>
      </c>
      <c r="L128" s="242">
        <f>MEI!AB127</f>
        <v>0</v>
      </c>
    </row>
    <row r="129" spans="1:12" ht="12.75" customHeight="1" x14ac:dyDescent="0.2">
      <c r="A129" s="717"/>
      <c r="B129" s="160">
        <f>MEI!R128</f>
        <v>0</v>
      </c>
      <c r="C129" s="124">
        <f>MEI!S128</f>
        <v>0</v>
      </c>
      <c r="D129" s="176" t="e">
        <f>MEI!T128</f>
        <v>#REF!</v>
      </c>
      <c r="E129" s="120">
        <f>MEI!U128</f>
        <v>0</v>
      </c>
      <c r="F129" s="123">
        <f>MEI!V128</f>
        <v>0</v>
      </c>
      <c r="G129" s="123">
        <f>MEI!W128</f>
        <v>0</v>
      </c>
      <c r="H129" s="125">
        <f>MEI!X128</f>
        <v>0</v>
      </c>
      <c r="I129" s="126" t="e">
        <f>MEI!Y128</f>
        <v>#REF!</v>
      </c>
      <c r="J129" s="222" t="b">
        <f>IF(LEFT(MEI!L128,1)="V",MEI!R128+MEI!U128)</f>
        <v>0</v>
      </c>
      <c r="K129" s="241">
        <f>MEI!Z128</f>
        <v>0</v>
      </c>
      <c r="L129" s="242">
        <f>MEI!AB128</f>
        <v>0</v>
      </c>
    </row>
    <row r="130" spans="1:12" ht="12.75" customHeight="1" x14ac:dyDescent="0.2">
      <c r="A130" s="717"/>
      <c r="B130" s="160">
        <f>MEI!R129</f>
        <v>0</v>
      </c>
      <c r="C130" s="124">
        <f>MEI!S129</f>
        <v>0</v>
      </c>
      <c r="D130" s="176" t="e">
        <f>MEI!T129</f>
        <v>#REF!</v>
      </c>
      <c r="E130" s="120">
        <f>MEI!U129</f>
        <v>0</v>
      </c>
      <c r="F130" s="123">
        <f>MEI!V129</f>
        <v>0</v>
      </c>
      <c r="G130" s="123">
        <f>MEI!W129</f>
        <v>0</v>
      </c>
      <c r="H130" s="125">
        <f>MEI!X129</f>
        <v>0</v>
      </c>
      <c r="I130" s="126" t="e">
        <f>MEI!Y129</f>
        <v>#REF!</v>
      </c>
      <c r="J130" s="222" t="b">
        <f>IF(LEFT(MEI!L129,1)="V",MEI!R129+MEI!U129)</f>
        <v>0</v>
      </c>
      <c r="K130" s="241">
        <f>MEI!Z129</f>
        <v>0</v>
      </c>
      <c r="L130" s="242">
        <f>MEI!AB129</f>
        <v>0</v>
      </c>
    </row>
    <row r="131" spans="1:12" ht="13.5" customHeight="1" thickBot="1" x14ac:dyDescent="0.25">
      <c r="A131" s="718"/>
      <c r="B131" s="161">
        <f>MEI!R130</f>
        <v>0</v>
      </c>
      <c r="C131" s="131">
        <f>MEI!S130</f>
        <v>0</v>
      </c>
      <c r="D131" s="178" t="e">
        <f>MEI!T130</f>
        <v>#REF!</v>
      </c>
      <c r="E131" s="127">
        <f>MEI!U130</f>
        <v>0</v>
      </c>
      <c r="F131" s="130">
        <f>MEI!V130</f>
        <v>0</v>
      </c>
      <c r="G131" s="130">
        <f>MEI!W130</f>
        <v>0</v>
      </c>
      <c r="H131" s="132">
        <f>MEI!X130</f>
        <v>0</v>
      </c>
      <c r="I131" s="133" t="e">
        <f>MEI!Y130</f>
        <v>#REF!</v>
      </c>
      <c r="J131" s="223" t="b">
        <f>IF(LEFT(MEI!L130,1)="V",MEI!R130+MEI!U130)</f>
        <v>0</v>
      </c>
      <c r="K131" s="245">
        <f>MEI!Z130</f>
        <v>0</v>
      </c>
      <c r="L131" s="246">
        <f>MEI!AB130</f>
        <v>0</v>
      </c>
    </row>
    <row r="132" spans="1:12" ht="12.75" customHeight="1" x14ac:dyDescent="0.2">
      <c r="A132" s="716">
        <f>MEI!B131</f>
        <v>42880</v>
      </c>
      <c r="B132" s="169">
        <f>MEI!R131</f>
        <v>0</v>
      </c>
      <c r="C132" s="138">
        <f>MEI!S131</f>
        <v>0</v>
      </c>
      <c r="D132" s="179" t="e">
        <f>MEI!T131</f>
        <v>#REF!</v>
      </c>
      <c r="E132" s="134">
        <f>MEI!U131</f>
        <v>0</v>
      </c>
      <c r="F132" s="137">
        <f>MEI!V131</f>
        <v>0</v>
      </c>
      <c r="G132" s="137">
        <f>MEI!W131</f>
        <v>0</v>
      </c>
      <c r="H132" s="139">
        <f>MEI!X131</f>
        <v>0</v>
      </c>
      <c r="I132" s="140" t="e">
        <f>MEI!Y131</f>
        <v>#REF!</v>
      </c>
      <c r="J132" s="221" t="b">
        <f>IF(LEFT(MEI!L131,1)="V",MEI!R131+MEI!U131)</f>
        <v>0</v>
      </c>
      <c r="K132" s="239">
        <f>MEI!Z131</f>
        <v>0</v>
      </c>
      <c r="L132" s="240">
        <f>MEI!AB131</f>
        <v>0</v>
      </c>
    </row>
    <row r="133" spans="1:12" ht="12.75" customHeight="1" x14ac:dyDescent="0.2">
      <c r="A133" s="717"/>
      <c r="B133" s="160">
        <f>MEI!R132</f>
        <v>0</v>
      </c>
      <c r="C133" s="124">
        <f>MEI!S132</f>
        <v>0</v>
      </c>
      <c r="D133" s="176" t="e">
        <f>MEI!T132</f>
        <v>#REF!</v>
      </c>
      <c r="E133" s="120">
        <f>MEI!U132</f>
        <v>0</v>
      </c>
      <c r="F133" s="123">
        <f>MEI!V132</f>
        <v>0</v>
      </c>
      <c r="G133" s="123">
        <f>MEI!W132</f>
        <v>0</v>
      </c>
      <c r="H133" s="125">
        <f>MEI!X132</f>
        <v>0</v>
      </c>
      <c r="I133" s="126" t="e">
        <f>MEI!Y132</f>
        <v>#REF!</v>
      </c>
      <c r="J133" s="222" t="b">
        <f>IF(LEFT(MEI!L132,1)="V",MEI!R132+MEI!U132)</f>
        <v>0</v>
      </c>
      <c r="K133" s="241">
        <f>MEI!Z132</f>
        <v>0</v>
      </c>
      <c r="L133" s="242">
        <f>MEI!AB132</f>
        <v>0</v>
      </c>
    </row>
    <row r="134" spans="1:12" ht="12.75" customHeight="1" x14ac:dyDescent="0.2">
      <c r="A134" s="717"/>
      <c r="B134" s="160">
        <f>MEI!R133</f>
        <v>0</v>
      </c>
      <c r="C134" s="124">
        <f>MEI!S133</f>
        <v>0</v>
      </c>
      <c r="D134" s="176" t="e">
        <f>MEI!T133</f>
        <v>#REF!</v>
      </c>
      <c r="E134" s="120">
        <f>MEI!U133</f>
        <v>0</v>
      </c>
      <c r="F134" s="123">
        <f>MEI!V133</f>
        <v>0</v>
      </c>
      <c r="G134" s="123">
        <f>MEI!W133</f>
        <v>0</v>
      </c>
      <c r="H134" s="125">
        <f>MEI!X133</f>
        <v>0</v>
      </c>
      <c r="I134" s="126" t="e">
        <f>MEI!Y133</f>
        <v>#REF!</v>
      </c>
      <c r="J134" s="222" t="b">
        <f>IF(LEFT(MEI!L133,1)="V",MEI!R133+MEI!U133)</f>
        <v>0</v>
      </c>
      <c r="K134" s="241">
        <f>MEI!Z133</f>
        <v>0</v>
      </c>
      <c r="L134" s="242">
        <f>MEI!AB133</f>
        <v>0</v>
      </c>
    </row>
    <row r="135" spans="1:12" ht="12.75" customHeight="1" x14ac:dyDescent="0.2">
      <c r="A135" s="717"/>
      <c r="B135" s="160">
        <f>MEI!R134</f>
        <v>0</v>
      </c>
      <c r="C135" s="124">
        <f>MEI!S134</f>
        <v>0</v>
      </c>
      <c r="D135" s="176" t="e">
        <f>MEI!T134</f>
        <v>#REF!</v>
      </c>
      <c r="E135" s="120">
        <f>MEI!U134</f>
        <v>0</v>
      </c>
      <c r="F135" s="123">
        <f>MEI!V134</f>
        <v>0</v>
      </c>
      <c r="G135" s="123">
        <f>MEI!W134</f>
        <v>0</v>
      </c>
      <c r="H135" s="125">
        <f>MEI!X134</f>
        <v>0</v>
      </c>
      <c r="I135" s="126" t="e">
        <f>MEI!Y134</f>
        <v>#REF!</v>
      </c>
      <c r="J135" s="222" t="b">
        <f>IF(LEFT(MEI!L134,1)="V",MEI!R134+MEI!U134)</f>
        <v>0</v>
      </c>
      <c r="K135" s="241">
        <f>MEI!Z134</f>
        <v>0</v>
      </c>
      <c r="L135" s="242">
        <f>MEI!AB134</f>
        <v>0</v>
      </c>
    </row>
    <row r="136" spans="1:12" ht="13.5" customHeight="1" thickBot="1" x14ac:dyDescent="0.25">
      <c r="A136" s="718"/>
      <c r="B136" s="168">
        <f>MEI!R135</f>
        <v>0</v>
      </c>
      <c r="C136" s="145">
        <f>MEI!S135</f>
        <v>0</v>
      </c>
      <c r="D136" s="177" t="e">
        <f>MEI!T135</f>
        <v>#REF!</v>
      </c>
      <c r="E136" s="141">
        <f>MEI!U135</f>
        <v>0</v>
      </c>
      <c r="F136" s="144">
        <f>MEI!V135</f>
        <v>0</v>
      </c>
      <c r="G136" s="144">
        <f>MEI!W135</f>
        <v>0</v>
      </c>
      <c r="H136" s="146">
        <f>MEI!X135</f>
        <v>0</v>
      </c>
      <c r="I136" s="147" t="e">
        <f>MEI!Y135</f>
        <v>#REF!</v>
      </c>
      <c r="J136" s="224" t="b">
        <f>IF(LEFT(MEI!L135,1)="V",MEI!R135+MEI!U135)</f>
        <v>0</v>
      </c>
      <c r="K136" s="243">
        <f>MEI!Z135</f>
        <v>0</v>
      </c>
      <c r="L136" s="244">
        <f>MEI!AB135</f>
        <v>0</v>
      </c>
    </row>
    <row r="137" spans="1:12" ht="12.75" customHeight="1" x14ac:dyDescent="0.2">
      <c r="A137" s="716">
        <f>MEI!B136</f>
        <v>42881</v>
      </c>
      <c r="B137" s="159">
        <f>MEI!R136</f>
        <v>0</v>
      </c>
      <c r="C137" s="117">
        <f>MEI!S136</f>
        <v>0</v>
      </c>
      <c r="D137" s="175" t="e">
        <f>MEI!T136</f>
        <v>#REF!</v>
      </c>
      <c r="E137" s="113">
        <f>MEI!U136</f>
        <v>0</v>
      </c>
      <c r="F137" s="116">
        <f>MEI!V136</f>
        <v>0</v>
      </c>
      <c r="G137" s="116">
        <f>MEI!W136</f>
        <v>0</v>
      </c>
      <c r="H137" s="118">
        <f>MEI!X136</f>
        <v>0</v>
      </c>
      <c r="I137" s="119" t="e">
        <f>MEI!Y136</f>
        <v>#REF!</v>
      </c>
      <c r="J137" s="221" t="b">
        <f>IF(LEFT(MEI!L136,1)="V",MEI!R136+MEI!U136)</f>
        <v>0</v>
      </c>
      <c r="K137" s="239">
        <f>MEI!Z136</f>
        <v>0</v>
      </c>
      <c r="L137" s="240">
        <f>MEI!AB136</f>
        <v>0</v>
      </c>
    </row>
    <row r="138" spans="1:12" ht="12.75" customHeight="1" x14ac:dyDescent="0.2">
      <c r="A138" s="717"/>
      <c r="B138" s="160">
        <f>MEI!R137</f>
        <v>0</v>
      </c>
      <c r="C138" s="124">
        <f>MEI!S137</f>
        <v>0</v>
      </c>
      <c r="D138" s="176" t="e">
        <f>MEI!T137</f>
        <v>#REF!</v>
      </c>
      <c r="E138" s="120">
        <f>MEI!U137</f>
        <v>0</v>
      </c>
      <c r="F138" s="123">
        <f>MEI!V137</f>
        <v>0</v>
      </c>
      <c r="G138" s="123">
        <f>MEI!W137</f>
        <v>0</v>
      </c>
      <c r="H138" s="125">
        <f>MEI!X137</f>
        <v>0</v>
      </c>
      <c r="I138" s="126" t="e">
        <f>MEI!Y137</f>
        <v>#REF!</v>
      </c>
      <c r="J138" s="222" t="b">
        <f>IF(LEFT(MEI!L137,1)="V",MEI!R137+MEI!U137)</f>
        <v>0</v>
      </c>
      <c r="K138" s="241">
        <f>MEI!Z137</f>
        <v>0</v>
      </c>
      <c r="L138" s="242">
        <f>MEI!AB137</f>
        <v>0</v>
      </c>
    </row>
    <row r="139" spans="1:12" ht="12.75" customHeight="1" x14ac:dyDescent="0.2">
      <c r="A139" s="717"/>
      <c r="B139" s="160">
        <f>MEI!R138</f>
        <v>0</v>
      </c>
      <c r="C139" s="124">
        <f>MEI!S138</f>
        <v>0</v>
      </c>
      <c r="D139" s="176" t="e">
        <f>MEI!T138</f>
        <v>#REF!</v>
      </c>
      <c r="E139" s="120">
        <f>MEI!U138</f>
        <v>0</v>
      </c>
      <c r="F139" s="123">
        <f>MEI!V138</f>
        <v>0</v>
      </c>
      <c r="G139" s="123">
        <f>MEI!W138</f>
        <v>0</v>
      </c>
      <c r="H139" s="125">
        <f>MEI!X138</f>
        <v>0</v>
      </c>
      <c r="I139" s="126" t="e">
        <f>MEI!Y138</f>
        <v>#REF!</v>
      </c>
      <c r="J139" s="222" t="b">
        <f>IF(LEFT(MEI!L138,1)="V",MEI!R138+MEI!U138)</f>
        <v>0</v>
      </c>
      <c r="K139" s="241">
        <f>MEI!Z138</f>
        <v>0</v>
      </c>
      <c r="L139" s="242">
        <f>MEI!AB138</f>
        <v>0</v>
      </c>
    </row>
    <row r="140" spans="1:12" ht="12.75" customHeight="1" x14ac:dyDescent="0.2">
      <c r="A140" s="717"/>
      <c r="B140" s="160">
        <f>MEI!R139</f>
        <v>0</v>
      </c>
      <c r="C140" s="124">
        <f>MEI!S139</f>
        <v>0</v>
      </c>
      <c r="D140" s="176" t="e">
        <f>MEI!T139</f>
        <v>#REF!</v>
      </c>
      <c r="E140" s="120">
        <f>MEI!U139</f>
        <v>0</v>
      </c>
      <c r="F140" s="123">
        <f>MEI!V139</f>
        <v>0</v>
      </c>
      <c r="G140" s="123">
        <f>MEI!W139</f>
        <v>0</v>
      </c>
      <c r="H140" s="125">
        <f>MEI!X139</f>
        <v>0</v>
      </c>
      <c r="I140" s="126" t="e">
        <f>MEI!Y139</f>
        <v>#REF!</v>
      </c>
      <c r="J140" s="222" t="b">
        <f>IF(LEFT(MEI!L139,1)="V",MEI!R139+MEI!U139)</f>
        <v>0</v>
      </c>
      <c r="K140" s="241">
        <f>MEI!Z139</f>
        <v>0</v>
      </c>
      <c r="L140" s="242">
        <f>MEI!AB139</f>
        <v>0</v>
      </c>
    </row>
    <row r="141" spans="1:12" ht="13.5" customHeight="1" thickBot="1" x14ac:dyDescent="0.25">
      <c r="A141" s="718"/>
      <c r="B141" s="161">
        <f>MEI!R140</f>
        <v>0</v>
      </c>
      <c r="C141" s="131">
        <f>MEI!S140</f>
        <v>0</v>
      </c>
      <c r="D141" s="178" t="e">
        <f>MEI!T140</f>
        <v>#REF!</v>
      </c>
      <c r="E141" s="127">
        <f>MEI!U140</f>
        <v>0</v>
      </c>
      <c r="F141" s="130">
        <f>MEI!V140</f>
        <v>0</v>
      </c>
      <c r="G141" s="130">
        <f>MEI!W140</f>
        <v>0</v>
      </c>
      <c r="H141" s="132">
        <f>MEI!X140</f>
        <v>0</v>
      </c>
      <c r="I141" s="133" t="e">
        <f>MEI!Y140</f>
        <v>#REF!</v>
      </c>
      <c r="J141" s="224" t="b">
        <f>IF(LEFT(MEI!L140,1)="V",MEI!R140+MEI!U140)</f>
        <v>0</v>
      </c>
      <c r="K141" s="243">
        <f>MEI!Z140</f>
        <v>0</v>
      </c>
      <c r="L141" s="244">
        <f>MEI!AB140</f>
        <v>0</v>
      </c>
    </row>
    <row r="142" spans="1:12" ht="12.75" customHeight="1" x14ac:dyDescent="0.2">
      <c r="A142" s="716">
        <f>MEI!B141</f>
        <v>42882</v>
      </c>
      <c r="B142" s="159">
        <f>MEI!R141</f>
        <v>0</v>
      </c>
      <c r="C142" s="117">
        <f>MEI!S141</f>
        <v>0</v>
      </c>
      <c r="D142" s="175" t="e">
        <f>MEI!T141</f>
        <v>#REF!</v>
      </c>
      <c r="E142" s="113">
        <f>MEI!U141</f>
        <v>0</v>
      </c>
      <c r="F142" s="116">
        <f>MEI!V141</f>
        <v>0</v>
      </c>
      <c r="G142" s="116">
        <f>MEI!W141</f>
        <v>0</v>
      </c>
      <c r="H142" s="118">
        <f>MEI!X141</f>
        <v>0</v>
      </c>
      <c r="I142" s="119" t="e">
        <f>MEI!Y141</f>
        <v>#REF!</v>
      </c>
      <c r="J142" s="221" t="b">
        <f>IF(LEFT(MEI!L141,1)="V",MEI!R141+MEI!U141)</f>
        <v>0</v>
      </c>
      <c r="K142" s="239">
        <f>MEI!Z141</f>
        <v>0</v>
      </c>
      <c r="L142" s="240">
        <f>MEI!AB141</f>
        <v>0</v>
      </c>
    </row>
    <row r="143" spans="1:12" ht="12.75" customHeight="1" x14ac:dyDescent="0.2">
      <c r="A143" s="717"/>
      <c r="B143" s="160">
        <f>MEI!R142</f>
        <v>0</v>
      </c>
      <c r="C143" s="124">
        <f>MEI!S142</f>
        <v>0</v>
      </c>
      <c r="D143" s="176" t="e">
        <f>MEI!T142</f>
        <v>#REF!</v>
      </c>
      <c r="E143" s="120">
        <f>MEI!U142</f>
        <v>0</v>
      </c>
      <c r="F143" s="123">
        <f>MEI!V142</f>
        <v>0</v>
      </c>
      <c r="G143" s="123">
        <f>MEI!W142</f>
        <v>0</v>
      </c>
      <c r="H143" s="125">
        <f>MEI!X142</f>
        <v>0</v>
      </c>
      <c r="I143" s="126" t="e">
        <f>MEI!Y142</f>
        <v>#REF!</v>
      </c>
      <c r="J143" s="222" t="b">
        <f>IF(LEFT(MEI!L142,1)="V",MEI!R142+MEI!U142)</f>
        <v>0</v>
      </c>
      <c r="K143" s="241">
        <f>MEI!Z142</f>
        <v>0</v>
      </c>
      <c r="L143" s="242">
        <f>MEI!AB142</f>
        <v>0</v>
      </c>
    </row>
    <row r="144" spans="1:12" ht="12.75" customHeight="1" x14ac:dyDescent="0.2">
      <c r="A144" s="717"/>
      <c r="B144" s="160">
        <f>MEI!R143</f>
        <v>0</v>
      </c>
      <c r="C144" s="124">
        <f>MEI!S143</f>
        <v>0</v>
      </c>
      <c r="D144" s="176" t="e">
        <f>MEI!T143</f>
        <v>#REF!</v>
      </c>
      <c r="E144" s="120">
        <f>MEI!U143</f>
        <v>0</v>
      </c>
      <c r="F144" s="123">
        <f>MEI!V143</f>
        <v>0</v>
      </c>
      <c r="G144" s="123">
        <f>MEI!W143</f>
        <v>0</v>
      </c>
      <c r="H144" s="125">
        <f>MEI!X143</f>
        <v>0</v>
      </c>
      <c r="I144" s="126" t="e">
        <f>MEI!Y143</f>
        <v>#REF!</v>
      </c>
      <c r="J144" s="222" t="b">
        <f>IF(LEFT(MEI!L143,1)="V",MEI!R143+MEI!U143)</f>
        <v>0</v>
      </c>
      <c r="K144" s="241">
        <f>MEI!Z143</f>
        <v>0</v>
      </c>
      <c r="L144" s="242">
        <f>MEI!AB143</f>
        <v>0</v>
      </c>
    </row>
    <row r="145" spans="1:12" ht="12.75" customHeight="1" x14ac:dyDescent="0.2">
      <c r="A145" s="717"/>
      <c r="B145" s="160">
        <f>MEI!R144</f>
        <v>0</v>
      </c>
      <c r="C145" s="124">
        <f>MEI!S144</f>
        <v>0</v>
      </c>
      <c r="D145" s="176" t="e">
        <f>MEI!T144</f>
        <v>#REF!</v>
      </c>
      <c r="E145" s="120">
        <f>MEI!U144</f>
        <v>0</v>
      </c>
      <c r="F145" s="123">
        <f>MEI!V144</f>
        <v>0</v>
      </c>
      <c r="G145" s="123">
        <f>MEI!W144</f>
        <v>0</v>
      </c>
      <c r="H145" s="125">
        <f>MEI!X144</f>
        <v>0</v>
      </c>
      <c r="I145" s="126" t="e">
        <f>MEI!Y144</f>
        <v>#REF!</v>
      </c>
      <c r="J145" s="222" t="b">
        <f>IF(LEFT(MEI!L144,1)="V",MEI!R144+MEI!U144)</f>
        <v>0</v>
      </c>
      <c r="K145" s="241">
        <f>MEI!Z144</f>
        <v>0</v>
      </c>
      <c r="L145" s="242">
        <f>MEI!AB144</f>
        <v>0</v>
      </c>
    </row>
    <row r="146" spans="1:12" ht="13.5" customHeight="1" thickBot="1" x14ac:dyDescent="0.25">
      <c r="A146" s="718"/>
      <c r="B146" s="161">
        <f>MEI!R145</f>
        <v>0</v>
      </c>
      <c r="C146" s="131">
        <f>MEI!S145</f>
        <v>0</v>
      </c>
      <c r="D146" s="178" t="e">
        <f>MEI!T145</f>
        <v>#REF!</v>
      </c>
      <c r="E146" s="127">
        <f>MEI!U145</f>
        <v>0</v>
      </c>
      <c r="F146" s="130">
        <f>MEI!V145</f>
        <v>0</v>
      </c>
      <c r="G146" s="130">
        <f>MEI!W145</f>
        <v>0</v>
      </c>
      <c r="H146" s="132">
        <f>MEI!X145</f>
        <v>0</v>
      </c>
      <c r="I146" s="133" t="e">
        <f>MEI!Y145</f>
        <v>#REF!</v>
      </c>
      <c r="J146" s="224" t="b">
        <f>IF(LEFT(MEI!L145,1)="V",MEI!R145+MEI!U145)</f>
        <v>0</v>
      </c>
      <c r="K146" s="243">
        <f>MEI!Z145</f>
        <v>0</v>
      </c>
      <c r="L146" s="244">
        <f>MEI!AB145</f>
        <v>0</v>
      </c>
    </row>
    <row r="147" spans="1:12" ht="12.75" customHeight="1" x14ac:dyDescent="0.2">
      <c r="A147" s="716">
        <f>MEI!B146</f>
        <v>42883</v>
      </c>
      <c r="B147" s="159">
        <f>MEI!R146</f>
        <v>0</v>
      </c>
      <c r="C147" s="117">
        <f>MEI!S146</f>
        <v>0</v>
      </c>
      <c r="D147" s="175" t="e">
        <f>MEI!T146</f>
        <v>#REF!</v>
      </c>
      <c r="E147" s="113">
        <f>MEI!U146</f>
        <v>0</v>
      </c>
      <c r="F147" s="116">
        <f>MEI!V146</f>
        <v>0</v>
      </c>
      <c r="G147" s="116">
        <f>MEI!W146</f>
        <v>0</v>
      </c>
      <c r="H147" s="118">
        <f>MEI!X146</f>
        <v>0</v>
      </c>
      <c r="I147" s="119" t="e">
        <f>MEI!Y146</f>
        <v>#REF!</v>
      </c>
      <c r="J147" s="221" t="b">
        <f>IF(LEFT(MEI!L146,1)="V",MEI!R146+MEI!U146)</f>
        <v>0</v>
      </c>
      <c r="K147" s="239">
        <f>MEI!Z146</f>
        <v>0</v>
      </c>
      <c r="L147" s="240">
        <f>MEI!AB146</f>
        <v>0</v>
      </c>
    </row>
    <row r="148" spans="1:12" ht="12.75" customHeight="1" x14ac:dyDescent="0.2">
      <c r="A148" s="717"/>
      <c r="B148" s="160">
        <f>MEI!R147</f>
        <v>0</v>
      </c>
      <c r="C148" s="124">
        <f>MEI!S147</f>
        <v>0</v>
      </c>
      <c r="D148" s="176" t="e">
        <f>MEI!T147</f>
        <v>#REF!</v>
      </c>
      <c r="E148" s="120">
        <f>MEI!U147</f>
        <v>0</v>
      </c>
      <c r="F148" s="123">
        <f>MEI!V147</f>
        <v>0</v>
      </c>
      <c r="G148" s="123">
        <f>MEI!W147</f>
        <v>0</v>
      </c>
      <c r="H148" s="125">
        <f>MEI!X147</f>
        <v>0</v>
      </c>
      <c r="I148" s="126" t="e">
        <f>MEI!Y147</f>
        <v>#REF!</v>
      </c>
      <c r="J148" s="222" t="b">
        <f>IF(LEFT(MEI!L147,1)="V",MEI!R147+MEI!U147)</f>
        <v>0</v>
      </c>
      <c r="K148" s="241">
        <f>MEI!Z147</f>
        <v>0</v>
      </c>
      <c r="L148" s="242">
        <f>MEI!AB147</f>
        <v>0</v>
      </c>
    </row>
    <row r="149" spans="1:12" ht="12.75" customHeight="1" x14ac:dyDescent="0.2">
      <c r="A149" s="717"/>
      <c r="B149" s="160">
        <f>MEI!R148</f>
        <v>0</v>
      </c>
      <c r="C149" s="124">
        <f>MEI!S148</f>
        <v>0</v>
      </c>
      <c r="D149" s="176" t="e">
        <f>MEI!T148</f>
        <v>#REF!</v>
      </c>
      <c r="E149" s="120">
        <f>MEI!U148</f>
        <v>0</v>
      </c>
      <c r="F149" s="123">
        <f>MEI!V148</f>
        <v>0</v>
      </c>
      <c r="G149" s="123">
        <f>MEI!W148</f>
        <v>0</v>
      </c>
      <c r="H149" s="125">
        <f>MEI!X148</f>
        <v>0</v>
      </c>
      <c r="I149" s="126" t="e">
        <f>MEI!Y148</f>
        <v>#REF!</v>
      </c>
      <c r="J149" s="222" t="b">
        <f>IF(LEFT(MEI!L148,1)="V",MEI!R148+MEI!U148)</f>
        <v>0</v>
      </c>
      <c r="K149" s="241">
        <f>MEI!Z148</f>
        <v>0</v>
      </c>
      <c r="L149" s="242">
        <f>MEI!AB148</f>
        <v>0</v>
      </c>
    </row>
    <row r="150" spans="1:12" ht="12.75" customHeight="1" x14ac:dyDescent="0.2">
      <c r="A150" s="717"/>
      <c r="B150" s="160">
        <f>MEI!R149</f>
        <v>0</v>
      </c>
      <c r="C150" s="124">
        <f>MEI!S149</f>
        <v>0</v>
      </c>
      <c r="D150" s="176" t="e">
        <f>MEI!T149</f>
        <v>#REF!</v>
      </c>
      <c r="E150" s="120">
        <f>MEI!U149</f>
        <v>0</v>
      </c>
      <c r="F150" s="123">
        <f>MEI!V149</f>
        <v>0</v>
      </c>
      <c r="G150" s="123">
        <f>MEI!W149</f>
        <v>0</v>
      </c>
      <c r="H150" s="125">
        <f>MEI!X149</f>
        <v>0</v>
      </c>
      <c r="I150" s="126" t="e">
        <f>MEI!Y149</f>
        <v>#REF!</v>
      </c>
      <c r="J150" s="222" t="b">
        <f>IF(LEFT(MEI!L149,1)="V",MEI!R149+MEI!U149)</f>
        <v>0</v>
      </c>
      <c r="K150" s="241">
        <f>MEI!Z149</f>
        <v>0</v>
      </c>
      <c r="L150" s="242">
        <f>MEI!AB149</f>
        <v>0</v>
      </c>
    </row>
    <row r="151" spans="1:12" ht="13.5" customHeight="1" thickBot="1" x14ac:dyDescent="0.25">
      <c r="A151" s="718"/>
      <c r="B151" s="161">
        <f>MEI!R150</f>
        <v>0</v>
      </c>
      <c r="C151" s="131">
        <f>MEI!S150</f>
        <v>0</v>
      </c>
      <c r="D151" s="178" t="e">
        <f>MEI!T150</f>
        <v>#REF!</v>
      </c>
      <c r="E151" s="127">
        <f>MEI!U150</f>
        <v>0</v>
      </c>
      <c r="F151" s="130">
        <f>MEI!V150</f>
        <v>0</v>
      </c>
      <c r="G151" s="130">
        <f>MEI!W150</f>
        <v>0</v>
      </c>
      <c r="H151" s="132">
        <f>MEI!X150</f>
        <v>0</v>
      </c>
      <c r="I151" s="133" t="e">
        <f>MEI!Y150</f>
        <v>#REF!</v>
      </c>
      <c r="J151" s="224" t="b">
        <f>IF(LEFT(MEI!L150,1)="V",MEI!R150+MEI!U150)</f>
        <v>0</v>
      </c>
      <c r="K151" s="243">
        <f>MEI!Z150</f>
        <v>0</v>
      </c>
      <c r="L151" s="244">
        <f>MEI!AB150</f>
        <v>0</v>
      </c>
    </row>
    <row r="152" spans="1:12" ht="12.75" customHeight="1" x14ac:dyDescent="0.2">
      <c r="A152" s="716">
        <f>MEI!B151</f>
        <v>42884</v>
      </c>
      <c r="B152" s="169">
        <f>MEI!R151</f>
        <v>0</v>
      </c>
      <c r="C152" s="138">
        <f>MEI!S151</f>
        <v>0</v>
      </c>
      <c r="D152" s="179" t="e">
        <f>MEI!T151</f>
        <v>#REF!</v>
      </c>
      <c r="E152" s="134">
        <f>MEI!U151</f>
        <v>0</v>
      </c>
      <c r="F152" s="137">
        <f>MEI!V151</f>
        <v>0</v>
      </c>
      <c r="G152" s="137">
        <f>MEI!W151</f>
        <v>0</v>
      </c>
      <c r="H152" s="139">
        <f>MEI!X151</f>
        <v>0</v>
      </c>
      <c r="I152" s="140" t="e">
        <f>MEI!Y151</f>
        <v>#REF!</v>
      </c>
      <c r="J152" s="221" t="b">
        <f>IF(LEFT(MEI!L151,1)="V",MEI!R151+MEI!U151)</f>
        <v>0</v>
      </c>
      <c r="K152" s="239">
        <f>MEI!Z151</f>
        <v>0</v>
      </c>
      <c r="L152" s="240">
        <f>MEI!AB151</f>
        <v>0</v>
      </c>
    </row>
    <row r="153" spans="1:12" ht="12.75" customHeight="1" x14ac:dyDescent="0.2">
      <c r="A153" s="717"/>
      <c r="B153" s="160">
        <f>MEI!R152</f>
        <v>0</v>
      </c>
      <c r="C153" s="124">
        <f>MEI!S152</f>
        <v>0</v>
      </c>
      <c r="D153" s="176" t="e">
        <f>MEI!T152</f>
        <v>#REF!</v>
      </c>
      <c r="E153" s="120">
        <f>MEI!U152</f>
        <v>0</v>
      </c>
      <c r="F153" s="123">
        <f>MEI!V152</f>
        <v>0</v>
      </c>
      <c r="G153" s="123">
        <f>MEI!W152</f>
        <v>0</v>
      </c>
      <c r="H153" s="125">
        <f>MEI!X152</f>
        <v>0</v>
      </c>
      <c r="I153" s="126" t="e">
        <f>MEI!Y152</f>
        <v>#REF!</v>
      </c>
      <c r="J153" s="222" t="b">
        <f>IF(LEFT(MEI!L152,1)="V",MEI!R152+MEI!U152)</f>
        <v>0</v>
      </c>
      <c r="K153" s="241">
        <f>MEI!Z152</f>
        <v>0</v>
      </c>
      <c r="L153" s="242">
        <f>MEI!AB152</f>
        <v>0</v>
      </c>
    </row>
    <row r="154" spans="1:12" ht="12.75" customHeight="1" x14ac:dyDescent="0.2">
      <c r="A154" s="717"/>
      <c r="B154" s="160">
        <f>MEI!R153</f>
        <v>0</v>
      </c>
      <c r="C154" s="124">
        <f>MEI!S153</f>
        <v>0</v>
      </c>
      <c r="D154" s="176" t="e">
        <f>MEI!T153</f>
        <v>#REF!</v>
      </c>
      <c r="E154" s="120">
        <f>MEI!U153</f>
        <v>0</v>
      </c>
      <c r="F154" s="123">
        <f>MEI!V153</f>
        <v>0</v>
      </c>
      <c r="G154" s="123">
        <f>MEI!W153</f>
        <v>0</v>
      </c>
      <c r="H154" s="125">
        <f>MEI!X153</f>
        <v>0</v>
      </c>
      <c r="I154" s="126" t="e">
        <f>MEI!Y153</f>
        <v>#REF!</v>
      </c>
      <c r="J154" s="222" t="b">
        <f>IF(LEFT(MEI!L153,1)="V",MEI!R153+MEI!U153)</f>
        <v>0</v>
      </c>
      <c r="K154" s="241">
        <f>MEI!Z153</f>
        <v>0</v>
      </c>
      <c r="L154" s="242">
        <f>MEI!AB153</f>
        <v>0</v>
      </c>
    </row>
    <row r="155" spans="1:12" ht="12.75" customHeight="1" x14ac:dyDescent="0.2">
      <c r="A155" s="717"/>
      <c r="B155" s="160">
        <f>MEI!R154</f>
        <v>0</v>
      </c>
      <c r="C155" s="124">
        <f>MEI!S154</f>
        <v>0</v>
      </c>
      <c r="D155" s="176" t="e">
        <f>MEI!T154</f>
        <v>#REF!</v>
      </c>
      <c r="E155" s="120">
        <f>MEI!U154</f>
        <v>0</v>
      </c>
      <c r="F155" s="123">
        <f>MEI!V154</f>
        <v>0</v>
      </c>
      <c r="G155" s="123">
        <f>MEI!W154</f>
        <v>0</v>
      </c>
      <c r="H155" s="125">
        <f>MEI!X154</f>
        <v>0</v>
      </c>
      <c r="I155" s="126" t="e">
        <f>MEI!Y154</f>
        <v>#REF!</v>
      </c>
      <c r="J155" s="222" t="b">
        <f>IF(LEFT(MEI!L154,1)="V",MEI!R154+MEI!U154)</f>
        <v>0</v>
      </c>
      <c r="K155" s="241">
        <f>MEI!Z154</f>
        <v>0</v>
      </c>
      <c r="L155" s="242">
        <f>MEI!AB154</f>
        <v>0</v>
      </c>
    </row>
    <row r="156" spans="1:12" ht="13.5" customHeight="1" thickBot="1" x14ac:dyDescent="0.25">
      <c r="A156" s="718"/>
      <c r="B156" s="168">
        <f>MEI!R155</f>
        <v>0</v>
      </c>
      <c r="C156" s="145">
        <f>MEI!S155</f>
        <v>0</v>
      </c>
      <c r="D156" s="177" t="e">
        <f>MEI!T155</f>
        <v>#REF!</v>
      </c>
      <c r="E156" s="141">
        <f>MEI!U155</f>
        <v>0</v>
      </c>
      <c r="F156" s="144">
        <f>MEI!V155</f>
        <v>0</v>
      </c>
      <c r="G156" s="144">
        <f>MEI!W155</f>
        <v>0</v>
      </c>
      <c r="H156" s="146">
        <f>MEI!X155</f>
        <v>0</v>
      </c>
      <c r="I156" s="147" t="e">
        <f>MEI!Y155</f>
        <v>#REF!</v>
      </c>
      <c r="J156" s="224" t="b">
        <f>IF(LEFT(MEI!L155,1)="V",MEI!R155+MEI!U155)</f>
        <v>0</v>
      </c>
      <c r="K156" s="243">
        <f>MEI!Z155</f>
        <v>0</v>
      </c>
      <c r="L156" s="244">
        <f>MEI!AB155</f>
        <v>0</v>
      </c>
    </row>
    <row r="157" spans="1:12" ht="12.75" customHeight="1" x14ac:dyDescent="0.2">
      <c r="A157" s="716">
        <f>MEI!B156</f>
        <v>42885</v>
      </c>
      <c r="B157" s="159">
        <f>MEI!R156</f>
        <v>0</v>
      </c>
      <c r="C157" s="117">
        <f>MEI!S156</f>
        <v>0</v>
      </c>
      <c r="D157" s="175" t="e">
        <f>MEI!T156</f>
        <v>#REF!</v>
      </c>
      <c r="E157" s="113">
        <f>MEI!U156</f>
        <v>0</v>
      </c>
      <c r="F157" s="116">
        <f>MEI!V156</f>
        <v>0</v>
      </c>
      <c r="G157" s="116">
        <f>MEI!W156</f>
        <v>0</v>
      </c>
      <c r="H157" s="118">
        <f>MEI!X156</f>
        <v>0</v>
      </c>
      <c r="I157" s="119" t="e">
        <f>MEI!Y156</f>
        <v>#REF!</v>
      </c>
      <c r="J157" s="225" t="b">
        <f>IF(LEFT(MEI!L156,1)="V",MEI!R156+MEI!U156)</f>
        <v>0</v>
      </c>
      <c r="K157" s="247">
        <f>MEI!Z156</f>
        <v>0</v>
      </c>
      <c r="L157" s="248">
        <f>MEI!AB156</f>
        <v>0</v>
      </c>
    </row>
    <row r="158" spans="1:12" ht="12.75" customHeight="1" x14ac:dyDescent="0.2">
      <c r="A158" s="717"/>
      <c r="B158" s="160">
        <f>MEI!R157</f>
        <v>0</v>
      </c>
      <c r="C158" s="124">
        <f>MEI!S157</f>
        <v>0</v>
      </c>
      <c r="D158" s="176" t="e">
        <f>MEI!T157</f>
        <v>#REF!</v>
      </c>
      <c r="E158" s="120">
        <f>MEI!U157</f>
        <v>0</v>
      </c>
      <c r="F158" s="123">
        <f>MEI!V157</f>
        <v>0</v>
      </c>
      <c r="G158" s="123">
        <f>MEI!W157</f>
        <v>0</v>
      </c>
      <c r="H158" s="125">
        <f>MEI!X157</f>
        <v>0</v>
      </c>
      <c r="I158" s="126" t="e">
        <f>MEI!Y157</f>
        <v>#REF!</v>
      </c>
      <c r="J158" s="222" t="b">
        <f>IF(LEFT(MEI!L157,1)="V",MEI!R157+MEI!U157)</f>
        <v>0</v>
      </c>
      <c r="K158" s="241">
        <f>MEI!Z157</f>
        <v>0</v>
      </c>
      <c r="L158" s="242">
        <f>MEI!AB157</f>
        <v>0</v>
      </c>
    </row>
    <row r="159" spans="1:12" ht="12.75" customHeight="1" x14ac:dyDescent="0.2">
      <c r="A159" s="717"/>
      <c r="B159" s="160">
        <f>MEI!R158</f>
        <v>0</v>
      </c>
      <c r="C159" s="124">
        <f>MEI!S158</f>
        <v>0</v>
      </c>
      <c r="D159" s="176" t="e">
        <f>MEI!T158</f>
        <v>#REF!</v>
      </c>
      <c r="E159" s="120">
        <f>MEI!U158</f>
        <v>0</v>
      </c>
      <c r="F159" s="123">
        <f>MEI!V158</f>
        <v>0</v>
      </c>
      <c r="G159" s="123">
        <f>MEI!W158</f>
        <v>0</v>
      </c>
      <c r="H159" s="125">
        <f>MEI!X158</f>
        <v>0</v>
      </c>
      <c r="I159" s="126" t="e">
        <f>MEI!Y158</f>
        <v>#REF!</v>
      </c>
      <c r="J159" s="222" t="b">
        <f>IF(LEFT(MEI!L158,1)="V",MEI!R158+MEI!U158)</f>
        <v>0</v>
      </c>
      <c r="K159" s="241">
        <f>MEI!Z158</f>
        <v>0</v>
      </c>
      <c r="L159" s="242">
        <f>MEI!AB158</f>
        <v>0</v>
      </c>
    </row>
    <row r="160" spans="1:12" ht="12.75" customHeight="1" x14ac:dyDescent="0.2">
      <c r="A160" s="717"/>
      <c r="B160" s="160">
        <f>MEI!R159</f>
        <v>0</v>
      </c>
      <c r="C160" s="124">
        <f>MEI!S159</f>
        <v>0</v>
      </c>
      <c r="D160" s="176" t="e">
        <f>MEI!T159</f>
        <v>#REF!</v>
      </c>
      <c r="E160" s="120">
        <f>MEI!U159</f>
        <v>0</v>
      </c>
      <c r="F160" s="123">
        <f>MEI!V159</f>
        <v>0</v>
      </c>
      <c r="G160" s="123">
        <f>MEI!W159</f>
        <v>0</v>
      </c>
      <c r="H160" s="125">
        <f>MEI!X159</f>
        <v>0</v>
      </c>
      <c r="I160" s="126" t="e">
        <f>MEI!Y159</f>
        <v>#REF!</v>
      </c>
      <c r="J160" s="222" t="b">
        <f>IF(LEFT(MEI!L159,1)="V",MEI!R159+MEI!U159)</f>
        <v>0</v>
      </c>
      <c r="K160" s="241">
        <f>MEI!Z159</f>
        <v>0</v>
      </c>
      <c r="L160" s="242">
        <f>MEI!AB159</f>
        <v>0</v>
      </c>
    </row>
    <row r="161" spans="1:12" ht="13.5" customHeight="1" thickBot="1" x14ac:dyDescent="0.25">
      <c r="A161" s="718"/>
      <c r="B161" s="161">
        <f>MEI!R160</f>
        <v>0</v>
      </c>
      <c r="C161" s="131">
        <f>MEI!S160</f>
        <v>0</v>
      </c>
      <c r="D161" s="178" t="e">
        <f>MEI!T160</f>
        <v>#REF!</v>
      </c>
      <c r="E161" s="127">
        <f>MEI!U160</f>
        <v>0</v>
      </c>
      <c r="F161" s="130">
        <f>MEI!V160</f>
        <v>0</v>
      </c>
      <c r="G161" s="130">
        <f>MEI!W160</f>
        <v>0</v>
      </c>
      <c r="H161" s="132">
        <f>MEI!X160</f>
        <v>0</v>
      </c>
      <c r="I161" s="133" t="e">
        <f>MEI!Y160</f>
        <v>#REF!</v>
      </c>
      <c r="J161" s="224" t="b">
        <f>IF(LEFT(MEI!L160,1)="V",MEI!R160+MEI!U160)</f>
        <v>0</v>
      </c>
      <c r="K161" s="243">
        <f>MEI!Z160</f>
        <v>0</v>
      </c>
      <c r="L161" s="244">
        <f>MEI!AB160</f>
        <v>0</v>
      </c>
    </row>
    <row r="162" spans="1:12" ht="13.5" thickBot="1" x14ac:dyDescent="0.25">
      <c r="A162" s="148"/>
      <c r="B162" s="233">
        <f>SUM(B$7:B$161)</f>
        <v>0</v>
      </c>
      <c r="C162" s="233">
        <f t="shared" ref="C162:L162" si="0">SUM(C$7:C$161)</f>
        <v>0</v>
      </c>
      <c r="D162" s="233" t="e">
        <f t="shared" si="0"/>
        <v>#REF!</v>
      </c>
      <c r="E162" s="233">
        <f t="shared" si="0"/>
        <v>0</v>
      </c>
      <c r="F162" s="233">
        <f t="shared" si="0"/>
        <v>0</v>
      </c>
      <c r="G162" s="233">
        <f t="shared" si="0"/>
        <v>0</v>
      </c>
      <c r="H162" s="233">
        <f t="shared" si="0"/>
        <v>0</v>
      </c>
      <c r="I162" s="233" t="e">
        <f t="shared" si="0"/>
        <v>#REF!</v>
      </c>
      <c r="J162" s="233">
        <f t="shared" si="0"/>
        <v>0</v>
      </c>
      <c r="K162" s="233">
        <f t="shared" si="0"/>
        <v>0</v>
      </c>
      <c r="L162" s="233">
        <f t="shared" si="0"/>
        <v>0</v>
      </c>
    </row>
    <row r="163" spans="1:12" x14ac:dyDescent="0.2">
      <c r="A163" s="148"/>
      <c r="B163" s="320" t="s">
        <v>75</v>
      </c>
      <c r="C163" s="364" t="s">
        <v>92</v>
      </c>
      <c r="D163" s="318" t="s">
        <v>78</v>
      </c>
      <c r="E163" s="320" t="s">
        <v>75</v>
      </c>
      <c r="F163" s="364" t="s">
        <v>92</v>
      </c>
      <c r="H163" s="323" t="s">
        <v>72</v>
      </c>
      <c r="I163" s="323" t="s">
        <v>78</v>
      </c>
      <c r="J163" s="318" t="s">
        <v>84</v>
      </c>
      <c r="K163" s="323" t="s">
        <v>85</v>
      </c>
      <c r="L163" s="326" t="s">
        <v>86</v>
      </c>
    </row>
    <row r="164" spans="1:12" x14ac:dyDescent="0.2">
      <c r="A164" s="148"/>
      <c r="B164" s="154" t="s">
        <v>76</v>
      </c>
      <c r="C164" s="363" t="s">
        <v>93</v>
      </c>
      <c r="E164" s="154" t="s">
        <v>77</v>
      </c>
      <c r="F164" s="363" t="s">
        <v>93</v>
      </c>
    </row>
    <row r="165" spans="1:12" x14ac:dyDescent="0.2">
      <c r="A165" s="148"/>
      <c r="K165" s="204">
        <f>K162+L162</f>
        <v>0</v>
      </c>
      <c r="L165" s="150" t="s">
        <v>87</v>
      </c>
    </row>
    <row r="167" spans="1:12" x14ac:dyDescent="0.2">
      <c r="A167" s="255" t="s">
        <v>89</v>
      </c>
      <c r="B167" s="256"/>
      <c r="C167" s="256"/>
      <c r="D167" s="256"/>
      <c r="E167" s="257"/>
    </row>
    <row r="168" spans="1:12" x14ac:dyDescent="0.2">
      <c r="A168" s="258" t="s">
        <v>90</v>
      </c>
      <c r="B168" s="697"/>
      <c r="C168" s="720"/>
      <c r="D168" s="720"/>
      <c r="E168" s="721"/>
    </row>
    <row r="169" spans="1:12" x14ac:dyDescent="0.2">
      <c r="A169" s="258"/>
      <c r="B169" s="259"/>
      <c r="C169" s="259"/>
      <c r="D169" s="259"/>
      <c r="E169" s="260"/>
    </row>
    <row r="170" spans="1:12" x14ac:dyDescent="0.2">
      <c r="A170" s="258"/>
      <c r="B170" s="261"/>
      <c r="C170" s="261"/>
      <c r="D170" s="261"/>
      <c r="E170" s="262"/>
    </row>
    <row r="171" spans="1:12" x14ac:dyDescent="0.2">
      <c r="A171" s="258"/>
      <c r="B171" s="261"/>
      <c r="C171" s="261"/>
      <c r="D171" s="261"/>
      <c r="E171" s="262"/>
    </row>
    <row r="172" spans="1:12" x14ac:dyDescent="0.2">
      <c r="A172" s="76"/>
      <c r="B172" s="77"/>
      <c r="C172" s="77"/>
      <c r="D172" s="77"/>
      <c r="E172" s="263"/>
    </row>
  </sheetData>
  <sheetProtection selectLockedCells="1"/>
  <mergeCells count="37">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B168:E168"/>
    <mergeCell ref="E5:I5"/>
    <mergeCell ref="K5:L5"/>
    <mergeCell ref="I2:K2"/>
    <mergeCell ref="I3:K3"/>
    <mergeCell ref="B5:D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Blad19"/>
  <dimension ref="A1:X167"/>
  <sheetViews>
    <sheetView showZeros="0" workbookViewId="0">
      <selection activeCell="A7" sqref="A7:A156"/>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9" width="9.140625" style="82"/>
    <col min="10" max="10" width="9.42578125" style="82" bestFit="1" customWidth="1"/>
    <col min="11"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04" t="s">
        <v>16</v>
      </c>
      <c r="C5" s="705"/>
      <c r="D5" s="706"/>
      <c r="E5" s="708" t="s">
        <v>17</v>
      </c>
      <c r="F5" s="708"/>
      <c r="G5" s="708"/>
      <c r="H5" s="708"/>
      <c r="I5" s="709"/>
      <c r="J5" s="233"/>
      <c r="K5" s="695" t="s">
        <v>83</v>
      </c>
      <c r="L5" s="696"/>
    </row>
    <row r="6" spans="1:24" ht="77.25" customHeight="1" thickBot="1" x14ac:dyDescent="0.25">
      <c r="A6" s="62" t="s">
        <v>3</v>
      </c>
      <c r="B6" s="343" t="s">
        <v>9</v>
      </c>
      <c r="C6" s="344" t="s">
        <v>73</v>
      </c>
      <c r="D6" s="345" t="s">
        <v>10</v>
      </c>
      <c r="E6" s="342" t="s">
        <v>9</v>
      </c>
      <c r="F6" s="253" t="s">
        <v>73</v>
      </c>
      <c r="G6" s="253" t="s">
        <v>71</v>
      </c>
      <c r="H6" s="253" t="s">
        <v>70</v>
      </c>
      <c r="I6" s="253" t="s">
        <v>10</v>
      </c>
      <c r="J6" s="220" t="s">
        <v>82</v>
      </c>
      <c r="K6" s="317" t="s">
        <v>81</v>
      </c>
      <c r="L6" s="316" t="s">
        <v>80</v>
      </c>
    </row>
    <row r="7" spans="1:24" ht="12.75" customHeight="1" x14ac:dyDescent="0.2">
      <c r="A7" s="716">
        <f>JUNI!B6</f>
        <v>42886</v>
      </c>
      <c r="B7" s="159">
        <f>JUNI!R6</f>
        <v>0</v>
      </c>
      <c r="C7" s="117">
        <f>JUNI!S6</f>
        <v>0</v>
      </c>
      <c r="D7" s="175" t="e">
        <f>JUNI!T6</f>
        <v>#REF!</v>
      </c>
      <c r="E7" s="113">
        <f>JUNI!U6</f>
        <v>0</v>
      </c>
      <c r="F7" s="116">
        <f>JUNI!V6</f>
        <v>0</v>
      </c>
      <c r="G7" s="116">
        <f>JUNI!W6</f>
        <v>0</v>
      </c>
      <c r="H7" s="118">
        <f>JUNI!X6</f>
        <v>0</v>
      </c>
      <c r="I7" s="119" t="e">
        <f>JUNI!Y6</f>
        <v>#REF!</v>
      </c>
      <c r="J7" s="221" t="b">
        <f>IF(LEFT(JUNI!L6,1)="V",JUNI!R6+JUNI!U6)</f>
        <v>0</v>
      </c>
      <c r="K7" s="239">
        <f>JUNI!Z6</f>
        <v>0</v>
      </c>
      <c r="L7" s="240">
        <f>JUNI!AB6</f>
        <v>0</v>
      </c>
    </row>
    <row r="8" spans="1:24" ht="12.75" customHeight="1" x14ac:dyDescent="0.2">
      <c r="A8" s="717"/>
      <c r="B8" s="160">
        <f>JUNI!R7</f>
        <v>0</v>
      </c>
      <c r="C8" s="124">
        <f>JUNI!S7</f>
        <v>0</v>
      </c>
      <c r="D8" s="176" t="e">
        <f>JUNI!T7</f>
        <v>#REF!</v>
      </c>
      <c r="E8" s="120">
        <f>JUNI!U7</f>
        <v>0</v>
      </c>
      <c r="F8" s="123">
        <f>JUNI!V7</f>
        <v>0</v>
      </c>
      <c r="G8" s="123">
        <f>JUNI!W7</f>
        <v>0</v>
      </c>
      <c r="H8" s="125">
        <f>JUNI!X7</f>
        <v>0</v>
      </c>
      <c r="I8" s="126" t="e">
        <f>JUNI!Y7</f>
        <v>#REF!</v>
      </c>
      <c r="J8" s="222" t="b">
        <f>IF(LEFT(JUNI!L7,1)="V",JUNI!R7+JUNI!U7)</f>
        <v>0</v>
      </c>
      <c r="K8" s="241">
        <f>JUNI!Z7</f>
        <v>0</v>
      </c>
      <c r="L8" s="242">
        <f>JUNI!AB7</f>
        <v>0</v>
      </c>
    </row>
    <row r="9" spans="1:24" ht="12.75" customHeight="1" x14ac:dyDescent="0.2">
      <c r="A9" s="717"/>
      <c r="B9" s="160">
        <f>JUNI!R8</f>
        <v>0</v>
      </c>
      <c r="C9" s="124">
        <f>JUNI!S8</f>
        <v>0</v>
      </c>
      <c r="D9" s="176" t="e">
        <f>JUNI!T8</f>
        <v>#REF!</v>
      </c>
      <c r="E9" s="120">
        <f>JUNI!U8</f>
        <v>0</v>
      </c>
      <c r="F9" s="123">
        <f>JUNI!V8</f>
        <v>0</v>
      </c>
      <c r="G9" s="123">
        <f>JUNI!W8</f>
        <v>0</v>
      </c>
      <c r="H9" s="125">
        <f>JUNI!X8</f>
        <v>0</v>
      </c>
      <c r="I9" s="126" t="e">
        <f>JUNI!Y8</f>
        <v>#REF!</v>
      </c>
      <c r="J9" s="222" t="b">
        <f>IF(LEFT(JUNI!L8,1)="V",JUNI!R8+JUNI!U8)</f>
        <v>0</v>
      </c>
      <c r="K9" s="241">
        <f>JUNI!Z8</f>
        <v>0</v>
      </c>
      <c r="L9" s="242">
        <f>JUNI!AB8</f>
        <v>0</v>
      </c>
    </row>
    <row r="10" spans="1:24" ht="12.75" customHeight="1" x14ac:dyDescent="0.2">
      <c r="A10" s="717"/>
      <c r="B10" s="160">
        <f>JUNI!R9</f>
        <v>0</v>
      </c>
      <c r="C10" s="124">
        <f>JUNI!S9</f>
        <v>0</v>
      </c>
      <c r="D10" s="176" t="e">
        <f>JUNI!T9</f>
        <v>#REF!</v>
      </c>
      <c r="E10" s="120">
        <f>JUNI!U9</f>
        <v>0</v>
      </c>
      <c r="F10" s="123">
        <f>JUNI!V9</f>
        <v>0</v>
      </c>
      <c r="G10" s="123">
        <f>JUNI!W9</f>
        <v>0</v>
      </c>
      <c r="H10" s="125">
        <f>JUNI!X9</f>
        <v>0</v>
      </c>
      <c r="I10" s="126" t="e">
        <f>JUNI!Y9</f>
        <v>#REF!</v>
      </c>
      <c r="J10" s="222" t="b">
        <f>IF(LEFT(JUNI!L9,1)="V",JUNI!R9+JUNI!U9)</f>
        <v>0</v>
      </c>
      <c r="K10" s="241">
        <f>JUNI!Z9</f>
        <v>0</v>
      </c>
      <c r="L10" s="242">
        <f>JUNI!AB9</f>
        <v>0</v>
      </c>
    </row>
    <row r="11" spans="1:24" ht="13.5" customHeight="1" thickBot="1" x14ac:dyDescent="0.25">
      <c r="A11" s="718"/>
      <c r="B11" s="168">
        <f>JUNI!R10</f>
        <v>0</v>
      </c>
      <c r="C11" s="145">
        <f>JUNI!S10</f>
        <v>0</v>
      </c>
      <c r="D11" s="177" t="e">
        <f>JUNI!T10</f>
        <v>#REF!</v>
      </c>
      <c r="E11" s="141">
        <f>JUNI!U10</f>
        <v>0</v>
      </c>
      <c r="F11" s="144">
        <f>JUNI!V10</f>
        <v>0</v>
      </c>
      <c r="G11" s="144">
        <f>JUNI!W10</f>
        <v>0</v>
      </c>
      <c r="H11" s="146">
        <f>JUNI!X10</f>
        <v>0</v>
      </c>
      <c r="I11" s="147" t="e">
        <f>JUNI!Y10</f>
        <v>#REF!</v>
      </c>
      <c r="J11" s="223" t="b">
        <f>IF(LEFT(JUNI!L10,1)="V",JUNI!R10+JUNI!U10)</f>
        <v>0</v>
      </c>
      <c r="K11" s="243">
        <f>JUNI!Z10</f>
        <v>0</v>
      </c>
      <c r="L11" s="244">
        <f>JUNI!AB10</f>
        <v>0</v>
      </c>
    </row>
    <row r="12" spans="1:24" ht="12.75" customHeight="1" x14ac:dyDescent="0.2">
      <c r="A12" s="716">
        <f>JUNI!B11</f>
        <v>42887</v>
      </c>
      <c r="B12" s="159">
        <f>JUNI!R11</f>
        <v>0</v>
      </c>
      <c r="C12" s="117">
        <f>JUNI!S11</f>
        <v>0</v>
      </c>
      <c r="D12" s="175" t="e">
        <f>JUNI!T11</f>
        <v>#REF!</v>
      </c>
      <c r="E12" s="113">
        <f>JUNI!U11</f>
        <v>0</v>
      </c>
      <c r="F12" s="116">
        <f>JUNI!V11</f>
        <v>0</v>
      </c>
      <c r="G12" s="116">
        <f>JUNI!W11</f>
        <v>0</v>
      </c>
      <c r="H12" s="118">
        <f>JUNI!X11</f>
        <v>0</v>
      </c>
      <c r="I12" s="119" t="e">
        <f>JUNI!Y11</f>
        <v>#REF!</v>
      </c>
      <c r="J12" s="221" t="b">
        <f>IF(LEFT(JUNI!L11,1)="V",JUNI!R11+JUNI!U11)</f>
        <v>0</v>
      </c>
      <c r="K12" s="247">
        <f>JUNI!Z11</f>
        <v>0</v>
      </c>
      <c r="L12" s="248">
        <f>JUNI!AB11</f>
        <v>0</v>
      </c>
    </row>
    <row r="13" spans="1:24" ht="12.75" customHeight="1" x14ac:dyDescent="0.2">
      <c r="A13" s="717"/>
      <c r="B13" s="160">
        <f>JUNI!R12</f>
        <v>0</v>
      </c>
      <c r="C13" s="124">
        <f>JUNI!S12</f>
        <v>0</v>
      </c>
      <c r="D13" s="176" t="e">
        <f>JUNI!T12</f>
        <v>#REF!</v>
      </c>
      <c r="E13" s="120">
        <f>JUNI!U12</f>
        <v>0</v>
      </c>
      <c r="F13" s="123">
        <f>JUNI!V12</f>
        <v>0</v>
      </c>
      <c r="G13" s="123">
        <f>JUNI!W12</f>
        <v>0</v>
      </c>
      <c r="H13" s="125">
        <f>JUNI!X12</f>
        <v>0</v>
      </c>
      <c r="I13" s="126" t="e">
        <f>JUNI!Y12</f>
        <v>#REF!</v>
      </c>
      <c r="J13" s="222" t="b">
        <f>IF(LEFT(JUNI!L12,1)="V",JUNI!R12+JUNI!U12)</f>
        <v>0</v>
      </c>
      <c r="K13" s="241">
        <f>JUNI!Z12</f>
        <v>0</v>
      </c>
      <c r="L13" s="242">
        <f>JUNI!AB12</f>
        <v>0</v>
      </c>
    </row>
    <row r="14" spans="1:24" ht="12.75" customHeight="1" x14ac:dyDescent="0.2">
      <c r="A14" s="717"/>
      <c r="B14" s="160">
        <f>JUNI!R13</f>
        <v>0</v>
      </c>
      <c r="C14" s="124">
        <f>JUNI!S13</f>
        <v>0</v>
      </c>
      <c r="D14" s="176" t="e">
        <f>JUNI!T13</f>
        <v>#REF!</v>
      </c>
      <c r="E14" s="120">
        <f>JUNI!U13</f>
        <v>0</v>
      </c>
      <c r="F14" s="123">
        <f>JUNI!V13</f>
        <v>0</v>
      </c>
      <c r="G14" s="123">
        <f>JUNI!W13</f>
        <v>0</v>
      </c>
      <c r="H14" s="125">
        <f>JUNI!X13</f>
        <v>0</v>
      </c>
      <c r="I14" s="126" t="e">
        <f>JUNI!Y13</f>
        <v>#REF!</v>
      </c>
      <c r="J14" s="222" t="b">
        <f>IF(LEFT(JUNI!L13,1)="V",JUNI!R13+JUNI!U13)</f>
        <v>0</v>
      </c>
      <c r="K14" s="241">
        <f>JUNI!Z13</f>
        <v>0</v>
      </c>
      <c r="L14" s="242">
        <f>JUNI!AB13</f>
        <v>0</v>
      </c>
    </row>
    <row r="15" spans="1:24" ht="12.75" customHeight="1" x14ac:dyDescent="0.2">
      <c r="A15" s="717"/>
      <c r="B15" s="160">
        <f>JUNI!R14</f>
        <v>0</v>
      </c>
      <c r="C15" s="124">
        <f>JUNI!S14</f>
        <v>0</v>
      </c>
      <c r="D15" s="176" t="e">
        <f>JUNI!T14</f>
        <v>#REF!</v>
      </c>
      <c r="E15" s="120">
        <f>JUNI!U14</f>
        <v>0</v>
      </c>
      <c r="F15" s="123">
        <f>JUNI!V14</f>
        <v>0</v>
      </c>
      <c r="G15" s="123">
        <f>JUNI!W14</f>
        <v>0</v>
      </c>
      <c r="H15" s="125">
        <f>JUNI!X14</f>
        <v>0</v>
      </c>
      <c r="I15" s="126" t="e">
        <f>JUNI!Y14</f>
        <v>#REF!</v>
      </c>
      <c r="J15" s="222" t="b">
        <f>IF(LEFT(JUNI!L14,1)="V",JUNI!R14+JUNI!U14)</f>
        <v>0</v>
      </c>
      <c r="K15" s="241">
        <f>JUNI!Z14</f>
        <v>0</v>
      </c>
      <c r="L15" s="242">
        <f>JUNI!AB14</f>
        <v>0</v>
      </c>
    </row>
    <row r="16" spans="1:24" ht="13.5" customHeight="1" thickBot="1" x14ac:dyDescent="0.25">
      <c r="A16" s="718"/>
      <c r="B16" s="161">
        <f>JUNI!R15</f>
        <v>0</v>
      </c>
      <c r="C16" s="131">
        <f>JUNI!S15</f>
        <v>0</v>
      </c>
      <c r="D16" s="178" t="e">
        <f>JUNI!T15</f>
        <v>#REF!</v>
      </c>
      <c r="E16" s="127">
        <f>JUNI!U15</f>
        <v>0</v>
      </c>
      <c r="F16" s="130">
        <f>JUNI!V15</f>
        <v>0</v>
      </c>
      <c r="G16" s="130">
        <f>JUNI!W15</f>
        <v>0</v>
      </c>
      <c r="H16" s="132">
        <f>JUNI!X15</f>
        <v>0</v>
      </c>
      <c r="I16" s="133" t="e">
        <f>JUNI!Y15</f>
        <v>#REF!</v>
      </c>
      <c r="J16" s="224" t="b">
        <f>IF(LEFT(JUNI!L15,1)="V",JUNI!R15+JUNI!U15)</f>
        <v>0</v>
      </c>
      <c r="K16" s="245">
        <f>JUNI!Z15</f>
        <v>0</v>
      </c>
      <c r="L16" s="246">
        <f>JUNI!AB15</f>
        <v>0</v>
      </c>
    </row>
    <row r="17" spans="1:12" ht="12.75" customHeight="1" x14ac:dyDescent="0.2">
      <c r="A17" s="716">
        <f>JUNI!B16</f>
        <v>42888</v>
      </c>
      <c r="B17" s="169">
        <f>JUNI!R16</f>
        <v>0</v>
      </c>
      <c r="C17" s="138">
        <f>JUNI!S16</f>
        <v>0</v>
      </c>
      <c r="D17" s="179" t="e">
        <f>JUNI!T16</f>
        <v>#REF!</v>
      </c>
      <c r="E17" s="134">
        <f>JUNI!U16</f>
        <v>0</v>
      </c>
      <c r="F17" s="137">
        <f>JUNI!V16</f>
        <v>0</v>
      </c>
      <c r="G17" s="137">
        <f>JUNI!W16</f>
        <v>0</v>
      </c>
      <c r="H17" s="139">
        <f>JUNI!X16</f>
        <v>0</v>
      </c>
      <c r="I17" s="140" t="e">
        <f>JUNI!Y16</f>
        <v>#REF!</v>
      </c>
      <c r="J17" s="225" t="b">
        <f>IF(LEFT(JUNI!L16,1)="V",JUNI!R16+JUNI!U16)</f>
        <v>0</v>
      </c>
      <c r="K17" s="239">
        <f>JUNI!Z16</f>
        <v>0</v>
      </c>
      <c r="L17" s="240">
        <f>JUNI!AB16</f>
        <v>0</v>
      </c>
    </row>
    <row r="18" spans="1:12" ht="12.75" customHeight="1" x14ac:dyDescent="0.2">
      <c r="A18" s="717"/>
      <c r="B18" s="160">
        <f>JUNI!R17</f>
        <v>0</v>
      </c>
      <c r="C18" s="124">
        <f>JUNI!S17</f>
        <v>0</v>
      </c>
      <c r="D18" s="176" t="e">
        <f>JUNI!T17</f>
        <v>#REF!</v>
      </c>
      <c r="E18" s="120">
        <f>JUNI!U17</f>
        <v>0</v>
      </c>
      <c r="F18" s="123">
        <f>JUNI!V17</f>
        <v>0</v>
      </c>
      <c r="G18" s="123">
        <f>JUNI!W17</f>
        <v>0</v>
      </c>
      <c r="H18" s="125">
        <f>JUNI!X17</f>
        <v>0</v>
      </c>
      <c r="I18" s="126" t="e">
        <f>JUNI!Y17</f>
        <v>#REF!</v>
      </c>
      <c r="J18" s="222" t="b">
        <f>IF(LEFT(JUNI!L17,1)="V",JUNI!R17+JUNI!U17)</f>
        <v>0</v>
      </c>
      <c r="K18" s="241">
        <f>JUNI!Z17</f>
        <v>0</v>
      </c>
      <c r="L18" s="242">
        <f>JUNI!AB17</f>
        <v>0</v>
      </c>
    </row>
    <row r="19" spans="1:12" ht="12.75" customHeight="1" x14ac:dyDescent="0.2">
      <c r="A19" s="717"/>
      <c r="B19" s="160">
        <f>JUNI!R18</f>
        <v>0</v>
      </c>
      <c r="C19" s="124">
        <f>JUNI!S18</f>
        <v>0</v>
      </c>
      <c r="D19" s="176" t="e">
        <f>JUNI!T18</f>
        <v>#REF!</v>
      </c>
      <c r="E19" s="120">
        <f>JUNI!U18</f>
        <v>0</v>
      </c>
      <c r="F19" s="123">
        <f>JUNI!V18</f>
        <v>0</v>
      </c>
      <c r="G19" s="123">
        <f>JUNI!W18</f>
        <v>0</v>
      </c>
      <c r="H19" s="125">
        <f>JUNI!X18</f>
        <v>0</v>
      </c>
      <c r="I19" s="126" t="e">
        <f>JUNI!Y18</f>
        <v>#REF!</v>
      </c>
      <c r="J19" s="222" t="b">
        <f>IF(LEFT(JUNI!L18,1)="V",JUNI!R18+JUNI!U18)</f>
        <v>0</v>
      </c>
      <c r="K19" s="241">
        <f>JUNI!Z18</f>
        <v>0</v>
      </c>
      <c r="L19" s="242">
        <f>JUNI!AB18</f>
        <v>0</v>
      </c>
    </row>
    <row r="20" spans="1:12" ht="12.75" customHeight="1" x14ac:dyDescent="0.2">
      <c r="A20" s="717"/>
      <c r="B20" s="160">
        <f>JUNI!R19</f>
        <v>0</v>
      </c>
      <c r="C20" s="124">
        <f>JUNI!S19</f>
        <v>0</v>
      </c>
      <c r="D20" s="176" t="e">
        <f>JUNI!T19</f>
        <v>#REF!</v>
      </c>
      <c r="E20" s="120">
        <f>JUNI!U19</f>
        <v>0</v>
      </c>
      <c r="F20" s="123">
        <f>JUNI!V19</f>
        <v>0</v>
      </c>
      <c r="G20" s="123">
        <f>JUNI!W19</f>
        <v>0</v>
      </c>
      <c r="H20" s="125">
        <f>JUNI!X19</f>
        <v>0</v>
      </c>
      <c r="I20" s="126" t="e">
        <f>JUNI!Y19</f>
        <v>#REF!</v>
      </c>
      <c r="J20" s="222" t="b">
        <f>IF(LEFT(JUNI!L19,1)="V",JUNI!R19+JUNI!U19)</f>
        <v>0</v>
      </c>
      <c r="K20" s="241">
        <f>JUNI!Z19</f>
        <v>0</v>
      </c>
      <c r="L20" s="242">
        <f>JUNI!AB19</f>
        <v>0</v>
      </c>
    </row>
    <row r="21" spans="1:12" ht="13.5" customHeight="1" thickBot="1" x14ac:dyDescent="0.25">
      <c r="A21" s="718"/>
      <c r="B21" s="168">
        <f>JUNI!R20</f>
        <v>0</v>
      </c>
      <c r="C21" s="145">
        <f>JUNI!S20</f>
        <v>0</v>
      </c>
      <c r="D21" s="177" t="e">
        <f>JUNI!T20</f>
        <v>#REF!</v>
      </c>
      <c r="E21" s="141">
        <f>JUNI!U20</f>
        <v>0</v>
      </c>
      <c r="F21" s="144">
        <f>JUNI!V20</f>
        <v>0</v>
      </c>
      <c r="G21" s="144">
        <f>JUNI!W20</f>
        <v>0</v>
      </c>
      <c r="H21" s="146">
        <f>JUNI!X20</f>
        <v>0</v>
      </c>
      <c r="I21" s="147" t="e">
        <f>JUNI!Y20</f>
        <v>#REF!</v>
      </c>
      <c r="J21" s="223" t="b">
        <f>IF(LEFT(JUNI!L20,1)="V",JUNI!R20+JUNI!U20)</f>
        <v>0</v>
      </c>
      <c r="K21" s="243">
        <f>JUNI!Z20</f>
        <v>0</v>
      </c>
      <c r="L21" s="244">
        <f>JUNI!AB20</f>
        <v>0</v>
      </c>
    </row>
    <row r="22" spans="1:12" ht="12.75" customHeight="1" x14ac:dyDescent="0.2">
      <c r="A22" s="716">
        <f>JUNI!B21</f>
        <v>42889</v>
      </c>
      <c r="B22" s="159">
        <f>JUNI!R21</f>
        <v>0</v>
      </c>
      <c r="C22" s="117">
        <f>JUNI!S21</f>
        <v>0</v>
      </c>
      <c r="D22" s="175" t="e">
        <f>JUNI!T21</f>
        <v>#REF!</v>
      </c>
      <c r="E22" s="113">
        <f>JUNI!U21</f>
        <v>0</v>
      </c>
      <c r="F22" s="116">
        <f>JUNI!V21</f>
        <v>0</v>
      </c>
      <c r="G22" s="116">
        <f>JUNI!W21</f>
        <v>0</v>
      </c>
      <c r="H22" s="118">
        <f>JUNI!X21</f>
        <v>0</v>
      </c>
      <c r="I22" s="119" t="e">
        <f>JUNI!Y21</f>
        <v>#REF!</v>
      </c>
      <c r="J22" s="221" t="b">
        <f>IF(LEFT(JUNI!L21,1)="V",JUNI!R21+JUNI!U21)</f>
        <v>0</v>
      </c>
      <c r="K22" s="247">
        <f>JUNI!Z21</f>
        <v>0</v>
      </c>
      <c r="L22" s="248">
        <f>JUNI!AB21</f>
        <v>0</v>
      </c>
    </row>
    <row r="23" spans="1:12" ht="12.75" customHeight="1" x14ac:dyDescent="0.2">
      <c r="A23" s="717"/>
      <c r="B23" s="160">
        <f>JUNI!R22</f>
        <v>0</v>
      </c>
      <c r="C23" s="124">
        <f>JUNI!S22</f>
        <v>0</v>
      </c>
      <c r="D23" s="176" t="e">
        <f>JUNI!T22</f>
        <v>#REF!</v>
      </c>
      <c r="E23" s="120">
        <f>JUNI!U22</f>
        <v>0</v>
      </c>
      <c r="F23" s="123">
        <f>JUNI!V22</f>
        <v>0</v>
      </c>
      <c r="G23" s="123">
        <f>JUNI!W22</f>
        <v>0</v>
      </c>
      <c r="H23" s="125">
        <f>JUNI!X22</f>
        <v>0</v>
      </c>
      <c r="I23" s="126" t="e">
        <f>JUNI!Y22</f>
        <v>#REF!</v>
      </c>
      <c r="J23" s="222" t="b">
        <f>IF(LEFT(JUNI!L22,1)="V",JUNI!R22+JUNI!U22)</f>
        <v>0</v>
      </c>
      <c r="K23" s="241">
        <f>JUNI!Z22</f>
        <v>0</v>
      </c>
      <c r="L23" s="242">
        <f>JUNI!AB22</f>
        <v>0</v>
      </c>
    </row>
    <row r="24" spans="1:12" ht="12.75" customHeight="1" x14ac:dyDescent="0.2">
      <c r="A24" s="717"/>
      <c r="B24" s="160">
        <f>JUNI!R23</f>
        <v>0</v>
      </c>
      <c r="C24" s="124">
        <f>JUNI!S23</f>
        <v>0</v>
      </c>
      <c r="D24" s="176" t="e">
        <f>JUNI!T23</f>
        <v>#REF!</v>
      </c>
      <c r="E24" s="120">
        <f>JUNI!U23</f>
        <v>0</v>
      </c>
      <c r="F24" s="123">
        <f>JUNI!V23</f>
        <v>0</v>
      </c>
      <c r="G24" s="123">
        <f>JUNI!W23</f>
        <v>0</v>
      </c>
      <c r="H24" s="125">
        <f>JUNI!X23</f>
        <v>0</v>
      </c>
      <c r="I24" s="126" t="e">
        <f>JUNI!Y23</f>
        <v>#REF!</v>
      </c>
      <c r="J24" s="222" t="b">
        <f>IF(LEFT(JUNI!L23,1)="V",JUNI!R23+JUNI!U23)</f>
        <v>0</v>
      </c>
      <c r="K24" s="241">
        <f>JUNI!Z23</f>
        <v>0</v>
      </c>
      <c r="L24" s="242">
        <f>JUNI!AB23</f>
        <v>0</v>
      </c>
    </row>
    <row r="25" spans="1:12" ht="12.75" customHeight="1" x14ac:dyDescent="0.2">
      <c r="A25" s="717"/>
      <c r="B25" s="160">
        <f>JUNI!R24</f>
        <v>0</v>
      </c>
      <c r="C25" s="124">
        <f>JUNI!S24</f>
        <v>0</v>
      </c>
      <c r="D25" s="176" t="e">
        <f>JUNI!T24</f>
        <v>#REF!</v>
      </c>
      <c r="E25" s="120">
        <f>JUNI!U24</f>
        <v>0</v>
      </c>
      <c r="F25" s="123">
        <f>JUNI!V24</f>
        <v>0</v>
      </c>
      <c r="G25" s="123">
        <f>JUNI!W24</f>
        <v>0</v>
      </c>
      <c r="H25" s="125">
        <f>JUNI!X24</f>
        <v>0</v>
      </c>
      <c r="I25" s="126" t="e">
        <f>JUNI!Y24</f>
        <v>#REF!</v>
      </c>
      <c r="J25" s="222" t="b">
        <f>IF(LEFT(JUNI!L24,1)="V",JUNI!R24+JUNI!U24)</f>
        <v>0</v>
      </c>
      <c r="K25" s="241">
        <f>JUNI!Z24</f>
        <v>0</v>
      </c>
      <c r="L25" s="242">
        <f>JUNI!AB24</f>
        <v>0</v>
      </c>
    </row>
    <row r="26" spans="1:12" ht="13.5" customHeight="1" thickBot="1" x14ac:dyDescent="0.25">
      <c r="A26" s="718"/>
      <c r="B26" s="161">
        <f>JUNI!R25</f>
        <v>0</v>
      </c>
      <c r="C26" s="131">
        <f>JUNI!S25</f>
        <v>0</v>
      </c>
      <c r="D26" s="178" t="e">
        <f>JUNI!T25</f>
        <v>#REF!</v>
      </c>
      <c r="E26" s="127">
        <f>JUNI!U25</f>
        <v>0</v>
      </c>
      <c r="F26" s="130">
        <f>JUNI!V25</f>
        <v>0</v>
      </c>
      <c r="G26" s="130">
        <f>JUNI!W25</f>
        <v>0</v>
      </c>
      <c r="H26" s="132">
        <f>JUNI!X25</f>
        <v>0</v>
      </c>
      <c r="I26" s="133" t="e">
        <f>JUNI!Y25</f>
        <v>#REF!</v>
      </c>
      <c r="J26" s="224" t="b">
        <f>IF(LEFT(JUNI!L25,1)="V",JUNI!R25+JUNI!U25)</f>
        <v>0</v>
      </c>
      <c r="K26" s="245">
        <f>JUNI!Z25</f>
        <v>0</v>
      </c>
      <c r="L26" s="246">
        <f>JUNI!AB25</f>
        <v>0</v>
      </c>
    </row>
    <row r="27" spans="1:12" ht="12.75" customHeight="1" x14ac:dyDescent="0.2">
      <c r="A27" s="716">
        <f>JUNI!B26</f>
        <v>42890</v>
      </c>
      <c r="B27" s="169">
        <f>JUNI!R26</f>
        <v>0</v>
      </c>
      <c r="C27" s="138">
        <f>JUNI!S26</f>
        <v>0</v>
      </c>
      <c r="D27" s="179" t="e">
        <f>JUNI!T26</f>
        <v>#REF!</v>
      </c>
      <c r="E27" s="134">
        <f>JUNI!U26</f>
        <v>0</v>
      </c>
      <c r="F27" s="137">
        <f>JUNI!V26</f>
        <v>0</v>
      </c>
      <c r="G27" s="137">
        <f>JUNI!W26</f>
        <v>0</v>
      </c>
      <c r="H27" s="139">
        <f>JUNI!X26</f>
        <v>0</v>
      </c>
      <c r="I27" s="140" t="e">
        <f>JUNI!Y26</f>
        <v>#REF!</v>
      </c>
      <c r="J27" s="225" t="b">
        <f>IF(LEFT(JUNI!L26,1)="V",JUNI!R26+JUNI!U26)</f>
        <v>0</v>
      </c>
      <c r="K27" s="239">
        <f>JUNI!Z26</f>
        <v>0</v>
      </c>
      <c r="L27" s="240">
        <f>JUNI!AB26</f>
        <v>0</v>
      </c>
    </row>
    <row r="28" spans="1:12" ht="12.75" customHeight="1" x14ac:dyDescent="0.2">
      <c r="A28" s="717"/>
      <c r="B28" s="160">
        <f>JUNI!R27</f>
        <v>0</v>
      </c>
      <c r="C28" s="124">
        <f>JUNI!S27</f>
        <v>0</v>
      </c>
      <c r="D28" s="176" t="e">
        <f>JUNI!T27</f>
        <v>#REF!</v>
      </c>
      <c r="E28" s="120">
        <f>JUNI!U27</f>
        <v>0</v>
      </c>
      <c r="F28" s="123">
        <f>JUNI!V27</f>
        <v>0</v>
      </c>
      <c r="G28" s="123">
        <f>JUNI!W27</f>
        <v>0</v>
      </c>
      <c r="H28" s="125">
        <f>JUNI!X27</f>
        <v>0</v>
      </c>
      <c r="I28" s="126" t="e">
        <f>JUNI!Y27</f>
        <v>#REF!</v>
      </c>
      <c r="J28" s="222" t="b">
        <f>IF(LEFT(JUNI!L27,1)="V",JUNI!R27+JUNI!U27)</f>
        <v>0</v>
      </c>
      <c r="K28" s="241">
        <f>JUNI!Z27</f>
        <v>0</v>
      </c>
      <c r="L28" s="242">
        <f>JUNI!AB27</f>
        <v>0</v>
      </c>
    </row>
    <row r="29" spans="1:12" ht="12.75" customHeight="1" x14ac:dyDescent="0.2">
      <c r="A29" s="717"/>
      <c r="B29" s="160">
        <f>JUNI!R28</f>
        <v>0</v>
      </c>
      <c r="C29" s="124">
        <f>JUNI!S28</f>
        <v>0</v>
      </c>
      <c r="D29" s="176" t="e">
        <f>JUNI!T28</f>
        <v>#REF!</v>
      </c>
      <c r="E29" s="120">
        <f>JUNI!U28</f>
        <v>0</v>
      </c>
      <c r="F29" s="123">
        <f>JUNI!V28</f>
        <v>0</v>
      </c>
      <c r="G29" s="123">
        <f>JUNI!W28</f>
        <v>0</v>
      </c>
      <c r="H29" s="125">
        <f>JUNI!X28</f>
        <v>0</v>
      </c>
      <c r="I29" s="126" t="e">
        <f>JUNI!Y28</f>
        <v>#REF!</v>
      </c>
      <c r="J29" s="222" t="b">
        <f>IF(LEFT(JUNI!L28,1)="V",JUNI!R28+JUNI!U28)</f>
        <v>0</v>
      </c>
      <c r="K29" s="241">
        <f>JUNI!Z28</f>
        <v>0</v>
      </c>
      <c r="L29" s="242">
        <f>JUNI!AB28</f>
        <v>0</v>
      </c>
    </row>
    <row r="30" spans="1:12" ht="12.75" customHeight="1" x14ac:dyDescent="0.2">
      <c r="A30" s="717"/>
      <c r="B30" s="160">
        <f>JUNI!R29</f>
        <v>0</v>
      </c>
      <c r="C30" s="124">
        <f>JUNI!S29</f>
        <v>0</v>
      </c>
      <c r="D30" s="176" t="e">
        <f>JUNI!T29</f>
        <v>#REF!</v>
      </c>
      <c r="E30" s="120">
        <f>JUNI!U29</f>
        <v>0</v>
      </c>
      <c r="F30" s="123">
        <f>JUNI!V29</f>
        <v>0</v>
      </c>
      <c r="G30" s="123">
        <f>JUNI!W29</f>
        <v>0</v>
      </c>
      <c r="H30" s="125">
        <f>JUNI!X29</f>
        <v>0</v>
      </c>
      <c r="I30" s="126" t="e">
        <f>JUNI!Y29</f>
        <v>#REF!</v>
      </c>
      <c r="J30" s="222" t="b">
        <f>IF(LEFT(JUNI!L29,1)="V",JUNI!R29+JUNI!U29)</f>
        <v>0</v>
      </c>
      <c r="K30" s="241">
        <f>JUNI!Z29</f>
        <v>0</v>
      </c>
      <c r="L30" s="242">
        <f>JUNI!AB29</f>
        <v>0</v>
      </c>
    </row>
    <row r="31" spans="1:12" ht="13.5" customHeight="1" thickBot="1" x14ac:dyDescent="0.25">
      <c r="A31" s="718"/>
      <c r="B31" s="168">
        <f>JUNI!R30</f>
        <v>0</v>
      </c>
      <c r="C31" s="145">
        <f>JUNI!S30</f>
        <v>0</v>
      </c>
      <c r="D31" s="177" t="e">
        <f>JUNI!T30</f>
        <v>#REF!</v>
      </c>
      <c r="E31" s="141">
        <f>JUNI!U30</f>
        <v>0</v>
      </c>
      <c r="F31" s="144">
        <f>JUNI!V30</f>
        <v>0</v>
      </c>
      <c r="G31" s="144">
        <f>JUNI!W30</f>
        <v>0</v>
      </c>
      <c r="H31" s="146">
        <f>JUNI!X30</f>
        <v>0</v>
      </c>
      <c r="I31" s="147" t="e">
        <f>JUNI!Y30</f>
        <v>#REF!</v>
      </c>
      <c r="J31" s="223" t="b">
        <f>IF(LEFT(JUNI!L30,1)="V",JUNI!R30+JUNI!U30)</f>
        <v>0</v>
      </c>
      <c r="K31" s="243">
        <f>JUNI!Z30</f>
        <v>0</v>
      </c>
      <c r="L31" s="244">
        <f>JUNI!AB30</f>
        <v>0</v>
      </c>
    </row>
    <row r="32" spans="1:12" ht="12.75" customHeight="1" x14ac:dyDescent="0.2">
      <c r="A32" s="716">
        <f>JUNI!B31</f>
        <v>42891</v>
      </c>
      <c r="B32" s="159">
        <f>JUNI!R31</f>
        <v>0</v>
      </c>
      <c r="C32" s="117">
        <f>JUNI!S31</f>
        <v>0</v>
      </c>
      <c r="D32" s="175" t="e">
        <f>JUNI!T31</f>
        <v>#REF!</v>
      </c>
      <c r="E32" s="113">
        <f>JUNI!U31</f>
        <v>0</v>
      </c>
      <c r="F32" s="116">
        <f>JUNI!V31</f>
        <v>0</v>
      </c>
      <c r="G32" s="116">
        <f>JUNI!W31</f>
        <v>0</v>
      </c>
      <c r="H32" s="118">
        <f>JUNI!X31</f>
        <v>0</v>
      </c>
      <c r="I32" s="119" t="e">
        <f>JUNI!Y31</f>
        <v>#REF!</v>
      </c>
      <c r="J32" s="221" t="b">
        <f>IF(LEFT(JUNI!L31,1)="V",JUNI!R31+JUNI!U31)</f>
        <v>0</v>
      </c>
      <c r="K32" s="247">
        <f>JUNI!Z31</f>
        <v>0</v>
      </c>
      <c r="L32" s="248">
        <f>JUNI!AB31</f>
        <v>0</v>
      </c>
    </row>
    <row r="33" spans="1:12" ht="12.75" customHeight="1" x14ac:dyDescent="0.2">
      <c r="A33" s="717"/>
      <c r="B33" s="160">
        <f>JUNI!R32</f>
        <v>0</v>
      </c>
      <c r="C33" s="124">
        <f>JUNI!S32</f>
        <v>0</v>
      </c>
      <c r="D33" s="176" t="e">
        <f>JUNI!T32</f>
        <v>#REF!</v>
      </c>
      <c r="E33" s="120">
        <f>JUNI!U32</f>
        <v>0</v>
      </c>
      <c r="F33" s="123">
        <f>JUNI!V32</f>
        <v>0</v>
      </c>
      <c r="G33" s="123">
        <f>JUNI!W32</f>
        <v>0</v>
      </c>
      <c r="H33" s="125">
        <f>JUNI!X32</f>
        <v>0</v>
      </c>
      <c r="I33" s="126" t="e">
        <f>JUNI!Y32</f>
        <v>#REF!</v>
      </c>
      <c r="J33" s="222" t="b">
        <f>IF(LEFT(JUNI!L32,1)="V",JUNI!R32+JUNI!U32)</f>
        <v>0</v>
      </c>
      <c r="K33" s="241">
        <f>JUNI!Z32</f>
        <v>0</v>
      </c>
      <c r="L33" s="242">
        <f>JUNI!AB32</f>
        <v>0</v>
      </c>
    </row>
    <row r="34" spans="1:12" ht="12.75" customHeight="1" x14ac:dyDescent="0.2">
      <c r="A34" s="717"/>
      <c r="B34" s="160">
        <f>JUNI!R33</f>
        <v>0</v>
      </c>
      <c r="C34" s="124">
        <f>JUNI!S33</f>
        <v>0</v>
      </c>
      <c r="D34" s="176" t="e">
        <f>JUNI!T33</f>
        <v>#REF!</v>
      </c>
      <c r="E34" s="120">
        <f>JUNI!U33</f>
        <v>0</v>
      </c>
      <c r="F34" s="123">
        <f>JUNI!V33</f>
        <v>0</v>
      </c>
      <c r="G34" s="123">
        <f>JUNI!W33</f>
        <v>0</v>
      </c>
      <c r="H34" s="125">
        <f>JUNI!X33</f>
        <v>0</v>
      </c>
      <c r="I34" s="126" t="e">
        <f>JUNI!Y33</f>
        <v>#REF!</v>
      </c>
      <c r="J34" s="222" t="b">
        <f>IF(LEFT(JUNI!L33,1)="V",JUNI!R33+JUNI!U33)</f>
        <v>0</v>
      </c>
      <c r="K34" s="241">
        <f>JUNI!Z33</f>
        <v>0</v>
      </c>
      <c r="L34" s="242">
        <f>JUNI!AB33</f>
        <v>0</v>
      </c>
    </row>
    <row r="35" spans="1:12" ht="12.75" customHeight="1" x14ac:dyDescent="0.2">
      <c r="A35" s="717"/>
      <c r="B35" s="160">
        <f>JUNI!R34</f>
        <v>0</v>
      </c>
      <c r="C35" s="124">
        <f>JUNI!S34</f>
        <v>0</v>
      </c>
      <c r="D35" s="176" t="e">
        <f>JUNI!T34</f>
        <v>#REF!</v>
      </c>
      <c r="E35" s="120">
        <f>JUNI!U34</f>
        <v>0</v>
      </c>
      <c r="F35" s="123">
        <f>JUNI!V34</f>
        <v>0</v>
      </c>
      <c r="G35" s="123">
        <f>JUNI!W34</f>
        <v>0</v>
      </c>
      <c r="H35" s="125">
        <f>JUNI!X34</f>
        <v>0</v>
      </c>
      <c r="I35" s="126" t="e">
        <f>JUNI!Y34</f>
        <v>#REF!</v>
      </c>
      <c r="J35" s="222" t="b">
        <f>IF(LEFT(JUNI!L34,1)="V",JUNI!R34+JUNI!U34)</f>
        <v>0</v>
      </c>
      <c r="K35" s="241">
        <f>JUNI!Z34</f>
        <v>0</v>
      </c>
      <c r="L35" s="242">
        <f>JUNI!AB34</f>
        <v>0</v>
      </c>
    </row>
    <row r="36" spans="1:12" ht="13.5" customHeight="1" thickBot="1" x14ac:dyDescent="0.25">
      <c r="A36" s="718"/>
      <c r="B36" s="161">
        <f>JUNI!R35</f>
        <v>0</v>
      </c>
      <c r="C36" s="131">
        <f>JUNI!S35</f>
        <v>0</v>
      </c>
      <c r="D36" s="178" t="e">
        <f>JUNI!T35</f>
        <v>#REF!</v>
      </c>
      <c r="E36" s="127">
        <f>JUNI!U35</f>
        <v>0</v>
      </c>
      <c r="F36" s="130">
        <f>JUNI!V35</f>
        <v>0</v>
      </c>
      <c r="G36" s="130">
        <f>JUNI!W35</f>
        <v>0</v>
      </c>
      <c r="H36" s="132">
        <f>JUNI!X35</f>
        <v>0</v>
      </c>
      <c r="I36" s="133" t="e">
        <f>JUNI!Y35</f>
        <v>#REF!</v>
      </c>
      <c r="J36" s="224" t="b">
        <f>IF(LEFT(JUNI!L35,1)="V",JUNI!R35+JUNI!U35)</f>
        <v>0</v>
      </c>
      <c r="K36" s="245">
        <f>JUNI!Z35</f>
        <v>0</v>
      </c>
      <c r="L36" s="246">
        <f>JUNI!AB35</f>
        <v>0</v>
      </c>
    </row>
    <row r="37" spans="1:12" ht="12.75" customHeight="1" x14ac:dyDescent="0.2">
      <c r="A37" s="716">
        <f>JUNI!B36</f>
        <v>42892</v>
      </c>
      <c r="B37" s="169">
        <f>JUNI!R36</f>
        <v>0</v>
      </c>
      <c r="C37" s="138">
        <f>JUNI!S36</f>
        <v>0</v>
      </c>
      <c r="D37" s="179" t="e">
        <f>JUNI!T36</f>
        <v>#REF!</v>
      </c>
      <c r="E37" s="134">
        <f>JUNI!U36</f>
        <v>0</v>
      </c>
      <c r="F37" s="137">
        <f>JUNI!V36</f>
        <v>0</v>
      </c>
      <c r="G37" s="137">
        <f>JUNI!W36</f>
        <v>0</v>
      </c>
      <c r="H37" s="139">
        <f>JUNI!X36</f>
        <v>0</v>
      </c>
      <c r="I37" s="140" t="e">
        <f>JUNI!Y36</f>
        <v>#REF!</v>
      </c>
      <c r="J37" s="225" t="b">
        <f>IF(LEFT(JUNI!L36,1)="V",JUNI!R36+JUNI!U36)</f>
        <v>0</v>
      </c>
      <c r="K37" s="239">
        <f>JUNI!Z36</f>
        <v>0</v>
      </c>
      <c r="L37" s="240">
        <f>JUNI!AB36</f>
        <v>0</v>
      </c>
    </row>
    <row r="38" spans="1:12" ht="12.75" customHeight="1" x14ac:dyDescent="0.2">
      <c r="A38" s="717"/>
      <c r="B38" s="160">
        <f>JUNI!R37</f>
        <v>0</v>
      </c>
      <c r="C38" s="124">
        <f>JUNI!S37</f>
        <v>0</v>
      </c>
      <c r="D38" s="176" t="e">
        <f>JUNI!T37</f>
        <v>#REF!</v>
      </c>
      <c r="E38" s="120">
        <f>JUNI!U37</f>
        <v>0</v>
      </c>
      <c r="F38" s="123">
        <f>JUNI!V37</f>
        <v>0</v>
      </c>
      <c r="G38" s="123">
        <f>JUNI!W37</f>
        <v>0</v>
      </c>
      <c r="H38" s="125">
        <f>JUNI!X37</f>
        <v>0</v>
      </c>
      <c r="I38" s="126" t="e">
        <f>JUNI!Y37</f>
        <v>#REF!</v>
      </c>
      <c r="J38" s="222" t="b">
        <f>IF(LEFT(JUNI!L37,1)="V",JUNI!R37+JUNI!U37)</f>
        <v>0</v>
      </c>
      <c r="K38" s="241">
        <f>JUNI!Z37</f>
        <v>0</v>
      </c>
      <c r="L38" s="242">
        <f>JUNI!AB37</f>
        <v>0</v>
      </c>
    </row>
    <row r="39" spans="1:12" ht="12.75" customHeight="1" x14ac:dyDescent="0.2">
      <c r="A39" s="717"/>
      <c r="B39" s="160">
        <f>JUNI!R38</f>
        <v>0</v>
      </c>
      <c r="C39" s="124">
        <f>JUNI!S38</f>
        <v>0</v>
      </c>
      <c r="D39" s="176" t="e">
        <f>JUNI!T38</f>
        <v>#REF!</v>
      </c>
      <c r="E39" s="120">
        <f>JUNI!U38</f>
        <v>0</v>
      </c>
      <c r="F39" s="123">
        <f>JUNI!V38</f>
        <v>0</v>
      </c>
      <c r="G39" s="123">
        <f>JUNI!W38</f>
        <v>0</v>
      </c>
      <c r="H39" s="125">
        <f>JUNI!X38</f>
        <v>0</v>
      </c>
      <c r="I39" s="126" t="e">
        <f>JUNI!Y38</f>
        <v>#REF!</v>
      </c>
      <c r="J39" s="222" t="b">
        <f>IF(LEFT(JUNI!L38,1)="V",JUNI!R38+JUNI!U38)</f>
        <v>0</v>
      </c>
      <c r="K39" s="241">
        <f>JUNI!Z38</f>
        <v>0</v>
      </c>
      <c r="L39" s="242">
        <f>JUNI!AB38</f>
        <v>0</v>
      </c>
    </row>
    <row r="40" spans="1:12" ht="12.75" customHeight="1" x14ac:dyDescent="0.2">
      <c r="A40" s="717"/>
      <c r="B40" s="160">
        <f>JUNI!R39</f>
        <v>0</v>
      </c>
      <c r="C40" s="124">
        <f>JUNI!S39</f>
        <v>0</v>
      </c>
      <c r="D40" s="176" t="e">
        <f>JUNI!T39</f>
        <v>#REF!</v>
      </c>
      <c r="E40" s="120">
        <f>JUNI!U39</f>
        <v>0</v>
      </c>
      <c r="F40" s="123">
        <f>JUNI!V39</f>
        <v>0</v>
      </c>
      <c r="G40" s="123">
        <f>JUNI!W39</f>
        <v>0</v>
      </c>
      <c r="H40" s="125">
        <f>JUNI!X39</f>
        <v>0</v>
      </c>
      <c r="I40" s="126" t="e">
        <f>JUNI!Y39</f>
        <v>#REF!</v>
      </c>
      <c r="J40" s="222" t="b">
        <f>IF(LEFT(JUNI!L39,1)="V",JUNI!R39+JUNI!U39)</f>
        <v>0</v>
      </c>
      <c r="K40" s="241">
        <f>JUNI!Z39</f>
        <v>0</v>
      </c>
      <c r="L40" s="242">
        <f>JUNI!AB39</f>
        <v>0</v>
      </c>
    </row>
    <row r="41" spans="1:12" ht="13.5" customHeight="1" thickBot="1" x14ac:dyDescent="0.25">
      <c r="A41" s="718"/>
      <c r="B41" s="168">
        <f>JUNI!R40</f>
        <v>0</v>
      </c>
      <c r="C41" s="145">
        <f>JUNI!S40</f>
        <v>0</v>
      </c>
      <c r="D41" s="177" t="e">
        <f>JUNI!T40</f>
        <v>#REF!</v>
      </c>
      <c r="E41" s="141">
        <f>JUNI!U40</f>
        <v>0</v>
      </c>
      <c r="F41" s="144">
        <f>JUNI!V40</f>
        <v>0</v>
      </c>
      <c r="G41" s="144">
        <f>JUNI!W40</f>
        <v>0</v>
      </c>
      <c r="H41" s="146">
        <f>JUNI!X40</f>
        <v>0</v>
      </c>
      <c r="I41" s="147" t="e">
        <f>JUNI!Y40</f>
        <v>#REF!</v>
      </c>
      <c r="J41" s="223" t="b">
        <f>IF(LEFT(JUNI!L40,1)="V",JUNI!R40+JUNI!U40)</f>
        <v>0</v>
      </c>
      <c r="K41" s="243">
        <f>JUNI!Z40</f>
        <v>0</v>
      </c>
      <c r="L41" s="244">
        <f>JUNI!AB40</f>
        <v>0</v>
      </c>
    </row>
    <row r="42" spans="1:12" ht="12.75" customHeight="1" x14ac:dyDescent="0.2">
      <c r="A42" s="716">
        <f>JUNI!B41</f>
        <v>42893</v>
      </c>
      <c r="B42" s="159">
        <f>JUNI!R41</f>
        <v>0</v>
      </c>
      <c r="C42" s="117">
        <f>JUNI!S41</f>
        <v>0</v>
      </c>
      <c r="D42" s="175" t="e">
        <f>JUNI!T41</f>
        <v>#REF!</v>
      </c>
      <c r="E42" s="113">
        <f>JUNI!U41</f>
        <v>0</v>
      </c>
      <c r="F42" s="116">
        <f>JUNI!V41</f>
        <v>0</v>
      </c>
      <c r="G42" s="116">
        <f>JUNI!W41</f>
        <v>0</v>
      </c>
      <c r="H42" s="118">
        <f>JUNI!X41</f>
        <v>0</v>
      </c>
      <c r="I42" s="119" t="e">
        <f>JUNI!Y41</f>
        <v>#REF!</v>
      </c>
      <c r="J42" s="221" t="b">
        <f>IF(LEFT(JUNI!L41,1)="V",JUNI!R41+JUNI!U41)</f>
        <v>0</v>
      </c>
      <c r="K42" s="239">
        <f>JUNI!Z41</f>
        <v>0</v>
      </c>
      <c r="L42" s="240">
        <f>JUNI!AB41</f>
        <v>0</v>
      </c>
    </row>
    <row r="43" spans="1:12" ht="12.75" customHeight="1" x14ac:dyDescent="0.2">
      <c r="A43" s="717"/>
      <c r="B43" s="160">
        <f>JUNI!R42</f>
        <v>0</v>
      </c>
      <c r="C43" s="124">
        <f>JUNI!S42</f>
        <v>0</v>
      </c>
      <c r="D43" s="176" t="e">
        <f>JUNI!T42</f>
        <v>#REF!</v>
      </c>
      <c r="E43" s="120">
        <f>JUNI!U42</f>
        <v>0</v>
      </c>
      <c r="F43" s="123">
        <f>JUNI!V42</f>
        <v>0</v>
      </c>
      <c r="G43" s="123">
        <f>JUNI!W42</f>
        <v>0</v>
      </c>
      <c r="H43" s="125">
        <f>JUNI!X42</f>
        <v>0</v>
      </c>
      <c r="I43" s="126" t="e">
        <f>JUNI!Y42</f>
        <v>#REF!</v>
      </c>
      <c r="J43" s="222" t="b">
        <f>IF(LEFT(JUNI!L42,1)="V",JUNI!R42+JUNI!U42)</f>
        <v>0</v>
      </c>
      <c r="K43" s="241">
        <f>JUNI!Z42</f>
        <v>0</v>
      </c>
      <c r="L43" s="242">
        <f>JUNI!AB42</f>
        <v>0</v>
      </c>
    </row>
    <row r="44" spans="1:12" ht="12.75" customHeight="1" x14ac:dyDescent="0.2">
      <c r="A44" s="717"/>
      <c r="B44" s="160">
        <f>JUNI!R43</f>
        <v>0</v>
      </c>
      <c r="C44" s="124">
        <f>JUNI!S43</f>
        <v>0</v>
      </c>
      <c r="D44" s="176" t="e">
        <f>JUNI!T43</f>
        <v>#REF!</v>
      </c>
      <c r="E44" s="120">
        <f>JUNI!U43</f>
        <v>0</v>
      </c>
      <c r="F44" s="123">
        <f>JUNI!V43</f>
        <v>0</v>
      </c>
      <c r="G44" s="123">
        <f>JUNI!W43</f>
        <v>0</v>
      </c>
      <c r="H44" s="125">
        <f>JUNI!X43</f>
        <v>0</v>
      </c>
      <c r="I44" s="126" t="e">
        <f>JUNI!Y43</f>
        <v>#REF!</v>
      </c>
      <c r="J44" s="222" t="b">
        <f>IF(LEFT(JUNI!L43,1)="V",JUNI!R43+JUNI!U43)</f>
        <v>0</v>
      </c>
      <c r="K44" s="241">
        <f>JUNI!Z43</f>
        <v>0</v>
      </c>
      <c r="L44" s="242">
        <f>JUNI!AB43</f>
        <v>0</v>
      </c>
    </row>
    <row r="45" spans="1:12" ht="12.75" customHeight="1" x14ac:dyDescent="0.2">
      <c r="A45" s="717"/>
      <c r="B45" s="160">
        <f>JUNI!R44</f>
        <v>0</v>
      </c>
      <c r="C45" s="124">
        <f>JUNI!S44</f>
        <v>0</v>
      </c>
      <c r="D45" s="176" t="e">
        <f>JUNI!T44</f>
        <v>#REF!</v>
      </c>
      <c r="E45" s="120">
        <f>JUNI!U44</f>
        <v>0</v>
      </c>
      <c r="F45" s="123">
        <f>JUNI!V44</f>
        <v>0</v>
      </c>
      <c r="G45" s="123">
        <f>JUNI!W44</f>
        <v>0</v>
      </c>
      <c r="H45" s="125">
        <f>JUNI!X44</f>
        <v>0</v>
      </c>
      <c r="I45" s="126" t="e">
        <f>JUNI!Y44</f>
        <v>#REF!</v>
      </c>
      <c r="J45" s="222" t="b">
        <f>IF(LEFT(JUNI!L44,1)="V",JUNI!R44+JUNI!U44)</f>
        <v>0</v>
      </c>
      <c r="K45" s="241">
        <f>JUNI!Z44</f>
        <v>0</v>
      </c>
      <c r="L45" s="242">
        <f>JUNI!AB44</f>
        <v>0</v>
      </c>
    </row>
    <row r="46" spans="1:12" ht="13.5" customHeight="1" thickBot="1" x14ac:dyDescent="0.25">
      <c r="A46" s="718"/>
      <c r="B46" s="161">
        <f>JUNI!R45</f>
        <v>0</v>
      </c>
      <c r="C46" s="131">
        <f>JUNI!S45</f>
        <v>0</v>
      </c>
      <c r="D46" s="178" t="e">
        <f>JUNI!T45</f>
        <v>#REF!</v>
      </c>
      <c r="E46" s="127">
        <f>JUNI!U45</f>
        <v>0</v>
      </c>
      <c r="F46" s="130">
        <f>JUNI!V45</f>
        <v>0</v>
      </c>
      <c r="G46" s="130">
        <f>JUNI!W45</f>
        <v>0</v>
      </c>
      <c r="H46" s="132">
        <f>JUNI!X45</f>
        <v>0</v>
      </c>
      <c r="I46" s="133" t="e">
        <f>JUNI!Y45</f>
        <v>#REF!</v>
      </c>
      <c r="J46" s="224" t="b">
        <f>IF(LEFT(JUNI!L45,1)="V",JUNI!R45+JUNI!U45)</f>
        <v>0</v>
      </c>
      <c r="K46" s="243">
        <f>JUNI!Z45</f>
        <v>0</v>
      </c>
      <c r="L46" s="244">
        <f>JUNI!AB45</f>
        <v>0</v>
      </c>
    </row>
    <row r="47" spans="1:12" ht="12.75" customHeight="1" x14ac:dyDescent="0.2">
      <c r="A47" s="716">
        <f>JUNI!B46</f>
        <v>42894</v>
      </c>
      <c r="B47" s="159">
        <f>JUNI!R46</f>
        <v>0</v>
      </c>
      <c r="C47" s="117">
        <f>JUNI!S46</f>
        <v>0</v>
      </c>
      <c r="D47" s="175" t="e">
        <f>JUNI!T46</f>
        <v>#REF!</v>
      </c>
      <c r="E47" s="113">
        <f>JUNI!U46</f>
        <v>0</v>
      </c>
      <c r="F47" s="116">
        <f>JUNI!V46</f>
        <v>0</v>
      </c>
      <c r="G47" s="116">
        <f>JUNI!W46</f>
        <v>0</v>
      </c>
      <c r="H47" s="118">
        <f>JUNI!X46</f>
        <v>0</v>
      </c>
      <c r="I47" s="119" t="e">
        <f>JUNI!Y46</f>
        <v>#REF!</v>
      </c>
      <c r="J47" s="221" t="b">
        <f>IF(LEFT(JUNI!L46,1)="V",JUNI!R46+JUNI!U46)</f>
        <v>0</v>
      </c>
      <c r="K47" s="239">
        <f>JUNI!Z46</f>
        <v>0</v>
      </c>
      <c r="L47" s="240">
        <f>JUNI!AB46</f>
        <v>0</v>
      </c>
    </row>
    <row r="48" spans="1:12" ht="12.75" customHeight="1" x14ac:dyDescent="0.2">
      <c r="A48" s="717"/>
      <c r="B48" s="160">
        <f>JUNI!R47</f>
        <v>0</v>
      </c>
      <c r="C48" s="124">
        <f>JUNI!S47</f>
        <v>0</v>
      </c>
      <c r="D48" s="176" t="e">
        <f>JUNI!T47</f>
        <v>#REF!</v>
      </c>
      <c r="E48" s="120">
        <f>JUNI!U47</f>
        <v>0</v>
      </c>
      <c r="F48" s="123">
        <f>JUNI!V47</f>
        <v>0</v>
      </c>
      <c r="G48" s="123">
        <f>JUNI!W47</f>
        <v>0</v>
      </c>
      <c r="H48" s="125">
        <f>JUNI!X47</f>
        <v>0</v>
      </c>
      <c r="I48" s="126" t="e">
        <f>JUNI!Y47</f>
        <v>#REF!</v>
      </c>
      <c r="J48" s="222" t="b">
        <f>IF(LEFT(JUNI!L47,1)="V",JUNI!R47+JUNI!U47)</f>
        <v>0</v>
      </c>
      <c r="K48" s="241">
        <f>JUNI!Z47</f>
        <v>0</v>
      </c>
      <c r="L48" s="242">
        <f>JUNI!AB47</f>
        <v>0</v>
      </c>
    </row>
    <row r="49" spans="1:12" ht="12.75" customHeight="1" x14ac:dyDescent="0.2">
      <c r="A49" s="717"/>
      <c r="B49" s="160">
        <f>JUNI!R48</f>
        <v>0</v>
      </c>
      <c r="C49" s="124">
        <f>JUNI!S48</f>
        <v>0</v>
      </c>
      <c r="D49" s="176" t="e">
        <f>JUNI!T48</f>
        <v>#REF!</v>
      </c>
      <c r="E49" s="120">
        <f>JUNI!U48</f>
        <v>0</v>
      </c>
      <c r="F49" s="123">
        <f>JUNI!V48</f>
        <v>0</v>
      </c>
      <c r="G49" s="123">
        <f>JUNI!W48</f>
        <v>0</v>
      </c>
      <c r="H49" s="125">
        <f>JUNI!X48</f>
        <v>0</v>
      </c>
      <c r="I49" s="126" t="e">
        <f>JUNI!Y48</f>
        <v>#REF!</v>
      </c>
      <c r="J49" s="222" t="b">
        <f>IF(LEFT(JUNI!L48,1)="V",JUNI!R48+JUNI!U48)</f>
        <v>0</v>
      </c>
      <c r="K49" s="241">
        <f>JUNI!Z48</f>
        <v>0</v>
      </c>
      <c r="L49" s="242">
        <f>JUNI!AB48</f>
        <v>0</v>
      </c>
    </row>
    <row r="50" spans="1:12" ht="12.75" customHeight="1" x14ac:dyDescent="0.2">
      <c r="A50" s="717"/>
      <c r="B50" s="160">
        <f>JUNI!R49</f>
        <v>0</v>
      </c>
      <c r="C50" s="124">
        <f>JUNI!S49</f>
        <v>0</v>
      </c>
      <c r="D50" s="176" t="e">
        <f>JUNI!T49</f>
        <v>#REF!</v>
      </c>
      <c r="E50" s="120">
        <f>JUNI!U49</f>
        <v>0</v>
      </c>
      <c r="F50" s="123">
        <f>JUNI!V49</f>
        <v>0</v>
      </c>
      <c r="G50" s="123">
        <f>JUNI!W49</f>
        <v>0</v>
      </c>
      <c r="H50" s="125">
        <f>JUNI!X49</f>
        <v>0</v>
      </c>
      <c r="I50" s="126" t="e">
        <f>JUNI!Y49</f>
        <v>#REF!</v>
      </c>
      <c r="J50" s="222" t="b">
        <f>IF(LEFT(JUNI!L49,1)="V",JUNI!R49+JUNI!U49)</f>
        <v>0</v>
      </c>
      <c r="K50" s="241">
        <f>JUNI!Z49</f>
        <v>0</v>
      </c>
      <c r="L50" s="242">
        <f>JUNI!AB49</f>
        <v>0</v>
      </c>
    </row>
    <row r="51" spans="1:12" ht="13.5" customHeight="1" thickBot="1" x14ac:dyDescent="0.25">
      <c r="A51" s="718"/>
      <c r="B51" s="161">
        <f>JUNI!R50</f>
        <v>0</v>
      </c>
      <c r="C51" s="131">
        <f>JUNI!S50</f>
        <v>0</v>
      </c>
      <c r="D51" s="178" t="e">
        <f>JUNI!T50</f>
        <v>#REF!</v>
      </c>
      <c r="E51" s="127">
        <f>JUNI!U50</f>
        <v>0</v>
      </c>
      <c r="F51" s="130">
        <f>JUNI!V50</f>
        <v>0</v>
      </c>
      <c r="G51" s="130">
        <f>JUNI!W50</f>
        <v>0</v>
      </c>
      <c r="H51" s="132">
        <f>JUNI!X50</f>
        <v>0</v>
      </c>
      <c r="I51" s="133" t="e">
        <f>JUNI!Y50</f>
        <v>#REF!</v>
      </c>
      <c r="J51" s="224" t="b">
        <f>IF(LEFT(JUNI!L50,1)="V",JUNI!R50+JUNI!U50)</f>
        <v>0</v>
      </c>
      <c r="K51" s="243">
        <f>JUNI!Z50</f>
        <v>0</v>
      </c>
      <c r="L51" s="244">
        <f>JUNI!AB50</f>
        <v>0</v>
      </c>
    </row>
    <row r="52" spans="1:12" ht="12.75" customHeight="1" x14ac:dyDescent="0.2">
      <c r="A52" s="716">
        <f>JUNI!B51</f>
        <v>42895</v>
      </c>
      <c r="B52" s="159">
        <f>JUNI!R51</f>
        <v>0</v>
      </c>
      <c r="C52" s="117">
        <f>JUNI!S51</f>
        <v>0</v>
      </c>
      <c r="D52" s="175" t="e">
        <f>JUNI!T51</f>
        <v>#REF!</v>
      </c>
      <c r="E52" s="113">
        <f>JUNI!U51</f>
        <v>0</v>
      </c>
      <c r="F52" s="116">
        <f>JUNI!V51</f>
        <v>0</v>
      </c>
      <c r="G52" s="116">
        <f>JUNI!W51</f>
        <v>0</v>
      </c>
      <c r="H52" s="118">
        <f>JUNI!X51</f>
        <v>0</v>
      </c>
      <c r="I52" s="119" t="e">
        <f>JUNI!Y51</f>
        <v>#REF!</v>
      </c>
      <c r="J52" s="221" t="b">
        <f>IF(LEFT(JUNI!L51,1)="V",JUNI!R51+JUNI!U51)</f>
        <v>0</v>
      </c>
      <c r="K52" s="247">
        <f>JUNI!Z51</f>
        <v>0</v>
      </c>
      <c r="L52" s="248">
        <f>JUNI!AB51</f>
        <v>0</v>
      </c>
    </row>
    <row r="53" spans="1:12" ht="12.75" customHeight="1" x14ac:dyDescent="0.2">
      <c r="A53" s="717"/>
      <c r="B53" s="160">
        <f>JUNI!R52</f>
        <v>0</v>
      </c>
      <c r="C53" s="124">
        <f>JUNI!S52</f>
        <v>0</v>
      </c>
      <c r="D53" s="176" t="e">
        <f>JUNI!T52</f>
        <v>#REF!</v>
      </c>
      <c r="E53" s="120">
        <f>JUNI!U52</f>
        <v>0</v>
      </c>
      <c r="F53" s="123">
        <f>JUNI!V52</f>
        <v>0</v>
      </c>
      <c r="G53" s="123">
        <f>JUNI!W52</f>
        <v>0</v>
      </c>
      <c r="H53" s="125">
        <f>JUNI!X52</f>
        <v>0</v>
      </c>
      <c r="I53" s="126" t="e">
        <f>JUNI!Y52</f>
        <v>#REF!</v>
      </c>
      <c r="J53" s="222" t="b">
        <f>IF(LEFT(JUNI!L52,1)="V",JUNI!R52+JUNI!U52)</f>
        <v>0</v>
      </c>
      <c r="K53" s="241">
        <f>JUNI!Z52</f>
        <v>0</v>
      </c>
      <c r="L53" s="242">
        <f>JUNI!AB52</f>
        <v>0</v>
      </c>
    </row>
    <row r="54" spans="1:12" ht="12.75" customHeight="1" x14ac:dyDescent="0.2">
      <c r="A54" s="717"/>
      <c r="B54" s="160">
        <f>JUNI!R53</f>
        <v>0</v>
      </c>
      <c r="C54" s="124">
        <f>JUNI!S53</f>
        <v>0</v>
      </c>
      <c r="D54" s="176" t="e">
        <f>JUNI!T53</f>
        <v>#REF!</v>
      </c>
      <c r="E54" s="120">
        <f>JUNI!U53</f>
        <v>0</v>
      </c>
      <c r="F54" s="123">
        <f>JUNI!V53</f>
        <v>0</v>
      </c>
      <c r="G54" s="123">
        <f>JUNI!W53</f>
        <v>0</v>
      </c>
      <c r="H54" s="125">
        <f>JUNI!X53</f>
        <v>0</v>
      </c>
      <c r="I54" s="126" t="e">
        <f>JUNI!Y53</f>
        <v>#REF!</v>
      </c>
      <c r="J54" s="222" t="b">
        <f>IF(LEFT(JUNI!L53,1)="V",JUNI!R53+JUNI!U53)</f>
        <v>0</v>
      </c>
      <c r="K54" s="241">
        <f>JUNI!Z53</f>
        <v>0</v>
      </c>
      <c r="L54" s="242">
        <f>JUNI!AB53</f>
        <v>0</v>
      </c>
    </row>
    <row r="55" spans="1:12" ht="12.75" customHeight="1" x14ac:dyDescent="0.2">
      <c r="A55" s="717"/>
      <c r="B55" s="160">
        <f>JUNI!R54</f>
        <v>0</v>
      </c>
      <c r="C55" s="124">
        <f>JUNI!S54</f>
        <v>0</v>
      </c>
      <c r="D55" s="176" t="e">
        <f>JUNI!T54</f>
        <v>#REF!</v>
      </c>
      <c r="E55" s="120">
        <f>JUNI!U54</f>
        <v>0</v>
      </c>
      <c r="F55" s="123">
        <f>JUNI!V54</f>
        <v>0</v>
      </c>
      <c r="G55" s="123">
        <f>JUNI!W54</f>
        <v>0</v>
      </c>
      <c r="H55" s="125">
        <f>JUNI!X54</f>
        <v>0</v>
      </c>
      <c r="I55" s="126" t="e">
        <f>JUNI!Y54</f>
        <v>#REF!</v>
      </c>
      <c r="J55" s="222" t="b">
        <f>IF(LEFT(JUNI!L54,1)="V",JUNI!R54+JUNI!U54)</f>
        <v>0</v>
      </c>
      <c r="K55" s="241">
        <f>JUNI!Z54</f>
        <v>0</v>
      </c>
      <c r="L55" s="242">
        <f>JUNI!AB54</f>
        <v>0</v>
      </c>
    </row>
    <row r="56" spans="1:12" ht="13.5" customHeight="1" thickBot="1" x14ac:dyDescent="0.25">
      <c r="A56" s="718"/>
      <c r="B56" s="161">
        <f>JUNI!R55</f>
        <v>0</v>
      </c>
      <c r="C56" s="131">
        <f>JUNI!S55</f>
        <v>0</v>
      </c>
      <c r="D56" s="178" t="e">
        <f>JUNI!T55</f>
        <v>#REF!</v>
      </c>
      <c r="E56" s="127">
        <f>JUNI!U55</f>
        <v>0</v>
      </c>
      <c r="F56" s="130">
        <f>JUNI!V55</f>
        <v>0</v>
      </c>
      <c r="G56" s="130">
        <f>JUNI!W55</f>
        <v>0</v>
      </c>
      <c r="H56" s="132">
        <f>JUNI!X55</f>
        <v>0</v>
      </c>
      <c r="I56" s="133" t="e">
        <f>JUNI!Y55</f>
        <v>#REF!</v>
      </c>
      <c r="J56" s="224" t="b">
        <f>IF(LEFT(JUNI!L55,1)="V",JUNI!R55+JUNI!U55)</f>
        <v>0</v>
      </c>
      <c r="K56" s="245">
        <f>JUNI!Z55</f>
        <v>0</v>
      </c>
      <c r="L56" s="246">
        <f>JUNI!AB55</f>
        <v>0</v>
      </c>
    </row>
    <row r="57" spans="1:12" ht="12.75" customHeight="1" x14ac:dyDescent="0.2">
      <c r="A57" s="716">
        <f>JUNI!B56</f>
        <v>42896</v>
      </c>
      <c r="B57" s="169">
        <f>JUNI!R56</f>
        <v>0</v>
      </c>
      <c r="C57" s="138">
        <f>JUNI!S56</f>
        <v>0</v>
      </c>
      <c r="D57" s="179" t="e">
        <f>JUNI!T56</f>
        <v>#REF!</v>
      </c>
      <c r="E57" s="134">
        <f>JUNI!U56</f>
        <v>0</v>
      </c>
      <c r="F57" s="137">
        <f>JUNI!V56</f>
        <v>0</v>
      </c>
      <c r="G57" s="137">
        <f>JUNI!W56</f>
        <v>0</v>
      </c>
      <c r="H57" s="139">
        <f>JUNI!X56</f>
        <v>0</v>
      </c>
      <c r="I57" s="140" t="e">
        <f>JUNI!Y56</f>
        <v>#REF!</v>
      </c>
      <c r="J57" s="225" t="b">
        <f>IF(LEFT(JUNI!L56,1)="V",JUNI!R56+JUNI!U56)</f>
        <v>0</v>
      </c>
      <c r="K57" s="239">
        <f>JUNI!Z56</f>
        <v>0</v>
      </c>
      <c r="L57" s="240">
        <f>JUNI!AB56</f>
        <v>0</v>
      </c>
    </row>
    <row r="58" spans="1:12" ht="12.75" customHeight="1" x14ac:dyDescent="0.2">
      <c r="A58" s="717"/>
      <c r="B58" s="160">
        <f>JUNI!R57</f>
        <v>0</v>
      </c>
      <c r="C58" s="124">
        <f>JUNI!S57</f>
        <v>0</v>
      </c>
      <c r="D58" s="176" t="e">
        <f>JUNI!T57</f>
        <v>#REF!</v>
      </c>
      <c r="E58" s="120">
        <f>JUNI!U57</f>
        <v>0</v>
      </c>
      <c r="F58" s="123">
        <f>JUNI!V57</f>
        <v>0</v>
      </c>
      <c r="G58" s="123">
        <f>JUNI!W57</f>
        <v>0</v>
      </c>
      <c r="H58" s="125">
        <f>JUNI!X57</f>
        <v>0</v>
      </c>
      <c r="I58" s="126" t="e">
        <f>JUNI!Y57</f>
        <v>#REF!</v>
      </c>
      <c r="J58" s="222" t="b">
        <f>IF(LEFT(JUNI!L57,1)="V",JUNI!R57+JUNI!U57)</f>
        <v>0</v>
      </c>
      <c r="K58" s="241">
        <f>JUNI!Z57</f>
        <v>0</v>
      </c>
      <c r="L58" s="242">
        <f>JUNI!AB57</f>
        <v>0</v>
      </c>
    </row>
    <row r="59" spans="1:12" ht="12.75" customHeight="1" x14ac:dyDescent="0.2">
      <c r="A59" s="717"/>
      <c r="B59" s="160">
        <f>JUNI!R58</f>
        <v>0</v>
      </c>
      <c r="C59" s="124">
        <f>JUNI!S58</f>
        <v>0</v>
      </c>
      <c r="D59" s="176" t="e">
        <f>JUNI!T58</f>
        <v>#REF!</v>
      </c>
      <c r="E59" s="120">
        <f>JUNI!U58</f>
        <v>0</v>
      </c>
      <c r="F59" s="123">
        <f>JUNI!V58</f>
        <v>0</v>
      </c>
      <c r="G59" s="123">
        <f>JUNI!W58</f>
        <v>0</v>
      </c>
      <c r="H59" s="125">
        <f>JUNI!X58</f>
        <v>0</v>
      </c>
      <c r="I59" s="126" t="e">
        <f>JUNI!Y58</f>
        <v>#REF!</v>
      </c>
      <c r="J59" s="222" t="b">
        <f>IF(LEFT(JUNI!L58,1)="V",JUNI!R58+JUNI!U58)</f>
        <v>0</v>
      </c>
      <c r="K59" s="241">
        <f>JUNI!Z58</f>
        <v>0</v>
      </c>
      <c r="L59" s="242">
        <f>JUNI!AB58</f>
        <v>0</v>
      </c>
    </row>
    <row r="60" spans="1:12" ht="12.75" customHeight="1" x14ac:dyDescent="0.2">
      <c r="A60" s="717"/>
      <c r="B60" s="160">
        <f>JUNI!R59</f>
        <v>0</v>
      </c>
      <c r="C60" s="124">
        <f>JUNI!S59</f>
        <v>0</v>
      </c>
      <c r="D60" s="176" t="e">
        <f>JUNI!T59</f>
        <v>#REF!</v>
      </c>
      <c r="E60" s="120">
        <f>JUNI!U59</f>
        <v>0</v>
      </c>
      <c r="F60" s="123">
        <f>JUNI!V59</f>
        <v>0</v>
      </c>
      <c r="G60" s="123">
        <f>JUNI!W59</f>
        <v>0</v>
      </c>
      <c r="H60" s="125">
        <f>JUNI!X59</f>
        <v>0</v>
      </c>
      <c r="I60" s="126" t="e">
        <f>JUNI!Y59</f>
        <v>#REF!</v>
      </c>
      <c r="J60" s="222" t="b">
        <f>IF(LEFT(JUNI!L59,1)="V",JUNI!R59+JUNI!U59)</f>
        <v>0</v>
      </c>
      <c r="K60" s="241">
        <f>JUNI!Z59</f>
        <v>0</v>
      </c>
      <c r="L60" s="242">
        <f>JUNI!AB59</f>
        <v>0</v>
      </c>
    </row>
    <row r="61" spans="1:12" ht="13.5" customHeight="1" thickBot="1" x14ac:dyDescent="0.25">
      <c r="A61" s="718"/>
      <c r="B61" s="168">
        <f>JUNI!R60</f>
        <v>0</v>
      </c>
      <c r="C61" s="145">
        <f>JUNI!S60</f>
        <v>0</v>
      </c>
      <c r="D61" s="177" t="e">
        <f>JUNI!T60</f>
        <v>#REF!</v>
      </c>
      <c r="E61" s="141">
        <f>JUNI!U60</f>
        <v>0</v>
      </c>
      <c r="F61" s="144">
        <f>JUNI!V60</f>
        <v>0</v>
      </c>
      <c r="G61" s="144">
        <f>JUNI!W60</f>
        <v>0</v>
      </c>
      <c r="H61" s="146">
        <f>JUNI!X60</f>
        <v>0</v>
      </c>
      <c r="I61" s="147" t="e">
        <f>JUNI!Y60</f>
        <v>#REF!</v>
      </c>
      <c r="J61" s="223" t="b">
        <f>IF(LEFT(JUNI!L60,1)="V",JUNI!R60+JUNI!U60)</f>
        <v>0</v>
      </c>
      <c r="K61" s="243">
        <f>JUNI!Z60</f>
        <v>0</v>
      </c>
      <c r="L61" s="244">
        <f>JUNI!AB60</f>
        <v>0</v>
      </c>
    </row>
    <row r="62" spans="1:12" ht="12.75" customHeight="1" x14ac:dyDescent="0.2">
      <c r="A62" s="716">
        <f>JUNI!B61</f>
        <v>42897</v>
      </c>
      <c r="B62" s="159">
        <f>JUNI!R61</f>
        <v>0</v>
      </c>
      <c r="C62" s="117">
        <f>JUNI!S61</f>
        <v>0</v>
      </c>
      <c r="D62" s="175" t="e">
        <f>JUNI!T61</f>
        <v>#REF!</v>
      </c>
      <c r="E62" s="113">
        <f>JUNI!U61</f>
        <v>0</v>
      </c>
      <c r="F62" s="116">
        <f>JUNI!V61</f>
        <v>0</v>
      </c>
      <c r="G62" s="116">
        <f>JUNI!W61</f>
        <v>0</v>
      </c>
      <c r="H62" s="118">
        <f>JUNI!X61</f>
        <v>0</v>
      </c>
      <c r="I62" s="119" t="e">
        <f>JUNI!Y61</f>
        <v>#REF!</v>
      </c>
      <c r="J62" s="221" t="b">
        <f>IF(LEFT(JUNI!L61,1)="V",JUNI!R61+JUNI!U61)</f>
        <v>0</v>
      </c>
      <c r="K62" s="247">
        <f>JUNI!Z61</f>
        <v>0</v>
      </c>
      <c r="L62" s="248">
        <f>JUNI!AB61</f>
        <v>0</v>
      </c>
    </row>
    <row r="63" spans="1:12" ht="12.75" customHeight="1" x14ac:dyDescent="0.2">
      <c r="A63" s="717"/>
      <c r="B63" s="160">
        <f>JUNI!R62</f>
        <v>0</v>
      </c>
      <c r="C63" s="124">
        <f>JUNI!S62</f>
        <v>0</v>
      </c>
      <c r="D63" s="176" t="e">
        <f>JUNI!T62</f>
        <v>#REF!</v>
      </c>
      <c r="E63" s="120">
        <f>JUNI!U62</f>
        <v>0</v>
      </c>
      <c r="F63" s="123">
        <f>JUNI!V62</f>
        <v>0</v>
      </c>
      <c r="G63" s="123">
        <f>JUNI!W62</f>
        <v>0</v>
      </c>
      <c r="H63" s="125">
        <f>JUNI!X62</f>
        <v>0</v>
      </c>
      <c r="I63" s="126" t="e">
        <f>JUNI!Y62</f>
        <v>#REF!</v>
      </c>
      <c r="J63" s="222" t="b">
        <f>IF(LEFT(JUNI!L62,1)="V",JUNI!R62+JUNI!U62)</f>
        <v>0</v>
      </c>
      <c r="K63" s="241">
        <f>JUNI!Z62</f>
        <v>0</v>
      </c>
      <c r="L63" s="242">
        <f>JUNI!AB62</f>
        <v>0</v>
      </c>
    </row>
    <row r="64" spans="1:12" ht="12.75" customHeight="1" x14ac:dyDescent="0.2">
      <c r="A64" s="717"/>
      <c r="B64" s="160">
        <f>JUNI!R63</f>
        <v>0</v>
      </c>
      <c r="C64" s="124">
        <f>JUNI!S63</f>
        <v>0</v>
      </c>
      <c r="D64" s="176" t="e">
        <f>JUNI!T63</f>
        <v>#REF!</v>
      </c>
      <c r="E64" s="120">
        <f>JUNI!U63</f>
        <v>0</v>
      </c>
      <c r="F64" s="123">
        <f>JUNI!V63</f>
        <v>0</v>
      </c>
      <c r="G64" s="123">
        <f>JUNI!W63</f>
        <v>0</v>
      </c>
      <c r="H64" s="125">
        <f>JUNI!X63</f>
        <v>0</v>
      </c>
      <c r="I64" s="126" t="e">
        <f>JUNI!Y63</f>
        <v>#REF!</v>
      </c>
      <c r="J64" s="222" t="b">
        <f>IF(LEFT(JUNI!L63,1)="V",JUNI!R63+JUNI!U63)</f>
        <v>0</v>
      </c>
      <c r="K64" s="241">
        <f>JUNI!Z63</f>
        <v>0</v>
      </c>
      <c r="L64" s="242">
        <f>JUNI!AB63</f>
        <v>0</v>
      </c>
    </row>
    <row r="65" spans="1:12" ht="12.75" customHeight="1" x14ac:dyDescent="0.2">
      <c r="A65" s="717"/>
      <c r="B65" s="160">
        <f>JUNI!R64</f>
        <v>0</v>
      </c>
      <c r="C65" s="124">
        <f>JUNI!S64</f>
        <v>0</v>
      </c>
      <c r="D65" s="176" t="e">
        <f>JUNI!T64</f>
        <v>#REF!</v>
      </c>
      <c r="E65" s="120">
        <f>JUNI!U64</f>
        <v>0</v>
      </c>
      <c r="F65" s="123">
        <f>JUNI!V64</f>
        <v>0</v>
      </c>
      <c r="G65" s="123">
        <f>JUNI!W64</f>
        <v>0</v>
      </c>
      <c r="H65" s="125">
        <f>JUNI!X64</f>
        <v>0</v>
      </c>
      <c r="I65" s="126" t="e">
        <f>JUNI!Y64</f>
        <v>#REF!</v>
      </c>
      <c r="J65" s="222" t="b">
        <f>IF(LEFT(JUNI!L64,1)="V",JUNI!R64+JUNI!U64)</f>
        <v>0</v>
      </c>
      <c r="K65" s="241">
        <f>JUNI!Z64</f>
        <v>0</v>
      </c>
      <c r="L65" s="242">
        <f>JUNI!AB64</f>
        <v>0</v>
      </c>
    </row>
    <row r="66" spans="1:12" ht="13.5" customHeight="1" thickBot="1" x14ac:dyDescent="0.25">
      <c r="A66" s="718"/>
      <c r="B66" s="161">
        <f>JUNI!R65</f>
        <v>0</v>
      </c>
      <c r="C66" s="131">
        <f>JUNI!S65</f>
        <v>0</v>
      </c>
      <c r="D66" s="178" t="e">
        <f>JUNI!T65</f>
        <v>#REF!</v>
      </c>
      <c r="E66" s="127">
        <f>JUNI!U65</f>
        <v>0</v>
      </c>
      <c r="F66" s="130">
        <f>JUNI!V65</f>
        <v>0</v>
      </c>
      <c r="G66" s="130">
        <f>JUNI!W65</f>
        <v>0</v>
      </c>
      <c r="H66" s="132">
        <f>JUNI!X65</f>
        <v>0</v>
      </c>
      <c r="I66" s="133" t="e">
        <f>JUNI!Y65</f>
        <v>#REF!</v>
      </c>
      <c r="J66" s="224" t="b">
        <f>IF(LEFT(JUNI!L65,1)="V",JUNI!R65+JUNI!U65)</f>
        <v>0</v>
      </c>
      <c r="K66" s="245">
        <f>JUNI!Z65</f>
        <v>0</v>
      </c>
      <c r="L66" s="246">
        <f>JUNI!AB65</f>
        <v>0</v>
      </c>
    </row>
    <row r="67" spans="1:12" ht="12.75" customHeight="1" x14ac:dyDescent="0.2">
      <c r="A67" s="716">
        <f>JUNI!B66</f>
        <v>42898</v>
      </c>
      <c r="B67" s="169">
        <f>JUNI!R66</f>
        <v>0</v>
      </c>
      <c r="C67" s="138">
        <f>JUNI!S66</f>
        <v>0</v>
      </c>
      <c r="D67" s="179" t="e">
        <f>JUNI!T66</f>
        <v>#REF!</v>
      </c>
      <c r="E67" s="134">
        <f>JUNI!U66</f>
        <v>0</v>
      </c>
      <c r="F67" s="137">
        <f>JUNI!V66</f>
        <v>0</v>
      </c>
      <c r="G67" s="137">
        <f>JUNI!W66</f>
        <v>0</v>
      </c>
      <c r="H67" s="139">
        <f>JUNI!X66</f>
        <v>0</v>
      </c>
      <c r="I67" s="140" t="e">
        <f>JUNI!Y66</f>
        <v>#REF!</v>
      </c>
      <c r="J67" s="225" t="b">
        <f>IF(LEFT(JUNI!L66,1)="V",JUNI!R66+JUNI!U66)</f>
        <v>0</v>
      </c>
      <c r="K67" s="239">
        <f>JUNI!Z66</f>
        <v>0</v>
      </c>
      <c r="L67" s="240">
        <f>JUNI!AB66</f>
        <v>0</v>
      </c>
    </row>
    <row r="68" spans="1:12" ht="12.75" customHeight="1" x14ac:dyDescent="0.2">
      <c r="A68" s="717"/>
      <c r="B68" s="160">
        <f>JUNI!R67</f>
        <v>0</v>
      </c>
      <c r="C68" s="124">
        <f>JUNI!S67</f>
        <v>0</v>
      </c>
      <c r="D68" s="176" t="e">
        <f>JUNI!T67</f>
        <v>#REF!</v>
      </c>
      <c r="E68" s="120">
        <f>JUNI!U67</f>
        <v>0</v>
      </c>
      <c r="F68" s="123">
        <f>JUNI!V67</f>
        <v>0</v>
      </c>
      <c r="G68" s="123">
        <f>JUNI!W67</f>
        <v>0</v>
      </c>
      <c r="H68" s="125">
        <f>JUNI!X67</f>
        <v>0</v>
      </c>
      <c r="I68" s="126" t="e">
        <f>JUNI!Y67</f>
        <v>#REF!</v>
      </c>
      <c r="J68" s="222" t="b">
        <f>IF(LEFT(JUNI!L67,1)="V",JUNI!R67+JUNI!U67)</f>
        <v>0</v>
      </c>
      <c r="K68" s="241">
        <f>JUNI!Z67</f>
        <v>0</v>
      </c>
      <c r="L68" s="242">
        <f>JUNI!AB67</f>
        <v>0</v>
      </c>
    </row>
    <row r="69" spans="1:12" ht="12.75" customHeight="1" x14ac:dyDescent="0.2">
      <c r="A69" s="717"/>
      <c r="B69" s="160">
        <f>JUNI!R68</f>
        <v>0</v>
      </c>
      <c r="C69" s="124">
        <f>JUNI!S68</f>
        <v>0</v>
      </c>
      <c r="D69" s="176" t="e">
        <f>JUNI!T68</f>
        <v>#REF!</v>
      </c>
      <c r="E69" s="120">
        <f>JUNI!U68</f>
        <v>0</v>
      </c>
      <c r="F69" s="123">
        <f>JUNI!V68</f>
        <v>0</v>
      </c>
      <c r="G69" s="123">
        <f>JUNI!W68</f>
        <v>0</v>
      </c>
      <c r="H69" s="125">
        <f>JUNI!X68</f>
        <v>0</v>
      </c>
      <c r="I69" s="126" t="e">
        <f>JUNI!Y68</f>
        <v>#REF!</v>
      </c>
      <c r="J69" s="222" t="b">
        <f>IF(LEFT(JUNI!L68,1)="V",JUNI!R68+JUNI!U68)</f>
        <v>0</v>
      </c>
      <c r="K69" s="241">
        <f>JUNI!Z68</f>
        <v>0</v>
      </c>
      <c r="L69" s="242">
        <f>JUNI!AB68</f>
        <v>0</v>
      </c>
    </row>
    <row r="70" spans="1:12" ht="12.75" customHeight="1" x14ac:dyDescent="0.2">
      <c r="A70" s="717"/>
      <c r="B70" s="160">
        <f>JUNI!R69</f>
        <v>0</v>
      </c>
      <c r="C70" s="124">
        <f>JUNI!S69</f>
        <v>0</v>
      </c>
      <c r="D70" s="176" t="e">
        <f>JUNI!T69</f>
        <v>#REF!</v>
      </c>
      <c r="E70" s="120">
        <f>JUNI!U69</f>
        <v>0</v>
      </c>
      <c r="F70" s="123">
        <f>JUNI!V69</f>
        <v>0</v>
      </c>
      <c r="G70" s="123">
        <f>JUNI!W69</f>
        <v>0</v>
      </c>
      <c r="H70" s="125">
        <f>JUNI!X69</f>
        <v>0</v>
      </c>
      <c r="I70" s="126" t="e">
        <f>JUNI!Y69</f>
        <v>#REF!</v>
      </c>
      <c r="J70" s="222" t="b">
        <f>IF(LEFT(JUNI!L69,1)="V",JUNI!R69+JUNI!U69)</f>
        <v>0</v>
      </c>
      <c r="K70" s="241">
        <f>JUNI!Z69</f>
        <v>0</v>
      </c>
      <c r="L70" s="242">
        <f>JUNI!AB69</f>
        <v>0</v>
      </c>
    </row>
    <row r="71" spans="1:12" ht="13.5" customHeight="1" thickBot="1" x14ac:dyDescent="0.25">
      <c r="A71" s="718"/>
      <c r="B71" s="168">
        <f>JUNI!R70</f>
        <v>0</v>
      </c>
      <c r="C71" s="145">
        <f>JUNI!S70</f>
        <v>0</v>
      </c>
      <c r="D71" s="177" t="e">
        <f>JUNI!T70</f>
        <v>#REF!</v>
      </c>
      <c r="E71" s="141">
        <f>JUNI!U70</f>
        <v>0</v>
      </c>
      <c r="F71" s="144">
        <f>JUNI!V70</f>
        <v>0</v>
      </c>
      <c r="G71" s="144">
        <f>JUNI!W70</f>
        <v>0</v>
      </c>
      <c r="H71" s="146">
        <f>JUNI!X70</f>
        <v>0</v>
      </c>
      <c r="I71" s="147" t="e">
        <f>JUNI!Y70</f>
        <v>#REF!</v>
      </c>
      <c r="J71" s="223" t="b">
        <f>IF(LEFT(JUNI!L70,1)="V",JUNI!R70+JUNI!U70)</f>
        <v>0</v>
      </c>
      <c r="K71" s="243">
        <f>JUNI!Z70</f>
        <v>0</v>
      </c>
      <c r="L71" s="244">
        <f>JUNI!AB70</f>
        <v>0</v>
      </c>
    </row>
    <row r="72" spans="1:12" ht="12.75" customHeight="1" x14ac:dyDescent="0.2">
      <c r="A72" s="716">
        <f>JUNI!B71</f>
        <v>42899</v>
      </c>
      <c r="B72" s="159">
        <f>JUNI!R71</f>
        <v>0</v>
      </c>
      <c r="C72" s="117">
        <f>JUNI!S71</f>
        <v>0</v>
      </c>
      <c r="D72" s="175" t="e">
        <f>JUNI!T71</f>
        <v>#REF!</v>
      </c>
      <c r="E72" s="113">
        <f>JUNI!U71</f>
        <v>0</v>
      </c>
      <c r="F72" s="116">
        <f>JUNI!V71</f>
        <v>0</v>
      </c>
      <c r="G72" s="116">
        <f>JUNI!W71</f>
        <v>0</v>
      </c>
      <c r="H72" s="118">
        <f>JUNI!X71</f>
        <v>0</v>
      </c>
      <c r="I72" s="119" t="e">
        <f>JUNI!Y71</f>
        <v>#REF!</v>
      </c>
      <c r="J72" s="221" t="b">
        <f>IF(LEFT(JUNI!L71,1)="V",JUNI!R71+JUNI!U71)</f>
        <v>0</v>
      </c>
      <c r="K72" s="239">
        <f>JUNI!Z71</f>
        <v>0</v>
      </c>
      <c r="L72" s="240">
        <f>JUNI!AB71</f>
        <v>0</v>
      </c>
    </row>
    <row r="73" spans="1:12" ht="12.75" customHeight="1" x14ac:dyDescent="0.2">
      <c r="A73" s="717"/>
      <c r="B73" s="160">
        <f>JUNI!R72</f>
        <v>0</v>
      </c>
      <c r="C73" s="124">
        <f>JUNI!S72</f>
        <v>0</v>
      </c>
      <c r="D73" s="176" t="e">
        <f>JUNI!T72</f>
        <v>#REF!</v>
      </c>
      <c r="E73" s="120">
        <f>JUNI!U72</f>
        <v>0</v>
      </c>
      <c r="F73" s="123">
        <f>JUNI!V72</f>
        <v>0</v>
      </c>
      <c r="G73" s="123">
        <f>JUNI!W72</f>
        <v>0</v>
      </c>
      <c r="H73" s="125">
        <f>JUNI!X72</f>
        <v>0</v>
      </c>
      <c r="I73" s="126" t="e">
        <f>JUNI!Y72</f>
        <v>#REF!</v>
      </c>
      <c r="J73" s="222" t="b">
        <f>IF(LEFT(JUNI!L72,1)="V",JUNI!R72+JUNI!U72)</f>
        <v>0</v>
      </c>
      <c r="K73" s="241">
        <f>JUNI!Z72</f>
        <v>0</v>
      </c>
      <c r="L73" s="242">
        <f>JUNI!AB72</f>
        <v>0</v>
      </c>
    </row>
    <row r="74" spans="1:12" ht="12.75" customHeight="1" x14ac:dyDescent="0.2">
      <c r="A74" s="717"/>
      <c r="B74" s="160">
        <f>JUNI!R73</f>
        <v>0</v>
      </c>
      <c r="C74" s="124">
        <f>JUNI!S73</f>
        <v>0</v>
      </c>
      <c r="D74" s="176" t="e">
        <f>JUNI!T73</f>
        <v>#REF!</v>
      </c>
      <c r="E74" s="120">
        <f>JUNI!U73</f>
        <v>0</v>
      </c>
      <c r="F74" s="123">
        <f>JUNI!V73</f>
        <v>0</v>
      </c>
      <c r="G74" s="123">
        <f>JUNI!W73</f>
        <v>0</v>
      </c>
      <c r="H74" s="125">
        <f>JUNI!X73</f>
        <v>0</v>
      </c>
      <c r="I74" s="126" t="e">
        <f>JUNI!Y73</f>
        <v>#REF!</v>
      </c>
      <c r="J74" s="222" t="b">
        <f>IF(LEFT(JUNI!L73,1)="V",JUNI!R73+JUNI!U73)</f>
        <v>0</v>
      </c>
      <c r="K74" s="241">
        <f>JUNI!Z73</f>
        <v>0</v>
      </c>
      <c r="L74" s="242">
        <f>JUNI!AB73</f>
        <v>0</v>
      </c>
    </row>
    <row r="75" spans="1:12" ht="12.75" customHeight="1" x14ac:dyDescent="0.2">
      <c r="A75" s="717"/>
      <c r="B75" s="160">
        <f>JUNI!R74</f>
        <v>0</v>
      </c>
      <c r="C75" s="124">
        <f>JUNI!S74</f>
        <v>0</v>
      </c>
      <c r="D75" s="176" t="e">
        <f>JUNI!T74</f>
        <v>#REF!</v>
      </c>
      <c r="E75" s="120">
        <f>JUNI!U74</f>
        <v>0</v>
      </c>
      <c r="F75" s="123">
        <f>JUNI!V74</f>
        <v>0</v>
      </c>
      <c r="G75" s="123">
        <f>JUNI!W74</f>
        <v>0</v>
      </c>
      <c r="H75" s="125">
        <f>JUNI!X74</f>
        <v>0</v>
      </c>
      <c r="I75" s="126" t="e">
        <f>JUNI!Y74</f>
        <v>#REF!</v>
      </c>
      <c r="J75" s="222" t="b">
        <f>IF(LEFT(JUNI!L74,1)="V",JUNI!R74+JUNI!U74)</f>
        <v>0</v>
      </c>
      <c r="K75" s="241">
        <f>JUNI!Z74</f>
        <v>0</v>
      </c>
      <c r="L75" s="242">
        <f>JUNI!AB74</f>
        <v>0</v>
      </c>
    </row>
    <row r="76" spans="1:12" ht="13.5" customHeight="1" thickBot="1" x14ac:dyDescent="0.25">
      <c r="A76" s="718"/>
      <c r="B76" s="161">
        <f>JUNI!R75</f>
        <v>0</v>
      </c>
      <c r="C76" s="131">
        <f>JUNI!S75</f>
        <v>0</v>
      </c>
      <c r="D76" s="178" t="e">
        <f>JUNI!T75</f>
        <v>#REF!</v>
      </c>
      <c r="E76" s="127">
        <f>JUNI!U75</f>
        <v>0</v>
      </c>
      <c r="F76" s="130">
        <f>JUNI!V75</f>
        <v>0</v>
      </c>
      <c r="G76" s="130">
        <f>JUNI!W75</f>
        <v>0</v>
      </c>
      <c r="H76" s="132">
        <f>JUNI!X75</f>
        <v>0</v>
      </c>
      <c r="I76" s="133" t="e">
        <f>JUNI!Y75</f>
        <v>#REF!</v>
      </c>
      <c r="J76" s="224" t="b">
        <f>IF(LEFT(JUNI!L75,1)="V",JUNI!R75+JUNI!U75)</f>
        <v>0</v>
      </c>
      <c r="K76" s="243">
        <f>JUNI!Z75</f>
        <v>0</v>
      </c>
      <c r="L76" s="244">
        <f>JUNI!AB75</f>
        <v>0</v>
      </c>
    </row>
    <row r="77" spans="1:12" ht="12.75" customHeight="1" x14ac:dyDescent="0.2">
      <c r="A77" s="716">
        <f>JUNI!B76</f>
        <v>42900</v>
      </c>
      <c r="B77" s="159">
        <f>JUNI!R76</f>
        <v>0</v>
      </c>
      <c r="C77" s="117">
        <f>JUNI!S76</f>
        <v>0</v>
      </c>
      <c r="D77" s="175" t="e">
        <f>JUNI!T76</f>
        <v>#REF!</v>
      </c>
      <c r="E77" s="113">
        <f>JUNI!U76</f>
        <v>0</v>
      </c>
      <c r="F77" s="116">
        <f>JUNI!V76</f>
        <v>0</v>
      </c>
      <c r="G77" s="116">
        <f>JUNI!W76</f>
        <v>0</v>
      </c>
      <c r="H77" s="118">
        <f>JUNI!X76</f>
        <v>0</v>
      </c>
      <c r="I77" s="119" t="e">
        <f>JUNI!Y76</f>
        <v>#REF!</v>
      </c>
      <c r="J77" s="221" t="b">
        <f>IF(LEFT(JUNI!L76,1)="V",JUNI!R76+JUNI!U76)</f>
        <v>0</v>
      </c>
      <c r="K77" s="239">
        <f>JUNI!Z76</f>
        <v>0</v>
      </c>
      <c r="L77" s="240">
        <f>JUNI!AB76</f>
        <v>0</v>
      </c>
    </row>
    <row r="78" spans="1:12" ht="12.75" customHeight="1" x14ac:dyDescent="0.2">
      <c r="A78" s="717"/>
      <c r="B78" s="160">
        <f>JUNI!R77</f>
        <v>0</v>
      </c>
      <c r="C78" s="124">
        <f>JUNI!S77</f>
        <v>0</v>
      </c>
      <c r="D78" s="176" t="e">
        <f>JUNI!T77</f>
        <v>#REF!</v>
      </c>
      <c r="E78" s="120">
        <f>JUNI!U77</f>
        <v>0</v>
      </c>
      <c r="F78" s="123">
        <f>JUNI!V77</f>
        <v>0</v>
      </c>
      <c r="G78" s="123">
        <f>JUNI!W77</f>
        <v>0</v>
      </c>
      <c r="H78" s="125">
        <f>JUNI!X77</f>
        <v>0</v>
      </c>
      <c r="I78" s="126" t="e">
        <f>JUNI!Y77</f>
        <v>#REF!</v>
      </c>
      <c r="J78" s="222" t="b">
        <f>IF(LEFT(JUNI!L77,1)="V",JUNI!R77+JUNI!U77)</f>
        <v>0</v>
      </c>
      <c r="K78" s="241">
        <f>JUNI!Z77</f>
        <v>0</v>
      </c>
      <c r="L78" s="242">
        <f>JUNI!AB77</f>
        <v>0</v>
      </c>
    </row>
    <row r="79" spans="1:12" ht="12.75" customHeight="1" x14ac:dyDescent="0.2">
      <c r="A79" s="717"/>
      <c r="B79" s="160">
        <f>JUNI!R78</f>
        <v>0</v>
      </c>
      <c r="C79" s="124">
        <f>JUNI!S78</f>
        <v>0</v>
      </c>
      <c r="D79" s="176" t="e">
        <f>JUNI!T78</f>
        <v>#REF!</v>
      </c>
      <c r="E79" s="120">
        <f>JUNI!U78</f>
        <v>0</v>
      </c>
      <c r="F79" s="123">
        <f>JUNI!V78</f>
        <v>0</v>
      </c>
      <c r="G79" s="123">
        <f>JUNI!W78</f>
        <v>0</v>
      </c>
      <c r="H79" s="125">
        <f>JUNI!X78</f>
        <v>0</v>
      </c>
      <c r="I79" s="126" t="e">
        <f>JUNI!Y78</f>
        <v>#REF!</v>
      </c>
      <c r="J79" s="222" t="b">
        <f>IF(LEFT(JUNI!L78,1)="V",JUNI!R78+JUNI!U78)</f>
        <v>0</v>
      </c>
      <c r="K79" s="241">
        <f>JUNI!Z78</f>
        <v>0</v>
      </c>
      <c r="L79" s="242">
        <f>JUNI!AB78</f>
        <v>0</v>
      </c>
    </row>
    <row r="80" spans="1:12" ht="12.75" customHeight="1" x14ac:dyDescent="0.2">
      <c r="A80" s="717"/>
      <c r="B80" s="160">
        <f>JUNI!R79</f>
        <v>0</v>
      </c>
      <c r="C80" s="124">
        <f>JUNI!S79</f>
        <v>0</v>
      </c>
      <c r="D80" s="176" t="e">
        <f>JUNI!T79</f>
        <v>#REF!</v>
      </c>
      <c r="E80" s="120">
        <f>JUNI!U79</f>
        <v>0</v>
      </c>
      <c r="F80" s="123">
        <f>JUNI!V79</f>
        <v>0</v>
      </c>
      <c r="G80" s="123">
        <f>JUNI!W79</f>
        <v>0</v>
      </c>
      <c r="H80" s="125">
        <f>JUNI!X79</f>
        <v>0</v>
      </c>
      <c r="I80" s="126" t="e">
        <f>JUNI!Y79</f>
        <v>#REF!</v>
      </c>
      <c r="J80" s="222" t="b">
        <f>IF(LEFT(JUNI!L79,1)="V",JUNI!R79+JUNI!U79)</f>
        <v>0</v>
      </c>
      <c r="K80" s="241">
        <f>JUNI!Z79</f>
        <v>0</v>
      </c>
      <c r="L80" s="242">
        <f>JUNI!AB79</f>
        <v>0</v>
      </c>
    </row>
    <row r="81" spans="1:12" ht="13.5" customHeight="1" thickBot="1" x14ac:dyDescent="0.25">
      <c r="A81" s="718"/>
      <c r="B81" s="161">
        <f>JUNI!R80</f>
        <v>0</v>
      </c>
      <c r="C81" s="131">
        <f>JUNI!S80</f>
        <v>0</v>
      </c>
      <c r="D81" s="178" t="e">
        <f>JUNI!T80</f>
        <v>#REF!</v>
      </c>
      <c r="E81" s="127">
        <f>JUNI!U80</f>
        <v>0</v>
      </c>
      <c r="F81" s="130">
        <f>JUNI!V80</f>
        <v>0</v>
      </c>
      <c r="G81" s="130">
        <f>JUNI!W80</f>
        <v>0</v>
      </c>
      <c r="H81" s="132">
        <f>JUNI!X80</f>
        <v>0</v>
      </c>
      <c r="I81" s="133" t="e">
        <f>JUNI!Y80</f>
        <v>#REF!</v>
      </c>
      <c r="J81" s="224" t="b">
        <f>IF(LEFT(JUNI!L80,1)="V",JUNI!R80+JUNI!U80)</f>
        <v>0</v>
      </c>
      <c r="K81" s="243">
        <f>JUNI!Z80</f>
        <v>0</v>
      </c>
      <c r="L81" s="244">
        <f>JUNI!AB80</f>
        <v>0</v>
      </c>
    </row>
    <row r="82" spans="1:12" ht="12.75" customHeight="1" x14ac:dyDescent="0.2">
      <c r="A82" s="716">
        <f>JUNI!B81</f>
        <v>42901</v>
      </c>
      <c r="B82" s="159">
        <f>JUNI!R81</f>
        <v>0</v>
      </c>
      <c r="C82" s="117">
        <f>JUNI!S81</f>
        <v>0</v>
      </c>
      <c r="D82" s="175" t="e">
        <f>JUNI!T81</f>
        <v>#REF!</v>
      </c>
      <c r="E82" s="113">
        <f>JUNI!U81</f>
        <v>0</v>
      </c>
      <c r="F82" s="116">
        <f>JUNI!V81</f>
        <v>0</v>
      </c>
      <c r="G82" s="116">
        <f>JUNI!W81</f>
        <v>0</v>
      </c>
      <c r="H82" s="118">
        <f>JUNI!X81</f>
        <v>0</v>
      </c>
      <c r="I82" s="119" t="e">
        <f>JUNI!Y81</f>
        <v>#REF!</v>
      </c>
      <c r="J82" s="221" t="b">
        <f>IF(LEFT(JUNI!L81,1)="V",JUNI!R81+JUNI!U81)</f>
        <v>0</v>
      </c>
      <c r="K82" s="239">
        <f>JUNI!Z81</f>
        <v>0</v>
      </c>
      <c r="L82" s="240">
        <f>JUNI!AB81</f>
        <v>0</v>
      </c>
    </row>
    <row r="83" spans="1:12" ht="12.75" customHeight="1" x14ac:dyDescent="0.2">
      <c r="A83" s="717"/>
      <c r="B83" s="160">
        <f>JUNI!R82</f>
        <v>0</v>
      </c>
      <c r="C83" s="124">
        <f>JUNI!S82</f>
        <v>0</v>
      </c>
      <c r="D83" s="176" t="e">
        <f>JUNI!T82</f>
        <v>#REF!</v>
      </c>
      <c r="E83" s="120">
        <f>JUNI!U82</f>
        <v>0</v>
      </c>
      <c r="F83" s="123">
        <f>JUNI!V82</f>
        <v>0</v>
      </c>
      <c r="G83" s="123">
        <f>JUNI!W82</f>
        <v>0</v>
      </c>
      <c r="H83" s="125">
        <f>JUNI!X82</f>
        <v>0</v>
      </c>
      <c r="I83" s="126" t="e">
        <f>JUNI!Y82</f>
        <v>#REF!</v>
      </c>
      <c r="J83" s="222" t="b">
        <f>IF(LEFT(JUNI!L82,1)="V",JUNI!R82+JUNI!U82)</f>
        <v>0</v>
      </c>
      <c r="K83" s="241">
        <f>JUNI!Z82</f>
        <v>0</v>
      </c>
      <c r="L83" s="242">
        <f>JUNI!AB82</f>
        <v>0</v>
      </c>
    </row>
    <row r="84" spans="1:12" ht="12.75" customHeight="1" x14ac:dyDescent="0.2">
      <c r="A84" s="717"/>
      <c r="B84" s="160">
        <f>JUNI!R83</f>
        <v>0</v>
      </c>
      <c r="C84" s="124">
        <f>JUNI!S83</f>
        <v>0</v>
      </c>
      <c r="D84" s="176" t="e">
        <f>JUNI!T83</f>
        <v>#REF!</v>
      </c>
      <c r="E84" s="120">
        <f>JUNI!U83</f>
        <v>0</v>
      </c>
      <c r="F84" s="123">
        <f>JUNI!V83</f>
        <v>0</v>
      </c>
      <c r="G84" s="123">
        <f>JUNI!W83</f>
        <v>0</v>
      </c>
      <c r="H84" s="125">
        <f>JUNI!X83</f>
        <v>0</v>
      </c>
      <c r="I84" s="126" t="e">
        <f>JUNI!Y83</f>
        <v>#REF!</v>
      </c>
      <c r="J84" s="222" t="b">
        <f>IF(LEFT(JUNI!L83,1)="V",JUNI!R83+JUNI!U83)</f>
        <v>0</v>
      </c>
      <c r="K84" s="241">
        <f>JUNI!Z83</f>
        <v>0</v>
      </c>
      <c r="L84" s="242">
        <f>JUNI!AB83</f>
        <v>0</v>
      </c>
    </row>
    <row r="85" spans="1:12" ht="12.75" customHeight="1" x14ac:dyDescent="0.2">
      <c r="A85" s="717"/>
      <c r="B85" s="160">
        <f>JUNI!R84</f>
        <v>0</v>
      </c>
      <c r="C85" s="124">
        <f>JUNI!S84</f>
        <v>0</v>
      </c>
      <c r="D85" s="176" t="e">
        <f>JUNI!T84</f>
        <v>#REF!</v>
      </c>
      <c r="E85" s="120">
        <f>JUNI!U84</f>
        <v>0</v>
      </c>
      <c r="F85" s="123">
        <f>JUNI!V84</f>
        <v>0</v>
      </c>
      <c r="G85" s="123">
        <f>JUNI!W84</f>
        <v>0</v>
      </c>
      <c r="H85" s="125">
        <f>JUNI!X84</f>
        <v>0</v>
      </c>
      <c r="I85" s="126" t="e">
        <f>JUNI!Y84</f>
        <v>#REF!</v>
      </c>
      <c r="J85" s="222" t="b">
        <f>IF(LEFT(JUNI!L84,1)="V",JUNI!R84+JUNI!U84)</f>
        <v>0</v>
      </c>
      <c r="K85" s="241">
        <f>JUNI!Z84</f>
        <v>0</v>
      </c>
      <c r="L85" s="242">
        <f>JUNI!AB84</f>
        <v>0</v>
      </c>
    </row>
    <row r="86" spans="1:12" ht="13.5" customHeight="1" thickBot="1" x14ac:dyDescent="0.25">
      <c r="A86" s="718"/>
      <c r="B86" s="161">
        <f>JUNI!R85</f>
        <v>0</v>
      </c>
      <c r="C86" s="131">
        <f>JUNI!S85</f>
        <v>0</v>
      </c>
      <c r="D86" s="178" t="e">
        <f>JUNI!T85</f>
        <v>#REF!</v>
      </c>
      <c r="E86" s="127">
        <f>JUNI!U85</f>
        <v>0</v>
      </c>
      <c r="F86" s="130">
        <f>JUNI!V85</f>
        <v>0</v>
      </c>
      <c r="G86" s="130">
        <f>JUNI!W85</f>
        <v>0</v>
      </c>
      <c r="H86" s="132">
        <f>JUNI!X85</f>
        <v>0</v>
      </c>
      <c r="I86" s="133" t="e">
        <f>JUNI!Y85</f>
        <v>#REF!</v>
      </c>
      <c r="J86" s="224" t="b">
        <f>IF(LEFT(JUNI!L85,1)="V",JUNI!R85+JUNI!U85)</f>
        <v>0</v>
      </c>
      <c r="K86" s="243">
        <f>JUNI!Z85</f>
        <v>0</v>
      </c>
      <c r="L86" s="244">
        <f>JUNI!AB85</f>
        <v>0</v>
      </c>
    </row>
    <row r="87" spans="1:12" ht="12.75" customHeight="1" x14ac:dyDescent="0.2">
      <c r="A87" s="716">
        <f>JUNI!B86</f>
        <v>42902</v>
      </c>
      <c r="B87" s="169">
        <f>JUNI!R86</f>
        <v>0</v>
      </c>
      <c r="C87" s="138">
        <f>JUNI!S86</f>
        <v>0</v>
      </c>
      <c r="D87" s="179" t="e">
        <f>JUNI!T86</f>
        <v>#REF!</v>
      </c>
      <c r="E87" s="134">
        <f>JUNI!U86</f>
        <v>0</v>
      </c>
      <c r="F87" s="137">
        <f>JUNI!V86</f>
        <v>0</v>
      </c>
      <c r="G87" s="137">
        <f>JUNI!W86</f>
        <v>0</v>
      </c>
      <c r="H87" s="139">
        <f>JUNI!X86</f>
        <v>0</v>
      </c>
      <c r="I87" s="140" t="e">
        <f>JUNI!Y86</f>
        <v>#REF!</v>
      </c>
      <c r="J87" s="225" t="b">
        <f>IF(LEFT(JUNI!L86,1)="V",JUNI!R86+JUNI!U86)</f>
        <v>0</v>
      </c>
      <c r="K87" s="247">
        <f>JUNI!Z86</f>
        <v>0</v>
      </c>
      <c r="L87" s="248">
        <f>JUNI!AB86</f>
        <v>0</v>
      </c>
    </row>
    <row r="88" spans="1:12" ht="12.75" customHeight="1" x14ac:dyDescent="0.2">
      <c r="A88" s="717"/>
      <c r="B88" s="160">
        <f>JUNI!R87</f>
        <v>0</v>
      </c>
      <c r="C88" s="124">
        <f>JUNI!S87</f>
        <v>0</v>
      </c>
      <c r="D88" s="176" t="e">
        <f>JUNI!T87</f>
        <v>#REF!</v>
      </c>
      <c r="E88" s="120">
        <f>JUNI!U87</f>
        <v>0</v>
      </c>
      <c r="F88" s="123">
        <f>JUNI!V87</f>
        <v>0</v>
      </c>
      <c r="G88" s="123">
        <f>JUNI!W87</f>
        <v>0</v>
      </c>
      <c r="H88" s="125">
        <f>JUNI!X87</f>
        <v>0</v>
      </c>
      <c r="I88" s="126" t="e">
        <f>JUNI!Y87</f>
        <v>#REF!</v>
      </c>
      <c r="J88" s="222" t="b">
        <f>IF(LEFT(JUNI!L87,1)="V",JUNI!R87+JUNI!U87)</f>
        <v>0</v>
      </c>
      <c r="K88" s="241">
        <f>JUNI!Z87</f>
        <v>0</v>
      </c>
      <c r="L88" s="242">
        <f>JUNI!AB87</f>
        <v>0</v>
      </c>
    </row>
    <row r="89" spans="1:12" ht="12.75" customHeight="1" x14ac:dyDescent="0.2">
      <c r="A89" s="717"/>
      <c r="B89" s="160">
        <f>JUNI!R88</f>
        <v>0</v>
      </c>
      <c r="C89" s="124">
        <f>JUNI!S88</f>
        <v>0</v>
      </c>
      <c r="D89" s="176" t="e">
        <f>JUNI!T88</f>
        <v>#REF!</v>
      </c>
      <c r="E89" s="120">
        <f>JUNI!U88</f>
        <v>0</v>
      </c>
      <c r="F89" s="123">
        <f>JUNI!V88</f>
        <v>0</v>
      </c>
      <c r="G89" s="123">
        <f>JUNI!W88</f>
        <v>0</v>
      </c>
      <c r="H89" s="125">
        <f>JUNI!X88</f>
        <v>0</v>
      </c>
      <c r="I89" s="126" t="e">
        <f>JUNI!Y88</f>
        <v>#REF!</v>
      </c>
      <c r="J89" s="222" t="b">
        <f>IF(LEFT(JUNI!L88,1)="V",JUNI!R88+JUNI!U88)</f>
        <v>0</v>
      </c>
      <c r="K89" s="241">
        <f>JUNI!Z88</f>
        <v>0</v>
      </c>
      <c r="L89" s="242">
        <f>JUNI!AB88</f>
        <v>0</v>
      </c>
    </row>
    <row r="90" spans="1:12" ht="12.75" customHeight="1" x14ac:dyDescent="0.2">
      <c r="A90" s="717"/>
      <c r="B90" s="160">
        <f>JUNI!R89</f>
        <v>0</v>
      </c>
      <c r="C90" s="124">
        <f>JUNI!S89</f>
        <v>0</v>
      </c>
      <c r="D90" s="176" t="e">
        <f>JUNI!T89</f>
        <v>#REF!</v>
      </c>
      <c r="E90" s="120">
        <f>JUNI!U89</f>
        <v>0</v>
      </c>
      <c r="F90" s="123">
        <f>JUNI!V89</f>
        <v>0</v>
      </c>
      <c r="G90" s="123">
        <f>JUNI!W89</f>
        <v>0</v>
      </c>
      <c r="H90" s="125">
        <f>JUNI!X89</f>
        <v>0</v>
      </c>
      <c r="I90" s="126" t="e">
        <f>JUNI!Y89</f>
        <v>#REF!</v>
      </c>
      <c r="J90" s="222" t="b">
        <f>IF(LEFT(JUNI!L89,1)="V",JUNI!R89+JUNI!U89)</f>
        <v>0</v>
      </c>
      <c r="K90" s="241">
        <f>JUNI!Z89</f>
        <v>0</v>
      </c>
      <c r="L90" s="242">
        <f>JUNI!AB89</f>
        <v>0</v>
      </c>
    </row>
    <row r="91" spans="1:12" ht="13.5" customHeight="1" thickBot="1" x14ac:dyDescent="0.25">
      <c r="A91" s="718"/>
      <c r="B91" s="168">
        <f>JUNI!R90</f>
        <v>0</v>
      </c>
      <c r="C91" s="145">
        <f>JUNI!S90</f>
        <v>0</v>
      </c>
      <c r="D91" s="177" t="e">
        <f>JUNI!T90</f>
        <v>#REF!</v>
      </c>
      <c r="E91" s="141">
        <f>JUNI!U90</f>
        <v>0</v>
      </c>
      <c r="F91" s="144">
        <f>JUNI!V90</f>
        <v>0</v>
      </c>
      <c r="G91" s="144">
        <f>JUNI!W90</f>
        <v>0</v>
      </c>
      <c r="H91" s="146">
        <f>JUNI!X90</f>
        <v>0</v>
      </c>
      <c r="I91" s="147" t="e">
        <f>JUNI!Y90</f>
        <v>#REF!</v>
      </c>
      <c r="J91" s="223" t="b">
        <f>IF(LEFT(JUNI!L90,1)="V",JUNI!R90+JUNI!U90)</f>
        <v>0</v>
      </c>
      <c r="K91" s="245">
        <f>JUNI!Z90</f>
        <v>0</v>
      </c>
      <c r="L91" s="246">
        <f>JUNI!AB90</f>
        <v>0</v>
      </c>
    </row>
    <row r="92" spans="1:12" ht="12.75" customHeight="1" x14ac:dyDescent="0.2">
      <c r="A92" s="716">
        <f>JUNI!B91</f>
        <v>42903</v>
      </c>
      <c r="B92" s="159">
        <f>JUNI!R91</f>
        <v>0</v>
      </c>
      <c r="C92" s="117">
        <f>JUNI!S91</f>
        <v>0</v>
      </c>
      <c r="D92" s="175" t="e">
        <f>JUNI!T91</f>
        <v>#REF!</v>
      </c>
      <c r="E92" s="113">
        <f>JUNI!U91</f>
        <v>0</v>
      </c>
      <c r="F92" s="116">
        <f>JUNI!V91</f>
        <v>0</v>
      </c>
      <c r="G92" s="116">
        <f>JUNI!W91</f>
        <v>0</v>
      </c>
      <c r="H92" s="118">
        <f>JUNI!X91</f>
        <v>0</v>
      </c>
      <c r="I92" s="119" t="e">
        <f>JUNI!Y91</f>
        <v>#REF!</v>
      </c>
      <c r="J92" s="221" t="b">
        <f>IF(LEFT(JUNI!L91,1)="V",JUNI!R91+JUNI!U91)</f>
        <v>0</v>
      </c>
      <c r="K92" s="239">
        <f>JUNI!Z91</f>
        <v>0</v>
      </c>
      <c r="L92" s="240">
        <f>JUNI!AB91</f>
        <v>0</v>
      </c>
    </row>
    <row r="93" spans="1:12" ht="12.75" customHeight="1" x14ac:dyDescent="0.2">
      <c r="A93" s="717"/>
      <c r="B93" s="160">
        <f>JUNI!R92</f>
        <v>0</v>
      </c>
      <c r="C93" s="124">
        <f>JUNI!S92</f>
        <v>0</v>
      </c>
      <c r="D93" s="176" t="e">
        <f>JUNI!T92</f>
        <v>#REF!</v>
      </c>
      <c r="E93" s="120">
        <f>JUNI!U92</f>
        <v>0</v>
      </c>
      <c r="F93" s="123">
        <f>JUNI!V92</f>
        <v>0</v>
      </c>
      <c r="G93" s="123">
        <f>JUNI!W92</f>
        <v>0</v>
      </c>
      <c r="H93" s="125">
        <f>JUNI!X92</f>
        <v>0</v>
      </c>
      <c r="I93" s="126" t="e">
        <f>JUNI!Y92</f>
        <v>#REF!</v>
      </c>
      <c r="J93" s="222" t="b">
        <f>IF(LEFT(JUNI!L92,1)="V",JUNI!R92+JUNI!U92)</f>
        <v>0</v>
      </c>
      <c r="K93" s="241">
        <f>JUNI!Z92</f>
        <v>0</v>
      </c>
      <c r="L93" s="242">
        <f>JUNI!AB92</f>
        <v>0</v>
      </c>
    </row>
    <row r="94" spans="1:12" ht="12.75" customHeight="1" x14ac:dyDescent="0.2">
      <c r="A94" s="717"/>
      <c r="B94" s="160">
        <f>JUNI!R93</f>
        <v>0</v>
      </c>
      <c r="C94" s="124">
        <f>JUNI!S93</f>
        <v>0</v>
      </c>
      <c r="D94" s="176" t="e">
        <f>JUNI!T93</f>
        <v>#REF!</v>
      </c>
      <c r="E94" s="120">
        <f>JUNI!U93</f>
        <v>0</v>
      </c>
      <c r="F94" s="123">
        <f>JUNI!V93</f>
        <v>0</v>
      </c>
      <c r="G94" s="123">
        <f>JUNI!W93</f>
        <v>0</v>
      </c>
      <c r="H94" s="125">
        <f>JUNI!X93</f>
        <v>0</v>
      </c>
      <c r="I94" s="126" t="e">
        <f>JUNI!Y93</f>
        <v>#REF!</v>
      </c>
      <c r="J94" s="222" t="b">
        <f>IF(LEFT(JUNI!L93,1)="V",JUNI!R93+JUNI!U93)</f>
        <v>0</v>
      </c>
      <c r="K94" s="241">
        <f>JUNI!Z93</f>
        <v>0</v>
      </c>
      <c r="L94" s="242">
        <f>JUNI!AB93</f>
        <v>0</v>
      </c>
    </row>
    <row r="95" spans="1:12" ht="12.75" customHeight="1" x14ac:dyDescent="0.2">
      <c r="A95" s="717"/>
      <c r="B95" s="160">
        <f>JUNI!R94</f>
        <v>0</v>
      </c>
      <c r="C95" s="124">
        <f>JUNI!S94</f>
        <v>0</v>
      </c>
      <c r="D95" s="176" t="e">
        <f>JUNI!T94</f>
        <v>#REF!</v>
      </c>
      <c r="E95" s="120">
        <f>JUNI!U94</f>
        <v>0</v>
      </c>
      <c r="F95" s="123">
        <f>JUNI!V94</f>
        <v>0</v>
      </c>
      <c r="G95" s="123">
        <f>JUNI!W94</f>
        <v>0</v>
      </c>
      <c r="H95" s="125">
        <f>JUNI!X94</f>
        <v>0</v>
      </c>
      <c r="I95" s="126" t="e">
        <f>JUNI!Y94</f>
        <v>#REF!</v>
      </c>
      <c r="J95" s="222" t="b">
        <f>IF(LEFT(JUNI!L94,1)="V",JUNI!R94+JUNI!U94)</f>
        <v>0</v>
      </c>
      <c r="K95" s="241">
        <f>JUNI!Z94</f>
        <v>0</v>
      </c>
      <c r="L95" s="242">
        <f>JUNI!AB94</f>
        <v>0</v>
      </c>
    </row>
    <row r="96" spans="1:12" ht="13.5" customHeight="1" thickBot="1" x14ac:dyDescent="0.25">
      <c r="A96" s="718"/>
      <c r="B96" s="161">
        <f>JUNI!R95</f>
        <v>0</v>
      </c>
      <c r="C96" s="131">
        <f>JUNI!S95</f>
        <v>0</v>
      </c>
      <c r="D96" s="178" t="e">
        <f>JUNI!T95</f>
        <v>#REF!</v>
      </c>
      <c r="E96" s="127">
        <f>JUNI!U95</f>
        <v>0</v>
      </c>
      <c r="F96" s="130">
        <f>JUNI!V95</f>
        <v>0</v>
      </c>
      <c r="G96" s="130">
        <f>JUNI!W95</f>
        <v>0</v>
      </c>
      <c r="H96" s="132">
        <f>JUNI!X95</f>
        <v>0</v>
      </c>
      <c r="I96" s="133" t="e">
        <f>JUNI!Y95</f>
        <v>#REF!</v>
      </c>
      <c r="J96" s="224" t="b">
        <f>IF(LEFT(JUNI!L95,1)="V",JUNI!R95+JUNI!U95)</f>
        <v>0</v>
      </c>
      <c r="K96" s="243">
        <f>JUNI!Z95</f>
        <v>0</v>
      </c>
      <c r="L96" s="244">
        <f>JUNI!AB95</f>
        <v>0</v>
      </c>
    </row>
    <row r="97" spans="1:12" ht="12.75" customHeight="1" x14ac:dyDescent="0.2">
      <c r="A97" s="716">
        <f>JUNI!B96</f>
        <v>42904</v>
      </c>
      <c r="B97" s="159">
        <f>JUNI!R96</f>
        <v>0</v>
      </c>
      <c r="C97" s="117">
        <f>JUNI!S96</f>
        <v>0</v>
      </c>
      <c r="D97" s="175" t="e">
        <f>JUNI!T96</f>
        <v>#REF!</v>
      </c>
      <c r="E97" s="113">
        <f>JUNI!U96</f>
        <v>0</v>
      </c>
      <c r="F97" s="116">
        <f>JUNI!V96</f>
        <v>0</v>
      </c>
      <c r="G97" s="116">
        <f>JUNI!W96</f>
        <v>0</v>
      </c>
      <c r="H97" s="118">
        <f>JUNI!X96</f>
        <v>0</v>
      </c>
      <c r="I97" s="119" t="e">
        <f>JUNI!Y96</f>
        <v>#REF!</v>
      </c>
      <c r="J97" s="221" t="b">
        <f>IF(LEFT(JUNI!L96,1)="V",JUNI!R96+JUNI!U96)</f>
        <v>0</v>
      </c>
      <c r="K97" s="239">
        <f>JUNI!Z96</f>
        <v>0</v>
      </c>
      <c r="L97" s="240">
        <f>JUNI!AB96</f>
        <v>0</v>
      </c>
    </row>
    <row r="98" spans="1:12" ht="12.75" customHeight="1" x14ac:dyDescent="0.2">
      <c r="A98" s="717"/>
      <c r="B98" s="160">
        <f>JUNI!R97</f>
        <v>0</v>
      </c>
      <c r="C98" s="124">
        <f>JUNI!S97</f>
        <v>0</v>
      </c>
      <c r="D98" s="176" t="e">
        <f>JUNI!T97</f>
        <v>#REF!</v>
      </c>
      <c r="E98" s="120">
        <f>JUNI!U97</f>
        <v>0</v>
      </c>
      <c r="F98" s="123">
        <f>JUNI!V97</f>
        <v>0</v>
      </c>
      <c r="G98" s="123">
        <f>JUNI!W97</f>
        <v>0</v>
      </c>
      <c r="H98" s="125">
        <f>JUNI!X97</f>
        <v>0</v>
      </c>
      <c r="I98" s="126" t="e">
        <f>JUNI!Y97</f>
        <v>#REF!</v>
      </c>
      <c r="J98" s="222" t="b">
        <f>IF(LEFT(JUNI!L97,1)="V",JUNI!R97+JUNI!U97)</f>
        <v>0</v>
      </c>
      <c r="K98" s="241">
        <f>JUNI!Z97</f>
        <v>0</v>
      </c>
      <c r="L98" s="242">
        <f>JUNI!AB97</f>
        <v>0</v>
      </c>
    </row>
    <row r="99" spans="1:12" ht="12.75" customHeight="1" x14ac:dyDescent="0.2">
      <c r="A99" s="717"/>
      <c r="B99" s="160">
        <f>JUNI!R98</f>
        <v>0</v>
      </c>
      <c r="C99" s="124">
        <f>JUNI!S98</f>
        <v>0</v>
      </c>
      <c r="D99" s="176" t="e">
        <f>JUNI!T98</f>
        <v>#REF!</v>
      </c>
      <c r="E99" s="120">
        <f>JUNI!U98</f>
        <v>0</v>
      </c>
      <c r="F99" s="123">
        <f>JUNI!V98</f>
        <v>0</v>
      </c>
      <c r="G99" s="123">
        <f>JUNI!W98</f>
        <v>0</v>
      </c>
      <c r="H99" s="125">
        <f>JUNI!X98</f>
        <v>0</v>
      </c>
      <c r="I99" s="126" t="e">
        <f>JUNI!Y98</f>
        <v>#REF!</v>
      </c>
      <c r="J99" s="222" t="b">
        <f>IF(LEFT(JUNI!L98,1)="V",JUNI!R98+JUNI!U98)</f>
        <v>0</v>
      </c>
      <c r="K99" s="241">
        <f>JUNI!Z98</f>
        <v>0</v>
      </c>
      <c r="L99" s="242">
        <f>JUNI!AB98</f>
        <v>0</v>
      </c>
    </row>
    <row r="100" spans="1:12" ht="12.75" customHeight="1" x14ac:dyDescent="0.2">
      <c r="A100" s="717"/>
      <c r="B100" s="160">
        <f>JUNI!R99</f>
        <v>0</v>
      </c>
      <c r="C100" s="124">
        <f>JUNI!S99</f>
        <v>0</v>
      </c>
      <c r="D100" s="176" t="e">
        <f>JUNI!T99</f>
        <v>#REF!</v>
      </c>
      <c r="E100" s="120">
        <f>JUNI!U99</f>
        <v>0</v>
      </c>
      <c r="F100" s="123">
        <f>JUNI!V99</f>
        <v>0</v>
      </c>
      <c r="G100" s="123">
        <f>JUNI!W99</f>
        <v>0</v>
      </c>
      <c r="H100" s="125">
        <f>JUNI!X99</f>
        <v>0</v>
      </c>
      <c r="I100" s="126" t="e">
        <f>JUNI!Y99</f>
        <v>#REF!</v>
      </c>
      <c r="J100" s="222" t="b">
        <f>IF(LEFT(JUNI!L99,1)="V",JUNI!R99+JUNI!U99)</f>
        <v>0</v>
      </c>
      <c r="K100" s="241">
        <f>JUNI!Z99</f>
        <v>0</v>
      </c>
      <c r="L100" s="242">
        <f>JUNI!AB99</f>
        <v>0</v>
      </c>
    </row>
    <row r="101" spans="1:12" ht="13.5" customHeight="1" thickBot="1" x14ac:dyDescent="0.25">
      <c r="A101" s="718"/>
      <c r="B101" s="161">
        <f>JUNI!R100</f>
        <v>0</v>
      </c>
      <c r="C101" s="131">
        <f>JUNI!S100</f>
        <v>0</v>
      </c>
      <c r="D101" s="178" t="e">
        <f>JUNI!T100</f>
        <v>#REF!</v>
      </c>
      <c r="E101" s="127">
        <f>JUNI!U100</f>
        <v>0</v>
      </c>
      <c r="F101" s="130">
        <f>JUNI!V100</f>
        <v>0</v>
      </c>
      <c r="G101" s="130">
        <f>JUNI!W100</f>
        <v>0</v>
      </c>
      <c r="H101" s="132">
        <f>JUNI!X100</f>
        <v>0</v>
      </c>
      <c r="I101" s="133" t="e">
        <f>JUNI!Y100</f>
        <v>#REF!</v>
      </c>
      <c r="J101" s="224" t="b">
        <f>IF(LEFT(JUNI!L100,1)="V",JUNI!R100+JUNI!U100)</f>
        <v>0</v>
      </c>
      <c r="K101" s="243">
        <f>JUNI!Z100</f>
        <v>0</v>
      </c>
      <c r="L101" s="244">
        <f>JUNI!AB100</f>
        <v>0</v>
      </c>
    </row>
    <row r="102" spans="1:12" ht="12.75" customHeight="1" x14ac:dyDescent="0.2">
      <c r="A102" s="716">
        <f>JUNI!B101</f>
        <v>42905</v>
      </c>
      <c r="B102" s="159">
        <f>JUNI!R101</f>
        <v>0</v>
      </c>
      <c r="C102" s="117">
        <f>JUNI!S101</f>
        <v>0</v>
      </c>
      <c r="D102" s="175" t="e">
        <f>JUNI!T101</f>
        <v>#REF!</v>
      </c>
      <c r="E102" s="113">
        <f>JUNI!U101</f>
        <v>0</v>
      </c>
      <c r="F102" s="116">
        <f>JUNI!V101</f>
        <v>0</v>
      </c>
      <c r="G102" s="116">
        <f>JUNI!W101</f>
        <v>0</v>
      </c>
      <c r="H102" s="118">
        <f>JUNI!X101</f>
        <v>0</v>
      </c>
      <c r="I102" s="119" t="e">
        <f>JUNI!Y101</f>
        <v>#REF!</v>
      </c>
      <c r="J102" s="221" t="b">
        <f>IF(LEFT(JUNI!L101,1)="V",JUNI!R101+JUNI!U101)</f>
        <v>0</v>
      </c>
      <c r="K102" s="239">
        <f>JUNI!Z101</f>
        <v>0</v>
      </c>
      <c r="L102" s="240">
        <f>JUNI!AB101</f>
        <v>0</v>
      </c>
    </row>
    <row r="103" spans="1:12" ht="12.75" customHeight="1" x14ac:dyDescent="0.2">
      <c r="A103" s="717"/>
      <c r="B103" s="160">
        <f>JUNI!R102</f>
        <v>0</v>
      </c>
      <c r="C103" s="124">
        <f>JUNI!S102</f>
        <v>0</v>
      </c>
      <c r="D103" s="176" t="e">
        <f>JUNI!T102</f>
        <v>#REF!</v>
      </c>
      <c r="E103" s="120">
        <f>JUNI!U102</f>
        <v>0</v>
      </c>
      <c r="F103" s="123">
        <f>JUNI!V102</f>
        <v>0</v>
      </c>
      <c r="G103" s="123">
        <f>JUNI!W102</f>
        <v>0</v>
      </c>
      <c r="H103" s="125">
        <f>JUNI!X102</f>
        <v>0</v>
      </c>
      <c r="I103" s="126" t="e">
        <f>JUNI!Y102</f>
        <v>#REF!</v>
      </c>
      <c r="J103" s="222" t="b">
        <f>IF(LEFT(JUNI!L102,1)="V",JUNI!R102+JUNI!U102)</f>
        <v>0</v>
      </c>
      <c r="K103" s="241">
        <f>JUNI!Z102</f>
        <v>0</v>
      </c>
      <c r="L103" s="242">
        <f>JUNI!AB102</f>
        <v>0</v>
      </c>
    </row>
    <row r="104" spans="1:12" ht="12.75" customHeight="1" x14ac:dyDescent="0.2">
      <c r="A104" s="717"/>
      <c r="B104" s="160">
        <f>JUNI!R103</f>
        <v>0</v>
      </c>
      <c r="C104" s="124">
        <f>JUNI!S103</f>
        <v>0</v>
      </c>
      <c r="D104" s="176" t="e">
        <f>JUNI!T103</f>
        <v>#REF!</v>
      </c>
      <c r="E104" s="120">
        <f>JUNI!U103</f>
        <v>0</v>
      </c>
      <c r="F104" s="123">
        <f>JUNI!V103</f>
        <v>0</v>
      </c>
      <c r="G104" s="123">
        <f>JUNI!W103</f>
        <v>0</v>
      </c>
      <c r="H104" s="125">
        <f>JUNI!X103</f>
        <v>0</v>
      </c>
      <c r="I104" s="126" t="e">
        <f>JUNI!Y103</f>
        <v>#REF!</v>
      </c>
      <c r="J104" s="222" t="b">
        <f>IF(LEFT(JUNI!L103,1)="V",JUNI!R103+JUNI!U103)</f>
        <v>0</v>
      </c>
      <c r="K104" s="241">
        <f>JUNI!Z103</f>
        <v>0</v>
      </c>
      <c r="L104" s="242">
        <f>JUNI!AB103</f>
        <v>0</v>
      </c>
    </row>
    <row r="105" spans="1:12" ht="12.75" customHeight="1" x14ac:dyDescent="0.2">
      <c r="A105" s="717"/>
      <c r="B105" s="160">
        <f>JUNI!R104</f>
        <v>0</v>
      </c>
      <c r="C105" s="124">
        <f>JUNI!S104</f>
        <v>0</v>
      </c>
      <c r="D105" s="176" t="e">
        <f>JUNI!T104</f>
        <v>#REF!</v>
      </c>
      <c r="E105" s="120">
        <f>JUNI!U104</f>
        <v>0</v>
      </c>
      <c r="F105" s="123">
        <f>JUNI!V104</f>
        <v>0</v>
      </c>
      <c r="G105" s="123">
        <f>JUNI!W104</f>
        <v>0</v>
      </c>
      <c r="H105" s="125">
        <f>JUNI!X104</f>
        <v>0</v>
      </c>
      <c r="I105" s="126" t="e">
        <f>JUNI!Y104</f>
        <v>#REF!</v>
      </c>
      <c r="J105" s="222" t="b">
        <f>IF(LEFT(JUNI!L104,1)="V",JUNI!R104+JUNI!U104)</f>
        <v>0</v>
      </c>
      <c r="K105" s="241">
        <f>JUNI!Z104</f>
        <v>0</v>
      </c>
      <c r="L105" s="242">
        <f>JUNI!AB104</f>
        <v>0</v>
      </c>
    </row>
    <row r="106" spans="1:12" ht="13.5" customHeight="1" thickBot="1" x14ac:dyDescent="0.25">
      <c r="A106" s="718"/>
      <c r="B106" s="161">
        <f>JUNI!R105</f>
        <v>0</v>
      </c>
      <c r="C106" s="131">
        <f>JUNI!S105</f>
        <v>0</v>
      </c>
      <c r="D106" s="178" t="e">
        <f>JUNI!T105</f>
        <v>#REF!</v>
      </c>
      <c r="E106" s="127">
        <f>JUNI!U105</f>
        <v>0</v>
      </c>
      <c r="F106" s="130">
        <f>JUNI!V105</f>
        <v>0</v>
      </c>
      <c r="G106" s="130">
        <f>JUNI!W105</f>
        <v>0</v>
      </c>
      <c r="H106" s="132">
        <f>JUNI!X105</f>
        <v>0</v>
      </c>
      <c r="I106" s="133" t="e">
        <f>JUNI!Y105</f>
        <v>#REF!</v>
      </c>
      <c r="J106" s="224" t="b">
        <f>IF(LEFT(JUNI!L105,1)="V",JUNI!R105+JUNI!U105)</f>
        <v>0</v>
      </c>
      <c r="K106" s="243">
        <f>JUNI!Z105</f>
        <v>0</v>
      </c>
      <c r="L106" s="244">
        <f>JUNI!AB105</f>
        <v>0</v>
      </c>
    </row>
    <row r="107" spans="1:12" ht="12.75" customHeight="1" x14ac:dyDescent="0.2">
      <c r="A107" s="716">
        <f>JUNI!B106</f>
        <v>42906</v>
      </c>
      <c r="B107" s="169">
        <f>JUNI!R106</f>
        <v>0</v>
      </c>
      <c r="C107" s="138">
        <f>JUNI!S106</f>
        <v>0</v>
      </c>
      <c r="D107" s="179" t="e">
        <f>JUNI!T106</f>
        <v>#REF!</v>
      </c>
      <c r="E107" s="134">
        <f>JUNI!U106</f>
        <v>0</v>
      </c>
      <c r="F107" s="137">
        <f>JUNI!V106</f>
        <v>0</v>
      </c>
      <c r="G107" s="137">
        <f>JUNI!W106</f>
        <v>0</v>
      </c>
      <c r="H107" s="139">
        <f>JUNI!X106</f>
        <v>0</v>
      </c>
      <c r="I107" s="140" t="e">
        <f>JUNI!Y106</f>
        <v>#REF!</v>
      </c>
      <c r="J107" s="225" t="b">
        <f>IF(LEFT(JUNI!L106,1)="V",JUNI!R106+JUNI!U106)</f>
        <v>0</v>
      </c>
      <c r="K107" s="247">
        <f>JUNI!Z106</f>
        <v>0</v>
      </c>
      <c r="L107" s="248">
        <f>JUNI!AB106</f>
        <v>0</v>
      </c>
    </row>
    <row r="108" spans="1:12" ht="12.75" customHeight="1" x14ac:dyDescent="0.2">
      <c r="A108" s="717"/>
      <c r="B108" s="160">
        <f>JUNI!R107</f>
        <v>0</v>
      </c>
      <c r="C108" s="124">
        <f>JUNI!S107</f>
        <v>0</v>
      </c>
      <c r="D108" s="176" t="e">
        <f>JUNI!T107</f>
        <v>#REF!</v>
      </c>
      <c r="E108" s="120">
        <f>JUNI!U107</f>
        <v>0</v>
      </c>
      <c r="F108" s="123">
        <f>JUNI!V107</f>
        <v>0</v>
      </c>
      <c r="G108" s="123">
        <f>JUNI!W107</f>
        <v>0</v>
      </c>
      <c r="H108" s="125">
        <f>JUNI!X107</f>
        <v>0</v>
      </c>
      <c r="I108" s="126" t="e">
        <f>JUNI!Y107</f>
        <v>#REF!</v>
      </c>
      <c r="J108" s="222" t="b">
        <f>IF(LEFT(JUNI!L107,1)="V",JUNI!R107+JUNI!U107)</f>
        <v>0</v>
      </c>
      <c r="K108" s="241">
        <f>JUNI!Z107</f>
        <v>0</v>
      </c>
      <c r="L108" s="242">
        <f>JUNI!AB107</f>
        <v>0</v>
      </c>
    </row>
    <row r="109" spans="1:12" ht="12.75" customHeight="1" x14ac:dyDescent="0.2">
      <c r="A109" s="717"/>
      <c r="B109" s="160">
        <f>JUNI!R108</f>
        <v>0</v>
      </c>
      <c r="C109" s="124">
        <f>JUNI!S108</f>
        <v>0</v>
      </c>
      <c r="D109" s="176" t="e">
        <f>JUNI!T108</f>
        <v>#REF!</v>
      </c>
      <c r="E109" s="120">
        <f>JUNI!U108</f>
        <v>0</v>
      </c>
      <c r="F109" s="123">
        <f>JUNI!V108</f>
        <v>0</v>
      </c>
      <c r="G109" s="123">
        <f>JUNI!W108</f>
        <v>0</v>
      </c>
      <c r="H109" s="125">
        <f>JUNI!X108</f>
        <v>0</v>
      </c>
      <c r="I109" s="126" t="e">
        <f>JUNI!Y108</f>
        <v>#REF!</v>
      </c>
      <c r="J109" s="222" t="b">
        <f>IF(LEFT(JUNI!L108,1)="V",JUNI!R108+JUNI!U108)</f>
        <v>0</v>
      </c>
      <c r="K109" s="241">
        <f>JUNI!Z108</f>
        <v>0</v>
      </c>
      <c r="L109" s="242">
        <f>JUNI!AB108</f>
        <v>0</v>
      </c>
    </row>
    <row r="110" spans="1:12" ht="12.75" customHeight="1" x14ac:dyDescent="0.2">
      <c r="A110" s="717"/>
      <c r="B110" s="160">
        <f>JUNI!R109</f>
        <v>0</v>
      </c>
      <c r="C110" s="124">
        <f>JUNI!S109</f>
        <v>0</v>
      </c>
      <c r="D110" s="176" t="e">
        <f>JUNI!T109</f>
        <v>#REF!</v>
      </c>
      <c r="E110" s="120">
        <f>JUNI!U109</f>
        <v>0</v>
      </c>
      <c r="F110" s="123">
        <f>JUNI!V109</f>
        <v>0</v>
      </c>
      <c r="G110" s="123">
        <f>JUNI!W109</f>
        <v>0</v>
      </c>
      <c r="H110" s="125">
        <f>JUNI!X109</f>
        <v>0</v>
      </c>
      <c r="I110" s="126" t="e">
        <f>JUNI!Y109</f>
        <v>#REF!</v>
      </c>
      <c r="J110" s="222" t="b">
        <f>IF(LEFT(JUNI!L109,1)="V",JUNI!R109+JUNI!U109)</f>
        <v>0</v>
      </c>
      <c r="K110" s="241">
        <f>JUNI!Z109</f>
        <v>0</v>
      </c>
      <c r="L110" s="242">
        <f>JUNI!AB109</f>
        <v>0</v>
      </c>
    </row>
    <row r="111" spans="1:12" ht="13.5" customHeight="1" thickBot="1" x14ac:dyDescent="0.25">
      <c r="A111" s="718"/>
      <c r="B111" s="168">
        <f>JUNI!R110</f>
        <v>0</v>
      </c>
      <c r="C111" s="145">
        <f>JUNI!S110</f>
        <v>0</v>
      </c>
      <c r="D111" s="177" t="e">
        <f>JUNI!T110</f>
        <v>#REF!</v>
      </c>
      <c r="E111" s="141">
        <f>JUNI!U110</f>
        <v>0</v>
      </c>
      <c r="F111" s="144">
        <f>JUNI!V110</f>
        <v>0</v>
      </c>
      <c r="G111" s="144">
        <f>JUNI!W110</f>
        <v>0</v>
      </c>
      <c r="H111" s="146">
        <f>JUNI!X110</f>
        <v>0</v>
      </c>
      <c r="I111" s="147" t="e">
        <f>JUNI!Y110</f>
        <v>#REF!</v>
      </c>
      <c r="J111" s="223" t="b">
        <f>IF(LEFT(JUNI!L110,1)="V",JUNI!R110+JUNI!U110)</f>
        <v>0</v>
      </c>
      <c r="K111" s="245">
        <f>JUNI!Z110</f>
        <v>0</v>
      </c>
      <c r="L111" s="246">
        <f>JUNI!AB110</f>
        <v>0</v>
      </c>
    </row>
    <row r="112" spans="1:12" ht="12.75" customHeight="1" x14ac:dyDescent="0.2">
      <c r="A112" s="716">
        <f>JUNI!B111</f>
        <v>42907</v>
      </c>
      <c r="B112" s="159">
        <f>JUNI!R111</f>
        <v>0</v>
      </c>
      <c r="C112" s="117">
        <f>JUNI!S111</f>
        <v>0</v>
      </c>
      <c r="D112" s="175" t="e">
        <f>JUNI!T111</f>
        <v>#REF!</v>
      </c>
      <c r="E112" s="113">
        <f>JUNI!U111</f>
        <v>0</v>
      </c>
      <c r="F112" s="116">
        <f>JUNI!V111</f>
        <v>0</v>
      </c>
      <c r="G112" s="116">
        <f>JUNI!W111</f>
        <v>0</v>
      </c>
      <c r="H112" s="118">
        <f>JUNI!X111</f>
        <v>0</v>
      </c>
      <c r="I112" s="119" t="e">
        <f>JUNI!Y111</f>
        <v>#REF!</v>
      </c>
      <c r="J112" s="221" t="b">
        <f>IF(LEFT(JUNI!L111,1)="V",JUNI!R111+JUNI!U111)</f>
        <v>0</v>
      </c>
      <c r="K112" s="239">
        <f>JUNI!Z111</f>
        <v>0</v>
      </c>
      <c r="L112" s="240">
        <f>JUNI!AB111</f>
        <v>0</v>
      </c>
    </row>
    <row r="113" spans="1:12" ht="12.75" customHeight="1" x14ac:dyDescent="0.2">
      <c r="A113" s="717"/>
      <c r="B113" s="160">
        <f>JUNI!R112</f>
        <v>0</v>
      </c>
      <c r="C113" s="124">
        <f>JUNI!S112</f>
        <v>0</v>
      </c>
      <c r="D113" s="176" t="e">
        <f>JUNI!T112</f>
        <v>#REF!</v>
      </c>
      <c r="E113" s="120">
        <f>JUNI!U112</f>
        <v>0</v>
      </c>
      <c r="F113" s="123">
        <f>JUNI!V112</f>
        <v>0</v>
      </c>
      <c r="G113" s="123">
        <f>JUNI!W112</f>
        <v>0</v>
      </c>
      <c r="H113" s="125">
        <f>JUNI!X112</f>
        <v>0</v>
      </c>
      <c r="I113" s="126" t="e">
        <f>JUNI!Y112</f>
        <v>#REF!</v>
      </c>
      <c r="J113" s="222" t="b">
        <f>IF(LEFT(JUNI!L112,1)="V",JUNI!R112+JUNI!U112)</f>
        <v>0</v>
      </c>
      <c r="K113" s="241">
        <f>JUNI!Z112</f>
        <v>0</v>
      </c>
      <c r="L113" s="242">
        <f>JUNI!AB112</f>
        <v>0</v>
      </c>
    </row>
    <row r="114" spans="1:12" ht="12.75" customHeight="1" x14ac:dyDescent="0.2">
      <c r="A114" s="717"/>
      <c r="B114" s="160">
        <f>JUNI!R113</f>
        <v>0</v>
      </c>
      <c r="C114" s="124">
        <f>JUNI!S113</f>
        <v>0</v>
      </c>
      <c r="D114" s="176" t="e">
        <f>JUNI!T113</f>
        <v>#REF!</v>
      </c>
      <c r="E114" s="120">
        <f>JUNI!U113</f>
        <v>0</v>
      </c>
      <c r="F114" s="123">
        <f>JUNI!V113</f>
        <v>0</v>
      </c>
      <c r="G114" s="123">
        <f>JUNI!W113</f>
        <v>0</v>
      </c>
      <c r="H114" s="125">
        <f>JUNI!X113</f>
        <v>0</v>
      </c>
      <c r="I114" s="126" t="e">
        <f>JUNI!Y113</f>
        <v>#REF!</v>
      </c>
      <c r="J114" s="222" t="b">
        <f>IF(LEFT(JUNI!L113,1)="V",JUNI!R113+JUNI!U113)</f>
        <v>0</v>
      </c>
      <c r="K114" s="241">
        <f>JUNI!Z113</f>
        <v>0</v>
      </c>
      <c r="L114" s="242">
        <f>JUNI!AB113</f>
        <v>0</v>
      </c>
    </row>
    <row r="115" spans="1:12" ht="12.75" customHeight="1" x14ac:dyDescent="0.2">
      <c r="A115" s="717"/>
      <c r="B115" s="160">
        <f>JUNI!R114</f>
        <v>0</v>
      </c>
      <c r="C115" s="124">
        <f>JUNI!S114</f>
        <v>0</v>
      </c>
      <c r="D115" s="176" t="e">
        <f>JUNI!T114</f>
        <v>#REF!</v>
      </c>
      <c r="E115" s="120">
        <f>JUNI!U114</f>
        <v>0</v>
      </c>
      <c r="F115" s="123">
        <f>JUNI!V114</f>
        <v>0</v>
      </c>
      <c r="G115" s="123">
        <f>JUNI!W114</f>
        <v>0</v>
      </c>
      <c r="H115" s="125">
        <f>JUNI!X114</f>
        <v>0</v>
      </c>
      <c r="I115" s="126" t="e">
        <f>JUNI!Y114</f>
        <v>#REF!</v>
      </c>
      <c r="J115" s="222" t="b">
        <f>IF(LEFT(JUNI!L114,1)="V",JUNI!R114+JUNI!U114)</f>
        <v>0</v>
      </c>
      <c r="K115" s="241">
        <f>JUNI!Z114</f>
        <v>0</v>
      </c>
      <c r="L115" s="242">
        <f>JUNI!AB114</f>
        <v>0</v>
      </c>
    </row>
    <row r="116" spans="1:12" ht="13.5" customHeight="1" thickBot="1" x14ac:dyDescent="0.25">
      <c r="A116" s="718"/>
      <c r="B116" s="161">
        <f>JUNI!R115</f>
        <v>0</v>
      </c>
      <c r="C116" s="131">
        <f>JUNI!S115</f>
        <v>0</v>
      </c>
      <c r="D116" s="178" t="e">
        <f>JUNI!T115</f>
        <v>#REF!</v>
      </c>
      <c r="E116" s="127">
        <f>JUNI!U115</f>
        <v>0</v>
      </c>
      <c r="F116" s="130">
        <f>JUNI!V115</f>
        <v>0</v>
      </c>
      <c r="G116" s="130">
        <f>JUNI!W115</f>
        <v>0</v>
      </c>
      <c r="H116" s="132">
        <f>JUNI!X115</f>
        <v>0</v>
      </c>
      <c r="I116" s="133" t="e">
        <f>JUNI!Y115</f>
        <v>#REF!</v>
      </c>
      <c r="J116" s="224" t="b">
        <f>IF(LEFT(JUNI!L115,1)="V",JUNI!R115+JUNI!U115)</f>
        <v>0</v>
      </c>
      <c r="K116" s="243">
        <f>JUNI!Z115</f>
        <v>0</v>
      </c>
      <c r="L116" s="244">
        <f>JUNI!AB115</f>
        <v>0</v>
      </c>
    </row>
    <row r="117" spans="1:12" ht="12.75" customHeight="1" x14ac:dyDescent="0.2">
      <c r="A117" s="716">
        <f>JUNI!B116</f>
        <v>42908</v>
      </c>
      <c r="B117" s="169">
        <f>JUNI!R116</f>
        <v>0</v>
      </c>
      <c r="C117" s="138">
        <f>JUNI!S116</f>
        <v>0</v>
      </c>
      <c r="D117" s="179" t="e">
        <f>JUNI!T116</f>
        <v>#REF!</v>
      </c>
      <c r="E117" s="134">
        <f>JUNI!U116</f>
        <v>0</v>
      </c>
      <c r="F117" s="137">
        <f>JUNI!V116</f>
        <v>0</v>
      </c>
      <c r="G117" s="137">
        <f>JUNI!W116</f>
        <v>0</v>
      </c>
      <c r="H117" s="139">
        <f>JUNI!X116</f>
        <v>0</v>
      </c>
      <c r="I117" s="140" t="e">
        <f>JUNI!Y116</f>
        <v>#REF!</v>
      </c>
      <c r="J117" s="225" t="b">
        <f>IF(LEFT(JUNI!L116,1)="V",JUNI!R116+JUNI!U116)</f>
        <v>0</v>
      </c>
      <c r="K117" s="247">
        <f>JUNI!Z116</f>
        <v>0</v>
      </c>
      <c r="L117" s="248">
        <f>JUNI!AB116</f>
        <v>0</v>
      </c>
    </row>
    <row r="118" spans="1:12" ht="12.75" customHeight="1" x14ac:dyDescent="0.2">
      <c r="A118" s="717"/>
      <c r="B118" s="160">
        <f>JUNI!R117</f>
        <v>0</v>
      </c>
      <c r="C118" s="124">
        <f>JUNI!S117</f>
        <v>0</v>
      </c>
      <c r="D118" s="176" t="e">
        <f>JUNI!T117</f>
        <v>#REF!</v>
      </c>
      <c r="E118" s="120">
        <f>JUNI!U117</f>
        <v>0</v>
      </c>
      <c r="F118" s="123">
        <f>JUNI!V117</f>
        <v>0</v>
      </c>
      <c r="G118" s="123">
        <f>JUNI!W117</f>
        <v>0</v>
      </c>
      <c r="H118" s="125">
        <f>JUNI!X117</f>
        <v>0</v>
      </c>
      <c r="I118" s="126" t="e">
        <f>JUNI!Y117</f>
        <v>#REF!</v>
      </c>
      <c r="J118" s="222" t="b">
        <f>IF(LEFT(JUNI!L117,1)="V",JUNI!R117+JUNI!U117)</f>
        <v>0</v>
      </c>
      <c r="K118" s="241">
        <f>JUNI!Z117</f>
        <v>0</v>
      </c>
      <c r="L118" s="242">
        <f>JUNI!AB117</f>
        <v>0</v>
      </c>
    </row>
    <row r="119" spans="1:12" ht="12.75" customHeight="1" x14ac:dyDescent="0.2">
      <c r="A119" s="717"/>
      <c r="B119" s="160">
        <f>JUNI!R118</f>
        <v>0</v>
      </c>
      <c r="C119" s="124">
        <f>JUNI!S118</f>
        <v>0</v>
      </c>
      <c r="D119" s="176" t="e">
        <f>JUNI!T118</f>
        <v>#REF!</v>
      </c>
      <c r="E119" s="120">
        <f>JUNI!U118</f>
        <v>0</v>
      </c>
      <c r="F119" s="123">
        <f>JUNI!V118</f>
        <v>0</v>
      </c>
      <c r="G119" s="123">
        <f>JUNI!W118</f>
        <v>0</v>
      </c>
      <c r="H119" s="125">
        <f>JUNI!X118</f>
        <v>0</v>
      </c>
      <c r="I119" s="126" t="e">
        <f>JUNI!Y118</f>
        <v>#REF!</v>
      </c>
      <c r="J119" s="222" t="b">
        <f>IF(LEFT(JUNI!L118,1)="V",JUNI!R118+JUNI!U118)</f>
        <v>0</v>
      </c>
      <c r="K119" s="241">
        <f>JUNI!Z118</f>
        <v>0</v>
      </c>
      <c r="L119" s="242">
        <f>JUNI!AB118</f>
        <v>0</v>
      </c>
    </row>
    <row r="120" spans="1:12" ht="12.75" customHeight="1" x14ac:dyDescent="0.2">
      <c r="A120" s="717"/>
      <c r="B120" s="160">
        <f>JUNI!R119</f>
        <v>0</v>
      </c>
      <c r="C120" s="124">
        <f>JUNI!S119</f>
        <v>0</v>
      </c>
      <c r="D120" s="176" t="e">
        <f>JUNI!T119</f>
        <v>#REF!</v>
      </c>
      <c r="E120" s="120">
        <f>JUNI!U119</f>
        <v>0</v>
      </c>
      <c r="F120" s="123">
        <f>JUNI!V119</f>
        <v>0</v>
      </c>
      <c r="G120" s="123">
        <f>JUNI!W119</f>
        <v>0</v>
      </c>
      <c r="H120" s="125">
        <f>JUNI!X119</f>
        <v>0</v>
      </c>
      <c r="I120" s="126" t="e">
        <f>JUNI!Y119</f>
        <v>#REF!</v>
      </c>
      <c r="J120" s="222" t="b">
        <f>IF(LEFT(JUNI!L119,1)="V",JUNI!R119+JUNI!U119)</f>
        <v>0</v>
      </c>
      <c r="K120" s="241">
        <f>JUNI!Z119</f>
        <v>0</v>
      </c>
      <c r="L120" s="242">
        <f>JUNI!AB119</f>
        <v>0</v>
      </c>
    </row>
    <row r="121" spans="1:12" ht="13.5" customHeight="1" thickBot="1" x14ac:dyDescent="0.25">
      <c r="A121" s="718"/>
      <c r="B121" s="168">
        <f>JUNI!R120</f>
        <v>0</v>
      </c>
      <c r="C121" s="145">
        <f>JUNI!S120</f>
        <v>0</v>
      </c>
      <c r="D121" s="177" t="e">
        <f>JUNI!T120</f>
        <v>#REF!</v>
      </c>
      <c r="E121" s="141">
        <f>JUNI!U120</f>
        <v>0</v>
      </c>
      <c r="F121" s="144">
        <f>JUNI!V120</f>
        <v>0</v>
      </c>
      <c r="G121" s="144">
        <f>JUNI!W120</f>
        <v>0</v>
      </c>
      <c r="H121" s="146">
        <f>JUNI!X120</f>
        <v>0</v>
      </c>
      <c r="I121" s="147" t="e">
        <f>JUNI!Y120</f>
        <v>#REF!</v>
      </c>
      <c r="J121" s="223" t="b">
        <f>IF(LEFT(JUNI!L120,1)="V",JUNI!R120+JUNI!U120)</f>
        <v>0</v>
      </c>
      <c r="K121" s="245">
        <f>JUNI!Z120</f>
        <v>0</v>
      </c>
      <c r="L121" s="246">
        <f>JUNI!AB120</f>
        <v>0</v>
      </c>
    </row>
    <row r="122" spans="1:12" ht="12.75" customHeight="1" x14ac:dyDescent="0.2">
      <c r="A122" s="716">
        <f>JUNI!B121</f>
        <v>42909</v>
      </c>
      <c r="B122" s="159">
        <f>JUNI!R121</f>
        <v>0</v>
      </c>
      <c r="C122" s="117">
        <f>JUNI!S121</f>
        <v>0</v>
      </c>
      <c r="D122" s="175" t="e">
        <f>JUNI!T121</f>
        <v>#REF!</v>
      </c>
      <c r="E122" s="113">
        <f>JUNI!U121</f>
        <v>0</v>
      </c>
      <c r="F122" s="116">
        <f>JUNI!V121</f>
        <v>0</v>
      </c>
      <c r="G122" s="116">
        <f>JUNI!W121</f>
        <v>0</v>
      </c>
      <c r="H122" s="118">
        <f>JUNI!X121</f>
        <v>0</v>
      </c>
      <c r="I122" s="119" t="e">
        <f>JUNI!Y121</f>
        <v>#REF!</v>
      </c>
      <c r="J122" s="221" t="b">
        <f>IF(LEFT(JUNI!L121,1)="V",JUNI!R121+JUNI!U121)</f>
        <v>0</v>
      </c>
      <c r="K122" s="239">
        <f>JUNI!Z121</f>
        <v>0</v>
      </c>
      <c r="L122" s="240">
        <f>JUNI!AB121</f>
        <v>0</v>
      </c>
    </row>
    <row r="123" spans="1:12" ht="12.75" customHeight="1" x14ac:dyDescent="0.2">
      <c r="A123" s="717"/>
      <c r="B123" s="160">
        <f>JUNI!R122</f>
        <v>0</v>
      </c>
      <c r="C123" s="124">
        <f>JUNI!S122</f>
        <v>0</v>
      </c>
      <c r="D123" s="176" t="e">
        <f>JUNI!T122</f>
        <v>#REF!</v>
      </c>
      <c r="E123" s="120">
        <f>JUNI!U122</f>
        <v>0</v>
      </c>
      <c r="F123" s="123">
        <f>JUNI!V122</f>
        <v>0</v>
      </c>
      <c r="G123" s="123">
        <f>JUNI!W122</f>
        <v>0</v>
      </c>
      <c r="H123" s="125">
        <f>JUNI!X122</f>
        <v>0</v>
      </c>
      <c r="I123" s="126" t="e">
        <f>JUNI!Y122</f>
        <v>#REF!</v>
      </c>
      <c r="J123" s="222" t="b">
        <f>IF(LEFT(JUNI!L122,1)="V",JUNI!R122+JUNI!U122)</f>
        <v>0</v>
      </c>
      <c r="K123" s="241">
        <f>JUNI!Z122</f>
        <v>0</v>
      </c>
      <c r="L123" s="242">
        <f>JUNI!AB122</f>
        <v>0</v>
      </c>
    </row>
    <row r="124" spans="1:12" ht="12.75" customHeight="1" x14ac:dyDescent="0.2">
      <c r="A124" s="717"/>
      <c r="B124" s="160">
        <f>JUNI!R123</f>
        <v>0</v>
      </c>
      <c r="C124" s="124">
        <f>JUNI!S123</f>
        <v>0</v>
      </c>
      <c r="D124" s="176" t="e">
        <f>JUNI!T123</f>
        <v>#REF!</v>
      </c>
      <c r="E124" s="120">
        <f>JUNI!U123</f>
        <v>0</v>
      </c>
      <c r="F124" s="123">
        <f>JUNI!V123</f>
        <v>0</v>
      </c>
      <c r="G124" s="123">
        <f>JUNI!W123</f>
        <v>0</v>
      </c>
      <c r="H124" s="125">
        <f>JUNI!X123</f>
        <v>0</v>
      </c>
      <c r="I124" s="126" t="e">
        <f>JUNI!Y123</f>
        <v>#REF!</v>
      </c>
      <c r="J124" s="222" t="b">
        <f>IF(LEFT(JUNI!L123,1)="V",JUNI!R123+JUNI!U123)</f>
        <v>0</v>
      </c>
      <c r="K124" s="241">
        <f>JUNI!Z123</f>
        <v>0</v>
      </c>
      <c r="L124" s="242">
        <f>JUNI!AB123</f>
        <v>0</v>
      </c>
    </row>
    <row r="125" spans="1:12" ht="12.75" customHeight="1" x14ac:dyDescent="0.2">
      <c r="A125" s="717"/>
      <c r="B125" s="160">
        <f>JUNI!R124</f>
        <v>0</v>
      </c>
      <c r="C125" s="124">
        <f>JUNI!S124</f>
        <v>0</v>
      </c>
      <c r="D125" s="176" t="e">
        <f>JUNI!T124</f>
        <v>#REF!</v>
      </c>
      <c r="E125" s="120">
        <f>JUNI!U124</f>
        <v>0</v>
      </c>
      <c r="F125" s="123">
        <f>JUNI!V124</f>
        <v>0</v>
      </c>
      <c r="G125" s="123">
        <f>JUNI!W124</f>
        <v>0</v>
      </c>
      <c r="H125" s="125">
        <f>JUNI!X124</f>
        <v>0</v>
      </c>
      <c r="I125" s="126" t="e">
        <f>JUNI!Y124</f>
        <v>#REF!</v>
      </c>
      <c r="J125" s="222" t="b">
        <f>IF(LEFT(JUNI!L124,1)="V",JUNI!R124+JUNI!U124)</f>
        <v>0</v>
      </c>
      <c r="K125" s="241">
        <f>JUNI!Z124</f>
        <v>0</v>
      </c>
      <c r="L125" s="242">
        <f>JUNI!AB124</f>
        <v>0</v>
      </c>
    </row>
    <row r="126" spans="1:12" ht="13.5" customHeight="1" thickBot="1" x14ac:dyDescent="0.25">
      <c r="A126" s="718"/>
      <c r="B126" s="161">
        <f>JUNI!R125</f>
        <v>0</v>
      </c>
      <c r="C126" s="131">
        <f>JUNI!S125</f>
        <v>0</v>
      </c>
      <c r="D126" s="178" t="e">
        <f>JUNI!T125</f>
        <v>#REF!</v>
      </c>
      <c r="E126" s="127">
        <f>JUNI!U125</f>
        <v>0</v>
      </c>
      <c r="F126" s="130">
        <f>JUNI!V125</f>
        <v>0</v>
      </c>
      <c r="G126" s="130">
        <f>JUNI!W125</f>
        <v>0</v>
      </c>
      <c r="H126" s="132">
        <f>JUNI!X125</f>
        <v>0</v>
      </c>
      <c r="I126" s="133" t="e">
        <f>JUNI!Y125</f>
        <v>#REF!</v>
      </c>
      <c r="J126" s="224" t="b">
        <f>IF(LEFT(JUNI!L125,1)="V",JUNI!R125+JUNI!U125)</f>
        <v>0</v>
      </c>
      <c r="K126" s="243">
        <f>JUNI!Z125</f>
        <v>0</v>
      </c>
      <c r="L126" s="244">
        <f>JUNI!AB125</f>
        <v>0</v>
      </c>
    </row>
    <row r="127" spans="1:12" ht="12.75" customHeight="1" x14ac:dyDescent="0.2">
      <c r="A127" s="716">
        <f>JUNI!B126</f>
        <v>42910</v>
      </c>
      <c r="B127" s="169">
        <f>JUNI!R126</f>
        <v>0</v>
      </c>
      <c r="C127" s="138">
        <f>JUNI!S126</f>
        <v>0</v>
      </c>
      <c r="D127" s="179" t="e">
        <f>JUNI!T126</f>
        <v>#REF!</v>
      </c>
      <c r="E127" s="134">
        <f>JUNI!U126</f>
        <v>0</v>
      </c>
      <c r="F127" s="137">
        <f>JUNI!V126</f>
        <v>0</v>
      </c>
      <c r="G127" s="137">
        <f>JUNI!W126</f>
        <v>0</v>
      </c>
      <c r="H127" s="139">
        <f>JUNI!X126</f>
        <v>0</v>
      </c>
      <c r="I127" s="140" t="e">
        <f>JUNI!Y126</f>
        <v>#REF!</v>
      </c>
      <c r="J127" s="225" t="b">
        <f>IF(LEFT(JUNI!L126,1)="V",JUNI!R126+JUNI!U126)</f>
        <v>0</v>
      </c>
      <c r="K127" s="247">
        <f>JUNI!Z126</f>
        <v>0</v>
      </c>
      <c r="L127" s="248">
        <f>JUNI!AB126</f>
        <v>0</v>
      </c>
    </row>
    <row r="128" spans="1:12" ht="12.75" customHeight="1" x14ac:dyDescent="0.2">
      <c r="A128" s="717"/>
      <c r="B128" s="160">
        <f>JUNI!R127</f>
        <v>0</v>
      </c>
      <c r="C128" s="124">
        <f>JUNI!S127</f>
        <v>0</v>
      </c>
      <c r="D128" s="176" t="e">
        <f>JUNI!T127</f>
        <v>#REF!</v>
      </c>
      <c r="E128" s="120">
        <f>JUNI!U127</f>
        <v>0</v>
      </c>
      <c r="F128" s="123">
        <f>JUNI!V127</f>
        <v>0</v>
      </c>
      <c r="G128" s="123">
        <f>JUNI!W127</f>
        <v>0</v>
      </c>
      <c r="H128" s="125">
        <f>JUNI!X127</f>
        <v>0</v>
      </c>
      <c r="I128" s="126" t="e">
        <f>JUNI!Y127</f>
        <v>#REF!</v>
      </c>
      <c r="J128" s="222" t="b">
        <f>IF(LEFT(JUNI!L127,1)="V",JUNI!R127+JUNI!U127)</f>
        <v>0</v>
      </c>
      <c r="K128" s="241">
        <f>JUNI!Z127</f>
        <v>0</v>
      </c>
      <c r="L128" s="242">
        <f>JUNI!AB127</f>
        <v>0</v>
      </c>
    </row>
    <row r="129" spans="1:12" ht="12.75" customHeight="1" x14ac:dyDescent="0.2">
      <c r="A129" s="717"/>
      <c r="B129" s="160">
        <f>JUNI!R128</f>
        <v>0</v>
      </c>
      <c r="C129" s="124">
        <f>JUNI!S128</f>
        <v>0</v>
      </c>
      <c r="D129" s="176" t="e">
        <f>JUNI!T128</f>
        <v>#REF!</v>
      </c>
      <c r="E129" s="120">
        <f>JUNI!U128</f>
        <v>0</v>
      </c>
      <c r="F129" s="123">
        <f>JUNI!V128</f>
        <v>0</v>
      </c>
      <c r="G129" s="123">
        <f>JUNI!W128</f>
        <v>0</v>
      </c>
      <c r="H129" s="125">
        <f>JUNI!X128</f>
        <v>0</v>
      </c>
      <c r="I129" s="126" t="e">
        <f>JUNI!Y128</f>
        <v>#REF!</v>
      </c>
      <c r="J129" s="222" t="b">
        <f>IF(LEFT(JUNI!L128,1)="V",JUNI!R128+JUNI!U128)</f>
        <v>0</v>
      </c>
      <c r="K129" s="241">
        <f>JUNI!Z128</f>
        <v>0</v>
      </c>
      <c r="L129" s="242">
        <f>JUNI!AB128</f>
        <v>0</v>
      </c>
    </row>
    <row r="130" spans="1:12" ht="12.75" customHeight="1" x14ac:dyDescent="0.2">
      <c r="A130" s="717"/>
      <c r="B130" s="160">
        <f>JUNI!R129</f>
        <v>0</v>
      </c>
      <c r="C130" s="124">
        <f>JUNI!S129</f>
        <v>0</v>
      </c>
      <c r="D130" s="176" t="e">
        <f>JUNI!T129</f>
        <v>#REF!</v>
      </c>
      <c r="E130" s="120">
        <f>JUNI!U129</f>
        <v>0</v>
      </c>
      <c r="F130" s="123">
        <f>JUNI!V129</f>
        <v>0</v>
      </c>
      <c r="G130" s="123">
        <f>JUNI!W129</f>
        <v>0</v>
      </c>
      <c r="H130" s="125">
        <f>JUNI!X129</f>
        <v>0</v>
      </c>
      <c r="I130" s="126" t="e">
        <f>JUNI!Y129</f>
        <v>#REF!</v>
      </c>
      <c r="J130" s="222" t="b">
        <f>IF(LEFT(JUNI!L129,1)="V",JUNI!R129+JUNI!U129)</f>
        <v>0</v>
      </c>
      <c r="K130" s="241">
        <f>JUNI!Z129</f>
        <v>0</v>
      </c>
      <c r="L130" s="242">
        <f>JUNI!AB129</f>
        <v>0</v>
      </c>
    </row>
    <row r="131" spans="1:12" ht="13.5" customHeight="1" thickBot="1" x14ac:dyDescent="0.25">
      <c r="A131" s="718"/>
      <c r="B131" s="168">
        <f>JUNI!R130</f>
        <v>0</v>
      </c>
      <c r="C131" s="145">
        <f>JUNI!S130</f>
        <v>0</v>
      </c>
      <c r="D131" s="177" t="e">
        <f>JUNI!T130</f>
        <v>#REF!</v>
      </c>
      <c r="E131" s="141">
        <f>JUNI!U130</f>
        <v>0</v>
      </c>
      <c r="F131" s="144">
        <f>JUNI!V130</f>
        <v>0</v>
      </c>
      <c r="G131" s="144">
        <f>JUNI!W130</f>
        <v>0</v>
      </c>
      <c r="H131" s="146">
        <f>JUNI!X130</f>
        <v>0</v>
      </c>
      <c r="I131" s="147" t="e">
        <f>JUNI!Y130</f>
        <v>#REF!</v>
      </c>
      <c r="J131" s="223" t="b">
        <f>IF(LEFT(JUNI!L130,1)="V",JUNI!R130+JUNI!U130)</f>
        <v>0</v>
      </c>
      <c r="K131" s="245">
        <f>JUNI!Z130</f>
        <v>0</v>
      </c>
      <c r="L131" s="246">
        <f>JUNI!AB130</f>
        <v>0</v>
      </c>
    </row>
    <row r="132" spans="1:12" ht="12.75" customHeight="1" x14ac:dyDescent="0.2">
      <c r="A132" s="716">
        <f>JUNI!B131</f>
        <v>42911</v>
      </c>
      <c r="B132" s="159">
        <f>JUNI!R131</f>
        <v>0</v>
      </c>
      <c r="C132" s="117">
        <f>JUNI!S131</f>
        <v>0</v>
      </c>
      <c r="D132" s="175" t="e">
        <f>JUNI!T131</f>
        <v>#REF!</v>
      </c>
      <c r="E132" s="113">
        <f>JUNI!U131</f>
        <v>0</v>
      </c>
      <c r="F132" s="116">
        <f>JUNI!V131</f>
        <v>0</v>
      </c>
      <c r="G132" s="116">
        <f>JUNI!W131</f>
        <v>0</v>
      </c>
      <c r="H132" s="118">
        <f>JUNI!X131</f>
        <v>0</v>
      </c>
      <c r="I132" s="119" t="e">
        <f>JUNI!Y131</f>
        <v>#REF!</v>
      </c>
      <c r="J132" s="221" t="b">
        <f>IF(LEFT(JUNI!L131,1)="V",JUNI!R131+JUNI!U131)</f>
        <v>0</v>
      </c>
      <c r="K132" s="239">
        <f>JUNI!Z131</f>
        <v>0</v>
      </c>
      <c r="L132" s="240">
        <f>JUNI!AB131</f>
        <v>0</v>
      </c>
    </row>
    <row r="133" spans="1:12" ht="12.75" customHeight="1" x14ac:dyDescent="0.2">
      <c r="A133" s="717"/>
      <c r="B133" s="160">
        <f>JUNI!R132</f>
        <v>0</v>
      </c>
      <c r="C133" s="124">
        <f>JUNI!S132</f>
        <v>0</v>
      </c>
      <c r="D133" s="176" t="e">
        <f>JUNI!T132</f>
        <v>#REF!</v>
      </c>
      <c r="E133" s="120">
        <f>JUNI!U132</f>
        <v>0</v>
      </c>
      <c r="F133" s="123">
        <f>JUNI!V132</f>
        <v>0</v>
      </c>
      <c r="G133" s="123">
        <f>JUNI!W132</f>
        <v>0</v>
      </c>
      <c r="H133" s="125">
        <f>JUNI!X132</f>
        <v>0</v>
      </c>
      <c r="I133" s="126" t="e">
        <f>JUNI!Y132</f>
        <v>#REF!</v>
      </c>
      <c r="J133" s="222" t="b">
        <f>IF(LEFT(JUNI!L132,1)="V",JUNI!R132+JUNI!U132)</f>
        <v>0</v>
      </c>
      <c r="K133" s="241">
        <f>JUNI!Z132</f>
        <v>0</v>
      </c>
      <c r="L133" s="242">
        <f>JUNI!AB132</f>
        <v>0</v>
      </c>
    </row>
    <row r="134" spans="1:12" ht="12.75" customHeight="1" x14ac:dyDescent="0.2">
      <c r="A134" s="717"/>
      <c r="B134" s="160">
        <f>JUNI!R133</f>
        <v>0</v>
      </c>
      <c r="C134" s="124">
        <f>JUNI!S133</f>
        <v>0</v>
      </c>
      <c r="D134" s="176" t="e">
        <f>JUNI!T133</f>
        <v>#REF!</v>
      </c>
      <c r="E134" s="120">
        <f>JUNI!U133</f>
        <v>0</v>
      </c>
      <c r="F134" s="123">
        <f>JUNI!V133</f>
        <v>0</v>
      </c>
      <c r="G134" s="123">
        <f>JUNI!W133</f>
        <v>0</v>
      </c>
      <c r="H134" s="125">
        <f>JUNI!X133</f>
        <v>0</v>
      </c>
      <c r="I134" s="126" t="e">
        <f>JUNI!Y133</f>
        <v>#REF!</v>
      </c>
      <c r="J134" s="222" t="b">
        <f>IF(LEFT(JUNI!L133,1)="V",JUNI!R133+JUNI!U133)</f>
        <v>0</v>
      </c>
      <c r="K134" s="241">
        <f>JUNI!Z133</f>
        <v>0</v>
      </c>
      <c r="L134" s="242">
        <f>JUNI!AB133</f>
        <v>0</v>
      </c>
    </row>
    <row r="135" spans="1:12" ht="12.75" customHeight="1" x14ac:dyDescent="0.2">
      <c r="A135" s="717"/>
      <c r="B135" s="160">
        <f>JUNI!R134</f>
        <v>0</v>
      </c>
      <c r="C135" s="124">
        <f>JUNI!S134</f>
        <v>0</v>
      </c>
      <c r="D135" s="176" t="e">
        <f>JUNI!T134</f>
        <v>#REF!</v>
      </c>
      <c r="E135" s="120">
        <f>JUNI!U134</f>
        <v>0</v>
      </c>
      <c r="F135" s="123">
        <f>JUNI!V134</f>
        <v>0</v>
      </c>
      <c r="G135" s="123">
        <f>JUNI!W134</f>
        <v>0</v>
      </c>
      <c r="H135" s="125">
        <f>JUNI!X134</f>
        <v>0</v>
      </c>
      <c r="I135" s="126" t="e">
        <f>JUNI!Y134</f>
        <v>#REF!</v>
      </c>
      <c r="J135" s="222" t="b">
        <f>IF(LEFT(JUNI!L134,1)="V",JUNI!R134+JUNI!U134)</f>
        <v>0</v>
      </c>
      <c r="K135" s="241">
        <f>JUNI!Z134</f>
        <v>0</v>
      </c>
      <c r="L135" s="242">
        <f>JUNI!AB134</f>
        <v>0</v>
      </c>
    </row>
    <row r="136" spans="1:12" ht="13.5" customHeight="1" thickBot="1" x14ac:dyDescent="0.25">
      <c r="A136" s="718"/>
      <c r="B136" s="161">
        <f>JUNI!R135</f>
        <v>0</v>
      </c>
      <c r="C136" s="131">
        <f>JUNI!S135</f>
        <v>0</v>
      </c>
      <c r="D136" s="178" t="e">
        <f>JUNI!T135</f>
        <v>#REF!</v>
      </c>
      <c r="E136" s="127">
        <f>JUNI!U135</f>
        <v>0</v>
      </c>
      <c r="F136" s="130">
        <f>JUNI!V135</f>
        <v>0</v>
      </c>
      <c r="G136" s="130">
        <f>JUNI!W135</f>
        <v>0</v>
      </c>
      <c r="H136" s="132">
        <f>JUNI!X135</f>
        <v>0</v>
      </c>
      <c r="I136" s="133" t="e">
        <f>JUNI!Y135</f>
        <v>#REF!</v>
      </c>
      <c r="J136" s="224" t="b">
        <f>IF(LEFT(JUNI!L135,1)="V",JUNI!R135+JUNI!U135)</f>
        <v>0</v>
      </c>
      <c r="K136" s="243">
        <f>JUNI!Z135</f>
        <v>0</v>
      </c>
      <c r="L136" s="244">
        <f>JUNI!AB135</f>
        <v>0</v>
      </c>
    </row>
    <row r="137" spans="1:12" ht="12.75" customHeight="1" x14ac:dyDescent="0.2">
      <c r="A137" s="716">
        <f>JUNI!B136</f>
        <v>42912</v>
      </c>
      <c r="B137" s="169">
        <f>JUNI!R136</f>
        <v>0</v>
      </c>
      <c r="C137" s="138">
        <f>JUNI!S136</f>
        <v>0</v>
      </c>
      <c r="D137" s="179" t="e">
        <f>JUNI!T136</f>
        <v>#REF!</v>
      </c>
      <c r="E137" s="134">
        <f>JUNI!U136</f>
        <v>0</v>
      </c>
      <c r="F137" s="137">
        <f>JUNI!V136</f>
        <v>0</v>
      </c>
      <c r="G137" s="137">
        <f>JUNI!W136</f>
        <v>0</v>
      </c>
      <c r="H137" s="139">
        <f>JUNI!X136</f>
        <v>0</v>
      </c>
      <c r="I137" s="140" t="e">
        <f>JUNI!Y136</f>
        <v>#REF!</v>
      </c>
      <c r="J137" s="221" t="b">
        <f>IF(LEFT(JUNI!L136,1)="V",JUNI!R136+JUNI!U136)</f>
        <v>0</v>
      </c>
      <c r="K137" s="239">
        <f>JUNI!Z136</f>
        <v>0</v>
      </c>
      <c r="L137" s="240">
        <f>JUNI!AB136</f>
        <v>0</v>
      </c>
    </row>
    <row r="138" spans="1:12" ht="12.75" customHeight="1" x14ac:dyDescent="0.2">
      <c r="A138" s="717"/>
      <c r="B138" s="160">
        <f>JUNI!R137</f>
        <v>0</v>
      </c>
      <c r="C138" s="124">
        <f>JUNI!S137</f>
        <v>0</v>
      </c>
      <c r="D138" s="176" t="e">
        <f>JUNI!T137</f>
        <v>#REF!</v>
      </c>
      <c r="E138" s="120">
        <f>JUNI!U137</f>
        <v>0</v>
      </c>
      <c r="F138" s="123">
        <f>JUNI!V137</f>
        <v>0</v>
      </c>
      <c r="G138" s="123">
        <f>JUNI!W137</f>
        <v>0</v>
      </c>
      <c r="H138" s="125">
        <f>JUNI!X137</f>
        <v>0</v>
      </c>
      <c r="I138" s="126" t="e">
        <f>JUNI!Y137</f>
        <v>#REF!</v>
      </c>
      <c r="J138" s="222" t="b">
        <f>IF(LEFT(JUNI!L137,1)="V",JUNI!R137+JUNI!U137)</f>
        <v>0</v>
      </c>
      <c r="K138" s="241">
        <f>JUNI!Z137</f>
        <v>0</v>
      </c>
      <c r="L138" s="242">
        <f>JUNI!AB137</f>
        <v>0</v>
      </c>
    </row>
    <row r="139" spans="1:12" ht="12.75" customHeight="1" x14ac:dyDescent="0.2">
      <c r="A139" s="717"/>
      <c r="B139" s="160">
        <f>JUNI!R138</f>
        <v>0</v>
      </c>
      <c r="C139" s="124">
        <f>JUNI!S138</f>
        <v>0</v>
      </c>
      <c r="D139" s="176" t="e">
        <f>JUNI!T138</f>
        <v>#REF!</v>
      </c>
      <c r="E139" s="120">
        <f>JUNI!U138</f>
        <v>0</v>
      </c>
      <c r="F139" s="123">
        <f>JUNI!V138</f>
        <v>0</v>
      </c>
      <c r="G139" s="123">
        <f>JUNI!W138</f>
        <v>0</v>
      </c>
      <c r="H139" s="125">
        <f>JUNI!X138</f>
        <v>0</v>
      </c>
      <c r="I139" s="126" t="e">
        <f>JUNI!Y138</f>
        <v>#REF!</v>
      </c>
      <c r="J139" s="222" t="b">
        <f>IF(LEFT(JUNI!L138,1)="V",JUNI!R138+JUNI!U138)</f>
        <v>0</v>
      </c>
      <c r="K139" s="241">
        <f>JUNI!Z138</f>
        <v>0</v>
      </c>
      <c r="L139" s="242">
        <f>JUNI!AB138</f>
        <v>0</v>
      </c>
    </row>
    <row r="140" spans="1:12" ht="12.75" customHeight="1" x14ac:dyDescent="0.2">
      <c r="A140" s="717"/>
      <c r="B140" s="160">
        <f>JUNI!R139</f>
        <v>0</v>
      </c>
      <c r="C140" s="124">
        <f>JUNI!S139</f>
        <v>0</v>
      </c>
      <c r="D140" s="176" t="e">
        <f>JUNI!T139</f>
        <v>#REF!</v>
      </c>
      <c r="E140" s="120">
        <f>JUNI!U139</f>
        <v>0</v>
      </c>
      <c r="F140" s="123">
        <f>JUNI!V139</f>
        <v>0</v>
      </c>
      <c r="G140" s="123">
        <f>JUNI!W139</f>
        <v>0</v>
      </c>
      <c r="H140" s="125">
        <f>JUNI!X139</f>
        <v>0</v>
      </c>
      <c r="I140" s="126" t="e">
        <f>JUNI!Y139</f>
        <v>#REF!</v>
      </c>
      <c r="J140" s="222" t="b">
        <f>IF(LEFT(JUNI!L139,1)="V",JUNI!R139+JUNI!U139)</f>
        <v>0</v>
      </c>
      <c r="K140" s="241">
        <f>JUNI!Z139</f>
        <v>0</v>
      </c>
      <c r="L140" s="242">
        <f>JUNI!AB139</f>
        <v>0</v>
      </c>
    </row>
    <row r="141" spans="1:12" ht="13.5" customHeight="1" thickBot="1" x14ac:dyDescent="0.25">
      <c r="A141" s="718"/>
      <c r="B141" s="168">
        <f>JUNI!R140</f>
        <v>0</v>
      </c>
      <c r="C141" s="145">
        <f>JUNI!S140</f>
        <v>0</v>
      </c>
      <c r="D141" s="177" t="e">
        <f>JUNI!T140</f>
        <v>#REF!</v>
      </c>
      <c r="E141" s="141">
        <f>JUNI!U140</f>
        <v>0</v>
      </c>
      <c r="F141" s="144">
        <f>JUNI!V140</f>
        <v>0</v>
      </c>
      <c r="G141" s="144">
        <f>JUNI!W140</f>
        <v>0</v>
      </c>
      <c r="H141" s="146">
        <f>JUNI!X140</f>
        <v>0</v>
      </c>
      <c r="I141" s="147" t="e">
        <f>JUNI!Y140</f>
        <v>#REF!</v>
      </c>
      <c r="J141" s="224" t="b">
        <f>IF(LEFT(JUNI!L140,1)="V",JUNI!R140+JUNI!U140)</f>
        <v>0</v>
      </c>
      <c r="K141" s="243">
        <f>JUNI!Z140</f>
        <v>0</v>
      </c>
      <c r="L141" s="244">
        <f>JUNI!AB140</f>
        <v>0</v>
      </c>
    </row>
    <row r="142" spans="1:12" ht="12.75" customHeight="1" x14ac:dyDescent="0.2">
      <c r="A142" s="716">
        <f>JUNI!B141</f>
        <v>42913</v>
      </c>
      <c r="B142" s="159">
        <f>JUNI!R141</f>
        <v>0</v>
      </c>
      <c r="C142" s="117">
        <f>JUNI!S141</f>
        <v>0</v>
      </c>
      <c r="D142" s="175" t="e">
        <f>JUNI!T141</f>
        <v>#REF!</v>
      </c>
      <c r="E142" s="113">
        <f>JUNI!U141</f>
        <v>0</v>
      </c>
      <c r="F142" s="116">
        <f>JUNI!V141</f>
        <v>0</v>
      </c>
      <c r="G142" s="116">
        <f>JUNI!W141</f>
        <v>0</v>
      </c>
      <c r="H142" s="118">
        <f>JUNI!X141</f>
        <v>0</v>
      </c>
      <c r="I142" s="119" t="e">
        <f>JUNI!Y141</f>
        <v>#REF!</v>
      </c>
      <c r="J142" s="221" t="b">
        <f>IF(LEFT(JUNI!L141,1)="V",JUNI!R141+JUNI!U141)</f>
        <v>0</v>
      </c>
      <c r="K142" s="239">
        <f>JUNI!Z141</f>
        <v>0</v>
      </c>
      <c r="L142" s="240">
        <f>JUNI!AB141</f>
        <v>0</v>
      </c>
    </row>
    <row r="143" spans="1:12" ht="12.75" customHeight="1" x14ac:dyDescent="0.2">
      <c r="A143" s="717"/>
      <c r="B143" s="160">
        <f>JUNI!R142</f>
        <v>0</v>
      </c>
      <c r="C143" s="124">
        <f>JUNI!S142</f>
        <v>0</v>
      </c>
      <c r="D143" s="176" t="e">
        <f>JUNI!T142</f>
        <v>#REF!</v>
      </c>
      <c r="E143" s="120">
        <f>JUNI!U142</f>
        <v>0</v>
      </c>
      <c r="F143" s="123">
        <f>JUNI!V142</f>
        <v>0</v>
      </c>
      <c r="G143" s="123">
        <f>JUNI!W142</f>
        <v>0</v>
      </c>
      <c r="H143" s="125">
        <f>JUNI!X142</f>
        <v>0</v>
      </c>
      <c r="I143" s="126" t="e">
        <f>JUNI!Y142</f>
        <v>#REF!</v>
      </c>
      <c r="J143" s="222" t="b">
        <f>IF(LEFT(JUNI!L142,1)="V",JUNI!R142+JUNI!U142)</f>
        <v>0</v>
      </c>
      <c r="K143" s="241">
        <f>JUNI!Z142</f>
        <v>0</v>
      </c>
      <c r="L143" s="242">
        <f>JUNI!AB142</f>
        <v>0</v>
      </c>
    </row>
    <row r="144" spans="1:12" ht="12.75" customHeight="1" x14ac:dyDescent="0.2">
      <c r="A144" s="717"/>
      <c r="B144" s="160">
        <f>JUNI!R143</f>
        <v>0</v>
      </c>
      <c r="C144" s="124">
        <f>JUNI!S143</f>
        <v>0</v>
      </c>
      <c r="D144" s="176" t="e">
        <f>JUNI!T143</f>
        <v>#REF!</v>
      </c>
      <c r="E144" s="120">
        <f>JUNI!U143</f>
        <v>0</v>
      </c>
      <c r="F144" s="123">
        <f>JUNI!V143</f>
        <v>0</v>
      </c>
      <c r="G144" s="123">
        <f>JUNI!W143</f>
        <v>0</v>
      </c>
      <c r="H144" s="125">
        <f>JUNI!X143</f>
        <v>0</v>
      </c>
      <c r="I144" s="126" t="e">
        <f>JUNI!Y143</f>
        <v>#REF!</v>
      </c>
      <c r="J144" s="222" t="b">
        <f>IF(LEFT(JUNI!L143,1)="V",JUNI!R143+JUNI!U143)</f>
        <v>0</v>
      </c>
      <c r="K144" s="241">
        <f>JUNI!Z143</f>
        <v>0</v>
      </c>
      <c r="L144" s="242">
        <f>JUNI!AB143</f>
        <v>0</v>
      </c>
    </row>
    <row r="145" spans="1:12" ht="12.75" customHeight="1" x14ac:dyDescent="0.2">
      <c r="A145" s="717"/>
      <c r="B145" s="160">
        <f>JUNI!R144</f>
        <v>0</v>
      </c>
      <c r="C145" s="124">
        <f>JUNI!S144</f>
        <v>0</v>
      </c>
      <c r="D145" s="176" t="e">
        <f>JUNI!T144</f>
        <v>#REF!</v>
      </c>
      <c r="E145" s="120">
        <f>JUNI!U144</f>
        <v>0</v>
      </c>
      <c r="F145" s="123">
        <f>JUNI!V144</f>
        <v>0</v>
      </c>
      <c r="G145" s="123">
        <f>JUNI!W144</f>
        <v>0</v>
      </c>
      <c r="H145" s="125">
        <f>JUNI!X144</f>
        <v>0</v>
      </c>
      <c r="I145" s="126" t="e">
        <f>JUNI!Y144</f>
        <v>#REF!</v>
      </c>
      <c r="J145" s="222" t="b">
        <f>IF(LEFT(JUNI!L144,1)="V",JUNI!R144+JUNI!U144)</f>
        <v>0</v>
      </c>
      <c r="K145" s="241">
        <f>JUNI!Z144</f>
        <v>0</v>
      </c>
      <c r="L145" s="242">
        <f>JUNI!AB144</f>
        <v>0</v>
      </c>
    </row>
    <row r="146" spans="1:12" ht="13.5" customHeight="1" thickBot="1" x14ac:dyDescent="0.25">
      <c r="A146" s="718"/>
      <c r="B146" s="161">
        <f>JUNI!R145</f>
        <v>0</v>
      </c>
      <c r="C146" s="131">
        <f>JUNI!S145</f>
        <v>0</v>
      </c>
      <c r="D146" s="178" t="e">
        <f>JUNI!T145</f>
        <v>#REF!</v>
      </c>
      <c r="E146" s="127">
        <f>JUNI!U145</f>
        <v>0</v>
      </c>
      <c r="F146" s="130">
        <f>JUNI!V145</f>
        <v>0</v>
      </c>
      <c r="G146" s="130">
        <f>JUNI!W145</f>
        <v>0</v>
      </c>
      <c r="H146" s="132">
        <f>JUNI!X145</f>
        <v>0</v>
      </c>
      <c r="I146" s="133" t="e">
        <f>JUNI!Y145</f>
        <v>#REF!</v>
      </c>
      <c r="J146" s="224" t="b">
        <f>IF(LEFT(JUNI!L145,1)="V",JUNI!R145+JUNI!U145)</f>
        <v>0</v>
      </c>
      <c r="K146" s="243">
        <f>JUNI!Z145</f>
        <v>0</v>
      </c>
      <c r="L146" s="244">
        <f>JUNI!AB145</f>
        <v>0</v>
      </c>
    </row>
    <row r="147" spans="1:12" ht="12.75" customHeight="1" x14ac:dyDescent="0.2">
      <c r="A147" s="716">
        <f>JUNI!B146</f>
        <v>42914</v>
      </c>
      <c r="B147" s="159">
        <f>JUNI!R146</f>
        <v>0</v>
      </c>
      <c r="C147" s="117">
        <f>JUNI!S146</f>
        <v>0</v>
      </c>
      <c r="D147" s="175" t="e">
        <f>JUNI!T146</f>
        <v>#REF!</v>
      </c>
      <c r="E147" s="113">
        <f>JUNI!U146</f>
        <v>0</v>
      </c>
      <c r="F147" s="116">
        <f>JUNI!V146</f>
        <v>0</v>
      </c>
      <c r="G147" s="116">
        <f>JUNI!W146</f>
        <v>0</v>
      </c>
      <c r="H147" s="118">
        <f>JUNI!X146</f>
        <v>0</v>
      </c>
      <c r="I147" s="119" t="e">
        <f>JUNI!Y146</f>
        <v>#REF!</v>
      </c>
      <c r="J147" s="221" t="b">
        <f>IF(LEFT(JUNI!L146,1)="V",JUNI!R146+JUNI!U146)</f>
        <v>0</v>
      </c>
      <c r="K147" s="239">
        <f>JUNI!Z146</f>
        <v>0</v>
      </c>
      <c r="L147" s="240">
        <f>JUNI!AB146</f>
        <v>0</v>
      </c>
    </row>
    <row r="148" spans="1:12" ht="12.75" customHeight="1" x14ac:dyDescent="0.2">
      <c r="A148" s="717"/>
      <c r="B148" s="160">
        <f>JUNI!R147</f>
        <v>0</v>
      </c>
      <c r="C148" s="124">
        <f>JUNI!S147</f>
        <v>0</v>
      </c>
      <c r="D148" s="176" t="e">
        <f>JUNI!T147</f>
        <v>#REF!</v>
      </c>
      <c r="E148" s="120">
        <f>JUNI!U147</f>
        <v>0</v>
      </c>
      <c r="F148" s="123">
        <f>JUNI!V147</f>
        <v>0</v>
      </c>
      <c r="G148" s="123">
        <f>JUNI!W147</f>
        <v>0</v>
      </c>
      <c r="H148" s="125">
        <f>JUNI!X147</f>
        <v>0</v>
      </c>
      <c r="I148" s="126" t="e">
        <f>JUNI!Y147</f>
        <v>#REF!</v>
      </c>
      <c r="J148" s="222" t="b">
        <f>IF(LEFT(JUNI!L147,1)="V",JUNI!R147+JUNI!U147)</f>
        <v>0</v>
      </c>
      <c r="K148" s="241">
        <f>JUNI!Z147</f>
        <v>0</v>
      </c>
      <c r="L148" s="242">
        <f>JUNI!AB147</f>
        <v>0</v>
      </c>
    </row>
    <row r="149" spans="1:12" ht="12.75" customHeight="1" x14ac:dyDescent="0.2">
      <c r="A149" s="717"/>
      <c r="B149" s="160">
        <f>JUNI!R148</f>
        <v>0</v>
      </c>
      <c r="C149" s="124">
        <f>JUNI!S148</f>
        <v>0</v>
      </c>
      <c r="D149" s="176" t="e">
        <f>JUNI!T148</f>
        <v>#REF!</v>
      </c>
      <c r="E149" s="120">
        <f>JUNI!U148</f>
        <v>0</v>
      </c>
      <c r="F149" s="123">
        <f>JUNI!V148</f>
        <v>0</v>
      </c>
      <c r="G149" s="123">
        <f>JUNI!W148</f>
        <v>0</v>
      </c>
      <c r="H149" s="125">
        <f>JUNI!X148</f>
        <v>0</v>
      </c>
      <c r="I149" s="126" t="e">
        <f>JUNI!Y148</f>
        <v>#REF!</v>
      </c>
      <c r="J149" s="222" t="b">
        <f>IF(LEFT(JUNI!L148,1)="V",JUNI!R148+JUNI!U148)</f>
        <v>0</v>
      </c>
      <c r="K149" s="241">
        <f>JUNI!Z148</f>
        <v>0</v>
      </c>
      <c r="L149" s="242">
        <f>JUNI!AB148</f>
        <v>0</v>
      </c>
    </row>
    <row r="150" spans="1:12" ht="12.75" customHeight="1" x14ac:dyDescent="0.2">
      <c r="A150" s="717"/>
      <c r="B150" s="160">
        <f>JUNI!R149</f>
        <v>0</v>
      </c>
      <c r="C150" s="124">
        <f>JUNI!S149</f>
        <v>0</v>
      </c>
      <c r="D150" s="176" t="e">
        <f>JUNI!T149</f>
        <v>#REF!</v>
      </c>
      <c r="E150" s="120">
        <f>JUNI!U149</f>
        <v>0</v>
      </c>
      <c r="F150" s="123">
        <f>JUNI!V149</f>
        <v>0</v>
      </c>
      <c r="G150" s="123">
        <f>JUNI!W149</f>
        <v>0</v>
      </c>
      <c r="H150" s="125">
        <f>JUNI!X149</f>
        <v>0</v>
      </c>
      <c r="I150" s="126" t="e">
        <f>JUNI!Y149</f>
        <v>#REF!</v>
      </c>
      <c r="J150" s="222" t="b">
        <f>IF(LEFT(JUNI!L149,1)="V",JUNI!R149+JUNI!U149)</f>
        <v>0</v>
      </c>
      <c r="K150" s="241">
        <f>JUNI!Z149</f>
        <v>0</v>
      </c>
      <c r="L150" s="242">
        <f>JUNI!AB149</f>
        <v>0</v>
      </c>
    </row>
    <row r="151" spans="1:12" ht="13.5" customHeight="1" thickBot="1" x14ac:dyDescent="0.25">
      <c r="A151" s="718"/>
      <c r="B151" s="161">
        <f>JUNI!R150</f>
        <v>0</v>
      </c>
      <c r="C151" s="131">
        <f>JUNI!S150</f>
        <v>0</v>
      </c>
      <c r="D151" s="178" t="e">
        <f>JUNI!T150</f>
        <v>#REF!</v>
      </c>
      <c r="E151" s="127">
        <f>JUNI!U150</f>
        <v>0</v>
      </c>
      <c r="F151" s="130">
        <f>JUNI!V150</f>
        <v>0</v>
      </c>
      <c r="G151" s="130">
        <f>JUNI!W150</f>
        <v>0</v>
      </c>
      <c r="H151" s="132">
        <f>JUNI!X150</f>
        <v>0</v>
      </c>
      <c r="I151" s="133" t="e">
        <f>JUNI!Y150</f>
        <v>#REF!</v>
      </c>
      <c r="J151" s="224" t="b">
        <f>IF(LEFT(JUNI!L150,1)="V",JUNI!R150+JUNI!U150)</f>
        <v>0</v>
      </c>
      <c r="K151" s="243">
        <f>JUNI!Z150</f>
        <v>0</v>
      </c>
      <c r="L151" s="244">
        <f>JUNI!AB150</f>
        <v>0</v>
      </c>
    </row>
    <row r="152" spans="1:12" ht="12.75" customHeight="1" x14ac:dyDescent="0.2">
      <c r="A152" s="716">
        <f>JUNI!B151</f>
        <v>42915</v>
      </c>
      <c r="B152" s="159">
        <f>JUNI!R151</f>
        <v>0</v>
      </c>
      <c r="C152" s="117">
        <f>JUNI!S151</f>
        <v>0</v>
      </c>
      <c r="D152" s="175" t="e">
        <f>JUNI!T151</f>
        <v>#REF!</v>
      </c>
      <c r="E152" s="113">
        <f>JUNI!U151</f>
        <v>0</v>
      </c>
      <c r="F152" s="116">
        <f>JUNI!V151</f>
        <v>0</v>
      </c>
      <c r="G152" s="116">
        <f>JUNI!W151</f>
        <v>0</v>
      </c>
      <c r="H152" s="118">
        <f>JUNI!X151</f>
        <v>0</v>
      </c>
      <c r="I152" s="119" t="e">
        <f>JUNI!Y151</f>
        <v>#REF!</v>
      </c>
      <c r="J152" s="221" t="b">
        <f>IF(LEFT(JUNI!L151,1)="V",JUNI!R151+JUNI!U151)</f>
        <v>0</v>
      </c>
      <c r="K152" s="239">
        <f>JUNI!Z151</f>
        <v>0</v>
      </c>
      <c r="L152" s="240">
        <f>JUNI!AB151</f>
        <v>0</v>
      </c>
    </row>
    <row r="153" spans="1:12" ht="12.75" customHeight="1" x14ac:dyDescent="0.2">
      <c r="A153" s="717"/>
      <c r="B153" s="160">
        <f>JUNI!R152</f>
        <v>0</v>
      </c>
      <c r="C153" s="124">
        <f>JUNI!S152</f>
        <v>0</v>
      </c>
      <c r="D153" s="176" t="e">
        <f>JUNI!T152</f>
        <v>#REF!</v>
      </c>
      <c r="E153" s="120">
        <f>JUNI!U152</f>
        <v>0</v>
      </c>
      <c r="F153" s="123">
        <f>JUNI!V152</f>
        <v>0</v>
      </c>
      <c r="G153" s="123">
        <f>JUNI!W152</f>
        <v>0</v>
      </c>
      <c r="H153" s="125">
        <f>JUNI!X152</f>
        <v>0</v>
      </c>
      <c r="I153" s="126" t="e">
        <f>JUNI!Y152</f>
        <v>#REF!</v>
      </c>
      <c r="J153" s="222" t="b">
        <f>IF(LEFT(JUNI!L152,1)="V",JUNI!R152+JUNI!U152)</f>
        <v>0</v>
      </c>
      <c r="K153" s="241">
        <f>JUNI!Z152</f>
        <v>0</v>
      </c>
      <c r="L153" s="242">
        <f>JUNI!AB152</f>
        <v>0</v>
      </c>
    </row>
    <row r="154" spans="1:12" ht="12.75" customHeight="1" x14ac:dyDescent="0.2">
      <c r="A154" s="717"/>
      <c r="B154" s="160">
        <f>JUNI!R153</f>
        <v>0</v>
      </c>
      <c r="C154" s="124">
        <f>JUNI!S153</f>
        <v>0</v>
      </c>
      <c r="D154" s="176" t="e">
        <f>JUNI!T153</f>
        <v>#REF!</v>
      </c>
      <c r="E154" s="120">
        <f>JUNI!U153</f>
        <v>0</v>
      </c>
      <c r="F154" s="123">
        <f>JUNI!V153</f>
        <v>0</v>
      </c>
      <c r="G154" s="123">
        <f>JUNI!W153</f>
        <v>0</v>
      </c>
      <c r="H154" s="125">
        <f>JUNI!X153</f>
        <v>0</v>
      </c>
      <c r="I154" s="126" t="e">
        <f>JUNI!Y153</f>
        <v>#REF!</v>
      </c>
      <c r="J154" s="222" t="b">
        <f>IF(LEFT(JUNI!L153,1)="V",JUNI!R153+JUNI!U153)</f>
        <v>0</v>
      </c>
      <c r="K154" s="241">
        <f>JUNI!Z153</f>
        <v>0</v>
      </c>
      <c r="L154" s="242">
        <f>JUNI!AB153</f>
        <v>0</v>
      </c>
    </row>
    <row r="155" spans="1:12" ht="12.75" customHeight="1" x14ac:dyDescent="0.2">
      <c r="A155" s="717"/>
      <c r="B155" s="160">
        <f>JUNI!R154</f>
        <v>0</v>
      </c>
      <c r="C155" s="124">
        <f>JUNI!S154</f>
        <v>0</v>
      </c>
      <c r="D155" s="176" t="e">
        <f>JUNI!T154</f>
        <v>#REF!</v>
      </c>
      <c r="E155" s="120">
        <f>JUNI!U154</f>
        <v>0</v>
      </c>
      <c r="F155" s="123">
        <f>JUNI!V154</f>
        <v>0</v>
      </c>
      <c r="G155" s="123">
        <f>JUNI!W154</f>
        <v>0</v>
      </c>
      <c r="H155" s="125">
        <f>JUNI!X154</f>
        <v>0</v>
      </c>
      <c r="I155" s="126" t="e">
        <f>JUNI!Y154</f>
        <v>#REF!</v>
      </c>
      <c r="J155" s="222" t="b">
        <f>IF(LEFT(JUNI!L154,1)="V",JUNI!R154+JUNI!U154)</f>
        <v>0</v>
      </c>
      <c r="K155" s="241">
        <f>JUNI!Z154</f>
        <v>0</v>
      </c>
      <c r="L155" s="242">
        <f>JUNI!AB154</f>
        <v>0</v>
      </c>
    </row>
    <row r="156" spans="1:12" ht="13.5" customHeight="1" thickBot="1" x14ac:dyDescent="0.25">
      <c r="A156" s="718"/>
      <c r="B156" s="161">
        <f>JUNI!R155</f>
        <v>0</v>
      </c>
      <c r="C156" s="131">
        <f>JUNI!S155</f>
        <v>0</v>
      </c>
      <c r="D156" s="178" t="e">
        <f>JUNI!T155</f>
        <v>#REF!</v>
      </c>
      <c r="E156" s="127">
        <f>JUNI!U155</f>
        <v>0</v>
      </c>
      <c r="F156" s="130">
        <f>JUNI!V155</f>
        <v>0</v>
      </c>
      <c r="G156" s="130">
        <f>JUNI!W155</f>
        <v>0</v>
      </c>
      <c r="H156" s="132">
        <f>JUNI!X155</f>
        <v>0</v>
      </c>
      <c r="I156" s="133" t="e">
        <f>JUNI!Y155</f>
        <v>#REF!</v>
      </c>
      <c r="J156" s="224" t="b">
        <f>IF(LEFT(JUNI!L155,1)="V",JUNI!R155+JUNI!U155)</f>
        <v>0</v>
      </c>
      <c r="K156" s="243">
        <f>JUNI!Z155</f>
        <v>0</v>
      </c>
      <c r="L156" s="244">
        <f>JUNI!AB155</f>
        <v>0</v>
      </c>
    </row>
    <row r="157" spans="1:12" ht="13.5" thickBot="1" x14ac:dyDescent="0.25">
      <c r="A157" s="148"/>
      <c r="B157" s="233">
        <f>SUM(B$7:B$156)</f>
        <v>0</v>
      </c>
      <c r="C157" s="365">
        <f>SUM(C$7:C$156)</f>
        <v>0</v>
      </c>
      <c r="D157" s="321" t="e">
        <f>SUM(D$7:D$156)</f>
        <v>#REF!</v>
      </c>
      <c r="E157" s="233">
        <f>SUM(E$7:E$156)</f>
        <v>0</v>
      </c>
      <c r="F157" s="365">
        <f>SUM(F$7:F$156)</f>
        <v>0</v>
      </c>
      <c r="G157" s="149"/>
      <c r="H157" s="321">
        <f>SUM(H$7:H$156)</f>
        <v>0</v>
      </c>
      <c r="I157" s="325" t="e">
        <f>SUM(I$7:I$156)</f>
        <v>#REF!</v>
      </c>
      <c r="J157" s="233">
        <f>SUM(J$7:J$156)</f>
        <v>0</v>
      </c>
      <c r="K157" s="387">
        <f>SUM(K$7:K$156)</f>
        <v>0</v>
      </c>
      <c r="L157" s="387">
        <f>SUM(L$7:L$156)</f>
        <v>0</v>
      </c>
    </row>
    <row r="158" spans="1:12" x14ac:dyDescent="0.2">
      <c r="A158" s="148"/>
      <c r="B158" s="320" t="s">
        <v>75</v>
      </c>
      <c r="C158" s="364" t="s">
        <v>92</v>
      </c>
      <c r="D158" s="318" t="s">
        <v>78</v>
      </c>
      <c r="E158" s="320" t="s">
        <v>75</v>
      </c>
      <c r="F158" s="364" t="s">
        <v>92</v>
      </c>
      <c r="H158" s="323" t="s">
        <v>72</v>
      </c>
      <c r="I158" s="323" t="s">
        <v>78</v>
      </c>
      <c r="J158" s="318" t="s">
        <v>84</v>
      </c>
      <c r="K158" s="323" t="s">
        <v>85</v>
      </c>
      <c r="L158" s="326" t="s">
        <v>86</v>
      </c>
    </row>
    <row r="159" spans="1:12" x14ac:dyDescent="0.2">
      <c r="A159" s="148"/>
      <c r="B159" s="154" t="s">
        <v>76</v>
      </c>
      <c r="C159" s="363" t="s">
        <v>93</v>
      </c>
      <c r="E159" s="154" t="s">
        <v>77</v>
      </c>
      <c r="F159" s="363" t="s">
        <v>93</v>
      </c>
    </row>
    <row r="160" spans="1:12" x14ac:dyDescent="0.2">
      <c r="A160" s="148"/>
      <c r="K160" s="204">
        <f>K157+L157</f>
        <v>0</v>
      </c>
      <c r="L160" s="150" t="s">
        <v>87</v>
      </c>
    </row>
    <row r="162" spans="1:5" x14ac:dyDescent="0.2">
      <c r="A162" s="255" t="s">
        <v>89</v>
      </c>
      <c r="B162" s="256"/>
      <c r="C162" s="256"/>
      <c r="D162" s="256"/>
      <c r="E162" s="257"/>
    </row>
    <row r="163" spans="1:5" x14ac:dyDescent="0.2">
      <c r="A163" s="258" t="s">
        <v>90</v>
      </c>
      <c r="B163" s="697"/>
      <c r="C163" s="720"/>
      <c r="D163" s="720"/>
      <c r="E163" s="721"/>
    </row>
    <row r="164" spans="1:5" x14ac:dyDescent="0.2">
      <c r="A164" s="258"/>
      <c r="B164" s="259"/>
      <c r="C164" s="259"/>
      <c r="D164" s="259"/>
      <c r="E164" s="260"/>
    </row>
    <row r="165" spans="1:5" x14ac:dyDescent="0.2">
      <c r="A165" s="258"/>
      <c r="B165" s="261"/>
      <c r="C165" s="261"/>
      <c r="D165" s="261"/>
      <c r="E165" s="262"/>
    </row>
    <row r="166" spans="1:5" x14ac:dyDescent="0.2">
      <c r="A166" s="258"/>
      <c r="B166" s="261"/>
      <c r="C166" s="261"/>
      <c r="D166" s="261"/>
      <c r="E166" s="262"/>
    </row>
    <row r="167" spans="1:5" x14ac:dyDescent="0.2">
      <c r="A167" s="76"/>
      <c r="B167" s="77"/>
      <c r="C167" s="77"/>
      <c r="D167" s="77"/>
      <c r="E167" s="263"/>
    </row>
  </sheetData>
  <sheetProtection selectLockedCells="1"/>
  <mergeCells count="36">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B163:E163"/>
    <mergeCell ref="E5:I5"/>
    <mergeCell ref="K5:L5"/>
    <mergeCell ref="I2:K2"/>
    <mergeCell ref="I3:K3"/>
    <mergeCell ref="B5:D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Blad20"/>
  <dimension ref="A1:X172"/>
  <sheetViews>
    <sheetView showZeros="0" workbookViewId="0">
      <selection activeCell="A7" sqref="A7:A161"/>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9" width="9.140625" style="82"/>
    <col min="10" max="10" width="9.42578125" style="82" bestFit="1" customWidth="1"/>
    <col min="11"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22" t="s">
        <v>16</v>
      </c>
      <c r="C5" s="705"/>
      <c r="D5" s="723"/>
      <c r="E5" s="724" t="s">
        <v>17</v>
      </c>
      <c r="F5" s="708"/>
      <c r="G5" s="708"/>
      <c r="H5" s="708"/>
      <c r="I5" s="709"/>
      <c r="J5" s="233"/>
      <c r="K5" s="695" t="s">
        <v>83</v>
      </c>
      <c r="L5" s="696"/>
    </row>
    <row r="6" spans="1:24" ht="77.25" customHeight="1" thickBot="1" x14ac:dyDescent="0.25">
      <c r="A6" s="62" t="s">
        <v>3</v>
      </c>
      <c r="B6" s="353" t="s">
        <v>9</v>
      </c>
      <c r="C6" s="354" t="s">
        <v>73</v>
      </c>
      <c r="D6" s="355" t="s">
        <v>10</v>
      </c>
      <c r="E6" s="342" t="s">
        <v>9</v>
      </c>
      <c r="F6" s="253" t="s">
        <v>73</v>
      </c>
      <c r="G6" s="253" t="s">
        <v>71</v>
      </c>
      <c r="H6" s="253" t="s">
        <v>70</v>
      </c>
      <c r="I6" s="253" t="s">
        <v>10</v>
      </c>
      <c r="J6" s="220" t="s">
        <v>82</v>
      </c>
      <c r="K6" s="317" t="s">
        <v>81</v>
      </c>
      <c r="L6" s="316" t="s">
        <v>80</v>
      </c>
    </row>
    <row r="7" spans="1:24" ht="12.75" customHeight="1" x14ac:dyDescent="0.2">
      <c r="A7" s="716">
        <f>JULI!B6</f>
        <v>42916</v>
      </c>
      <c r="B7" s="159">
        <f>JULI!R6</f>
        <v>0</v>
      </c>
      <c r="C7" s="117">
        <f>JULI!S6</f>
        <v>0</v>
      </c>
      <c r="D7" s="175">
        <f>JULI!T6</f>
        <v>0</v>
      </c>
      <c r="E7" s="113">
        <f>JULI!U6</f>
        <v>0</v>
      </c>
      <c r="F7" s="116">
        <f>JULI!V6</f>
        <v>0</v>
      </c>
      <c r="G7" s="116">
        <f>JULI!W6</f>
        <v>0</v>
      </c>
      <c r="H7" s="118">
        <f>JULI!X6</f>
        <v>0</v>
      </c>
      <c r="I7" s="119">
        <f>JULI!Y6</f>
        <v>0</v>
      </c>
      <c r="J7" s="221" t="b">
        <f>IF(LEFT(JULI!L6,1)="V",JULI!R6+JULI!U6)</f>
        <v>0</v>
      </c>
      <c r="K7" s="239">
        <f>JULI!Z6</f>
        <v>0</v>
      </c>
      <c r="L7" s="240">
        <f>JULI!AB6</f>
        <v>0</v>
      </c>
    </row>
    <row r="8" spans="1:24" ht="12.75" customHeight="1" x14ac:dyDescent="0.2">
      <c r="A8" s="717"/>
      <c r="B8" s="160">
        <f>JULI!R7</f>
        <v>0</v>
      </c>
      <c r="C8" s="124">
        <f>JULI!S7</f>
        <v>0</v>
      </c>
      <c r="D8" s="176">
        <f>JULI!T7</f>
        <v>0</v>
      </c>
      <c r="E8" s="120">
        <f>JULI!U7</f>
        <v>0</v>
      </c>
      <c r="F8" s="123">
        <f>JULI!V7</f>
        <v>0</v>
      </c>
      <c r="G8" s="123">
        <f>JULI!W7</f>
        <v>0</v>
      </c>
      <c r="H8" s="125">
        <f>JULI!X7</f>
        <v>0</v>
      </c>
      <c r="I8" s="126">
        <f>JULI!Y7</f>
        <v>0</v>
      </c>
      <c r="J8" s="222" t="b">
        <f>IF(LEFT(JULI!L7,1)="V",JULI!R7+JULI!U7)</f>
        <v>0</v>
      </c>
      <c r="K8" s="241">
        <f>JULI!Z7</f>
        <v>0</v>
      </c>
      <c r="L8" s="242">
        <f>JULI!AB7</f>
        <v>0</v>
      </c>
    </row>
    <row r="9" spans="1:24" ht="12.75" customHeight="1" x14ac:dyDescent="0.2">
      <c r="A9" s="717"/>
      <c r="B9" s="160">
        <f>JULI!R8</f>
        <v>0</v>
      </c>
      <c r="C9" s="124">
        <f>JULI!S8</f>
        <v>0</v>
      </c>
      <c r="D9" s="176">
        <f>JULI!T8</f>
        <v>0</v>
      </c>
      <c r="E9" s="120">
        <f>JULI!U8</f>
        <v>0</v>
      </c>
      <c r="F9" s="123">
        <f>JULI!V8</f>
        <v>0</v>
      </c>
      <c r="G9" s="123">
        <f>JULI!W8</f>
        <v>0</v>
      </c>
      <c r="H9" s="125">
        <f>JULI!X8</f>
        <v>0</v>
      </c>
      <c r="I9" s="126">
        <f>JULI!Y8</f>
        <v>0</v>
      </c>
      <c r="J9" s="222" t="b">
        <f>IF(LEFT(JULI!L8,1)="V",JULI!R8+JULI!U8)</f>
        <v>0</v>
      </c>
      <c r="K9" s="241">
        <f>JULI!Z8</f>
        <v>0</v>
      </c>
      <c r="L9" s="242">
        <f>JULI!AB8</f>
        <v>0</v>
      </c>
    </row>
    <row r="10" spans="1:24" ht="12.75" customHeight="1" x14ac:dyDescent="0.2">
      <c r="A10" s="717"/>
      <c r="B10" s="160">
        <f>JULI!R9</f>
        <v>0</v>
      </c>
      <c r="C10" s="124">
        <f>JULI!S9</f>
        <v>0</v>
      </c>
      <c r="D10" s="176">
        <f>JULI!T9</f>
        <v>0</v>
      </c>
      <c r="E10" s="120">
        <f>JULI!U9</f>
        <v>0</v>
      </c>
      <c r="F10" s="123">
        <f>JULI!V9</f>
        <v>0</v>
      </c>
      <c r="G10" s="123">
        <f>JULI!W9</f>
        <v>0</v>
      </c>
      <c r="H10" s="125">
        <f>JULI!X9</f>
        <v>0</v>
      </c>
      <c r="I10" s="126">
        <f>JULI!Y9</f>
        <v>0</v>
      </c>
      <c r="J10" s="222" t="b">
        <f>IF(LEFT(JULI!L9,1)="V",JULI!R9+JULI!U9)</f>
        <v>0</v>
      </c>
      <c r="K10" s="241">
        <f>JULI!Z9</f>
        <v>0</v>
      </c>
      <c r="L10" s="242">
        <f>JULI!AB9</f>
        <v>0</v>
      </c>
    </row>
    <row r="11" spans="1:24" ht="13.5" customHeight="1" thickBot="1" x14ac:dyDescent="0.25">
      <c r="A11" s="718"/>
      <c r="B11" s="168">
        <f>JULI!R10</f>
        <v>0</v>
      </c>
      <c r="C11" s="145">
        <f>JULI!S10</f>
        <v>0</v>
      </c>
      <c r="D11" s="177">
        <f>JULI!T10</f>
        <v>0</v>
      </c>
      <c r="E11" s="141">
        <f>JULI!U10</f>
        <v>0</v>
      </c>
      <c r="F11" s="144">
        <f>JULI!V10</f>
        <v>0</v>
      </c>
      <c r="G11" s="144">
        <f>JULI!W10</f>
        <v>0</v>
      </c>
      <c r="H11" s="146">
        <f>JULI!X10</f>
        <v>0</v>
      </c>
      <c r="I11" s="147">
        <f>JULI!Y10</f>
        <v>0</v>
      </c>
      <c r="J11" s="223" t="b">
        <f>IF(LEFT(JULI!L10,1)="V",JULI!R10+JULI!U10)</f>
        <v>0</v>
      </c>
      <c r="K11" s="243">
        <f>JULI!Z10</f>
        <v>0</v>
      </c>
      <c r="L11" s="244">
        <f>JULI!AB10</f>
        <v>0</v>
      </c>
    </row>
    <row r="12" spans="1:24" ht="12.75" customHeight="1" x14ac:dyDescent="0.2">
      <c r="A12" s="716">
        <f>JULI!B11</f>
        <v>42917</v>
      </c>
      <c r="B12" s="159">
        <f>JULI!R11</f>
        <v>0</v>
      </c>
      <c r="C12" s="117">
        <f>JULI!S11</f>
        <v>0</v>
      </c>
      <c r="D12" s="175">
        <f>JULI!T11</f>
        <v>0</v>
      </c>
      <c r="E12" s="113">
        <f>JULI!U11</f>
        <v>0</v>
      </c>
      <c r="F12" s="116">
        <f>JULI!V11</f>
        <v>0</v>
      </c>
      <c r="G12" s="116">
        <f>JULI!W11</f>
        <v>0</v>
      </c>
      <c r="H12" s="118">
        <f>JULI!X11</f>
        <v>0</v>
      </c>
      <c r="I12" s="119">
        <f>JULI!Y11</f>
        <v>0</v>
      </c>
      <c r="J12" s="221" t="b">
        <f>IF(LEFT(JULI!L11,1)="V",JULI!R11+JULI!U11)</f>
        <v>0</v>
      </c>
      <c r="K12" s="247">
        <f>JULI!Z11</f>
        <v>0</v>
      </c>
      <c r="L12" s="248">
        <f>JULI!AB11</f>
        <v>0</v>
      </c>
    </row>
    <row r="13" spans="1:24" ht="12.75" customHeight="1" x14ac:dyDescent="0.2">
      <c r="A13" s="717"/>
      <c r="B13" s="160">
        <f>JULI!R12</f>
        <v>0</v>
      </c>
      <c r="C13" s="124">
        <f>JULI!S12</f>
        <v>0</v>
      </c>
      <c r="D13" s="176">
        <f>JULI!T12</f>
        <v>0</v>
      </c>
      <c r="E13" s="120">
        <f>JULI!U12</f>
        <v>0</v>
      </c>
      <c r="F13" s="123">
        <f>JULI!V12</f>
        <v>0</v>
      </c>
      <c r="G13" s="123">
        <f>JULI!W12</f>
        <v>0</v>
      </c>
      <c r="H13" s="125">
        <f>JULI!X12</f>
        <v>0</v>
      </c>
      <c r="I13" s="126">
        <f>JULI!Y12</f>
        <v>0</v>
      </c>
      <c r="J13" s="222" t="b">
        <f>IF(LEFT(JULI!L12,1)="V",JULI!R12+JULI!U12)</f>
        <v>0</v>
      </c>
      <c r="K13" s="241">
        <f>JULI!Z12</f>
        <v>0</v>
      </c>
      <c r="L13" s="242">
        <f>JULI!AB12</f>
        <v>0</v>
      </c>
    </row>
    <row r="14" spans="1:24" ht="12.75" customHeight="1" x14ac:dyDescent="0.2">
      <c r="A14" s="717"/>
      <c r="B14" s="160">
        <f>JULI!R13</f>
        <v>0</v>
      </c>
      <c r="C14" s="124">
        <f>JULI!S13</f>
        <v>0</v>
      </c>
      <c r="D14" s="176">
        <f>JULI!T13</f>
        <v>0</v>
      </c>
      <c r="E14" s="120">
        <f>JULI!U13</f>
        <v>0</v>
      </c>
      <c r="F14" s="123">
        <f>JULI!V13</f>
        <v>0</v>
      </c>
      <c r="G14" s="123">
        <f>JULI!W13</f>
        <v>0</v>
      </c>
      <c r="H14" s="125">
        <f>JULI!X13</f>
        <v>0</v>
      </c>
      <c r="I14" s="126">
        <f>JULI!Y13</f>
        <v>0</v>
      </c>
      <c r="J14" s="222" t="b">
        <f>IF(LEFT(JULI!L13,1)="V",JULI!R13+JULI!U13)</f>
        <v>0</v>
      </c>
      <c r="K14" s="241">
        <f>JULI!Z13</f>
        <v>0</v>
      </c>
      <c r="L14" s="242">
        <f>JULI!AB13</f>
        <v>0</v>
      </c>
    </row>
    <row r="15" spans="1:24" ht="12.75" customHeight="1" x14ac:dyDescent="0.2">
      <c r="A15" s="717"/>
      <c r="B15" s="160">
        <f>JULI!R14</f>
        <v>0</v>
      </c>
      <c r="C15" s="124">
        <f>JULI!S14</f>
        <v>0</v>
      </c>
      <c r="D15" s="176">
        <f>JULI!T14</f>
        <v>0</v>
      </c>
      <c r="E15" s="120">
        <f>JULI!U14</f>
        <v>0</v>
      </c>
      <c r="F15" s="123">
        <f>JULI!V14</f>
        <v>0</v>
      </c>
      <c r="G15" s="123">
        <f>JULI!W14</f>
        <v>0</v>
      </c>
      <c r="H15" s="125">
        <f>JULI!X14</f>
        <v>0</v>
      </c>
      <c r="I15" s="126">
        <f>JULI!Y14</f>
        <v>0</v>
      </c>
      <c r="J15" s="222" t="b">
        <f>IF(LEFT(JULI!L14,1)="V",JULI!R14+JULI!U14)</f>
        <v>0</v>
      </c>
      <c r="K15" s="241">
        <f>JULI!Z14</f>
        <v>0</v>
      </c>
      <c r="L15" s="242">
        <f>JULI!AB14</f>
        <v>0</v>
      </c>
    </row>
    <row r="16" spans="1:24" ht="13.5" customHeight="1" thickBot="1" x14ac:dyDescent="0.25">
      <c r="A16" s="718"/>
      <c r="B16" s="161">
        <f>JULI!R15</f>
        <v>0</v>
      </c>
      <c r="C16" s="131">
        <f>JULI!S15</f>
        <v>0</v>
      </c>
      <c r="D16" s="178">
        <f>JULI!T15</f>
        <v>0</v>
      </c>
      <c r="E16" s="127">
        <f>JULI!U15</f>
        <v>0</v>
      </c>
      <c r="F16" s="130">
        <f>JULI!V15</f>
        <v>0</v>
      </c>
      <c r="G16" s="130">
        <f>JULI!W15</f>
        <v>0</v>
      </c>
      <c r="H16" s="132">
        <f>JULI!X15</f>
        <v>0</v>
      </c>
      <c r="I16" s="133">
        <f>JULI!Y15</f>
        <v>0</v>
      </c>
      <c r="J16" s="224" t="b">
        <f>IF(LEFT(JULI!L15,1)="V",JULI!R15+JULI!U15)</f>
        <v>0</v>
      </c>
      <c r="K16" s="245">
        <f>JULI!Z15</f>
        <v>0</v>
      </c>
      <c r="L16" s="246">
        <f>JULI!AB15</f>
        <v>0</v>
      </c>
    </row>
    <row r="17" spans="1:12" ht="12.75" customHeight="1" x14ac:dyDescent="0.2">
      <c r="A17" s="716">
        <f>JULI!B16</f>
        <v>42918</v>
      </c>
      <c r="B17" s="169">
        <f>JULI!R16</f>
        <v>0</v>
      </c>
      <c r="C17" s="138">
        <f>JULI!S16</f>
        <v>0</v>
      </c>
      <c r="D17" s="179">
        <f>JULI!T16</f>
        <v>0</v>
      </c>
      <c r="E17" s="134">
        <f>JULI!U16</f>
        <v>0</v>
      </c>
      <c r="F17" s="137">
        <f>JULI!V16</f>
        <v>0</v>
      </c>
      <c r="G17" s="137">
        <f>JULI!W16</f>
        <v>0</v>
      </c>
      <c r="H17" s="139">
        <f>JULI!X16</f>
        <v>0</v>
      </c>
      <c r="I17" s="140">
        <f>JULI!Y16</f>
        <v>0</v>
      </c>
      <c r="J17" s="225" t="b">
        <f>IF(LEFT(JULI!L16,1)="V",JULI!R16+JULI!U16)</f>
        <v>0</v>
      </c>
      <c r="K17" s="239">
        <f>JULI!Z16</f>
        <v>0</v>
      </c>
      <c r="L17" s="240">
        <f>JULI!AB16</f>
        <v>0</v>
      </c>
    </row>
    <row r="18" spans="1:12" ht="12.75" customHeight="1" x14ac:dyDescent="0.2">
      <c r="A18" s="717"/>
      <c r="B18" s="160">
        <f>JULI!R17</f>
        <v>0</v>
      </c>
      <c r="C18" s="124">
        <f>JULI!S17</f>
        <v>0</v>
      </c>
      <c r="D18" s="176">
        <f>JULI!T17</f>
        <v>0</v>
      </c>
      <c r="E18" s="120">
        <f>JULI!U17</f>
        <v>0</v>
      </c>
      <c r="F18" s="123">
        <f>JULI!V17</f>
        <v>0</v>
      </c>
      <c r="G18" s="123">
        <f>JULI!W17</f>
        <v>0</v>
      </c>
      <c r="H18" s="125">
        <f>JULI!X17</f>
        <v>0</v>
      </c>
      <c r="I18" s="126">
        <f>JULI!Y17</f>
        <v>0</v>
      </c>
      <c r="J18" s="222" t="b">
        <f>IF(LEFT(JULI!L17,1)="V",JULI!R17+JULI!U17)</f>
        <v>0</v>
      </c>
      <c r="K18" s="241">
        <f>JULI!Z17</f>
        <v>0</v>
      </c>
      <c r="L18" s="242">
        <f>JULI!AB17</f>
        <v>0</v>
      </c>
    </row>
    <row r="19" spans="1:12" ht="12.75" customHeight="1" x14ac:dyDescent="0.2">
      <c r="A19" s="717"/>
      <c r="B19" s="160">
        <f>JULI!R18</f>
        <v>0</v>
      </c>
      <c r="C19" s="124">
        <f>JULI!S18</f>
        <v>0</v>
      </c>
      <c r="D19" s="176">
        <f>JULI!T18</f>
        <v>0</v>
      </c>
      <c r="E19" s="120">
        <f>JULI!U18</f>
        <v>0</v>
      </c>
      <c r="F19" s="123">
        <f>JULI!V18</f>
        <v>0</v>
      </c>
      <c r="G19" s="123">
        <f>JULI!W18</f>
        <v>0</v>
      </c>
      <c r="H19" s="125">
        <f>JULI!X18</f>
        <v>0</v>
      </c>
      <c r="I19" s="126">
        <f>JULI!Y18</f>
        <v>0</v>
      </c>
      <c r="J19" s="222" t="b">
        <f>IF(LEFT(JULI!L18,1)="V",JULI!R18+JULI!U18)</f>
        <v>0</v>
      </c>
      <c r="K19" s="241">
        <f>JULI!Z18</f>
        <v>0</v>
      </c>
      <c r="L19" s="242">
        <f>JULI!AB18</f>
        <v>0</v>
      </c>
    </row>
    <row r="20" spans="1:12" ht="12.75" customHeight="1" x14ac:dyDescent="0.2">
      <c r="A20" s="717"/>
      <c r="B20" s="160">
        <f>JULI!R19</f>
        <v>0</v>
      </c>
      <c r="C20" s="124">
        <f>JULI!S19</f>
        <v>0</v>
      </c>
      <c r="D20" s="176">
        <f>JULI!T19</f>
        <v>0</v>
      </c>
      <c r="E20" s="120">
        <f>JULI!U19</f>
        <v>0</v>
      </c>
      <c r="F20" s="123">
        <f>JULI!V19</f>
        <v>0</v>
      </c>
      <c r="G20" s="123">
        <f>JULI!W19</f>
        <v>0</v>
      </c>
      <c r="H20" s="125">
        <f>JULI!X19</f>
        <v>0</v>
      </c>
      <c r="I20" s="126">
        <f>JULI!Y19</f>
        <v>0</v>
      </c>
      <c r="J20" s="222" t="b">
        <f>IF(LEFT(JULI!L19,1)="V",JULI!R19+JULI!U19)</f>
        <v>0</v>
      </c>
      <c r="K20" s="241">
        <f>JULI!Z19</f>
        <v>0</v>
      </c>
      <c r="L20" s="242">
        <f>JULI!AB19</f>
        <v>0</v>
      </c>
    </row>
    <row r="21" spans="1:12" ht="13.5" customHeight="1" thickBot="1" x14ac:dyDescent="0.25">
      <c r="A21" s="718"/>
      <c r="B21" s="168">
        <f>JULI!R20</f>
        <v>0</v>
      </c>
      <c r="C21" s="145">
        <f>JULI!S20</f>
        <v>0</v>
      </c>
      <c r="D21" s="177">
        <f>JULI!T20</f>
        <v>0</v>
      </c>
      <c r="E21" s="141">
        <f>JULI!U20</f>
        <v>0</v>
      </c>
      <c r="F21" s="144">
        <f>JULI!V20</f>
        <v>0</v>
      </c>
      <c r="G21" s="144">
        <f>JULI!W20</f>
        <v>0</v>
      </c>
      <c r="H21" s="146">
        <f>JULI!X20</f>
        <v>0</v>
      </c>
      <c r="I21" s="147">
        <f>JULI!Y20</f>
        <v>0</v>
      </c>
      <c r="J21" s="223" t="b">
        <f>IF(LEFT(JULI!L20,1)="V",JULI!R20+JULI!U20)</f>
        <v>0</v>
      </c>
      <c r="K21" s="243">
        <f>JULI!Z20</f>
        <v>0</v>
      </c>
      <c r="L21" s="244">
        <f>JULI!AB20</f>
        <v>0</v>
      </c>
    </row>
    <row r="22" spans="1:12" ht="12.75" customHeight="1" x14ac:dyDescent="0.2">
      <c r="A22" s="716">
        <f>JULI!B21</f>
        <v>42919</v>
      </c>
      <c r="B22" s="159">
        <f>JULI!R21</f>
        <v>0</v>
      </c>
      <c r="C22" s="117">
        <f>JULI!S21</f>
        <v>0</v>
      </c>
      <c r="D22" s="175">
        <f>JULI!T21</f>
        <v>0</v>
      </c>
      <c r="E22" s="113">
        <f>JULI!U21</f>
        <v>0</v>
      </c>
      <c r="F22" s="116">
        <f>JULI!V21</f>
        <v>0</v>
      </c>
      <c r="G22" s="116">
        <f>JULI!W21</f>
        <v>0</v>
      </c>
      <c r="H22" s="118">
        <f>JULI!X21</f>
        <v>0</v>
      </c>
      <c r="I22" s="119">
        <f>JULI!Y21</f>
        <v>0</v>
      </c>
      <c r="J22" s="221" t="b">
        <f>IF(LEFT(JULI!L21,1)="V",JULI!R21+JULI!U21)</f>
        <v>0</v>
      </c>
      <c r="K22" s="247">
        <f>JULI!Z21</f>
        <v>0</v>
      </c>
      <c r="L22" s="248">
        <f>JULI!AB21</f>
        <v>0</v>
      </c>
    </row>
    <row r="23" spans="1:12" ht="12.75" customHeight="1" x14ac:dyDescent="0.2">
      <c r="A23" s="717"/>
      <c r="B23" s="160">
        <f>JULI!R22</f>
        <v>0</v>
      </c>
      <c r="C23" s="124">
        <f>JULI!S22</f>
        <v>0</v>
      </c>
      <c r="D23" s="176">
        <f>JULI!T22</f>
        <v>0</v>
      </c>
      <c r="E23" s="120">
        <f>JULI!U22</f>
        <v>0</v>
      </c>
      <c r="F23" s="123">
        <f>JULI!V22</f>
        <v>0</v>
      </c>
      <c r="G23" s="123">
        <f>JULI!W22</f>
        <v>0</v>
      </c>
      <c r="H23" s="125">
        <f>JULI!X22</f>
        <v>0</v>
      </c>
      <c r="I23" s="126">
        <f>JULI!Y22</f>
        <v>0</v>
      </c>
      <c r="J23" s="222" t="b">
        <f>IF(LEFT(JULI!L22,1)="V",JULI!R22+JULI!U22)</f>
        <v>0</v>
      </c>
      <c r="K23" s="241">
        <f>JULI!Z22</f>
        <v>0</v>
      </c>
      <c r="L23" s="242">
        <f>JULI!AB22</f>
        <v>0</v>
      </c>
    </row>
    <row r="24" spans="1:12" ht="12.75" customHeight="1" x14ac:dyDescent="0.2">
      <c r="A24" s="717"/>
      <c r="B24" s="160">
        <f>JULI!R23</f>
        <v>0</v>
      </c>
      <c r="C24" s="124">
        <f>JULI!S23</f>
        <v>0</v>
      </c>
      <c r="D24" s="176">
        <f>JULI!T23</f>
        <v>0</v>
      </c>
      <c r="E24" s="120">
        <f>JULI!U23</f>
        <v>0</v>
      </c>
      <c r="F24" s="123">
        <f>JULI!V23</f>
        <v>0</v>
      </c>
      <c r="G24" s="123">
        <f>JULI!W23</f>
        <v>0</v>
      </c>
      <c r="H24" s="125">
        <f>JULI!X23</f>
        <v>0</v>
      </c>
      <c r="I24" s="126">
        <f>JULI!Y23</f>
        <v>0</v>
      </c>
      <c r="J24" s="222" t="b">
        <f>IF(LEFT(JULI!L23,1)="V",JULI!R23+JULI!U23)</f>
        <v>0</v>
      </c>
      <c r="K24" s="241">
        <f>JULI!Z23</f>
        <v>0</v>
      </c>
      <c r="L24" s="242">
        <f>JULI!AB23</f>
        <v>0</v>
      </c>
    </row>
    <row r="25" spans="1:12" ht="12.75" customHeight="1" x14ac:dyDescent="0.2">
      <c r="A25" s="717"/>
      <c r="B25" s="160">
        <f>JULI!R24</f>
        <v>0</v>
      </c>
      <c r="C25" s="124">
        <f>JULI!S24</f>
        <v>0</v>
      </c>
      <c r="D25" s="176">
        <f>JULI!T24</f>
        <v>0</v>
      </c>
      <c r="E25" s="120">
        <f>JULI!U24</f>
        <v>0</v>
      </c>
      <c r="F25" s="123">
        <f>JULI!V24</f>
        <v>0</v>
      </c>
      <c r="G25" s="123">
        <f>JULI!W24</f>
        <v>0</v>
      </c>
      <c r="H25" s="125">
        <f>JULI!X24</f>
        <v>0</v>
      </c>
      <c r="I25" s="126">
        <f>JULI!Y24</f>
        <v>0</v>
      </c>
      <c r="J25" s="222" t="b">
        <f>IF(LEFT(JULI!L24,1)="V",JULI!R24+JULI!U24)</f>
        <v>0</v>
      </c>
      <c r="K25" s="241">
        <f>JULI!Z24</f>
        <v>0</v>
      </c>
      <c r="L25" s="242">
        <f>JULI!AB24</f>
        <v>0</v>
      </c>
    </row>
    <row r="26" spans="1:12" ht="13.5" customHeight="1" thickBot="1" x14ac:dyDescent="0.25">
      <c r="A26" s="718"/>
      <c r="B26" s="161">
        <f>JULI!R25</f>
        <v>0</v>
      </c>
      <c r="C26" s="131">
        <f>JULI!S25</f>
        <v>0</v>
      </c>
      <c r="D26" s="178">
        <f>JULI!T25</f>
        <v>0</v>
      </c>
      <c r="E26" s="127">
        <f>JULI!U25</f>
        <v>0</v>
      </c>
      <c r="F26" s="130">
        <f>JULI!V25</f>
        <v>0</v>
      </c>
      <c r="G26" s="130">
        <f>JULI!W25</f>
        <v>0</v>
      </c>
      <c r="H26" s="132">
        <f>JULI!X25</f>
        <v>0</v>
      </c>
      <c r="I26" s="133">
        <f>JULI!Y25</f>
        <v>0</v>
      </c>
      <c r="J26" s="224" t="b">
        <f>IF(LEFT(JULI!L25,1)="V",JULI!R25+JULI!U25)</f>
        <v>0</v>
      </c>
      <c r="K26" s="245">
        <f>JULI!Z25</f>
        <v>0</v>
      </c>
      <c r="L26" s="246">
        <f>JULI!AB25</f>
        <v>0</v>
      </c>
    </row>
    <row r="27" spans="1:12" ht="12.75" customHeight="1" x14ac:dyDescent="0.2">
      <c r="A27" s="716">
        <f>JULI!B26</f>
        <v>42920</v>
      </c>
      <c r="B27" s="169">
        <f>JULI!R26</f>
        <v>0</v>
      </c>
      <c r="C27" s="138">
        <f>JULI!S26</f>
        <v>0</v>
      </c>
      <c r="D27" s="179">
        <f>JULI!T26</f>
        <v>0</v>
      </c>
      <c r="E27" s="134">
        <f>JULI!U26</f>
        <v>0</v>
      </c>
      <c r="F27" s="137">
        <f>JULI!V26</f>
        <v>0</v>
      </c>
      <c r="G27" s="137">
        <f>JULI!W26</f>
        <v>0</v>
      </c>
      <c r="H27" s="139">
        <f>JULI!X26</f>
        <v>0</v>
      </c>
      <c r="I27" s="140">
        <f>JULI!Y26</f>
        <v>0</v>
      </c>
      <c r="J27" s="225" t="b">
        <f>IF(LEFT(JULI!L26,1)="V",JULI!R26+JULI!U26)</f>
        <v>0</v>
      </c>
      <c r="K27" s="239">
        <f>JULI!Z26</f>
        <v>0</v>
      </c>
      <c r="L27" s="240">
        <f>JULI!AB26</f>
        <v>0</v>
      </c>
    </row>
    <row r="28" spans="1:12" ht="12.75" customHeight="1" x14ac:dyDescent="0.2">
      <c r="A28" s="717"/>
      <c r="B28" s="160">
        <f>JULI!R27</f>
        <v>0</v>
      </c>
      <c r="C28" s="124">
        <f>JULI!S27</f>
        <v>0</v>
      </c>
      <c r="D28" s="176">
        <f>JULI!T27</f>
        <v>0</v>
      </c>
      <c r="E28" s="120">
        <f>JULI!U27</f>
        <v>0</v>
      </c>
      <c r="F28" s="123">
        <f>JULI!V27</f>
        <v>0</v>
      </c>
      <c r="G28" s="123">
        <f>JULI!W27</f>
        <v>0</v>
      </c>
      <c r="H28" s="125">
        <f>JULI!X27</f>
        <v>0</v>
      </c>
      <c r="I28" s="126">
        <f>JULI!Y27</f>
        <v>0</v>
      </c>
      <c r="J28" s="222" t="b">
        <f>IF(LEFT(JULI!L27,1)="V",JULI!R27+JULI!U27)</f>
        <v>0</v>
      </c>
      <c r="K28" s="241">
        <f>JULI!Z27</f>
        <v>0</v>
      </c>
      <c r="L28" s="242">
        <f>JULI!AB27</f>
        <v>0</v>
      </c>
    </row>
    <row r="29" spans="1:12" ht="12.75" customHeight="1" x14ac:dyDescent="0.2">
      <c r="A29" s="717"/>
      <c r="B29" s="160">
        <f>JULI!R28</f>
        <v>0</v>
      </c>
      <c r="C29" s="124">
        <f>JULI!S28</f>
        <v>0</v>
      </c>
      <c r="D29" s="176">
        <f>JULI!T28</f>
        <v>0</v>
      </c>
      <c r="E29" s="120">
        <f>JULI!U28</f>
        <v>0</v>
      </c>
      <c r="F29" s="123">
        <f>JULI!V28</f>
        <v>0</v>
      </c>
      <c r="G29" s="123">
        <f>JULI!W28</f>
        <v>0</v>
      </c>
      <c r="H29" s="125">
        <f>JULI!X28</f>
        <v>0</v>
      </c>
      <c r="I29" s="126">
        <f>JULI!Y28</f>
        <v>0</v>
      </c>
      <c r="J29" s="222" t="b">
        <f>IF(LEFT(JULI!L28,1)="V",JULI!R28+JULI!U28)</f>
        <v>0</v>
      </c>
      <c r="K29" s="241">
        <f>JULI!Z28</f>
        <v>0</v>
      </c>
      <c r="L29" s="242">
        <f>JULI!AB28</f>
        <v>0</v>
      </c>
    </row>
    <row r="30" spans="1:12" ht="12.75" customHeight="1" x14ac:dyDescent="0.2">
      <c r="A30" s="717"/>
      <c r="B30" s="160">
        <f>JULI!R29</f>
        <v>0</v>
      </c>
      <c r="C30" s="124">
        <f>JULI!S29</f>
        <v>0</v>
      </c>
      <c r="D30" s="176">
        <f>JULI!T29</f>
        <v>0</v>
      </c>
      <c r="E30" s="120">
        <f>JULI!U29</f>
        <v>0</v>
      </c>
      <c r="F30" s="123">
        <f>JULI!V29</f>
        <v>0</v>
      </c>
      <c r="G30" s="123">
        <f>JULI!W29</f>
        <v>0</v>
      </c>
      <c r="H30" s="125">
        <f>JULI!X29</f>
        <v>0</v>
      </c>
      <c r="I30" s="126">
        <f>JULI!Y29</f>
        <v>0</v>
      </c>
      <c r="J30" s="222" t="b">
        <f>IF(LEFT(JULI!L29,1)="V",JULI!R29+JULI!U29)</f>
        <v>0</v>
      </c>
      <c r="K30" s="241">
        <f>JULI!Z29</f>
        <v>0</v>
      </c>
      <c r="L30" s="242">
        <f>JULI!AB29</f>
        <v>0</v>
      </c>
    </row>
    <row r="31" spans="1:12" ht="13.5" customHeight="1" thickBot="1" x14ac:dyDescent="0.25">
      <c r="A31" s="718"/>
      <c r="B31" s="168">
        <f>JULI!R30</f>
        <v>0</v>
      </c>
      <c r="C31" s="145">
        <f>JULI!S30</f>
        <v>0</v>
      </c>
      <c r="D31" s="177">
        <f>JULI!T30</f>
        <v>0</v>
      </c>
      <c r="E31" s="141">
        <f>JULI!U30</f>
        <v>0</v>
      </c>
      <c r="F31" s="144">
        <f>JULI!V30</f>
        <v>0</v>
      </c>
      <c r="G31" s="144">
        <f>JULI!W30</f>
        <v>0</v>
      </c>
      <c r="H31" s="146">
        <f>JULI!X30</f>
        <v>0</v>
      </c>
      <c r="I31" s="147">
        <f>JULI!Y30</f>
        <v>0</v>
      </c>
      <c r="J31" s="223" t="b">
        <f>IF(LEFT(JULI!L30,1)="V",JULI!R30+JULI!U30)</f>
        <v>0</v>
      </c>
      <c r="K31" s="243">
        <f>JULI!Z30</f>
        <v>0</v>
      </c>
      <c r="L31" s="244">
        <f>JULI!AB30</f>
        <v>0</v>
      </c>
    </row>
    <row r="32" spans="1:12" ht="12.75" customHeight="1" x14ac:dyDescent="0.2">
      <c r="A32" s="716">
        <f>JULI!B31</f>
        <v>42921</v>
      </c>
      <c r="B32" s="159">
        <f>JULI!R31</f>
        <v>0</v>
      </c>
      <c r="C32" s="117">
        <f>JULI!S31</f>
        <v>0</v>
      </c>
      <c r="D32" s="175">
        <f>JULI!T31</f>
        <v>0</v>
      </c>
      <c r="E32" s="113">
        <f>JULI!U31</f>
        <v>0</v>
      </c>
      <c r="F32" s="116">
        <f>JULI!V31</f>
        <v>0</v>
      </c>
      <c r="G32" s="116">
        <f>JULI!W31</f>
        <v>0</v>
      </c>
      <c r="H32" s="118">
        <f>JULI!X31</f>
        <v>0</v>
      </c>
      <c r="I32" s="119">
        <f>JULI!Y31</f>
        <v>0</v>
      </c>
      <c r="J32" s="221" t="b">
        <f>IF(LEFT(JULI!L31,1)="V",JULI!R31+JULI!U31)</f>
        <v>0</v>
      </c>
      <c r="K32" s="247">
        <f>JULI!Z31</f>
        <v>0</v>
      </c>
      <c r="L32" s="248">
        <f>JULI!AB31</f>
        <v>0</v>
      </c>
    </row>
    <row r="33" spans="1:12" ht="12.75" customHeight="1" x14ac:dyDescent="0.2">
      <c r="A33" s="717"/>
      <c r="B33" s="160">
        <f>JULI!R32</f>
        <v>0</v>
      </c>
      <c r="C33" s="124">
        <f>JULI!S32</f>
        <v>0</v>
      </c>
      <c r="D33" s="176">
        <f>JULI!T32</f>
        <v>0</v>
      </c>
      <c r="E33" s="120">
        <f>JULI!U32</f>
        <v>0</v>
      </c>
      <c r="F33" s="123">
        <f>JULI!V32</f>
        <v>0</v>
      </c>
      <c r="G33" s="123">
        <f>JULI!W32</f>
        <v>0</v>
      </c>
      <c r="H33" s="125">
        <f>JULI!X32</f>
        <v>0</v>
      </c>
      <c r="I33" s="126">
        <f>JULI!Y32</f>
        <v>0</v>
      </c>
      <c r="J33" s="222" t="b">
        <f>IF(LEFT(JULI!L32,1)="V",JULI!R32+JULI!U32)</f>
        <v>0</v>
      </c>
      <c r="K33" s="241">
        <f>JULI!Z32</f>
        <v>0</v>
      </c>
      <c r="L33" s="242">
        <f>JULI!AB32</f>
        <v>0</v>
      </c>
    </row>
    <row r="34" spans="1:12" ht="12.75" customHeight="1" x14ac:dyDescent="0.2">
      <c r="A34" s="717"/>
      <c r="B34" s="160">
        <f>JULI!R33</f>
        <v>0</v>
      </c>
      <c r="C34" s="124">
        <f>JULI!S33</f>
        <v>0</v>
      </c>
      <c r="D34" s="176">
        <f>JULI!T33</f>
        <v>0</v>
      </c>
      <c r="E34" s="120">
        <f>JULI!U33</f>
        <v>0</v>
      </c>
      <c r="F34" s="123">
        <f>JULI!V33</f>
        <v>0</v>
      </c>
      <c r="G34" s="123">
        <f>JULI!W33</f>
        <v>0</v>
      </c>
      <c r="H34" s="125">
        <f>JULI!X33</f>
        <v>0</v>
      </c>
      <c r="I34" s="126">
        <f>JULI!Y33</f>
        <v>0</v>
      </c>
      <c r="J34" s="222" t="b">
        <f>IF(LEFT(JULI!L33,1)="V",JULI!R33+JULI!U33)</f>
        <v>0</v>
      </c>
      <c r="K34" s="241">
        <f>JULI!Z33</f>
        <v>0</v>
      </c>
      <c r="L34" s="242">
        <f>JULI!AB33</f>
        <v>0</v>
      </c>
    </row>
    <row r="35" spans="1:12" ht="12.75" customHeight="1" x14ac:dyDescent="0.2">
      <c r="A35" s="717"/>
      <c r="B35" s="160">
        <f>JULI!R34</f>
        <v>0</v>
      </c>
      <c r="C35" s="124">
        <f>JULI!S34</f>
        <v>0</v>
      </c>
      <c r="D35" s="176">
        <f>JULI!T34</f>
        <v>0</v>
      </c>
      <c r="E35" s="120">
        <f>JULI!U34</f>
        <v>0</v>
      </c>
      <c r="F35" s="123">
        <f>JULI!V34</f>
        <v>0</v>
      </c>
      <c r="G35" s="123">
        <f>JULI!W34</f>
        <v>0</v>
      </c>
      <c r="H35" s="125">
        <f>JULI!X34</f>
        <v>0</v>
      </c>
      <c r="I35" s="126">
        <f>JULI!Y34</f>
        <v>0</v>
      </c>
      <c r="J35" s="222" t="b">
        <f>IF(LEFT(JULI!L34,1)="V",JULI!R34+JULI!U34)</f>
        <v>0</v>
      </c>
      <c r="K35" s="241">
        <f>JULI!Z34</f>
        <v>0</v>
      </c>
      <c r="L35" s="242">
        <f>JULI!AB34</f>
        <v>0</v>
      </c>
    </row>
    <row r="36" spans="1:12" ht="13.5" customHeight="1" thickBot="1" x14ac:dyDescent="0.25">
      <c r="A36" s="718"/>
      <c r="B36" s="161">
        <f>JULI!R35</f>
        <v>0</v>
      </c>
      <c r="C36" s="131">
        <f>JULI!S35</f>
        <v>0</v>
      </c>
      <c r="D36" s="178">
        <f>JULI!T35</f>
        <v>0</v>
      </c>
      <c r="E36" s="127">
        <f>JULI!U35</f>
        <v>0</v>
      </c>
      <c r="F36" s="130">
        <f>JULI!V35</f>
        <v>0</v>
      </c>
      <c r="G36" s="130">
        <f>JULI!W35</f>
        <v>0</v>
      </c>
      <c r="H36" s="132">
        <f>JULI!X35</f>
        <v>0</v>
      </c>
      <c r="I36" s="133">
        <f>JULI!Y35</f>
        <v>0</v>
      </c>
      <c r="J36" s="224" t="b">
        <f>IF(LEFT(JULI!L35,1)="V",JULI!R35+JULI!U35)</f>
        <v>0</v>
      </c>
      <c r="K36" s="245">
        <f>JULI!Z35</f>
        <v>0</v>
      </c>
      <c r="L36" s="246">
        <f>JULI!AB35</f>
        <v>0</v>
      </c>
    </row>
    <row r="37" spans="1:12" ht="12.75" customHeight="1" x14ac:dyDescent="0.2">
      <c r="A37" s="716">
        <f>JULI!B36</f>
        <v>42922</v>
      </c>
      <c r="B37" s="169">
        <f>JULI!R36</f>
        <v>0</v>
      </c>
      <c r="C37" s="138">
        <f>JULI!S36</f>
        <v>0</v>
      </c>
      <c r="D37" s="179">
        <f>JULI!T36</f>
        <v>0</v>
      </c>
      <c r="E37" s="134">
        <f>JULI!U36</f>
        <v>0</v>
      </c>
      <c r="F37" s="137">
        <f>JULI!V36</f>
        <v>0</v>
      </c>
      <c r="G37" s="137">
        <f>JULI!W36</f>
        <v>0</v>
      </c>
      <c r="H37" s="139">
        <f>JULI!X36</f>
        <v>0</v>
      </c>
      <c r="I37" s="140">
        <f>JULI!Y36</f>
        <v>0</v>
      </c>
      <c r="J37" s="225" t="b">
        <f>IF(LEFT(JULI!L36,1)="V",JULI!R36+JULI!U36)</f>
        <v>0</v>
      </c>
      <c r="K37" s="239">
        <f>JULI!Z36</f>
        <v>0</v>
      </c>
      <c r="L37" s="240">
        <f>JULI!AB36</f>
        <v>0</v>
      </c>
    </row>
    <row r="38" spans="1:12" ht="12.75" customHeight="1" x14ac:dyDescent="0.2">
      <c r="A38" s="717"/>
      <c r="B38" s="160">
        <f>JULI!R37</f>
        <v>0</v>
      </c>
      <c r="C38" s="124">
        <f>JULI!S37</f>
        <v>0</v>
      </c>
      <c r="D38" s="176">
        <f>JULI!T37</f>
        <v>0</v>
      </c>
      <c r="E38" s="120">
        <f>JULI!U37</f>
        <v>0</v>
      </c>
      <c r="F38" s="123">
        <f>JULI!V37</f>
        <v>0</v>
      </c>
      <c r="G38" s="123">
        <f>JULI!W37</f>
        <v>0</v>
      </c>
      <c r="H38" s="125">
        <f>JULI!X37</f>
        <v>0</v>
      </c>
      <c r="I38" s="126">
        <f>JULI!Y37</f>
        <v>0</v>
      </c>
      <c r="J38" s="222" t="b">
        <f>IF(LEFT(JULI!L37,1)="V",JULI!R37+JULI!U37)</f>
        <v>0</v>
      </c>
      <c r="K38" s="241">
        <f>JULI!Z37</f>
        <v>0</v>
      </c>
      <c r="L38" s="242">
        <f>JULI!AB37</f>
        <v>0</v>
      </c>
    </row>
    <row r="39" spans="1:12" ht="12.75" customHeight="1" x14ac:dyDescent="0.2">
      <c r="A39" s="717"/>
      <c r="B39" s="160">
        <f>JULI!R38</f>
        <v>0</v>
      </c>
      <c r="C39" s="124">
        <f>JULI!S38</f>
        <v>0</v>
      </c>
      <c r="D39" s="176">
        <f>JULI!T38</f>
        <v>0</v>
      </c>
      <c r="E39" s="120">
        <f>JULI!U38</f>
        <v>0</v>
      </c>
      <c r="F39" s="123">
        <f>JULI!V38</f>
        <v>0</v>
      </c>
      <c r="G39" s="123">
        <f>JULI!W38</f>
        <v>0</v>
      </c>
      <c r="H39" s="125">
        <f>JULI!X38</f>
        <v>0</v>
      </c>
      <c r="I39" s="126">
        <f>JULI!Y38</f>
        <v>0</v>
      </c>
      <c r="J39" s="222" t="b">
        <f>IF(LEFT(JULI!L38,1)="V",JULI!R38+JULI!U38)</f>
        <v>0</v>
      </c>
      <c r="K39" s="241">
        <f>JULI!Z38</f>
        <v>0</v>
      </c>
      <c r="L39" s="242">
        <f>JULI!AB38</f>
        <v>0</v>
      </c>
    </row>
    <row r="40" spans="1:12" ht="12.75" customHeight="1" x14ac:dyDescent="0.2">
      <c r="A40" s="717"/>
      <c r="B40" s="160">
        <f>JULI!R39</f>
        <v>0</v>
      </c>
      <c r="C40" s="124">
        <f>JULI!S39</f>
        <v>0</v>
      </c>
      <c r="D40" s="176">
        <f>JULI!T39</f>
        <v>0</v>
      </c>
      <c r="E40" s="120">
        <f>JULI!U39</f>
        <v>0</v>
      </c>
      <c r="F40" s="123">
        <f>JULI!V39</f>
        <v>0</v>
      </c>
      <c r="G40" s="123">
        <f>JULI!W39</f>
        <v>0</v>
      </c>
      <c r="H40" s="125">
        <f>JULI!X39</f>
        <v>0</v>
      </c>
      <c r="I40" s="126">
        <f>JULI!Y39</f>
        <v>0</v>
      </c>
      <c r="J40" s="222" t="b">
        <f>IF(LEFT(JULI!L39,1)="V",JULI!R39+JULI!U39)</f>
        <v>0</v>
      </c>
      <c r="K40" s="241">
        <f>JULI!Z39</f>
        <v>0</v>
      </c>
      <c r="L40" s="242">
        <f>JULI!AB39</f>
        <v>0</v>
      </c>
    </row>
    <row r="41" spans="1:12" ht="13.5" customHeight="1" thickBot="1" x14ac:dyDescent="0.25">
      <c r="A41" s="718"/>
      <c r="B41" s="168">
        <f>JULI!R40</f>
        <v>0</v>
      </c>
      <c r="C41" s="145">
        <f>JULI!S40</f>
        <v>0</v>
      </c>
      <c r="D41" s="177">
        <f>JULI!T40</f>
        <v>0</v>
      </c>
      <c r="E41" s="141">
        <f>JULI!U40</f>
        <v>0</v>
      </c>
      <c r="F41" s="144">
        <f>JULI!V40</f>
        <v>0</v>
      </c>
      <c r="G41" s="144">
        <f>JULI!W40</f>
        <v>0</v>
      </c>
      <c r="H41" s="146">
        <f>JULI!X40</f>
        <v>0</v>
      </c>
      <c r="I41" s="147">
        <f>JULI!Y40</f>
        <v>0</v>
      </c>
      <c r="J41" s="223" t="b">
        <f>IF(LEFT(JULI!L40,1)="V",JULI!R40+JULI!U40)</f>
        <v>0</v>
      </c>
      <c r="K41" s="243">
        <f>JULI!Z40</f>
        <v>0</v>
      </c>
      <c r="L41" s="244">
        <f>JULI!AB40</f>
        <v>0</v>
      </c>
    </row>
    <row r="42" spans="1:12" ht="12.75" customHeight="1" x14ac:dyDescent="0.2">
      <c r="A42" s="716">
        <f>JULI!B41</f>
        <v>42923</v>
      </c>
      <c r="B42" s="159">
        <f>JULI!R41</f>
        <v>0</v>
      </c>
      <c r="C42" s="117">
        <f>JULI!S41</f>
        <v>0</v>
      </c>
      <c r="D42" s="175">
        <f>JULI!T41</f>
        <v>0</v>
      </c>
      <c r="E42" s="113">
        <f>JULI!U41</f>
        <v>0</v>
      </c>
      <c r="F42" s="116">
        <f>JULI!V41</f>
        <v>0</v>
      </c>
      <c r="G42" s="116">
        <f>JULI!W41</f>
        <v>0</v>
      </c>
      <c r="H42" s="118">
        <f>JULI!X41</f>
        <v>0</v>
      </c>
      <c r="I42" s="119">
        <f>JULI!Y41</f>
        <v>0</v>
      </c>
      <c r="J42" s="221" t="b">
        <f>IF(LEFT(JULI!L41,1)="V",JULI!R41+JULI!U41)</f>
        <v>0</v>
      </c>
      <c r="K42" s="239">
        <f>JULI!Z41</f>
        <v>0</v>
      </c>
      <c r="L42" s="240">
        <f>JULI!AB41</f>
        <v>0</v>
      </c>
    </row>
    <row r="43" spans="1:12" ht="12.75" customHeight="1" x14ac:dyDescent="0.2">
      <c r="A43" s="717"/>
      <c r="B43" s="160">
        <f>JULI!R42</f>
        <v>0</v>
      </c>
      <c r="C43" s="124">
        <f>JULI!S42</f>
        <v>0</v>
      </c>
      <c r="D43" s="176">
        <f>JULI!T42</f>
        <v>0</v>
      </c>
      <c r="E43" s="120">
        <f>JULI!U42</f>
        <v>0</v>
      </c>
      <c r="F43" s="123">
        <f>JULI!V42</f>
        <v>0</v>
      </c>
      <c r="G43" s="123">
        <f>JULI!W42</f>
        <v>0</v>
      </c>
      <c r="H43" s="125">
        <f>JULI!X42</f>
        <v>0</v>
      </c>
      <c r="I43" s="126">
        <f>JULI!Y42</f>
        <v>0</v>
      </c>
      <c r="J43" s="222" t="b">
        <f>IF(LEFT(JULI!L42,1)="V",JULI!R42+JULI!U42)</f>
        <v>0</v>
      </c>
      <c r="K43" s="241">
        <f>JULI!Z42</f>
        <v>0</v>
      </c>
      <c r="L43" s="242">
        <f>JULI!AB42</f>
        <v>0</v>
      </c>
    </row>
    <row r="44" spans="1:12" ht="12.75" customHeight="1" x14ac:dyDescent="0.2">
      <c r="A44" s="717"/>
      <c r="B44" s="160">
        <f>JULI!R43</f>
        <v>0</v>
      </c>
      <c r="C44" s="124">
        <f>JULI!S43</f>
        <v>0</v>
      </c>
      <c r="D44" s="176">
        <f>JULI!T43</f>
        <v>0</v>
      </c>
      <c r="E44" s="120">
        <f>JULI!U43</f>
        <v>0</v>
      </c>
      <c r="F44" s="123">
        <f>JULI!V43</f>
        <v>0</v>
      </c>
      <c r="G44" s="123">
        <f>JULI!W43</f>
        <v>0</v>
      </c>
      <c r="H44" s="125">
        <f>JULI!X43</f>
        <v>0</v>
      </c>
      <c r="I44" s="126">
        <f>JULI!Y43</f>
        <v>0</v>
      </c>
      <c r="J44" s="222" t="b">
        <f>IF(LEFT(JULI!L43,1)="V",JULI!R43+JULI!U43)</f>
        <v>0</v>
      </c>
      <c r="K44" s="241">
        <f>JULI!Z43</f>
        <v>0</v>
      </c>
      <c r="L44" s="242">
        <f>JULI!AB43</f>
        <v>0</v>
      </c>
    </row>
    <row r="45" spans="1:12" ht="12.75" customHeight="1" x14ac:dyDescent="0.2">
      <c r="A45" s="717"/>
      <c r="B45" s="160">
        <f>JULI!R44</f>
        <v>0</v>
      </c>
      <c r="C45" s="124">
        <f>JULI!S44</f>
        <v>0</v>
      </c>
      <c r="D45" s="176">
        <f>JULI!T44</f>
        <v>0</v>
      </c>
      <c r="E45" s="120">
        <f>JULI!U44</f>
        <v>0</v>
      </c>
      <c r="F45" s="123">
        <f>JULI!V44</f>
        <v>0</v>
      </c>
      <c r="G45" s="123">
        <f>JULI!W44</f>
        <v>0</v>
      </c>
      <c r="H45" s="125">
        <f>JULI!X44</f>
        <v>0</v>
      </c>
      <c r="I45" s="126">
        <f>JULI!Y44</f>
        <v>0</v>
      </c>
      <c r="J45" s="222" t="b">
        <f>IF(LEFT(JULI!L44,1)="V",JULI!R44+JULI!U44)</f>
        <v>0</v>
      </c>
      <c r="K45" s="241">
        <f>JULI!Z44</f>
        <v>0</v>
      </c>
      <c r="L45" s="242">
        <f>JULI!AB44</f>
        <v>0</v>
      </c>
    </row>
    <row r="46" spans="1:12" ht="13.5" customHeight="1" thickBot="1" x14ac:dyDescent="0.25">
      <c r="A46" s="718"/>
      <c r="B46" s="161">
        <f>JULI!R45</f>
        <v>0</v>
      </c>
      <c r="C46" s="131">
        <f>JULI!S45</f>
        <v>0</v>
      </c>
      <c r="D46" s="178">
        <f>JULI!T45</f>
        <v>0</v>
      </c>
      <c r="E46" s="127">
        <f>JULI!U45</f>
        <v>0</v>
      </c>
      <c r="F46" s="130">
        <f>JULI!V45</f>
        <v>0</v>
      </c>
      <c r="G46" s="130">
        <f>JULI!W45</f>
        <v>0</v>
      </c>
      <c r="H46" s="132">
        <f>JULI!X45</f>
        <v>0</v>
      </c>
      <c r="I46" s="133">
        <f>JULI!Y45</f>
        <v>0</v>
      </c>
      <c r="J46" s="224" t="b">
        <f>IF(LEFT(JULI!L45,1)="V",JULI!R45+JULI!U45)</f>
        <v>0</v>
      </c>
      <c r="K46" s="243">
        <f>JULI!Z45</f>
        <v>0</v>
      </c>
      <c r="L46" s="244">
        <f>JULI!AB45</f>
        <v>0</v>
      </c>
    </row>
    <row r="47" spans="1:12" ht="12.75" customHeight="1" x14ac:dyDescent="0.2">
      <c r="A47" s="716">
        <f>JULI!B46</f>
        <v>42924</v>
      </c>
      <c r="B47" s="159">
        <f>JULI!R46</f>
        <v>0</v>
      </c>
      <c r="C47" s="117">
        <f>JULI!S46</f>
        <v>0</v>
      </c>
      <c r="D47" s="175">
        <f>JULI!T46</f>
        <v>0</v>
      </c>
      <c r="E47" s="113">
        <f>JULI!U46</f>
        <v>0</v>
      </c>
      <c r="F47" s="116">
        <f>JULI!V46</f>
        <v>0</v>
      </c>
      <c r="G47" s="116">
        <f>JULI!W46</f>
        <v>0</v>
      </c>
      <c r="H47" s="118">
        <f>JULI!X46</f>
        <v>0</v>
      </c>
      <c r="I47" s="119">
        <f>JULI!Y46</f>
        <v>0</v>
      </c>
      <c r="J47" s="221" t="b">
        <f>IF(LEFT(JULI!L46,1)="V",JULI!R46+JULI!U46)</f>
        <v>0</v>
      </c>
      <c r="K47" s="239">
        <f>JULI!Z46</f>
        <v>0</v>
      </c>
      <c r="L47" s="240">
        <f>JULI!AB46</f>
        <v>0</v>
      </c>
    </row>
    <row r="48" spans="1:12" ht="12.75" customHeight="1" x14ac:dyDescent="0.2">
      <c r="A48" s="717"/>
      <c r="B48" s="160">
        <f>JULI!R47</f>
        <v>0</v>
      </c>
      <c r="C48" s="124">
        <f>JULI!S47</f>
        <v>0</v>
      </c>
      <c r="D48" s="176">
        <f>JULI!T47</f>
        <v>0</v>
      </c>
      <c r="E48" s="120">
        <f>JULI!U47</f>
        <v>0</v>
      </c>
      <c r="F48" s="123">
        <f>JULI!V47</f>
        <v>0</v>
      </c>
      <c r="G48" s="123">
        <f>JULI!W47</f>
        <v>0</v>
      </c>
      <c r="H48" s="125">
        <f>JULI!X47</f>
        <v>0</v>
      </c>
      <c r="I48" s="126">
        <f>JULI!Y47</f>
        <v>0</v>
      </c>
      <c r="J48" s="222" t="b">
        <f>IF(LEFT(JULI!L47,1)="V",JULI!R47+JULI!U47)</f>
        <v>0</v>
      </c>
      <c r="K48" s="241">
        <f>JULI!Z47</f>
        <v>0</v>
      </c>
      <c r="L48" s="242">
        <f>JULI!AB47</f>
        <v>0</v>
      </c>
    </row>
    <row r="49" spans="1:12" ht="12.75" customHeight="1" x14ac:dyDescent="0.2">
      <c r="A49" s="717"/>
      <c r="B49" s="160">
        <f>JULI!R48</f>
        <v>0</v>
      </c>
      <c r="C49" s="124">
        <f>JULI!S48</f>
        <v>0</v>
      </c>
      <c r="D49" s="176">
        <f>JULI!T48</f>
        <v>0</v>
      </c>
      <c r="E49" s="120">
        <f>JULI!U48</f>
        <v>0</v>
      </c>
      <c r="F49" s="123">
        <f>JULI!V48</f>
        <v>0</v>
      </c>
      <c r="G49" s="123">
        <f>JULI!W48</f>
        <v>0</v>
      </c>
      <c r="H49" s="125">
        <f>JULI!X48</f>
        <v>0</v>
      </c>
      <c r="I49" s="126">
        <f>JULI!Y48</f>
        <v>0</v>
      </c>
      <c r="J49" s="222" t="b">
        <f>IF(LEFT(JULI!L48,1)="V",JULI!R48+JULI!U48)</f>
        <v>0</v>
      </c>
      <c r="K49" s="241">
        <f>JULI!Z48</f>
        <v>0</v>
      </c>
      <c r="L49" s="242">
        <f>JULI!AB48</f>
        <v>0</v>
      </c>
    </row>
    <row r="50" spans="1:12" ht="12.75" customHeight="1" x14ac:dyDescent="0.2">
      <c r="A50" s="717"/>
      <c r="B50" s="160">
        <f>JULI!R49</f>
        <v>0</v>
      </c>
      <c r="C50" s="124">
        <f>JULI!S49</f>
        <v>0</v>
      </c>
      <c r="D50" s="176">
        <f>JULI!T49</f>
        <v>0</v>
      </c>
      <c r="E50" s="120">
        <f>JULI!U49</f>
        <v>0</v>
      </c>
      <c r="F50" s="123">
        <f>JULI!V49</f>
        <v>0</v>
      </c>
      <c r="G50" s="123">
        <f>JULI!W49</f>
        <v>0</v>
      </c>
      <c r="H50" s="125">
        <f>JULI!X49</f>
        <v>0</v>
      </c>
      <c r="I50" s="126">
        <f>JULI!Y49</f>
        <v>0</v>
      </c>
      <c r="J50" s="222" t="b">
        <f>IF(LEFT(JULI!L49,1)="V",JULI!R49+JULI!U49)</f>
        <v>0</v>
      </c>
      <c r="K50" s="241">
        <f>JULI!Z49</f>
        <v>0</v>
      </c>
      <c r="L50" s="242">
        <f>JULI!AB49</f>
        <v>0</v>
      </c>
    </row>
    <row r="51" spans="1:12" ht="13.5" customHeight="1" thickBot="1" x14ac:dyDescent="0.25">
      <c r="A51" s="718"/>
      <c r="B51" s="161">
        <f>JULI!R50</f>
        <v>0</v>
      </c>
      <c r="C51" s="131">
        <f>JULI!S50</f>
        <v>0</v>
      </c>
      <c r="D51" s="178">
        <f>JULI!T50</f>
        <v>0</v>
      </c>
      <c r="E51" s="127">
        <f>JULI!U50</f>
        <v>0</v>
      </c>
      <c r="F51" s="130">
        <f>JULI!V50</f>
        <v>0</v>
      </c>
      <c r="G51" s="130">
        <f>JULI!W50</f>
        <v>0</v>
      </c>
      <c r="H51" s="132">
        <f>JULI!X50</f>
        <v>0</v>
      </c>
      <c r="I51" s="133">
        <f>JULI!Y50</f>
        <v>0</v>
      </c>
      <c r="J51" s="224" t="b">
        <f>IF(LEFT(JULI!L50,1)="V",JULI!R50+JULI!U50)</f>
        <v>0</v>
      </c>
      <c r="K51" s="243">
        <f>JULI!Z50</f>
        <v>0</v>
      </c>
      <c r="L51" s="244">
        <f>JULI!AB50</f>
        <v>0</v>
      </c>
    </row>
    <row r="52" spans="1:12" ht="12.75" customHeight="1" x14ac:dyDescent="0.2">
      <c r="A52" s="716">
        <f>JULI!B51</f>
        <v>42925</v>
      </c>
      <c r="B52" s="159">
        <f>JULI!R51</f>
        <v>0</v>
      </c>
      <c r="C52" s="117">
        <f>JULI!S51</f>
        <v>0</v>
      </c>
      <c r="D52" s="175">
        <f>JULI!T51</f>
        <v>0</v>
      </c>
      <c r="E52" s="113">
        <f>JULI!U51</f>
        <v>0</v>
      </c>
      <c r="F52" s="116">
        <f>JULI!V51</f>
        <v>0</v>
      </c>
      <c r="G52" s="116">
        <f>JULI!W51</f>
        <v>0</v>
      </c>
      <c r="H52" s="118">
        <f>JULI!X51</f>
        <v>0</v>
      </c>
      <c r="I52" s="119">
        <f>JULI!Y51</f>
        <v>0</v>
      </c>
      <c r="J52" s="221" t="b">
        <f>IF(LEFT(JULI!L51,1)="V",JULI!R51+JULI!U51)</f>
        <v>0</v>
      </c>
      <c r="K52" s="247">
        <f>JULI!Z51</f>
        <v>0</v>
      </c>
      <c r="L52" s="248">
        <f>JULI!AB51</f>
        <v>0</v>
      </c>
    </row>
    <row r="53" spans="1:12" ht="12.75" customHeight="1" x14ac:dyDescent="0.2">
      <c r="A53" s="717"/>
      <c r="B53" s="160">
        <f>JULI!R52</f>
        <v>0</v>
      </c>
      <c r="C53" s="124">
        <f>JULI!S52</f>
        <v>0</v>
      </c>
      <c r="D53" s="176">
        <f>JULI!T52</f>
        <v>0</v>
      </c>
      <c r="E53" s="120">
        <f>JULI!U52</f>
        <v>0</v>
      </c>
      <c r="F53" s="123">
        <f>JULI!V52</f>
        <v>0</v>
      </c>
      <c r="G53" s="123">
        <f>JULI!W52</f>
        <v>0</v>
      </c>
      <c r="H53" s="125">
        <f>JULI!X52</f>
        <v>0</v>
      </c>
      <c r="I53" s="126">
        <f>JULI!Y52</f>
        <v>0</v>
      </c>
      <c r="J53" s="222" t="b">
        <f>IF(LEFT(JULI!L52,1)="V",JULI!R52+JULI!U52)</f>
        <v>0</v>
      </c>
      <c r="K53" s="241">
        <f>JULI!Z52</f>
        <v>0</v>
      </c>
      <c r="L53" s="242">
        <f>JULI!AB52</f>
        <v>0</v>
      </c>
    </row>
    <row r="54" spans="1:12" ht="12.75" customHeight="1" x14ac:dyDescent="0.2">
      <c r="A54" s="717"/>
      <c r="B54" s="160">
        <f>JULI!R53</f>
        <v>0</v>
      </c>
      <c r="C54" s="124">
        <f>JULI!S53</f>
        <v>0</v>
      </c>
      <c r="D54" s="176">
        <f>JULI!T53</f>
        <v>0</v>
      </c>
      <c r="E54" s="120">
        <f>JULI!U53</f>
        <v>0</v>
      </c>
      <c r="F54" s="123">
        <f>JULI!V53</f>
        <v>0</v>
      </c>
      <c r="G54" s="123">
        <f>JULI!W53</f>
        <v>0</v>
      </c>
      <c r="H54" s="125">
        <f>JULI!X53</f>
        <v>0</v>
      </c>
      <c r="I54" s="126">
        <f>JULI!Y53</f>
        <v>0</v>
      </c>
      <c r="J54" s="222" t="b">
        <f>IF(LEFT(JULI!L53,1)="V",JULI!R53+JULI!U53)</f>
        <v>0</v>
      </c>
      <c r="K54" s="241">
        <f>JULI!Z53</f>
        <v>0</v>
      </c>
      <c r="L54" s="242">
        <f>JULI!AB53</f>
        <v>0</v>
      </c>
    </row>
    <row r="55" spans="1:12" ht="12.75" customHeight="1" x14ac:dyDescent="0.2">
      <c r="A55" s="717"/>
      <c r="B55" s="160">
        <f>JULI!R54</f>
        <v>0</v>
      </c>
      <c r="C55" s="124">
        <f>JULI!S54</f>
        <v>0</v>
      </c>
      <c r="D55" s="176">
        <f>JULI!T54</f>
        <v>0</v>
      </c>
      <c r="E55" s="120">
        <f>JULI!U54</f>
        <v>0</v>
      </c>
      <c r="F55" s="123">
        <f>JULI!V54</f>
        <v>0</v>
      </c>
      <c r="G55" s="123">
        <f>JULI!W54</f>
        <v>0</v>
      </c>
      <c r="H55" s="125">
        <f>JULI!X54</f>
        <v>0</v>
      </c>
      <c r="I55" s="126">
        <f>JULI!Y54</f>
        <v>0</v>
      </c>
      <c r="J55" s="222" t="b">
        <f>IF(LEFT(JULI!L54,1)="V",JULI!R54+JULI!U54)</f>
        <v>0</v>
      </c>
      <c r="K55" s="241">
        <f>JULI!Z54</f>
        <v>0</v>
      </c>
      <c r="L55" s="242">
        <f>JULI!AB54</f>
        <v>0</v>
      </c>
    </row>
    <row r="56" spans="1:12" ht="13.5" customHeight="1" thickBot="1" x14ac:dyDescent="0.25">
      <c r="A56" s="718"/>
      <c r="B56" s="161">
        <f>JULI!R55</f>
        <v>0</v>
      </c>
      <c r="C56" s="131">
        <f>JULI!S55</f>
        <v>0</v>
      </c>
      <c r="D56" s="178">
        <f>JULI!T55</f>
        <v>0</v>
      </c>
      <c r="E56" s="127">
        <f>JULI!U55</f>
        <v>0</v>
      </c>
      <c r="F56" s="130">
        <f>JULI!V55</f>
        <v>0</v>
      </c>
      <c r="G56" s="130">
        <f>JULI!W55</f>
        <v>0</v>
      </c>
      <c r="H56" s="132">
        <f>JULI!X55</f>
        <v>0</v>
      </c>
      <c r="I56" s="133">
        <f>JULI!Y55</f>
        <v>0</v>
      </c>
      <c r="J56" s="224" t="b">
        <f>IF(LEFT(JULI!L55,1)="V",JULI!R55+JULI!U55)</f>
        <v>0</v>
      </c>
      <c r="K56" s="245">
        <f>JULI!Z55</f>
        <v>0</v>
      </c>
      <c r="L56" s="246">
        <f>JULI!AB55</f>
        <v>0</v>
      </c>
    </row>
    <row r="57" spans="1:12" ht="12.75" customHeight="1" x14ac:dyDescent="0.2">
      <c r="A57" s="716">
        <f>JULI!B56</f>
        <v>42926</v>
      </c>
      <c r="B57" s="169">
        <f>JULI!R56</f>
        <v>0</v>
      </c>
      <c r="C57" s="138">
        <f>JULI!S56</f>
        <v>0</v>
      </c>
      <c r="D57" s="179">
        <f>JULI!T56</f>
        <v>0</v>
      </c>
      <c r="E57" s="134">
        <f>JULI!U56</f>
        <v>0</v>
      </c>
      <c r="F57" s="137">
        <f>JULI!V56</f>
        <v>0</v>
      </c>
      <c r="G57" s="137">
        <f>JULI!W56</f>
        <v>0</v>
      </c>
      <c r="H57" s="139">
        <f>JULI!X56</f>
        <v>0</v>
      </c>
      <c r="I57" s="140">
        <f>JULI!Y56</f>
        <v>0</v>
      </c>
      <c r="J57" s="225" t="b">
        <f>IF(LEFT(JULI!L56,1)="V",JULI!R56+JULI!U56)</f>
        <v>0</v>
      </c>
      <c r="K57" s="239">
        <f>JULI!Z56</f>
        <v>0</v>
      </c>
      <c r="L57" s="240">
        <f>JULI!AB56</f>
        <v>0</v>
      </c>
    </row>
    <row r="58" spans="1:12" ht="12.75" customHeight="1" x14ac:dyDescent="0.2">
      <c r="A58" s="717"/>
      <c r="B58" s="160">
        <f>JULI!R57</f>
        <v>0</v>
      </c>
      <c r="C58" s="124">
        <f>JULI!S57</f>
        <v>0</v>
      </c>
      <c r="D58" s="176">
        <f>JULI!T57</f>
        <v>0</v>
      </c>
      <c r="E58" s="120">
        <f>JULI!U57</f>
        <v>0</v>
      </c>
      <c r="F58" s="123">
        <f>JULI!V57</f>
        <v>0</v>
      </c>
      <c r="G58" s="123">
        <f>JULI!W57</f>
        <v>0</v>
      </c>
      <c r="H58" s="125">
        <f>JULI!X57</f>
        <v>0</v>
      </c>
      <c r="I58" s="126">
        <f>JULI!Y57</f>
        <v>0</v>
      </c>
      <c r="J58" s="222" t="b">
        <f>IF(LEFT(JULI!L57,1)="V",JULI!R57+JULI!U57)</f>
        <v>0</v>
      </c>
      <c r="K58" s="241">
        <f>JULI!Z57</f>
        <v>0</v>
      </c>
      <c r="L58" s="242">
        <f>JULI!AB57</f>
        <v>0</v>
      </c>
    </row>
    <row r="59" spans="1:12" ht="12.75" customHeight="1" x14ac:dyDescent="0.2">
      <c r="A59" s="717"/>
      <c r="B59" s="160">
        <f>JULI!R58</f>
        <v>0</v>
      </c>
      <c r="C59" s="124">
        <f>JULI!S58</f>
        <v>0</v>
      </c>
      <c r="D59" s="176">
        <f>JULI!T58</f>
        <v>0</v>
      </c>
      <c r="E59" s="120">
        <f>JULI!U58</f>
        <v>0</v>
      </c>
      <c r="F59" s="123">
        <f>JULI!V58</f>
        <v>0</v>
      </c>
      <c r="G59" s="123">
        <f>JULI!W58</f>
        <v>0</v>
      </c>
      <c r="H59" s="125">
        <f>JULI!X58</f>
        <v>0</v>
      </c>
      <c r="I59" s="126">
        <f>JULI!Y58</f>
        <v>0</v>
      </c>
      <c r="J59" s="222" t="b">
        <f>IF(LEFT(JULI!L58,1)="V",JULI!R58+JULI!U58)</f>
        <v>0</v>
      </c>
      <c r="K59" s="241">
        <f>JULI!Z58</f>
        <v>0</v>
      </c>
      <c r="L59" s="242">
        <f>JULI!AB58</f>
        <v>0</v>
      </c>
    </row>
    <row r="60" spans="1:12" ht="12.75" customHeight="1" x14ac:dyDescent="0.2">
      <c r="A60" s="717"/>
      <c r="B60" s="160">
        <f>JULI!R59</f>
        <v>0</v>
      </c>
      <c r="C60" s="124">
        <f>JULI!S59</f>
        <v>0</v>
      </c>
      <c r="D60" s="176">
        <f>JULI!T59</f>
        <v>0</v>
      </c>
      <c r="E60" s="120">
        <f>JULI!U59</f>
        <v>0</v>
      </c>
      <c r="F60" s="123">
        <f>JULI!V59</f>
        <v>0</v>
      </c>
      <c r="G60" s="123">
        <f>JULI!W59</f>
        <v>0</v>
      </c>
      <c r="H60" s="125">
        <f>JULI!X59</f>
        <v>0</v>
      </c>
      <c r="I60" s="126">
        <f>JULI!Y59</f>
        <v>0</v>
      </c>
      <c r="J60" s="222" t="b">
        <f>IF(LEFT(JULI!L59,1)="V",JULI!R59+JULI!U59)</f>
        <v>0</v>
      </c>
      <c r="K60" s="241">
        <f>JULI!Z59</f>
        <v>0</v>
      </c>
      <c r="L60" s="242">
        <f>JULI!AB59</f>
        <v>0</v>
      </c>
    </row>
    <row r="61" spans="1:12" ht="13.5" customHeight="1" thickBot="1" x14ac:dyDescent="0.25">
      <c r="A61" s="718"/>
      <c r="B61" s="168">
        <f>JULI!R60</f>
        <v>0</v>
      </c>
      <c r="C61" s="145">
        <f>JULI!S60</f>
        <v>0</v>
      </c>
      <c r="D61" s="177">
        <f>JULI!T60</f>
        <v>0</v>
      </c>
      <c r="E61" s="141">
        <f>JULI!U60</f>
        <v>0</v>
      </c>
      <c r="F61" s="144">
        <f>JULI!V60</f>
        <v>0</v>
      </c>
      <c r="G61" s="144">
        <f>JULI!W60</f>
        <v>0</v>
      </c>
      <c r="H61" s="146">
        <f>JULI!X60</f>
        <v>0</v>
      </c>
      <c r="I61" s="147">
        <f>JULI!Y60</f>
        <v>0</v>
      </c>
      <c r="J61" s="223" t="b">
        <f>IF(LEFT(JULI!L60,1)="V",JULI!R60+JULI!U60)</f>
        <v>0</v>
      </c>
      <c r="K61" s="243">
        <f>JULI!Z60</f>
        <v>0</v>
      </c>
      <c r="L61" s="244">
        <f>JULI!AB60</f>
        <v>0</v>
      </c>
    </row>
    <row r="62" spans="1:12" ht="12.75" customHeight="1" x14ac:dyDescent="0.2">
      <c r="A62" s="716">
        <f>JULI!B61</f>
        <v>42927</v>
      </c>
      <c r="B62" s="159">
        <f>JULI!R61</f>
        <v>0</v>
      </c>
      <c r="C62" s="117">
        <f>JULI!S61</f>
        <v>0</v>
      </c>
      <c r="D62" s="175">
        <f>JULI!T61</f>
        <v>0</v>
      </c>
      <c r="E62" s="113">
        <f>JULI!U61</f>
        <v>0</v>
      </c>
      <c r="F62" s="116">
        <f>JULI!V61</f>
        <v>0</v>
      </c>
      <c r="G62" s="116">
        <f>JULI!W61</f>
        <v>0</v>
      </c>
      <c r="H62" s="118">
        <f>JULI!X61</f>
        <v>0</v>
      </c>
      <c r="I62" s="119">
        <f>JULI!Y61</f>
        <v>0</v>
      </c>
      <c r="J62" s="221" t="b">
        <f>IF(LEFT(JULI!L61,1)="V",JULI!R61+JULI!U61)</f>
        <v>0</v>
      </c>
      <c r="K62" s="247">
        <f>JULI!Z61</f>
        <v>0</v>
      </c>
      <c r="L62" s="248">
        <f>JULI!AB61</f>
        <v>0</v>
      </c>
    </row>
    <row r="63" spans="1:12" ht="12.75" customHeight="1" x14ac:dyDescent="0.2">
      <c r="A63" s="717"/>
      <c r="B63" s="160">
        <f>JULI!R62</f>
        <v>0</v>
      </c>
      <c r="C63" s="124">
        <f>JULI!S62</f>
        <v>0</v>
      </c>
      <c r="D63" s="176">
        <f>JULI!T62</f>
        <v>0</v>
      </c>
      <c r="E63" s="120">
        <f>JULI!U62</f>
        <v>0</v>
      </c>
      <c r="F63" s="123">
        <f>JULI!V62</f>
        <v>0</v>
      </c>
      <c r="G63" s="123">
        <f>JULI!W62</f>
        <v>0</v>
      </c>
      <c r="H63" s="125">
        <f>JULI!X62</f>
        <v>0</v>
      </c>
      <c r="I63" s="126">
        <f>JULI!Y62</f>
        <v>0</v>
      </c>
      <c r="J63" s="222" t="b">
        <f>IF(LEFT(JULI!L62,1)="V",JULI!R62+JULI!U62)</f>
        <v>0</v>
      </c>
      <c r="K63" s="241">
        <f>JULI!Z62</f>
        <v>0</v>
      </c>
      <c r="L63" s="242">
        <f>JULI!AB62</f>
        <v>0</v>
      </c>
    </row>
    <row r="64" spans="1:12" ht="12.75" customHeight="1" x14ac:dyDescent="0.2">
      <c r="A64" s="717"/>
      <c r="B64" s="160">
        <f>JULI!R63</f>
        <v>0</v>
      </c>
      <c r="C64" s="124">
        <f>JULI!S63</f>
        <v>0</v>
      </c>
      <c r="D64" s="176">
        <f>JULI!T63</f>
        <v>0</v>
      </c>
      <c r="E64" s="120">
        <f>JULI!U63</f>
        <v>0</v>
      </c>
      <c r="F64" s="123">
        <f>JULI!V63</f>
        <v>0</v>
      </c>
      <c r="G64" s="123">
        <f>JULI!W63</f>
        <v>0</v>
      </c>
      <c r="H64" s="125">
        <f>JULI!X63</f>
        <v>0</v>
      </c>
      <c r="I64" s="126">
        <f>JULI!Y63</f>
        <v>0</v>
      </c>
      <c r="J64" s="222" t="b">
        <f>IF(LEFT(JULI!L63,1)="V",JULI!R63+JULI!U63)</f>
        <v>0</v>
      </c>
      <c r="K64" s="241">
        <f>JULI!Z63</f>
        <v>0</v>
      </c>
      <c r="L64" s="242">
        <f>JULI!AB63</f>
        <v>0</v>
      </c>
    </row>
    <row r="65" spans="1:12" ht="12.75" customHeight="1" x14ac:dyDescent="0.2">
      <c r="A65" s="717"/>
      <c r="B65" s="160">
        <f>JULI!R64</f>
        <v>0</v>
      </c>
      <c r="C65" s="124">
        <f>JULI!S64</f>
        <v>0</v>
      </c>
      <c r="D65" s="176">
        <f>JULI!T64</f>
        <v>0</v>
      </c>
      <c r="E65" s="120">
        <f>JULI!U64</f>
        <v>0</v>
      </c>
      <c r="F65" s="123">
        <f>JULI!V64</f>
        <v>0</v>
      </c>
      <c r="G65" s="123">
        <f>JULI!W64</f>
        <v>0</v>
      </c>
      <c r="H65" s="125">
        <f>JULI!X64</f>
        <v>0</v>
      </c>
      <c r="I65" s="126">
        <f>JULI!Y64</f>
        <v>0</v>
      </c>
      <c r="J65" s="222" t="b">
        <f>IF(LEFT(JULI!L64,1)="V",JULI!R64+JULI!U64)</f>
        <v>0</v>
      </c>
      <c r="K65" s="241">
        <f>JULI!Z64</f>
        <v>0</v>
      </c>
      <c r="L65" s="242">
        <f>JULI!AB64</f>
        <v>0</v>
      </c>
    </row>
    <row r="66" spans="1:12" ht="13.5" customHeight="1" thickBot="1" x14ac:dyDescent="0.25">
      <c r="A66" s="718"/>
      <c r="B66" s="161">
        <f>JULI!R65</f>
        <v>0</v>
      </c>
      <c r="C66" s="131">
        <f>JULI!S65</f>
        <v>0</v>
      </c>
      <c r="D66" s="178">
        <f>JULI!T65</f>
        <v>0</v>
      </c>
      <c r="E66" s="127">
        <f>JULI!U65</f>
        <v>0</v>
      </c>
      <c r="F66" s="130">
        <f>JULI!V65</f>
        <v>0</v>
      </c>
      <c r="G66" s="130">
        <f>JULI!W65</f>
        <v>0</v>
      </c>
      <c r="H66" s="132">
        <f>JULI!X65</f>
        <v>0</v>
      </c>
      <c r="I66" s="133">
        <f>JULI!Y65</f>
        <v>0</v>
      </c>
      <c r="J66" s="224" t="b">
        <f>IF(LEFT(JULI!L65,1)="V",JULI!R65+JULI!U65)</f>
        <v>0</v>
      </c>
      <c r="K66" s="245">
        <f>JULI!Z65</f>
        <v>0</v>
      </c>
      <c r="L66" s="246">
        <f>JULI!AB65</f>
        <v>0</v>
      </c>
    </row>
    <row r="67" spans="1:12" ht="12.75" customHeight="1" x14ac:dyDescent="0.2">
      <c r="A67" s="716">
        <f>JULI!B66</f>
        <v>42928</v>
      </c>
      <c r="B67" s="169">
        <f>JULI!R66</f>
        <v>0</v>
      </c>
      <c r="C67" s="138">
        <f>JULI!S66</f>
        <v>0</v>
      </c>
      <c r="D67" s="179">
        <f>JULI!T66</f>
        <v>0</v>
      </c>
      <c r="E67" s="134">
        <f>JULI!U66</f>
        <v>0</v>
      </c>
      <c r="F67" s="137">
        <f>JULI!V66</f>
        <v>0</v>
      </c>
      <c r="G67" s="137">
        <f>JULI!W66</f>
        <v>0</v>
      </c>
      <c r="H67" s="139">
        <f>JULI!X66</f>
        <v>0</v>
      </c>
      <c r="I67" s="140">
        <f>JULI!Y66</f>
        <v>0</v>
      </c>
      <c r="J67" s="225" t="b">
        <f>IF(LEFT(JULI!L66,1)="V",JULI!R66+JULI!U66)</f>
        <v>0</v>
      </c>
      <c r="K67" s="239">
        <f>JULI!Z66</f>
        <v>0</v>
      </c>
      <c r="L67" s="240">
        <f>JULI!AB66</f>
        <v>0</v>
      </c>
    </row>
    <row r="68" spans="1:12" ht="12.75" customHeight="1" x14ac:dyDescent="0.2">
      <c r="A68" s="717"/>
      <c r="B68" s="160">
        <f>JULI!R67</f>
        <v>0</v>
      </c>
      <c r="C68" s="124">
        <f>JULI!S67</f>
        <v>0</v>
      </c>
      <c r="D68" s="176">
        <f>JULI!T67</f>
        <v>0</v>
      </c>
      <c r="E68" s="120">
        <f>JULI!U67</f>
        <v>0</v>
      </c>
      <c r="F68" s="123">
        <f>JULI!V67</f>
        <v>0</v>
      </c>
      <c r="G68" s="123">
        <f>JULI!W67</f>
        <v>0</v>
      </c>
      <c r="H68" s="125">
        <f>JULI!X67</f>
        <v>0</v>
      </c>
      <c r="I68" s="126">
        <f>JULI!Y67</f>
        <v>0</v>
      </c>
      <c r="J68" s="222" t="b">
        <f>IF(LEFT(JULI!L67,1)="V",JULI!R67+JULI!U67)</f>
        <v>0</v>
      </c>
      <c r="K68" s="241">
        <f>JULI!Z67</f>
        <v>0</v>
      </c>
      <c r="L68" s="242">
        <f>JULI!AB67</f>
        <v>0</v>
      </c>
    </row>
    <row r="69" spans="1:12" ht="12.75" customHeight="1" x14ac:dyDescent="0.2">
      <c r="A69" s="717"/>
      <c r="B69" s="160">
        <f>JULI!R68</f>
        <v>0</v>
      </c>
      <c r="C69" s="124">
        <f>JULI!S68</f>
        <v>0</v>
      </c>
      <c r="D69" s="176">
        <f>JULI!T68</f>
        <v>0</v>
      </c>
      <c r="E69" s="120">
        <f>JULI!U68</f>
        <v>0</v>
      </c>
      <c r="F69" s="123">
        <f>JULI!V68</f>
        <v>0</v>
      </c>
      <c r="G69" s="123">
        <f>JULI!W68</f>
        <v>0</v>
      </c>
      <c r="H69" s="125">
        <f>JULI!X68</f>
        <v>0</v>
      </c>
      <c r="I69" s="126">
        <f>JULI!Y68</f>
        <v>0</v>
      </c>
      <c r="J69" s="222" t="b">
        <f>IF(LEFT(JULI!L68,1)="V",JULI!R68+JULI!U68)</f>
        <v>0</v>
      </c>
      <c r="K69" s="241">
        <f>JULI!Z68</f>
        <v>0</v>
      </c>
      <c r="L69" s="242">
        <f>JULI!AB68</f>
        <v>0</v>
      </c>
    </row>
    <row r="70" spans="1:12" ht="12.75" customHeight="1" x14ac:dyDescent="0.2">
      <c r="A70" s="717"/>
      <c r="B70" s="160">
        <f>JULI!R69</f>
        <v>0</v>
      </c>
      <c r="C70" s="124">
        <f>JULI!S69</f>
        <v>0</v>
      </c>
      <c r="D70" s="176">
        <f>JULI!T69</f>
        <v>0</v>
      </c>
      <c r="E70" s="120">
        <f>JULI!U69</f>
        <v>0</v>
      </c>
      <c r="F70" s="123">
        <f>JULI!V69</f>
        <v>0</v>
      </c>
      <c r="G70" s="123">
        <f>JULI!W69</f>
        <v>0</v>
      </c>
      <c r="H70" s="125">
        <f>JULI!X69</f>
        <v>0</v>
      </c>
      <c r="I70" s="126">
        <f>JULI!Y69</f>
        <v>0</v>
      </c>
      <c r="J70" s="222" t="b">
        <f>IF(LEFT(JULI!L69,1)="V",JULI!R69+JULI!U69)</f>
        <v>0</v>
      </c>
      <c r="K70" s="241">
        <f>JULI!Z69</f>
        <v>0</v>
      </c>
      <c r="L70" s="242">
        <f>JULI!AB69</f>
        <v>0</v>
      </c>
    </row>
    <row r="71" spans="1:12" ht="13.5" customHeight="1" thickBot="1" x14ac:dyDescent="0.25">
      <c r="A71" s="718"/>
      <c r="B71" s="168">
        <f>JULI!R70</f>
        <v>0</v>
      </c>
      <c r="C71" s="145">
        <f>JULI!S70</f>
        <v>0</v>
      </c>
      <c r="D71" s="177">
        <f>JULI!T70</f>
        <v>0</v>
      </c>
      <c r="E71" s="141">
        <f>JULI!U70</f>
        <v>0</v>
      </c>
      <c r="F71" s="144">
        <f>JULI!V70</f>
        <v>0</v>
      </c>
      <c r="G71" s="144">
        <f>JULI!W70</f>
        <v>0</v>
      </c>
      <c r="H71" s="146">
        <f>JULI!X70</f>
        <v>0</v>
      </c>
      <c r="I71" s="147">
        <f>JULI!Y70</f>
        <v>0</v>
      </c>
      <c r="J71" s="223" t="b">
        <f>IF(LEFT(JULI!L70,1)="V",JULI!R70+JULI!U70)</f>
        <v>0</v>
      </c>
      <c r="K71" s="243">
        <f>JULI!Z70</f>
        <v>0</v>
      </c>
      <c r="L71" s="244">
        <f>JULI!AB70</f>
        <v>0</v>
      </c>
    </row>
    <row r="72" spans="1:12" ht="12.75" customHeight="1" x14ac:dyDescent="0.2">
      <c r="A72" s="716">
        <f>JULI!B71</f>
        <v>42929</v>
      </c>
      <c r="B72" s="159">
        <f>JULI!R71</f>
        <v>0</v>
      </c>
      <c r="C72" s="117">
        <f>JULI!S71</f>
        <v>0</v>
      </c>
      <c r="D72" s="175">
        <f>JULI!T71</f>
        <v>0</v>
      </c>
      <c r="E72" s="113">
        <f>JULI!U71</f>
        <v>0</v>
      </c>
      <c r="F72" s="116">
        <f>JULI!V71</f>
        <v>0</v>
      </c>
      <c r="G72" s="116">
        <f>JULI!W71</f>
        <v>0</v>
      </c>
      <c r="H72" s="118">
        <f>JULI!X71</f>
        <v>0</v>
      </c>
      <c r="I72" s="119">
        <f>JULI!Y71</f>
        <v>0</v>
      </c>
      <c r="J72" s="221" t="b">
        <f>IF(LEFT(JULI!L71,1)="V",JULI!R71+JULI!U71)</f>
        <v>0</v>
      </c>
      <c r="K72" s="239">
        <f>JULI!Z71</f>
        <v>0</v>
      </c>
      <c r="L72" s="240">
        <f>JULI!AB71</f>
        <v>0</v>
      </c>
    </row>
    <row r="73" spans="1:12" ht="12.75" customHeight="1" x14ac:dyDescent="0.2">
      <c r="A73" s="717"/>
      <c r="B73" s="160">
        <f>JULI!R72</f>
        <v>0</v>
      </c>
      <c r="C73" s="124">
        <f>JULI!S72</f>
        <v>0</v>
      </c>
      <c r="D73" s="176">
        <f>JULI!T72</f>
        <v>0</v>
      </c>
      <c r="E73" s="120">
        <f>JULI!U72</f>
        <v>0</v>
      </c>
      <c r="F73" s="123">
        <f>JULI!V72</f>
        <v>0</v>
      </c>
      <c r="G73" s="123">
        <f>JULI!W72</f>
        <v>0</v>
      </c>
      <c r="H73" s="125">
        <f>JULI!X72</f>
        <v>0</v>
      </c>
      <c r="I73" s="126">
        <f>JULI!Y72</f>
        <v>0</v>
      </c>
      <c r="J73" s="222" t="b">
        <f>IF(LEFT(JULI!L72,1)="V",JULI!R72+JULI!U72)</f>
        <v>0</v>
      </c>
      <c r="K73" s="241">
        <f>JULI!Z72</f>
        <v>0</v>
      </c>
      <c r="L73" s="242">
        <f>JULI!AB72</f>
        <v>0</v>
      </c>
    </row>
    <row r="74" spans="1:12" ht="12.75" customHeight="1" x14ac:dyDescent="0.2">
      <c r="A74" s="717"/>
      <c r="B74" s="160">
        <f>JULI!R73</f>
        <v>0</v>
      </c>
      <c r="C74" s="124">
        <f>JULI!S73</f>
        <v>0</v>
      </c>
      <c r="D74" s="176">
        <f>JULI!T73</f>
        <v>0</v>
      </c>
      <c r="E74" s="120">
        <f>JULI!U73</f>
        <v>0</v>
      </c>
      <c r="F74" s="123">
        <f>JULI!V73</f>
        <v>0</v>
      </c>
      <c r="G74" s="123">
        <f>JULI!W73</f>
        <v>0</v>
      </c>
      <c r="H74" s="125">
        <f>JULI!X73</f>
        <v>0</v>
      </c>
      <c r="I74" s="126">
        <f>JULI!Y73</f>
        <v>0</v>
      </c>
      <c r="J74" s="222" t="b">
        <f>IF(LEFT(JULI!L73,1)="V",JULI!R73+JULI!U73)</f>
        <v>0</v>
      </c>
      <c r="K74" s="241">
        <f>JULI!Z73</f>
        <v>0</v>
      </c>
      <c r="L74" s="242">
        <f>JULI!AB73</f>
        <v>0</v>
      </c>
    </row>
    <row r="75" spans="1:12" ht="12.75" customHeight="1" x14ac:dyDescent="0.2">
      <c r="A75" s="717"/>
      <c r="B75" s="160">
        <f>JULI!R74</f>
        <v>0</v>
      </c>
      <c r="C75" s="124">
        <f>JULI!S74</f>
        <v>0</v>
      </c>
      <c r="D75" s="176">
        <f>JULI!T74</f>
        <v>0</v>
      </c>
      <c r="E75" s="120">
        <f>JULI!U74</f>
        <v>0</v>
      </c>
      <c r="F75" s="123">
        <f>JULI!V74</f>
        <v>0</v>
      </c>
      <c r="G75" s="123">
        <f>JULI!W74</f>
        <v>0</v>
      </c>
      <c r="H75" s="125">
        <f>JULI!X74</f>
        <v>0</v>
      </c>
      <c r="I75" s="126">
        <f>JULI!Y74</f>
        <v>0</v>
      </c>
      <c r="J75" s="222" t="b">
        <f>IF(LEFT(JULI!L74,1)="V",JULI!R74+JULI!U74)</f>
        <v>0</v>
      </c>
      <c r="K75" s="241">
        <f>JULI!Z74</f>
        <v>0</v>
      </c>
      <c r="L75" s="242">
        <f>JULI!AB74</f>
        <v>0</v>
      </c>
    </row>
    <row r="76" spans="1:12" ht="13.5" customHeight="1" thickBot="1" x14ac:dyDescent="0.25">
      <c r="A76" s="718"/>
      <c r="B76" s="161">
        <f>JULI!R75</f>
        <v>0</v>
      </c>
      <c r="C76" s="131">
        <f>JULI!S75</f>
        <v>0</v>
      </c>
      <c r="D76" s="178">
        <f>JULI!T75</f>
        <v>0</v>
      </c>
      <c r="E76" s="127">
        <f>JULI!U75</f>
        <v>0</v>
      </c>
      <c r="F76" s="130">
        <f>JULI!V75</f>
        <v>0</v>
      </c>
      <c r="G76" s="130">
        <f>JULI!W75</f>
        <v>0</v>
      </c>
      <c r="H76" s="132">
        <f>JULI!X75</f>
        <v>0</v>
      </c>
      <c r="I76" s="133">
        <f>JULI!Y75</f>
        <v>0</v>
      </c>
      <c r="J76" s="224" t="b">
        <f>IF(LEFT(JULI!L75,1)="V",JULI!R75+JULI!U75)</f>
        <v>0</v>
      </c>
      <c r="K76" s="243">
        <f>JULI!Z75</f>
        <v>0</v>
      </c>
      <c r="L76" s="244">
        <f>JULI!AB75</f>
        <v>0</v>
      </c>
    </row>
    <row r="77" spans="1:12" ht="12.75" customHeight="1" x14ac:dyDescent="0.2">
      <c r="A77" s="716">
        <f>JULI!B76</f>
        <v>42930</v>
      </c>
      <c r="B77" s="159">
        <f>JULI!R76</f>
        <v>0</v>
      </c>
      <c r="C77" s="117">
        <f>JULI!S76</f>
        <v>0</v>
      </c>
      <c r="D77" s="175">
        <f>JULI!T76</f>
        <v>0</v>
      </c>
      <c r="E77" s="113">
        <f>JULI!U76</f>
        <v>0</v>
      </c>
      <c r="F77" s="116">
        <f>JULI!V76</f>
        <v>0</v>
      </c>
      <c r="G77" s="116">
        <f>JULI!W76</f>
        <v>0</v>
      </c>
      <c r="H77" s="118">
        <f>JULI!X76</f>
        <v>0</v>
      </c>
      <c r="I77" s="119">
        <f>JULI!Y76</f>
        <v>0</v>
      </c>
      <c r="J77" s="221" t="b">
        <f>IF(LEFT(JULI!L76,1)="V",JULI!R76+JULI!U76)</f>
        <v>0</v>
      </c>
      <c r="K77" s="239">
        <f>JULI!Z76</f>
        <v>0</v>
      </c>
      <c r="L77" s="240">
        <f>JULI!AB76</f>
        <v>0</v>
      </c>
    </row>
    <row r="78" spans="1:12" ht="12.75" customHeight="1" x14ac:dyDescent="0.2">
      <c r="A78" s="717"/>
      <c r="B78" s="160">
        <f>JULI!R77</f>
        <v>0</v>
      </c>
      <c r="C78" s="124">
        <f>JULI!S77</f>
        <v>0</v>
      </c>
      <c r="D78" s="176">
        <f>JULI!T77</f>
        <v>0</v>
      </c>
      <c r="E78" s="120">
        <f>JULI!U77</f>
        <v>0</v>
      </c>
      <c r="F78" s="123">
        <f>JULI!V77</f>
        <v>0</v>
      </c>
      <c r="G78" s="123">
        <f>JULI!W77</f>
        <v>0</v>
      </c>
      <c r="H78" s="125">
        <f>JULI!X77</f>
        <v>0</v>
      </c>
      <c r="I78" s="126">
        <f>JULI!Y77</f>
        <v>0</v>
      </c>
      <c r="J78" s="222" t="b">
        <f>IF(LEFT(JULI!L77,1)="V",JULI!R77+JULI!U77)</f>
        <v>0</v>
      </c>
      <c r="K78" s="241">
        <f>JULI!Z77</f>
        <v>0</v>
      </c>
      <c r="L78" s="242">
        <f>JULI!AB77</f>
        <v>0</v>
      </c>
    </row>
    <row r="79" spans="1:12" ht="12.75" customHeight="1" x14ac:dyDescent="0.2">
      <c r="A79" s="717"/>
      <c r="B79" s="160">
        <f>JULI!R78</f>
        <v>0</v>
      </c>
      <c r="C79" s="124">
        <f>JULI!S78</f>
        <v>0</v>
      </c>
      <c r="D79" s="176">
        <f>JULI!T78</f>
        <v>0</v>
      </c>
      <c r="E79" s="120">
        <f>JULI!U78</f>
        <v>0</v>
      </c>
      <c r="F79" s="123">
        <f>JULI!V78</f>
        <v>0</v>
      </c>
      <c r="G79" s="123">
        <f>JULI!W78</f>
        <v>0</v>
      </c>
      <c r="H79" s="125">
        <f>JULI!X78</f>
        <v>0</v>
      </c>
      <c r="I79" s="126">
        <f>JULI!Y78</f>
        <v>0</v>
      </c>
      <c r="J79" s="222" t="b">
        <f>IF(LEFT(JULI!L78,1)="V",JULI!R78+JULI!U78)</f>
        <v>0</v>
      </c>
      <c r="K79" s="241">
        <f>JULI!Z78</f>
        <v>0</v>
      </c>
      <c r="L79" s="242">
        <f>JULI!AB78</f>
        <v>0</v>
      </c>
    </row>
    <row r="80" spans="1:12" ht="12.75" customHeight="1" x14ac:dyDescent="0.2">
      <c r="A80" s="717"/>
      <c r="B80" s="160">
        <f>JULI!R79</f>
        <v>0</v>
      </c>
      <c r="C80" s="124">
        <f>JULI!S79</f>
        <v>0</v>
      </c>
      <c r="D80" s="176">
        <f>JULI!T79</f>
        <v>0</v>
      </c>
      <c r="E80" s="120">
        <f>JULI!U79</f>
        <v>0</v>
      </c>
      <c r="F80" s="123">
        <f>JULI!V79</f>
        <v>0</v>
      </c>
      <c r="G80" s="123">
        <f>JULI!W79</f>
        <v>0</v>
      </c>
      <c r="H80" s="125">
        <f>JULI!X79</f>
        <v>0</v>
      </c>
      <c r="I80" s="126">
        <f>JULI!Y79</f>
        <v>0</v>
      </c>
      <c r="J80" s="222" t="b">
        <f>IF(LEFT(JULI!L79,1)="V",JULI!R79+JULI!U79)</f>
        <v>0</v>
      </c>
      <c r="K80" s="241">
        <f>JULI!Z79</f>
        <v>0</v>
      </c>
      <c r="L80" s="242">
        <f>JULI!AB79</f>
        <v>0</v>
      </c>
    </row>
    <row r="81" spans="1:12" ht="13.5" customHeight="1" thickBot="1" x14ac:dyDescent="0.25">
      <c r="A81" s="718"/>
      <c r="B81" s="161">
        <f>JULI!R80</f>
        <v>0</v>
      </c>
      <c r="C81" s="131">
        <f>JULI!S80</f>
        <v>0</v>
      </c>
      <c r="D81" s="178">
        <f>JULI!T80</f>
        <v>0</v>
      </c>
      <c r="E81" s="127">
        <f>JULI!U80</f>
        <v>0</v>
      </c>
      <c r="F81" s="130">
        <f>JULI!V80</f>
        <v>0</v>
      </c>
      <c r="G81" s="130">
        <f>JULI!W80</f>
        <v>0</v>
      </c>
      <c r="H81" s="132">
        <f>JULI!X80</f>
        <v>0</v>
      </c>
      <c r="I81" s="133">
        <f>JULI!Y80</f>
        <v>0</v>
      </c>
      <c r="J81" s="224" t="b">
        <f>IF(LEFT(JULI!L80,1)="V",JULI!R80+JULI!U80)</f>
        <v>0</v>
      </c>
      <c r="K81" s="243">
        <f>JULI!Z80</f>
        <v>0</v>
      </c>
      <c r="L81" s="244">
        <f>JULI!AB80</f>
        <v>0</v>
      </c>
    </row>
    <row r="82" spans="1:12" ht="12.75" customHeight="1" x14ac:dyDescent="0.2">
      <c r="A82" s="716">
        <f>JULI!B81</f>
        <v>42931</v>
      </c>
      <c r="B82" s="159">
        <f>JULI!R81</f>
        <v>0</v>
      </c>
      <c r="C82" s="117">
        <f>JULI!S81</f>
        <v>0</v>
      </c>
      <c r="D82" s="175">
        <f>JULI!T81</f>
        <v>0</v>
      </c>
      <c r="E82" s="113">
        <f>JULI!U81</f>
        <v>0</v>
      </c>
      <c r="F82" s="116">
        <f>JULI!V81</f>
        <v>0</v>
      </c>
      <c r="G82" s="116">
        <f>JULI!W81</f>
        <v>0</v>
      </c>
      <c r="H82" s="118">
        <f>JULI!X81</f>
        <v>0</v>
      </c>
      <c r="I82" s="119">
        <f>JULI!Y81</f>
        <v>0</v>
      </c>
      <c r="J82" s="221" t="b">
        <f>IF(LEFT(JULI!L81,1)="V",JULI!R81+JULI!U81)</f>
        <v>0</v>
      </c>
      <c r="K82" s="239">
        <f>JULI!Z81</f>
        <v>0</v>
      </c>
      <c r="L82" s="240">
        <f>JULI!AB81</f>
        <v>0</v>
      </c>
    </row>
    <row r="83" spans="1:12" ht="12.75" customHeight="1" x14ac:dyDescent="0.2">
      <c r="A83" s="717"/>
      <c r="B83" s="160">
        <f>JULI!R82</f>
        <v>0</v>
      </c>
      <c r="C83" s="124">
        <f>JULI!S82</f>
        <v>0</v>
      </c>
      <c r="D83" s="176">
        <f>JULI!T82</f>
        <v>0</v>
      </c>
      <c r="E83" s="120">
        <f>JULI!U82</f>
        <v>0</v>
      </c>
      <c r="F83" s="123">
        <f>JULI!V82</f>
        <v>0</v>
      </c>
      <c r="G83" s="123">
        <f>JULI!W82</f>
        <v>0</v>
      </c>
      <c r="H83" s="125">
        <f>JULI!X82</f>
        <v>0</v>
      </c>
      <c r="I83" s="126">
        <f>JULI!Y82</f>
        <v>0</v>
      </c>
      <c r="J83" s="222" t="b">
        <f>IF(LEFT(JULI!L82,1)="V",JULI!R82+JULI!U82)</f>
        <v>0</v>
      </c>
      <c r="K83" s="241">
        <f>JULI!Z82</f>
        <v>0</v>
      </c>
      <c r="L83" s="242">
        <f>JULI!AB82</f>
        <v>0</v>
      </c>
    </row>
    <row r="84" spans="1:12" ht="12.75" customHeight="1" x14ac:dyDescent="0.2">
      <c r="A84" s="717"/>
      <c r="B84" s="160">
        <f>JULI!R83</f>
        <v>0</v>
      </c>
      <c r="C84" s="124">
        <f>JULI!S83</f>
        <v>0</v>
      </c>
      <c r="D84" s="176">
        <f>JULI!T83</f>
        <v>0</v>
      </c>
      <c r="E84" s="120">
        <f>JULI!U83</f>
        <v>0</v>
      </c>
      <c r="F84" s="123">
        <f>JULI!V83</f>
        <v>0</v>
      </c>
      <c r="G84" s="123">
        <f>JULI!W83</f>
        <v>0</v>
      </c>
      <c r="H84" s="125">
        <f>JULI!X83</f>
        <v>0</v>
      </c>
      <c r="I84" s="126">
        <f>JULI!Y83</f>
        <v>0</v>
      </c>
      <c r="J84" s="222" t="b">
        <f>IF(LEFT(JULI!L83,1)="V",JULI!R83+JULI!U83)</f>
        <v>0</v>
      </c>
      <c r="K84" s="241">
        <f>JULI!Z83</f>
        <v>0</v>
      </c>
      <c r="L84" s="242">
        <f>JULI!AB83</f>
        <v>0</v>
      </c>
    </row>
    <row r="85" spans="1:12" ht="12.75" customHeight="1" x14ac:dyDescent="0.2">
      <c r="A85" s="717"/>
      <c r="B85" s="160">
        <f>JULI!R84</f>
        <v>0</v>
      </c>
      <c r="C85" s="124">
        <f>JULI!S84</f>
        <v>0</v>
      </c>
      <c r="D85" s="176">
        <f>JULI!T84</f>
        <v>0</v>
      </c>
      <c r="E85" s="120">
        <f>JULI!U84</f>
        <v>0</v>
      </c>
      <c r="F85" s="123">
        <f>JULI!V84</f>
        <v>0</v>
      </c>
      <c r="G85" s="123">
        <f>JULI!W84</f>
        <v>0</v>
      </c>
      <c r="H85" s="125">
        <f>JULI!X84</f>
        <v>0</v>
      </c>
      <c r="I85" s="126">
        <f>JULI!Y84</f>
        <v>0</v>
      </c>
      <c r="J85" s="222" t="b">
        <f>IF(LEFT(JULI!L84,1)="V",JULI!R84+JULI!U84)</f>
        <v>0</v>
      </c>
      <c r="K85" s="241">
        <f>JULI!Z84</f>
        <v>0</v>
      </c>
      <c r="L85" s="242">
        <f>JULI!AB84</f>
        <v>0</v>
      </c>
    </row>
    <row r="86" spans="1:12" ht="13.5" customHeight="1" thickBot="1" x14ac:dyDescent="0.25">
      <c r="A86" s="718"/>
      <c r="B86" s="161">
        <f>JULI!R85</f>
        <v>0</v>
      </c>
      <c r="C86" s="131">
        <f>JULI!S85</f>
        <v>0</v>
      </c>
      <c r="D86" s="178">
        <f>JULI!T85</f>
        <v>0</v>
      </c>
      <c r="E86" s="127">
        <f>JULI!U85</f>
        <v>0</v>
      </c>
      <c r="F86" s="130">
        <f>JULI!V85</f>
        <v>0</v>
      </c>
      <c r="G86" s="130">
        <f>JULI!W85</f>
        <v>0</v>
      </c>
      <c r="H86" s="132">
        <f>JULI!X85</f>
        <v>0</v>
      </c>
      <c r="I86" s="133">
        <f>JULI!Y85</f>
        <v>0</v>
      </c>
      <c r="J86" s="224" t="b">
        <f>IF(LEFT(JULI!L85,1)="V",JULI!R85+JULI!U85)</f>
        <v>0</v>
      </c>
      <c r="K86" s="243">
        <f>JULI!Z85</f>
        <v>0</v>
      </c>
      <c r="L86" s="244">
        <f>JULI!AB85</f>
        <v>0</v>
      </c>
    </row>
    <row r="87" spans="1:12" ht="12.75" customHeight="1" x14ac:dyDescent="0.2">
      <c r="A87" s="716">
        <f>JULI!B86</f>
        <v>42932</v>
      </c>
      <c r="B87" s="169">
        <f>JULI!R86</f>
        <v>0</v>
      </c>
      <c r="C87" s="138">
        <f>JULI!S86</f>
        <v>0</v>
      </c>
      <c r="D87" s="179">
        <f>JULI!T86</f>
        <v>0</v>
      </c>
      <c r="E87" s="134">
        <f>JULI!U86</f>
        <v>0</v>
      </c>
      <c r="F87" s="137">
        <f>JULI!V86</f>
        <v>0</v>
      </c>
      <c r="G87" s="137">
        <f>JULI!W86</f>
        <v>0</v>
      </c>
      <c r="H87" s="139">
        <f>JULI!X86</f>
        <v>0</v>
      </c>
      <c r="I87" s="140">
        <f>JULI!Y86</f>
        <v>0</v>
      </c>
      <c r="J87" s="225" t="b">
        <f>IF(LEFT(JULI!L86,1)="V",JULI!R86+JULI!U86)</f>
        <v>0</v>
      </c>
      <c r="K87" s="247">
        <f>JULI!Z86</f>
        <v>0</v>
      </c>
      <c r="L87" s="248">
        <f>JULI!AB86</f>
        <v>0</v>
      </c>
    </row>
    <row r="88" spans="1:12" ht="12.75" customHeight="1" x14ac:dyDescent="0.2">
      <c r="A88" s="717"/>
      <c r="B88" s="160">
        <f>JULI!R87</f>
        <v>0</v>
      </c>
      <c r="C88" s="124">
        <f>JULI!S87</f>
        <v>0</v>
      </c>
      <c r="D88" s="176">
        <f>JULI!T87</f>
        <v>0</v>
      </c>
      <c r="E88" s="120">
        <f>JULI!U87</f>
        <v>0</v>
      </c>
      <c r="F88" s="123">
        <f>JULI!V87</f>
        <v>0</v>
      </c>
      <c r="G88" s="123">
        <f>JULI!W87</f>
        <v>0</v>
      </c>
      <c r="H88" s="125">
        <f>JULI!X87</f>
        <v>0</v>
      </c>
      <c r="I88" s="126">
        <f>JULI!Y87</f>
        <v>0</v>
      </c>
      <c r="J88" s="222" t="b">
        <f>IF(LEFT(JULI!L87,1)="V",JULI!R87+JULI!U87)</f>
        <v>0</v>
      </c>
      <c r="K88" s="241">
        <f>JULI!Z87</f>
        <v>0</v>
      </c>
      <c r="L88" s="242">
        <f>JULI!AB87</f>
        <v>0</v>
      </c>
    </row>
    <row r="89" spans="1:12" ht="12.75" customHeight="1" x14ac:dyDescent="0.2">
      <c r="A89" s="717"/>
      <c r="B89" s="160">
        <f>JULI!R88</f>
        <v>0</v>
      </c>
      <c r="C89" s="124">
        <f>JULI!S88</f>
        <v>0</v>
      </c>
      <c r="D89" s="176">
        <f>JULI!T88</f>
        <v>0</v>
      </c>
      <c r="E89" s="120">
        <f>JULI!U88</f>
        <v>0</v>
      </c>
      <c r="F89" s="123">
        <f>JULI!V88</f>
        <v>0</v>
      </c>
      <c r="G89" s="123">
        <f>JULI!W88</f>
        <v>0</v>
      </c>
      <c r="H89" s="125">
        <f>JULI!X88</f>
        <v>0</v>
      </c>
      <c r="I89" s="126">
        <f>JULI!Y88</f>
        <v>0</v>
      </c>
      <c r="J89" s="222" t="b">
        <f>IF(LEFT(JULI!L88,1)="V",JULI!R88+JULI!U88)</f>
        <v>0</v>
      </c>
      <c r="K89" s="241">
        <f>JULI!Z88</f>
        <v>0</v>
      </c>
      <c r="L89" s="242">
        <f>JULI!AB88</f>
        <v>0</v>
      </c>
    </row>
    <row r="90" spans="1:12" ht="12.75" customHeight="1" x14ac:dyDescent="0.2">
      <c r="A90" s="717"/>
      <c r="B90" s="160">
        <f>JULI!R89</f>
        <v>0</v>
      </c>
      <c r="C90" s="124">
        <f>JULI!S89</f>
        <v>0</v>
      </c>
      <c r="D90" s="176">
        <f>JULI!T89</f>
        <v>0</v>
      </c>
      <c r="E90" s="120">
        <f>JULI!U89</f>
        <v>0</v>
      </c>
      <c r="F90" s="123">
        <f>JULI!V89</f>
        <v>0</v>
      </c>
      <c r="G90" s="123">
        <f>JULI!W89</f>
        <v>0</v>
      </c>
      <c r="H90" s="125">
        <f>JULI!X89</f>
        <v>0</v>
      </c>
      <c r="I90" s="126">
        <f>JULI!Y89</f>
        <v>0</v>
      </c>
      <c r="J90" s="222" t="b">
        <f>IF(LEFT(JULI!L89,1)="V",JULI!R89+JULI!U89)</f>
        <v>0</v>
      </c>
      <c r="K90" s="241">
        <f>JULI!Z89</f>
        <v>0</v>
      </c>
      <c r="L90" s="242">
        <f>JULI!AB89</f>
        <v>0</v>
      </c>
    </row>
    <row r="91" spans="1:12" ht="13.5" customHeight="1" thickBot="1" x14ac:dyDescent="0.25">
      <c r="A91" s="718"/>
      <c r="B91" s="168">
        <f>JULI!R90</f>
        <v>0</v>
      </c>
      <c r="C91" s="145">
        <f>JULI!S90</f>
        <v>0</v>
      </c>
      <c r="D91" s="177">
        <f>JULI!T90</f>
        <v>0</v>
      </c>
      <c r="E91" s="141">
        <f>JULI!U90</f>
        <v>0</v>
      </c>
      <c r="F91" s="144">
        <f>JULI!V90</f>
        <v>0</v>
      </c>
      <c r="G91" s="144">
        <f>JULI!W90</f>
        <v>0</v>
      </c>
      <c r="H91" s="146">
        <f>JULI!X90</f>
        <v>0</v>
      </c>
      <c r="I91" s="147">
        <f>JULI!Y90</f>
        <v>0</v>
      </c>
      <c r="J91" s="223" t="b">
        <f>IF(LEFT(JULI!L90,1)="V",JULI!R90+JULI!U90)</f>
        <v>0</v>
      </c>
      <c r="K91" s="245">
        <f>JULI!Z90</f>
        <v>0</v>
      </c>
      <c r="L91" s="246">
        <f>JULI!AB90</f>
        <v>0</v>
      </c>
    </row>
    <row r="92" spans="1:12" ht="12.75" customHeight="1" x14ac:dyDescent="0.2">
      <c r="A92" s="716">
        <f>JULI!B91</f>
        <v>42933</v>
      </c>
      <c r="B92" s="159">
        <f>JULI!R91</f>
        <v>0</v>
      </c>
      <c r="C92" s="117">
        <f>JULI!S91</f>
        <v>0</v>
      </c>
      <c r="D92" s="175">
        <f>JULI!T91</f>
        <v>0</v>
      </c>
      <c r="E92" s="113">
        <f>JULI!U91</f>
        <v>0</v>
      </c>
      <c r="F92" s="116">
        <f>JULI!V91</f>
        <v>0</v>
      </c>
      <c r="G92" s="116">
        <f>JULI!W91</f>
        <v>0</v>
      </c>
      <c r="H92" s="118">
        <f>JULI!X91</f>
        <v>0</v>
      </c>
      <c r="I92" s="119">
        <f>JULI!Y91</f>
        <v>0</v>
      </c>
      <c r="J92" s="221" t="b">
        <f>IF(LEFT(JULI!L91,1)="V",JULI!R91+JULI!U91)</f>
        <v>0</v>
      </c>
      <c r="K92" s="239">
        <f>JULI!Z91</f>
        <v>0</v>
      </c>
      <c r="L92" s="240">
        <f>JULI!AB91</f>
        <v>0</v>
      </c>
    </row>
    <row r="93" spans="1:12" ht="12.75" customHeight="1" x14ac:dyDescent="0.2">
      <c r="A93" s="717"/>
      <c r="B93" s="160">
        <f>JULI!R92</f>
        <v>0</v>
      </c>
      <c r="C93" s="124">
        <f>JULI!S92</f>
        <v>0</v>
      </c>
      <c r="D93" s="176">
        <f>JULI!T92</f>
        <v>0</v>
      </c>
      <c r="E93" s="120">
        <f>JULI!U92</f>
        <v>0</v>
      </c>
      <c r="F93" s="123">
        <f>JULI!V92</f>
        <v>0</v>
      </c>
      <c r="G93" s="123">
        <f>JULI!W92</f>
        <v>0</v>
      </c>
      <c r="H93" s="125">
        <f>JULI!X92</f>
        <v>0</v>
      </c>
      <c r="I93" s="126">
        <f>JULI!Y92</f>
        <v>0</v>
      </c>
      <c r="J93" s="222" t="b">
        <f>IF(LEFT(JULI!L92,1)="V",JULI!R92+JULI!U92)</f>
        <v>0</v>
      </c>
      <c r="K93" s="241">
        <f>JULI!Z92</f>
        <v>0</v>
      </c>
      <c r="L93" s="242">
        <f>JULI!AB92</f>
        <v>0</v>
      </c>
    </row>
    <row r="94" spans="1:12" ht="12.75" customHeight="1" x14ac:dyDescent="0.2">
      <c r="A94" s="717"/>
      <c r="B94" s="160">
        <f>JULI!R93</f>
        <v>0</v>
      </c>
      <c r="C94" s="124">
        <f>JULI!S93</f>
        <v>0</v>
      </c>
      <c r="D94" s="176">
        <f>JULI!T93</f>
        <v>0</v>
      </c>
      <c r="E94" s="120">
        <f>JULI!U93</f>
        <v>0</v>
      </c>
      <c r="F94" s="123">
        <f>JULI!V93</f>
        <v>0</v>
      </c>
      <c r="G94" s="123">
        <f>JULI!W93</f>
        <v>0</v>
      </c>
      <c r="H94" s="125">
        <f>JULI!X93</f>
        <v>0</v>
      </c>
      <c r="I94" s="126">
        <f>JULI!Y93</f>
        <v>0</v>
      </c>
      <c r="J94" s="222" t="b">
        <f>IF(LEFT(JULI!L93,1)="V",JULI!R93+JULI!U93)</f>
        <v>0</v>
      </c>
      <c r="K94" s="241">
        <f>JULI!Z93</f>
        <v>0</v>
      </c>
      <c r="L94" s="242">
        <f>JULI!AB93</f>
        <v>0</v>
      </c>
    </row>
    <row r="95" spans="1:12" ht="12.75" customHeight="1" x14ac:dyDescent="0.2">
      <c r="A95" s="717"/>
      <c r="B95" s="160">
        <f>JULI!R94</f>
        <v>0</v>
      </c>
      <c r="C95" s="124">
        <f>JULI!S94</f>
        <v>0</v>
      </c>
      <c r="D95" s="176">
        <f>JULI!T94</f>
        <v>0</v>
      </c>
      <c r="E95" s="120">
        <f>JULI!U94</f>
        <v>0</v>
      </c>
      <c r="F95" s="123">
        <f>JULI!V94</f>
        <v>0</v>
      </c>
      <c r="G95" s="123">
        <f>JULI!W94</f>
        <v>0</v>
      </c>
      <c r="H95" s="125">
        <f>JULI!X94</f>
        <v>0</v>
      </c>
      <c r="I95" s="126">
        <f>JULI!Y94</f>
        <v>0</v>
      </c>
      <c r="J95" s="222" t="b">
        <f>IF(LEFT(JULI!L94,1)="V",JULI!R94+JULI!U94)</f>
        <v>0</v>
      </c>
      <c r="K95" s="241">
        <f>JULI!Z94</f>
        <v>0</v>
      </c>
      <c r="L95" s="242">
        <f>JULI!AB94</f>
        <v>0</v>
      </c>
    </row>
    <row r="96" spans="1:12" ht="13.5" customHeight="1" thickBot="1" x14ac:dyDescent="0.25">
      <c r="A96" s="718"/>
      <c r="B96" s="161">
        <f>JULI!R95</f>
        <v>0</v>
      </c>
      <c r="C96" s="131">
        <f>JULI!S95</f>
        <v>0</v>
      </c>
      <c r="D96" s="178">
        <f>JULI!T95</f>
        <v>0</v>
      </c>
      <c r="E96" s="127">
        <f>JULI!U95</f>
        <v>0</v>
      </c>
      <c r="F96" s="130">
        <f>JULI!V95</f>
        <v>0</v>
      </c>
      <c r="G96" s="130">
        <f>JULI!W95</f>
        <v>0</v>
      </c>
      <c r="H96" s="132">
        <f>JULI!X95</f>
        <v>0</v>
      </c>
      <c r="I96" s="133">
        <f>JULI!Y95</f>
        <v>0</v>
      </c>
      <c r="J96" s="224" t="b">
        <f>IF(LEFT(JULI!L95,1)="V",JULI!R95+JULI!U95)</f>
        <v>0</v>
      </c>
      <c r="K96" s="243">
        <f>JULI!Z95</f>
        <v>0</v>
      </c>
      <c r="L96" s="244">
        <f>JULI!AB95</f>
        <v>0</v>
      </c>
    </row>
    <row r="97" spans="1:12" ht="12.75" customHeight="1" x14ac:dyDescent="0.2">
      <c r="A97" s="716">
        <f>JULI!B96</f>
        <v>42934</v>
      </c>
      <c r="B97" s="159">
        <f>JULI!R96</f>
        <v>0</v>
      </c>
      <c r="C97" s="117">
        <f>JULI!S96</f>
        <v>0</v>
      </c>
      <c r="D97" s="175">
        <f>JULI!T96</f>
        <v>0</v>
      </c>
      <c r="E97" s="113">
        <f>JULI!U96</f>
        <v>0</v>
      </c>
      <c r="F97" s="116">
        <f>JULI!V96</f>
        <v>0</v>
      </c>
      <c r="G97" s="116">
        <f>JULI!W96</f>
        <v>0</v>
      </c>
      <c r="H97" s="118">
        <f>JULI!X96</f>
        <v>0</v>
      </c>
      <c r="I97" s="119">
        <f>JULI!Y96</f>
        <v>0</v>
      </c>
      <c r="J97" s="221" t="b">
        <f>IF(LEFT(JULI!L96,1)="V",JULI!R96+JULI!U96)</f>
        <v>0</v>
      </c>
      <c r="K97" s="239">
        <f>JULI!Z96</f>
        <v>0</v>
      </c>
      <c r="L97" s="240">
        <f>JULI!AB96</f>
        <v>0</v>
      </c>
    </row>
    <row r="98" spans="1:12" ht="12.75" customHeight="1" x14ac:dyDescent="0.2">
      <c r="A98" s="717"/>
      <c r="B98" s="160">
        <f>JULI!R97</f>
        <v>0</v>
      </c>
      <c r="C98" s="124">
        <f>JULI!S97</f>
        <v>0</v>
      </c>
      <c r="D98" s="176">
        <f>JULI!T97</f>
        <v>0</v>
      </c>
      <c r="E98" s="120">
        <f>JULI!U97</f>
        <v>0</v>
      </c>
      <c r="F98" s="123">
        <f>JULI!V97</f>
        <v>0</v>
      </c>
      <c r="G98" s="123">
        <f>JULI!W97</f>
        <v>0</v>
      </c>
      <c r="H98" s="125">
        <f>JULI!X97</f>
        <v>0</v>
      </c>
      <c r="I98" s="126">
        <f>JULI!Y97</f>
        <v>0</v>
      </c>
      <c r="J98" s="222" t="b">
        <f>IF(LEFT(JULI!L97,1)="V",JULI!R97+JULI!U97)</f>
        <v>0</v>
      </c>
      <c r="K98" s="241">
        <f>JULI!Z97</f>
        <v>0</v>
      </c>
      <c r="L98" s="242">
        <f>JULI!AB97</f>
        <v>0</v>
      </c>
    </row>
    <row r="99" spans="1:12" ht="12.75" customHeight="1" x14ac:dyDescent="0.2">
      <c r="A99" s="717"/>
      <c r="B99" s="160">
        <f>JULI!R98</f>
        <v>0</v>
      </c>
      <c r="C99" s="124">
        <f>JULI!S98</f>
        <v>0</v>
      </c>
      <c r="D99" s="176">
        <f>JULI!T98</f>
        <v>0</v>
      </c>
      <c r="E99" s="120">
        <f>JULI!U98</f>
        <v>0</v>
      </c>
      <c r="F99" s="123">
        <f>JULI!V98</f>
        <v>0</v>
      </c>
      <c r="G99" s="123">
        <f>JULI!W98</f>
        <v>0</v>
      </c>
      <c r="H99" s="125">
        <f>JULI!X98</f>
        <v>0</v>
      </c>
      <c r="I99" s="126">
        <f>JULI!Y98</f>
        <v>0</v>
      </c>
      <c r="J99" s="222" t="b">
        <f>IF(LEFT(JULI!L98,1)="V",JULI!R98+JULI!U98)</f>
        <v>0</v>
      </c>
      <c r="K99" s="241">
        <f>JULI!Z98</f>
        <v>0</v>
      </c>
      <c r="L99" s="242">
        <f>JULI!AB98</f>
        <v>0</v>
      </c>
    </row>
    <row r="100" spans="1:12" ht="12.75" customHeight="1" x14ac:dyDescent="0.2">
      <c r="A100" s="717"/>
      <c r="B100" s="160">
        <f>JULI!R99</f>
        <v>0</v>
      </c>
      <c r="C100" s="124">
        <f>JULI!S99</f>
        <v>0</v>
      </c>
      <c r="D100" s="176">
        <f>JULI!T99</f>
        <v>0</v>
      </c>
      <c r="E100" s="120">
        <f>JULI!U99</f>
        <v>0</v>
      </c>
      <c r="F100" s="123">
        <f>JULI!V99</f>
        <v>0</v>
      </c>
      <c r="G100" s="123">
        <f>JULI!W99</f>
        <v>0</v>
      </c>
      <c r="H100" s="125">
        <f>JULI!X99</f>
        <v>0</v>
      </c>
      <c r="I100" s="126">
        <f>JULI!Y99</f>
        <v>0</v>
      </c>
      <c r="J100" s="222" t="b">
        <f>IF(LEFT(JULI!L99,1)="V",JULI!R99+JULI!U99)</f>
        <v>0</v>
      </c>
      <c r="K100" s="241">
        <f>JULI!Z99</f>
        <v>0</v>
      </c>
      <c r="L100" s="242">
        <f>JULI!AB99</f>
        <v>0</v>
      </c>
    </row>
    <row r="101" spans="1:12" ht="13.5" customHeight="1" thickBot="1" x14ac:dyDescent="0.25">
      <c r="A101" s="718"/>
      <c r="B101" s="161">
        <f>JULI!R100</f>
        <v>0</v>
      </c>
      <c r="C101" s="131">
        <f>JULI!S100</f>
        <v>0</v>
      </c>
      <c r="D101" s="178">
        <f>JULI!T100</f>
        <v>0</v>
      </c>
      <c r="E101" s="127">
        <f>JULI!U100</f>
        <v>0</v>
      </c>
      <c r="F101" s="130">
        <f>JULI!V100</f>
        <v>0</v>
      </c>
      <c r="G101" s="130">
        <f>JULI!W100</f>
        <v>0</v>
      </c>
      <c r="H101" s="132">
        <f>JULI!X100</f>
        <v>0</v>
      </c>
      <c r="I101" s="133">
        <f>JULI!Y100</f>
        <v>0</v>
      </c>
      <c r="J101" s="224" t="b">
        <f>IF(LEFT(JULI!L100,1)="V",JULI!R100+JULI!U100)</f>
        <v>0</v>
      </c>
      <c r="K101" s="243">
        <f>JULI!Z100</f>
        <v>0</v>
      </c>
      <c r="L101" s="244">
        <f>JULI!AB100</f>
        <v>0</v>
      </c>
    </row>
    <row r="102" spans="1:12" ht="12.75" customHeight="1" x14ac:dyDescent="0.2">
      <c r="A102" s="716">
        <f>JULI!B101</f>
        <v>42935</v>
      </c>
      <c r="B102" s="159">
        <f>JULI!R101</f>
        <v>0</v>
      </c>
      <c r="C102" s="117">
        <f>JULI!S101</f>
        <v>0</v>
      </c>
      <c r="D102" s="175">
        <f>JULI!T101</f>
        <v>0</v>
      </c>
      <c r="E102" s="113">
        <f>JULI!U101</f>
        <v>0</v>
      </c>
      <c r="F102" s="116">
        <f>JULI!V101</f>
        <v>0</v>
      </c>
      <c r="G102" s="116">
        <f>JULI!W101</f>
        <v>0</v>
      </c>
      <c r="H102" s="118">
        <f>JULI!X101</f>
        <v>0</v>
      </c>
      <c r="I102" s="119">
        <f>JULI!Y101</f>
        <v>0</v>
      </c>
      <c r="J102" s="221" t="b">
        <f>IF(LEFT(JULI!L101,1)="V",JULI!R101+JULI!U101)</f>
        <v>0</v>
      </c>
      <c r="K102" s="239">
        <f>JULI!Z101</f>
        <v>0</v>
      </c>
      <c r="L102" s="240">
        <f>JULI!AB101</f>
        <v>0</v>
      </c>
    </row>
    <row r="103" spans="1:12" ht="12.75" customHeight="1" x14ac:dyDescent="0.2">
      <c r="A103" s="717"/>
      <c r="B103" s="160">
        <f>JULI!R102</f>
        <v>0</v>
      </c>
      <c r="C103" s="124">
        <f>JULI!S102</f>
        <v>0</v>
      </c>
      <c r="D103" s="176">
        <f>JULI!T102</f>
        <v>0</v>
      </c>
      <c r="E103" s="120">
        <f>JULI!U102</f>
        <v>0</v>
      </c>
      <c r="F103" s="123">
        <f>JULI!V102</f>
        <v>0</v>
      </c>
      <c r="G103" s="123">
        <f>JULI!W102</f>
        <v>0</v>
      </c>
      <c r="H103" s="125">
        <f>JULI!X102</f>
        <v>0</v>
      </c>
      <c r="I103" s="126">
        <f>JULI!Y102</f>
        <v>0</v>
      </c>
      <c r="J103" s="222" t="b">
        <f>IF(LEFT(JULI!L102,1)="V",JULI!R102+JULI!U102)</f>
        <v>0</v>
      </c>
      <c r="K103" s="241">
        <f>JULI!Z102</f>
        <v>0</v>
      </c>
      <c r="L103" s="242">
        <f>JULI!AB102</f>
        <v>0</v>
      </c>
    </row>
    <row r="104" spans="1:12" ht="12.75" customHeight="1" x14ac:dyDescent="0.2">
      <c r="A104" s="717"/>
      <c r="B104" s="160">
        <f>JULI!R103</f>
        <v>0</v>
      </c>
      <c r="C104" s="124">
        <f>JULI!S103</f>
        <v>0</v>
      </c>
      <c r="D104" s="176">
        <f>JULI!T103</f>
        <v>0</v>
      </c>
      <c r="E104" s="120">
        <f>JULI!U103</f>
        <v>0</v>
      </c>
      <c r="F104" s="123">
        <f>JULI!V103</f>
        <v>0</v>
      </c>
      <c r="G104" s="123">
        <f>JULI!W103</f>
        <v>0</v>
      </c>
      <c r="H104" s="125">
        <f>JULI!X103</f>
        <v>0</v>
      </c>
      <c r="I104" s="126">
        <f>JULI!Y103</f>
        <v>0</v>
      </c>
      <c r="J104" s="222" t="b">
        <f>IF(LEFT(JULI!L103,1)="V",JULI!R103+JULI!U103)</f>
        <v>0</v>
      </c>
      <c r="K104" s="241">
        <f>JULI!Z103</f>
        <v>0</v>
      </c>
      <c r="L104" s="242">
        <f>JULI!AB103</f>
        <v>0</v>
      </c>
    </row>
    <row r="105" spans="1:12" ht="12.75" customHeight="1" x14ac:dyDescent="0.2">
      <c r="A105" s="717"/>
      <c r="B105" s="160">
        <f>JULI!R104</f>
        <v>0</v>
      </c>
      <c r="C105" s="124">
        <f>JULI!S104</f>
        <v>0</v>
      </c>
      <c r="D105" s="176">
        <f>JULI!T104</f>
        <v>0</v>
      </c>
      <c r="E105" s="120">
        <f>JULI!U104</f>
        <v>0</v>
      </c>
      <c r="F105" s="123">
        <f>JULI!V104</f>
        <v>0</v>
      </c>
      <c r="G105" s="123">
        <f>JULI!W104</f>
        <v>0</v>
      </c>
      <c r="H105" s="125">
        <f>JULI!X104</f>
        <v>0</v>
      </c>
      <c r="I105" s="126">
        <f>JULI!Y104</f>
        <v>0</v>
      </c>
      <c r="J105" s="222" t="b">
        <f>IF(LEFT(JULI!L104,1)="V",JULI!R104+JULI!U104)</f>
        <v>0</v>
      </c>
      <c r="K105" s="241">
        <f>JULI!Z104</f>
        <v>0</v>
      </c>
      <c r="L105" s="242">
        <f>JULI!AB104</f>
        <v>0</v>
      </c>
    </row>
    <row r="106" spans="1:12" ht="13.5" customHeight="1" thickBot="1" x14ac:dyDescent="0.25">
      <c r="A106" s="718"/>
      <c r="B106" s="161">
        <f>JULI!R105</f>
        <v>0</v>
      </c>
      <c r="C106" s="131">
        <f>JULI!S105</f>
        <v>0</v>
      </c>
      <c r="D106" s="178">
        <f>JULI!T105</f>
        <v>0</v>
      </c>
      <c r="E106" s="127">
        <f>JULI!U105</f>
        <v>0</v>
      </c>
      <c r="F106" s="130">
        <f>JULI!V105</f>
        <v>0</v>
      </c>
      <c r="G106" s="130">
        <f>JULI!W105</f>
        <v>0</v>
      </c>
      <c r="H106" s="132">
        <f>JULI!X105</f>
        <v>0</v>
      </c>
      <c r="I106" s="133">
        <f>JULI!Y105</f>
        <v>0</v>
      </c>
      <c r="J106" s="224" t="b">
        <f>IF(LEFT(JULI!L105,1)="V",JULI!R105+JULI!U105)</f>
        <v>0</v>
      </c>
      <c r="K106" s="243">
        <f>JULI!Z105</f>
        <v>0</v>
      </c>
      <c r="L106" s="244">
        <f>JULI!AB105</f>
        <v>0</v>
      </c>
    </row>
    <row r="107" spans="1:12" ht="12.75" customHeight="1" x14ac:dyDescent="0.2">
      <c r="A107" s="716">
        <f>JULI!B106</f>
        <v>42936</v>
      </c>
      <c r="B107" s="169">
        <f>JULI!R106</f>
        <v>0</v>
      </c>
      <c r="C107" s="138">
        <f>JULI!S106</f>
        <v>0</v>
      </c>
      <c r="D107" s="179">
        <f>JULI!T106</f>
        <v>0</v>
      </c>
      <c r="E107" s="134">
        <f>JULI!U106</f>
        <v>0</v>
      </c>
      <c r="F107" s="137">
        <f>JULI!V106</f>
        <v>0</v>
      </c>
      <c r="G107" s="137">
        <f>JULI!W106</f>
        <v>0</v>
      </c>
      <c r="H107" s="139">
        <f>JULI!X106</f>
        <v>0</v>
      </c>
      <c r="I107" s="140">
        <f>JULI!Y106</f>
        <v>0</v>
      </c>
      <c r="J107" s="225" t="b">
        <f>IF(LEFT(JULI!L106,1)="V",JULI!R106+JULI!U106)</f>
        <v>0</v>
      </c>
      <c r="K107" s="247">
        <f>JULI!Z106</f>
        <v>0</v>
      </c>
      <c r="L107" s="248">
        <f>JULI!AB106</f>
        <v>0</v>
      </c>
    </row>
    <row r="108" spans="1:12" ht="12.75" customHeight="1" x14ac:dyDescent="0.2">
      <c r="A108" s="717"/>
      <c r="B108" s="160">
        <f>JULI!R107</f>
        <v>0</v>
      </c>
      <c r="C108" s="124">
        <f>JULI!S107</f>
        <v>0</v>
      </c>
      <c r="D108" s="176">
        <f>JULI!T107</f>
        <v>0</v>
      </c>
      <c r="E108" s="120">
        <f>JULI!U107</f>
        <v>0</v>
      </c>
      <c r="F108" s="123">
        <f>JULI!V107</f>
        <v>0</v>
      </c>
      <c r="G108" s="123">
        <f>JULI!W107</f>
        <v>0</v>
      </c>
      <c r="H108" s="125">
        <f>JULI!X107</f>
        <v>0</v>
      </c>
      <c r="I108" s="126">
        <f>JULI!Y107</f>
        <v>0</v>
      </c>
      <c r="J108" s="222" t="b">
        <f>IF(LEFT(JULI!L107,1)="V",JULI!R107+JULI!U107)</f>
        <v>0</v>
      </c>
      <c r="K108" s="241">
        <f>JULI!Z107</f>
        <v>0</v>
      </c>
      <c r="L108" s="242">
        <f>JULI!AB107</f>
        <v>0</v>
      </c>
    </row>
    <row r="109" spans="1:12" ht="12.75" customHeight="1" x14ac:dyDescent="0.2">
      <c r="A109" s="717"/>
      <c r="B109" s="160">
        <f>JULI!R108</f>
        <v>0</v>
      </c>
      <c r="C109" s="124">
        <f>JULI!S108</f>
        <v>0</v>
      </c>
      <c r="D109" s="176">
        <f>JULI!T108</f>
        <v>0</v>
      </c>
      <c r="E109" s="120">
        <f>JULI!U108</f>
        <v>0</v>
      </c>
      <c r="F109" s="123">
        <f>JULI!V108</f>
        <v>0</v>
      </c>
      <c r="G109" s="123">
        <f>JULI!W108</f>
        <v>0</v>
      </c>
      <c r="H109" s="125">
        <f>JULI!X108</f>
        <v>0</v>
      </c>
      <c r="I109" s="126">
        <f>JULI!Y108</f>
        <v>0</v>
      </c>
      <c r="J109" s="222" t="b">
        <f>IF(LEFT(JULI!L108,1)="V",JULI!R108+JULI!U108)</f>
        <v>0</v>
      </c>
      <c r="K109" s="241">
        <f>JULI!Z108</f>
        <v>0</v>
      </c>
      <c r="L109" s="242">
        <f>JULI!AB108</f>
        <v>0</v>
      </c>
    </row>
    <row r="110" spans="1:12" ht="12.75" customHeight="1" x14ac:dyDescent="0.2">
      <c r="A110" s="717"/>
      <c r="B110" s="160">
        <f>JULI!R109</f>
        <v>0</v>
      </c>
      <c r="C110" s="124">
        <f>JULI!S109</f>
        <v>0</v>
      </c>
      <c r="D110" s="176">
        <f>JULI!T109</f>
        <v>0</v>
      </c>
      <c r="E110" s="120">
        <f>JULI!U109</f>
        <v>0</v>
      </c>
      <c r="F110" s="123">
        <f>JULI!V109</f>
        <v>0</v>
      </c>
      <c r="G110" s="123">
        <f>JULI!W109</f>
        <v>0</v>
      </c>
      <c r="H110" s="125">
        <f>JULI!X109</f>
        <v>0</v>
      </c>
      <c r="I110" s="126">
        <f>JULI!Y109</f>
        <v>0</v>
      </c>
      <c r="J110" s="222" t="b">
        <f>IF(LEFT(JULI!L109,1)="V",JULI!R109+JULI!U109)</f>
        <v>0</v>
      </c>
      <c r="K110" s="241">
        <f>JULI!Z109</f>
        <v>0</v>
      </c>
      <c r="L110" s="242">
        <f>JULI!AB109</f>
        <v>0</v>
      </c>
    </row>
    <row r="111" spans="1:12" ht="13.5" customHeight="1" thickBot="1" x14ac:dyDescent="0.25">
      <c r="A111" s="718"/>
      <c r="B111" s="168">
        <f>JULI!R110</f>
        <v>0</v>
      </c>
      <c r="C111" s="145">
        <f>JULI!S110</f>
        <v>0</v>
      </c>
      <c r="D111" s="177">
        <f>JULI!T110</f>
        <v>0</v>
      </c>
      <c r="E111" s="141">
        <f>JULI!U110</f>
        <v>0</v>
      </c>
      <c r="F111" s="144">
        <f>JULI!V110</f>
        <v>0</v>
      </c>
      <c r="G111" s="144">
        <f>JULI!W110</f>
        <v>0</v>
      </c>
      <c r="H111" s="146">
        <f>JULI!X110</f>
        <v>0</v>
      </c>
      <c r="I111" s="147">
        <f>JULI!Y110</f>
        <v>0</v>
      </c>
      <c r="J111" s="223" t="b">
        <f>IF(LEFT(JULI!L110,1)="V",JULI!R110+JULI!U110)</f>
        <v>0</v>
      </c>
      <c r="K111" s="245">
        <f>JULI!Z110</f>
        <v>0</v>
      </c>
      <c r="L111" s="246">
        <f>JULI!AB110</f>
        <v>0</v>
      </c>
    </row>
    <row r="112" spans="1:12" ht="12.75" customHeight="1" x14ac:dyDescent="0.2">
      <c r="A112" s="716">
        <f>JULI!B111</f>
        <v>42937</v>
      </c>
      <c r="B112" s="159">
        <f>JULI!R111</f>
        <v>0</v>
      </c>
      <c r="C112" s="117">
        <f>JULI!S111</f>
        <v>0</v>
      </c>
      <c r="D112" s="175">
        <f>JULI!T111</f>
        <v>0</v>
      </c>
      <c r="E112" s="113">
        <f>JULI!U111</f>
        <v>0</v>
      </c>
      <c r="F112" s="116">
        <f>JULI!V111</f>
        <v>0</v>
      </c>
      <c r="G112" s="116">
        <f>JULI!W111</f>
        <v>0</v>
      </c>
      <c r="H112" s="118">
        <f>JULI!X111</f>
        <v>0</v>
      </c>
      <c r="I112" s="119">
        <f>JULI!Y111</f>
        <v>0</v>
      </c>
      <c r="J112" s="221" t="b">
        <f>IF(LEFT(JULI!L111,1)="V",JULI!R111+JULI!U111)</f>
        <v>0</v>
      </c>
      <c r="K112" s="239">
        <f>JULI!Z111</f>
        <v>0</v>
      </c>
      <c r="L112" s="240">
        <f>JULI!AB111</f>
        <v>0</v>
      </c>
    </row>
    <row r="113" spans="1:12" ht="12.75" customHeight="1" x14ac:dyDescent="0.2">
      <c r="A113" s="717"/>
      <c r="B113" s="160">
        <f>JULI!R112</f>
        <v>0</v>
      </c>
      <c r="C113" s="124">
        <f>JULI!S112</f>
        <v>0</v>
      </c>
      <c r="D113" s="176">
        <f>JULI!T112</f>
        <v>0</v>
      </c>
      <c r="E113" s="120">
        <f>JULI!U112</f>
        <v>0</v>
      </c>
      <c r="F113" s="123">
        <f>JULI!V112</f>
        <v>0</v>
      </c>
      <c r="G113" s="123">
        <f>JULI!W112</f>
        <v>0</v>
      </c>
      <c r="H113" s="125">
        <f>JULI!X112</f>
        <v>0</v>
      </c>
      <c r="I113" s="126">
        <f>JULI!Y112</f>
        <v>0</v>
      </c>
      <c r="J113" s="222" t="b">
        <f>IF(LEFT(JULI!L112,1)="V",JULI!R112+JULI!U112)</f>
        <v>0</v>
      </c>
      <c r="K113" s="241">
        <f>JULI!Z112</f>
        <v>0</v>
      </c>
      <c r="L113" s="242">
        <f>JULI!AB112</f>
        <v>0</v>
      </c>
    </row>
    <row r="114" spans="1:12" ht="12.75" customHeight="1" x14ac:dyDescent="0.2">
      <c r="A114" s="717"/>
      <c r="B114" s="160">
        <f>JULI!R113</f>
        <v>0</v>
      </c>
      <c r="C114" s="124">
        <f>JULI!S113</f>
        <v>0</v>
      </c>
      <c r="D114" s="176">
        <f>JULI!T113</f>
        <v>0</v>
      </c>
      <c r="E114" s="120">
        <f>JULI!U113</f>
        <v>0</v>
      </c>
      <c r="F114" s="123">
        <f>JULI!V113</f>
        <v>0</v>
      </c>
      <c r="G114" s="123">
        <f>JULI!W113</f>
        <v>0</v>
      </c>
      <c r="H114" s="125">
        <f>JULI!X113</f>
        <v>0</v>
      </c>
      <c r="I114" s="126">
        <f>JULI!Y113</f>
        <v>0</v>
      </c>
      <c r="J114" s="222" t="b">
        <f>IF(LEFT(JULI!L113,1)="V",JULI!R113+JULI!U113)</f>
        <v>0</v>
      </c>
      <c r="K114" s="241">
        <f>JULI!Z113</f>
        <v>0</v>
      </c>
      <c r="L114" s="242">
        <f>JULI!AB113</f>
        <v>0</v>
      </c>
    </row>
    <row r="115" spans="1:12" ht="12.75" customHeight="1" x14ac:dyDescent="0.2">
      <c r="A115" s="717"/>
      <c r="B115" s="160">
        <f>JULI!R114</f>
        <v>0</v>
      </c>
      <c r="C115" s="124">
        <f>JULI!S114</f>
        <v>0</v>
      </c>
      <c r="D115" s="176">
        <f>JULI!T114</f>
        <v>0</v>
      </c>
      <c r="E115" s="120">
        <f>JULI!U114</f>
        <v>0</v>
      </c>
      <c r="F115" s="123">
        <f>JULI!V114</f>
        <v>0</v>
      </c>
      <c r="G115" s="123">
        <f>JULI!W114</f>
        <v>0</v>
      </c>
      <c r="H115" s="125">
        <f>JULI!X114</f>
        <v>0</v>
      </c>
      <c r="I115" s="126">
        <f>JULI!Y114</f>
        <v>0</v>
      </c>
      <c r="J115" s="222" t="b">
        <f>IF(LEFT(JULI!L114,1)="V",JULI!R114+JULI!U114)</f>
        <v>0</v>
      </c>
      <c r="K115" s="241">
        <f>JULI!Z114</f>
        <v>0</v>
      </c>
      <c r="L115" s="242">
        <f>JULI!AB114</f>
        <v>0</v>
      </c>
    </row>
    <row r="116" spans="1:12" ht="13.5" customHeight="1" thickBot="1" x14ac:dyDescent="0.25">
      <c r="A116" s="718"/>
      <c r="B116" s="161">
        <f>JULI!R115</f>
        <v>0</v>
      </c>
      <c r="C116" s="131">
        <f>JULI!S115</f>
        <v>0</v>
      </c>
      <c r="D116" s="178">
        <f>JULI!T115</f>
        <v>0</v>
      </c>
      <c r="E116" s="127">
        <f>JULI!U115</f>
        <v>0</v>
      </c>
      <c r="F116" s="130">
        <f>JULI!V115</f>
        <v>0</v>
      </c>
      <c r="G116" s="130">
        <f>JULI!W115</f>
        <v>0</v>
      </c>
      <c r="H116" s="132">
        <f>JULI!X115</f>
        <v>0</v>
      </c>
      <c r="I116" s="133">
        <f>JULI!Y115</f>
        <v>0</v>
      </c>
      <c r="J116" s="224" t="b">
        <f>IF(LEFT(JULI!L115,1)="V",JULI!R115+JULI!U115)</f>
        <v>0</v>
      </c>
      <c r="K116" s="243">
        <f>JULI!Z115</f>
        <v>0</v>
      </c>
      <c r="L116" s="244">
        <f>JULI!AB115</f>
        <v>0</v>
      </c>
    </row>
    <row r="117" spans="1:12" ht="12.75" customHeight="1" x14ac:dyDescent="0.2">
      <c r="A117" s="716">
        <f>JULI!B116</f>
        <v>42938</v>
      </c>
      <c r="B117" s="169">
        <f>JULI!R116</f>
        <v>0</v>
      </c>
      <c r="C117" s="138">
        <f>JULI!S116</f>
        <v>0</v>
      </c>
      <c r="D117" s="179">
        <f>JULI!T116</f>
        <v>0</v>
      </c>
      <c r="E117" s="134">
        <f>JULI!U116</f>
        <v>0</v>
      </c>
      <c r="F117" s="137">
        <f>JULI!V116</f>
        <v>0</v>
      </c>
      <c r="G117" s="137">
        <f>JULI!W116</f>
        <v>0</v>
      </c>
      <c r="H117" s="139">
        <f>JULI!X116</f>
        <v>0</v>
      </c>
      <c r="I117" s="140">
        <f>JULI!Y116</f>
        <v>0</v>
      </c>
      <c r="J117" s="225" t="b">
        <f>IF(LEFT(JULI!L116,1)="V",JULI!R116+JULI!U116)</f>
        <v>0</v>
      </c>
      <c r="K117" s="247">
        <f>JULI!Z116</f>
        <v>0</v>
      </c>
      <c r="L117" s="248">
        <f>JULI!AB116</f>
        <v>0</v>
      </c>
    </row>
    <row r="118" spans="1:12" ht="12.75" customHeight="1" x14ac:dyDescent="0.2">
      <c r="A118" s="717"/>
      <c r="B118" s="160">
        <f>JULI!R117</f>
        <v>0</v>
      </c>
      <c r="C118" s="124">
        <f>JULI!S117</f>
        <v>0</v>
      </c>
      <c r="D118" s="176">
        <f>JULI!T117</f>
        <v>0</v>
      </c>
      <c r="E118" s="120">
        <f>JULI!U117</f>
        <v>0</v>
      </c>
      <c r="F118" s="123">
        <f>JULI!V117</f>
        <v>0</v>
      </c>
      <c r="G118" s="123">
        <f>JULI!W117</f>
        <v>0</v>
      </c>
      <c r="H118" s="125">
        <f>JULI!X117</f>
        <v>0</v>
      </c>
      <c r="I118" s="126">
        <f>JULI!Y117</f>
        <v>0</v>
      </c>
      <c r="J118" s="222" t="b">
        <f>IF(LEFT(JULI!L117,1)="V",JULI!R117+JULI!U117)</f>
        <v>0</v>
      </c>
      <c r="K118" s="241">
        <f>JULI!Z117</f>
        <v>0</v>
      </c>
      <c r="L118" s="242">
        <f>JULI!AB117</f>
        <v>0</v>
      </c>
    </row>
    <row r="119" spans="1:12" ht="12.75" customHeight="1" x14ac:dyDescent="0.2">
      <c r="A119" s="717"/>
      <c r="B119" s="160">
        <f>JULI!R118</f>
        <v>0</v>
      </c>
      <c r="C119" s="124">
        <f>JULI!S118</f>
        <v>0</v>
      </c>
      <c r="D119" s="176">
        <f>JULI!T118</f>
        <v>0</v>
      </c>
      <c r="E119" s="120">
        <f>JULI!U118</f>
        <v>0</v>
      </c>
      <c r="F119" s="123">
        <f>JULI!V118</f>
        <v>0</v>
      </c>
      <c r="G119" s="123">
        <f>JULI!W118</f>
        <v>0</v>
      </c>
      <c r="H119" s="125">
        <f>JULI!X118</f>
        <v>0</v>
      </c>
      <c r="I119" s="126">
        <f>JULI!Y118</f>
        <v>0</v>
      </c>
      <c r="J119" s="222" t="b">
        <f>IF(LEFT(JULI!L118,1)="V",JULI!R118+JULI!U118)</f>
        <v>0</v>
      </c>
      <c r="K119" s="241">
        <f>JULI!Z118</f>
        <v>0</v>
      </c>
      <c r="L119" s="242">
        <f>JULI!AB118</f>
        <v>0</v>
      </c>
    </row>
    <row r="120" spans="1:12" ht="12.75" customHeight="1" x14ac:dyDescent="0.2">
      <c r="A120" s="717"/>
      <c r="B120" s="160">
        <f>JULI!R119</f>
        <v>0</v>
      </c>
      <c r="C120" s="124">
        <f>JULI!S119</f>
        <v>0</v>
      </c>
      <c r="D120" s="176">
        <f>JULI!T119</f>
        <v>0</v>
      </c>
      <c r="E120" s="120">
        <f>JULI!U119</f>
        <v>0</v>
      </c>
      <c r="F120" s="123">
        <f>JULI!V119</f>
        <v>0</v>
      </c>
      <c r="G120" s="123">
        <f>JULI!W119</f>
        <v>0</v>
      </c>
      <c r="H120" s="125">
        <f>JULI!X119</f>
        <v>0</v>
      </c>
      <c r="I120" s="126">
        <f>JULI!Y119</f>
        <v>0</v>
      </c>
      <c r="J120" s="222" t="b">
        <f>IF(LEFT(JULI!L119,1)="V",JULI!R119+JULI!U119)</f>
        <v>0</v>
      </c>
      <c r="K120" s="241">
        <f>JULI!Z119</f>
        <v>0</v>
      </c>
      <c r="L120" s="242">
        <f>JULI!AB119</f>
        <v>0</v>
      </c>
    </row>
    <row r="121" spans="1:12" ht="13.5" customHeight="1" thickBot="1" x14ac:dyDescent="0.25">
      <c r="A121" s="718"/>
      <c r="B121" s="168">
        <f>JULI!R120</f>
        <v>0</v>
      </c>
      <c r="C121" s="145">
        <f>JULI!S120</f>
        <v>0</v>
      </c>
      <c r="D121" s="177">
        <f>JULI!T120</f>
        <v>0</v>
      </c>
      <c r="E121" s="141">
        <f>JULI!U120</f>
        <v>0</v>
      </c>
      <c r="F121" s="144">
        <f>JULI!V120</f>
        <v>0</v>
      </c>
      <c r="G121" s="144">
        <f>JULI!W120</f>
        <v>0</v>
      </c>
      <c r="H121" s="146">
        <f>JULI!X120</f>
        <v>0</v>
      </c>
      <c r="I121" s="147">
        <f>JULI!Y120</f>
        <v>0</v>
      </c>
      <c r="J121" s="223" t="b">
        <f>IF(LEFT(JULI!L120,1)="V",JULI!R120+JULI!U120)</f>
        <v>0</v>
      </c>
      <c r="K121" s="245">
        <f>JULI!Z120</f>
        <v>0</v>
      </c>
      <c r="L121" s="246">
        <f>JULI!AB120</f>
        <v>0</v>
      </c>
    </row>
    <row r="122" spans="1:12" ht="12.75" customHeight="1" x14ac:dyDescent="0.2">
      <c r="A122" s="716">
        <f>JULI!B121</f>
        <v>42939</v>
      </c>
      <c r="B122" s="159">
        <f>JULI!R121</f>
        <v>0</v>
      </c>
      <c r="C122" s="117">
        <f>JULI!S121</f>
        <v>0</v>
      </c>
      <c r="D122" s="175">
        <f>JULI!T121</f>
        <v>0</v>
      </c>
      <c r="E122" s="113">
        <f>JULI!U121</f>
        <v>0</v>
      </c>
      <c r="F122" s="116">
        <f>JULI!V121</f>
        <v>0</v>
      </c>
      <c r="G122" s="116">
        <f>JULI!W121</f>
        <v>0</v>
      </c>
      <c r="H122" s="118">
        <f>JULI!X121</f>
        <v>0</v>
      </c>
      <c r="I122" s="119">
        <f>JULI!Y121</f>
        <v>0</v>
      </c>
      <c r="J122" s="221" t="b">
        <f>IF(LEFT(JULI!L121,1)="V",JULI!R121+JULI!U121)</f>
        <v>0</v>
      </c>
      <c r="K122" s="239">
        <f>JULI!Z121</f>
        <v>0</v>
      </c>
      <c r="L122" s="240">
        <f>JULI!AB121</f>
        <v>0</v>
      </c>
    </row>
    <row r="123" spans="1:12" ht="12.75" customHeight="1" x14ac:dyDescent="0.2">
      <c r="A123" s="717"/>
      <c r="B123" s="160">
        <f>JULI!R122</f>
        <v>0</v>
      </c>
      <c r="C123" s="124">
        <f>JULI!S122</f>
        <v>0</v>
      </c>
      <c r="D123" s="176">
        <f>JULI!T122</f>
        <v>0</v>
      </c>
      <c r="E123" s="120">
        <f>JULI!U122</f>
        <v>0</v>
      </c>
      <c r="F123" s="123">
        <f>JULI!V122</f>
        <v>0</v>
      </c>
      <c r="G123" s="123">
        <f>JULI!W122</f>
        <v>0</v>
      </c>
      <c r="H123" s="125">
        <f>JULI!X122</f>
        <v>0</v>
      </c>
      <c r="I123" s="126">
        <f>JULI!Y122</f>
        <v>0</v>
      </c>
      <c r="J123" s="222" t="b">
        <f>IF(LEFT(JULI!L122,1)="V",JULI!R122+JULI!U122)</f>
        <v>0</v>
      </c>
      <c r="K123" s="241">
        <f>JULI!Z122</f>
        <v>0</v>
      </c>
      <c r="L123" s="242">
        <f>JULI!AB122</f>
        <v>0</v>
      </c>
    </row>
    <row r="124" spans="1:12" ht="12.75" customHeight="1" x14ac:dyDescent="0.2">
      <c r="A124" s="717"/>
      <c r="B124" s="160">
        <f>JULI!R123</f>
        <v>0</v>
      </c>
      <c r="C124" s="124">
        <f>JULI!S123</f>
        <v>0</v>
      </c>
      <c r="D124" s="176">
        <f>JULI!T123</f>
        <v>0</v>
      </c>
      <c r="E124" s="120">
        <f>JULI!U123</f>
        <v>0</v>
      </c>
      <c r="F124" s="123">
        <f>JULI!V123</f>
        <v>0</v>
      </c>
      <c r="G124" s="123">
        <f>JULI!W123</f>
        <v>0</v>
      </c>
      <c r="H124" s="125">
        <f>JULI!X123</f>
        <v>0</v>
      </c>
      <c r="I124" s="126">
        <f>JULI!Y123</f>
        <v>0</v>
      </c>
      <c r="J124" s="222" t="b">
        <f>IF(LEFT(JULI!L123,1)="V",JULI!R123+JULI!U123)</f>
        <v>0</v>
      </c>
      <c r="K124" s="241">
        <f>JULI!Z123</f>
        <v>0</v>
      </c>
      <c r="L124" s="242">
        <f>JULI!AB123</f>
        <v>0</v>
      </c>
    </row>
    <row r="125" spans="1:12" ht="12.75" customHeight="1" x14ac:dyDescent="0.2">
      <c r="A125" s="717"/>
      <c r="B125" s="160">
        <f>JULI!R124</f>
        <v>0</v>
      </c>
      <c r="C125" s="124">
        <f>JULI!S124</f>
        <v>0</v>
      </c>
      <c r="D125" s="176">
        <f>JULI!T124</f>
        <v>0</v>
      </c>
      <c r="E125" s="120">
        <f>JULI!U124</f>
        <v>0</v>
      </c>
      <c r="F125" s="123">
        <f>JULI!V124</f>
        <v>0</v>
      </c>
      <c r="G125" s="123">
        <f>JULI!W124</f>
        <v>0</v>
      </c>
      <c r="H125" s="125">
        <f>JULI!X124</f>
        <v>0</v>
      </c>
      <c r="I125" s="126">
        <f>JULI!Y124</f>
        <v>0</v>
      </c>
      <c r="J125" s="222" t="b">
        <f>IF(LEFT(JULI!L124,1)="V",JULI!R124+JULI!U124)</f>
        <v>0</v>
      </c>
      <c r="K125" s="241">
        <f>JULI!Z124</f>
        <v>0</v>
      </c>
      <c r="L125" s="242">
        <f>JULI!AB124</f>
        <v>0</v>
      </c>
    </row>
    <row r="126" spans="1:12" ht="13.5" customHeight="1" thickBot="1" x14ac:dyDescent="0.25">
      <c r="A126" s="718"/>
      <c r="B126" s="161">
        <f>JULI!R125</f>
        <v>0</v>
      </c>
      <c r="C126" s="131">
        <f>JULI!S125</f>
        <v>0</v>
      </c>
      <c r="D126" s="178">
        <f>JULI!T125</f>
        <v>0</v>
      </c>
      <c r="E126" s="127">
        <f>JULI!U125</f>
        <v>0</v>
      </c>
      <c r="F126" s="130">
        <f>JULI!V125</f>
        <v>0</v>
      </c>
      <c r="G126" s="130">
        <f>JULI!W125</f>
        <v>0</v>
      </c>
      <c r="H126" s="132">
        <f>JULI!X125</f>
        <v>0</v>
      </c>
      <c r="I126" s="133">
        <f>JULI!Y125</f>
        <v>0</v>
      </c>
      <c r="J126" s="224" t="b">
        <f>IF(LEFT(JULI!L125,1)="V",JULI!R125+JULI!U125)</f>
        <v>0</v>
      </c>
      <c r="K126" s="243">
        <f>JULI!Z125</f>
        <v>0</v>
      </c>
      <c r="L126" s="244">
        <f>JULI!AB125</f>
        <v>0</v>
      </c>
    </row>
    <row r="127" spans="1:12" ht="12.75" customHeight="1" x14ac:dyDescent="0.2">
      <c r="A127" s="716">
        <f>JULI!B126</f>
        <v>42940</v>
      </c>
      <c r="B127" s="169">
        <f>JULI!R126</f>
        <v>0</v>
      </c>
      <c r="C127" s="138">
        <f>JULI!S126</f>
        <v>0</v>
      </c>
      <c r="D127" s="179">
        <f>JULI!T126</f>
        <v>0</v>
      </c>
      <c r="E127" s="134">
        <f>JULI!U126</f>
        <v>0</v>
      </c>
      <c r="F127" s="137">
        <f>JULI!V126</f>
        <v>0</v>
      </c>
      <c r="G127" s="137">
        <f>JULI!W126</f>
        <v>0</v>
      </c>
      <c r="H127" s="139">
        <f>JULI!X126</f>
        <v>0</v>
      </c>
      <c r="I127" s="140">
        <f>JULI!Y126</f>
        <v>0</v>
      </c>
      <c r="J127" s="225" t="b">
        <f>IF(LEFT(JULI!L126,1)="V",JULI!R126+JULI!U126)</f>
        <v>0</v>
      </c>
      <c r="K127" s="247">
        <f>JULI!Z126</f>
        <v>0</v>
      </c>
      <c r="L127" s="248">
        <f>JULI!AB126</f>
        <v>0</v>
      </c>
    </row>
    <row r="128" spans="1:12" ht="12.75" customHeight="1" x14ac:dyDescent="0.2">
      <c r="A128" s="717"/>
      <c r="B128" s="160">
        <f>JULI!R127</f>
        <v>0</v>
      </c>
      <c r="C128" s="124">
        <f>JULI!S127</f>
        <v>0</v>
      </c>
      <c r="D128" s="176">
        <f>JULI!T127</f>
        <v>0</v>
      </c>
      <c r="E128" s="120">
        <f>JULI!U127</f>
        <v>0</v>
      </c>
      <c r="F128" s="123">
        <f>JULI!V127</f>
        <v>0</v>
      </c>
      <c r="G128" s="123">
        <f>JULI!W127</f>
        <v>0</v>
      </c>
      <c r="H128" s="125">
        <f>JULI!X127</f>
        <v>0</v>
      </c>
      <c r="I128" s="126">
        <f>JULI!Y127</f>
        <v>0</v>
      </c>
      <c r="J128" s="222" t="b">
        <f>IF(LEFT(JULI!L127,1)="V",JULI!R127+JULI!U127)</f>
        <v>0</v>
      </c>
      <c r="K128" s="241">
        <f>JULI!Z127</f>
        <v>0</v>
      </c>
      <c r="L128" s="242">
        <f>JULI!AB127</f>
        <v>0</v>
      </c>
    </row>
    <row r="129" spans="1:12" ht="12.75" customHeight="1" x14ac:dyDescent="0.2">
      <c r="A129" s="717"/>
      <c r="B129" s="160">
        <f>JULI!R128</f>
        <v>0</v>
      </c>
      <c r="C129" s="124">
        <f>JULI!S128</f>
        <v>0</v>
      </c>
      <c r="D129" s="176">
        <f>JULI!T128</f>
        <v>0</v>
      </c>
      <c r="E129" s="120">
        <f>JULI!U128</f>
        <v>0</v>
      </c>
      <c r="F129" s="123">
        <f>JULI!V128</f>
        <v>0</v>
      </c>
      <c r="G129" s="123">
        <f>JULI!W128</f>
        <v>0</v>
      </c>
      <c r="H129" s="125">
        <f>JULI!X128</f>
        <v>0</v>
      </c>
      <c r="I129" s="126">
        <f>JULI!Y128</f>
        <v>0</v>
      </c>
      <c r="J129" s="222" t="b">
        <f>IF(LEFT(JULI!L128,1)="V",JULI!R128+JULI!U128)</f>
        <v>0</v>
      </c>
      <c r="K129" s="241">
        <f>JULI!Z128</f>
        <v>0</v>
      </c>
      <c r="L129" s="242">
        <f>JULI!AB128</f>
        <v>0</v>
      </c>
    </row>
    <row r="130" spans="1:12" ht="12.75" customHeight="1" x14ac:dyDescent="0.2">
      <c r="A130" s="717"/>
      <c r="B130" s="160">
        <f>JULI!R129</f>
        <v>0</v>
      </c>
      <c r="C130" s="124">
        <f>JULI!S129</f>
        <v>0</v>
      </c>
      <c r="D130" s="176">
        <f>JULI!T129</f>
        <v>0</v>
      </c>
      <c r="E130" s="120">
        <f>JULI!U129</f>
        <v>0</v>
      </c>
      <c r="F130" s="123">
        <f>JULI!V129</f>
        <v>0</v>
      </c>
      <c r="G130" s="123">
        <f>JULI!W129</f>
        <v>0</v>
      </c>
      <c r="H130" s="125">
        <f>JULI!X129</f>
        <v>0</v>
      </c>
      <c r="I130" s="126">
        <f>JULI!Y129</f>
        <v>0</v>
      </c>
      <c r="J130" s="222" t="b">
        <f>IF(LEFT(JULI!L129,1)="V",JULI!R129+JULI!U129)</f>
        <v>0</v>
      </c>
      <c r="K130" s="241">
        <f>JULI!Z129</f>
        <v>0</v>
      </c>
      <c r="L130" s="242">
        <f>JULI!AB129</f>
        <v>0</v>
      </c>
    </row>
    <row r="131" spans="1:12" ht="13.5" customHeight="1" thickBot="1" x14ac:dyDescent="0.25">
      <c r="A131" s="718"/>
      <c r="B131" s="168">
        <f>JULI!R130</f>
        <v>0</v>
      </c>
      <c r="C131" s="145">
        <f>JULI!S130</f>
        <v>0</v>
      </c>
      <c r="D131" s="177">
        <f>JULI!T130</f>
        <v>0</v>
      </c>
      <c r="E131" s="141">
        <f>JULI!U130</f>
        <v>0</v>
      </c>
      <c r="F131" s="144">
        <f>JULI!V130</f>
        <v>0</v>
      </c>
      <c r="G131" s="144">
        <f>JULI!W130</f>
        <v>0</v>
      </c>
      <c r="H131" s="146">
        <f>JULI!X130</f>
        <v>0</v>
      </c>
      <c r="I131" s="147">
        <f>JULI!Y130</f>
        <v>0</v>
      </c>
      <c r="J131" s="223" t="b">
        <f>IF(LEFT(JULI!L130,1)="V",JULI!R130+JULI!U130)</f>
        <v>0</v>
      </c>
      <c r="K131" s="245">
        <f>JULI!Z130</f>
        <v>0</v>
      </c>
      <c r="L131" s="246">
        <f>JULI!AB130</f>
        <v>0</v>
      </c>
    </row>
    <row r="132" spans="1:12" ht="12.75" customHeight="1" x14ac:dyDescent="0.2">
      <c r="A132" s="716">
        <f>JULI!B131</f>
        <v>42941</v>
      </c>
      <c r="B132" s="159">
        <f>JULI!R131</f>
        <v>0</v>
      </c>
      <c r="C132" s="117">
        <f>JULI!S131</f>
        <v>0</v>
      </c>
      <c r="D132" s="175">
        <f>JULI!T131</f>
        <v>0</v>
      </c>
      <c r="E132" s="113">
        <f>JULI!U131</f>
        <v>0</v>
      </c>
      <c r="F132" s="116">
        <f>JULI!V131</f>
        <v>0</v>
      </c>
      <c r="G132" s="116">
        <f>JULI!W131</f>
        <v>0</v>
      </c>
      <c r="H132" s="118">
        <f>JULI!X131</f>
        <v>0</v>
      </c>
      <c r="I132" s="119">
        <f>JULI!Y131</f>
        <v>0</v>
      </c>
      <c r="J132" s="221" t="b">
        <f>IF(LEFT(JULI!L131,1)="V",JULI!R131+JULI!U131)</f>
        <v>0</v>
      </c>
      <c r="K132" s="239">
        <f>JULI!Z131</f>
        <v>0</v>
      </c>
      <c r="L132" s="240">
        <f>JULI!AB131</f>
        <v>0</v>
      </c>
    </row>
    <row r="133" spans="1:12" ht="12.75" customHeight="1" x14ac:dyDescent="0.2">
      <c r="A133" s="717"/>
      <c r="B133" s="160">
        <f>JULI!R132</f>
        <v>0</v>
      </c>
      <c r="C133" s="124">
        <f>JULI!S132</f>
        <v>0</v>
      </c>
      <c r="D133" s="176">
        <f>JULI!T132</f>
        <v>0</v>
      </c>
      <c r="E133" s="120">
        <f>JULI!U132</f>
        <v>0</v>
      </c>
      <c r="F133" s="123">
        <f>JULI!V132</f>
        <v>0</v>
      </c>
      <c r="G133" s="123">
        <f>JULI!W132</f>
        <v>0</v>
      </c>
      <c r="H133" s="125">
        <f>JULI!X132</f>
        <v>0</v>
      </c>
      <c r="I133" s="126">
        <f>JULI!Y132</f>
        <v>0</v>
      </c>
      <c r="J133" s="222" t="b">
        <f>IF(LEFT(JULI!L132,1)="V",JULI!R132+JULI!U132)</f>
        <v>0</v>
      </c>
      <c r="K133" s="241">
        <f>JULI!Z132</f>
        <v>0</v>
      </c>
      <c r="L133" s="242">
        <f>JULI!AB132</f>
        <v>0</v>
      </c>
    </row>
    <row r="134" spans="1:12" ht="12.75" customHeight="1" x14ac:dyDescent="0.2">
      <c r="A134" s="717"/>
      <c r="B134" s="160">
        <f>JULI!R133</f>
        <v>0</v>
      </c>
      <c r="C134" s="124">
        <f>JULI!S133</f>
        <v>0</v>
      </c>
      <c r="D134" s="176">
        <f>JULI!T133</f>
        <v>0</v>
      </c>
      <c r="E134" s="120">
        <f>JULI!U133</f>
        <v>0</v>
      </c>
      <c r="F134" s="123">
        <f>JULI!V133</f>
        <v>0</v>
      </c>
      <c r="G134" s="123">
        <f>JULI!W133</f>
        <v>0</v>
      </c>
      <c r="H134" s="125">
        <f>JULI!X133</f>
        <v>0</v>
      </c>
      <c r="I134" s="126">
        <f>JULI!Y133</f>
        <v>0</v>
      </c>
      <c r="J134" s="222" t="b">
        <f>IF(LEFT(JULI!L133,1)="V",JULI!R133+JULI!U133)</f>
        <v>0</v>
      </c>
      <c r="K134" s="241">
        <f>JULI!Z133</f>
        <v>0</v>
      </c>
      <c r="L134" s="242">
        <f>JULI!AB133</f>
        <v>0</v>
      </c>
    </row>
    <row r="135" spans="1:12" ht="12.75" customHeight="1" x14ac:dyDescent="0.2">
      <c r="A135" s="717"/>
      <c r="B135" s="160">
        <f>JULI!R134</f>
        <v>0</v>
      </c>
      <c r="C135" s="124">
        <f>JULI!S134</f>
        <v>0</v>
      </c>
      <c r="D135" s="176">
        <f>JULI!T134</f>
        <v>0</v>
      </c>
      <c r="E135" s="120">
        <f>JULI!U134</f>
        <v>0</v>
      </c>
      <c r="F135" s="123">
        <f>JULI!V134</f>
        <v>0</v>
      </c>
      <c r="G135" s="123">
        <f>JULI!W134</f>
        <v>0</v>
      </c>
      <c r="H135" s="125">
        <f>JULI!X134</f>
        <v>0</v>
      </c>
      <c r="I135" s="126">
        <f>JULI!Y134</f>
        <v>0</v>
      </c>
      <c r="J135" s="222" t="b">
        <f>IF(LEFT(JULI!L134,1)="V",JULI!R134+JULI!U134)</f>
        <v>0</v>
      </c>
      <c r="K135" s="241">
        <f>JULI!Z134</f>
        <v>0</v>
      </c>
      <c r="L135" s="242">
        <f>JULI!AB134</f>
        <v>0</v>
      </c>
    </row>
    <row r="136" spans="1:12" ht="13.5" customHeight="1" thickBot="1" x14ac:dyDescent="0.25">
      <c r="A136" s="718"/>
      <c r="B136" s="161">
        <f>JULI!R135</f>
        <v>0</v>
      </c>
      <c r="C136" s="131">
        <f>JULI!S135</f>
        <v>0</v>
      </c>
      <c r="D136" s="178">
        <f>JULI!T135</f>
        <v>0</v>
      </c>
      <c r="E136" s="127">
        <f>JULI!U135</f>
        <v>0</v>
      </c>
      <c r="F136" s="130">
        <f>JULI!V135</f>
        <v>0</v>
      </c>
      <c r="G136" s="130">
        <f>JULI!W135</f>
        <v>0</v>
      </c>
      <c r="H136" s="132">
        <f>JULI!X135</f>
        <v>0</v>
      </c>
      <c r="I136" s="133">
        <f>JULI!Y135</f>
        <v>0</v>
      </c>
      <c r="J136" s="224" t="b">
        <f>IF(LEFT(JULI!L135,1)="V",JULI!R135+JULI!U135)</f>
        <v>0</v>
      </c>
      <c r="K136" s="243">
        <f>JULI!Z135</f>
        <v>0</v>
      </c>
      <c r="L136" s="244">
        <f>JULI!AB135</f>
        <v>0</v>
      </c>
    </row>
    <row r="137" spans="1:12" ht="12.75" customHeight="1" x14ac:dyDescent="0.2">
      <c r="A137" s="716">
        <f>JULI!B136</f>
        <v>42942</v>
      </c>
      <c r="B137" s="169">
        <f>JULI!R136</f>
        <v>0</v>
      </c>
      <c r="C137" s="138">
        <f>JULI!S136</f>
        <v>0</v>
      </c>
      <c r="D137" s="179">
        <f>JULI!T136</f>
        <v>0</v>
      </c>
      <c r="E137" s="134">
        <f>JULI!U136</f>
        <v>0</v>
      </c>
      <c r="F137" s="137">
        <f>JULI!V136</f>
        <v>0</v>
      </c>
      <c r="G137" s="137">
        <f>JULI!W136</f>
        <v>0</v>
      </c>
      <c r="H137" s="139">
        <f>JULI!X136</f>
        <v>0</v>
      </c>
      <c r="I137" s="140">
        <f>JULI!Y136</f>
        <v>0</v>
      </c>
      <c r="J137" s="221" t="b">
        <f>IF(LEFT(JULI!L136,1)="V",JULI!R136+JULI!U136)</f>
        <v>0</v>
      </c>
      <c r="K137" s="239">
        <f>JULI!Z136</f>
        <v>0</v>
      </c>
      <c r="L137" s="240">
        <f>JULI!AB136</f>
        <v>0</v>
      </c>
    </row>
    <row r="138" spans="1:12" ht="12.75" customHeight="1" x14ac:dyDescent="0.2">
      <c r="A138" s="717"/>
      <c r="B138" s="160">
        <f>JULI!R137</f>
        <v>0</v>
      </c>
      <c r="C138" s="124">
        <f>JULI!S137</f>
        <v>0</v>
      </c>
      <c r="D138" s="176">
        <f>JULI!T137</f>
        <v>0</v>
      </c>
      <c r="E138" s="120">
        <f>JULI!U137</f>
        <v>0</v>
      </c>
      <c r="F138" s="123">
        <f>JULI!V137</f>
        <v>0</v>
      </c>
      <c r="G138" s="123">
        <f>JULI!W137</f>
        <v>0</v>
      </c>
      <c r="H138" s="125">
        <f>JULI!X137</f>
        <v>0</v>
      </c>
      <c r="I138" s="126">
        <f>JULI!Y137</f>
        <v>0</v>
      </c>
      <c r="J138" s="222" t="b">
        <f>IF(LEFT(JULI!L137,1)="V",JULI!R137+JULI!U137)</f>
        <v>0</v>
      </c>
      <c r="K138" s="241">
        <f>JULI!Z137</f>
        <v>0</v>
      </c>
      <c r="L138" s="242">
        <f>JULI!AB137</f>
        <v>0</v>
      </c>
    </row>
    <row r="139" spans="1:12" ht="12.75" customHeight="1" x14ac:dyDescent="0.2">
      <c r="A139" s="717"/>
      <c r="B139" s="160">
        <f>JULI!R138</f>
        <v>0</v>
      </c>
      <c r="C139" s="124">
        <f>JULI!S138</f>
        <v>0</v>
      </c>
      <c r="D139" s="176">
        <f>JULI!T138</f>
        <v>0</v>
      </c>
      <c r="E139" s="120">
        <f>JULI!U138</f>
        <v>0</v>
      </c>
      <c r="F139" s="123">
        <f>JULI!V138</f>
        <v>0</v>
      </c>
      <c r="G139" s="123">
        <f>JULI!W138</f>
        <v>0</v>
      </c>
      <c r="H139" s="125">
        <f>JULI!X138</f>
        <v>0</v>
      </c>
      <c r="I139" s="126">
        <f>JULI!Y138</f>
        <v>0</v>
      </c>
      <c r="J139" s="222" t="b">
        <f>IF(LEFT(JULI!L138,1)="V",JULI!R138+JULI!U138)</f>
        <v>0</v>
      </c>
      <c r="K139" s="241">
        <f>JULI!Z138</f>
        <v>0</v>
      </c>
      <c r="L139" s="242">
        <f>JULI!AB138</f>
        <v>0</v>
      </c>
    </row>
    <row r="140" spans="1:12" ht="12.75" customHeight="1" x14ac:dyDescent="0.2">
      <c r="A140" s="717"/>
      <c r="B140" s="160">
        <f>JULI!R139</f>
        <v>0</v>
      </c>
      <c r="C140" s="124">
        <f>JULI!S139</f>
        <v>0</v>
      </c>
      <c r="D140" s="176">
        <f>JULI!T139</f>
        <v>0</v>
      </c>
      <c r="E140" s="120">
        <f>JULI!U139</f>
        <v>0</v>
      </c>
      <c r="F140" s="123">
        <f>JULI!V139</f>
        <v>0</v>
      </c>
      <c r="G140" s="123">
        <f>JULI!W139</f>
        <v>0</v>
      </c>
      <c r="H140" s="125">
        <f>JULI!X139</f>
        <v>0</v>
      </c>
      <c r="I140" s="126">
        <f>JULI!Y139</f>
        <v>0</v>
      </c>
      <c r="J140" s="222" t="b">
        <f>IF(LEFT(JULI!L139,1)="V",JULI!R139+JULI!U139)</f>
        <v>0</v>
      </c>
      <c r="K140" s="241">
        <f>JULI!Z139</f>
        <v>0</v>
      </c>
      <c r="L140" s="242">
        <f>JULI!AB139</f>
        <v>0</v>
      </c>
    </row>
    <row r="141" spans="1:12" ht="13.5" customHeight="1" thickBot="1" x14ac:dyDescent="0.25">
      <c r="A141" s="718"/>
      <c r="B141" s="168">
        <f>JULI!R140</f>
        <v>0</v>
      </c>
      <c r="C141" s="145">
        <f>JULI!S140</f>
        <v>0</v>
      </c>
      <c r="D141" s="177">
        <f>JULI!T140</f>
        <v>0</v>
      </c>
      <c r="E141" s="141">
        <f>JULI!U140</f>
        <v>0</v>
      </c>
      <c r="F141" s="144">
        <f>JULI!V140</f>
        <v>0</v>
      </c>
      <c r="G141" s="144">
        <f>JULI!W140</f>
        <v>0</v>
      </c>
      <c r="H141" s="146">
        <f>JULI!X140</f>
        <v>0</v>
      </c>
      <c r="I141" s="147">
        <f>JULI!Y140</f>
        <v>0</v>
      </c>
      <c r="J141" s="224" t="b">
        <f>IF(LEFT(JULI!L140,1)="V",JULI!R140+JULI!U140)</f>
        <v>0</v>
      </c>
      <c r="K141" s="243">
        <f>JULI!Z140</f>
        <v>0</v>
      </c>
      <c r="L141" s="244">
        <f>JULI!AB140</f>
        <v>0</v>
      </c>
    </row>
    <row r="142" spans="1:12" ht="12.75" customHeight="1" x14ac:dyDescent="0.2">
      <c r="A142" s="716">
        <f>JULI!B141</f>
        <v>42943</v>
      </c>
      <c r="B142" s="159">
        <f>JULI!R141</f>
        <v>0</v>
      </c>
      <c r="C142" s="117">
        <f>JULI!S141</f>
        <v>0</v>
      </c>
      <c r="D142" s="175">
        <f>JULI!T141</f>
        <v>0</v>
      </c>
      <c r="E142" s="113">
        <f>JULI!U141</f>
        <v>0</v>
      </c>
      <c r="F142" s="116">
        <f>JULI!V141</f>
        <v>0</v>
      </c>
      <c r="G142" s="116">
        <f>JULI!W141</f>
        <v>0</v>
      </c>
      <c r="H142" s="118">
        <f>JULI!X141</f>
        <v>0</v>
      </c>
      <c r="I142" s="119">
        <f>JULI!Y141</f>
        <v>0</v>
      </c>
      <c r="J142" s="221" t="b">
        <f>IF(LEFT(JULI!L141,1)="V",JULI!R141+JULI!U141)</f>
        <v>0</v>
      </c>
      <c r="K142" s="239">
        <f>JULI!Z141</f>
        <v>0</v>
      </c>
      <c r="L142" s="240">
        <f>JULI!AB141</f>
        <v>0</v>
      </c>
    </row>
    <row r="143" spans="1:12" ht="12.75" customHeight="1" x14ac:dyDescent="0.2">
      <c r="A143" s="717"/>
      <c r="B143" s="160">
        <f>JULI!R142</f>
        <v>0</v>
      </c>
      <c r="C143" s="124">
        <f>JULI!S142</f>
        <v>0</v>
      </c>
      <c r="D143" s="176">
        <f>JULI!T142</f>
        <v>0</v>
      </c>
      <c r="E143" s="120">
        <f>JULI!U142</f>
        <v>0</v>
      </c>
      <c r="F143" s="123">
        <f>JULI!V142</f>
        <v>0</v>
      </c>
      <c r="G143" s="123">
        <f>JULI!W142</f>
        <v>0</v>
      </c>
      <c r="H143" s="125">
        <f>JULI!X142</f>
        <v>0</v>
      </c>
      <c r="I143" s="126">
        <f>JULI!Y142</f>
        <v>0</v>
      </c>
      <c r="J143" s="222" t="b">
        <f>IF(LEFT(JULI!L142,1)="V",JULI!R142+JULI!U142)</f>
        <v>0</v>
      </c>
      <c r="K143" s="241">
        <f>JULI!Z142</f>
        <v>0</v>
      </c>
      <c r="L143" s="242">
        <f>JULI!AB142</f>
        <v>0</v>
      </c>
    </row>
    <row r="144" spans="1:12" ht="12.75" customHeight="1" x14ac:dyDescent="0.2">
      <c r="A144" s="717"/>
      <c r="B144" s="160">
        <f>JULI!R143</f>
        <v>0</v>
      </c>
      <c r="C144" s="124">
        <f>JULI!S143</f>
        <v>0</v>
      </c>
      <c r="D144" s="176">
        <f>JULI!T143</f>
        <v>0</v>
      </c>
      <c r="E144" s="120">
        <f>JULI!U143</f>
        <v>0</v>
      </c>
      <c r="F144" s="123">
        <f>JULI!V143</f>
        <v>0</v>
      </c>
      <c r="G144" s="123">
        <f>JULI!W143</f>
        <v>0</v>
      </c>
      <c r="H144" s="125">
        <f>JULI!X143</f>
        <v>0</v>
      </c>
      <c r="I144" s="126">
        <f>JULI!Y143</f>
        <v>0</v>
      </c>
      <c r="J144" s="222" t="b">
        <f>IF(LEFT(JULI!L143,1)="V",JULI!R143+JULI!U143)</f>
        <v>0</v>
      </c>
      <c r="K144" s="241">
        <f>JULI!Z143</f>
        <v>0</v>
      </c>
      <c r="L144" s="242">
        <f>JULI!AB143</f>
        <v>0</v>
      </c>
    </row>
    <row r="145" spans="1:12" ht="12.75" customHeight="1" x14ac:dyDescent="0.2">
      <c r="A145" s="717"/>
      <c r="B145" s="160">
        <f>JULI!R144</f>
        <v>0</v>
      </c>
      <c r="C145" s="124">
        <f>JULI!S144</f>
        <v>0</v>
      </c>
      <c r="D145" s="176">
        <f>JULI!T144</f>
        <v>0</v>
      </c>
      <c r="E145" s="120">
        <f>JULI!U144</f>
        <v>0</v>
      </c>
      <c r="F145" s="123">
        <f>JULI!V144</f>
        <v>0</v>
      </c>
      <c r="G145" s="123">
        <f>JULI!W144</f>
        <v>0</v>
      </c>
      <c r="H145" s="125">
        <f>JULI!X144</f>
        <v>0</v>
      </c>
      <c r="I145" s="126">
        <f>JULI!Y144</f>
        <v>0</v>
      </c>
      <c r="J145" s="222" t="b">
        <f>IF(LEFT(JULI!L144,1)="V",JULI!R144+JULI!U144)</f>
        <v>0</v>
      </c>
      <c r="K145" s="241">
        <f>JULI!Z144</f>
        <v>0</v>
      </c>
      <c r="L145" s="242">
        <f>JULI!AB144</f>
        <v>0</v>
      </c>
    </row>
    <row r="146" spans="1:12" ht="13.5" customHeight="1" thickBot="1" x14ac:dyDescent="0.25">
      <c r="A146" s="718"/>
      <c r="B146" s="161">
        <f>JULI!R145</f>
        <v>0</v>
      </c>
      <c r="C146" s="131">
        <f>JULI!S145</f>
        <v>0</v>
      </c>
      <c r="D146" s="178">
        <f>JULI!T145</f>
        <v>0</v>
      </c>
      <c r="E146" s="127">
        <f>JULI!U145</f>
        <v>0</v>
      </c>
      <c r="F146" s="130">
        <f>JULI!V145</f>
        <v>0</v>
      </c>
      <c r="G146" s="130">
        <f>JULI!W145</f>
        <v>0</v>
      </c>
      <c r="H146" s="132">
        <f>JULI!X145</f>
        <v>0</v>
      </c>
      <c r="I146" s="133">
        <f>JULI!Y145</f>
        <v>0</v>
      </c>
      <c r="J146" s="224" t="b">
        <f>IF(LEFT(JULI!L145,1)="V",JULI!R145+JULI!U145)</f>
        <v>0</v>
      </c>
      <c r="K146" s="243">
        <f>JULI!Z145</f>
        <v>0</v>
      </c>
      <c r="L146" s="244">
        <f>JULI!AB145</f>
        <v>0</v>
      </c>
    </row>
    <row r="147" spans="1:12" ht="12.75" customHeight="1" x14ac:dyDescent="0.2">
      <c r="A147" s="716">
        <f>JULI!B146</f>
        <v>42944</v>
      </c>
      <c r="B147" s="159">
        <f>JULI!R146</f>
        <v>0</v>
      </c>
      <c r="C147" s="117">
        <f>JULI!S146</f>
        <v>0</v>
      </c>
      <c r="D147" s="175">
        <f>JULI!T146</f>
        <v>0</v>
      </c>
      <c r="E147" s="113">
        <f>JULI!U146</f>
        <v>0</v>
      </c>
      <c r="F147" s="116">
        <f>JULI!V146</f>
        <v>0</v>
      </c>
      <c r="G147" s="116">
        <f>JULI!W146</f>
        <v>0</v>
      </c>
      <c r="H147" s="118">
        <f>JULI!X146</f>
        <v>0</v>
      </c>
      <c r="I147" s="119">
        <f>JULI!Y146</f>
        <v>0</v>
      </c>
      <c r="J147" s="221" t="b">
        <f>IF(LEFT(JULI!L146,1)="V",JULI!R146+JULI!U146)</f>
        <v>0</v>
      </c>
      <c r="K147" s="239">
        <f>JULI!Z146</f>
        <v>0</v>
      </c>
      <c r="L147" s="240">
        <f>JULI!AB146</f>
        <v>0</v>
      </c>
    </row>
    <row r="148" spans="1:12" ht="12.75" customHeight="1" x14ac:dyDescent="0.2">
      <c r="A148" s="717"/>
      <c r="B148" s="160">
        <f>JULI!R147</f>
        <v>0</v>
      </c>
      <c r="C148" s="124">
        <f>JULI!S147</f>
        <v>0</v>
      </c>
      <c r="D148" s="176">
        <f>JULI!T147</f>
        <v>0</v>
      </c>
      <c r="E148" s="120">
        <f>JULI!U147</f>
        <v>0</v>
      </c>
      <c r="F148" s="123">
        <f>JULI!V147</f>
        <v>0</v>
      </c>
      <c r="G148" s="123">
        <f>JULI!W147</f>
        <v>0</v>
      </c>
      <c r="H148" s="125">
        <f>JULI!X147</f>
        <v>0</v>
      </c>
      <c r="I148" s="126">
        <f>JULI!Y147</f>
        <v>0</v>
      </c>
      <c r="J148" s="222" t="b">
        <f>IF(LEFT(JULI!L147,1)="V",JULI!R147+JULI!U147)</f>
        <v>0</v>
      </c>
      <c r="K148" s="241">
        <f>JULI!Z147</f>
        <v>0</v>
      </c>
      <c r="L148" s="242">
        <f>JULI!AB147</f>
        <v>0</v>
      </c>
    </row>
    <row r="149" spans="1:12" ht="12.75" customHeight="1" x14ac:dyDescent="0.2">
      <c r="A149" s="717"/>
      <c r="B149" s="160">
        <f>JULI!R148</f>
        <v>0</v>
      </c>
      <c r="C149" s="124">
        <f>JULI!S148</f>
        <v>0</v>
      </c>
      <c r="D149" s="176">
        <f>JULI!T148</f>
        <v>0</v>
      </c>
      <c r="E149" s="120">
        <f>JULI!U148</f>
        <v>0</v>
      </c>
      <c r="F149" s="123">
        <f>JULI!V148</f>
        <v>0</v>
      </c>
      <c r="G149" s="123">
        <f>JULI!W148</f>
        <v>0</v>
      </c>
      <c r="H149" s="125">
        <f>JULI!X148</f>
        <v>0</v>
      </c>
      <c r="I149" s="126">
        <f>JULI!Y148</f>
        <v>0</v>
      </c>
      <c r="J149" s="222" t="b">
        <f>IF(LEFT(JULI!L148,1)="V",JULI!R148+JULI!U148)</f>
        <v>0</v>
      </c>
      <c r="K149" s="241">
        <f>JULI!Z148</f>
        <v>0</v>
      </c>
      <c r="L149" s="242">
        <f>JULI!AB148</f>
        <v>0</v>
      </c>
    </row>
    <row r="150" spans="1:12" ht="12.75" customHeight="1" x14ac:dyDescent="0.2">
      <c r="A150" s="717"/>
      <c r="B150" s="160">
        <f>JULI!R149</f>
        <v>0</v>
      </c>
      <c r="C150" s="124">
        <f>JULI!S149</f>
        <v>0</v>
      </c>
      <c r="D150" s="176">
        <f>JULI!T149</f>
        <v>0</v>
      </c>
      <c r="E150" s="120">
        <f>JULI!U149</f>
        <v>0</v>
      </c>
      <c r="F150" s="123">
        <f>JULI!V149</f>
        <v>0</v>
      </c>
      <c r="G150" s="123">
        <f>JULI!W149</f>
        <v>0</v>
      </c>
      <c r="H150" s="125">
        <f>JULI!X149</f>
        <v>0</v>
      </c>
      <c r="I150" s="126">
        <f>JULI!Y149</f>
        <v>0</v>
      </c>
      <c r="J150" s="222" t="b">
        <f>IF(LEFT(JULI!L149,1)="V",JULI!R149+JULI!U149)</f>
        <v>0</v>
      </c>
      <c r="K150" s="241">
        <f>JULI!Z149</f>
        <v>0</v>
      </c>
      <c r="L150" s="242">
        <f>JULI!AB149</f>
        <v>0</v>
      </c>
    </row>
    <row r="151" spans="1:12" ht="13.5" customHeight="1" thickBot="1" x14ac:dyDescent="0.25">
      <c r="A151" s="718"/>
      <c r="B151" s="161">
        <f>JULI!R150</f>
        <v>0</v>
      </c>
      <c r="C151" s="131">
        <f>JULI!S150</f>
        <v>0</v>
      </c>
      <c r="D151" s="178">
        <f>JULI!T150</f>
        <v>0</v>
      </c>
      <c r="E151" s="127">
        <f>JULI!U150</f>
        <v>0</v>
      </c>
      <c r="F151" s="130">
        <f>JULI!V150</f>
        <v>0</v>
      </c>
      <c r="G151" s="130">
        <f>JULI!W150</f>
        <v>0</v>
      </c>
      <c r="H151" s="132">
        <f>JULI!X150</f>
        <v>0</v>
      </c>
      <c r="I151" s="133">
        <f>JULI!Y150</f>
        <v>0</v>
      </c>
      <c r="J151" s="224" t="b">
        <f>IF(LEFT(JULI!L150,1)="V",JULI!R150+JULI!U150)</f>
        <v>0</v>
      </c>
      <c r="K151" s="243">
        <f>JULI!Z150</f>
        <v>0</v>
      </c>
      <c r="L151" s="244">
        <f>JULI!AB150</f>
        <v>0</v>
      </c>
    </row>
    <row r="152" spans="1:12" ht="12.75" customHeight="1" x14ac:dyDescent="0.2">
      <c r="A152" s="716">
        <f>JULI!B151</f>
        <v>42945</v>
      </c>
      <c r="B152" s="159">
        <f>JULI!R151</f>
        <v>0</v>
      </c>
      <c r="C152" s="117">
        <f>JULI!S151</f>
        <v>0</v>
      </c>
      <c r="D152" s="175">
        <f>JULI!T151</f>
        <v>0</v>
      </c>
      <c r="E152" s="113">
        <f>JULI!U151</f>
        <v>0</v>
      </c>
      <c r="F152" s="116">
        <f>JULI!V151</f>
        <v>0</v>
      </c>
      <c r="G152" s="116">
        <f>JULI!W151</f>
        <v>0</v>
      </c>
      <c r="H152" s="118">
        <f>JULI!X151</f>
        <v>0</v>
      </c>
      <c r="I152" s="119">
        <f>JULI!Y151</f>
        <v>0</v>
      </c>
      <c r="J152" s="221" t="b">
        <f>IF(LEFT(JULI!L151,1)="V",JULI!R151+JULI!U151)</f>
        <v>0</v>
      </c>
      <c r="K152" s="239">
        <f>JULI!Z151</f>
        <v>0</v>
      </c>
      <c r="L152" s="240">
        <f>JULI!AB151</f>
        <v>0</v>
      </c>
    </row>
    <row r="153" spans="1:12" ht="12.75" customHeight="1" x14ac:dyDescent="0.2">
      <c r="A153" s="717"/>
      <c r="B153" s="160">
        <f>JULI!R152</f>
        <v>0</v>
      </c>
      <c r="C153" s="124">
        <f>JULI!S152</f>
        <v>0</v>
      </c>
      <c r="D153" s="176">
        <f>JULI!T152</f>
        <v>0</v>
      </c>
      <c r="E153" s="120">
        <f>JULI!U152</f>
        <v>0</v>
      </c>
      <c r="F153" s="123">
        <f>JULI!V152</f>
        <v>0</v>
      </c>
      <c r="G153" s="123">
        <f>JULI!W152</f>
        <v>0</v>
      </c>
      <c r="H153" s="125">
        <f>JULI!X152</f>
        <v>0</v>
      </c>
      <c r="I153" s="126">
        <f>JULI!Y152</f>
        <v>0</v>
      </c>
      <c r="J153" s="222" t="b">
        <f>IF(LEFT(JULI!L152,1)="V",JULI!R152+JULI!U152)</f>
        <v>0</v>
      </c>
      <c r="K153" s="241">
        <f>JULI!Z152</f>
        <v>0</v>
      </c>
      <c r="L153" s="242">
        <f>JULI!AB152</f>
        <v>0</v>
      </c>
    </row>
    <row r="154" spans="1:12" ht="12.75" customHeight="1" x14ac:dyDescent="0.2">
      <c r="A154" s="717"/>
      <c r="B154" s="160">
        <f>JULI!R153</f>
        <v>0</v>
      </c>
      <c r="C154" s="124">
        <f>JULI!S153</f>
        <v>0</v>
      </c>
      <c r="D154" s="176">
        <f>JULI!T153</f>
        <v>0</v>
      </c>
      <c r="E154" s="120">
        <f>JULI!U153</f>
        <v>0</v>
      </c>
      <c r="F154" s="123">
        <f>JULI!V153</f>
        <v>0</v>
      </c>
      <c r="G154" s="123">
        <f>JULI!W153</f>
        <v>0</v>
      </c>
      <c r="H154" s="125">
        <f>JULI!X153</f>
        <v>0</v>
      </c>
      <c r="I154" s="126">
        <f>JULI!Y153</f>
        <v>0</v>
      </c>
      <c r="J154" s="222" t="b">
        <f>IF(LEFT(JULI!L153,1)="V",JULI!R153+JULI!U153)</f>
        <v>0</v>
      </c>
      <c r="K154" s="241">
        <f>JULI!Z153</f>
        <v>0</v>
      </c>
      <c r="L154" s="242">
        <f>JULI!AB153</f>
        <v>0</v>
      </c>
    </row>
    <row r="155" spans="1:12" ht="12.75" customHeight="1" x14ac:dyDescent="0.2">
      <c r="A155" s="717"/>
      <c r="B155" s="160">
        <f>JULI!R154</f>
        <v>0</v>
      </c>
      <c r="C155" s="124">
        <f>JULI!S154</f>
        <v>0</v>
      </c>
      <c r="D155" s="176">
        <f>JULI!T154</f>
        <v>0</v>
      </c>
      <c r="E155" s="120">
        <f>JULI!U154</f>
        <v>0</v>
      </c>
      <c r="F155" s="123">
        <f>JULI!V154</f>
        <v>0</v>
      </c>
      <c r="G155" s="123">
        <f>JULI!W154</f>
        <v>0</v>
      </c>
      <c r="H155" s="125">
        <f>JULI!X154</f>
        <v>0</v>
      </c>
      <c r="I155" s="126">
        <f>JULI!Y154</f>
        <v>0</v>
      </c>
      <c r="J155" s="222" t="b">
        <f>IF(LEFT(JULI!L154,1)="V",JULI!R154+JULI!U154)</f>
        <v>0</v>
      </c>
      <c r="K155" s="241">
        <f>JULI!Z154</f>
        <v>0</v>
      </c>
      <c r="L155" s="242">
        <f>JULI!AB154</f>
        <v>0</v>
      </c>
    </row>
    <row r="156" spans="1:12" ht="13.5" customHeight="1" thickBot="1" x14ac:dyDescent="0.25">
      <c r="A156" s="718"/>
      <c r="B156" s="161">
        <f>JULI!R155</f>
        <v>0</v>
      </c>
      <c r="C156" s="131">
        <f>JULI!S155</f>
        <v>0</v>
      </c>
      <c r="D156" s="178">
        <f>JULI!T155</f>
        <v>0</v>
      </c>
      <c r="E156" s="127">
        <f>JULI!U155</f>
        <v>0</v>
      </c>
      <c r="F156" s="130">
        <f>JULI!V155</f>
        <v>0</v>
      </c>
      <c r="G156" s="130">
        <f>JULI!W155</f>
        <v>0</v>
      </c>
      <c r="H156" s="132">
        <f>JULI!X155</f>
        <v>0</v>
      </c>
      <c r="I156" s="133">
        <f>JULI!Y155</f>
        <v>0</v>
      </c>
      <c r="J156" s="224" t="b">
        <f>IF(LEFT(JULI!L155,1)="V",JULI!R155+JULI!U155)</f>
        <v>0</v>
      </c>
      <c r="K156" s="243">
        <f>JULI!Z155</f>
        <v>0</v>
      </c>
      <c r="L156" s="244">
        <f>JULI!AB155</f>
        <v>0</v>
      </c>
    </row>
    <row r="157" spans="1:12" ht="12.75" customHeight="1" x14ac:dyDescent="0.2">
      <c r="A157" s="716">
        <f>JULI!B156</f>
        <v>42946</v>
      </c>
      <c r="B157" s="169">
        <f>JULI!R156</f>
        <v>0</v>
      </c>
      <c r="C157" s="138">
        <f>JULI!S156</f>
        <v>0</v>
      </c>
      <c r="D157" s="179">
        <f>JULI!T156</f>
        <v>0</v>
      </c>
      <c r="E157" s="134">
        <f>JULI!U156</f>
        <v>0</v>
      </c>
      <c r="F157" s="137">
        <f>JULI!V156</f>
        <v>0</v>
      </c>
      <c r="G157" s="137">
        <f>JULI!W156</f>
        <v>0</v>
      </c>
      <c r="H157" s="139">
        <f>JULI!X156</f>
        <v>0</v>
      </c>
      <c r="I157" s="140">
        <f>JULI!Y156</f>
        <v>0</v>
      </c>
      <c r="J157" s="225" t="b">
        <f>IF(LEFT(JULI!L156,1)="V",JULI!R156+JULI!U156)</f>
        <v>0</v>
      </c>
      <c r="K157" s="247">
        <f>JULI!Z156</f>
        <v>0</v>
      </c>
      <c r="L157" s="248">
        <f>JULI!AB156</f>
        <v>0</v>
      </c>
    </row>
    <row r="158" spans="1:12" ht="12.75" customHeight="1" x14ac:dyDescent="0.2">
      <c r="A158" s="717"/>
      <c r="B158" s="160">
        <f>JULI!R157</f>
        <v>0</v>
      </c>
      <c r="C158" s="124">
        <f>JULI!S157</f>
        <v>0</v>
      </c>
      <c r="D158" s="176">
        <f>JULI!T157</f>
        <v>0</v>
      </c>
      <c r="E158" s="120">
        <f>JULI!U157</f>
        <v>0</v>
      </c>
      <c r="F158" s="123">
        <f>JULI!V157</f>
        <v>0</v>
      </c>
      <c r="G158" s="123">
        <f>JULI!W157</f>
        <v>0</v>
      </c>
      <c r="H158" s="125">
        <f>JULI!X157</f>
        <v>0</v>
      </c>
      <c r="I158" s="126">
        <f>JULI!Y157</f>
        <v>0</v>
      </c>
      <c r="J158" s="222" t="b">
        <f>IF(LEFT(JULI!L157,1)="V",JULI!R157+JULI!U157)</f>
        <v>0</v>
      </c>
      <c r="K158" s="241">
        <f>JULI!Z157</f>
        <v>0</v>
      </c>
      <c r="L158" s="242">
        <f>JULI!AB157</f>
        <v>0</v>
      </c>
    </row>
    <row r="159" spans="1:12" ht="12.75" customHeight="1" x14ac:dyDescent="0.2">
      <c r="A159" s="717"/>
      <c r="B159" s="160">
        <f>JULI!R158</f>
        <v>0</v>
      </c>
      <c r="C159" s="124">
        <f>JULI!S158</f>
        <v>0</v>
      </c>
      <c r="D159" s="176">
        <f>JULI!T158</f>
        <v>0</v>
      </c>
      <c r="E159" s="120">
        <f>JULI!U158</f>
        <v>0</v>
      </c>
      <c r="F159" s="123">
        <f>JULI!V158</f>
        <v>0</v>
      </c>
      <c r="G159" s="123">
        <f>JULI!W158</f>
        <v>0</v>
      </c>
      <c r="H159" s="125">
        <f>JULI!X158</f>
        <v>0</v>
      </c>
      <c r="I159" s="126">
        <f>JULI!Y158</f>
        <v>0</v>
      </c>
      <c r="J159" s="222" t="b">
        <f>IF(LEFT(JULI!L158,1)="V",JULI!R158+JULI!U158)</f>
        <v>0</v>
      </c>
      <c r="K159" s="241">
        <f>JULI!Z158</f>
        <v>0</v>
      </c>
      <c r="L159" s="242">
        <f>JULI!AB158</f>
        <v>0</v>
      </c>
    </row>
    <row r="160" spans="1:12" ht="12.75" customHeight="1" x14ac:dyDescent="0.2">
      <c r="A160" s="717"/>
      <c r="B160" s="160">
        <f>JULI!R159</f>
        <v>0</v>
      </c>
      <c r="C160" s="124">
        <f>JULI!S159</f>
        <v>0</v>
      </c>
      <c r="D160" s="176">
        <f>JULI!T159</f>
        <v>0</v>
      </c>
      <c r="E160" s="120">
        <f>JULI!U159</f>
        <v>0</v>
      </c>
      <c r="F160" s="123">
        <f>JULI!V159</f>
        <v>0</v>
      </c>
      <c r="G160" s="123">
        <f>JULI!W159</f>
        <v>0</v>
      </c>
      <c r="H160" s="125">
        <f>JULI!X159</f>
        <v>0</v>
      </c>
      <c r="I160" s="126">
        <f>JULI!Y159</f>
        <v>0</v>
      </c>
      <c r="J160" s="222" t="b">
        <f>IF(LEFT(JULI!L159,1)="V",JULI!R159+JULI!U159)</f>
        <v>0</v>
      </c>
      <c r="K160" s="241">
        <f>JULI!Z159</f>
        <v>0</v>
      </c>
      <c r="L160" s="242">
        <f>JULI!AB159</f>
        <v>0</v>
      </c>
    </row>
    <row r="161" spans="1:12" ht="13.5" customHeight="1" thickBot="1" x14ac:dyDescent="0.25">
      <c r="A161" s="718"/>
      <c r="B161" s="161">
        <f>JULI!R160</f>
        <v>0</v>
      </c>
      <c r="C161" s="131">
        <f>JULI!S160</f>
        <v>0</v>
      </c>
      <c r="D161" s="178">
        <f>JULI!T160</f>
        <v>0</v>
      </c>
      <c r="E161" s="127">
        <f>JULI!U160</f>
        <v>0</v>
      </c>
      <c r="F161" s="130">
        <f>JULI!V160</f>
        <v>0</v>
      </c>
      <c r="G161" s="130">
        <f>JULI!W160</f>
        <v>0</v>
      </c>
      <c r="H161" s="132">
        <f>JULI!X160</f>
        <v>0</v>
      </c>
      <c r="I161" s="133">
        <f>JULI!Y160</f>
        <v>0</v>
      </c>
      <c r="J161" s="224" t="b">
        <f>IF(LEFT(JULI!L160,1)="V",JULI!R160+JULI!U160)</f>
        <v>0</v>
      </c>
      <c r="K161" s="243">
        <f>JULI!Z160</f>
        <v>0</v>
      </c>
      <c r="L161" s="244">
        <f>JULI!AB160</f>
        <v>0</v>
      </c>
    </row>
    <row r="162" spans="1:12" ht="13.5" thickBot="1" x14ac:dyDescent="0.25">
      <c r="A162" s="148"/>
      <c r="B162" s="233">
        <f>SUM(B$7:B$161)</f>
        <v>0</v>
      </c>
      <c r="C162" s="233">
        <f t="shared" ref="C162:L162" si="0">SUM(C$7:C$161)</f>
        <v>0</v>
      </c>
      <c r="D162" s="233">
        <f t="shared" si="0"/>
        <v>0</v>
      </c>
      <c r="E162" s="233">
        <f t="shared" si="0"/>
        <v>0</v>
      </c>
      <c r="F162" s="233">
        <f t="shared" si="0"/>
        <v>0</v>
      </c>
      <c r="G162" s="233">
        <f t="shared" si="0"/>
        <v>0</v>
      </c>
      <c r="H162" s="233">
        <f t="shared" si="0"/>
        <v>0</v>
      </c>
      <c r="I162" s="233">
        <f t="shared" si="0"/>
        <v>0</v>
      </c>
      <c r="J162" s="233">
        <f t="shared" si="0"/>
        <v>0</v>
      </c>
      <c r="K162" s="233">
        <f t="shared" si="0"/>
        <v>0</v>
      </c>
      <c r="L162" s="233">
        <f t="shared" si="0"/>
        <v>0</v>
      </c>
    </row>
    <row r="163" spans="1:12" x14ac:dyDescent="0.2">
      <c r="A163" s="148"/>
      <c r="B163" s="320" t="s">
        <v>75</v>
      </c>
      <c r="C163" s="364" t="s">
        <v>92</v>
      </c>
      <c r="D163" s="318" t="s">
        <v>78</v>
      </c>
      <c r="E163" s="320" t="s">
        <v>75</v>
      </c>
      <c r="F163" s="364" t="s">
        <v>92</v>
      </c>
      <c r="H163" s="323" t="s">
        <v>72</v>
      </c>
      <c r="I163" s="323" t="s">
        <v>78</v>
      </c>
      <c r="J163" s="318" t="s">
        <v>84</v>
      </c>
      <c r="K163" s="323" t="s">
        <v>85</v>
      </c>
      <c r="L163" s="326" t="s">
        <v>86</v>
      </c>
    </row>
    <row r="164" spans="1:12" x14ac:dyDescent="0.2">
      <c r="A164" s="148"/>
      <c r="B164" s="154" t="s">
        <v>76</v>
      </c>
      <c r="C164" s="363" t="s">
        <v>93</v>
      </c>
      <c r="E164" s="154" t="s">
        <v>77</v>
      </c>
      <c r="F164" s="363" t="s">
        <v>93</v>
      </c>
    </row>
    <row r="165" spans="1:12" x14ac:dyDescent="0.2">
      <c r="A165" s="148"/>
      <c r="K165" s="204">
        <f>K162+L162</f>
        <v>0</v>
      </c>
      <c r="L165" s="150" t="s">
        <v>87</v>
      </c>
    </row>
    <row r="167" spans="1:12" x14ac:dyDescent="0.2">
      <c r="A167" s="255" t="s">
        <v>89</v>
      </c>
      <c r="B167" s="256"/>
      <c r="C167" s="256"/>
      <c r="D167" s="256"/>
      <c r="E167" s="257"/>
    </row>
    <row r="168" spans="1:12" x14ac:dyDescent="0.2">
      <c r="A168" s="258" t="s">
        <v>90</v>
      </c>
      <c r="B168" s="697"/>
      <c r="C168" s="720"/>
      <c r="D168" s="720"/>
      <c r="E168" s="721"/>
    </row>
    <row r="169" spans="1:12" x14ac:dyDescent="0.2">
      <c r="A169" s="258"/>
      <c r="B169" s="259"/>
      <c r="C169" s="259"/>
      <c r="D169" s="259"/>
      <c r="E169" s="260"/>
    </row>
    <row r="170" spans="1:12" x14ac:dyDescent="0.2">
      <c r="A170" s="258"/>
      <c r="B170" s="261"/>
      <c r="C170" s="261"/>
      <c r="D170" s="261"/>
      <c r="E170" s="262"/>
    </row>
    <row r="171" spans="1:12" x14ac:dyDescent="0.2">
      <c r="A171" s="258"/>
      <c r="B171" s="261"/>
      <c r="C171" s="261"/>
      <c r="D171" s="261"/>
      <c r="E171" s="262"/>
    </row>
    <row r="172" spans="1:12" x14ac:dyDescent="0.2">
      <c r="A172" s="76"/>
      <c r="B172" s="77"/>
      <c r="C172" s="77"/>
      <c r="D172" s="77"/>
      <c r="E172" s="263"/>
    </row>
  </sheetData>
  <sheetProtection selectLockedCells="1"/>
  <mergeCells count="37">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B168:E168"/>
    <mergeCell ref="E5:I5"/>
    <mergeCell ref="K5:L5"/>
    <mergeCell ref="I2:K2"/>
    <mergeCell ref="I3:K3"/>
    <mergeCell ref="B5:D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Blad21"/>
  <dimension ref="A1:X172"/>
  <sheetViews>
    <sheetView showZeros="0" workbookViewId="0">
      <selection activeCell="A7" sqref="A7:A161"/>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9" width="9.140625" style="82"/>
    <col min="10" max="10" width="9.42578125" style="82" bestFit="1" customWidth="1"/>
    <col min="11"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04" t="s">
        <v>16</v>
      </c>
      <c r="C5" s="705"/>
      <c r="D5" s="706"/>
      <c r="E5" s="708" t="s">
        <v>17</v>
      </c>
      <c r="F5" s="708"/>
      <c r="G5" s="708"/>
      <c r="H5" s="708"/>
      <c r="I5" s="709"/>
      <c r="J5" s="233"/>
      <c r="K5" s="695" t="s">
        <v>83</v>
      </c>
      <c r="L5" s="696"/>
    </row>
    <row r="6" spans="1:24" ht="77.25" customHeight="1" thickBot="1" x14ac:dyDescent="0.25">
      <c r="A6" s="62" t="s">
        <v>3</v>
      </c>
      <c r="B6" s="343" t="s">
        <v>9</v>
      </c>
      <c r="C6" s="344" t="s">
        <v>73</v>
      </c>
      <c r="D6" s="345" t="s">
        <v>10</v>
      </c>
      <c r="E6" s="342" t="s">
        <v>9</v>
      </c>
      <c r="F6" s="253" t="s">
        <v>73</v>
      </c>
      <c r="G6" s="253" t="s">
        <v>71</v>
      </c>
      <c r="H6" s="253" t="s">
        <v>70</v>
      </c>
      <c r="I6" s="253" t="s">
        <v>10</v>
      </c>
      <c r="J6" s="220" t="s">
        <v>82</v>
      </c>
      <c r="K6" s="317" t="s">
        <v>81</v>
      </c>
      <c r="L6" s="316" t="s">
        <v>80</v>
      </c>
    </row>
    <row r="7" spans="1:24" ht="12.75" customHeight="1" x14ac:dyDescent="0.2">
      <c r="A7" s="716">
        <f>AUGUSTUS!B6</f>
        <v>42947</v>
      </c>
      <c r="B7" s="159">
        <f>AUGUSTUS!R6</f>
        <v>0</v>
      </c>
      <c r="C7" s="117">
        <f>AUGUSTUS!S6</f>
        <v>0</v>
      </c>
      <c r="D7" s="175">
        <f>AUGUSTUS!T6</f>
        <v>0</v>
      </c>
      <c r="E7" s="113">
        <f>AUGUSTUS!U6</f>
        <v>0</v>
      </c>
      <c r="F7" s="116">
        <f>AUGUSTUS!V6</f>
        <v>0</v>
      </c>
      <c r="G7" s="116">
        <f>AUGUSTUS!W6</f>
        <v>0</v>
      </c>
      <c r="H7" s="118">
        <f>AUGUSTUS!X6</f>
        <v>0</v>
      </c>
      <c r="I7" s="119">
        <f>AUGUSTUS!Y6</f>
        <v>0</v>
      </c>
      <c r="J7" s="221" t="b">
        <f>IF(LEFT(AUGUSTUS!L6,1)="V",AUGUSTUS!R6+AUGUSTUS!U6)</f>
        <v>0</v>
      </c>
      <c r="K7" s="239">
        <f>AUGUSTUS!Z6</f>
        <v>0</v>
      </c>
      <c r="L7" s="240">
        <f>AUGUSTUS!AB6</f>
        <v>0</v>
      </c>
    </row>
    <row r="8" spans="1:24" ht="12.75" customHeight="1" x14ac:dyDescent="0.2">
      <c r="A8" s="717"/>
      <c r="B8" s="160">
        <f>AUGUSTUS!R7</f>
        <v>0</v>
      </c>
      <c r="C8" s="124">
        <f>AUGUSTUS!S7</f>
        <v>0</v>
      </c>
      <c r="D8" s="176">
        <f>AUGUSTUS!T7</f>
        <v>0</v>
      </c>
      <c r="E8" s="120">
        <f>AUGUSTUS!U7</f>
        <v>0</v>
      </c>
      <c r="F8" s="123">
        <f>AUGUSTUS!V7</f>
        <v>0</v>
      </c>
      <c r="G8" s="123">
        <f>AUGUSTUS!W7</f>
        <v>0</v>
      </c>
      <c r="H8" s="125">
        <f>AUGUSTUS!X7</f>
        <v>0</v>
      </c>
      <c r="I8" s="126">
        <f>AUGUSTUS!Y7</f>
        <v>0</v>
      </c>
      <c r="J8" s="222" t="b">
        <f>IF(LEFT(AUGUSTUS!L7,1)="V",AUGUSTUS!R7+AUGUSTUS!U7)</f>
        <v>0</v>
      </c>
      <c r="K8" s="241">
        <f>AUGUSTUS!Z7</f>
        <v>0</v>
      </c>
      <c r="L8" s="242">
        <f>AUGUSTUS!AB7</f>
        <v>0</v>
      </c>
    </row>
    <row r="9" spans="1:24" ht="12.75" customHeight="1" x14ac:dyDescent="0.2">
      <c r="A9" s="717"/>
      <c r="B9" s="160">
        <f>AUGUSTUS!R8</f>
        <v>0</v>
      </c>
      <c r="C9" s="124">
        <f>AUGUSTUS!S8</f>
        <v>0</v>
      </c>
      <c r="D9" s="176">
        <f>AUGUSTUS!T8</f>
        <v>0</v>
      </c>
      <c r="E9" s="120">
        <f>AUGUSTUS!U8</f>
        <v>0</v>
      </c>
      <c r="F9" s="123">
        <f>AUGUSTUS!V8</f>
        <v>0</v>
      </c>
      <c r="G9" s="123">
        <f>AUGUSTUS!W8</f>
        <v>0</v>
      </c>
      <c r="H9" s="125">
        <f>AUGUSTUS!X8</f>
        <v>0</v>
      </c>
      <c r="I9" s="126">
        <f>AUGUSTUS!Y8</f>
        <v>0</v>
      </c>
      <c r="J9" s="222" t="b">
        <f>IF(LEFT(AUGUSTUS!L8,1)="V",AUGUSTUS!R8+AUGUSTUS!U8)</f>
        <v>0</v>
      </c>
      <c r="K9" s="241">
        <f>AUGUSTUS!Z8</f>
        <v>0</v>
      </c>
      <c r="L9" s="242">
        <f>AUGUSTUS!AB8</f>
        <v>0</v>
      </c>
    </row>
    <row r="10" spans="1:24" ht="12.75" customHeight="1" x14ac:dyDescent="0.2">
      <c r="A10" s="717"/>
      <c r="B10" s="160">
        <f>AUGUSTUS!R9</f>
        <v>0</v>
      </c>
      <c r="C10" s="124">
        <f>AUGUSTUS!S9</f>
        <v>0</v>
      </c>
      <c r="D10" s="176">
        <f>AUGUSTUS!T9</f>
        <v>0</v>
      </c>
      <c r="E10" s="120">
        <f>AUGUSTUS!U9</f>
        <v>0</v>
      </c>
      <c r="F10" s="123">
        <f>AUGUSTUS!V9</f>
        <v>0</v>
      </c>
      <c r="G10" s="123">
        <f>AUGUSTUS!W9</f>
        <v>0</v>
      </c>
      <c r="H10" s="125">
        <f>AUGUSTUS!X9</f>
        <v>0</v>
      </c>
      <c r="I10" s="126">
        <f>AUGUSTUS!Y9</f>
        <v>0</v>
      </c>
      <c r="J10" s="222" t="b">
        <f>IF(LEFT(AUGUSTUS!L9,1)="V",AUGUSTUS!R9+AUGUSTUS!U9)</f>
        <v>0</v>
      </c>
      <c r="K10" s="241">
        <f>AUGUSTUS!Z9</f>
        <v>0</v>
      </c>
      <c r="L10" s="242">
        <f>AUGUSTUS!AB9</f>
        <v>0</v>
      </c>
    </row>
    <row r="11" spans="1:24" ht="13.5" customHeight="1" thickBot="1" x14ac:dyDescent="0.25">
      <c r="A11" s="718"/>
      <c r="B11" s="161">
        <f>AUGUSTUS!R10</f>
        <v>0</v>
      </c>
      <c r="C11" s="131">
        <f>AUGUSTUS!S10</f>
        <v>0</v>
      </c>
      <c r="D11" s="178">
        <f>AUGUSTUS!T10</f>
        <v>0</v>
      </c>
      <c r="E11" s="127">
        <f>AUGUSTUS!U10</f>
        <v>0</v>
      </c>
      <c r="F11" s="130">
        <f>AUGUSTUS!V10</f>
        <v>0</v>
      </c>
      <c r="G11" s="130">
        <f>AUGUSTUS!W10</f>
        <v>0</v>
      </c>
      <c r="H11" s="132">
        <f>AUGUSTUS!X10</f>
        <v>0</v>
      </c>
      <c r="I11" s="133">
        <f>AUGUSTUS!Y10</f>
        <v>0</v>
      </c>
      <c r="J11" s="223" t="b">
        <f>IF(LEFT(AUGUSTUS!L10,1)="V",AUGUSTUS!R10+AUGUSTUS!U10)</f>
        <v>0</v>
      </c>
      <c r="K11" s="243">
        <f>AUGUSTUS!Z10</f>
        <v>0</v>
      </c>
      <c r="L11" s="244">
        <f>AUGUSTUS!AB10</f>
        <v>0</v>
      </c>
    </row>
    <row r="12" spans="1:24" ht="12.75" customHeight="1" x14ac:dyDescent="0.2">
      <c r="A12" s="716">
        <f>AUGUSTUS!B11</f>
        <v>42948</v>
      </c>
      <c r="B12" s="169">
        <f>AUGUSTUS!R11</f>
        <v>0</v>
      </c>
      <c r="C12" s="138">
        <f>AUGUSTUS!S11</f>
        <v>0</v>
      </c>
      <c r="D12" s="179">
        <f>AUGUSTUS!T11</f>
        <v>0</v>
      </c>
      <c r="E12" s="134">
        <f>AUGUSTUS!U11</f>
        <v>0</v>
      </c>
      <c r="F12" s="137">
        <f>AUGUSTUS!V11</f>
        <v>0</v>
      </c>
      <c r="G12" s="137">
        <f>AUGUSTUS!W11</f>
        <v>0</v>
      </c>
      <c r="H12" s="139">
        <f>AUGUSTUS!X11</f>
        <v>0</v>
      </c>
      <c r="I12" s="140">
        <f>AUGUSTUS!Y11</f>
        <v>0</v>
      </c>
      <c r="J12" s="221" t="b">
        <f>IF(LEFT(AUGUSTUS!L11,1)="V",AUGUSTUS!R11+AUGUSTUS!U11)</f>
        <v>0</v>
      </c>
      <c r="K12" s="247">
        <f>AUGUSTUS!Z11</f>
        <v>0</v>
      </c>
      <c r="L12" s="248">
        <f>AUGUSTUS!AB11</f>
        <v>0</v>
      </c>
    </row>
    <row r="13" spans="1:24" ht="12.75" customHeight="1" x14ac:dyDescent="0.2">
      <c r="A13" s="717"/>
      <c r="B13" s="160">
        <f>AUGUSTUS!R12</f>
        <v>0</v>
      </c>
      <c r="C13" s="124">
        <f>AUGUSTUS!S12</f>
        <v>0</v>
      </c>
      <c r="D13" s="176">
        <f>AUGUSTUS!T12</f>
        <v>0</v>
      </c>
      <c r="E13" s="120">
        <f>AUGUSTUS!U12</f>
        <v>0</v>
      </c>
      <c r="F13" s="123">
        <f>AUGUSTUS!V12</f>
        <v>0</v>
      </c>
      <c r="G13" s="123">
        <f>AUGUSTUS!W12</f>
        <v>0</v>
      </c>
      <c r="H13" s="125">
        <f>AUGUSTUS!X12</f>
        <v>0</v>
      </c>
      <c r="I13" s="126">
        <f>AUGUSTUS!Y12</f>
        <v>0</v>
      </c>
      <c r="J13" s="222" t="b">
        <f>IF(LEFT(AUGUSTUS!L12,1)="V",AUGUSTUS!R12+AUGUSTUS!U12)</f>
        <v>0</v>
      </c>
      <c r="K13" s="241">
        <f>AUGUSTUS!Z12</f>
        <v>0</v>
      </c>
      <c r="L13" s="242">
        <f>AUGUSTUS!AB12</f>
        <v>0</v>
      </c>
    </row>
    <row r="14" spans="1:24" ht="12.75" customHeight="1" x14ac:dyDescent="0.2">
      <c r="A14" s="717"/>
      <c r="B14" s="160">
        <f>AUGUSTUS!R13</f>
        <v>0</v>
      </c>
      <c r="C14" s="124">
        <f>AUGUSTUS!S13</f>
        <v>0</v>
      </c>
      <c r="D14" s="176">
        <f>AUGUSTUS!T13</f>
        <v>0</v>
      </c>
      <c r="E14" s="120">
        <f>AUGUSTUS!U13</f>
        <v>0</v>
      </c>
      <c r="F14" s="123">
        <f>AUGUSTUS!V13</f>
        <v>0</v>
      </c>
      <c r="G14" s="123">
        <f>AUGUSTUS!W13</f>
        <v>0</v>
      </c>
      <c r="H14" s="125">
        <f>AUGUSTUS!X13</f>
        <v>0</v>
      </c>
      <c r="I14" s="126">
        <f>AUGUSTUS!Y13</f>
        <v>0</v>
      </c>
      <c r="J14" s="222" t="b">
        <f>IF(LEFT(AUGUSTUS!L13,1)="V",AUGUSTUS!R13+AUGUSTUS!U13)</f>
        <v>0</v>
      </c>
      <c r="K14" s="241">
        <f>AUGUSTUS!Z13</f>
        <v>0</v>
      </c>
      <c r="L14" s="242">
        <f>AUGUSTUS!AB13</f>
        <v>0</v>
      </c>
    </row>
    <row r="15" spans="1:24" ht="12.75" customHeight="1" x14ac:dyDescent="0.2">
      <c r="A15" s="717"/>
      <c r="B15" s="160">
        <f>AUGUSTUS!R14</f>
        <v>0</v>
      </c>
      <c r="C15" s="124">
        <f>AUGUSTUS!S14</f>
        <v>0</v>
      </c>
      <c r="D15" s="176">
        <f>AUGUSTUS!T14</f>
        <v>0</v>
      </c>
      <c r="E15" s="120">
        <f>AUGUSTUS!U14</f>
        <v>0</v>
      </c>
      <c r="F15" s="123">
        <f>AUGUSTUS!V14</f>
        <v>0</v>
      </c>
      <c r="G15" s="123">
        <f>AUGUSTUS!W14</f>
        <v>0</v>
      </c>
      <c r="H15" s="125">
        <f>AUGUSTUS!X14</f>
        <v>0</v>
      </c>
      <c r="I15" s="126">
        <f>AUGUSTUS!Y14</f>
        <v>0</v>
      </c>
      <c r="J15" s="222" t="b">
        <f>IF(LEFT(AUGUSTUS!L14,1)="V",AUGUSTUS!R14+AUGUSTUS!U14)</f>
        <v>0</v>
      </c>
      <c r="K15" s="241">
        <f>AUGUSTUS!Z14</f>
        <v>0</v>
      </c>
      <c r="L15" s="242">
        <f>AUGUSTUS!AB14</f>
        <v>0</v>
      </c>
    </row>
    <row r="16" spans="1:24" ht="13.5" customHeight="1" thickBot="1" x14ac:dyDescent="0.25">
      <c r="A16" s="718"/>
      <c r="B16" s="168">
        <f>AUGUSTUS!R15</f>
        <v>0</v>
      </c>
      <c r="C16" s="145">
        <f>AUGUSTUS!S15</f>
        <v>0</v>
      </c>
      <c r="D16" s="177">
        <f>AUGUSTUS!T15</f>
        <v>0</v>
      </c>
      <c r="E16" s="141">
        <f>AUGUSTUS!U15</f>
        <v>0</v>
      </c>
      <c r="F16" s="144">
        <f>AUGUSTUS!V15</f>
        <v>0</v>
      </c>
      <c r="G16" s="144">
        <f>AUGUSTUS!W15</f>
        <v>0</v>
      </c>
      <c r="H16" s="146">
        <f>AUGUSTUS!X15</f>
        <v>0</v>
      </c>
      <c r="I16" s="147">
        <f>AUGUSTUS!Y15</f>
        <v>0</v>
      </c>
      <c r="J16" s="224" t="b">
        <f>IF(LEFT(AUGUSTUS!L15,1)="V",AUGUSTUS!R15+AUGUSTUS!U15)</f>
        <v>0</v>
      </c>
      <c r="K16" s="245">
        <f>AUGUSTUS!Z15</f>
        <v>0</v>
      </c>
      <c r="L16" s="246">
        <f>AUGUSTUS!AB15</f>
        <v>0</v>
      </c>
    </row>
    <row r="17" spans="1:12" ht="12.75" customHeight="1" x14ac:dyDescent="0.2">
      <c r="A17" s="716">
        <f>AUGUSTUS!B16</f>
        <v>42949</v>
      </c>
      <c r="B17" s="159">
        <f>AUGUSTUS!R16</f>
        <v>0</v>
      </c>
      <c r="C17" s="117">
        <f>AUGUSTUS!S16</f>
        <v>0</v>
      </c>
      <c r="D17" s="175">
        <f>AUGUSTUS!T16</f>
        <v>0</v>
      </c>
      <c r="E17" s="113">
        <f>AUGUSTUS!U16</f>
        <v>0</v>
      </c>
      <c r="F17" s="116">
        <f>AUGUSTUS!V16</f>
        <v>0</v>
      </c>
      <c r="G17" s="116">
        <f>AUGUSTUS!W16</f>
        <v>0</v>
      </c>
      <c r="H17" s="118">
        <f>AUGUSTUS!X16</f>
        <v>0</v>
      </c>
      <c r="I17" s="119">
        <f>AUGUSTUS!Y16</f>
        <v>0</v>
      </c>
      <c r="J17" s="225" t="b">
        <f>IF(LEFT(AUGUSTUS!L16,1)="V",AUGUSTUS!R16+AUGUSTUS!U16)</f>
        <v>0</v>
      </c>
      <c r="K17" s="239">
        <f>AUGUSTUS!Z16</f>
        <v>0</v>
      </c>
      <c r="L17" s="240">
        <f>AUGUSTUS!AB16</f>
        <v>0</v>
      </c>
    </row>
    <row r="18" spans="1:12" ht="12.75" customHeight="1" x14ac:dyDescent="0.2">
      <c r="A18" s="717"/>
      <c r="B18" s="160">
        <f>AUGUSTUS!R17</f>
        <v>0</v>
      </c>
      <c r="C18" s="124">
        <f>AUGUSTUS!S17</f>
        <v>0</v>
      </c>
      <c r="D18" s="176">
        <f>AUGUSTUS!T17</f>
        <v>0</v>
      </c>
      <c r="E18" s="120">
        <f>AUGUSTUS!U17</f>
        <v>0</v>
      </c>
      <c r="F18" s="123">
        <f>AUGUSTUS!V17</f>
        <v>0</v>
      </c>
      <c r="G18" s="123">
        <f>AUGUSTUS!W17</f>
        <v>0</v>
      </c>
      <c r="H18" s="125">
        <f>AUGUSTUS!X17</f>
        <v>0</v>
      </c>
      <c r="I18" s="126">
        <f>AUGUSTUS!Y17</f>
        <v>0</v>
      </c>
      <c r="J18" s="222" t="b">
        <f>IF(LEFT(AUGUSTUS!L17,1)="V",AUGUSTUS!R17+AUGUSTUS!U17)</f>
        <v>0</v>
      </c>
      <c r="K18" s="241">
        <f>AUGUSTUS!Z17</f>
        <v>0</v>
      </c>
      <c r="L18" s="242">
        <f>AUGUSTUS!AB17</f>
        <v>0</v>
      </c>
    </row>
    <row r="19" spans="1:12" ht="12.75" customHeight="1" x14ac:dyDescent="0.2">
      <c r="A19" s="717"/>
      <c r="B19" s="160">
        <f>AUGUSTUS!R18</f>
        <v>0</v>
      </c>
      <c r="C19" s="124">
        <f>AUGUSTUS!S18</f>
        <v>0</v>
      </c>
      <c r="D19" s="176">
        <f>AUGUSTUS!T18</f>
        <v>0</v>
      </c>
      <c r="E19" s="120">
        <f>AUGUSTUS!U18</f>
        <v>0</v>
      </c>
      <c r="F19" s="123">
        <f>AUGUSTUS!V18</f>
        <v>0</v>
      </c>
      <c r="G19" s="123">
        <f>AUGUSTUS!W18</f>
        <v>0</v>
      </c>
      <c r="H19" s="125">
        <f>AUGUSTUS!X18</f>
        <v>0</v>
      </c>
      <c r="I19" s="126">
        <f>AUGUSTUS!Y18</f>
        <v>0</v>
      </c>
      <c r="J19" s="222" t="b">
        <f>IF(LEFT(AUGUSTUS!L18,1)="V",AUGUSTUS!R18+AUGUSTUS!U18)</f>
        <v>0</v>
      </c>
      <c r="K19" s="241">
        <f>AUGUSTUS!Z18</f>
        <v>0</v>
      </c>
      <c r="L19" s="242">
        <f>AUGUSTUS!AB18</f>
        <v>0</v>
      </c>
    </row>
    <row r="20" spans="1:12" ht="12.75" customHeight="1" x14ac:dyDescent="0.2">
      <c r="A20" s="717"/>
      <c r="B20" s="160">
        <f>AUGUSTUS!R19</f>
        <v>0</v>
      </c>
      <c r="C20" s="124">
        <f>AUGUSTUS!S19</f>
        <v>0</v>
      </c>
      <c r="D20" s="176">
        <f>AUGUSTUS!T19</f>
        <v>0</v>
      </c>
      <c r="E20" s="120">
        <f>AUGUSTUS!U19</f>
        <v>0</v>
      </c>
      <c r="F20" s="123">
        <f>AUGUSTUS!V19</f>
        <v>0</v>
      </c>
      <c r="G20" s="123">
        <f>AUGUSTUS!W19</f>
        <v>0</v>
      </c>
      <c r="H20" s="125">
        <f>AUGUSTUS!X19</f>
        <v>0</v>
      </c>
      <c r="I20" s="126">
        <f>AUGUSTUS!Y19</f>
        <v>0</v>
      </c>
      <c r="J20" s="222" t="b">
        <f>IF(LEFT(AUGUSTUS!L19,1)="V",AUGUSTUS!R19+AUGUSTUS!U19)</f>
        <v>0</v>
      </c>
      <c r="K20" s="241">
        <f>AUGUSTUS!Z19</f>
        <v>0</v>
      </c>
      <c r="L20" s="242">
        <f>AUGUSTUS!AB19</f>
        <v>0</v>
      </c>
    </row>
    <row r="21" spans="1:12" ht="13.5" customHeight="1" thickBot="1" x14ac:dyDescent="0.25">
      <c r="A21" s="718"/>
      <c r="B21" s="161">
        <f>AUGUSTUS!R20</f>
        <v>0</v>
      </c>
      <c r="C21" s="131">
        <f>AUGUSTUS!S20</f>
        <v>0</v>
      </c>
      <c r="D21" s="178">
        <f>AUGUSTUS!T20</f>
        <v>0</v>
      </c>
      <c r="E21" s="127">
        <f>AUGUSTUS!U20</f>
        <v>0</v>
      </c>
      <c r="F21" s="130">
        <f>AUGUSTUS!V20</f>
        <v>0</v>
      </c>
      <c r="G21" s="130">
        <f>AUGUSTUS!W20</f>
        <v>0</v>
      </c>
      <c r="H21" s="132">
        <f>AUGUSTUS!X20</f>
        <v>0</v>
      </c>
      <c r="I21" s="133">
        <f>AUGUSTUS!Y20</f>
        <v>0</v>
      </c>
      <c r="J21" s="223" t="b">
        <f>IF(LEFT(AUGUSTUS!L20,1)="V",AUGUSTUS!R20+AUGUSTUS!U20)</f>
        <v>0</v>
      </c>
      <c r="K21" s="243">
        <f>AUGUSTUS!Z20</f>
        <v>0</v>
      </c>
      <c r="L21" s="244">
        <f>AUGUSTUS!AB20</f>
        <v>0</v>
      </c>
    </row>
    <row r="22" spans="1:12" ht="12.75" customHeight="1" x14ac:dyDescent="0.2">
      <c r="A22" s="716">
        <f>AUGUSTUS!B21</f>
        <v>42950</v>
      </c>
      <c r="B22" s="169">
        <f>AUGUSTUS!R21</f>
        <v>0</v>
      </c>
      <c r="C22" s="138">
        <f>AUGUSTUS!S21</f>
        <v>0</v>
      </c>
      <c r="D22" s="179">
        <f>AUGUSTUS!T21</f>
        <v>0</v>
      </c>
      <c r="E22" s="134">
        <f>AUGUSTUS!U21</f>
        <v>0</v>
      </c>
      <c r="F22" s="137">
        <f>AUGUSTUS!V21</f>
        <v>0</v>
      </c>
      <c r="G22" s="137">
        <f>AUGUSTUS!W21</f>
        <v>0</v>
      </c>
      <c r="H22" s="139">
        <f>AUGUSTUS!X21</f>
        <v>0</v>
      </c>
      <c r="I22" s="140">
        <f>AUGUSTUS!Y21</f>
        <v>0</v>
      </c>
      <c r="J22" s="221" t="b">
        <f>IF(LEFT(AUGUSTUS!L21,1)="V",AUGUSTUS!R21+AUGUSTUS!U21)</f>
        <v>0</v>
      </c>
      <c r="K22" s="247">
        <f>AUGUSTUS!Z21</f>
        <v>0</v>
      </c>
      <c r="L22" s="248">
        <f>AUGUSTUS!AB21</f>
        <v>0</v>
      </c>
    </row>
    <row r="23" spans="1:12" ht="12.75" customHeight="1" x14ac:dyDescent="0.2">
      <c r="A23" s="717"/>
      <c r="B23" s="160">
        <f>AUGUSTUS!R22</f>
        <v>0</v>
      </c>
      <c r="C23" s="124">
        <f>AUGUSTUS!S22</f>
        <v>0</v>
      </c>
      <c r="D23" s="176">
        <f>AUGUSTUS!T22</f>
        <v>0</v>
      </c>
      <c r="E23" s="120">
        <f>AUGUSTUS!U22</f>
        <v>0</v>
      </c>
      <c r="F23" s="123">
        <f>AUGUSTUS!V22</f>
        <v>0</v>
      </c>
      <c r="G23" s="123">
        <f>AUGUSTUS!W22</f>
        <v>0</v>
      </c>
      <c r="H23" s="125">
        <f>AUGUSTUS!X22</f>
        <v>0</v>
      </c>
      <c r="I23" s="126">
        <f>AUGUSTUS!Y22</f>
        <v>0</v>
      </c>
      <c r="J23" s="222" t="b">
        <f>IF(LEFT(AUGUSTUS!L22,1)="V",AUGUSTUS!R22+AUGUSTUS!U22)</f>
        <v>0</v>
      </c>
      <c r="K23" s="241">
        <f>AUGUSTUS!Z22</f>
        <v>0</v>
      </c>
      <c r="L23" s="242">
        <f>AUGUSTUS!AB22</f>
        <v>0</v>
      </c>
    </row>
    <row r="24" spans="1:12" ht="12.75" customHeight="1" x14ac:dyDescent="0.2">
      <c r="A24" s="717"/>
      <c r="B24" s="160">
        <f>AUGUSTUS!R23</f>
        <v>0</v>
      </c>
      <c r="C24" s="124">
        <f>AUGUSTUS!S23</f>
        <v>0</v>
      </c>
      <c r="D24" s="176">
        <f>AUGUSTUS!T23</f>
        <v>0</v>
      </c>
      <c r="E24" s="120">
        <f>AUGUSTUS!U23</f>
        <v>0</v>
      </c>
      <c r="F24" s="123">
        <f>AUGUSTUS!V23</f>
        <v>0</v>
      </c>
      <c r="G24" s="123">
        <f>AUGUSTUS!W23</f>
        <v>0</v>
      </c>
      <c r="H24" s="125">
        <f>AUGUSTUS!X23</f>
        <v>0</v>
      </c>
      <c r="I24" s="126">
        <f>AUGUSTUS!Y23</f>
        <v>0</v>
      </c>
      <c r="J24" s="222" t="b">
        <f>IF(LEFT(AUGUSTUS!L23,1)="V",AUGUSTUS!R23+AUGUSTUS!U23)</f>
        <v>0</v>
      </c>
      <c r="K24" s="241">
        <f>AUGUSTUS!Z23</f>
        <v>0</v>
      </c>
      <c r="L24" s="242">
        <f>AUGUSTUS!AB23</f>
        <v>0</v>
      </c>
    </row>
    <row r="25" spans="1:12" ht="12.75" customHeight="1" x14ac:dyDescent="0.2">
      <c r="A25" s="717"/>
      <c r="B25" s="160">
        <f>AUGUSTUS!R24</f>
        <v>0</v>
      </c>
      <c r="C25" s="124">
        <f>AUGUSTUS!S24</f>
        <v>0</v>
      </c>
      <c r="D25" s="176">
        <f>AUGUSTUS!T24</f>
        <v>0</v>
      </c>
      <c r="E25" s="120">
        <f>AUGUSTUS!U24</f>
        <v>0</v>
      </c>
      <c r="F25" s="123">
        <f>AUGUSTUS!V24</f>
        <v>0</v>
      </c>
      <c r="G25" s="123">
        <f>AUGUSTUS!W24</f>
        <v>0</v>
      </c>
      <c r="H25" s="125">
        <f>AUGUSTUS!X24</f>
        <v>0</v>
      </c>
      <c r="I25" s="126">
        <f>AUGUSTUS!Y24</f>
        <v>0</v>
      </c>
      <c r="J25" s="222" t="b">
        <f>IF(LEFT(AUGUSTUS!L24,1)="V",AUGUSTUS!R24+AUGUSTUS!U24)</f>
        <v>0</v>
      </c>
      <c r="K25" s="241">
        <f>AUGUSTUS!Z24</f>
        <v>0</v>
      </c>
      <c r="L25" s="242">
        <f>AUGUSTUS!AB24</f>
        <v>0</v>
      </c>
    </row>
    <row r="26" spans="1:12" ht="13.5" customHeight="1" thickBot="1" x14ac:dyDescent="0.25">
      <c r="A26" s="718"/>
      <c r="B26" s="168">
        <f>AUGUSTUS!R25</f>
        <v>0</v>
      </c>
      <c r="C26" s="145">
        <f>AUGUSTUS!S25</f>
        <v>0</v>
      </c>
      <c r="D26" s="177">
        <f>AUGUSTUS!T25</f>
        <v>0</v>
      </c>
      <c r="E26" s="141">
        <f>AUGUSTUS!U25</f>
        <v>0</v>
      </c>
      <c r="F26" s="144">
        <f>AUGUSTUS!V25</f>
        <v>0</v>
      </c>
      <c r="G26" s="144">
        <f>AUGUSTUS!W25</f>
        <v>0</v>
      </c>
      <c r="H26" s="146">
        <f>AUGUSTUS!X25</f>
        <v>0</v>
      </c>
      <c r="I26" s="147">
        <f>AUGUSTUS!Y25</f>
        <v>0</v>
      </c>
      <c r="J26" s="224" t="b">
        <f>IF(LEFT(AUGUSTUS!L25,1)="V",AUGUSTUS!R25+AUGUSTUS!U25)</f>
        <v>0</v>
      </c>
      <c r="K26" s="245">
        <f>AUGUSTUS!Z25</f>
        <v>0</v>
      </c>
      <c r="L26" s="246">
        <f>AUGUSTUS!AB25</f>
        <v>0</v>
      </c>
    </row>
    <row r="27" spans="1:12" ht="12.75" customHeight="1" x14ac:dyDescent="0.2">
      <c r="A27" s="716">
        <f>AUGUSTUS!B26</f>
        <v>42951</v>
      </c>
      <c r="B27" s="159">
        <f>AUGUSTUS!R26</f>
        <v>0</v>
      </c>
      <c r="C27" s="117">
        <f>AUGUSTUS!S26</f>
        <v>0</v>
      </c>
      <c r="D27" s="175">
        <f>AUGUSTUS!T26</f>
        <v>0</v>
      </c>
      <c r="E27" s="113">
        <f>AUGUSTUS!U26</f>
        <v>0</v>
      </c>
      <c r="F27" s="116">
        <f>AUGUSTUS!V26</f>
        <v>0</v>
      </c>
      <c r="G27" s="116">
        <f>AUGUSTUS!W26</f>
        <v>0</v>
      </c>
      <c r="H27" s="118">
        <f>AUGUSTUS!X26</f>
        <v>0</v>
      </c>
      <c r="I27" s="119">
        <f>AUGUSTUS!Y26</f>
        <v>0</v>
      </c>
      <c r="J27" s="225" t="b">
        <f>IF(LEFT(AUGUSTUS!L26,1)="V",AUGUSTUS!R26+AUGUSTUS!U26)</f>
        <v>0</v>
      </c>
      <c r="K27" s="239">
        <f>AUGUSTUS!Z26</f>
        <v>0</v>
      </c>
      <c r="L27" s="240">
        <f>AUGUSTUS!AB26</f>
        <v>0</v>
      </c>
    </row>
    <row r="28" spans="1:12" ht="12.75" customHeight="1" x14ac:dyDescent="0.2">
      <c r="A28" s="717"/>
      <c r="B28" s="160">
        <f>AUGUSTUS!R27</f>
        <v>0</v>
      </c>
      <c r="C28" s="124">
        <f>AUGUSTUS!S27</f>
        <v>0</v>
      </c>
      <c r="D28" s="176">
        <f>AUGUSTUS!T27</f>
        <v>0</v>
      </c>
      <c r="E28" s="120">
        <f>AUGUSTUS!U27</f>
        <v>0</v>
      </c>
      <c r="F28" s="123">
        <f>AUGUSTUS!V27</f>
        <v>0</v>
      </c>
      <c r="G28" s="123">
        <f>AUGUSTUS!W27</f>
        <v>0</v>
      </c>
      <c r="H28" s="125">
        <f>AUGUSTUS!X27</f>
        <v>0</v>
      </c>
      <c r="I28" s="126">
        <f>AUGUSTUS!Y27</f>
        <v>0</v>
      </c>
      <c r="J28" s="222" t="b">
        <f>IF(LEFT(AUGUSTUS!L27,1)="V",AUGUSTUS!R27+AUGUSTUS!U27)</f>
        <v>0</v>
      </c>
      <c r="K28" s="241">
        <f>AUGUSTUS!Z27</f>
        <v>0</v>
      </c>
      <c r="L28" s="242">
        <f>AUGUSTUS!AB27</f>
        <v>0</v>
      </c>
    </row>
    <row r="29" spans="1:12" ht="12.75" customHeight="1" x14ac:dyDescent="0.2">
      <c r="A29" s="717"/>
      <c r="B29" s="160">
        <f>AUGUSTUS!R28</f>
        <v>0</v>
      </c>
      <c r="C29" s="124">
        <f>AUGUSTUS!S28</f>
        <v>0</v>
      </c>
      <c r="D29" s="176">
        <f>AUGUSTUS!T28</f>
        <v>0</v>
      </c>
      <c r="E29" s="120">
        <f>AUGUSTUS!U28</f>
        <v>0</v>
      </c>
      <c r="F29" s="123">
        <f>AUGUSTUS!V28</f>
        <v>0</v>
      </c>
      <c r="G29" s="123">
        <f>AUGUSTUS!W28</f>
        <v>0</v>
      </c>
      <c r="H29" s="125">
        <f>AUGUSTUS!X28</f>
        <v>0</v>
      </c>
      <c r="I29" s="126">
        <f>AUGUSTUS!Y28</f>
        <v>0</v>
      </c>
      <c r="J29" s="222" t="b">
        <f>IF(LEFT(AUGUSTUS!L28,1)="V",AUGUSTUS!R28+AUGUSTUS!U28)</f>
        <v>0</v>
      </c>
      <c r="K29" s="241">
        <f>AUGUSTUS!Z28</f>
        <v>0</v>
      </c>
      <c r="L29" s="242">
        <f>AUGUSTUS!AB28</f>
        <v>0</v>
      </c>
    </row>
    <row r="30" spans="1:12" ht="12.75" customHeight="1" x14ac:dyDescent="0.2">
      <c r="A30" s="717"/>
      <c r="B30" s="160">
        <f>AUGUSTUS!R29</f>
        <v>0</v>
      </c>
      <c r="C30" s="124">
        <f>AUGUSTUS!S29</f>
        <v>0</v>
      </c>
      <c r="D30" s="176">
        <f>AUGUSTUS!T29</f>
        <v>0</v>
      </c>
      <c r="E30" s="120">
        <f>AUGUSTUS!U29</f>
        <v>0</v>
      </c>
      <c r="F30" s="123">
        <f>AUGUSTUS!V29</f>
        <v>0</v>
      </c>
      <c r="G30" s="123">
        <f>AUGUSTUS!W29</f>
        <v>0</v>
      </c>
      <c r="H30" s="125">
        <f>AUGUSTUS!X29</f>
        <v>0</v>
      </c>
      <c r="I30" s="126">
        <f>AUGUSTUS!Y29</f>
        <v>0</v>
      </c>
      <c r="J30" s="222" t="b">
        <f>IF(LEFT(AUGUSTUS!L29,1)="V",AUGUSTUS!R29+AUGUSTUS!U29)</f>
        <v>0</v>
      </c>
      <c r="K30" s="241">
        <f>AUGUSTUS!Z29</f>
        <v>0</v>
      </c>
      <c r="L30" s="242">
        <f>AUGUSTUS!AB29</f>
        <v>0</v>
      </c>
    </row>
    <row r="31" spans="1:12" ht="13.5" customHeight="1" thickBot="1" x14ac:dyDescent="0.25">
      <c r="A31" s="718"/>
      <c r="B31" s="161">
        <f>AUGUSTUS!R30</f>
        <v>0</v>
      </c>
      <c r="C31" s="131">
        <f>AUGUSTUS!S30</f>
        <v>0</v>
      </c>
      <c r="D31" s="178">
        <f>AUGUSTUS!T30</f>
        <v>0</v>
      </c>
      <c r="E31" s="127">
        <f>AUGUSTUS!U30</f>
        <v>0</v>
      </c>
      <c r="F31" s="130">
        <f>AUGUSTUS!V30</f>
        <v>0</v>
      </c>
      <c r="G31" s="130">
        <f>AUGUSTUS!W30</f>
        <v>0</v>
      </c>
      <c r="H31" s="132">
        <f>AUGUSTUS!X30</f>
        <v>0</v>
      </c>
      <c r="I31" s="133">
        <f>AUGUSTUS!Y30</f>
        <v>0</v>
      </c>
      <c r="J31" s="223" t="b">
        <f>IF(LEFT(AUGUSTUS!L30,1)="V",AUGUSTUS!R30+AUGUSTUS!U30)</f>
        <v>0</v>
      </c>
      <c r="K31" s="243">
        <f>AUGUSTUS!Z30</f>
        <v>0</v>
      </c>
      <c r="L31" s="244">
        <f>AUGUSTUS!AB30</f>
        <v>0</v>
      </c>
    </row>
    <row r="32" spans="1:12" ht="12.75" customHeight="1" x14ac:dyDescent="0.2">
      <c r="A32" s="716">
        <f>AUGUSTUS!B31</f>
        <v>42952</v>
      </c>
      <c r="B32" s="169">
        <f>AUGUSTUS!R31</f>
        <v>0</v>
      </c>
      <c r="C32" s="138">
        <f>AUGUSTUS!S31</f>
        <v>0</v>
      </c>
      <c r="D32" s="179">
        <f>AUGUSTUS!T31</f>
        <v>0</v>
      </c>
      <c r="E32" s="134">
        <f>AUGUSTUS!U31</f>
        <v>0</v>
      </c>
      <c r="F32" s="137">
        <f>AUGUSTUS!V31</f>
        <v>0</v>
      </c>
      <c r="G32" s="137">
        <f>AUGUSTUS!W31</f>
        <v>0</v>
      </c>
      <c r="H32" s="139">
        <f>AUGUSTUS!X31</f>
        <v>0</v>
      </c>
      <c r="I32" s="140">
        <f>AUGUSTUS!Y31</f>
        <v>0</v>
      </c>
      <c r="J32" s="221" t="b">
        <f>IF(LEFT(AUGUSTUS!L31,1)="V",AUGUSTUS!R31+AUGUSTUS!U31)</f>
        <v>0</v>
      </c>
      <c r="K32" s="247">
        <f>AUGUSTUS!Z31</f>
        <v>0</v>
      </c>
      <c r="L32" s="248">
        <f>AUGUSTUS!AB31</f>
        <v>0</v>
      </c>
    </row>
    <row r="33" spans="1:12" ht="12.75" customHeight="1" x14ac:dyDescent="0.2">
      <c r="A33" s="717"/>
      <c r="B33" s="160">
        <f>AUGUSTUS!R32</f>
        <v>0</v>
      </c>
      <c r="C33" s="124">
        <f>AUGUSTUS!S32</f>
        <v>0</v>
      </c>
      <c r="D33" s="176">
        <f>AUGUSTUS!T32</f>
        <v>0</v>
      </c>
      <c r="E33" s="120">
        <f>AUGUSTUS!U32</f>
        <v>0</v>
      </c>
      <c r="F33" s="123">
        <f>AUGUSTUS!V32</f>
        <v>0</v>
      </c>
      <c r="G33" s="123">
        <f>AUGUSTUS!W32</f>
        <v>0</v>
      </c>
      <c r="H33" s="125">
        <f>AUGUSTUS!X32</f>
        <v>0</v>
      </c>
      <c r="I33" s="126">
        <f>AUGUSTUS!Y32</f>
        <v>0</v>
      </c>
      <c r="J33" s="222" t="b">
        <f>IF(LEFT(AUGUSTUS!L32,1)="V",AUGUSTUS!R32+AUGUSTUS!U32)</f>
        <v>0</v>
      </c>
      <c r="K33" s="241">
        <f>AUGUSTUS!Z32</f>
        <v>0</v>
      </c>
      <c r="L33" s="242">
        <f>AUGUSTUS!AB32</f>
        <v>0</v>
      </c>
    </row>
    <row r="34" spans="1:12" ht="12.75" customHeight="1" x14ac:dyDescent="0.2">
      <c r="A34" s="717"/>
      <c r="B34" s="160">
        <f>AUGUSTUS!R33</f>
        <v>0</v>
      </c>
      <c r="C34" s="124">
        <f>AUGUSTUS!S33</f>
        <v>0</v>
      </c>
      <c r="D34" s="176">
        <f>AUGUSTUS!T33</f>
        <v>0</v>
      </c>
      <c r="E34" s="120">
        <f>AUGUSTUS!U33</f>
        <v>0</v>
      </c>
      <c r="F34" s="123">
        <f>AUGUSTUS!V33</f>
        <v>0</v>
      </c>
      <c r="G34" s="123">
        <f>AUGUSTUS!W33</f>
        <v>0</v>
      </c>
      <c r="H34" s="125">
        <f>AUGUSTUS!X33</f>
        <v>0</v>
      </c>
      <c r="I34" s="126">
        <f>AUGUSTUS!Y33</f>
        <v>0</v>
      </c>
      <c r="J34" s="222" t="b">
        <f>IF(LEFT(AUGUSTUS!L33,1)="V",AUGUSTUS!R33+AUGUSTUS!U33)</f>
        <v>0</v>
      </c>
      <c r="K34" s="241">
        <f>AUGUSTUS!Z33</f>
        <v>0</v>
      </c>
      <c r="L34" s="242">
        <f>AUGUSTUS!AB33</f>
        <v>0</v>
      </c>
    </row>
    <row r="35" spans="1:12" ht="12.75" customHeight="1" x14ac:dyDescent="0.2">
      <c r="A35" s="717"/>
      <c r="B35" s="160">
        <f>AUGUSTUS!R34</f>
        <v>0</v>
      </c>
      <c r="C35" s="124">
        <f>AUGUSTUS!S34</f>
        <v>0</v>
      </c>
      <c r="D35" s="176">
        <f>AUGUSTUS!T34</f>
        <v>0</v>
      </c>
      <c r="E35" s="120">
        <f>AUGUSTUS!U34</f>
        <v>0</v>
      </c>
      <c r="F35" s="123">
        <f>AUGUSTUS!V34</f>
        <v>0</v>
      </c>
      <c r="G35" s="123">
        <f>AUGUSTUS!W34</f>
        <v>0</v>
      </c>
      <c r="H35" s="125">
        <f>AUGUSTUS!X34</f>
        <v>0</v>
      </c>
      <c r="I35" s="126">
        <f>AUGUSTUS!Y34</f>
        <v>0</v>
      </c>
      <c r="J35" s="222" t="b">
        <f>IF(LEFT(AUGUSTUS!L34,1)="V",AUGUSTUS!R34+AUGUSTUS!U34)</f>
        <v>0</v>
      </c>
      <c r="K35" s="241">
        <f>AUGUSTUS!Z34</f>
        <v>0</v>
      </c>
      <c r="L35" s="242">
        <f>AUGUSTUS!AB34</f>
        <v>0</v>
      </c>
    </row>
    <row r="36" spans="1:12" ht="13.5" customHeight="1" thickBot="1" x14ac:dyDescent="0.25">
      <c r="A36" s="718"/>
      <c r="B36" s="168">
        <f>AUGUSTUS!R35</f>
        <v>0</v>
      </c>
      <c r="C36" s="145">
        <f>AUGUSTUS!S35</f>
        <v>0</v>
      </c>
      <c r="D36" s="177">
        <f>AUGUSTUS!T35</f>
        <v>0</v>
      </c>
      <c r="E36" s="141">
        <f>AUGUSTUS!U35</f>
        <v>0</v>
      </c>
      <c r="F36" s="144">
        <f>AUGUSTUS!V35</f>
        <v>0</v>
      </c>
      <c r="G36" s="144">
        <f>AUGUSTUS!W35</f>
        <v>0</v>
      </c>
      <c r="H36" s="146">
        <f>AUGUSTUS!X35</f>
        <v>0</v>
      </c>
      <c r="I36" s="147">
        <f>AUGUSTUS!Y35</f>
        <v>0</v>
      </c>
      <c r="J36" s="224" t="b">
        <f>IF(LEFT(AUGUSTUS!L35,1)="V",AUGUSTUS!R35+AUGUSTUS!U35)</f>
        <v>0</v>
      </c>
      <c r="K36" s="245">
        <f>AUGUSTUS!Z35</f>
        <v>0</v>
      </c>
      <c r="L36" s="246">
        <f>AUGUSTUS!AB35</f>
        <v>0</v>
      </c>
    </row>
    <row r="37" spans="1:12" ht="12.75" customHeight="1" x14ac:dyDescent="0.2">
      <c r="A37" s="716">
        <f>AUGUSTUS!B36</f>
        <v>42953</v>
      </c>
      <c r="B37" s="159">
        <f>AUGUSTUS!R36</f>
        <v>0</v>
      </c>
      <c r="C37" s="117">
        <f>AUGUSTUS!S36</f>
        <v>0</v>
      </c>
      <c r="D37" s="175">
        <f>AUGUSTUS!T36</f>
        <v>0</v>
      </c>
      <c r="E37" s="113">
        <f>AUGUSTUS!U36</f>
        <v>0</v>
      </c>
      <c r="F37" s="116">
        <f>AUGUSTUS!V36</f>
        <v>0</v>
      </c>
      <c r="G37" s="116">
        <f>AUGUSTUS!W36</f>
        <v>0</v>
      </c>
      <c r="H37" s="118">
        <f>AUGUSTUS!X36</f>
        <v>0</v>
      </c>
      <c r="I37" s="119">
        <f>AUGUSTUS!Y36</f>
        <v>0</v>
      </c>
      <c r="J37" s="225" t="b">
        <f>IF(LEFT(AUGUSTUS!L36,1)="V",AUGUSTUS!R36+AUGUSTUS!U36)</f>
        <v>0</v>
      </c>
      <c r="K37" s="239">
        <f>AUGUSTUS!Z36</f>
        <v>0</v>
      </c>
      <c r="L37" s="240">
        <f>AUGUSTUS!AB36</f>
        <v>0</v>
      </c>
    </row>
    <row r="38" spans="1:12" ht="12.75" customHeight="1" x14ac:dyDescent="0.2">
      <c r="A38" s="717"/>
      <c r="B38" s="160">
        <f>AUGUSTUS!R37</f>
        <v>0</v>
      </c>
      <c r="C38" s="124">
        <f>AUGUSTUS!S37</f>
        <v>0</v>
      </c>
      <c r="D38" s="176">
        <f>AUGUSTUS!T37</f>
        <v>0</v>
      </c>
      <c r="E38" s="120">
        <f>AUGUSTUS!U37</f>
        <v>0</v>
      </c>
      <c r="F38" s="123">
        <f>AUGUSTUS!V37</f>
        <v>0</v>
      </c>
      <c r="G38" s="123">
        <f>AUGUSTUS!W37</f>
        <v>0</v>
      </c>
      <c r="H38" s="125">
        <f>AUGUSTUS!X37</f>
        <v>0</v>
      </c>
      <c r="I38" s="126">
        <f>AUGUSTUS!Y37</f>
        <v>0</v>
      </c>
      <c r="J38" s="222" t="b">
        <f>IF(LEFT(AUGUSTUS!L37,1)="V",AUGUSTUS!R37+AUGUSTUS!U37)</f>
        <v>0</v>
      </c>
      <c r="K38" s="241">
        <f>AUGUSTUS!Z37</f>
        <v>0</v>
      </c>
      <c r="L38" s="242">
        <f>AUGUSTUS!AB37</f>
        <v>0</v>
      </c>
    </row>
    <row r="39" spans="1:12" ht="12.75" customHeight="1" x14ac:dyDescent="0.2">
      <c r="A39" s="717"/>
      <c r="B39" s="160">
        <f>AUGUSTUS!R38</f>
        <v>0</v>
      </c>
      <c r="C39" s="124">
        <f>AUGUSTUS!S38</f>
        <v>0</v>
      </c>
      <c r="D39" s="176">
        <f>AUGUSTUS!T38</f>
        <v>0</v>
      </c>
      <c r="E39" s="120">
        <f>AUGUSTUS!U38</f>
        <v>0</v>
      </c>
      <c r="F39" s="123">
        <f>AUGUSTUS!V38</f>
        <v>0</v>
      </c>
      <c r="G39" s="123">
        <f>AUGUSTUS!W38</f>
        <v>0</v>
      </c>
      <c r="H39" s="125">
        <f>AUGUSTUS!X38</f>
        <v>0</v>
      </c>
      <c r="I39" s="126">
        <f>AUGUSTUS!Y38</f>
        <v>0</v>
      </c>
      <c r="J39" s="222" t="b">
        <f>IF(LEFT(AUGUSTUS!L38,1)="V",AUGUSTUS!R38+AUGUSTUS!U38)</f>
        <v>0</v>
      </c>
      <c r="K39" s="241">
        <f>AUGUSTUS!Z38</f>
        <v>0</v>
      </c>
      <c r="L39" s="242">
        <f>AUGUSTUS!AB38</f>
        <v>0</v>
      </c>
    </row>
    <row r="40" spans="1:12" ht="12.75" customHeight="1" x14ac:dyDescent="0.2">
      <c r="A40" s="717"/>
      <c r="B40" s="160">
        <f>AUGUSTUS!R39</f>
        <v>0</v>
      </c>
      <c r="C40" s="124">
        <f>AUGUSTUS!S39</f>
        <v>0</v>
      </c>
      <c r="D40" s="176">
        <f>AUGUSTUS!T39</f>
        <v>0</v>
      </c>
      <c r="E40" s="120">
        <f>AUGUSTUS!U39</f>
        <v>0</v>
      </c>
      <c r="F40" s="123">
        <f>AUGUSTUS!V39</f>
        <v>0</v>
      </c>
      <c r="G40" s="123">
        <f>AUGUSTUS!W39</f>
        <v>0</v>
      </c>
      <c r="H40" s="125">
        <f>AUGUSTUS!X39</f>
        <v>0</v>
      </c>
      <c r="I40" s="126">
        <f>AUGUSTUS!Y39</f>
        <v>0</v>
      </c>
      <c r="J40" s="222" t="b">
        <f>IF(LEFT(AUGUSTUS!L39,1)="V",AUGUSTUS!R39+AUGUSTUS!U39)</f>
        <v>0</v>
      </c>
      <c r="K40" s="241">
        <f>AUGUSTUS!Z39</f>
        <v>0</v>
      </c>
      <c r="L40" s="242">
        <f>AUGUSTUS!AB39</f>
        <v>0</v>
      </c>
    </row>
    <row r="41" spans="1:12" ht="13.5" customHeight="1" thickBot="1" x14ac:dyDescent="0.25">
      <c r="A41" s="718"/>
      <c r="B41" s="161">
        <f>AUGUSTUS!R40</f>
        <v>0</v>
      </c>
      <c r="C41" s="131">
        <f>AUGUSTUS!S40</f>
        <v>0</v>
      </c>
      <c r="D41" s="178">
        <f>AUGUSTUS!T40</f>
        <v>0</v>
      </c>
      <c r="E41" s="127">
        <f>AUGUSTUS!U40</f>
        <v>0</v>
      </c>
      <c r="F41" s="130">
        <f>AUGUSTUS!V40</f>
        <v>0</v>
      </c>
      <c r="G41" s="130">
        <f>AUGUSTUS!W40</f>
        <v>0</v>
      </c>
      <c r="H41" s="132">
        <f>AUGUSTUS!X40</f>
        <v>0</v>
      </c>
      <c r="I41" s="133">
        <f>AUGUSTUS!Y40</f>
        <v>0</v>
      </c>
      <c r="J41" s="223" t="b">
        <f>IF(LEFT(AUGUSTUS!L40,1)="V",AUGUSTUS!R40+AUGUSTUS!U40)</f>
        <v>0</v>
      </c>
      <c r="K41" s="243">
        <f>AUGUSTUS!Z40</f>
        <v>0</v>
      </c>
      <c r="L41" s="244">
        <f>AUGUSTUS!AB40</f>
        <v>0</v>
      </c>
    </row>
    <row r="42" spans="1:12" ht="12.75" customHeight="1" x14ac:dyDescent="0.2">
      <c r="A42" s="716">
        <f>AUGUSTUS!B41</f>
        <v>42954</v>
      </c>
      <c r="B42" s="159">
        <f>AUGUSTUS!R41</f>
        <v>0</v>
      </c>
      <c r="C42" s="117">
        <f>AUGUSTUS!S41</f>
        <v>0</v>
      </c>
      <c r="D42" s="175">
        <f>AUGUSTUS!T41</f>
        <v>0</v>
      </c>
      <c r="E42" s="113">
        <f>AUGUSTUS!U41</f>
        <v>0</v>
      </c>
      <c r="F42" s="116">
        <f>AUGUSTUS!V41</f>
        <v>0</v>
      </c>
      <c r="G42" s="116">
        <f>AUGUSTUS!W41</f>
        <v>0</v>
      </c>
      <c r="H42" s="118">
        <f>AUGUSTUS!X41</f>
        <v>0</v>
      </c>
      <c r="I42" s="119">
        <f>AUGUSTUS!Y41</f>
        <v>0</v>
      </c>
      <c r="J42" s="221" t="b">
        <f>IF(LEFT(AUGUSTUS!L41,1)="V",AUGUSTUS!R41+AUGUSTUS!U41)</f>
        <v>0</v>
      </c>
      <c r="K42" s="239">
        <f>AUGUSTUS!Z41</f>
        <v>0</v>
      </c>
      <c r="L42" s="240">
        <f>AUGUSTUS!AB41</f>
        <v>0</v>
      </c>
    </row>
    <row r="43" spans="1:12" ht="12.75" customHeight="1" x14ac:dyDescent="0.2">
      <c r="A43" s="717"/>
      <c r="B43" s="160">
        <f>AUGUSTUS!R42</f>
        <v>0</v>
      </c>
      <c r="C43" s="124">
        <f>AUGUSTUS!S42</f>
        <v>0</v>
      </c>
      <c r="D43" s="176">
        <f>AUGUSTUS!T42</f>
        <v>0</v>
      </c>
      <c r="E43" s="120">
        <f>AUGUSTUS!U42</f>
        <v>0</v>
      </c>
      <c r="F43" s="123">
        <f>AUGUSTUS!V42</f>
        <v>0</v>
      </c>
      <c r="G43" s="123">
        <f>AUGUSTUS!W42</f>
        <v>0</v>
      </c>
      <c r="H43" s="125">
        <f>AUGUSTUS!X42</f>
        <v>0</v>
      </c>
      <c r="I43" s="126">
        <f>AUGUSTUS!Y42</f>
        <v>0</v>
      </c>
      <c r="J43" s="222" t="b">
        <f>IF(LEFT(AUGUSTUS!L42,1)="V",AUGUSTUS!R42+AUGUSTUS!U42)</f>
        <v>0</v>
      </c>
      <c r="K43" s="241">
        <f>AUGUSTUS!Z42</f>
        <v>0</v>
      </c>
      <c r="L43" s="242">
        <f>AUGUSTUS!AB42</f>
        <v>0</v>
      </c>
    </row>
    <row r="44" spans="1:12" ht="12.75" customHeight="1" x14ac:dyDescent="0.2">
      <c r="A44" s="717"/>
      <c r="B44" s="160">
        <f>AUGUSTUS!R43</f>
        <v>0</v>
      </c>
      <c r="C44" s="124">
        <f>AUGUSTUS!S43</f>
        <v>0</v>
      </c>
      <c r="D44" s="176">
        <f>AUGUSTUS!T43</f>
        <v>0</v>
      </c>
      <c r="E44" s="120">
        <f>AUGUSTUS!U43</f>
        <v>0</v>
      </c>
      <c r="F44" s="123">
        <f>AUGUSTUS!V43</f>
        <v>0</v>
      </c>
      <c r="G44" s="123">
        <f>AUGUSTUS!W43</f>
        <v>0</v>
      </c>
      <c r="H44" s="125">
        <f>AUGUSTUS!X43</f>
        <v>0</v>
      </c>
      <c r="I44" s="126">
        <f>AUGUSTUS!Y43</f>
        <v>0</v>
      </c>
      <c r="J44" s="222" t="b">
        <f>IF(LEFT(AUGUSTUS!L43,1)="V",AUGUSTUS!R43+AUGUSTUS!U43)</f>
        <v>0</v>
      </c>
      <c r="K44" s="241">
        <f>AUGUSTUS!Z43</f>
        <v>0</v>
      </c>
      <c r="L44" s="242">
        <f>AUGUSTUS!AB43</f>
        <v>0</v>
      </c>
    </row>
    <row r="45" spans="1:12" ht="12.75" customHeight="1" x14ac:dyDescent="0.2">
      <c r="A45" s="717"/>
      <c r="B45" s="160">
        <f>AUGUSTUS!R44</f>
        <v>0</v>
      </c>
      <c r="C45" s="124">
        <f>AUGUSTUS!S44</f>
        <v>0</v>
      </c>
      <c r="D45" s="176">
        <f>AUGUSTUS!T44</f>
        <v>0</v>
      </c>
      <c r="E45" s="120">
        <f>AUGUSTUS!U44</f>
        <v>0</v>
      </c>
      <c r="F45" s="123">
        <f>AUGUSTUS!V44</f>
        <v>0</v>
      </c>
      <c r="G45" s="123">
        <f>AUGUSTUS!W44</f>
        <v>0</v>
      </c>
      <c r="H45" s="125">
        <f>AUGUSTUS!X44</f>
        <v>0</v>
      </c>
      <c r="I45" s="126">
        <f>AUGUSTUS!Y44</f>
        <v>0</v>
      </c>
      <c r="J45" s="222" t="b">
        <f>IF(LEFT(AUGUSTUS!L44,1)="V",AUGUSTUS!R44+AUGUSTUS!U44)</f>
        <v>0</v>
      </c>
      <c r="K45" s="241">
        <f>AUGUSTUS!Z44</f>
        <v>0</v>
      </c>
      <c r="L45" s="242">
        <f>AUGUSTUS!AB44</f>
        <v>0</v>
      </c>
    </row>
    <row r="46" spans="1:12" ht="13.5" customHeight="1" thickBot="1" x14ac:dyDescent="0.25">
      <c r="A46" s="718"/>
      <c r="B46" s="161">
        <f>AUGUSTUS!R45</f>
        <v>0</v>
      </c>
      <c r="C46" s="131">
        <f>AUGUSTUS!S45</f>
        <v>0</v>
      </c>
      <c r="D46" s="178">
        <f>AUGUSTUS!T45</f>
        <v>0</v>
      </c>
      <c r="E46" s="127">
        <f>AUGUSTUS!U45</f>
        <v>0</v>
      </c>
      <c r="F46" s="130">
        <f>AUGUSTUS!V45</f>
        <v>0</v>
      </c>
      <c r="G46" s="130">
        <f>AUGUSTUS!W45</f>
        <v>0</v>
      </c>
      <c r="H46" s="132">
        <f>AUGUSTUS!X45</f>
        <v>0</v>
      </c>
      <c r="I46" s="133">
        <f>AUGUSTUS!Y45</f>
        <v>0</v>
      </c>
      <c r="J46" s="224" t="b">
        <f>IF(LEFT(AUGUSTUS!L45,1)="V",AUGUSTUS!R45+AUGUSTUS!U45)</f>
        <v>0</v>
      </c>
      <c r="K46" s="243">
        <f>AUGUSTUS!Z45</f>
        <v>0</v>
      </c>
      <c r="L46" s="244">
        <f>AUGUSTUS!AB45</f>
        <v>0</v>
      </c>
    </row>
    <row r="47" spans="1:12" ht="12.75" customHeight="1" x14ac:dyDescent="0.2">
      <c r="A47" s="716">
        <f>AUGUSTUS!B46</f>
        <v>42955</v>
      </c>
      <c r="B47" s="159">
        <f>AUGUSTUS!R46</f>
        <v>0</v>
      </c>
      <c r="C47" s="117">
        <f>AUGUSTUS!S46</f>
        <v>0</v>
      </c>
      <c r="D47" s="175">
        <f>AUGUSTUS!T46</f>
        <v>0</v>
      </c>
      <c r="E47" s="113">
        <f>AUGUSTUS!U46</f>
        <v>0</v>
      </c>
      <c r="F47" s="116">
        <f>AUGUSTUS!V46</f>
        <v>0</v>
      </c>
      <c r="G47" s="116">
        <f>AUGUSTUS!W46</f>
        <v>0</v>
      </c>
      <c r="H47" s="118">
        <f>AUGUSTUS!X46</f>
        <v>0</v>
      </c>
      <c r="I47" s="119">
        <f>AUGUSTUS!Y46</f>
        <v>0</v>
      </c>
      <c r="J47" s="221" t="b">
        <f>IF(LEFT(AUGUSTUS!L46,1)="V",AUGUSTUS!R46+AUGUSTUS!U46)</f>
        <v>0</v>
      </c>
      <c r="K47" s="239">
        <f>AUGUSTUS!Z46</f>
        <v>0</v>
      </c>
      <c r="L47" s="240">
        <f>AUGUSTUS!AB46</f>
        <v>0</v>
      </c>
    </row>
    <row r="48" spans="1:12" ht="12.75" customHeight="1" x14ac:dyDescent="0.2">
      <c r="A48" s="717"/>
      <c r="B48" s="160">
        <f>AUGUSTUS!R47</f>
        <v>0</v>
      </c>
      <c r="C48" s="124">
        <f>AUGUSTUS!S47</f>
        <v>0</v>
      </c>
      <c r="D48" s="176">
        <f>AUGUSTUS!T47</f>
        <v>0</v>
      </c>
      <c r="E48" s="120">
        <f>AUGUSTUS!U47</f>
        <v>0</v>
      </c>
      <c r="F48" s="123">
        <f>AUGUSTUS!V47</f>
        <v>0</v>
      </c>
      <c r="G48" s="123">
        <f>AUGUSTUS!W47</f>
        <v>0</v>
      </c>
      <c r="H48" s="125">
        <f>AUGUSTUS!X47</f>
        <v>0</v>
      </c>
      <c r="I48" s="126">
        <f>AUGUSTUS!Y47</f>
        <v>0</v>
      </c>
      <c r="J48" s="222" t="b">
        <f>IF(LEFT(AUGUSTUS!L47,1)="V",AUGUSTUS!R47+AUGUSTUS!U47)</f>
        <v>0</v>
      </c>
      <c r="K48" s="241">
        <f>AUGUSTUS!Z47</f>
        <v>0</v>
      </c>
      <c r="L48" s="242">
        <f>AUGUSTUS!AB47</f>
        <v>0</v>
      </c>
    </row>
    <row r="49" spans="1:12" ht="12.75" customHeight="1" x14ac:dyDescent="0.2">
      <c r="A49" s="717"/>
      <c r="B49" s="160">
        <f>AUGUSTUS!R48</f>
        <v>0</v>
      </c>
      <c r="C49" s="124">
        <f>AUGUSTUS!S48</f>
        <v>0</v>
      </c>
      <c r="D49" s="176">
        <f>AUGUSTUS!T48</f>
        <v>0</v>
      </c>
      <c r="E49" s="120">
        <f>AUGUSTUS!U48</f>
        <v>0</v>
      </c>
      <c r="F49" s="123">
        <f>AUGUSTUS!V48</f>
        <v>0</v>
      </c>
      <c r="G49" s="123">
        <f>AUGUSTUS!W48</f>
        <v>0</v>
      </c>
      <c r="H49" s="125">
        <f>AUGUSTUS!X48</f>
        <v>0</v>
      </c>
      <c r="I49" s="126">
        <f>AUGUSTUS!Y48</f>
        <v>0</v>
      </c>
      <c r="J49" s="222" t="b">
        <f>IF(LEFT(AUGUSTUS!L48,1)="V",AUGUSTUS!R48+AUGUSTUS!U48)</f>
        <v>0</v>
      </c>
      <c r="K49" s="241">
        <f>AUGUSTUS!Z48</f>
        <v>0</v>
      </c>
      <c r="L49" s="242">
        <f>AUGUSTUS!AB48</f>
        <v>0</v>
      </c>
    </row>
    <row r="50" spans="1:12" ht="12.75" customHeight="1" x14ac:dyDescent="0.2">
      <c r="A50" s="717"/>
      <c r="B50" s="160">
        <f>AUGUSTUS!R49</f>
        <v>0</v>
      </c>
      <c r="C50" s="124">
        <f>AUGUSTUS!S49</f>
        <v>0</v>
      </c>
      <c r="D50" s="176">
        <f>AUGUSTUS!T49</f>
        <v>0</v>
      </c>
      <c r="E50" s="120">
        <f>AUGUSTUS!U49</f>
        <v>0</v>
      </c>
      <c r="F50" s="123">
        <f>AUGUSTUS!V49</f>
        <v>0</v>
      </c>
      <c r="G50" s="123">
        <f>AUGUSTUS!W49</f>
        <v>0</v>
      </c>
      <c r="H50" s="125">
        <f>AUGUSTUS!X49</f>
        <v>0</v>
      </c>
      <c r="I50" s="126">
        <f>AUGUSTUS!Y49</f>
        <v>0</v>
      </c>
      <c r="J50" s="222" t="b">
        <f>IF(LEFT(AUGUSTUS!L49,1)="V",AUGUSTUS!R49+AUGUSTUS!U49)</f>
        <v>0</v>
      </c>
      <c r="K50" s="241">
        <f>AUGUSTUS!Z49</f>
        <v>0</v>
      </c>
      <c r="L50" s="242">
        <f>AUGUSTUS!AB49</f>
        <v>0</v>
      </c>
    </row>
    <row r="51" spans="1:12" ht="13.5" customHeight="1" thickBot="1" x14ac:dyDescent="0.25">
      <c r="A51" s="718"/>
      <c r="B51" s="161">
        <f>AUGUSTUS!R50</f>
        <v>0</v>
      </c>
      <c r="C51" s="131">
        <f>AUGUSTUS!S50</f>
        <v>0</v>
      </c>
      <c r="D51" s="178">
        <f>AUGUSTUS!T50</f>
        <v>0</v>
      </c>
      <c r="E51" s="127">
        <f>AUGUSTUS!U50</f>
        <v>0</v>
      </c>
      <c r="F51" s="130">
        <f>AUGUSTUS!V50</f>
        <v>0</v>
      </c>
      <c r="G51" s="130">
        <f>AUGUSTUS!W50</f>
        <v>0</v>
      </c>
      <c r="H51" s="132">
        <f>AUGUSTUS!X50</f>
        <v>0</v>
      </c>
      <c r="I51" s="133">
        <f>AUGUSTUS!Y50</f>
        <v>0</v>
      </c>
      <c r="J51" s="224" t="b">
        <f>IF(LEFT(AUGUSTUS!L50,1)="V",AUGUSTUS!R50+AUGUSTUS!U50)</f>
        <v>0</v>
      </c>
      <c r="K51" s="243">
        <f>AUGUSTUS!Z50</f>
        <v>0</v>
      </c>
      <c r="L51" s="244">
        <f>AUGUSTUS!AB50</f>
        <v>0</v>
      </c>
    </row>
    <row r="52" spans="1:12" ht="12.75" customHeight="1" x14ac:dyDescent="0.2">
      <c r="A52" s="716">
        <f>AUGUSTUS!B51</f>
        <v>42956</v>
      </c>
      <c r="B52" s="169">
        <f>AUGUSTUS!R51</f>
        <v>0</v>
      </c>
      <c r="C52" s="138">
        <f>AUGUSTUS!S51</f>
        <v>0</v>
      </c>
      <c r="D52" s="179">
        <f>AUGUSTUS!T51</f>
        <v>0</v>
      </c>
      <c r="E52" s="134">
        <f>AUGUSTUS!U51</f>
        <v>0</v>
      </c>
      <c r="F52" s="137">
        <f>AUGUSTUS!V51</f>
        <v>0</v>
      </c>
      <c r="G52" s="137">
        <f>AUGUSTUS!W51</f>
        <v>0</v>
      </c>
      <c r="H52" s="139">
        <f>AUGUSTUS!X51</f>
        <v>0</v>
      </c>
      <c r="I52" s="140">
        <f>AUGUSTUS!Y51</f>
        <v>0</v>
      </c>
      <c r="J52" s="221" t="b">
        <f>IF(LEFT(AUGUSTUS!L51,1)="V",AUGUSTUS!R51+AUGUSTUS!U51)</f>
        <v>0</v>
      </c>
      <c r="K52" s="247">
        <f>AUGUSTUS!Z51</f>
        <v>0</v>
      </c>
      <c r="L52" s="248">
        <f>AUGUSTUS!AB51</f>
        <v>0</v>
      </c>
    </row>
    <row r="53" spans="1:12" ht="12.75" customHeight="1" x14ac:dyDescent="0.2">
      <c r="A53" s="717"/>
      <c r="B53" s="160">
        <f>AUGUSTUS!R52</f>
        <v>0</v>
      </c>
      <c r="C53" s="124">
        <f>AUGUSTUS!S52</f>
        <v>0</v>
      </c>
      <c r="D53" s="176">
        <f>AUGUSTUS!T52</f>
        <v>0</v>
      </c>
      <c r="E53" s="120">
        <f>AUGUSTUS!U52</f>
        <v>0</v>
      </c>
      <c r="F53" s="123">
        <f>AUGUSTUS!V52</f>
        <v>0</v>
      </c>
      <c r="G53" s="123">
        <f>AUGUSTUS!W52</f>
        <v>0</v>
      </c>
      <c r="H53" s="125">
        <f>AUGUSTUS!X52</f>
        <v>0</v>
      </c>
      <c r="I53" s="126">
        <f>AUGUSTUS!Y52</f>
        <v>0</v>
      </c>
      <c r="J53" s="222" t="b">
        <f>IF(LEFT(AUGUSTUS!L52,1)="V",AUGUSTUS!R52+AUGUSTUS!U52)</f>
        <v>0</v>
      </c>
      <c r="K53" s="241">
        <f>AUGUSTUS!Z52</f>
        <v>0</v>
      </c>
      <c r="L53" s="242">
        <f>AUGUSTUS!AB52</f>
        <v>0</v>
      </c>
    </row>
    <row r="54" spans="1:12" ht="12.75" customHeight="1" x14ac:dyDescent="0.2">
      <c r="A54" s="717"/>
      <c r="B54" s="160">
        <f>AUGUSTUS!R53</f>
        <v>0</v>
      </c>
      <c r="C54" s="124">
        <f>AUGUSTUS!S53</f>
        <v>0</v>
      </c>
      <c r="D54" s="176">
        <f>AUGUSTUS!T53</f>
        <v>0</v>
      </c>
      <c r="E54" s="120">
        <f>AUGUSTUS!U53</f>
        <v>0</v>
      </c>
      <c r="F54" s="123">
        <f>AUGUSTUS!V53</f>
        <v>0</v>
      </c>
      <c r="G54" s="123">
        <f>AUGUSTUS!W53</f>
        <v>0</v>
      </c>
      <c r="H54" s="125">
        <f>AUGUSTUS!X53</f>
        <v>0</v>
      </c>
      <c r="I54" s="126">
        <f>AUGUSTUS!Y53</f>
        <v>0</v>
      </c>
      <c r="J54" s="222" t="b">
        <f>IF(LEFT(AUGUSTUS!L53,1)="V",AUGUSTUS!R53+AUGUSTUS!U53)</f>
        <v>0</v>
      </c>
      <c r="K54" s="241">
        <f>AUGUSTUS!Z53</f>
        <v>0</v>
      </c>
      <c r="L54" s="242">
        <f>AUGUSTUS!AB53</f>
        <v>0</v>
      </c>
    </row>
    <row r="55" spans="1:12" ht="12.75" customHeight="1" x14ac:dyDescent="0.2">
      <c r="A55" s="717"/>
      <c r="B55" s="160">
        <f>AUGUSTUS!R54</f>
        <v>0</v>
      </c>
      <c r="C55" s="124">
        <f>AUGUSTUS!S54</f>
        <v>0</v>
      </c>
      <c r="D55" s="176">
        <f>AUGUSTUS!T54</f>
        <v>0</v>
      </c>
      <c r="E55" s="120">
        <f>AUGUSTUS!U54</f>
        <v>0</v>
      </c>
      <c r="F55" s="123">
        <f>AUGUSTUS!V54</f>
        <v>0</v>
      </c>
      <c r="G55" s="123">
        <f>AUGUSTUS!W54</f>
        <v>0</v>
      </c>
      <c r="H55" s="125">
        <f>AUGUSTUS!X54</f>
        <v>0</v>
      </c>
      <c r="I55" s="126">
        <f>AUGUSTUS!Y54</f>
        <v>0</v>
      </c>
      <c r="J55" s="222" t="b">
        <f>IF(LEFT(AUGUSTUS!L54,1)="V",AUGUSTUS!R54+AUGUSTUS!U54)</f>
        <v>0</v>
      </c>
      <c r="K55" s="241">
        <f>AUGUSTUS!Z54</f>
        <v>0</v>
      </c>
      <c r="L55" s="242">
        <f>AUGUSTUS!AB54</f>
        <v>0</v>
      </c>
    </row>
    <row r="56" spans="1:12" ht="13.5" customHeight="1" thickBot="1" x14ac:dyDescent="0.25">
      <c r="A56" s="718"/>
      <c r="B56" s="168">
        <f>AUGUSTUS!R55</f>
        <v>0</v>
      </c>
      <c r="C56" s="145">
        <f>AUGUSTUS!S55</f>
        <v>0</v>
      </c>
      <c r="D56" s="177">
        <f>AUGUSTUS!T55</f>
        <v>0</v>
      </c>
      <c r="E56" s="141">
        <f>AUGUSTUS!U55</f>
        <v>0</v>
      </c>
      <c r="F56" s="144">
        <f>AUGUSTUS!V55</f>
        <v>0</v>
      </c>
      <c r="G56" s="144">
        <f>AUGUSTUS!W55</f>
        <v>0</v>
      </c>
      <c r="H56" s="146">
        <f>AUGUSTUS!X55</f>
        <v>0</v>
      </c>
      <c r="I56" s="147">
        <f>AUGUSTUS!Y55</f>
        <v>0</v>
      </c>
      <c r="J56" s="224" t="b">
        <f>IF(LEFT(AUGUSTUS!L55,1)="V",AUGUSTUS!R55+AUGUSTUS!U55)</f>
        <v>0</v>
      </c>
      <c r="K56" s="245">
        <f>AUGUSTUS!Z55</f>
        <v>0</v>
      </c>
      <c r="L56" s="246">
        <f>AUGUSTUS!AB55</f>
        <v>0</v>
      </c>
    </row>
    <row r="57" spans="1:12" ht="12.75" customHeight="1" x14ac:dyDescent="0.2">
      <c r="A57" s="716">
        <f>AUGUSTUS!B56</f>
        <v>42957</v>
      </c>
      <c r="B57" s="159">
        <f>AUGUSTUS!R56</f>
        <v>0</v>
      </c>
      <c r="C57" s="117">
        <f>AUGUSTUS!S56</f>
        <v>0</v>
      </c>
      <c r="D57" s="175">
        <f>AUGUSTUS!T56</f>
        <v>0</v>
      </c>
      <c r="E57" s="113">
        <f>AUGUSTUS!U56</f>
        <v>0</v>
      </c>
      <c r="F57" s="116">
        <f>AUGUSTUS!V56</f>
        <v>0</v>
      </c>
      <c r="G57" s="116">
        <f>AUGUSTUS!W56</f>
        <v>0</v>
      </c>
      <c r="H57" s="118">
        <f>AUGUSTUS!X56</f>
        <v>0</v>
      </c>
      <c r="I57" s="119">
        <f>AUGUSTUS!Y56</f>
        <v>0</v>
      </c>
      <c r="J57" s="225" t="b">
        <f>IF(LEFT(AUGUSTUS!L56,1)="V",AUGUSTUS!R56+AUGUSTUS!U56)</f>
        <v>0</v>
      </c>
      <c r="K57" s="239">
        <f>AUGUSTUS!Z56</f>
        <v>0</v>
      </c>
      <c r="L57" s="240">
        <f>AUGUSTUS!AB56</f>
        <v>0</v>
      </c>
    </row>
    <row r="58" spans="1:12" ht="12.75" customHeight="1" x14ac:dyDescent="0.2">
      <c r="A58" s="717"/>
      <c r="B58" s="160">
        <f>AUGUSTUS!R57</f>
        <v>0</v>
      </c>
      <c r="C58" s="124">
        <f>AUGUSTUS!S57</f>
        <v>0</v>
      </c>
      <c r="D58" s="176">
        <f>AUGUSTUS!T57</f>
        <v>0</v>
      </c>
      <c r="E58" s="120">
        <f>AUGUSTUS!U57</f>
        <v>0</v>
      </c>
      <c r="F58" s="123">
        <f>AUGUSTUS!V57</f>
        <v>0</v>
      </c>
      <c r="G58" s="123">
        <f>AUGUSTUS!W57</f>
        <v>0</v>
      </c>
      <c r="H58" s="125">
        <f>AUGUSTUS!X57</f>
        <v>0</v>
      </c>
      <c r="I58" s="126">
        <f>AUGUSTUS!Y57</f>
        <v>0</v>
      </c>
      <c r="J58" s="222" t="b">
        <f>IF(LEFT(AUGUSTUS!L57,1)="V",AUGUSTUS!R57+AUGUSTUS!U57)</f>
        <v>0</v>
      </c>
      <c r="K58" s="241">
        <f>AUGUSTUS!Z57</f>
        <v>0</v>
      </c>
      <c r="L58" s="242">
        <f>AUGUSTUS!AB57</f>
        <v>0</v>
      </c>
    </row>
    <row r="59" spans="1:12" ht="12.75" customHeight="1" x14ac:dyDescent="0.2">
      <c r="A59" s="717"/>
      <c r="B59" s="160">
        <f>AUGUSTUS!R58</f>
        <v>0</v>
      </c>
      <c r="C59" s="124">
        <f>AUGUSTUS!S58</f>
        <v>0</v>
      </c>
      <c r="D59" s="176">
        <f>AUGUSTUS!T58</f>
        <v>0</v>
      </c>
      <c r="E59" s="120">
        <f>AUGUSTUS!U58</f>
        <v>0</v>
      </c>
      <c r="F59" s="123">
        <f>AUGUSTUS!V58</f>
        <v>0</v>
      </c>
      <c r="G59" s="123">
        <f>AUGUSTUS!W58</f>
        <v>0</v>
      </c>
      <c r="H59" s="125">
        <f>AUGUSTUS!X58</f>
        <v>0</v>
      </c>
      <c r="I59" s="126">
        <f>AUGUSTUS!Y58</f>
        <v>0</v>
      </c>
      <c r="J59" s="222" t="b">
        <f>IF(LEFT(AUGUSTUS!L58,1)="V",AUGUSTUS!R58+AUGUSTUS!U58)</f>
        <v>0</v>
      </c>
      <c r="K59" s="241">
        <f>AUGUSTUS!Z58</f>
        <v>0</v>
      </c>
      <c r="L59" s="242">
        <f>AUGUSTUS!AB58</f>
        <v>0</v>
      </c>
    </row>
    <row r="60" spans="1:12" ht="12.75" customHeight="1" x14ac:dyDescent="0.2">
      <c r="A60" s="717"/>
      <c r="B60" s="160">
        <f>AUGUSTUS!R59</f>
        <v>0</v>
      </c>
      <c r="C60" s="124">
        <f>AUGUSTUS!S59</f>
        <v>0</v>
      </c>
      <c r="D60" s="176">
        <f>AUGUSTUS!T59</f>
        <v>0</v>
      </c>
      <c r="E60" s="120">
        <f>AUGUSTUS!U59</f>
        <v>0</v>
      </c>
      <c r="F60" s="123">
        <f>AUGUSTUS!V59</f>
        <v>0</v>
      </c>
      <c r="G60" s="123">
        <f>AUGUSTUS!W59</f>
        <v>0</v>
      </c>
      <c r="H60" s="125">
        <f>AUGUSTUS!X59</f>
        <v>0</v>
      </c>
      <c r="I60" s="126">
        <f>AUGUSTUS!Y59</f>
        <v>0</v>
      </c>
      <c r="J60" s="222" t="b">
        <f>IF(LEFT(AUGUSTUS!L59,1)="V",AUGUSTUS!R59+AUGUSTUS!U59)</f>
        <v>0</v>
      </c>
      <c r="K60" s="241">
        <f>AUGUSTUS!Z59</f>
        <v>0</v>
      </c>
      <c r="L60" s="242">
        <f>AUGUSTUS!AB59</f>
        <v>0</v>
      </c>
    </row>
    <row r="61" spans="1:12" ht="13.5" customHeight="1" thickBot="1" x14ac:dyDescent="0.25">
      <c r="A61" s="718"/>
      <c r="B61" s="161">
        <f>AUGUSTUS!R60</f>
        <v>0</v>
      </c>
      <c r="C61" s="131">
        <f>AUGUSTUS!S60</f>
        <v>0</v>
      </c>
      <c r="D61" s="178">
        <f>AUGUSTUS!T60</f>
        <v>0</v>
      </c>
      <c r="E61" s="127">
        <f>AUGUSTUS!U60</f>
        <v>0</v>
      </c>
      <c r="F61" s="130">
        <f>AUGUSTUS!V60</f>
        <v>0</v>
      </c>
      <c r="G61" s="130">
        <f>AUGUSTUS!W60</f>
        <v>0</v>
      </c>
      <c r="H61" s="132">
        <f>AUGUSTUS!X60</f>
        <v>0</v>
      </c>
      <c r="I61" s="133">
        <f>AUGUSTUS!Y60</f>
        <v>0</v>
      </c>
      <c r="J61" s="223" t="b">
        <f>IF(LEFT(AUGUSTUS!L60,1)="V",AUGUSTUS!R60+AUGUSTUS!U60)</f>
        <v>0</v>
      </c>
      <c r="K61" s="243">
        <f>AUGUSTUS!Z60</f>
        <v>0</v>
      </c>
      <c r="L61" s="244">
        <f>AUGUSTUS!AB60</f>
        <v>0</v>
      </c>
    </row>
    <row r="62" spans="1:12" ht="12.75" customHeight="1" x14ac:dyDescent="0.2">
      <c r="A62" s="716">
        <f>AUGUSTUS!B61</f>
        <v>42958</v>
      </c>
      <c r="B62" s="169">
        <f>AUGUSTUS!R61</f>
        <v>0</v>
      </c>
      <c r="C62" s="138">
        <f>AUGUSTUS!S61</f>
        <v>0</v>
      </c>
      <c r="D62" s="179">
        <f>AUGUSTUS!T61</f>
        <v>0</v>
      </c>
      <c r="E62" s="134">
        <f>AUGUSTUS!U61</f>
        <v>0</v>
      </c>
      <c r="F62" s="137">
        <f>AUGUSTUS!V61</f>
        <v>0</v>
      </c>
      <c r="G62" s="137">
        <f>AUGUSTUS!W61</f>
        <v>0</v>
      </c>
      <c r="H62" s="139">
        <f>AUGUSTUS!X61</f>
        <v>0</v>
      </c>
      <c r="I62" s="140">
        <f>AUGUSTUS!Y61</f>
        <v>0</v>
      </c>
      <c r="J62" s="221" t="b">
        <f>IF(LEFT(AUGUSTUS!L61,1)="V",AUGUSTUS!R61+AUGUSTUS!U61)</f>
        <v>0</v>
      </c>
      <c r="K62" s="247">
        <f>AUGUSTUS!Z61</f>
        <v>0</v>
      </c>
      <c r="L62" s="248">
        <f>AUGUSTUS!AB61</f>
        <v>0</v>
      </c>
    </row>
    <row r="63" spans="1:12" ht="12.75" customHeight="1" x14ac:dyDescent="0.2">
      <c r="A63" s="717"/>
      <c r="B63" s="160">
        <f>AUGUSTUS!R62</f>
        <v>0</v>
      </c>
      <c r="C63" s="124">
        <f>AUGUSTUS!S62</f>
        <v>0</v>
      </c>
      <c r="D63" s="176">
        <f>AUGUSTUS!T62</f>
        <v>0</v>
      </c>
      <c r="E63" s="120">
        <f>AUGUSTUS!U62</f>
        <v>0</v>
      </c>
      <c r="F63" s="123">
        <f>AUGUSTUS!V62</f>
        <v>0</v>
      </c>
      <c r="G63" s="123">
        <f>AUGUSTUS!W62</f>
        <v>0</v>
      </c>
      <c r="H63" s="125">
        <f>AUGUSTUS!X62</f>
        <v>0</v>
      </c>
      <c r="I63" s="126">
        <f>AUGUSTUS!Y62</f>
        <v>0</v>
      </c>
      <c r="J63" s="222" t="b">
        <f>IF(LEFT(AUGUSTUS!L62,1)="V",AUGUSTUS!R62+AUGUSTUS!U62)</f>
        <v>0</v>
      </c>
      <c r="K63" s="241">
        <f>AUGUSTUS!Z62</f>
        <v>0</v>
      </c>
      <c r="L63" s="242">
        <f>AUGUSTUS!AB62</f>
        <v>0</v>
      </c>
    </row>
    <row r="64" spans="1:12" ht="12.75" customHeight="1" x14ac:dyDescent="0.2">
      <c r="A64" s="717"/>
      <c r="B64" s="160">
        <f>AUGUSTUS!R63</f>
        <v>0</v>
      </c>
      <c r="C64" s="124">
        <f>AUGUSTUS!S63</f>
        <v>0</v>
      </c>
      <c r="D64" s="176">
        <f>AUGUSTUS!T63</f>
        <v>0</v>
      </c>
      <c r="E64" s="120">
        <f>AUGUSTUS!U63</f>
        <v>0</v>
      </c>
      <c r="F64" s="123">
        <f>AUGUSTUS!V63</f>
        <v>0</v>
      </c>
      <c r="G64" s="123">
        <f>AUGUSTUS!W63</f>
        <v>0</v>
      </c>
      <c r="H64" s="125">
        <f>AUGUSTUS!X63</f>
        <v>0</v>
      </c>
      <c r="I64" s="126">
        <f>AUGUSTUS!Y63</f>
        <v>0</v>
      </c>
      <c r="J64" s="222" t="b">
        <f>IF(LEFT(AUGUSTUS!L63,1)="V",AUGUSTUS!R63+AUGUSTUS!U63)</f>
        <v>0</v>
      </c>
      <c r="K64" s="241">
        <f>AUGUSTUS!Z63</f>
        <v>0</v>
      </c>
      <c r="L64" s="242">
        <f>AUGUSTUS!AB63</f>
        <v>0</v>
      </c>
    </row>
    <row r="65" spans="1:12" ht="12.75" customHeight="1" x14ac:dyDescent="0.2">
      <c r="A65" s="717"/>
      <c r="B65" s="160">
        <f>AUGUSTUS!R64</f>
        <v>0</v>
      </c>
      <c r="C65" s="124">
        <f>AUGUSTUS!S64</f>
        <v>0</v>
      </c>
      <c r="D65" s="176">
        <f>AUGUSTUS!T64</f>
        <v>0</v>
      </c>
      <c r="E65" s="120">
        <f>AUGUSTUS!U64</f>
        <v>0</v>
      </c>
      <c r="F65" s="123">
        <f>AUGUSTUS!V64</f>
        <v>0</v>
      </c>
      <c r="G65" s="123">
        <f>AUGUSTUS!W64</f>
        <v>0</v>
      </c>
      <c r="H65" s="125">
        <f>AUGUSTUS!X64</f>
        <v>0</v>
      </c>
      <c r="I65" s="126">
        <f>AUGUSTUS!Y64</f>
        <v>0</v>
      </c>
      <c r="J65" s="222" t="b">
        <f>IF(LEFT(AUGUSTUS!L64,1)="V",AUGUSTUS!R64+AUGUSTUS!U64)</f>
        <v>0</v>
      </c>
      <c r="K65" s="241">
        <f>AUGUSTUS!Z64</f>
        <v>0</v>
      </c>
      <c r="L65" s="242">
        <f>AUGUSTUS!AB64</f>
        <v>0</v>
      </c>
    </row>
    <row r="66" spans="1:12" ht="13.5" customHeight="1" thickBot="1" x14ac:dyDescent="0.25">
      <c r="A66" s="718"/>
      <c r="B66" s="168">
        <f>AUGUSTUS!R65</f>
        <v>0</v>
      </c>
      <c r="C66" s="145">
        <f>AUGUSTUS!S65</f>
        <v>0</v>
      </c>
      <c r="D66" s="177">
        <f>AUGUSTUS!T65</f>
        <v>0</v>
      </c>
      <c r="E66" s="141">
        <f>AUGUSTUS!U65</f>
        <v>0</v>
      </c>
      <c r="F66" s="144">
        <f>AUGUSTUS!V65</f>
        <v>0</v>
      </c>
      <c r="G66" s="144">
        <f>AUGUSTUS!W65</f>
        <v>0</v>
      </c>
      <c r="H66" s="146">
        <f>AUGUSTUS!X65</f>
        <v>0</v>
      </c>
      <c r="I66" s="147">
        <f>AUGUSTUS!Y65</f>
        <v>0</v>
      </c>
      <c r="J66" s="224" t="b">
        <f>IF(LEFT(AUGUSTUS!L65,1)="V",AUGUSTUS!R65+AUGUSTUS!U65)</f>
        <v>0</v>
      </c>
      <c r="K66" s="245">
        <f>AUGUSTUS!Z65</f>
        <v>0</v>
      </c>
      <c r="L66" s="246">
        <f>AUGUSTUS!AB65</f>
        <v>0</v>
      </c>
    </row>
    <row r="67" spans="1:12" ht="12.75" customHeight="1" x14ac:dyDescent="0.2">
      <c r="A67" s="716">
        <f>AUGUSTUS!B66</f>
        <v>42959</v>
      </c>
      <c r="B67" s="159">
        <f>AUGUSTUS!R66</f>
        <v>0</v>
      </c>
      <c r="C67" s="117">
        <f>AUGUSTUS!S66</f>
        <v>0</v>
      </c>
      <c r="D67" s="175">
        <f>AUGUSTUS!T66</f>
        <v>0</v>
      </c>
      <c r="E67" s="113">
        <f>AUGUSTUS!U66</f>
        <v>0</v>
      </c>
      <c r="F67" s="116">
        <f>AUGUSTUS!V66</f>
        <v>0</v>
      </c>
      <c r="G67" s="116">
        <f>AUGUSTUS!W66</f>
        <v>0</v>
      </c>
      <c r="H67" s="118">
        <f>AUGUSTUS!X66</f>
        <v>0</v>
      </c>
      <c r="I67" s="119">
        <f>AUGUSTUS!Y66</f>
        <v>0</v>
      </c>
      <c r="J67" s="225" t="b">
        <f>IF(LEFT(AUGUSTUS!L66,1)="V",AUGUSTUS!R66+AUGUSTUS!U66)</f>
        <v>0</v>
      </c>
      <c r="K67" s="239">
        <f>AUGUSTUS!Z66</f>
        <v>0</v>
      </c>
      <c r="L67" s="240">
        <f>AUGUSTUS!AB66</f>
        <v>0</v>
      </c>
    </row>
    <row r="68" spans="1:12" ht="12.75" customHeight="1" x14ac:dyDescent="0.2">
      <c r="A68" s="717"/>
      <c r="B68" s="160">
        <f>AUGUSTUS!R67</f>
        <v>0</v>
      </c>
      <c r="C68" s="124">
        <f>AUGUSTUS!S67</f>
        <v>0</v>
      </c>
      <c r="D68" s="176">
        <f>AUGUSTUS!T67</f>
        <v>0</v>
      </c>
      <c r="E68" s="120">
        <f>AUGUSTUS!U67</f>
        <v>0</v>
      </c>
      <c r="F68" s="123">
        <f>AUGUSTUS!V67</f>
        <v>0</v>
      </c>
      <c r="G68" s="123">
        <f>AUGUSTUS!W67</f>
        <v>0</v>
      </c>
      <c r="H68" s="125">
        <f>AUGUSTUS!X67</f>
        <v>0</v>
      </c>
      <c r="I68" s="126">
        <f>AUGUSTUS!Y67</f>
        <v>0</v>
      </c>
      <c r="J68" s="222" t="b">
        <f>IF(LEFT(AUGUSTUS!L67,1)="V",AUGUSTUS!R67+AUGUSTUS!U67)</f>
        <v>0</v>
      </c>
      <c r="K68" s="241">
        <f>AUGUSTUS!Z67</f>
        <v>0</v>
      </c>
      <c r="L68" s="242">
        <f>AUGUSTUS!AB67</f>
        <v>0</v>
      </c>
    </row>
    <row r="69" spans="1:12" ht="12.75" customHeight="1" x14ac:dyDescent="0.2">
      <c r="A69" s="717"/>
      <c r="B69" s="160">
        <f>AUGUSTUS!R68</f>
        <v>0</v>
      </c>
      <c r="C69" s="124">
        <f>AUGUSTUS!S68</f>
        <v>0</v>
      </c>
      <c r="D69" s="176">
        <f>AUGUSTUS!T68</f>
        <v>0</v>
      </c>
      <c r="E69" s="120">
        <f>AUGUSTUS!U68</f>
        <v>0</v>
      </c>
      <c r="F69" s="123">
        <f>AUGUSTUS!V68</f>
        <v>0</v>
      </c>
      <c r="G69" s="123">
        <f>AUGUSTUS!W68</f>
        <v>0</v>
      </c>
      <c r="H69" s="125">
        <f>AUGUSTUS!X68</f>
        <v>0</v>
      </c>
      <c r="I69" s="126">
        <f>AUGUSTUS!Y68</f>
        <v>0</v>
      </c>
      <c r="J69" s="222" t="b">
        <f>IF(LEFT(AUGUSTUS!L68,1)="V",AUGUSTUS!R68+AUGUSTUS!U68)</f>
        <v>0</v>
      </c>
      <c r="K69" s="241">
        <f>AUGUSTUS!Z68</f>
        <v>0</v>
      </c>
      <c r="L69" s="242">
        <f>AUGUSTUS!AB68</f>
        <v>0</v>
      </c>
    </row>
    <row r="70" spans="1:12" ht="12.75" customHeight="1" x14ac:dyDescent="0.2">
      <c r="A70" s="717"/>
      <c r="B70" s="160">
        <f>AUGUSTUS!R69</f>
        <v>0</v>
      </c>
      <c r="C70" s="124">
        <f>AUGUSTUS!S69</f>
        <v>0</v>
      </c>
      <c r="D70" s="176">
        <f>AUGUSTUS!T69</f>
        <v>0</v>
      </c>
      <c r="E70" s="120">
        <f>AUGUSTUS!U69</f>
        <v>0</v>
      </c>
      <c r="F70" s="123">
        <f>AUGUSTUS!V69</f>
        <v>0</v>
      </c>
      <c r="G70" s="123">
        <f>AUGUSTUS!W69</f>
        <v>0</v>
      </c>
      <c r="H70" s="125">
        <f>AUGUSTUS!X69</f>
        <v>0</v>
      </c>
      <c r="I70" s="126">
        <f>AUGUSTUS!Y69</f>
        <v>0</v>
      </c>
      <c r="J70" s="222" t="b">
        <f>IF(LEFT(AUGUSTUS!L69,1)="V",AUGUSTUS!R69+AUGUSTUS!U69)</f>
        <v>0</v>
      </c>
      <c r="K70" s="241">
        <f>AUGUSTUS!Z69</f>
        <v>0</v>
      </c>
      <c r="L70" s="242">
        <f>AUGUSTUS!AB69</f>
        <v>0</v>
      </c>
    </row>
    <row r="71" spans="1:12" ht="13.5" customHeight="1" thickBot="1" x14ac:dyDescent="0.25">
      <c r="A71" s="718"/>
      <c r="B71" s="161">
        <f>AUGUSTUS!R70</f>
        <v>0</v>
      </c>
      <c r="C71" s="131">
        <f>AUGUSTUS!S70</f>
        <v>0</v>
      </c>
      <c r="D71" s="178">
        <f>AUGUSTUS!T70</f>
        <v>0</v>
      </c>
      <c r="E71" s="127">
        <f>AUGUSTUS!U70</f>
        <v>0</v>
      </c>
      <c r="F71" s="130">
        <f>AUGUSTUS!V70</f>
        <v>0</v>
      </c>
      <c r="G71" s="130">
        <f>AUGUSTUS!W70</f>
        <v>0</v>
      </c>
      <c r="H71" s="132">
        <f>AUGUSTUS!X70</f>
        <v>0</v>
      </c>
      <c r="I71" s="133">
        <f>AUGUSTUS!Y70</f>
        <v>0</v>
      </c>
      <c r="J71" s="223" t="b">
        <f>IF(LEFT(AUGUSTUS!L70,1)="V",AUGUSTUS!R70+AUGUSTUS!U70)</f>
        <v>0</v>
      </c>
      <c r="K71" s="243">
        <f>AUGUSTUS!Z70</f>
        <v>0</v>
      </c>
      <c r="L71" s="244">
        <f>AUGUSTUS!AB70</f>
        <v>0</v>
      </c>
    </row>
    <row r="72" spans="1:12" ht="12.75" customHeight="1" x14ac:dyDescent="0.2">
      <c r="A72" s="716">
        <f>AUGUSTUS!B71</f>
        <v>42960</v>
      </c>
      <c r="B72" s="169">
        <f>AUGUSTUS!R71</f>
        <v>0</v>
      </c>
      <c r="C72" s="138">
        <f>AUGUSTUS!S71</f>
        <v>0</v>
      </c>
      <c r="D72" s="179">
        <f>AUGUSTUS!T71</f>
        <v>0</v>
      </c>
      <c r="E72" s="134">
        <f>AUGUSTUS!U71</f>
        <v>0</v>
      </c>
      <c r="F72" s="137">
        <f>AUGUSTUS!V71</f>
        <v>0</v>
      </c>
      <c r="G72" s="137">
        <f>AUGUSTUS!W71</f>
        <v>0</v>
      </c>
      <c r="H72" s="139">
        <f>AUGUSTUS!X71</f>
        <v>0</v>
      </c>
      <c r="I72" s="140">
        <f>AUGUSTUS!Y71</f>
        <v>0</v>
      </c>
      <c r="J72" s="221" t="b">
        <f>IF(LEFT(AUGUSTUS!L71,1)="V",AUGUSTUS!R71+AUGUSTUS!U71)</f>
        <v>0</v>
      </c>
      <c r="K72" s="239">
        <f>AUGUSTUS!Z71</f>
        <v>0</v>
      </c>
      <c r="L72" s="240">
        <f>AUGUSTUS!AB71</f>
        <v>0</v>
      </c>
    </row>
    <row r="73" spans="1:12" ht="12.75" customHeight="1" x14ac:dyDescent="0.2">
      <c r="A73" s="717"/>
      <c r="B73" s="160">
        <f>AUGUSTUS!R72</f>
        <v>0</v>
      </c>
      <c r="C73" s="124">
        <f>AUGUSTUS!S72</f>
        <v>0</v>
      </c>
      <c r="D73" s="176">
        <f>AUGUSTUS!T72</f>
        <v>0</v>
      </c>
      <c r="E73" s="120">
        <f>AUGUSTUS!U72</f>
        <v>0</v>
      </c>
      <c r="F73" s="123">
        <f>AUGUSTUS!V72</f>
        <v>0</v>
      </c>
      <c r="G73" s="123">
        <f>AUGUSTUS!W72</f>
        <v>0</v>
      </c>
      <c r="H73" s="125">
        <f>AUGUSTUS!X72</f>
        <v>0</v>
      </c>
      <c r="I73" s="126">
        <f>AUGUSTUS!Y72</f>
        <v>0</v>
      </c>
      <c r="J73" s="222" t="b">
        <f>IF(LEFT(AUGUSTUS!L72,1)="V",AUGUSTUS!R72+AUGUSTUS!U72)</f>
        <v>0</v>
      </c>
      <c r="K73" s="241">
        <f>AUGUSTUS!Z72</f>
        <v>0</v>
      </c>
      <c r="L73" s="242">
        <f>AUGUSTUS!AB72</f>
        <v>0</v>
      </c>
    </row>
    <row r="74" spans="1:12" ht="12.75" customHeight="1" x14ac:dyDescent="0.2">
      <c r="A74" s="717"/>
      <c r="B74" s="160">
        <f>AUGUSTUS!R73</f>
        <v>0</v>
      </c>
      <c r="C74" s="124">
        <f>AUGUSTUS!S73</f>
        <v>0</v>
      </c>
      <c r="D74" s="176">
        <f>AUGUSTUS!T73</f>
        <v>0</v>
      </c>
      <c r="E74" s="120">
        <f>AUGUSTUS!U73</f>
        <v>0</v>
      </c>
      <c r="F74" s="123">
        <f>AUGUSTUS!V73</f>
        <v>0</v>
      </c>
      <c r="G74" s="123">
        <f>AUGUSTUS!W73</f>
        <v>0</v>
      </c>
      <c r="H74" s="125">
        <f>AUGUSTUS!X73</f>
        <v>0</v>
      </c>
      <c r="I74" s="126">
        <f>AUGUSTUS!Y73</f>
        <v>0</v>
      </c>
      <c r="J74" s="222" t="b">
        <f>IF(LEFT(AUGUSTUS!L73,1)="V",AUGUSTUS!R73+AUGUSTUS!U73)</f>
        <v>0</v>
      </c>
      <c r="K74" s="241">
        <f>AUGUSTUS!Z73</f>
        <v>0</v>
      </c>
      <c r="L74" s="242">
        <f>AUGUSTUS!AB73</f>
        <v>0</v>
      </c>
    </row>
    <row r="75" spans="1:12" ht="12.75" customHeight="1" x14ac:dyDescent="0.2">
      <c r="A75" s="717"/>
      <c r="B75" s="160">
        <f>AUGUSTUS!R74</f>
        <v>0</v>
      </c>
      <c r="C75" s="124">
        <f>AUGUSTUS!S74</f>
        <v>0</v>
      </c>
      <c r="D75" s="176">
        <f>AUGUSTUS!T74</f>
        <v>0</v>
      </c>
      <c r="E75" s="120">
        <f>AUGUSTUS!U74</f>
        <v>0</v>
      </c>
      <c r="F75" s="123">
        <f>AUGUSTUS!V74</f>
        <v>0</v>
      </c>
      <c r="G75" s="123">
        <f>AUGUSTUS!W74</f>
        <v>0</v>
      </c>
      <c r="H75" s="125">
        <f>AUGUSTUS!X74</f>
        <v>0</v>
      </c>
      <c r="I75" s="126">
        <f>AUGUSTUS!Y74</f>
        <v>0</v>
      </c>
      <c r="J75" s="222" t="b">
        <f>IF(LEFT(AUGUSTUS!L74,1)="V",AUGUSTUS!R74+AUGUSTUS!U74)</f>
        <v>0</v>
      </c>
      <c r="K75" s="241">
        <f>AUGUSTUS!Z74</f>
        <v>0</v>
      </c>
      <c r="L75" s="242">
        <f>AUGUSTUS!AB74</f>
        <v>0</v>
      </c>
    </row>
    <row r="76" spans="1:12" ht="13.5" customHeight="1" thickBot="1" x14ac:dyDescent="0.25">
      <c r="A76" s="718"/>
      <c r="B76" s="168">
        <f>AUGUSTUS!R75</f>
        <v>0</v>
      </c>
      <c r="C76" s="145">
        <f>AUGUSTUS!S75</f>
        <v>0</v>
      </c>
      <c r="D76" s="177">
        <f>AUGUSTUS!T75</f>
        <v>0</v>
      </c>
      <c r="E76" s="141">
        <f>AUGUSTUS!U75</f>
        <v>0</v>
      </c>
      <c r="F76" s="144">
        <f>AUGUSTUS!V75</f>
        <v>0</v>
      </c>
      <c r="G76" s="144">
        <f>AUGUSTUS!W75</f>
        <v>0</v>
      </c>
      <c r="H76" s="146">
        <f>AUGUSTUS!X75</f>
        <v>0</v>
      </c>
      <c r="I76" s="147">
        <f>AUGUSTUS!Y75</f>
        <v>0</v>
      </c>
      <c r="J76" s="224" t="b">
        <f>IF(LEFT(AUGUSTUS!L75,1)="V",AUGUSTUS!R75+AUGUSTUS!U75)</f>
        <v>0</v>
      </c>
      <c r="K76" s="243">
        <f>AUGUSTUS!Z75</f>
        <v>0</v>
      </c>
      <c r="L76" s="244">
        <f>AUGUSTUS!AB75</f>
        <v>0</v>
      </c>
    </row>
    <row r="77" spans="1:12" ht="12.75" customHeight="1" x14ac:dyDescent="0.2">
      <c r="A77" s="716">
        <f>AUGUSTUS!B76</f>
        <v>42961</v>
      </c>
      <c r="B77" s="159">
        <f>AUGUSTUS!R76</f>
        <v>0</v>
      </c>
      <c r="C77" s="117">
        <f>AUGUSTUS!S76</f>
        <v>0</v>
      </c>
      <c r="D77" s="175">
        <f>AUGUSTUS!T76</f>
        <v>0</v>
      </c>
      <c r="E77" s="113">
        <f>AUGUSTUS!U76</f>
        <v>0</v>
      </c>
      <c r="F77" s="116">
        <f>AUGUSTUS!V76</f>
        <v>0</v>
      </c>
      <c r="G77" s="116">
        <f>AUGUSTUS!W76</f>
        <v>0</v>
      </c>
      <c r="H77" s="118">
        <f>AUGUSTUS!X76</f>
        <v>0</v>
      </c>
      <c r="I77" s="119">
        <f>AUGUSTUS!Y76</f>
        <v>0</v>
      </c>
      <c r="J77" s="221" t="b">
        <f>IF(LEFT(AUGUSTUS!L76,1)="V",AUGUSTUS!R76+AUGUSTUS!U76)</f>
        <v>0</v>
      </c>
      <c r="K77" s="239">
        <f>AUGUSTUS!Z76</f>
        <v>0</v>
      </c>
      <c r="L77" s="240">
        <f>AUGUSTUS!AB76</f>
        <v>0</v>
      </c>
    </row>
    <row r="78" spans="1:12" ht="12.75" customHeight="1" x14ac:dyDescent="0.2">
      <c r="A78" s="717"/>
      <c r="B78" s="160">
        <f>AUGUSTUS!R77</f>
        <v>0</v>
      </c>
      <c r="C78" s="124">
        <f>AUGUSTUS!S77</f>
        <v>0</v>
      </c>
      <c r="D78" s="176">
        <f>AUGUSTUS!T77</f>
        <v>0</v>
      </c>
      <c r="E78" s="120">
        <f>AUGUSTUS!U77</f>
        <v>0</v>
      </c>
      <c r="F78" s="123">
        <f>AUGUSTUS!V77</f>
        <v>0</v>
      </c>
      <c r="G78" s="123">
        <f>AUGUSTUS!W77</f>
        <v>0</v>
      </c>
      <c r="H78" s="125">
        <f>AUGUSTUS!X77</f>
        <v>0</v>
      </c>
      <c r="I78" s="126">
        <f>AUGUSTUS!Y77</f>
        <v>0</v>
      </c>
      <c r="J78" s="222" t="b">
        <f>IF(LEFT(AUGUSTUS!L77,1)="V",AUGUSTUS!R77+AUGUSTUS!U77)</f>
        <v>0</v>
      </c>
      <c r="K78" s="241">
        <f>AUGUSTUS!Z77</f>
        <v>0</v>
      </c>
      <c r="L78" s="242">
        <f>AUGUSTUS!AB77</f>
        <v>0</v>
      </c>
    </row>
    <row r="79" spans="1:12" ht="12.75" customHeight="1" x14ac:dyDescent="0.2">
      <c r="A79" s="717"/>
      <c r="B79" s="160">
        <f>AUGUSTUS!R78</f>
        <v>0</v>
      </c>
      <c r="C79" s="124">
        <f>AUGUSTUS!S78</f>
        <v>0</v>
      </c>
      <c r="D79" s="176">
        <f>AUGUSTUS!T78</f>
        <v>0</v>
      </c>
      <c r="E79" s="120">
        <f>AUGUSTUS!U78</f>
        <v>0</v>
      </c>
      <c r="F79" s="123">
        <f>AUGUSTUS!V78</f>
        <v>0</v>
      </c>
      <c r="G79" s="123">
        <f>AUGUSTUS!W78</f>
        <v>0</v>
      </c>
      <c r="H79" s="125">
        <f>AUGUSTUS!X78</f>
        <v>0</v>
      </c>
      <c r="I79" s="126">
        <f>AUGUSTUS!Y78</f>
        <v>0</v>
      </c>
      <c r="J79" s="222" t="b">
        <f>IF(LEFT(AUGUSTUS!L78,1)="V",AUGUSTUS!R78+AUGUSTUS!U78)</f>
        <v>0</v>
      </c>
      <c r="K79" s="241">
        <f>AUGUSTUS!Z78</f>
        <v>0</v>
      </c>
      <c r="L79" s="242">
        <f>AUGUSTUS!AB78</f>
        <v>0</v>
      </c>
    </row>
    <row r="80" spans="1:12" ht="12.75" customHeight="1" x14ac:dyDescent="0.2">
      <c r="A80" s="717"/>
      <c r="B80" s="160">
        <f>AUGUSTUS!R79</f>
        <v>0</v>
      </c>
      <c r="C80" s="124">
        <f>AUGUSTUS!S79</f>
        <v>0</v>
      </c>
      <c r="D80" s="176">
        <f>AUGUSTUS!T79</f>
        <v>0</v>
      </c>
      <c r="E80" s="120">
        <f>AUGUSTUS!U79</f>
        <v>0</v>
      </c>
      <c r="F80" s="123">
        <f>AUGUSTUS!V79</f>
        <v>0</v>
      </c>
      <c r="G80" s="123">
        <f>AUGUSTUS!W79</f>
        <v>0</v>
      </c>
      <c r="H80" s="125">
        <f>AUGUSTUS!X79</f>
        <v>0</v>
      </c>
      <c r="I80" s="126">
        <f>AUGUSTUS!Y79</f>
        <v>0</v>
      </c>
      <c r="J80" s="222" t="b">
        <f>IF(LEFT(AUGUSTUS!L79,1)="V",AUGUSTUS!R79+AUGUSTUS!U79)</f>
        <v>0</v>
      </c>
      <c r="K80" s="241">
        <f>AUGUSTUS!Z79</f>
        <v>0</v>
      </c>
      <c r="L80" s="242">
        <f>AUGUSTUS!AB79</f>
        <v>0</v>
      </c>
    </row>
    <row r="81" spans="1:12" ht="13.5" customHeight="1" thickBot="1" x14ac:dyDescent="0.25">
      <c r="A81" s="718"/>
      <c r="B81" s="161">
        <f>AUGUSTUS!R80</f>
        <v>0</v>
      </c>
      <c r="C81" s="131">
        <f>AUGUSTUS!S80</f>
        <v>0</v>
      </c>
      <c r="D81" s="178">
        <f>AUGUSTUS!T80</f>
        <v>0</v>
      </c>
      <c r="E81" s="127">
        <f>AUGUSTUS!U80</f>
        <v>0</v>
      </c>
      <c r="F81" s="130">
        <f>AUGUSTUS!V80</f>
        <v>0</v>
      </c>
      <c r="G81" s="130">
        <f>AUGUSTUS!W80</f>
        <v>0</v>
      </c>
      <c r="H81" s="132">
        <f>AUGUSTUS!X80</f>
        <v>0</v>
      </c>
      <c r="I81" s="133">
        <f>AUGUSTUS!Y80</f>
        <v>0</v>
      </c>
      <c r="J81" s="224" t="b">
        <f>IF(LEFT(AUGUSTUS!L80,1)="V",AUGUSTUS!R80+AUGUSTUS!U80)</f>
        <v>0</v>
      </c>
      <c r="K81" s="243">
        <f>AUGUSTUS!Z80</f>
        <v>0</v>
      </c>
      <c r="L81" s="244">
        <f>AUGUSTUS!AB80</f>
        <v>0</v>
      </c>
    </row>
    <row r="82" spans="1:12" ht="12.75" customHeight="1" x14ac:dyDescent="0.2">
      <c r="A82" s="716">
        <f>AUGUSTUS!B81</f>
        <v>42962</v>
      </c>
      <c r="B82" s="169">
        <f>AUGUSTUS!R81</f>
        <v>0</v>
      </c>
      <c r="C82" s="138">
        <f>AUGUSTUS!S81</f>
        <v>0</v>
      </c>
      <c r="D82" s="179">
        <f>AUGUSTUS!T81</f>
        <v>0</v>
      </c>
      <c r="E82" s="134">
        <f>AUGUSTUS!U81</f>
        <v>0</v>
      </c>
      <c r="F82" s="137">
        <f>AUGUSTUS!V81</f>
        <v>0</v>
      </c>
      <c r="G82" s="137">
        <f>AUGUSTUS!W81</f>
        <v>0</v>
      </c>
      <c r="H82" s="139">
        <f>AUGUSTUS!X81</f>
        <v>0</v>
      </c>
      <c r="I82" s="140">
        <f>AUGUSTUS!Y81</f>
        <v>0</v>
      </c>
      <c r="J82" s="221" t="b">
        <f>IF(LEFT(AUGUSTUS!L81,1)="V",AUGUSTUS!R81+AUGUSTUS!U81)</f>
        <v>0</v>
      </c>
      <c r="K82" s="239">
        <f>AUGUSTUS!Z81</f>
        <v>0</v>
      </c>
      <c r="L82" s="240">
        <f>AUGUSTUS!AB81</f>
        <v>0</v>
      </c>
    </row>
    <row r="83" spans="1:12" ht="12.75" customHeight="1" x14ac:dyDescent="0.2">
      <c r="A83" s="717"/>
      <c r="B83" s="160">
        <f>AUGUSTUS!R82</f>
        <v>0</v>
      </c>
      <c r="C83" s="124">
        <f>AUGUSTUS!S82</f>
        <v>0</v>
      </c>
      <c r="D83" s="176">
        <f>AUGUSTUS!T82</f>
        <v>0</v>
      </c>
      <c r="E83" s="120">
        <f>AUGUSTUS!U82</f>
        <v>0</v>
      </c>
      <c r="F83" s="123">
        <f>AUGUSTUS!V82</f>
        <v>0</v>
      </c>
      <c r="G83" s="123">
        <f>AUGUSTUS!W82</f>
        <v>0</v>
      </c>
      <c r="H83" s="125">
        <f>AUGUSTUS!X82</f>
        <v>0</v>
      </c>
      <c r="I83" s="126">
        <f>AUGUSTUS!Y82</f>
        <v>0</v>
      </c>
      <c r="J83" s="222" t="b">
        <f>IF(LEFT(AUGUSTUS!L82,1)="V",AUGUSTUS!R82+AUGUSTUS!U82)</f>
        <v>0</v>
      </c>
      <c r="K83" s="241">
        <f>AUGUSTUS!Z82</f>
        <v>0</v>
      </c>
      <c r="L83" s="242">
        <f>AUGUSTUS!AB82</f>
        <v>0</v>
      </c>
    </row>
    <row r="84" spans="1:12" ht="12.75" customHeight="1" x14ac:dyDescent="0.2">
      <c r="A84" s="717"/>
      <c r="B84" s="160">
        <f>AUGUSTUS!R83</f>
        <v>0</v>
      </c>
      <c r="C84" s="124">
        <f>AUGUSTUS!S83</f>
        <v>0</v>
      </c>
      <c r="D84" s="176">
        <f>AUGUSTUS!T83</f>
        <v>0</v>
      </c>
      <c r="E84" s="120">
        <f>AUGUSTUS!U83</f>
        <v>0</v>
      </c>
      <c r="F84" s="123">
        <f>AUGUSTUS!V83</f>
        <v>0</v>
      </c>
      <c r="G84" s="123">
        <f>AUGUSTUS!W83</f>
        <v>0</v>
      </c>
      <c r="H84" s="125">
        <f>AUGUSTUS!X83</f>
        <v>0</v>
      </c>
      <c r="I84" s="126">
        <f>AUGUSTUS!Y83</f>
        <v>0</v>
      </c>
      <c r="J84" s="222" t="b">
        <f>IF(LEFT(AUGUSTUS!L83,1)="V",AUGUSTUS!R83+AUGUSTUS!U83)</f>
        <v>0</v>
      </c>
      <c r="K84" s="241">
        <f>AUGUSTUS!Z83</f>
        <v>0</v>
      </c>
      <c r="L84" s="242">
        <f>AUGUSTUS!AB83</f>
        <v>0</v>
      </c>
    </row>
    <row r="85" spans="1:12" ht="12.75" customHeight="1" x14ac:dyDescent="0.2">
      <c r="A85" s="717"/>
      <c r="B85" s="160">
        <f>AUGUSTUS!R84</f>
        <v>0</v>
      </c>
      <c r="C85" s="124">
        <f>AUGUSTUS!S84</f>
        <v>0</v>
      </c>
      <c r="D85" s="176">
        <f>AUGUSTUS!T84</f>
        <v>0</v>
      </c>
      <c r="E85" s="120">
        <f>AUGUSTUS!U84</f>
        <v>0</v>
      </c>
      <c r="F85" s="123">
        <f>AUGUSTUS!V84</f>
        <v>0</v>
      </c>
      <c r="G85" s="123">
        <f>AUGUSTUS!W84</f>
        <v>0</v>
      </c>
      <c r="H85" s="125">
        <f>AUGUSTUS!X84</f>
        <v>0</v>
      </c>
      <c r="I85" s="126">
        <f>AUGUSTUS!Y84</f>
        <v>0</v>
      </c>
      <c r="J85" s="222" t="b">
        <f>IF(LEFT(AUGUSTUS!L84,1)="V",AUGUSTUS!R84+AUGUSTUS!U84)</f>
        <v>0</v>
      </c>
      <c r="K85" s="241">
        <f>AUGUSTUS!Z84</f>
        <v>0</v>
      </c>
      <c r="L85" s="242">
        <f>AUGUSTUS!AB84</f>
        <v>0</v>
      </c>
    </row>
    <row r="86" spans="1:12" ht="13.5" customHeight="1" thickBot="1" x14ac:dyDescent="0.25">
      <c r="A86" s="718"/>
      <c r="B86" s="168">
        <f>AUGUSTUS!R85</f>
        <v>0</v>
      </c>
      <c r="C86" s="145">
        <f>AUGUSTUS!S85</f>
        <v>0</v>
      </c>
      <c r="D86" s="177">
        <f>AUGUSTUS!T85</f>
        <v>0</v>
      </c>
      <c r="E86" s="141">
        <f>AUGUSTUS!U85</f>
        <v>0</v>
      </c>
      <c r="F86" s="144">
        <f>AUGUSTUS!V85</f>
        <v>0</v>
      </c>
      <c r="G86" s="144">
        <f>AUGUSTUS!W85</f>
        <v>0</v>
      </c>
      <c r="H86" s="146">
        <f>AUGUSTUS!X85</f>
        <v>0</v>
      </c>
      <c r="I86" s="147">
        <f>AUGUSTUS!Y85</f>
        <v>0</v>
      </c>
      <c r="J86" s="224" t="b">
        <f>IF(LEFT(AUGUSTUS!L85,1)="V",AUGUSTUS!R85+AUGUSTUS!U85)</f>
        <v>0</v>
      </c>
      <c r="K86" s="243">
        <f>AUGUSTUS!Z85</f>
        <v>0</v>
      </c>
      <c r="L86" s="244">
        <f>AUGUSTUS!AB85</f>
        <v>0</v>
      </c>
    </row>
    <row r="87" spans="1:12" ht="12.75" customHeight="1" x14ac:dyDescent="0.2">
      <c r="A87" s="716">
        <f>AUGUSTUS!B86</f>
        <v>42963</v>
      </c>
      <c r="B87" s="159">
        <f>AUGUSTUS!R86</f>
        <v>0</v>
      </c>
      <c r="C87" s="117">
        <f>AUGUSTUS!S86</f>
        <v>0</v>
      </c>
      <c r="D87" s="175">
        <f>AUGUSTUS!T86</f>
        <v>0</v>
      </c>
      <c r="E87" s="113">
        <f>AUGUSTUS!U86</f>
        <v>0</v>
      </c>
      <c r="F87" s="116">
        <f>AUGUSTUS!V86</f>
        <v>0</v>
      </c>
      <c r="G87" s="116">
        <f>AUGUSTUS!W86</f>
        <v>0</v>
      </c>
      <c r="H87" s="118">
        <f>AUGUSTUS!X86</f>
        <v>0</v>
      </c>
      <c r="I87" s="119">
        <f>AUGUSTUS!Y86</f>
        <v>0</v>
      </c>
      <c r="J87" s="225" t="b">
        <f>IF(LEFT(AUGUSTUS!L86,1)="V",AUGUSTUS!R86+AUGUSTUS!U86)</f>
        <v>0</v>
      </c>
      <c r="K87" s="247">
        <f>AUGUSTUS!Z86</f>
        <v>0</v>
      </c>
      <c r="L87" s="248">
        <f>AUGUSTUS!AB86</f>
        <v>0</v>
      </c>
    </row>
    <row r="88" spans="1:12" ht="12.75" customHeight="1" x14ac:dyDescent="0.2">
      <c r="A88" s="717"/>
      <c r="B88" s="160">
        <f>AUGUSTUS!R87</f>
        <v>0</v>
      </c>
      <c r="C88" s="124">
        <f>AUGUSTUS!S87</f>
        <v>0</v>
      </c>
      <c r="D88" s="176">
        <f>AUGUSTUS!T87</f>
        <v>0</v>
      </c>
      <c r="E88" s="120">
        <f>AUGUSTUS!U87</f>
        <v>0</v>
      </c>
      <c r="F88" s="123">
        <f>AUGUSTUS!V87</f>
        <v>0</v>
      </c>
      <c r="G88" s="123">
        <f>AUGUSTUS!W87</f>
        <v>0</v>
      </c>
      <c r="H88" s="125">
        <f>AUGUSTUS!X87</f>
        <v>0</v>
      </c>
      <c r="I88" s="126">
        <f>AUGUSTUS!Y87</f>
        <v>0</v>
      </c>
      <c r="J88" s="222" t="b">
        <f>IF(LEFT(AUGUSTUS!L87,1)="V",AUGUSTUS!R87+AUGUSTUS!U87)</f>
        <v>0</v>
      </c>
      <c r="K88" s="241">
        <f>AUGUSTUS!Z87</f>
        <v>0</v>
      </c>
      <c r="L88" s="242">
        <f>AUGUSTUS!AB87</f>
        <v>0</v>
      </c>
    </row>
    <row r="89" spans="1:12" ht="12.75" customHeight="1" x14ac:dyDescent="0.2">
      <c r="A89" s="717"/>
      <c r="B89" s="160">
        <f>AUGUSTUS!R88</f>
        <v>0</v>
      </c>
      <c r="C89" s="124">
        <f>AUGUSTUS!S88</f>
        <v>0</v>
      </c>
      <c r="D89" s="176">
        <f>AUGUSTUS!T88</f>
        <v>0</v>
      </c>
      <c r="E89" s="120">
        <f>AUGUSTUS!U88</f>
        <v>0</v>
      </c>
      <c r="F89" s="123">
        <f>AUGUSTUS!V88</f>
        <v>0</v>
      </c>
      <c r="G89" s="123">
        <f>AUGUSTUS!W88</f>
        <v>0</v>
      </c>
      <c r="H89" s="125">
        <f>AUGUSTUS!X88</f>
        <v>0</v>
      </c>
      <c r="I89" s="126">
        <f>AUGUSTUS!Y88</f>
        <v>0</v>
      </c>
      <c r="J89" s="222" t="b">
        <f>IF(LEFT(AUGUSTUS!L88,1)="V",AUGUSTUS!R88+AUGUSTUS!U88)</f>
        <v>0</v>
      </c>
      <c r="K89" s="241">
        <f>AUGUSTUS!Z88</f>
        <v>0</v>
      </c>
      <c r="L89" s="242">
        <f>AUGUSTUS!AB88</f>
        <v>0</v>
      </c>
    </row>
    <row r="90" spans="1:12" ht="12.75" customHeight="1" x14ac:dyDescent="0.2">
      <c r="A90" s="717"/>
      <c r="B90" s="160">
        <f>AUGUSTUS!R89</f>
        <v>0</v>
      </c>
      <c r="C90" s="124">
        <f>AUGUSTUS!S89</f>
        <v>0</v>
      </c>
      <c r="D90" s="176">
        <f>AUGUSTUS!T89</f>
        <v>0</v>
      </c>
      <c r="E90" s="120">
        <f>AUGUSTUS!U89</f>
        <v>0</v>
      </c>
      <c r="F90" s="123">
        <f>AUGUSTUS!V89</f>
        <v>0</v>
      </c>
      <c r="G90" s="123">
        <f>AUGUSTUS!W89</f>
        <v>0</v>
      </c>
      <c r="H90" s="125">
        <f>AUGUSTUS!X89</f>
        <v>0</v>
      </c>
      <c r="I90" s="126">
        <f>AUGUSTUS!Y89</f>
        <v>0</v>
      </c>
      <c r="J90" s="222" t="b">
        <f>IF(LEFT(AUGUSTUS!L89,1)="V",AUGUSTUS!R89+AUGUSTUS!U89)</f>
        <v>0</v>
      </c>
      <c r="K90" s="241">
        <f>AUGUSTUS!Z89</f>
        <v>0</v>
      </c>
      <c r="L90" s="242">
        <f>AUGUSTUS!AB89</f>
        <v>0</v>
      </c>
    </row>
    <row r="91" spans="1:12" ht="13.5" customHeight="1" thickBot="1" x14ac:dyDescent="0.25">
      <c r="A91" s="718"/>
      <c r="B91" s="161">
        <f>AUGUSTUS!R90</f>
        <v>0</v>
      </c>
      <c r="C91" s="131">
        <f>AUGUSTUS!S90</f>
        <v>0</v>
      </c>
      <c r="D91" s="178">
        <f>AUGUSTUS!T90</f>
        <v>0</v>
      </c>
      <c r="E91" s="127">
        <f>AUGUSTUS!U90</f>
        <v>0</v>
      </c>
      <c r="F91" s="130">
        <f>AUGUSTUS!V90</f>
        <v>0</v>
      </c>
      <c r="G91" s="130">
        <f>AUGUSTUS!W90</f>
        <v>0</v>
      </c>
      <c r="H91" s="132">
        <f>AUGUSTUS!X90</f>
        <v>0</v>
      </c>
      <c r="I91" s="133">
        <f>AUGUSTUS!Y90</f>
        <v>0</v>
      </c>
      <c r="J91" s="223" t="b">
        <f>IF(LEFT(AUGUSTUS!L90,1)="V",AUGUSTUS!R90+AUGUSTUS!U90)</f>
        <v>0</v>
      </c>
      <c r="K91" s="245">
        <f>AUGUSTUS!Z90</f>
        <v>0</v>
      </c>
      <c r="L91" s="246">
        <f>AUGUSTUS!AB90</f>
        <v>0</v>
      </c>
    </row>
    <row r="92" spans="1:12" ht="12.75" customHeight="1" x14ac:dyDescent="0.2">
      <c r="A92" s="716">
        <f>AUGUSTUS!B91</f>
        <v>42964</v>
      </c>
      <c r="B92" s="159">
        <f>AUGUSTUS!R91</f>
        <v>0</v>
      </c>
      <c r="C92" s="117">
        <f>AUGUSTUS!S91</f>
        <v>0</v>
      </c>
      <c r="D92" s="175">
        <f>AUGUSTUS!T91</f>
        <v>0</v>
      </c>
      <c r="E92" s="113">
        <f>AUGUSTUS!U91</f>
        <v>0</v>
      </c>
      <c r="F92" s="116">
        <f>AUGUSTUS!V91</f>
        <v>0</v>
      </c>
      <c r="G92" s="116">
        <f>AUGUSTUS!W91</f>
        <v>0</v>
      </c>
      <c r="H92" s="118">
        <f>AUGUSTUS!X91</f>
        <v>0</v>
      </c>
      <c r="I92" s="119">
        <f>AUGUSTUS!Y91</f>
        <v>0</v>
      </c>
      <c r="J92" s="221" t="b">
        <f>IF(LEFT(AUGUSTUS!L91,1)="V",AUGUSTUS!R91+AUGUSTUS!U91)</f>
        <v>0</v>
      </c>
      <c r="K92" s="239">
        <f>AUGUSTUS!Z91</f>
        <v>0</v>
      </c>
      <c r="L92" s="240">
        <f>AUGUSTUS!AB91</f>
        <v>0</v>
      </c>
    </row>
    <row r="93" spans="1:12" ht="12.75" customHeight="1" x14ac:dyDescent="0.2">
      <c r="A93" s="717"/>
      <c r="B93" s="160">
        <f>AUGUSTUS!R92</f>
        <v>0</v>
      </c>
      <c r="C93" s="124">
        <f>AUGUSTUS!S92</f>
        <v>0</v>
      </c>
      <c r="D93" s="176">
        <f>AUGUSTUS!T92</f>
        <v>0</v>
      </c>
      <c r="E93" s="120">
        <f>AUGUSTUS!U92</f>
        <v>0</v>
      </c>
      <c r="F93" s="123">
        <f>AUGUSTUS!V92</f>
        <v>0</v>
      </c>
      <c r="G93" s="123">
        <f>AUGUSTUS!W92</f>
        <v>0</v>
      </c>
      <c r="H93" s="125">
        <f>AUGUSTUS!X92</f>
        <v>0</v>
      </c>
      <c r="I93" s="126">
        <f>AUGUSTUS!Y92</f>
        <v>0</v>
      </c>
      <c r="J93" s="222" t="b">
        <f>IF(LEFT(AUGUSTUS!L92,1)="V",AUGUSTUS!R92+AUGUSTUS!U92)</f>
        <v>0</v>
      </c>
      <c r="K93" s="241">
        <f>AUGUSTUS!Z92</f>
        <v>0</v>
      </c>
      <c r="L93" s="242">
        <f>AUGUSTUS!AB92</f>
        <v>0</v>
      </c>
    </row>
    <row r="94" spans="1:12" ht="12.75" customHeight="1" x14ac:dyDescent="0.2">
      <c r="A94" s="717"/>
      <c r="B94" s="160">
        <f>AUGUSTUS!R93</f>
        <v>0</v>
      </c>
      <c r="C94" s="124">
        <f>AUGUSTUS!S93</f>
        <v>0</v>
      </c>
      <c r="D94" s="176">
        <f>AUGUSTUS!T93</f>
        <v>0</v>
      </c>
      <c r="E94" s="120">
        <f>AUGUSTUS!U93</f>
        <v>0</v>
      </c>
      <c r="F94" s="123">
        <f>AUGUSTUS!V93</f>
        <v>0</v>
      </c>
      <c r="G94" s="123">
        <f>AUGUSTUS!W93</f>
        <v>0</v>
      </c>
      <c r="H94" s="125">
        <f>AUGUSTUS!X93</f>
        <v>0</v>
      </c>
      <c r="I94" s="126">
        <f>AUGUSTUS!Y93</f>
        <v>0</v>
      </c>
      <c r="J94" s="222" t="b">
        <f>IF(LEFT(AUGUSTUS!L93,1)="V",AUGUSTUS!R93+AUGUSTUS!U93)</f>
        <v>0</v>
      </c>
      <c r="K94" s="241">
        <f>AUGUSTUS!Z93</f>
        <v>0</v>
      </c>
      <c r="L94" s="242">
        <f>AUGUSTUS!AB93</f>
        <v>0</v>
      </c>
    </row>
    <row r="95" spans="1:12" ht="12.75" customHeight="1" x14ac:dyDescent="0.2">
      <c r="A95" s="717"/>
      <c r="B95" s="160">
        <f>AUGUSTUS!R94</f>
        <v>0</v>
      </c>
      <c r="C95" s="124">
        <f>AUGUSTUS!S94</f>
        <v>0</v>
      </c>
      <c r="D95" s="176">
        <f>AUGUSTUS!T94</f>
        <v>0</v>
      </c>
      <c r="E95" s="120">
        <f>AUGUSTUS!U94</f>
        <v>0</v>
      </c>
      <c r="F95" s="123">
        <f>AUGUSTUS!V94</f>
        <v>0</v>
      </c>
      <c r="G95" s="123">
        <f>AUGUSTUS!W94</f>
        <v>0</v>
      </c>
      <c r="H95" s="125">
        <f>AUGUSTUS!X94</f>
        <v>0</v>
      </c>
      <c r="I95" s="126">
        <f>AUGUSTUS!Y94</f>
        <v>0</v>
      </c>
      <c r="J95" s="222" t="b">
        <f>IF(LEFT(AUGUSTUS!L94,1)="V",AUGUSTUS!R94+AUGUSTUS!U94)</f>
        <v>0</v>
      </c>
      <c r="K95" s="241">
        <f>AUGUSTUS!Z94</f>
        <v>0</v>
      </c>
      <c r="L95" s="242">
        <f>AUGUSTUS!AB94</f>
        <v>0</v>
      </c>
    </row>
    <row r="96" spans="1:12" ht="13.5" customHeight="1" thickBot="1" x14ac:dyDescent="0.25">
      <c r="A96" s="718"/>
      <c r="B96" s="161">
        <f>AUGUSTUS!R95</f>
        <v>0</v>
      </c>
      <c r="C96" s="131">
        <f>AUGUSTUS!S95</f>
        <v>0</v>
      </c>
      <c r="D96" s="178">
        <f>AUGUSTUS!T95</f>
        <v>0</v>
      </c>
      <c r="E96" s="127">
        <f>AUGUSTUS!U95</f>
        <v>0</v>
      </c>
      <c r="F96" s="130">
        <f>AUGUSTUS!V95</f>
        <v>0</v>
      </c>
      <c r="G96" s="130">
        <f>AUGUSTUS!W95</f>
        <v>0</v>
      </c>
      <c r="H96" s="132">
        <f>AUGUSTUS!X95</f>
        <v>0</v>
      </c>
      <c r="I96" s="133">
        <f>AUGUSTUS!Y95</f>
        <v>0</v>
      </c>
      <c r="J96" s="224" t="b">
        <f>IF(LEFT(AUGUSTUS!L95,1)="V",AUGUSTUS!R95+AUGUSTUS!U95)</f>
        <v>0</v>
      </c>
      <c r="K96" s="243">
        <f>AUGUSTUS!Z95</f>
        <v>0</v>
      </c>
      <c r="L96" s="244">
        <f>AUGUSTUS!AB95</f>
        <v>0</v>
      </c>
    </row>
    <row r="97" spans="1:12" ht="12.75" customHeight="1" x14ac:dyDescent="0.2">
      <c r="A97" s="716">
        <f>AUGUSTUS!B96</f>
        <v>42965</v>
      </c>
      <c r="B97" s="159">
        <f>AUGUSTUS!R96</f>
        <v>0</v>
      </c>
      <c r="C97" s="117">
        <f>AUGUSTUS!S96</f>
        <v>0</v>
      </c>
      <c r="D97" s="175">
        <f>AUGUSTUS!T96</f>
        <v>0</v>
      </c>
      <c r="E97" s="113">
        <f>AUGUSTUS!U96</f>
        <v>0</v>
      </c>
      <c r="F97" s="116">
        <f>AUGUSTUS!V96</f>
        <v>0</v>
      </c>
      <c r="G97" s="116">
        <f>AUGUSTUS!W96</f>
        <v>0</v>
      </c>
      <c r="H97" s="118">
        <f>AUGUSTUS!X96</f>
        <v>0</v>
      </c>
      <c r="I97" s="119">
        <f>AUGUSTUS!Y96</f>
        <v>0</v>
      </c>
      <c r="J97" s="221" t="b">
        <f>IF(LEFT(AUGUSTUS!L96,1)="V",AUGUSTUS!R96+AUGUSTUS!U96)</f>
        <v>0</v>
      </c>
      <c r="K97" s="239">
        <f>AUGUSTUS!Z96</f>
        <v>0</v>
      </c>
      <c r="L97" s="240">
        <f>AUGUSTUS!AB96</f>
        <v>0</v>
      </c>
    </row>
    <row r="98" spans="1:12" ht="12.75" customHeight="1" x14ac:dyDescent="0.2">
      <c r="A98" s="717"/>
      <c r="B98" s="160">
        <f>AUGUSTUS!R97</f>
        <v>0</v>
      </c>
      <c r="C98" s="124">
        <f>AUGUSTUS!S97</f>
        <v>0</v>
      </c>
      <c r="D98" s="176">
        <f>AUGUSTUS!T97</f>
        <v>0</v>
      </c>
      <c r="E98" s="120">
        <f>AUGUSTUS!U97</f>
        <v>0</v>
      </c>
      <c r="F98" s="123">
        <f>AUGUSTUS!V97</f>
        <v>0</v>
      </c>
      <c r="G98" s="123">
        <f>AUGUSTUS!W97</f>
        <v>0</v>
      </c>
      <c r="H98" s="125">
        <f>AUGUSTUS!X97</f>
        <v>0</v>
      </c>
      <c r="I98" s="126">
        <f>AUGUSTUS!Y97</f>
        <v>0</v>
      </c>
      <c r="J98" s="222" t="b">
        <f>IF(LEFT(AUGUSTUS!L97,1)="V",AUGUSTUS!R97+AUGUSTUS!U97)</f>
        <v>0</v>
      </c>
      <c r="K98" s="241">
        <f>AUGUSTUS!Z97</f>
        <v>0</v>
      </c>
      <c r="L98" s="242">
        <f>AUGUSTUS!AB97</f>
        <v>0</v>
      </c>
    </row>
    <row r="99" spans="1:12" ht="12.75" customHeight="1" x14ac:dyDescent="0.2">
      <c r="A99" s="717"/>
      <c r="B99" s="160">
        <f>AUGUSTUS!R98</f>
        <v>0</v>
      </c>
      <c r="C99" s="124">
        <f>AUGUSTUS!S98</f>
        <v>0</v>
      </c>
      <c r="D99" s="176">
        <f>AUGUSTUS!T98</f>
        <v>0</v>
      </c>
      <c r="E99" s="120">
        <f>AUGUSTUS!U98</f>
        <v>0</v>
      </c>
      <c r="F99" s="123">
        <f>AUGUSTUS!V98</f>
        <v>0</v>
      </c>
      <c r="G99" s="123">
        <f>AUGUSTUS!W98</f>
        <v>0</v>
      </c>
      <c r="H99" s="125">
        <f>AUGUSTUS!X98</f>
        <v>0</v>
      </c>
      <c r="I99" s="126">
        <f>AUGUSTUS!Y98</f>
        <v>0</v>
      </c>
      <c r="J99" s="222" t="b">
        <f>IF(LEFT(AUGUSTUS!L98,1)="V",AUGUSTUS!R98+AUGUSTUS!U98)</f>
        <v>0</v>
      </c>
      <c r="K99" s="241">
        <f>AUGUSTUS!Z98</f>
        <v>0</v>
      </c>
      <c r="L99" s="242">
        <f>AUGUSTUS!AB98</f>
        <v>0</v>
      </c>
    </row>
    <row r="100" spans="1:12" ht="12.75" customHeight="1" x14ac:dyDescent="0.2">
      <c r="A100" s="717"/>
      <c r="B100" s="160">
        <f>AUGUSTUS!R99</f>
        <v>0</v>
      </c>
      <c r="C100" s="124">
        <f>AUGUSTUS!S99</f>
        <v>0</v>
      </c>
      <c r="D100" s="176">
        <f>AUGUSTUS!T99</f>
        <v>0</v>
      </c>
      <c r="E100" s="120">
        <f>AUGUSTUS!U99</f>
        <v>0</v>
      </c>
      <c r="F100" s="123">
        <f>AUGUSTUS!V99</f>
        <v>0</v>
      </c>
      <c r="G100" s="123">
        <f>AUGUSTUS!W99</f>
        <v>0</v>
      </c>
      <c r="H100" s="125">
        <f>AUGUSTUS!X99</f>
        <v>0</v>
      </c>
      <c r="I100" s="126">
        <f>AUGUSTUS!Y99</f>
        <v>0</v>
      </c>
      <c r="J100" s="222" t="b">
        <f>IF(LEFT(AUGUSTUS!L99,1)="V",AUGUSTUS!R99+AUGUSTUS!U99)</f>
        <v>0</v>
      </c>
      <c r="K100" s="241">
        <f>AUGUSTUS!Z99</f>
        <v>0</v>
      </c>
      <c r="L100" s="242">
        <f>AUGUSTUS!AB99</f>
        <v>0</v>
      </c>
    </row>
    <row r="101" spans="1:12" ht="13.5" customHeight="1" thickBot="1" x14ac:dyDescent="0.25">
      <c r="A101" s="718"/>
      <c r="B101" s="161">
        <f>AUGUSTUS!R100</f>
        <v>0</v>
      </c>
      <c r="C101" s="131">
        <f>AUGUSTUS!S100</f>
        <v>0</v>
      </c>
      <c r="D101" s="178">
        <f>AUGUSTUS!T100</f>
        <v>0</v>
      </c>
      <c r="E101" s="127">
        <f>AUGUSTUS!U100</f>
        <v>0</v>
      </c>
      <c r="F101" s="130">
        <f>AUGUSTUS!V100</f>
        <v>0</v>
      </c>
      <c r="G101" s="130">
        <f>AUGUSTUS!W100</f>
        <v>0</v>
      </c>
      <c r="H101" s="132">
        <f>AUGUSTUS!X100</f>
        <v>0</v>
      </c>
      <c r="I101" s="133">
        <f>AUGUSTUS!Y100</f>
        <v>0</v>
      </c>
      <c r="J101" s="224" t="b">
        <f>IF(LEFT(AUGUSTUS!L100,1)="V",AUGUSTUS!R100+AUGUSTUS!U100)</f>
        <v>0</v>
      </c>
      <c r="K101" s="243">
        <f>AUGUSTUS!Z100</f>
        <v>0</v>
      </c>
      <c r="L101" s="244">
        <f>AUGUSTUS!AB100</f>
        <v>0</v>
      </c>
    </row>
    <row r="102" spans="1:12" ht="12.75" customHeight="1" x14ac:dyDescent="0.2">
      <c r="A102" s="716">
        <f>AUGUSTUS!B101</f>
        <v>42966</v>
      </c>
      <c r="B102" s="169">
        <f>AUGUSTUS!R101</f>
        <v>0</v>
      </c>
      <c r="C102" s="138">
        <f>AUGUSTUS!S101</f>
        <v>0</v>
      </c>
      <c r="D102" s="179">
        <f>AUGUSTUS!T101</f>
        <v>0</v>
      </c>
      <c r="E102" s="134">
        <f>AUGUSTUS!U101</f>
        <v>0</v>
      </c>
      <c r="F102" s="137">
        <f>AUGUSTUS!V101</f>
        <v>0</v>
      </c>
      <c r="G102" s="137">
        <f>AUGUSTUS!W101</f>
        <v>0</v>
      </c>
      <c r="H102" s="139">
        <f>AUGUSTUS!X101</f>
        <v>0</v>
      </c>
      <c r="I102" s="140">
        <f>AUGUSTUS!Y101</f>
        <v>0</v>
      </c>
      <c r="J102" s="221" t="b">
        <f>IF(LEFT(AUGUSTUS!L101,1)="V",AUGUSTUS!R101+AUGUSTUS!U101)</f>
        <v>0</v>
      </c>
      <c r="K102" s="239">
        <f>AUGUSTUS!Z101</f>
        <v>0</v>
      </c>
      <c r="L102" s="240">
        <f>AUGUSTUS!AB101</f>
        <v>0</v>
      </c>
    </row>
    <row r="103" spans="1:12" ht="12.75" customHeight="1" x14ac:dyDescent="0.2">
      <c r="A103" s="717"/>
      <c r="B103" s="160">
        <f>AUGUSTUS!R102</f>
        <v>0</v>
      </c>
      <c r="C103" s="124">
        <f>AUGUSTUS!S102</f>
        <v>0</v>
      </c>
      <c r="D103" s="176">
        <f>AUGUSTUS!T102</f>
        <v>0</v>
      </c>
      <c r="E103" s="120">
        <f>AUGUSTUS!U102</f>
        <v>0</v>
      </c>
      <c r="F103" s="123">
        <f>AUGUSTUS!V102</f>
        <v>0</v>
      </c>
      <c r="G103" s="123">
        <f>AUGUSTUS!W102</f>
        <v>0</v>
      </c>
      <c r="H103" s="125">
        <f>AUGUSTUS!X102</f>
        <v>0</v>
      </c>
      <c r="I103" s="126">
        <f>AUGUSTUS!Y102</f>
        <v>0</v>
      </c>
      <c r="J103" s="222" t="b">
        <f>IF(LEFT(AUGUSTUS!L102,1)="V",AUGUSTUS!R102+AUGUSTUS!U102)</f>
        <v>0</v>
      </c>
      <c r="K103" s="241">
        <f>AUGUSTUS!Z102</f>
        <v>0</v>
      </c>
      <c r="L103" s="242">
        <f>AUGUSTUS!AB102</f>
        <v>0</v>
      </c>
    </row>
    <row r="104" spans="1:12" ht="12.75" customHeight="1" x14ac:dyDescent="0.2">
      <c r="A104" s="717"/>
      <c r="B104" s="160">
        <f>AUGUSTUS!R103</f>
        <v>0</v>
      </c>
      <c r="C104" s="124">
        <f>AUGUSTUS!S103</f>
        <v>0</v>
      </c>
      <c r="D104" s="176">
        <f>AUGUSTUS!T103</f>
        <v>0</v>
      </c>
      <c r="E104" s="120">
        <f>AUGUSTUS!U103</f>
        <v>0</v>
      </c>
      <c r="F104" s="123">
        <f>AUGUSTUS!V103</f>
        <v>0</v>
      </c>
      <c r="G104" s="123">
        <f>AUGUSTUS!W103</f>
        <v>0</v>
      </c>
      <c r="H104" s="125">
        <f>AUGUSTUS!X103</f>
        <v>0</v>
      </c>
      <c r="I104" s="126">
        <f>AUGUSTUS!Y103</f>
        <v>0</v>
      </c>
      <c r="J104" s="222" t="b">
        <f>IF(LEFT(AUGUSTUS!L103,1)="V",AUGUSTUS!R103+AUGUSTUS!U103)</f>
        <v>0</v>
      </c>
      <c r="K104" s="241">
        <f>AUGUSTUS!Z103</f>
        <v>0</v>
      </c>
      <c r="L104" s="242">
        <f>AUGUSTUS!AB103</f>
        <v>0</v>
      </c>
    </row>
    <row r="105" spans="1:12" ht="12.75" customHeight="1" x14ac:dyDescent="0.2">
      <c r="A105" s="717"/>
      <c r="B105" s="160">
        <f>AUGUSTUS!R104</f>
        <v>0</v>
      </c>
      <c r="C105" s="124">
        <f>AUGUSTUS!S104</f>
        <v>0</v>
      </c>
      <c r="D105" s="176">
        <f>AUGUSTUS!T104</f>
        <v>0</v>
      </c>
      <c r="E105" s="120">
        <f>AUGUSTUS!U104</f>
        <v>0</v>
      </c>
      <c r="F105" s="123">
        <f>AUGUSTUS!V104</f>
        <v>0</v>
      </c>
      <c r="G105" s="123">
        <f>AUGUSTUS!W104</f>
        <v>0</v>
      </c>
      <c r="H105" s="125">
        <f>AUGUSTUS!X104</f>
        <v>0</v>
      </c>
      <c r="I105" s="126">
        <f>AUGUSTUS!Y104</f>
        <v>0</v>
      </c>
      <c r="J105" s="222" t="b">
        <f>IF(LEFT(AUGUSTUS!L104,1)="V",AUGUSTUS!R104+AUGUSTUS!U104)</f>
        <v>0</v>
      </c>
      <c r="K105" s="241">
        <f>AUGUSTUS!Z104</f>
        <v>0</v>
      </c>
      <c r="L105" s="242">
        <f>AUGUSTUS!AB104</f>
        <v>0</v>
      </c>
    </row>
    <row r="106" spans="1:12" ht="13.5" customHeight="1" thickBot="1" x14ac:dyDescent="0.25">
      <c r="A106" s="718"/>
      <c r="B106" s="168">
        <f>AUGUSTUS!R105</f>
        <v>0</v>
      </c>
      <c r="C106" s="145">
        <f>AUGUSTUS!S105</f>
        <v>0</v>
      </c>
      <c r="D106" s="177">
        <f>AUGUSTUS!T105</f>
        <v>0</v>
      </c>
      <c r="E106" s="141">
        <f>AUGUSTUS!U105</f>
        <v>0</v>
      </c>
      <c r="F106" s="144">
        <f>AUGUSTUS!V105</f>
        <v>0</v>
      </c>
      <c r="G106" s="144">
        <f>AUGUSTUS!W105</f>
        <v>0</v>
      </c>
      <c r="H106" s="146">
        <f>AUGUSTUS!X105</f>
        <v>0</v>
      </c>
      <c r="I106" s="147">
        <f>AUGUSTUS!Y105</f>
        <v>0</v>
      </c>
      <c r="J106" s="224" t="b">
        <f>IF(LEFT(AUGUSTUS!L105,1)="V",AUGUSTUS!R105+AUGUSTUS!U105)</f>
        <v>0</v>
      </c>
      <c r="K106" s="243">
        <f>AUGUSTUS!Z105</f>
        <v>0</v>
      </c>
      <c r="L106" s="244">
        <f>AUGUSTUS!AB105</f>
        <v>0</v>
      </c>
    </row>
    <row r="107" spans="1:12" ht="12.75" customHeight="1" x14ac:dyDescent="0.2">
      <c r="A107" s="716">
        <f>AUGUSTUS!B106</f>
        <v>42967</v>
      </c>
      <c r="B107" s="159">
        <f>AUGUSTUS!R106</f>
        <v>0</v>
      </c>
      <c r="C107" s="117">
        <f>AUGUSTUS!S106</f>
        <v>0</v>
      </c>
      <c r="D107" s="175">
        <f>AUGUSTUS!T106</f>
        <v>0</v>
      </c>
      <c r="E107" s="113">
        <f>AUGUSTUS!U106</f>
        <v>0</v>
      </c>
      <c r="F107" s="116">
        <f>AUGUSTUS!V106</f>
        <v>0</v>
      </c>
      <c r="G107" s="116">
        <f>AUGUSTUS!W106</f>
        <v>0</v>
      </c>
      <c r="H107" s="118">
        <f>AUGUSTUS!X106</f>
        <v>0</v>
      </c>
      <c r="I107" s="119">
        <f>AUGUSTUS!Y106</f>
        <v>0</v>
      </c>
      <c r="J107" s="225" t="b">
        <f>IF(LEFT(AUGUSTUS!L106,1)="V",AUGUSTUS!R106+AUGUSTUS!U106)</f>
        <v>0</v>
      </c>
      <c r="K107" s="247">
        <f>AUGUSTUS!Z106</f>
        <v>0</v>
      </c>
      <c r="L107" s="248">
        <f>AUGUSTUS!AB106</f>
        <v>0</v>
      </c>
    </row>
    <row r="108" spans="1:12" ht="12.75" customHeight="1" x14ac:dyDescent="0.2">
      <c r="A108" s="717"/>
      <c r="B108" s="160">
        <f>AUGUSTUS!R107</f>
        <v>0</v>
      </c>
      <c r="C108" s="124">
        <f>AUGUSTUS!S107</f>
        <v>0</v>
      </c>
      <c r="D108" s="176">
        <f>AUGUSTUS!T107</f>
        <v>0</v>
      </c>
      <c r="E108" s="120">
        <f>AUGUSTUS!U107</f>
        <v>0</v>
      </c>
      <c r="F108" s="123">
        <f>AUGUSTUS!V107</f>
        <v>0</v>
      </c>
      <c r="G108" s="123">
        <f>AUGUSTUS!W107</f>
        <v>0</v>
      </c>
      <c r="H108" s="125">
        <f>AUGUSTUS!X107</f>
        <v>0</v>
      </c>
      <c r="I108" s="126">
        <f>AUGUSTUS!Y107</f>
        <v>0</v>
      </c>
      <c r="J108" s="222" t="b">
        <f>IF(LEFT(AUGUSTUS!L107,1)="V",AUGUSTUS!R107+AUGUSTUS!U107)</f>
        <v>0</v>
      </c>
      <c r="K108" s="241">
        <f>AUGUSTUS!Z107</f>
        <v>0</v>
      </c>
      <c r="L108" s="242">
        <f>AUGUSTUS!AB107</f>
        <v>0</v>
      </c>
    </row>
    <row r="109" spans="1:12" ht="12.75" customHeight="1" x14ac:dyDescent="0.2">
      <c r="A109" s="717"/>
      <c r="B109" s="160">
        <f>AUGUSTUS!R108</f>
        <v>0</v>
      </c>
      <c r="C109" s="124">
        <f>AUGUSTUS!S108</f>
        <v>0</v>
      </c>
      <c r="D109" s="176">
        <f>AUGUSTUS!T108</f>
        <v>0</v>
      </c>
      <c r="E109" s="120">
        <f>AUGUSTUS!U108</f>
        <v>0</v>
      </c>
      <c r="F109" s="123">
        <f>AUGUSTUS!V108</f>
        <v>0</v>
      </c>
      <c r="G109" s="123">
        <f>AUGUSTUS!W108</f>
        <v>0</v>
      </c>
      <c r="H109" s="125">
        <f>AUGUSTUS!X108</f>
        <v>0</v>
      </c>
      <c r="I109" s="126">
        <f>AUGUSTUS!Y108</f>
        <v>0</v>
      </c>
      <c r="J109" s="222" t="b">
        <f>IF(LEFT(AUGUSTUS!L108,1)="V",AUGUSTUS!R108+AUGUSTUS!U108)</f>
        <v>0</v>
      </c>
      <c r="K109" s="241">
        <f>AUGUSTUS!Z108</f>
        <v>0</v>
      </c>
      <c r="L109" s="242">
        <f>AUGUSTUS!AB108</f>
        <v>0</v>
      </c>
    </row>
    <row r="110" spans="1:12" ht="12.75" customHeight="1" x14ac:dyDescent="0.2">
      <c r="A110" s="717"/>
      <c r="B110" s="160">
        <f>AUGUSTUS!R109</f>
        <v>0</v>
      </c>
      <c r="C110" s="124">
        <f>AUGUSTUS!S109</f>
        <v>0</v>
      </c>
      <c r="D110" s="176">
        <f>AUGUSTUS!T109</f>
        <v>0</v>
      </c>
      <c r="E110" s="120">
        <f>AUGUSTUS!U109</f>
        <v>0</v>
      </c>
      <c r="F110" s="123">
        <f>AUGUSTUS!V109</f>
        <v>0</v>
      </c>
      <c r="G110" s="123">
        <f>AUGUSTUS!W109</f>
        <v>0</v>
      </c>
      <c r="H110" s="125">
        <f>AUGUSTUS!X109</f>
        <v>0</v>
      </c>
      <c r="I110" s="126">
        <f>AUGUSTUS!Y109</f>
        <v>0</v>
      </c>
      <c r="J110" s="222" t="b">
        <f>IF(LEFT(AUGUSTUS!L109,1)="V",AUGUSTUS!R109+AUGUSTUS!U109)</f>
        <v>0</v>
      </c>
      <c r="K110" s="241">
        <f>AUGUSTUS!Z109</f>
        <v>0</v>
      </c>
      <c r="L110" s="242">
        <f>AUGUSTUS!AB109</f>
        <v>0</v>
      </c>
    </row>
    <row r="111" spans="1:12" ht="13.5" customHeight="1" thickBot="1" x14ac:dyDescent="0.25">
      <c r="A111" s="718"/>
      <c r="B111" s="161">
        <f>AUGUSTUS!R110</f>
        <v>0</v>
      </c>
      <c r="C111" s="131">
        <f>AUGUSTUS!S110</f>
        <v>0</v>
      </c>
      <c r="D111" s="178">
        <f>AUGUSTUS!T110</f>
        <v>0</v>
      </c>
      <c r="E111" s="127">
        <f>AUGUSTUS!U110</f>
        <v>0</v>
      </c>
      <c r="F111" s="130">
        <f>AUGUSTUS!V110</f>
        <v>0</v>
      </c>
      <c r="G111" s="130">
        <f>AUGUSTUS!W110</f>
        <v>0</v>
      </c>
      <c r="H111" s="132">
        <f>AUGUSTUS!X110</f>
        <v>0</v>
      </c>
      <c r="I111" s="133">
        <f>AUGUSTUS!Y110</f>
        <v>0</v>
      </c>
      <c r="J111" s="223" t="b">
        <f>IF(LEFT(AUGUSTUS!L110,1)="V",AUGUSTUS!R110+AUGUSTUS!U110)</f>
        <v>0</v>
      </c>
      <c r="K111" s="245">
        <f>AUGUSTUS!Z110</f>
        <v>0</v>
      </c>
      <c r="L111" s="246">
        <f>AUGUSTUS!AB110</f>
        <v>0</v>
      </c>
    </row>
    <row r="112" spans="1:12" ht="12.75" customHeight="1" x14ac:dyDescent="0.2">
      <c r="A112" s="716">
        <f>AUGUSTUS!B111</f>
        <v>42968</v>
      </c>
      <c r="B112" s="159">
        <f>AUGUSTUS!R111</f>
        <v>0</v>
      </c>
      <c r="C112" s="117">
        <f>AUGUSTUS!S111</f>
        <v>0</v>
      </c>
      <c r="D112" s="175">
        <f>AUGUSTUS!T111</f>
        <v>0</v>
      </c>
      <c r="E112" s="113">
        <f>AUGUSTUS!U111</f>
        <v>0</v>
      </c>
      <c r="F112" s="116">
        <f>AUGUSTUS!V111</f>
        <v>0</v>
      </c>
      <c r="G112" s="116">
        <f>AUGUSTUS!W111</f>
        <v>0</v>
      </c>
      <c r="H112" s="118">
        <f>AUGUSTUS!X111</f>
        <v>0</v>
      </c>
      <c r="I112" s="119">
        <f>AUGUSTUS!Y111</f>
        <v>0</v>
      </c>
      <c r="J112" s="221" t="b">
        <f>IF(LEFT(AUGUSTUS!L111,1)="V",AUGUSTUS!R111+AUGUSTUS!U111)</f>
        <v>0</v>
      </c>
      <c r="K112" s="239">
        <f>AUGUSTUS!Z111</f>
        <v>0</v>
      </c>
      <c r="L112" s="240">
        <f>AUGUSTUS!AB111</f>
        <v>0</v>
      </c>
    </row>
    <row r="113" spans="1:12" ht="12.75" customHeight="1" x14ac:dyDescent="0.2">
      <c r="A113" s="717"/>
      <c r="B113" s="160">
        <f>AUGUSTUS!R112</f>
        <v>0</v>
      </c>
      <c r="C113" s="124">
        <f>AUGUSTUS!S112</f>
        <v>0</v>
      </c>
      <c r="D113" s="176">
        <f>AUGUSTUS!T112</f>
        <v>0</v>
      </c>
      <c r="E113" s="120">
        <f>AUGUSTUS!U112</f>
        <v>0</v>
      </c>
      <c r="F113" s="123">
        <f>AUGUSTUS!V112</f>
        <v>0</v>
      </c>
      <c r="G113" s="123">
        <f>AUGUSTUS!W112</f>
        <v>0</v>
      </c>
      <c r="H113" s="125">
        <f>AUGUSTUS!X112</f>
        <v>0</v>
      </c>
      <c r="I113" s="126">
        <f>AUGUSTUS!Y112</f>
        <v>0</v>
      </c>
      <c r="J113" s="222" t="b">
        <f>IF(LEFT(AUGUSTUS!L112,1)="V",AUGUSTUS!R112+AUGUSTUS!U112)</f>
        <v>0</v>
      </c>
      <c r="K113" s="241">
        <f>AUGUSTUS!Z112</f>
        <v>0</v>
      </c>
      <c r="L113" s="242">
        <f>AUGUSTUS!AB112</f>
        <v>0</v>
      </c>
    </row>
    <row r="114" spans="1:12" ht="12.75" customHeight="1" x14ac:dyDescent="0.2">
      <c r="A114" s="717"/>
      <c r="B114" s="160">
        <f>AUGUSTUS!R113</f>
        <v>0</v>
      </c>
      <c r="C114" s="124">
        <f>AUGUSTUS!S113</f>
        <v>0</v>
      </c>
      <c r="D114" s="176">
        <f>AUGUSTUS!T113</f>
        <v>0</v>
      </c>
      <c r="E114" s="120">
        <f>AUGUSTUS!U113</f>
        <v>0</v>
      </c>
      <c r="F114" s="123">
        <f>AUGUSTUS!V113</f>
        <v>0</v>
      </c>
      <c r="G114" s="123">
        <f>AUGUSTUS!W113</f>
        <v>0</v>
      </c>
      <c r="H114" s="125">
        <f>AUGUSTUS!X113</f>
        <v>0</v>
      </c>
      <c r="I114" s="126">
        <f>AUGUSTUS!Y113</f>
        <v>0</v>
      </c>
      <c r="J114" s="222" t="b">
        <f>IF(LEFT(AUGUSTUS!L113,1)="V",AUGUSTUS!R113+AUGUSTUS!U113)</f>
        <v>0</v>
      </c>
      <c r="K114" s="241">
        <f>AUGUSTUS!Z113</f>
        <v>0</v>
      </c>
      <c r="L114" s="242">
        <f>AUGUSTUS!AB113</f>
        <v>0</v>
      </c>
    </row>
    <row r="115" spans="1:12" ht="12.75" customHeight="1" x14ac:dyDescent="0.2">
      <c r="A115" s="717"/>
      <c r="B115" s="160">
        <f>AUGUSTUS!R114</f>
        <v>0</v>
      </c>
      <c r="C115" s="124">
        <f>AUGUSTUS!S114</f>
        <v>0</v>
      </c>
      <c r="D115" s="176">
        <f>AUGUSTUS!T114</f>
        <v>0</v>
      </c>
      <c r="E115" s="120">
        <f>AUGUSTUS!U114</f>
        <v>0</v>
      </c>
      <c r="F115" s="123">
        <f>AUGUSTUS!V114</f>
        <v>0</v>
      </c>
      <c r="G115" s="123">
        <f>AUGUSTUS!W114</f>
        <v>0</v>
      </c>
      <c r="H115" s="125">
        <f>AUGUSTUS!X114</f>
        <v>0</v>
      </c>
      <c r="I115" s="126">
        <f>AUGUSTUS!Y114</f>
        <v>0</v>
      </c>
      <c r="J115" s="222" t="b">
        <f>IF(LEFT(AUGUSTUS!L114,1)="V",AUGUSTUS!R114+AUGUSTUS!U114)</f>
        <v>0</v>
      </c>
      <c r="K115" s="241">
        <f>AUGUSTUS!Z114</f>
        <v>0</v>
      </c>
      <c r="L115" s="242">
        <f>AUGUSTUS!AB114</f>
        <v>0</v>
      </c>
    </row>
    <row r="116" spans="1:12" ht="13.5" customHeight="1" thickBot="1" x14ac:dyDescent="0.25">
      <c r="A116" s="718"/>
      <c r="B116" s="161">
        <f>AUGUSTUS!R115</f>
        <v>0</v>
      </c>
      <c r="C116" s="131">
        <f>AUGUSTUS!S115</f>
        <v>0</v>
      </c>
      <c r="D116" s="178">
        <f>AUGUSTUS!T115</f>
        <v>0</v>
      </c>
      <c r="E116" s="127">
        <f>AUGUSTUS!U115</f>
        <v>0</v>
      </c>
      <c r="F116" s="130">
        <f>AUGUSTUS!V115</f>
        <v>0</v>
      </c>
      <c r="G116" s="130">
        <f>AUGUSTUS!W115</f>
        <v>0</v>
      </c>
      <c r="H116" s="132">
        <f>AUGUSTUS!X115</f>
        <v>0</v>
      </c>
      <c r="I116" s="133">
        <f>AUGUSTUS!Y115</f>
        <v>0</v>
      </c>
      <c r="J116" s="224" t="b">
        <f>IF(LEFT(AUGUSTUS!L115,1)="V",AUGUSTUS!R115+AUGUSTUS!U115)</f>
        <v>0</v>
      </c>
      <c r="K116" s="243">
        <f>AUGUSTUS!Z115</f>
        <v>0</v>
      </c>
      <c r="L116" s="244">
        <f>AUGUSTUS!AB115</f>
        <v>0</v>
      </c>
    </row>
    <row r="117" spans="1:12" ht="12.75" customHeight="1" x14ac:dyDescent="0.2">
      <c r="A117" s="716">
        <f>AUGUSTUS!B116</f>
        <v>42969</v>
      </c>
      <c r="B117" s="159">
        <f>AUGUSTUS!R116</f>
        <v>0</v>
      </c>
      <c r="C117" s="117">
        <f>AUGUSTUS!S116</f>
        <v>0</v>
      </c>
      <c r="D117" s="175">
        <f>AUGUSTUS!T116</f>
        <v>0</v>
      </c>
      <c r="E117" s="113">
        <f>AUGUSTUS!U116</f>
        <v>0</v>
      </c>
      <c r="F117" s="116">
        <f>AUGUSTUS!V116</f>
        <v>0</v>
      </c>
      <c r="G117" s="116">
        <f>AUGUSTUS!W116</f>
        <v>0</v>
      </c>
      <c r="H117" s="118">
        <f>AUGUSTUS!X116</f>
        <v>0</v>
      </c>
      <c r="I117" s="119">
        <f>AUGUSTUS!Y116</f>
        <v>0</v>
      </c>
      <c r="J117" s="225" t="b">
        <f>IF(LEFT(AUGUSTUS!L116,1)="V",AUGUSTUS!R116+AUGUSTUS!U116)</f>
        <v>0</v>
      </c>
      <c r="K117" s="247">
        <f>AUGUSTUS!Z116</f>
        <v>0</v>
      </c>
      <c r="L117" s="248">
        <f>AUGUSTUS!AB116</f>
        <v>0</v>
      </c>
    </row>
    <row r="118" spans="1:12" ht="12.75" customHeight="1" x14ac:dyDescent="0.2">
      <c r="A118" s="717"/>
      <c r="B118" s="160">
        <f>AUGUSTUS!R117</f>
        <v>0</v>
      </c>
      <c r="C118" s="124">
        <f>AUGUSTUS!S117</f>
        <v>0</v>
      </c>
      <c r="D118" s="176">
        <f>AUGUSTUS!T117</f>
        <v>0</v>
      </c>
      <c r="E118" s="120">
        <f>AUGUSTUS!U117</f>
        <v>0</v>
      </c>
      <c r="F118" s="123">
        <f>AUGUSTUS!V117</f>
        <v>0</v>
      </c>
      <c r="G118" s="123">
        <f>AUGUSTUS!W117</f>
        <v>0</v>
      </c>
      <c r="H118" s="125">
        <f>AUGUSTUS!X117</f>
        <v>0</v>
      </c>
      <c r="I118" s="126">
        <f>AUGUSTUS!Y117</f>
        <v>0</v>
      </c>
      <c r="J118" s="222" t="b">
        <f>IF(LEFT(AUGUSTUS!L117,1)="V",AUGUSTUS!R117+AUGUSTUS!U117)</f>
        <v>0</v>
      </c>
      <c r="K118" s="241">
        <f>AUGUSTUS!Z117</f>
        <v>0</v>
      </c>
      <c r="L118" s="242">
        <f>AUGUSTUS!AB117</f>
        <v>0</v>
      </c>
    </row>
    <row r="119" spans="1:12" ht="12.75" customHeight="1" x14ac:dyDescent="0.2">
      <c r="A119" s="717"/>
      <c r="B119" s="160">
        <f>AUGUSTUS!R118</f>
        <v>0</v>
      </c>
      <c r="C119" s="124">
        <f>AUGUSTUS!S118</f>
        <v>0</v>
      </c>
      <c r="D119" s="176">
        <f>AUGUSTUS!T118</f>
        <v>0</v>
      </c>
      <c r="E119" s="120">
        <f>AUGUSTUS!U118</f>
        <v>0</v>
      </c>
      <c r="F119" s="123">
        <f>AUGUSTUS!V118</f>
        <v>0</v>
      </c>
      <c r="G119" s="123">
        <f>AUGUSTUS!W118</f>
        <v>0</v>
      </c>
      <c r="H119" s="125">
        <f>AUGUSTUS!X118</f>
        <v>0</v>
      </c>
      <c r="I119" s="126">
        <f>AUGUSTUS!Y118</f>
        <v>0</v>
      </c>
      <c r="J119" s="222" t="b">
        <f>IF(LEFT(AUGUSTUS!L118,1)="V",AUGUSTUS!R118+AUGUSTUS!U118)</f>
        <v>0</v>
      </c>
      <c r="K119" s="241">
        <f>AUGUSTUS!Z118</f>
        <v>0</v>
      </c>
      <c r="L119" s="242">
        <f>AUGUSTUS!AB118</f>
        <v>0</v>
      </c>
    </row>
    <row r="120" spans="1:12" ht="12.75" customHeight="1" x14ac:dyDescent="0.2">
      <c r="A120" s="717"/>
      <c r="B120" s="160">
        <f>AUGUSTUS!R119</f>
        <v>0</v>
      </c>
      <c r="C120" s="124">
        <f>AUGUSTUS!S119</f>
        <v>0</v>
      </c>
      <c r="D120" s="176">
        <f>AUGUSTUS!T119</f>
        <v>0</v>
      </c>
      <c r="E120" s="120">
        <f>AUGUSTUS!U119</f>
        <v>0</v>
      </c>
      <c r="F120" s="123">
        <f>AUGUSTUS!V119</f>
        <v>0</v>
      </c>
      <c r="G120" s="123">
        <f>AUGUSTUS!W119</f>
        <v>0</v>
      </c>
      <c r="H120" s="125">
        <f>AUGUSTUS!X119</f>
        <v>0</v>
      </c>
      <c r="I120" s="126">
        <f>AUGUSTUS!Y119</f>
        <v>0</v>
      </c>
      <c r="J120" s="222" t="b">
        <f>IF(LEFT(AUGUSTUS!L119,1)="V",AUGUSTUS!R119+AUGUSTUS!U119)</f>
        <v>0</v>
      </c>
      <c r="K120" s="241">
        <f>AUGUSTUS!Z119</f>
        <v>0</v>
      </c>
      <c r="L120" s="242">
        <f>AUGUSTUS!AB119</f>
        <v>0</v>
      </c>
    </row>
    <row r="121" spans="1:12" ht="13.5" customHeight="1" thickBot="1" x14ac:dyDescent="0.25">
      <c r="A121" s="718"/>
      <c r="B121" s="161">
        <f>AUGUSTUS!R120</f>
        <v>0</v>
      </c>
      <c r="C121" s="131">
        <f>AUGUSTUS!S120</f>
        <v>0</v>
      </c>
      <c r="D121" s="178">
        <f>AUGUSTUS!T120</f>
        <v>0</v>
      </c>
      <c r="E121" s="127">
        <f>AUGUSTUS!U120</f>
        <v>0</v>
      </c>
      <c r="F121" s="130">
        <f>AUGUSTUS!V120</f>
        <v>0</v>
      </c>
      <c r="G121" s="130">
        <f>AUGUSTUS!W120</f>
        <v>0</v>
      </c>
      <c r="H121" s="132">
        <f>AUGUSTUS!X120</f>
        <v>0</v>
      </c>
      <c r="I121" s="133">
        <f>AUGUSTUS!Y120</f>
        <v>0</v>
      </c>
      <c r="J121" s="223" t="b">
        <f>IF(LEFT(AUGUSTUS!L120,1)="V",AUGUSTUS!R120+AUGUSTUS!U120)</f>
        <v>0</v>
      </c>
      <c r="K121" s="245">
        <f>AUGUSTUS!Z120</f>
        <v>0</v>
      </c>
      <c r="L121" s="246">
        <f>AUGUSTUS!AB120</f>
        <v>0</v>
      </c>
    </row>
    <row r="122" spans="1:12" ht="12.75" customHeight="1" x14ac:dyDescent="0.2">
      <c r="A122" s="716">
        <f>AUGUSTUS!B121</f>
        <v>42970</v>
      </c>
      <c r="B122" s="169">
        <f>AUGUSTUS!R121</f>
        <v>0</v>
      </c>
      <c r="C122" s="138">
        <f>AUGUSTUS!S121</f>
        <v>0</v>
      </c>
      <c r="D122" s="179">
        <f>AUGUSTUS!T121</f>
        <v>0</v>
      </c>
      <c r="E122" s="134">
        <f>AUGUSTUS!U121</f>
        <v>0</v>
      </c>
      <c r="F122" s="137">
        <f>AUGUSTUS!V121</f>
        <v>0</v>
      </c>
      <c r="G122" s="137">
        <f>AUGUSTUS!W121</f>
        <v>0</v>
      </c>
      <c r="H122" s="139">
        <f>AUGUSTUS!X121</f>
        <v>0</v>
      </c>
      <c r="I122" s="140">
        <f>AUGUSTUS!Y121</f>
        <v>0</v>
      </c>
      <c r="J122" s="221" t="b">
        <f>IF(LEFT(AUGUSTUS!L121,1)="V",AUGUSTUS!R121+AUGUSTUS!U121)</f>
        <v>0</v>
      </c>
      <c r="K122" s="239">
        <f>AUGUSTUS!Z121</f>
        <v>0</v>
      </c>
      <c r="L122" s="240">
        <f>AUGUSTUS!AB121</f>
        <v>0</v>
      </c>
    </row>
    <row r="123" spans="1:12" ht="12.75" customHeight="1" x14ac:dyDescent="0.2">
      <c r="A123" s="717"/>
      <c r="B123" s="160">
        <f>AUGUSTUS!R122</f>
        <v>0</v>
      </c>
      <c r="C123" s="124">
        <f>AUGUSTUS!S122</f>
        <v>0</v>
      </c>
      <c r="D123" s="176">
        <f>AUGUSTUS!T122</f>
        <v>0</v>
      </c>
      <c r="E123" s="120">
        <f>AUGUSTUS!U122</f>
        <v>0</v>
      </c>
      <c r="F123" s="123">
        <f>AUGUSTUS!V122</f>
        <v>0</v>
      </c>
      <c r="G123" s="123">
        <f>AUGUSTUS!W122</f>
        <v>0</v>
      </c>
      <c r="H123" s="125">
        <f>AUGUSTUS!X122</f>
        <v>0</v>
      </c>
      <c r="I123" s="126">
        <f>AUGUSTUS!Y122</f>
        <v>0</v>
      </c>
      <c r="J123" s="222" t="b">
        <f>IF(LEFT(AUGUSTUS!L122,1)="V",AUGUSTUS!R122+AUGUSTUS!U122)</f>
        <v>0</v>
      </c>
      <c r="K123" s="241">
        <f>AUGUSTUS!Z122</f>
        <v>0</v>
      </c>
      <c r="L123" s="242">
        <f>AUGUSTUS!AB122</f>
        <v>0</v>
      </c>
    </row>
    <row r="124" spans="1:12" ht="12.75" customHeight="1" x14ac:dyDescent="0.2">
      <c r="A124" s="717"/>
      <c r="B124" s="160">
        <f>AUGUSTUS!R123</f>
        <v>0</v>
      </c>
      <c r="C124" s="124">
        <f>AUGUSTUS!S123</f>
        <v>0</v>
      </c>
      <c r="D124" s="176">
        <f>AUGUSTUS!T123</f>
        <v>0</v>
      </c>
      <c r="E124" s="120">
        <f>AUGUSTUS!U123</f>
        <v>0</v>
      </c>
      <c r="F124" s="123">
        <f>AUGUSTUS!V123</f>
        <v>0</v>
      </c>
      <c r="G124" s="123">
        <f>AUGUSTUS!W123</f>
        <v>0</v>
      </c>
      <c r="H124" s="125">
        <f>AUGUSTUS!X123</f>
        <v>0</v>
      </c>
      <c r="I124" s="126">
        <f>AUGUSTUS!Y123</f>
        <v>0</v>
      </c>
      <c r="J124" s="222" t="b">
        <f>IF(LEFT(AUGUSTUS!L123,1)="V",AUGUSTUS!R123+AUGUSTUS!U123)</f>
        <v>0</v>
      </c>
      <c r="K124" s="241">
        <f>AUGUSTUS!Z123</f>
        <v>0</v>
      </c>
      <c r="L124" s="242">
        <f>AUGUSTUS!AB123</f>
        <v>0</v>
      </c>
    </row>
    <row r="125" spans="1:12" ht="12.75" customHeight="1" x14ac:dyDescent="0.2">
      <c r="A125" s="717"/>
      <c r="B125" s="160">
        <f>AUGUSTUS!R124</f>
        <v>0</v>
      </c>
      <c r="C125" s="124">
        <f>AUGUSTUS!S124</f>
        <v>0</v>
      </c>
      <c r="D125" s="176">
        <f>AUGUSTUS!T124</f>
        <v>0</v>
      </c>
      <c r="E125" s="120">
        <f>AUGUSTUS!U124</f>
        <v>0</v>
      </c>
      <c r="F125" s="123">
        <f>AUGUSTUS!V124</f>
        <v>0</v>
      </c>
      <c r="G125" s="123">
        <f>AUGUSTUS!W124</f>
        <v>0</v>
      </c>
      <c r="H125" s="125">
        <f>AUGUSTUS!X124</f>
        <v>0</v>
      </c>
      <c r="I125" s="126">
        <f>AUGUSTUS!Y124</f>
        <v>0</v>
      </c>
      <c r="J125" s="222" t="b">
        <f>IF(LEFT(AUGUSTUS!L124,1)="V",AUGUSTUS!R124+AUGUSTUS!U124)</f>
        <v>0</v>
      </c>
      <c r="K125" s="241">
        <f>AUGUSTUS!Z124</f>
        <v>0</v>
      </c>
      <c r="L125" s="242">
        <f>AUGUSTUS!AB124</f>
        <v>0</v>
      </c>
    </row>
    <row r="126" spans="1:12" ht="13.5" customHeight="1" thickBot="1" x14ac:dyDescent="0.25">
      <c r="A126" s="718"/>
      <c r="B126" s="168">
        <f>AUGUSTUS!R125</f>
        <v>0</v>
      </c>
      <c r="C126" s="145">
        <f>AUGUSTUS!S125</f>
        <v>0</v>
      </c>
      <c r="D126" s="177">
        <f>AUGUSTUS!T125</f>
        <v>0</v>
      </c>
      <c r="E126" s="141">
        <f>AUGUSTUS!U125</f>
        <v>0</v>
      </c>
      <c r="F126" s="144">
        <f>AUGUSTUS!V125</f>
        <v>0</v>
      </c>
      <c r="G126" s="144">
        <f>AUGUSTUS!W125</f>
        <v>0</v>
      </c>
      <c r="H126" s="146">
        <f>AUGUSTUS!X125</f>
        <v>0</v>
      </c>
      <c r="I126" s="147">
        <f>AUGUSTUS!Y125</f>
        <v>0</v>
      </c>
      <c r="J126" s="224" t="b">
        <f>IF(LEFT(AUGUSTUS!L125,1)="V",AUGUSTUS!R125+AUGUSTUS!U125)</f>
        <v>0</v>
      </c>
      <c r="K126" s="243">
        <f>AUGUSTUS!Z125</f>
        <v>0</v>
      </c>
      <c r="L126" s="244">
        <f>AUGUSTUS!AB125</f>
        <v>0</v>
      </c>
    </row>
    <row r="127" spans="1:12" ht="12.75" customHeight="1" x14ac:dyDescent="0.2">
      <c r="A127" s="716">
        <f>AUGUSTUS!B126</f>
        <v>42971</v>
      </c>
      <c r="B127" s="159">
        <f>AUGUSTUS!R126</f>
        <v>0</v>
      </c>
      <c r="C127" s="117">
        <f>AUGUSTUS!S126</f>
        <v>0</v>
      </c>
      <c r="D127" s="175">
        <f>AUGUSTUS!T126</f>
        <v>0</v>
      </c>
      <c r="E127" s="113">
        <f>AUGUSTUS!U126</f>
        <v>0</v>
      </c>
      <c r="F127" s="116">
        <f>AUGUSTUS!V126</f>
        <v>0</v>
      </c>
      <c r="G127" s="116">
        <f>AUGUSTUS!W126</f>
        <v>0</v>
      </c>
      <c r="H127" s="118">
        <f>AUGUSTUS!X126</f>
        <v>0</v>
      </c>
      <c r="I127" s="119">
        <f>AUGUSTUS!Y126</f>
        <v>0</v>
      </c>
      <c r="J127" s="225" t="b">
        <f>IF(LEFT(AUGUSTUS!L126,1)="V",AUGUSTUS!R126+AUGUSTUS!U126)</f>
        <v>0</v>
      </c>
      <c r="K127" s="247">
        <f>AUGUSTUS!Z126</f>
        <v>0</v>
      </c>
      <c r="L127" s="248">
        <f>AUGUSTUS!AB126</f>
        <v>0</v>
      </c>
    </row>
    <row r="128" spans="1:12" ht="12.75" customHeight="1" x14ac:dyDescent="0.2">
      <c r="A128" s="717"/>
      <c r="B128" s="160">
        <f>AUGUSTUS!R127</f>
        <v>0</v>
      </c>
      <c r="C128" s="124">
        <f>AUGUSTUS!S127</f>
        <v>0</v>
      </c>
      <c r="D128" s="176">
        <f>AUGUSTUS!T127</f>
        <v>0</v>
      </c>
      <c r="E128" s="120">
        <f>AUGUSTUS!U127</f>
        <v>0</v>
      </c>
      <c r="F128" s="123">
        <f>AUGUSTUS!V127</f>
        <v>0</v>
      </c>
      <c r="G128" s="123">
        <f>AUGUSTUS!W127</f>
        <v>0</v>
      </c>
      <c r="H128" s="125">
        <f>AUGUSTUS!X127</f>
        <v>0</v>
      </c>
      <c r="I128" s="126">
        <f>AUGUSTUS!Y127</f>
        <v>0</v>
      </c>
      <c r="J128" s="222" t="b">
        <f>IF(LEFT(AUGUSTUS!L127,1)="V",AUGUSTUS!R127+AUGUSTUS!U127)</f>
        <v>0</v>
      </c>
      <c r="K128" s="241">
        <f>AUGUSTUS!Z127</f>
        <v>0</v>
      </c>
      <c r="L128" s="242">
        <f>AUGUSTUS!AB127</f>
        <v>0</v>
      </c>
    </row>
    <row r="129" spans="1:12" ht="12.75" customHeight="1" x14ac:dyDescent="0.2">
      <c r="A129" s="717"/>
      <c r="B129" s="160">
        <f>AUGUSTUS!R128</f>
        <v>0</v>
      </c>
      <c r="C129" s="124">
        <f>AUGUSTUS!S128</f>
        <v>0</v>
      </c>
      <c r="D129" s="176">
        <f>AUGUSTUS!T128</f>
        <v>0</v>
      </c>
      <c r="E129" s="120">
        <f>AUGUSTUS!U128</f>
        <v>0</v>
      </c>
      <c r="F129" s="123">
        <f>AUGUSTUS!V128</f>
        <v>0</v>
      </c>
      <c r="G129" s="123">
        <f>AUGUSTUS!W128</f>
        <v>0</v>
      </c>
      <c r="H129" s="125">
        <f>AUGUSTUS!X128</f>
        <v>0</v>
      </c>
      <c r="I129" s="126">
        <f>AUGUSTUS!Y128</f>
        <v>0</v>
      </c>
      <c r="J129" s="222" t="b">
        <f>IF(LEFT(AUGUSTUS!L128,1)="V",AUGUSTUS!R128+AUGUSTUS!U128)</f>
        <v>0</v>
      </c>
      <c r="K129" s="241">
        <f>AUGUSTUS!Z128</f>
        <v>0</v>
      </c>
      <c r="L129" s="242">
        <f>AUGUSTUS!AB128</f>
        <v>0</v>
      </c>
    </row>
    <row r="130" spans="1:12" ht="12.75" customHeight="1" x14ac:dyDescent="0.2">
      <c r="A130" s="717"/>
      <c r="B130" s="160">
        <f>AUGUSTUS!R129</f>
        <v>0</v>
      </c>
      <c r="C130" s="124">
        <f>AUGUSTUS!S129</f>
        <v>0</v>
      </c>
      <c r="D130" s="176">
        <f>AUGUSTUS!T129</f>
        <v>0</v>
      </c>
      <c r="E130" s="120">
        <f>AUGUSTUS!U129</f>
        <v>0</v>
      </c>
      <c r="F130" s="123">
        <f>AUGUSTUS!V129</f>
        <v>0</v>
      </c>
      <c r="G130" s="123">
        <f>AUGUSTUS!W129</f>
        <v>0</v>
      </c>
      <c r="H130" s="125">
        <f>AUGUSTUS!X129</f>
        <v>0</v>
      </c>
      <c r="I130" s="126">
        <f>AUGUSTUS!Y129</f>
        <v>0</v>
      </c>
      <c r="J130" s="222" t="b">
        <f>IF(LEFT(AUGUSTUS!L129,1)="V",AUGUSTUS!R129+AUGUSTUS!U129)</f>
        <v>0</v>
      </c>
      <c r="K130" s="241">
        <f>AUGUSTUS!Z129</f>
        <v>0</v>
      </c>
      <c r="L130" s="242">
        <f>AUGUSTUS!AB129</f>
        <v>0</v>
      </c>
    </row>
    <row r="131" spans="1:12" ht="13.5" customHeight="1" thickBot="1" x14ac:dyDescent="0.25">
      <c r="A131" s="718"/>
      <c r="B131" s="161">
        <f>AUGUSTUS!R130</f>
        <v>0</v>
      </c>
      <c r="C131" s="131">
        <f>AUGUSTUS!S130</f>
        <v>0</v>
      </c>
      <c r="D131" s="178">
        <f>AUGUSTUS!T130</f>
        <v>0</v>
      </c>
      <c r="E131" s="127">
        <f>AUGUSTUS!U130</f>
        <v>0</v>
      </c>
      <c r="F131" s="130">
        <f>AUGUSTUS!V130</f>
        <v>0</v>
      </c>
      <c r="G131" s="130">
        <f>AUGUSTUS!W130</f>
        <v>0</v>
      </c>
      <c r="H131" s="132">
        <f>AUGUSTUS!X130</f>
        <v>0</v>
      </c>
      <c r="I131" s="133">
        <f>AUGUSTUS!Y130</f>
        <v>0</v>
      </c>
      <c r="J131" s="223" t="b">
        <f>IF(LEFT(AUGUSTUS!L130,1)="V",AUGUSTUS!R130+AUGUSTUS!U130)</f>
        <v>0</v>
      </c>
      <c r="K131" s="245">
        <f>AUGUSTUS!Z130</f>
        <v>0</v>
      </c>
      <c r="L131" s="246">
        <f>AUGUSTUS!AB130</f>
        <v>0</v>
      </c>
    </row>
    <row r="132" spans="1:12" ht="12.75" customHeight="1" x14ac:dyDescent="0.2">
      <c r="A132" s="716">
        <f>AUGUSTUS!B131</f>
        <v>42972</v>
      </c>
      <c r="B132" s="169">
        <f>AUGUSTUS!R131</f>
        <v>0</v>
      </c>
      <c r="C132" s="138">
        <f>AUGUSTUS!S131</f>
        <v>0</v>
      </c>
      <c r="D132" s="179">
        <f>AUGUSTUS!T131</f>
        <v>0</v>
      </c>
      <c r="E132" s="134">
        <f>AUGUSTUS!U131</f>
        <v>0</v>
      </c>
      <c r="F132" s="137">
        <f>AUGUSTUS!V131</f>
        <v>0</v>
      </c>
      <c r="G132" s="137">
        <f>AUGUSTUS!W131</f>
        <v>0</v>
      </c>
      <c r="H132" s="139">
        <f>AUGUSTUS!X131</f>
        <v>0</v>
      </c>
      <c r="I132" s="140">
        <f>AUGUSTUS!Y131</f>
        <v>0</v>
      </c>
      <c r="J132" s="221" t="b">
        <f>IF(LEFT(AUGUSTUS!L131,1)="V",AUGUSTUS!R131+AUGUSTUS!U131)</f>
        <v>0</v>
      </c>
      <c r="K132" s="239">
        <f>AUGUSTUS!Z131</f>
        <v>0</v>
      </c>
      <c r="L132" s="240">
        <f>AUGUSTUS!AB131</f>
        <v>0</v>
      </c>
    </row>
    <row r="133" spans="1:12" ht="12.75" customHeight="1" x14ac:dyDescent="0.2">
      <c r="A133" s="717"/>
      <c r="B133" s="160">
        <f>AUGUSTUS!R132</f>
        <v>0</v>
      </c>
      <c r="C133" s="124">
        <f>AUGUSTUS!S132</f>
        <v>0</v>
      </c>
      <c r="D133" s="176">
        <f>AUGUSTUS!T132</f>
        <v>0</v>
      </c>
      <c r="E133" s="120">
        <f>AUGUSTUS!U132</f>
        <v>0</v>
      </c>
      <c r="F133" s="123">
        <f>AUGUSTUS!V132</f>
        <v>0</v>
      </c>
      <c r="G133" s="123">
        <f>AUGUSTUS!W132</f>
        <v>0</v>
      </c>
      <c r="H133" s="125">
        <f>AUGUSTUS!X132</f>
        <v>0</v>
      </c>
      <c r="I133" s="126">
        <f>AUGUSTUS!Y132</f>
        <v>0</v>
      </c>
      <c r="J133" s="222" t="b">
        <f>IF(LEFT(AUGUSTUS!L132,1)="V",AUGUSTUS!R132+AUGUSTUS!U132)</f>
        <v>0</v>
      </c>
      <c r="K133" s="241">
        <f>AUGUSTUS!Z132</f>
        <v>0</v>
      </c>
      <c r="L133" s="242">
        <f>AUGUSTUS!AB132</f>
        <v>0</v>
      </c>
    </row>
    <row r="134" spans="1:12" ht="12.75" customHeight="1" x14ac:dyDescent="0.2">
      <c r="A134" s="717"/>
      <c r="B134" s="160">
        <f>AUGUSTUS!R133</f>
        <v>0</v>
      </c>
      <c r="C134" s="124">
        <f>AUGUSTUS!S133</f>
        <v>0</v>
      </c>
      <c r="D134" s="176">
        <f>AUGUSTUS!T133</f>
        <v>0</v>
      </c>
      <c r="E134" s="120">
        <f>AUGUSTUS!U133</f>
        <v>0</v>
      </c>
      <c r="F134" s="123">
        <f>AUGUSTUS!V133</f>
        <v>0</v>
      </c>
      <c r="G134" s="123">
        <f>AUGUSTUS!W133</f>
        <v>0</v>
      </c>
      <c r="H134" s="125">
        <f>AUGUSTUS!X133</f>
        <v>0</v>
      </c>
      <c r="I134" s="126">
        <f>AUGUSTUS!Y133</f>
        <v>0</v>
      </c>
      <c r="J134" s="222" t="b">
        <f>IF(LEFT(AUGUSTUS!L133,1)="V",AUGUSTUS!R133+AUGUSTUS!U133)</f>
        <v>0</v>
      </c>
      <c r="K134" s="241">
        <f>AUGUSTUS!Z133</f>
        <v>0</v>
      </c>
      <c r="L134" s="242">
        <f>AUGUSTUS!AB133</f>
        <v>0</v>
      </c>
    </row>
    <row r="135" spans="1:12" ht="12.75" customHeight="1" x14ac:dyDescent="0.2">
      <c r="A135" s="717"/>
      <c r="B135" s="160">
        <f>AUGUSTUS!R134</f>
        <v>0</v>
      </c>
      <c r="C135" s="124">
        <f>AUGUSTUS!S134</f>
        <v>0</v>
      </c>
      <c r="D135" s="176">
        <f>AUGUSTUS!T134</f>
        <v>0</v>
      </c>
      <c r="E135" s="120">
        <f>AUGUSTUS!U134</f>
        <v>0</v>
      </c>
      <c r="F135" s="123">
        <f>AUGUSTUS!V134</f>
        <v>0</v>
      </c>
      <c r="G135" s="123">
        <f>AUGUSTUS!W134</f>
        <v>0</v>
      </c>
      <c r="H135" s="125">
        <f>AUGUSTUS!X134</f>
        <v>0</v>
      </c>
      <c r="I135" s="126">
        <f>AUGUSTUS!Y134</f>
        <v>0</v>
      </c>
      <c r="J135" s="222" t="b">
        <f>IF(LEFT(AUGUSTUS!L134,1)="V",AUGUSTUS!R134+AUGUSTUS!U134)</f>
        <v>0</v>
      </c>
      <c r="K135" s="241">
        <f>AUGUSTUS!Z134</f>
        <v>0</v>
      </c>
      <c r="L135" s="242">
        <f>AUGUSTUS!AB134</f>
        <v>0</v>
      </c>
    </row>
    <row r="136" spans="1:12" ht="13.5" customHeight="1" thickBot="1" x14ac:dyDescent="0.25">
      <c r="A136" s="718"/>
      <c r="B136" s="168">
        <f>AUGUSTUS!R135</f>
        <v>0</v>
      </c>
      <c r="C136" s="145">
        <f>AUGUSTUS!S135</f>
        <v>0</v>
      </c>
      <c r="D136" s="177">
        <f>AUGUSTUS!T135</f>
        <v>0</v>
      </c>
      <c r="E136" s="141">
        <f>AUGUSTUS!U135</f>
        <v>0</v>
      </c>
      <c r="F136" s="144">
        <f>AUGUSTUS!V135</f>
        <v>0</v>
      </c>
      <c r="G136" s="144">
        <f>AUGUSTUS!W135</f>
        <v>0</v>
      </c>
      <c r="H136" s="146">
        <f>AUGUSTUS!X135</f>
        <v>0</v>
      </c>
      <c r="I136" s="147">
        <f>AUGUSTUS!Y135</f>
        <v>0</v>
      </c>
      <c r="J136" s="224" t="b">
        <f>IF(LEFT(AUGUSTUS!L135,1)="V",AUGUSTUS!R135+AUGUSTUS!U135)</f>
        <v>0</v>
      </c>
      <c r="K136" s="243">
        <f>AUGUSTUS!Z135</f>
        <v>0</v>
      </c>
      <c r="L136" s="244">
        <f>AUGUSTUS!AB135</f>
        <v>0</v>
      </c>
    </row>
    <row r="137" spans="1:12" ht="12.75" customHeight="1" x14ac:dyDescent="0.2">
      <c r="A137" s="716">
        <f>AUGUSTUS!B136</f>
        <v>42973</v>
      </c>
      <c r="B137" s="159">
        <f>AUGUSTUS!R136</f>
        <v>0</v>
      </c>
      <c r="C137" s="117">
        <f>AUGUSTUS!S136</f>
        <v>0</v>
      </c>
      <c r="D137" s="175">
        <f>AUGUSTUS!T136</f>
        <v>0</v>
      </c>
      <c r="E137" s="113">
        <f>AUGUSTUS!U136</f>
        <v>0</v>
      </c>
      <c r="F137" s="116">
        <f>AUGUSTUS!V136</f>
        <v>0</v>
      </c>
      <c r="G137" s="116">
        <f>AUGUSTUS!W136</f>
        <v>0</v>
      </c>
      <c r="H137" s="118">
        <f>AUGUSTUS!X136</f>
        <v>0</v>
      </c>
      <c r="I137" s="119">
        <f>AUGUSTUS!Y136</f>
        <v>0</v>
      </c>
      <c r="J137" s="221" t="b">
        <f>IF(LEFT(AUGUSTUS!L136,1)="V",AUGUSTUS!R136+AUGUSTUS!U136)</f>
        <v>0</v>
      </c>
      <c r="K137" s="239">
        <f>AUGUSTUS!Z136</f>
        <v>0</v>
      </c>
      <c r="L137" s="240">
        <f>AUGUSTUS!AB136</f>
        <v>0</v>
      </c>
    </row>
    <row r="138" spans="1:12" ht="12.75" customHeight="1" x14ac:dyDescent="0.2">
      <c r="A138" s="717"/>
      <c r="B138" s="160">
        <f>AUGUSTUS!R137</f>
        <v>0</v>
      </c>
      <c r="C138" s="124">
        <f>AUGUSTUS!S137</f>
        <v>0</v>
      </c>
      <c r="D138" s="176">
        <f>AUGUSTUS!T137</f>
        <v>0</v>
      </c>
      <c r="E138" s="120">
        <f>AUGUSTUS!U137</f>
        <v>0</v>
      </c>
      <c r="F138" s="123">
        <f>AUGUSTUS!V137</f>
        <v>0</v>
      </c>
      <c r="G138" s="123">
        <f>AUGUSTUS!W137</f>
        <v>0</v>
      </c>
      <c r="H138" s="125">
        <f>AUGUSTUS!X137</f>
        <v>0</v>
      </c>
      <c r="I138" s="126">
        <f>AUGUSTUS!Y137</f>
        <v>0</v>
      </c>
      <c r="J138" s="222" t="b">
        <f>IF(LEFT(AUGUSTUS!L137,1)="V",AUGUSTUS!R137+AUGUSTUS!U137)</f>
        <v>0</v>
      </c>
      <c r="K138" s="241">
        <f>AUGUSTUS!Z137</f>
        <v>0</v>
      </c>
      <c r="L138" s="242">
        <f>AUGUSTUS!AB137</f>
        <v>0</v>
      </c>
    </row>
    <row r="139" spans="1:12" ht="12.75" customHeight="1" x14ac:dyDescent="0.2">
      <c r="A139" s="717"/>
      <c r="B139" s="160">
        <f>AUGUSTUS!R138</f>
        <v>0</v>
      </c>
      <c r="C139" s="124">
        <f>AUGUSTUS!S138</f>
        <v>0</v>
      </c>
      <c r="D139" s="176">
        <f>AUGUSTUS!T138</f>
        <v>0</v>
      </c>
      <c r="E139" s="120">
        <f>AUGUSTUS!U138</f>
        <v>0</v>
      </c>
      <c r="F139" s="123">
        <f>AUGUSTUS!V138</f>
        <v>0</v>
      </c>
      <c r="G139" s="123">
        <f>AUGUSTUS!W138</f>
        <v>0</v>
      </c>
      <c r="H139" s="125">
        <f>AUGUSTUS!X138</f>
        <v>0</v>
      </c>
      <c r="I139" s="126">
        <f>AUGUSTUS!Y138</f>
        <v>0</v>
      </c>
      <c r="J139" s="222" t="b">
        <f>IF(LEFT(AUGUSTUS!L138,1)="V",AUGUSTUS!R138+AUGUSTUS!U138)</f>
        <v>0</v>
      </c>
      <c r="K139" s="241">
        <f>AUGUSTUS!Z138</f>
        <v>0</v>
      </c>
      <c r="L139" s="242">
        <f>AUGUSTUS!AB138</f>
        <v>0</v>
      </c>
    </row>
    <row r="140" spans="1:12" ht="12.75" customHeight="1" x14ac:dyDescent="0.2">
      <c r="A140" s="717"/>
      <c r="B140" s="160">
        <f>AUGUSTUS!R139</f>
        <v>0</v>
      </c>
      <c r="C140" s="124">
        <f>AUGUSTUS!S139</f>
        <v>0</v>
      </c>
      <c r="D140" s="176">
        <f>AUGUSTUS!T139</f>
        <v>0</v>
      </c>
      <c r="E140" s="120">
        <f>AUGUSTUS!U139</f>
        <v>0</v>
      </c>
      <c r="F140" s="123">
        <f>AUGUSTUS!V139</f>
        <v>0</v>
      </c>
      <c r="G140" s="123">
        <f>AUGUSTUS!W139</f>
        <v>0</v>
      </c>
      <c r="H140" s="125">
        <f>AUGUSTUS!X139</f>
        <v>0</v>
      </c>
      <c r="I140" s="126">
        <f>AUGUSTUS!Y139</f>
        <v>0</v>
      </c>
      <c r="J140" s="222" t="b">
        <f>IF(LEFT(AUGUSTUS!L139,1)="V",AUGUSTUS!R139+AUGUSTUS!U139)</f>
        <v>0</v>
      </c>
      <c r="K140" s="241">
        <f>AUGUSTUS!Z139</f>
        <v>0</v>
      </c>
      <c r="L140" s="242">
        <f>AUGUSTUS!AB139</f>
        <v>0</v>
      </c>
    </row>
    <row r="141" spans="1:12" ht="13.5" customHeight="1" thickBot="1" x14ac:dyDescent="0.25">
      <c r="A141" s="718"/>
      <c r="B141" s="161">
        <f>AUGUSTUS!R140</f>
        <v>0</v>
      </c>
      <c r="C141" s="131">
        <f>AUGUSTUS!S140</f>
        <v>0</v>
      </c>
      <c r="D141" s="178">
        <f>AUGUSTUS!T140</f>
        <v>0</v>
      </c>
      <c r="E141" s="127">
        <f>AUGUSTUS!U140</f>
        <v>0</v>
      </c>
      <c r="F141" s="130">
        <f>AUGUSTUS!V140</f>
        <v>0</v>
      </c>
      <c r="G141" s="130">
        <f>AUGUSTUS!W140</f>
        <v>0</v>
      </c>
      <c r="H141" s="132">
        <f>AUGUSTUS!X140</f>
        <v>0</v>
      </c>
      <c r="I141" s="133">
        <f>AUGUSTUS!Y140</f>
        <v>0</v>
      </c>
      <c r="J141" s="224" t="b">
        <f>IF(LEFT(AUGUSTUS!L140,1)="V",AUGUSTUS!R140+AUGUSTUS!U140)</f>
        <v>0</v>
      </c>
      <c r="K141" s="243">
        <f>AUGUSTUS!Z140</f>
        <v>0</v>
      </c>
      <c r="L141" s="244">
        <f>AUGUSTUS!AB140</f>
        <v>0</v>
      </c>
    </row>
    <row r="142" spans="1:12" ht="12.75" customHeight="1" x14ac:dyDescent="0.2">
      <c r="A142" s="716">
        <f>AUGUSTUS!B141</f>
        <v>42974</v>
      </c>
      <c r="B142" s="159">
        <f>AUGUSTUS!R141</f>
        <v>0</v>
      </c>
      <c r="C142" s="117">
        <f>AUGUSTUS!S141</f>
        <v>0</v>
      </c>
      <c r="D142" s="175">
        <f>AUGUSTUS!T141</f>
        <v>0</v>
      </c>
      <c r="E142" s="113">
        <f>AUGUSTUS!U141</f>
        <v>0</v>
      </c>
      <c r="F142" s="116">
        <f>AUGUSTUS!V141</f>
        <v>0</v>
      </c>
      <c r="G142" s="116">
        <f>AUGUSTUS!W141</f>
        <v>0</v>
      </c>
      <c r="H142" s="118">
        <f>AUGUSTUS!X141</f>
        <v>0</v>
      </c>
      <c r="I142" s="119">
        <f>AUGUSTUS!Y141</f>
        <v>0</v>
      </c>
      <c r="J142" s="221" t="b">
        <f>IF(LEFT(AUGUSTUS!L141,1)="V",AUGUSTUS!R141+AUGUSTUS!U141)</f>
        <v>0</v>
      </c>
      <c r="K142" s="239">
        <f>AUGUSTUS!Z141</f>
        <v>0</v>
      </c>
      <c r="L142" s="240">
        <f>AUGUSTUS!AB141</f>
        <v>0</v>
      </c>
    </row>
    <row r="143" spans="1:12" ht="12.75" customHeight="1" x14ac:dyDescent="0.2">
      <c r="A143" s="717"/>
      <c r="B143" s="160">
        <f>AUGUSTUS!R142</f>
        <v>0</v>
      </c>
      <c r="C143" s="124">
        <f>AUGUSTUS!S142</f>
        <v>0</v>
      </c>
      <c r="D143" s="176">
        <f>AUGUSTUS!T142</f>
        <v>0</v>
      </c>
      <c r="E143" s="120">
        <f>AUGUSTUS!U142</f>
        <v>0</v>
      </c>
      <c r="F143" s="123">
        <f>AUGUSTUS!V142</f>
        <v>0</v>
      </c>
      <c r="G143" s="123">
        <f>AUGUSTUS!W142</f>
        <v>0</v>
      </c>
      <c r="H143" s="125">
        <f>AUGUSTUS!X142</f>
        <v>0</v>
      </c>
      <c r="I143" s="126">
        <f>AUGUSTUS!Y142</f>
        <v>0</v>
      </c>
      <c r="J143" s="222" t="b">
        <f>IF(LEFT(AUGUSTUS!L142,1)="V",AUGUSTUS!R142+AUGUSTUS!U142)</f>
        <v>0</v>
      </c>
      <c r="K143" s="241">
        <f>AUGUSTUS!Z142</f>
        <v>0</v>
      </c>
      <c r="L143" s="242">
        <f>AUGUSTUS!AB142</f>
        <v>0</v>
      </c>
    </row>
    <row r="144" spans="1:12" ht="12.75" customHeight="1" x14ac:dyDescent="0.2">
      <c r="A144" s="717"/>
      <c r="B144" s="160">
        <f>AUGUSTUS!R143</f>
        <v>0</v>
      </c>
      <c r="C144" s="124">
        <f>AUGUSTUS!S143</f>
        <v>0</v>
      </c>
      <c r="D144" s="176">
        <f>AUGUSTUS!T143</f>
        <v>0</v>
      </c>
      <c r="E144" s="120">
        <f>AUGUSTUS!U143</f>
        <v>0</v>
      </c>
      <c r="F144" s="123">
        <f>AUGUSTUS!V143</f>
        <v>0</v>
      </c>
      <c r="G144" s="123">
        <f>AUGUSTUS!W143</f>
        <v>0</v>
      </c>
      <c r="H144" s="125">
        <f>AUGUSTUS!X143</f>
        <v>0</v>
      </c>
      <c r="I144" s="126">
        <f>AUGUSTUS!Y143</f>
        <v>0</v>
      </c>
      <c r="J144" s="222" t="b">
        <f>IF(LEFT(AUGUSTUS!L143,1)="V",AUGUSTUS!R143+AUGUSTUS!U143)</f>
        <v>0</v>
      </c>
      <c r="K144" s="241">
        <f>AUGUSTUS!Z143</f>
        <v>0</v>
      </c>
      <c r="L144" s="242">
        <f>AUGUSTUS!AB143</f>
        <v>0</v>
      </c>
    </row>
    <row r="145" spans="1:12" ht="12.75" customHeight="1" x14ac:dyDescent="0.2">
      <c r="A145" s="717"/>
      <c r="B145" s="160">
        <f>AUGUSTUS!R144</f>
        <v>0</v>
      </c>
      <c r="C145" s="124">
        <f>AUGUSTUS!S144</f>
        <v>0</v>
      </c>
      <c r="D145" s="176">
        <f>AUGUSTUS!T144</f>
        <v>0</v>
      </c>
      <c r="E145" s="120">
        <f>AUGUSTUS!U144</f>
        <v>0</v>
      </c>
      <c r="F145" s="123">
        <f>AUGUSTUS!V144</f>
        <v>0</v>
      </c>
      <c r="G145" s="123">
        <f>AUGUSTUS!W144</f>
        <v>0</v>
      </c>
      <c r="H145" s="125">
        <f>AUGUSTUS!X144</f>
        <v>0</v>
      </c>
      <c r="I145" s="126">
        <f>AUGUSTUS!Y144</f>
        <v>0</v>
      </c>
      <c r="J145" s="222" t="b">
        <f>IF(LEFT(AUGUSTUS!L144,1)="V",AUGUSTUS!R144+AUGUSTUS!U144)</f>
        <v>0</v>
      </c>
      <c r="K145" s="241">
        <f>AUGUSTUS!Z144</f>
        <v>0</v>
      </c>
      <c r="L145" s="242">
        <f>AUGUSTUS!AB144</f>
        <v>0</v>
      </c>
    </row>
    <row r="146" spans="1:12" ht="13.5" customHeight="1" thickBot="1" x14ac:dyDescent="0.25">
      <c r="A146" s="718"/>
      <c r="B146" s="161">
        <f>AUGUSTUS!R145</f>
        <v>0</v>
      </c>
      <c r="C146" s="131">
        <f>AUGUSTUS!S145</f>
        <v>0</v>
      </c>
      <c r="D146" s="178">
        <f>AUGUSTUS!T145</f>
        <v>0</v>
      </c>
      <c r="E146" s="127">
        <f>AUGUSTUS!U145</f>
        <v>0</v>
      </c>
      <c r="F146" s="130">
        <f>AUGUSTUS!V145</f>
        <v>0</v>
      </c>
      <c r="G146" s="130">
        <f>AUGUSTUS!W145</f>
        <v>0</v>
      </c>
      <c r="H146" s="132">
        <f>AUGUSTUS!X145</f>
        <v>0</v>
      </c>
      <c r="I146" s="133">
        <f>AUGUSTUS!Y145</f>
        <v>0</v>
      </c>
      <c r="J146" s="224" t="b">
        <f>IF(LEFT(AUGUSTUS!L145,1)="V",AUGUSTUS!R145+AUGUSTUS!U145)</f>
        <v>0</v>
      </c>
      <c r="K146" s="243">
        <f>AUGUSTUS!Z145</f>
        <v>0</v>
      </c>
      <c r="L146" s="244">
        <f>AUGUSTUS!AB145</f>
        <v>0</v>
      </c>
    </row>
    <row r="147" spans="1:12" ht="12.75" customHeight="1" x14ac:dyDescent="0.2">
      <c r="A147" s="716">
        <f>AUGUSTUS!B146</f>
        <v>42975</v>
      </c>
      <c r="B147" s="159">
        <f>AUGUSTUS!R146</f>
        <v>0</v>
      </c>
      <c r="C147" s="117">
        <f>AUGUSTUS!S146</f>
        <v>0</v>
      </c>
      <c r="D147" s="175">
        <f>AUGUSTUS!T146</f>
        <v>0</v>
      </c>
      <c r="E147" s="113">
        <f>AUGUSTUS!U146</f>
        <v>0</v>
      </c>
      <c r="F147" s="116">
        <f>AUGUSTUS!V146</f>
        <v>0</v>
      </c>
      <c r="G147" s="116">
        <f>AUGUSTUS!W146</f>
        <v>0</v>
      </c>
      <c r="H147" s="118">
        <f>AUGUSTUS!X146</f>
        <v>0</v>
      </c>
      <c r="I147" s="119">
        <f>AUGUSTUS!Y146</f>
        <v>0</v>
      </c>
      <c r="J147" s="221" t="b">
        <f>IF(LEFT(AUGUSTUS!L146,1)="V",AUGUSTUS!R146+AUGUSTUS!U146)</f>
        <v>0</v>
      </c>
      <c r="K147" s="239">
        <f>AUGUSTUS!Z146</f>
        <v>0</v>
      </c>
      <c r="L147" s="240">
        <f>AUGUSTUS!AB146</f>
        <v>0</v>
      </c>
    </row>
    <row r="148" spans="1:12" ht="12.75" customHeight="1" x14ac:dyDescent="0.2">
      <c r="A148" s="717"/>
      <c r="B148" s="160">
        <f>AUGUSTUS!R147</f>
        <v>0</v>
      </c>
      <c r="C148" s="124">
        <f>AUGUSTUS!S147</f>
        <v>0</v>
      </c>
      <c r="D148" s="176">
        <f>AUGUSTUS!T147</f>
        <v>0</v>
      </c>
      <c r="E148" s="120">
        <f>AUGUSTUS!U147</f>
        <v>0</v>
      </c>
      <c r="F148" s="123">
        <f>AUGUSTUS!V147</f>
        <v>0</v>
      </c>
      <c r="G148" s="123">
        <f>AUGUSTUS!W147</f>
        <v>0</v>
      </c>
      <c r="H148" s="125">
        <f>AUGUSTUS!X147</f>
        <v>0</v>
      </c>
      <c r="I148" s="126">
        <f>AUGUSTUS!Y147</f>
        <v>0</v>
      </c>
      <c r="J148" s="222" t="b">
        <f>IF(LEFT(AUGUSTUS!L147,1)="V",AUGUSTUS!R147+AUGUSTUS!U147)</f>
        <v>0</v>
      </c>
      <c r="K148" s="241">
        <f>AUGUSTUS!Z147</f>
        <v>0</v>
      </c>
      <c r="L148" s="242">
        <f>AUGUSTUS!AB147</f>
        <v>0</v>
      </c>
    </row>
    <row r="149" spans="1:12" ht="12.75" customHeight="1" x14ac:dyDescent="0.2">
      <c r="A149" s="717"/>
      <c r="B149" s="160">
        <f>AUGUSTUS!R148</f>
        <v>0</v>
      </c>
      <c r="C149" s="124">
        <f>AUGUSTUS!S148</f>
        <v>0</v>
      </c>
      <c r="D149" s="176">
        <f>AUGUSTUS!T148</f>
        <v>0</v>
      </c>
      <c r="E149" s="120">
        <f>AUGUSTUS!U148</f>
        <v>0</v>
      </c>
      <c r="F149" s="123">
        <f>AUGUSTUS!V148</f>
        <v>0</v>
      </c>
      <c r="G149" s="123">
        <f>AUGUSTUS!W148</f>
        <v>0</v>
      </c>
      <c r="H149" s="125">
        <f>AUGUSTUS!X148</f>
        <v>0</v>
      </c>
      <c r="I149" s="126">
        <f>AUGUSTUS!Y148</f>
        <v>0</v>
      </c>
      <c r="J149" s="222" t="b">
        <f>IF(LEFT(AUGUSTUS!L148,1)="V",AUGUSTUS!R148+AUGUSTUS!U148)</f>
        <v>0</v>
      </c>
      <c r="K149" s="241">
        <f>AUGUSTUS!Z148</f>
        <v>0</v>
      </c>
      <c r="L149" s="242">
        <f>AUGUSTUS!AB148</f>
        <v>0</v>
      </c>
    </row>
    <row r="150" spans="1:12" ht="12.75" customHeight="1" x14ac:dyDescent="0.2">
      <c r="A150" s="717"/>
      <c r="B150" s="160">
        <f>AUGUSTUS!R149</f>
        <v>0</v>
      </c>
      <c r="C150" s="124">
        <f>AUGUSTUS!S149</f>
        <v>0</v>
      </c>
      <c r="D150" s="176">
        <f>AUGUSTUS!T149</f>
        <v>0</v>
      </c>
      <c r="E150" s="120">
        <f>AUGUSTUS!U149</f>
        <v>0</v>
      </c>
      <c r="F150" s="123">
        <f>AUGUSTUS!V149</f>
        <v>0</v>
      </c>
      <c r="G150" s="123">
        <f>AUGUSTUS!W149</f>
        <v>0</v>
      </c>
      <c r="H150" s="125">
        <f>AUGUSTUS!X149</f>
        <v>0</v>
      </c>
      <c r="I150" s="126">
        <f>AUGUSTUS!Y149</f>
        <v>0</v>
      </c>
      <c r="J150" s="222" t="b">
        <f>IF(LEFT(AUGUSTUS!L149,1)="V",AUGUSTUS!R149+AUGUSTUS!U149)</f>
        <v>0</v>
      </c>
      <c r="K150" s="241">
        <f>AUGUSTUS!Z149</f>
        <v>0</v>
      </c>
      <c r="L150" s="242">
        <f>AUGUSTUS!AB149</f>
        <v>0</v>
      </c>
    </row>
    <row r="151" spans="1:12" ht="13.5" customHeight="1" thickBot="1" x14ac:dyDescent="0.25">
      <c r="A151" s="718"/>
      <c r="B151" s="161">
        <f>AUGUSTUS!R150</f>
        <v>0</v>
      </c>
      <c r="C151" s="131">
        <f>AUGUSTUS!S150</f>
        <v>0</v>
      </c>
      <c r="D151" s="178">
        <f>AUGUSTUS!T150</f>
        <v>0</v>
      </c>
      <c r="E151" s="127">
        <f>AUGUSTUS!U150</f>
        <v>0</v>
      </c>
      <c r="F151" s="130">
        <f>AUGUSTUS!V150</f>
        <v>0</v>
      </c>
      <c r="G151" s="130">
        <f>AUGUSTUS!W150</f>
        <v>0</v>
      </c>
      <c r="H151" s="132">
        <f>AUGUSTUS!X150</f>
        <v>0</v>
      </c>
      <c r="I151" s="133">
        <f>AUGUSTUS!Y150</f>
        <v>0</v>
      </c>
      <c r="J151" s="224" t="b">
        <f>IF(LEFT(AUGUSTUS!L150,1)="V",AUGUSTUS!R150+AUGUSTUS!U150)</f>
        <v>0</v>
      </c>
      <c r="K151" s="243">
        <f>AUGUSTUS!Z150</f>
        <v>0</v>
      </c>
      <c r="L151" s="244">
        <f>AUGUSTUS!AB150</f>
        <v>0</v>
      </c>
    </row>
    <row r="152" spans="1:12" ht="12.75" customHeight="1" x14ac:dyDescent="0.2">
      <c r="A152" s="716">
        <f>AUGUSTUS!B151</f>
        <v>42976</v>
      </c>
      <c r="B152" s="169">
        <f>AUGUSTUS!R151</f>
        <v>0</v>
      </c>
      <c r="C152" s="138">
        <f>AUGUSTUS!S151</f>
        <v>0</v>
      </c>
      <c r="D152" s="179">
        <f>AUGUSTUS!T151</f>
        <v>0</v>
      </c>
      <c r="E152" s="134">
        <f>AUGUSTUS!U151</f>
        <v>0</v>
      </c>
      <c r="F152" s="137">
        <f>AUGUSTUS!V151</f>
        <v>0</v>
      </c>
      <c r="G152" s="137">
        <f>AUGUSTUS!W151</f>
        <v>0</v>
      </c>
      <c r="H152" s="139">
        <f>AUGUSTUS!X151</f>
        <v>0</v>
      </c>
      <c r="I152" s="140">
        <f>AUGUSTUS!Y151</f>
        <v>0</v>
      </c>
      <c r="J152" s="221" t="b">
        <f>IF(LEFT(AUGUSTUS!L151,1)="V",AUGUSTUS!R151+AUGUSTUS!U151)</f>
        <v>0</v>
      </c>
      <c r="K152" s="239">
        <f>AUGUSTUS!Z151</f>
        <v>0</v>
      </c>
      <c r="L152" s="240">
        <f>AUGUSTUS!AB151</f>
        <v>0</v>
      </c>
    </row>
    <row r="153" spans="1:12" ht="12.75" customHeight="1" x14ac:dyDescent="0.2">
      <c r="A153" s="717"/>
      <c r="B153" s="160">
        <f>AUGUSTUS!R152</f>
        <v>0</v>
      </c>
      <c r="C153" s="124">
        <f>AUGUSTUS!S152</f>
        <v>0</v>
      </c>
      <c r="D153" s="176">
        <f>AUGUSTUS!T152</f>
        <v>0</v>
      </c>
      <c r="E153" s="120">
        <f>AUGUSTUS!U152</f>
        <v>0</v>
      </c>
      <c r="F153" s="123">
        <f>AUGUSTUS!V152</f>
        <v>0</v>
      </c>
      <c r="G153" s="123">
        <f>AUGUSTUS!W152</f>
        <v>0</v>
      </c>
      <c r="H153" s="125">
        <f>AUGUSTUS!X152</f>
        <v>0</v>
      </c>
      <c r="I153" s="126">
        <f>AUGUSTUS!Y152</f>
        <v>0</v>
      </c>
      <c r="J153" s="222" t="b">
        <f>IF(LEFT(AUGUSTUS!L152,1)="V",AUGUSTUS!R152+AUGUSTUS!U152)</f>
        <v>0</v>
      </c>
      <c r="K153" s="241">
        <f>AUGUSTUS!Z152</f>
        <v>0</v>
      </c>
      <c r="L153" s="242">
        <f>AUGUSTUS!AB152</f>
        <v>0</v>
      </c>
    </row>
    <row r="154" spans="1:12" ht="12.75" customHeight="1" x14ac:dyDescent="0.2">
      <c r="A154" s="717"/>
      <c r="B154" s="160">
        <f>AUGUSTUS!R153</f>
        <v>0</v>
      </c>
      <c r="C154" s="124">
        <f>AUGUSTUS!S153</f>
        <v>0</v>
      </c>
      <c r="D154" s="176">
        <f>AUGUSTUS!T153</f>
        <v>0</v>
      </c>
      <c r="E154" s="120">
        <f>AUGUSTUS!U153</f>
        <v>0</v>
      </c>
      <c r="F154" s="123">
        <f>AUGUSTUS!V153</f>
        <v>0</v>
      </c>
      <c r="G154" s="123">
        <f>AUGUSTUS!W153</f>
        <v>0</v>
      </c>
      <c r="H154" s="125">
        <f>AUGUSTUS!X153</f>
        <v>0</v>
      </c>
      <c r="I154" s="126">
        <f>AUGUSTUS!Y153</f>
        <v>0</v>
      </c>
      <c r="J154" s="222" t="b">
        <f>IF(LEFT(AUGUSTUS!L153,1)="V",AUGUSTUS!R153+AUGUSTUS!U153)</f>
        <v>0</v>
      </c>
      <c r="K154" s="241">
        <f>AUGUSTUS!Z153</f>
        <v>0</v>
      </c>
      <c r="L154" s="242">
        <f>AUGUSTUS!AB153</f>
        <v>0</v>
      </c>
    </row>
    <row r="155" spans="1:12" ht="12.75" customHeight="1" x14ac:dyDescent="0.2">
      <c r="A155" s="717"/>
      <c r="B155" s="160">
        <f>AUGUSTUS!R154</f>
        <v>0</v>
      </c>
      <c r="C155" s="124">
        <f>AUGUSTUS!S154</f>
        <v>0</v>
      </c>
      <c r="D155" s="176">
        <f>AUGUSTUS!T154</f>
        <v>0</v>
      </c>
      <c r="E155" s="120">
        <f>AUGUSTUS!U154</f>
        <v>0</v>
      </c>
      <c r="F155" s="123">
        <f>AUGUSTUS!V154</f>
        <v>0</v>
      </c>
      <c r="G155" s="123">
        <f>AUGUSTUS!W154</f>
        <v>0</v>
      </c>
      <c r="H155" s="125">
        <f>AUGUSTUS!X154</f>
        <v>0</v>
      </c>
      <c r="I155" s="126">
        <f>AUGUSTUS!Y154</f>
        <v>0</v>
      </c>
      <c r="J155" s="222" t="b">
        <f>IF(LEFT(AUGUSTUS!L154,1)="V",AUGUSTUS!R154+AUGUSTUS!U154)</f>
        <v>0</v>
      </c>
      <c r="K155" s="241">
        <f>AUGUSTUS!Z154</f>
        <v>0</v>
      </c>
      <c r="L155" s="242">
        <f>AUGUSTUS!AB154</f>
        <v>0</v>
      </c>
    </row>
    <row r="156" spans="1:12" ht="13.5" customHeight="1" thickBot="1" x14ac:dyDescent="0.25">
      <c r="A156" s="718"/>
      <c r="B156" s="168">
        <f>AUGUSTUS!R155</f>
        <v>0</v>
      </c>
      <c r="C156" s="145">
        <f>AUGUSTUS!S155</f>
        <v>0</v>
      </c>
      <c r="D156" s="177">
        <f>AUGUSTUS!T155</f>
        <v>0</v>
      </c>
      <c r="E156" s="141">
        <f>AUGUSTUS!U155</f>
        <v>0</v>
      </c>
      <c r="F156" s="144">
        <f>AUGUSTUS!V155</f>
        <v>0</v>
      </c>
      <c r="G156" s="144">
        <f>AUGUSTUS!W155</f>
        <v>0</v>
      </c>
      <c r="H156" s="146">
        <f>AUGUSTUS!X155</f>
        <v>0</v>
      </c>
      <c r="I156" s="147">
        <f>AUGUSTUS!Y155</f>
        <v>0</v>
      </c>
      <c r="J156" s="224" t="b">
        <f>IF(LEFT(AUGUSTUS!L155,1)="V",AUGUSTUS!R155+AUGUSTUS!U155)</f>
        <v>0</v>
      </c>
      <c r="K156" s="243">
        <f>AUGUSTUS!Z155</f>
        <v>0</v>
      </c>
      <c r="L156" s="244">
        <f>AUGUSTUS!AB155</f>
        <v>0</v>
      </c>
    </row>
    <row r="157" spans="1:12" ht="12.75" customHeight="1" x14ac:dyDescent="0.2">
      <c r="A157" s="716">
        <f>AUGUSTUS!B156</f>
        <v>42977</v>
      </c>
      <c r="B157" s="159">
        <f>AUGUSTUS!R156</f>
        <v>0</v>
      </c>
      <c r="C157" s="117">
        <f>AUGUSTUS!S156</f>
        <v>0</v>
      </c>
      <c r="D157" s="175">
        <f>AUGUSTUS!T156</f>
        <v>0</v>
      </c>
      <c r="E157" s="113">
        <f>AUGUSTUS!U156</f>
        <v>0</v>
      </c>
      <c r="F157" s="116">
        <f>AUGUSTUS!V156</f>
        <v>0</v>
      </c>
      <c r="G157" s="116">
        <f>AUGUSTUS!W156</f>
        <v>0</v>
      </c>
      <c r="H157" s="118">
        <f>AUGUSTUS!X156</f>
        <v>0</v>
      </c>
      <c r="I157" s="119">
        <f>AUGUSTUS!Y156</f>
        <v>0</v>
      </c>
      <c r="J157" s="225" t="b">
        <f>IF(LEFT(AUGUSTUS!L156,1)="V",AUGUSTUS!R156+AUGUSTUS!U156)</f>
        <v>0</v>
      </c>
      <c r="K157" s="247">
        <f>AUGUSTUS!Z156</f>
        <v>0</v>
      </c>
      <c r="L157" s="248">
        <f>AUGUSTUS!AB156</f>
        <v>0</v>
      </c>
    </row>
    <row r="158" spans="1:12" ht="12.75" customHeight="1" x14ac:dyDescent="0.2">
      <c r="A158" s="717"/>
      <c r="B158" s="160">
        <f>AUGUSTUS!R157</f>
        <v>0</v>
      </c>
      <c r="C158" s="124">
        <f>AUGUSTUS!S157</f>
        <v>0</v>
      </c>
      <c r="D158" s="176">
        <f>AUGUSTUS!T157</f>
        <v>0</v>
      </c>
      <c r="E158" s="120">
        <f>AUGUSTUS!U157</f>
        <v>0</v>
      </c>
      <c r="F158" s="123">
        <f>AUGUSTUS!V157</f>
        <v>0</v>
      </c>
      <c r="G158" s="123">
        <f>AUGUSTUS!W157</f>
        <v>0</v>
      </c>
      <c r="H158" s="125">
        <f>AUGUSTUS!X157</f>
        <v>0</v>
      </c>
      <c r="I158" s="126">
        <f>AUGUSTUS!Y157</f>
        <v>0</v>
      </c>
      <c r="J158" s="222" t="b">
        <f>IF(LEFT(AUGUSTUS!L157,1)="V",AUGUSTUS!R157+AUGUSTUS!U157)</f>
        <v>0</v>
      </c>
      <c r="K158" s="241">
        <f>AUGUSTUS!Z157</f>
        <v>0</v>
      </c>
      <c r="L158" s="242">
        <f>AUGUSTUS!AB157</f>
        <v>0</v>
      </c>
    </row>
    <row r="159" spans="1:12" ht="12.75" customHeight="1" x14ac:dyDescent="0.2">
      <c r="A159" s="717"/>
      <c r="B159" s="160">
        <f>AUGUSTUS!R158</f>
        <v>0</v>
      </c>
      <c r="C159" s="124">
        <f>AUGUSTUS!S158</f>
        <v>0</v>
      </c>
      <c r="D159" s="176">
        <f>AUGUSTUS!T158</f>
        <v>0</v>
      </c>
      <c r="E159" s="120">
        <f>AUGUSTUS!U158</f>
        <v>0</v>
      </c>
      <c r="F159" s="123">
        <f>AUGUSTUS!V158</f>
        <v>0</v>
      </c>
      <c r="G159" s="123">
        <f>AUGUSTUS!W158</f>
        <v>0</v>
      </c>
      <c r="H159" s="125">
        <f>AUGUSTUS!X158</f>
        <v>0</v>
      </c>
      <c r="I159" s="126">
        <f>AUGUSTUS!Y158</f>
        <v>0</v>
      </c>
      <c r="J159" s="222" t="b">
        <f>IF(LEFT(AUGUSTUS!L158,1)="V",AUGUSTUS!R158+AUGUSTUS!U158)</f>
        <v>0</v>
      </c>
      <c r="K159" s="241">
        <f>AUGUSTUS!Z158</f>
        <v>0</v>
      </c>
      <c r="L159" s="242">
        <f>AUGUSTUS!AB158</f>
        <v>0</v>
      </c>
    </row>
    <row r="160" spans="1:12" ht="12.75" customHeight="1" x14ac:dyDescent="0.2">
      <c r="A160" s="717"/>
      <c r="B160" s="160">
        <f>AUGUSTUS!R159</f>
        <v>0</v>
      </c>
      <c r="C160" s="124">
        <f>AUGUSTUS!S159</f>
        <v>0</v>
      </c>
      <c r="D160" s="176">
        <f>AUGUSTUS!T159</f>
        <v>0</v>
      </c>
      <c r="E160" s="120">
        <f>AUGUSTUS!U159</f>
        <v>0</v>
      </c>
      <c r="F160" s="123">
        <f>AUGUSTUS!V159</f>
        <v>0</v>
      </c>
      <c r="G160" s="123">
        <f>AUGUSTUS!W159</f>
        <v>0</v>
      </c>
      <c r="H160" s="125">
        <f>AUGUSTUS!X159</f>
        <v>0</v>
      </c>
      <c r="I160" s="126">
        <f>AUGUSTUS!Y159</f>
        <v>0</v>
      </c>
      <c r="J160" s="222" t="b">
        <f>IF(LEFT(AUGUSTUS!L159,1)="V",AUGUSTUS!R159+AUGUSTUS!U159)</f>
        <v>0</v>
      </c>
      <c r="K160" s="241">
        <f>AUGUSTUS!Z159</f>
        <v>0</v>
      </c>
      <c r="L160" s="242">
        <f>AUGUSTUS!AB159</f>
        <v>0</v>
      </c>
    </row>
    <row r="161" spans="1:12" ht="13.5" customHeight="1" thickBot="1" x14ac:dyDescent="0.25">
      <c r="A161" s="718"/>
      <c r="B161" s="161">
        <f>AUGUSTUS!R160</f>
        <v>0</v>
      </c>
      <c r="C161" s="131">
        <f>AUGUSTUS!S160</f>
        <v>0</v>
      </c>
      <c r="D161" s="178">
        <f>AUGUSTUS!T160</f>
        <v>0</v>
      </c>
      <c r="E161" s="127">
        <f>AUGUSTUS!U160</f>
        <v>0</v>
      </c>
      <c r="F161" s="130">
        <f>AUGUSTUS!V160</f>
        <v>0</v>
      </c>
      <c r="G161" s="130">
        <f>AUGUSTUS!W160</f>
        <v>0</v>
      </c>
      <c r="H161" s="132">
        <f>AUGUSTUS!X160</f>
        <v>0</v>
      </c>
      <c r="I161" s="133">
        <f>AUGUSTUS!Y160</f>
        <v>0</v>
      </c>
      <c r="J161" s="224" t="b">
        <f>IF(LEFT(AUGUSTUS!L160,1)="V",AUGUSTUS!R160+AUGUSTUS!U160)</f>
        <v>0</v>
      </c>
      <c r="K161" s="243">
        <f>AUGUSTUS!Z160</f>
        <v>0</v>
      </c>
      <c r="L161" s="244">
        <f>AUGUSTUS!AB160</f>
        <v>0</v>
      </c>
    </row>
    <row r="162" spans="1:12" ht="13.5" thickBot="1" x14ac:dyDescent="0.25">
      <c r="A162" s="148"/>
      <c r="B162" s="233">
        <f>SUM(B$7:B$161)</f>
        <v>0</v>
      </c>
      <c r="C162" s="233">
        <f t="shared" ref="C162:L162" si="0">SUM(C$7:C$161)</f>
        <v>0</v>
      </c>
      <c r="D162" s="233">
        <f t="shared" si="0"/>
        <v>0</v>
      </c>
      <c r="E162" s="233">
        <f t="shared" si="0"/>
        <v>0</v>
      </c>
      <c r="F162" s="233">
        <f t="shared" si="0"/>
        <v>0</v>
      </c>
      <c r="G162" s="233">
        <f t="shared" si="0"/>
        <v>0</v>
      </c>
      <c r="H162" s="233">
        <f t="shared" si="0"/>
        <v>0</v>
      </c>
      <c r="I162" s="233">
        <f t="shared" si="0"/>
        <v>0</v>
      </c>
      <c r="J162" s="233">
        <f t="shared" si="0"/>
        <v>0</v>
      </c>
      <c r="K162" s="233">
        <f t="shared" si="0"/>
        <v>0</v>
      </c>
      <c r="L162" s="233">
        <f t="shared" si="0"/>
        <v>0</v>
      </c>
    </row>
    <row r="163" spans="1:12" x14ac:dyDescent="0.2">
      <c r="A163" s="148"/>
      <c r="B163" s="320" t="s">
        <v>75</v>
      </c>
      <c r="C163" s="364" t="s">
        <v>92</v>
      </c>
      <c r="D163" s="318" t="s">
        <v>78</v>
      </c>
      <c r="E163" s="320" t="s">
        <v>75</v>
      </c>
      <c r="F163" s="364" t="s">
        <v>92</v>
      </c>
      <c r="H163" s="323" t="s">
        <v>72</v>
      </c>
      <c r="I163" s="323" t="s">
        <v>78</v>
      </c>
      <c r="J163" s="318" t="s">
        <v>84</v>
      </c>
      <c r="K163" s="323" t="s">
        <v>85</v>
      </c>
      <c r="L163" s="326" t="s">
        <v>86</v>
      </c>
    </row>
    <row r="164" spans="1:12" x14ac:dyDescent="0.2">
      <c r="A164" s="148"/>
      <c r="B164" s="154" t="s">
        <v>76</v>
      </c>
      <c r="C164" s="363" t="s">
        <v>93</v>
      </c>
      <c r="E164" s="154" t="s">
        <v>77</v>
      </c>
      <c r="F164" s="363" t="s">
        <v>93</v>
      </c>
    </row>
    <row r="165" spans="1:12" x14ac:dyDescent="0.2">
      <c r="A165" s="148"/>
      <c r="K165" s="204">
        <f>K162+L162</f>
        <v>0</v>
      </c>
      <c r="L165" s="150" t="s">
        <v>87</v>
      </c>
    </row>
    <row r="167" spans="1:12" x14ac:dyDescent="0.2">
      <c r="A167" s="255" t="s">
        <v>89</v>
      </c>
      <c r="B167" s="256"/>
      <c r="C167" s="256"/>
      <c r="D167" s="256"/>
      <c r="E167" s="257"/>
    </row>
    <row r="168" spans="1:12" x14ac:dyDescent="0.2">
      <c r="A168" s="258" t="s">
        <v>90</v>
      </c>
      <c r="B168" s="697"/>
      <c r="C168" s="720"/>
      <c r="D168" s="720"/>
      <c r="E168" s="721"/>
    </row>
    <row r="169" spans="1:12" x14ac:dyDescent="0.2">
      <c r="A169" s="258"/>
      <c r="B169" s="259"/>
      <c r="C169" s="259"/>
      <c r="D169" s="259"/>
      <c r="E169" s="260"/>
    </row>
    <row r="170" spans="1:12" x14ac:dyDescent="0.2">
      <c r="A170" s="258"/>
      <c r="B170" s="261"/>
      <c r="C170" s="261"/>
      <c r="D170" s="261"/>
      <c r="E170" s="262"/>
    </row>
    <row r="171" spans="1:12" x14ac:dyDescent="0.2">
      <c r="A171" s="258"/>
      <c r="B171" s="261"/>
      <c r="C171" s="261"/>
      <c r="D171" s="261"/>
      <c r="E171" s="262"/>
    </row>
    <row r="172" spans="1:12" x14ac:dyDescent="0.2">
      <c r="A172" s="76"/>
      <c r="B172" s="77"/>
      <c r="C172" s="77"/>
      <c r="D172" s="77"/>
      <c r="E172" s="263"/>
    </row>
  </sheetData>
  <sheetProtection selectLockedCells="1"/>
  <mergeCells count="37">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B168:E168"/>
    <mergeCell ref="E5:I5"/>
    <mergeCell ref="K5:L5"/>
    <mergeCell ref="I2:K2"/>
    <mergeCell ref="I3:K3"/>
    <mergeCell ref="B5:D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Blad22"/>
  <dimension ref="A1:X167"/>
  <sheetViews>
    <sheetView showZeros="0" workbookViewId="0">
      <selection activeCell="A7" sqref="A7:A156"/>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04" t="s">
        <v>16</v>
      </c>
      <c r="C5" s="705"/>
      <c r="D5" s="706"/>
      <c r="E5" s="708" t="s">
        <v>17</v>
      </c>
      <c r="F5" s="708"/>
      <c r="G5" s="708"/>
      <c r="H5" s="708"/>
      <c r="I5" s="709"/>
      <c r="J5" s="352"/>
      <c r="K5" s="695" t="s">
        <v>83</v>
      </c>
      <c r="L5" s="696"/>
    </row>
    <row r="6" spans="1:24" ht="77.25" customHeight="1" thickBot="1" x14ac:dyDescent="0.25">
      <c r="A6" s="62" t="s">
        <v>3</v>
      </c>
      <c r="B6" s="353" t="s">
        <v>9</v>
      </c>
      <c r="C6" s="354" t="s">
        <v>73</v>
      </c>
      <c r="D6" s="355" t="s">
        <v>10</v>
      </c>
      <c r="E6" s="342" t="s">
        <v>9</v>
      </c>
      <c r="F6" s="253" t="s">
        <v>73</v>
      </c>
      <c r="G6" s="253" t="s">
        <v>71</v>
      </c>
      <c r="H6" s="253" t="s">
        <v>70</v>
      </c>
      <c r="I6" s="253" t="s">
        <v>10</v>
      </c>
      <c r="J6" s="220" t="s">
        <v>82</v>
      </c>
      <c r="K6" s="317" t="s">
        <v>81</v>
      </c>
      <c r="L6" s="316" t="s">
        <v>80</v>
      </c>
    </row>
    <row r="7" spans="1:24" ht="12.75" customHeight="1" x14ac:dyDescent="0.2">
      <c r="A7" s="716">
        <f>SEPTEMBER!B6</f>
        <v>42978</v>
      </c>
      <c r="B7" s="159">
        <f>SEPTEMBER!R6</f>
        <v>0</v>
      </c>
      <c r="C7" s="117">
        <f>SEPTEMBER!S6</f>
        <v>0</v>
      </c>
      <c r="D7" s="175">
        <f>SEPTEMBER!T6</f>
        <v>0</v>
      </c>
      <c r="E7" s="113">
        <f>SEPTEMBER!U6</f>
        <v>0</v>
      </c>
      <c r="F7" s="116">
        <f>SEPTEMBER!V6</f>
        <v>0</v>
      </c>
      <c r="G7" s="116">
        <f>SEPTEMBER!W6</f>
        <v>0</v>
      </c>
      <c r="H7" s="118">
        <f>SEPTEMBER!X6</f>
        <v>0</v>
      </c>
      <c r="I7" s="119">
        <f>SEPTEMBER!Y6</f>
        <v>0</v>
      </c>
      <c r="J7" s="221" t="b">
        <f>IF(LEFT(SEPTEMBER!L6,1)="V",SEPTEMBER!R6+SEPTEMBER!U6)</f>
        <v>0</v>
      </c>
      <c r="K7" s="239">
        <f>SEPTEMBER!Z6</f>
        <v>0</v>
      </c>
      <c r="L7" s="240">
        <f>SEPTEMBER!AB6</f>
        <v>0</v>
      </c>
    </row>
    <row r="8" spans="1:24" ht="12.75" customHeight="1" x14ac:dyDescent="0.2">
      <c r="A8" s="717"/>
      <c r="B8" s="160">
        <f>SEPTEMBER!R7</f>
        <v>0</v>
      </c>
      <c r="C8" s="124">
        <f>SEPTEMBER!S7</f>
        <v>0</v>
      </c>
      <c r="D8" s="176">
        <f>SEPTEMBER!T7</f>
        <v>0</v>
      </c>
      <c r="E8" s="120">
        <f>SEPTEMBER!U7</f>
        <v>0</v>
      </c>
      <c r="F8" s="123">
        <f>SEPTEMBER!V7</f>
        <v>0</v>
      </c>
      <c r="G8" s="123">
        <f>SEPTEMBER!W7</f>
        <v>0</v>
      </c>
      <c r="H8" s="125">
        <f>SEPTEMBER!X7</f>
        <v>0</v>
      </c>
      <c r="I8" s="126">
        <f>SEPTEMBER!Y7</f>
        <v>0</v>
      </c>
      <c r="J8" s="222" t="b">
        <f>IF(LEFT(SEPTEMBER!L7,1)="V",SEPTEMBER!R7+SEPTEMBER!U7)</f>
        <v>0</v>
      </c>
      <c r="K8" s="241">
        <f>SEPTEMBER!Z7</f>
        <v>0</v>
      </c>
      <c r="L8" s="242">
        <f>SEPTEMBER!AB7</f>
        <v>0</v>
      </c>
    </row>
    <row r="9" spans="1:24" ht="12.75" customHeight="1" x14ac:dyDescent="0.2">
      <c r="A9" s="717"/>
      <c r="B9" s="160">
        <f>SEPTEMBER!R8</f>
        <v>0</v>
      </c>
      <c r="C9" s="124">
        <f>SEPTEMBER!S8</f>
        <v>0</v>
      </c>
      <c r="D9" s="176">
        <f>SEPTEMBER!T8</f>
        <v>0</v>
      </c>
      <c r="E9" s="120">
        <f>SEPTEMBER!U8</f>
        <v>0</v>
      </c>
      <c r="F9" s="123">
        <f>SEPTEMBER!V8</f>
        <v>0</v>
      </c>
      <c r="G9" s="123">
        <f>SEPTEMBER!W8</f>
        <v>0</v>
      </c>
      <c r="H9" s="125">
        <f>SEPTEMBER!X8</f>
        <v>0</v>
      </c>
      <c r="I9" s="126">
        <f>SEPTEMBER!Y8</f>
        <v>0</v>
      </c>
      <c r="J9" s="222" t="b">
        <f>IF(LEFT(SEPTEMBER!L8,1)="V",SEPTEMBER!R8+SEPTEMBER!U8)</f>
        <v>0</v>
      </c>
      <c r="K9" s="241">
        <f>SEPTEMBER!Z8</f>
        <v>0</v>
      </c>
      <c r="L9" s="242">
        <f>SEPTEMBER!AB8</f>
        <v>0</v>
      </c>
    </row>
    <row r="10" spans="1:24" ht="12.75" customHeight="1" x14ac:dyDescent="0.2">
      <c r="A10" s="717"/>
      <c r="B10" s="160">
        <f>SEPTEMBER!R9</f>
        <v>0</v>
      </c>
      <c r="C10" s="124">
        <f>SEPTEMBER!S9</f>
        <v>0</v>
      </c>
      <c r="D10" s="176">
        <f>SEPTEMBER!T9</f>
        <v>0</v>
      </c>
      <c r="E10" s="120">
        <f>SEPTEMBER!U9</f>
        <v>0</v>
      </c>
      <c r="F10" s="123">
        <f>SEPTEMBER!V9</f>
        <v>0</v>
      </c>
      <c r="G10" s="123">
        <f>SEPTEMBER!W9</f>
        <v>0</v>
      </c>
      <c r="H10" s="125">
        <f>SEPTEMBER!X9</f>
        <v>0</v>
      </c>
      <c r="I10" s="126">
        <f>SEPTEMBER!Y9</f>
        <v>0</v>
      </c>
      <c r="J10" s="222" t="b">
        <f>IF(LEFT(SEPTEMBER!L9,1)="V",SEPTEMBER!R9+SEPTEMBER!U9)</f>
        <v>0</v>
      </c>
      <c r="K10" s="241">
        <f>SEPTEMBER!Z9</f>
        <v>0</v>
      </c>
      <c r="L10" s="242">
        <f>SEPTEMBER!AB9</f>
        <v>0</v>
      </c>
    </row>
    <row r="11" spans="1:24" ht="13.5" customHeight="1" thickBot="1" x14ac:dyDescent="0.25">
      <c r="A11" s="718"/>
      <c r="B11" s="168">
        <f>SEPTEMBER!R10</f>
        <v>0</v>
      </c>
      <c r="C11" s="145">
        <f>SEPTEMBER!S10</f>
        <v>0</v>
      </c>
      <c r="D11" s="177">
        <f>SEPTEMBER!T10</f>
        <v>0</v>
      </c>
      <c r="E11" s="141">
        <f>SEPTEMBER!U10</f>
        <v>0</v>
      </c>
      <c r="F11" s="144">
        <f>SEPTEMBER!V10</f>
        <v>0</v>
      </c>
      <c r="G11" s="144">
        <f>SEPTEMBER!W10</f>
        <v>0</v>
      </c>
      <c r="H11" s="146">
        <f>SEPTEMBER!X10</f>
        <v>0</v>
      </c>
      <c r="I11" s="147">
        <f>SEPTEMBER!Y10</f>
        <v>0</v>
      </c>
      <c r="J11" s="223" t="b">
        <f>IF(LEFT(SEPTEMBER!L10,1)="V",SEPTEMBER!R10+SEPTEMBER!U10)</f>
        <v>0</v>
      </c>
      <c r="K11" s="243">
        <f>SEPTEMBER!Z10</f>
        <v>0</v>
      </c>
      <c r="L11" s="244">
        <f>SEPTEMBER!AB10</f>
        <v>0</v>
      </c>
    </row>
    <row r="12" spans="1:24" ht="12.75" customHeight="1" x14ac:dyDescent="0.2">
      <c r="A12" s="716">
        <f>SEPTEMBER!B11</f>
        <v>42979</v>
      </c>
      <c r="B12" s="159">
        <f>SEPTEMBER!R11</f>
        <v>0</v>
      </c>
      <c r="C12" s="117">
        <f>SEPTEMBER!S11</f>
        <v>0</v>
      </c>
      <c r="D12" s="175">
        <f>SEPTEMBER!T11</f>
        <v>0</v>
      </c>
      <c r="E12" s="113">
        <f>SEPTEMBER!U11</f>
        <v>0</v>
      </c>
      <c r="F12" s="116">
        <f>SEPTEMBER!V11</f>
        <v>0</v>
      </c>
      <c r="G12" s="116">
        <f>SEPTEMBER!W11</f>
        <v>0</v>
      </c>
      <c r="H12" s="118">
        <f>SEPTEMBER!X11</f>
        <v>0</v>
      </c>
      <c r="I12" s="119">
        <f>SEPTEMBER!Y11</f>
        <v>0</v>
      </c>
      <c r="J12" s="221" t="b">
        <f>IF(LEFT(SEPTEMBER!L11,1)="V",SEPTEMBER!R11+SEPTEMBER!U11)</f>
        <v>0</v>
      </c>
      <c r="K12" s="247">
        <f>SEPTEMBER!Z11</f>
        <v>0</v>
      </c>
      <c r="L12" s="248">
        <f>SEPTEMBER!AB11</f>
        <v>0</v>
      </c>
    </row>
    <row r="13" spans="1:24" ht="12.75" customHeight="1" x14ac:dyDescent="0.2">
      <c r="A13" s="717"/>
      <c r="B13" s="160">
        <f>SEPTEMBER!R12</f>
        <v>0</v>
      </c>
      <c r="C13" s="124">
        <f>SEPTEMBER!S12</f>
        <v>0</v>
      </c>
      <c r="D13" s="176">
        <f>SEPTEMBER!T12</f>
        <v>0</v>
      </c>
      <c r="E13" s="120">
        <f>SEPTEMBER!U12</f>
        <v>0</v>
      </c>
      <c r="F13" s="123">
        <f>SEPTEMBER!V12</f>
        <v>0</v>
      </c>
      <c r="G13" s="123">
        <f>SEPTEMBER!W12</f>
        <v>0</v>
      </c>
      <c r="H13" s="125">
        <f>SEPTEMBER!X12</f>
        <v>0</v>
      </c>
      <c r="I13" s="126">
        <f>SEPTEMBER!Y12</f>
        <v>0</v>
      </c>
      <c r="J13" s="222" t="b">
        <f>IF(LEFT(SEPTEMBER!L12,1)="V",SEPTEMBER!R12+SEPTEMBER!U12)</f>
        <v>0</v>
      </c>
      <c r="K13" s="241">
        <f>SEPTEMBER!Z12</f>
        <v>0</v>
      </c>
      <c r="L13" s="242">
        <f>SEPTEMBER!AB12</f>
        <v>0</v>
      </c>
    </row>
    <row r="14" spans="1:24" ht="12.75" customHeight="1" x14ac:dyDescent="0.2">
      <c r="A14" s="717"/>
      <c r="B14" s="160">
        <f>SEPTEMBER!R13</f>
        <v>0</v>
      </c>
      <c r="C14" s="124">
        <f>SEPTEMBER!S13</f>
        <v>0</v>
      </c>
      <c r="D14" s="176">
        <f>SEPTEMBER!T13</f>
        <v>0</v>
      </c>
      <c r="E14" s="120">
        <f>SEPTEMBER!U13</f>
        <v>0</v>
      </c>
      <c r="F14" s="123">
        <f>SEPTEMBER!V13</f>
        <v>0</v>
      </c>
      <c r="G14" s="123">
        <f>SEPTEMBER!W13</f>
        <v>0</v>
      </c>
      <c r="H14" s="125">
        <f>SEPTEMBER!X13</f>
        <v>0</v>
      </c>
      <c r="I14" s="126">
        <f>SEPTEMBER!Y13</f>
        <v>0</v>
      </c>
      <c r="J14" s="222" t="b">
        <f>IF(LEFT(SEPTEMBER!L13,1)="V",SEPTEMBER!R13+SEPTEMBER!U13)</f>
        <v>0</v>
      </c>
      <c r="K14" s="241">
        <f>SEPTEMBER!Z13</f>
        <v>0</v>
      </c>
      <c r="L14" s="242">
        <f>SEPTEMBER!AB13</f>
        <v>0</v>
      </c>
    </row>
    <row r="15" spans="1:24" ht="12.75" customHeight="1" x14ac:dyDescent="0.2">
      <c r="A15" s="717"/>
      <c r="B15" s="160">
        <f>SEPTEMBER!R14</f>
        <v>0</v>
      </c>
      <c r="C15" s="124">
        <f>SEPTEMBER!S14</f>
        <v>0</v>
      </c>
      <c r="D15" s="176">
        <f>SEPTEMBER!T14</f>
        <v>0</v>
      </c>
      <c r="E15" s="120">
        <f>SEPTEMBER!U14</f>
        <v>0</v>
      </c>
      <c r="F15" s="123">
        <f>SEPTEMBER!V14</f>
        <v>0</v>
      </c>
      <c r="G15" s="123">
        <f>SEPTEMBER!W14</f>
        <v>0</v>
      </c>
      <c r="H15" s="125">
        <f>SEPTEMBER!X14</f>
        <v>0</v>
      </c>
      <c r="I15" s="126">
        <f>SEPTEMBER!Y14</f>
        <v>0</v>
      </c>
      <c r="J15" s="222" t="b">
        <f>IF(LEFT(SEPTEMBER!L14,1)="V",SEPTEMBER!R14+SEPTEMBER!U14)</f>
        <v>0</v>
      </c>
      <c r="K15" s="241">
        <f>SEPTEMBER!Z14</f>
        <v>0</v>
      </c>
      <c r="L15" s="242">
        <f>SEPTEMBER!AB14</f>
        <v>0</v>
      </c>
    </row>
    <row r="16" spans="1:24" ht="13.5" customHeight="1" thickBot="1" x14ac:dyDescent="0.25">
      <c r="A16" s="718"/>
      <c r="B16" s="161">
        <f>SEPTEMBER!R15</f>
        <v>0</v>
      </c>
      <c r="C16" s="131">
        <f>SEPTEMBER!S15</f>
        <v>0</v>
      </c>
      <c r="D16" s="178">
        <f>SEPTEMBER!T15</f>
        <v>0</v>
      </c>
      <c r="E16" s="127">
        <f>SEPTEMBER!U15</f>
        <v>0</v>
      </c>
      <c r="F16" s="130">
        <f>SEPTEMBER!V15</f>
        <v>0</v>
      </c>
      <c r="G16" s="130">
        <f>SEPTEMBER!W15</f>
        <v>0</v>
      </c>
      <c r="H16" s="132">
        <f>SEPTEMBER!X15</f>
        <v>0</v>
      </c>
      <c r="I16" s="133">
        <f>SEPTEMBER!Y15</f>
        <v>0</v>
      </c>
      <c r="J16" s="224" t="b">
        <f>IF(LEFT(SEPTEMBER!L15,1)="V",SEPTEMBER!R15+SEPTEMBER!U15)</f>
        <v>0</v>
      </c>
      <c r="K16" s="245">
        <f>SEPTEMBER!Z15</f>
        <v>0</v>
      </c>
      <c r="L16" s="246">
        <f>SEPTEMBER!AB15</f>
        <v>0</v>
      </c>
    </row>
    <row r="17" spans="1:12" ht="12.75" customHeight="1" x14ac:dyDescent="0.2">
      <c r="A17" s="716">
        <f>SEPTEMBER!B16</f>
        <v>42980</v>
      </c>
      <c r="B17" s="169">
        <f>SEPTEMBER!R16</f>
        <v>0</v>
      </c>
      <c r="C17" s="138">
        <f>SEPTEMBER!S16</f>
        <v>0</v>
      </c>
      <c r="D17" s="179">
        <f>SEPTEMBER!T16</f>
        <v>0</v>
      </c>
      <c r="E17" s="134">
        <f>SEPTEMBER!U16</f>
        <v>0</v>
      </c>
      <c r="F17" s="137">
        <f>SEPTEMBER!V16</f>
        <v>0</v>
      </c>
      <c r="G17" s="137">
        <f>SEPTEMBER!W16</f>
        <v>0</v>
      </c>
      <c r="H17" s="139">
        <f>SEPTEMBER!X16</f>
        <v>0</v>
      </c>
      <c r="I17" s="140">
        <f>SEPTEMBER!Y16</f>
        <v>0</v>
      </c>
      <c r="J17" s="225" t="b">
        <f>IF(LEFT(SEPTEMBER!L16,1)="V",SEPTEMBER!R16+SEPTEMBER!U16)</f>
        <v>0</v>
      </c>
      <c r="K17" s="239">
        <f>SEPTEMBER!Z16</f>
        <v>0</v>
      </c>
      <c r="L17" s="240">
        <f>SEPTEMBER!AB16</f>
        <v>0</v>
      </c>
    </row>
    <row r="18" spans="1:12" ht="12.75" customHeight="1" x14ac:dyDescent="0.2">
      <c r="A18" s="717"/>
      <c r="B18" s="160">
        <f>SEPTEMBER!R17</f>
        <v>0</v>
      </c>
      <c r="C18" s="124">
        <f>SEPTEMBER!S17</f>
        <v>0</v>
      </c>
      <c r="D18" s="176">
        <f>SEPTEMBER!T17</f>
        <v>0</v>
      </c>
      <c r="E18" s="120">
        <f>SEPTEMBER!U17</f>
        <v>0</v>
      </c>
      <c r="F18" s="123">
        <f>SEPTEMBER!V17</f>
        <v>0</v>
      </c>
      <c r="G18" s="123">
        <f>SEPTEMBER!W17</f>
        <v>0</v>
      </c>
      <c r="H18" s="125">
        <f>SEPTEMBER!X17</f>
        <v>0</v>
      </c>
      <c r="I18" s="126">
        <f>SEPTEMBER!Y17</f>
        <v>0</v>
      </c>
      <c r="J18" s="222" t="b">
        <f>IF(LEFT(SEPTEMBER!L17,1)="V",SEPTEMBER!R17+SEPTEMBER!U17)</f>
        <v>0</v>
      </c>
      <c r="K18" s="241">
        <f>SEPTEMBER!Z17</f>
        <v>0</v>
      </c>
      <c r="L18" s="242">
        <f>SEPTEMBER!AB17</f>
        <v>0</v>
      </c>
    </row>
    <row r="19" spans="1:12" ht="12.75" customHeight="1" x14ac:dyDescent="0.2">
      <c r="A19" s="717"/>
      <c r="B19" s="160">
        <f>SEPTEMBER!R18</f>
        <v>0</v>
      </c>
      <c r="C19" s="124">
        <f>SEPTEMBER!S18</f>
        <v>0</v>
      </c>
      <c r="D19" s="176">
        <f>SEPTEMBER!T18</f>
        <v>0</v>
      </c>
      <c r="E19" s="120">
        <f>SEPTEMBER!U18</f>
        <v>0</v>
      </c>
      <c r="F19" s="123">
        <f>SEPTEMBER!V18</f>
        <v>0</v>
      </c>
      <c r="G19" s="123">
        <f>SEPTEMBER!W18</f>
        <v>0</v>
      </c>
      <c r="H19" s="125">
        <f>SEPTEMBER!X18</f>
        <v>0</v>
      </c>
      <c r="I19" s="126">
        <f>SEPTEMBER!Y18</f>
        <v>0</v>
      </c>
      <c r="J19" s="222" t="b">
        <f>IF(LEFT(SEPTEMBER!L18,1)="V",SEPTEMBER!R18+SEPTEMBER!U18)</f>
        <v>0</v>
      </c>
      <c r="K19" s="241">
        <f>SEPTEMBER!Z18</f>
        <v>0</v>
      </c>
      <c r="L19" s="242">
        <f>SEPTEMBER!AB18</f>
        <v>0</v>
      </c>
    </row>
    <row r="20" spans="1:12" ht="12.75" customHeight="1" x14ac:dyDescent="0.2">
      <c r="A20" s="717"/>
      <c r="B20" s="160">
        <f>SEPTEMBER!R19</f>
        <v>0</v>
      </c>
      <c r="C20" s="124">
        <f>SEPTEMBER!S19</f>
        <v>0</v>
      </c>
      <c r="D20" s="176">
        <f>SEPTEMBER!T19</f>
        <v>0</v>
      </c>
      <c r="E20" s="120">
        <f>SEPTEMBER!U19</f>
        <v>0</v>
      </c>
      <c r="F20" s="123">
        <f>SEPTEMBER!V19</f>
        <v>0</v>
      </c>
      <c r="G20" s="123">
        <f>SEPTEMBER!W19</f>
        <v>0</v>
      </c>
      <c r="H20" s="125">
        <f>SEPTEMBER!X19</f>
        <v>0</v>
      </c>
      <c r="I20" s="126">
        <f>SEPTEMBER!Y19</f>
        <v>0</v>
      </c>
      <c r="J20" s="222" t="b">
        <f>IF(LEFT(SEPTEMBER!L19,1)="V",SEPTEMBER!R19+SEPTEMBER!U19)</f>
        <v>0</v>
      </c>
      <c r="K20" s="241">
        <f>SEPTEMBER!Z19</f>
        <v>0</v>
      </c>
      <c r="L20" s="242">
        <f>SEPTEMBER!AB19</f>
        <v>0</v>
      </c>
    </row>
    <row r="21" spans="1:12" ht="13.5" customHeight="1" thickBot="1" x14ac:dyDescent="0.25">
      <c r="A21" s="718"/>
      <c r="B21" s="168">
        <f>SEPTEMBER!R20</f>
        <v>0</v>
      </c>
      <c r="C21" s="145">
        <f>SEPTEMBER!S20</f>
        <v>0</v>
      </c>
      <c r="D21" s="177">
        <f>SEPTEMBER!T20</f>
        <v>0</v>
      </c>
      <c r="E21" s="141">
        <f>SEPTEMBER!U20</f>
        <v>0</v>
      </c>
      <c r="F21" s="144">
        <f>SEPTEMBER!V20</f>
        <v>0</v>
      </c>
      <c r="G21" s="144">
        <f>SEPTEMBER!W20</f>
        <v>0</v>
      </c>
      <c r="H21" s="146">
        <f>SEPTEMBER!X20</f>
        <v>0</v>
      </c>
      <c r="I21" s="147">
        <f>SEPTEMBER!Y20</f>
        <v>0</v>
      </c>
      <c r="J21" s="223" t="b">
        <f>IF(LEFT(SEPTEMBER!L20,1)="V",SEPTEMBER!R20+SEPTEMBER!U20)</f>
        <v>0</v>
      </c>
      <c r="K21" s="243">
        <f>SEPTEMBER!Z20</f>
        <v>0</v>
      </c>
      <c r="L21" s="244">
        <f>SEPTEMBER!AB20</f>
        <v>0</v>
      </c>
    </row>
    <row r="22" spans="1:12" ht="12.75" customHeight="1" x14ac:dyDescent="0.2">
      <c r="A22" s="716">
        <f>SEPTEMBER!B21</f>
        <v>42981</v>
      </c>
      <c r="B22" s="159">
        <f>SEPTEMBER!R21</f>
        <v>0</v>
      </c>
      <c r="C22" s="117">
        <f>SEPTEMBER!S21</f>
        <v>0</v>
      </c>
      <c r="D22" s="175">
        <f>SEPTEMBER!T21</f>
        <v>0</v>
      </c>
      <c r="E22" s="113">
        <f>SEPTEMBER!U21</f>
        <v>0</v>
      </c>
      <c r="F22" s="116">
        <f>SEPTEMBER!V21</f>
        <v>0</v>
      </c>
      <c r="G22" s="116">
        <f>SEPTEMBER!W21</f>
        <v>0</v>
      </c>
      <c r="H22" s="118">
        <f>SEPTEMBER!X21</f>
        <v>0</v>
      </c>
      <c r="I22" s="119">
        <f>SEPTEMBER!Y21</f>
        <v>0</v>
      </c>
      <c r="J22" s="221" t="b">
        <f>IF(LEFT(SEPTEMBER!L21,1)="V",SEPTEMBER!R21+SEPTEMBER!U21)</f>
        <v>0</v>
      </c>
      <c r="K22" s="247">
        <f>SEPTEMBER!Z21</f>
        <v>0</v>
      </c>
      <c r="L22" s="248">
        <f>SEPTEMBER!AB21</f>
        <v>0</v>
      </c>
    </row>
    <row r="23" spans="1:12" ht="12.75" customHeight="1" x14ac:dyDescent="0.2">
      <c r="A23" s="717"/>
      <c r="B23" s="160">
        <f>SEPTEMBER!R22</f>
        <v>0</v>
      </c>
      <c r="C23" s="124">
        <f>SEPTEMBER!S22</f>
        <v>0</v>
      </c>
      <c r="D23" s="176">
        <f>SEPTEMBER!T22</f>
        <v>0</v>
      </c>
      <c r="E23" s="120">
        <f>SEPTEMBER!U22</f>
        <v>0</v>
      </c>
      <c r="F23" s="123">
        <f>SEPTEMBER!V22</f>
        <v>0</v>
      </c>
      <c r="G23" s="123">
        <f>SEPTEMBER!W22</f>
        <v>0</v>
      </c>
      <c r="H23" s="125">
        <f>SEPTEMBER!X22</f>
        <v>0</v>
      </c>
      <c r="I23" s="126">
        <f>SEPTEMBER!Y22</f>
        <v>0</v>
      </c>
      <c r="J23" s="222" t="b">
        <f>IF(LEFT(SEPTEMBER!L22,1)="V",SEPTEMBER!R22+SEPTEMBER!U22)</f>
        <v>0</v>
      </c>
      <c r="K23" s="241">
        <f>SEPTEMBER!Z22</f>
        <v>0</v>
      </c>
      <c r="L23" s="242">
        <f>SEPTEMBER!AB22</f>
        <v>0</v>
      </c>
    </row>
    <row r="24" spans="1:12" ht="12.75" customHeight="1" x14ac:dyDescent="0.2">
      <c r="A24" s="717"/>
      <c r="B24" s="160">
        <f>SEPTEMBER!R23</f>
        <v>0</v>
      </c>
      <c r="C24" s="124">
        <f>SEPTEMBER!S23</f>
        <v>0</v>
      </c>
      <c r="D24" s="176">
        <f>SEPTEMBER!T23</f>
        <v>0</v>
      </c>
      <c r="E24" s="120">
        <f>SEPTEMBER!U23</f>
        <v>0</v>
      </c>
      <c r="F24" s="123">
        <f>SEPTEMBER!V23</f>
        <v>0</v>
      </c>
      <c r="G24" s="123">
        <f>SEPTEMBER!W23</f>
        <v>0</v>
      </c>
      <c r="H24" s="125">
        <f>SEPTEMBER!X23</f>
        <v>0</v>
      </c>
      <c r="I24" s="126">
        <f>SEPTEMBER!Y23</f>
        <v>0</v>
      </c>
      <c r="J24" s="222" t="b">
        <f>IF(LEFT(SEPTEMBER!L23,1)="V",SEPTEMBER!R23+SEPTEMBER!U23)</f>
        <v>0</v>
      </c>
      <c r="K24" s="241">
        <f>SEPTEMBER!Z23</f>
        <v>0</v>
      </c>
      <c r="L24" s="242">
        <f>SEPTEMBER!AB23</f>
        <v>0</v>
      </c>
    </row>
    <row r="25" spans="1:12" ht="12.75" customHeight="1" x14ac:dyDescent="0.2">
      <c r="A25" s="717"/>
      <c r="B25" s="160">
        <f>SEPTEMBER!R24</f>
        <v>0</v>
      </c>
      <c r="C25" s="124">
        <f>SEPTEMBER!S24</f>
        <v>0</v>
      </c>
      <c r="D25" s="176">
        <f>SEPTEMBER!T24</f>
        <v>0</v>
      </c>
      <c r="E25" s="120">
        <f>SEPTEMBER!U24</f>
        <v>0</v>
      </c>
      <c r="F25" s="123">
        <f>SEPTEMBER!V24</f>
        <v>0</v>
      </c>
      <c r="G25" s="123">
        <f>SEPTEMBER!W24</f>
        <v>0</v>
      </c>
      <c r="H25" s="125">
        <f>SEPTEMBER!X24</f>
        <v>0</v>
      </c>
      <c r="I25" s="126">
        <f>SEPTEMBER!Y24</f>
        <v>0</v>
      </c>
      <c r="J25" s="222" t="b">
        <f>IF(LEFT(SEPTEMBER!L24,1)="V",SEPTEMBER!R24+SEPTEMBER!U24)</f>
        <v>0</v>
      </c>
      <c r="K25" s="241">
        <f>SEPTEMBER!Z24</f>
        <v>0</v>
      </c>
      <c r="L25" s="242">
        <f>SEPTEMBER!AB24</f>
        <v>0</v>
      </c>
    </row>
    <row r="26" spans="1:12" ht="13.5" customHeight="1" thickBot="1" x14ac:dyDescent="0.25">
      <c r="A26" s="718"/>
      <c r="B26" s="161">
        <f>SEPTEMBER!R25</f>
        <v>0</v>
      </c>
      <c r="C26" s="131">
        <f>SEPTEMBER!S25</f>
        <v>0</v>
      </c>
      <c r="D26" s="178">
        <f>SEPTEMBER!T25</f>
        <v>0</v>
      </c>
      <c r="E26" s="127">
        <f>SEPTEMBER!U25</f>
        <v>0</v>
      </c>
      <c r="F26" s="130">
        <f>SEPTEMBER!V25</f>
        <v>0</v>
      </c>
      <c r="G26" s="130">
        <f>SEPTEMBER!W25</f>
        <v>0</v>
      </c>
      <c r="H26" s="132">
        <f>SEPTEMBER!X25</f>
        <v>0</v>
      </c>
      <c r="I26" s="133">
        <f>SEPTEMBER!Y25</f>
        <v>0</v>
      </c>
      <c r="J26" s="224" t="b">
        <f>IF(LEFT(SEPTEMBER!L25,1)="V",SEPTEMBER!R25+SEPTEMBER!U25)</f>
        <v>0</v>
      </c>
      <c r="K26" s="245">
        <f>SEPTEMBER!Z25</f>
        <v>0</v>
      </c>
      <c r="L26" s="246">
        <f>SEPTEMBER!AB25</f>
        <v>0</v>
      </c>
    </row>
    <row r="27" spans="1:12" ht="12.75" customHeight="1" x14ac:dyDescent="0.2">
      <c r="A27" s="716">
        <f>SEPTEMBER!B26</f>
        <v>42982</v>
      </c>
      <c r="B27" s="169">
        <f>SEPTEMBER!R26</f>
        <v>0</v>
      </c>
      <c r="C27" s="138">
        <f>SEPTEMBER!S26</f>
        <v>0</v>
      </c>
      <c r="D27" s="179">
        <f>SEPTEMBER!T26</f>
        <v>0</v>
      </c>
      <c r="E27" s="134">
        <f>SEPTEMBER!U26</f>
        <v>0</v>
      </c>
      <c r="F27" s="137">
        <f>SEPTEMBER!V26</f>
        <v>0</v>
      </c>
      <c r="G27" s="137">
        <f>SEPTEMBER!W26</f>
        <v>0</v>
      </c>
      <c r="H27" s="139">
        <f>SEPTEMBER!X26</f>
        <v>0</v>
      </c>
      <c r="I27" s="140">
        <f>SEPTEMBER!Y26</f>
        <v>0</v>
      </c>
      <c r="J27" s="225" t="b">
        <f>IF(LEFT(SEPTEMBER!L26,1)="V",SEPTEMBER!R26+SEPTEMBER!U26)</f>
        <v>0</v>
      </c>
      <c r="K27" s="239">
        <f>SEPTEMBER!Z26</f>
        <v>0</v>
      </c>
      <c r="L27" s="240">
        <f>SEPTEMBER!AB26</f>
        <v>0</v>
      </c>
    </row>
    <row r="28" spans="1:12" ht="12.75" customHeight="1" x14ac:dyDescent="0.2">
      <c r="A28" s="717"/>
      <c r="B28" s="160">
        <f>SEPTEMBER!R27</f>
        <v>0</v>
      </c>
      <c r="C28" s="124">
        <f>SEPTEMBER!S27</f>
        <v>0</v>
      </c>
      <c r="D28" s="176">
        <f>SEPTEMBER!T27</f>
        <v>0</v>
      </c>
      <c r="E28" s="120">
        <f>SEPTEMBER!U27</f>
        <v>0</v>
      </c>
      <c r="F28" s="123">
        <f>SEPTEMBER!V27</f>
        <v>0</v>
      </c>
      <c r="G28" s="123">
        <f>SEPTEMBER!W27</f>
        <v>0</v>
      </c>
      <c r="H28" s="125">
        <f>SEPTEMBER!X27</f>
        <v>0</v>
      </c>
      <c r="I28" s="126">
        <f>SEPTEMBER!Y27</f>
        <v>0</v>
      </c>
      <c r="J28" s="222" t="b">
        <f>IF(LEFT(SEPTEMBER!L27,1)="V",SEPTEMBER!R27+SEPTEMBER!U27)</f>
        <v>0</v>
      </c>
      <c r="K28" s="241">
        <f>SEPTEMBER!Z27</f>
        <v>0</v>
      </c>
      <c r="L28" s="242">
        <f>SEPTEMBER!AB27</f>
        <v>0</v>
      </c>
    </row>
    <row r="29" spans="1:12" ht="12.75" customHeight="1" x14ac:dyDescent="0.2">
      <c r="A29" s="717"/>
      <c r="B29" s="160">
        <f>SEPTEMBER!R28</f>
        <v>0</v>
      </c>
      <c r="C29" s="124">
        <f>SEPTEMBER!S28</f>
        <v>0</v>
      </c>
      <c r="D29" s="176">
        <f>SEPTEMBER!T28</f>
        <v>0</v>
      </c>
      <c r="E29" s="120">
        <f>SEPTEMBER!U28</f>
        <v>0</v>
      </c>
      <c r="F29" s="123">
        <f>SEPTEMBER!V28</f>
        <v>0</v>
      </c>
      <c r="G29" s="123">
        <f>SEPTEMBER!W28</f>
        <v>0</v>
      </c>
      <c r="H29" s="125">
        <f>SEPTEMBER!X28</f>
        <v>0</v>
      </c>
      <c r="I29" s="126">
        <f>SEPTEMBER!Y28</f>
        <v>0</v>
      </c>
      <c r="J29" s="222" t="b">
        <f>IF(LEFT(SEPTEMBER!L28,1)="V",SEPTEMBER!R28+SEPTEMBER!U28)</f>
        <v>0</v>
      </c>
      <c r="K29" s="241">
        <f>SEPTEMBER!Z28</f>
        <v>0</v>
      </c>
      <c r="L29" s="242">
        <f>SEPTEMBER!AB28</f>
        <v>0</v>
      </c>
    </row>
    <row r="30" spans="1:12" ht="12.75" customHeight="1" x14ac:dyDescent="0.2">
      <c r="A30" s="717"/>
      <c r="B30" s="160">
        <f>SEPTEMBER!R29</f>
        <v>0</v>
      </c>
      <c r="C30" s="124">
        <f>SEPTEMBER!S29</f>
        <v>0</v>
      </c>
      <c r="D30" s="176">
        <f>SEPTEMBER!T29</f>
        <v>0</v>
      </c>
      <c r="E30" s="120">
        <f>SEPTEMBER!U29</f>
        <v>0</v>
      </c>
      <c r="F30" s="123">
        <f>SEPTEMBER!V29</f>
        <v>0</v>
      </c>
      <c r="G30" s="123">
        <f>SEPTEMBER!W29</f>
        <v>0</v>
      </c>
      <c r="H30" s="125">
        <f>SEPTEMBER!X29</f>
        <v>0</v>
      </c>
      <c r="I30" s="126">
        <f>SEPTEMBER!Y29</f>
        <v>0</v>
      </c>
      <c r="J30" s="222" t="b">
        <f>IF(LEFT(SEPTEMBER!L29,1)="V",SEPTEMBER!R29+SEPTEMBER!U29)</f>
        <v>0</v>
      </c>
      <c r="K30" s="241">
        <f>SEPTEMBER!Z29</f>
        <v>0</v>
      </c>
      <c r="L30" s="242">
        <f>SEPTEMBER!AB29</f>
        <v>0</v>
      </c>
    </row>
    <row r="31" spans="1:12" ht="13.5" customHeight="1" thickBot="1" x14ac:dyDescent="0.25">
      <c r="A31" s="718"/>
      <c r="B31" s="168">
        <f>SEPTEMBER!R30</f>
        <v>0</v>
      </c>
      <c r="C31" s="145">
        <f>SEPTEMBER!S30</f>
        <v>0</v>
      </c>
      <c r="D31" s="177">
        <f>SEPTEMBER!T30</f>
        <v>0</v>
      </c>
      <c r="E31" s="141">
        <f>SEPTEMBER!U30</f>
        <v>0</v>
      </c>
      <c r="F31" s="144">
        <f>SEPTEMBER!V30</f>
        <v>0</v>
      </c>
      <c r="G31" s="144">
        <f>SEPTEMBER!W30</f>
        <v>0</v>
      </c>
      <c r="H31" s="146">
        <f>SEPTEMBER!X30</f>
        <v>0</v>
      </c>
      <c r="I31" s="147">
        <f>SEPTEMBER!Y30</f>
        <v>0</v>
      </c>
      <c r="J31" s="223" t="b">
        <f>IF(LEFT(SEPTEMBER!L30,1)="V",SEPTEMBER!R30+SEPTEMBER!U30)</f>
        <v>0</v>
      </c>
      <c r="K31" s="243">
        <f>SEPTEMBER!Z30</f>
        <v>0</v>
      </c>
      <c r="L31" s="244">
        <f>SEPTEMBER!AB30</f>
        <v>0</v>
      </c>
    </row>
    <row r="32" spans="1:12" ht="12.75" customHeight="1" x14ac:dyDescent="0.2">
      <c r="A32" s="716">
        <f>SEPTEMBER!B31</f>
        <v>42983</v>
      </c>
      <c r="B32" s="159">
        <f>SEPTEMBER!R31</f>
        <v>0</v>
      </c>
      <c r="C32" s="117">
        <f>SEPTEMBER!S31</f>
        <v>0</v>
      </c>
      <c r="D32" s="175">
        <f>SEPTEMBER!T31</f>
        <v>0</v>
      </c>
      <c r="E32" s="113">
        <f>SEPTEMBER!U31</f>
        <v>0</v>
      </c>
      <c r="F32" s="116">
        <f>SEPTEMBER!V31</f>
        <v>0</v>
      </c>
      <c r="G32" s="116">
        <f>SEPTEMBER!W31</f>
        <v>0</v>
      </c>
      <c r="H32" s="118">
        <f>SEPTEMBER!X31</f>
        <v>0</v>
      </c>
      <c r="I32" s="119">
        <f>SEPTEMBER!Y31</f>
        <v>0</v>
      </c>
      <c r="J32" s="221" t="b">
        <f>IF(LEFT(SEPTEMBER!L31,1)="V",SEPTEMBER!R31+SEPTEMBER!U31)</f>
        <v>0</v>
      </c>
      <c r="K32" s="247">
        <f>SEPTEMBER!Z31</f>
        <v>0</v>
      </c>
      <c r="L32" s="248">
        <f>SEPTEMBER!AB31</f>
        <v>0</v>
      </c>
    </row>
    <row r="33" spans="1:12" ht="12.75" customHeight="1" x14ac:dyDescent="0.2">
      <c r="A33" s="717"/>
      <c r="B33" s="160">
        <f>SEPTEMBER!R32</f>
        <v>0</v>
      </c>
      <c r="C33" s="124">
        <f>SEPTEMBER!S32</f>
        <v>0</v>
      </c>
      <c r="D33" s="176">
        <f>SEPTEMBER!T32</f>
        <v>0</v>
      </c>
      <c r="E33" s="120">
        <f>SEPTEMBER!U32</f>
        <v>0</v>
      </c>
      <c r="F33" s="123">
        <f>SEPTEMBER!V32</f>
        <v>0</v>
      </c>
      <c r="G33" s="123">
        <f>SEPTEMBER!W32</f>
        <v>0</v>
      </c>
      <c r="H33" s="125">
        <f>SEPTEMBER!X32</f>
        <v>0</v>
      </c>
      <c r="I33" s="126">
        <f>SEPTEMBER!Y32</f>
        <v>0</v>
      </c>
      <c r="J33" s="222" t="b">
        <f>IF(LEFT(SEPTEMBER!L32,1)="V",SEPTEMBER!R32+SEPTEMBER!U32)</f>
        <v>0</v>
      </c>
      <c r="K33" s="241">
        <f>SEPTEMBER!Z32</f>
        <v>0</v>
      </c>
      <c r="L33" s="242">
        <f>SEPTEMBER!AB32</f>
        <v>0</v>
      </c>
    </row>
    <row r="34" spans="1:12" ht="12.75" customHeight="1" x14ac:dyDescent="0.2">
      <c r="A34" s="717"/>
      <c r="B34" s="160">
        <f>SEPTEMBER!R33</f>
        <v>0</v>
      </c>
      <c r="C34" s="124">
        <f>SEPTEMBER!S33</f>
        <v>0</v>
      </c>
      <c r="D34" s="176">
        <f>SEPTEMBER!T33</f>
        <v>0</v>
      </c>
      <c r="E34" s="120">
        <f>SEPTEMBER!U33</f>
        <v>0</v>
      </c>
      <c r="F34" s="123">
        <f>SEPTEMBER!V33</f>
        <v>0</v>
      </c>
      <c r="G34" s="123">
        <f>SEPTEMBER!W33</f>
        <v>0</v>
      </c>
      <c r="H34" s="125">
        <f>SEPTEMBER!X33</f>
        <v>0</v>
      </c>
      <c r="I34" s="126">
        <f>SEPTEMBER!Y33</f>
        <v>0</v>
      </c>
      <c r="J34" s="222" t="b">
        <f>IF(LEFT(SEPTEMBER!L33,1)="V",SEPTEMBER!R33+SEPTEMBER!U33)</f>
        <v>0</v>
      </c>
      <c r="K34" s="241">
        <f>SEPTEMBER!Z33</f>
        <v>0</v>
      </c>
      <c r="L34" s="242">
        <f>SEPTEMBER!AB33</f>
        <v>0</v>
      </c>
    </row>
    <row r="35" spans="1:12" ht="12.75" customHeight="1" x14ac:dyDescent="0.2">
      <c r="A35" s="717"/>
      <c r="B35" s="160">
        <f>SEPTEMBER!R34</f>
        <v>0</v>
      </c>
      <c r="C35" s="124">
        <f>SEPTEMBER!S34</f>
        <v>0</v>
      </c>
      <c r="D35" s="176">
        <f>SEPTEMBER!T34</f>
        <v>0</v>
      </c>
      <c r="E35" s="120">
        <f>SEPTEMBER!U34</f>
        <v>0</v>
      </c>
      <c r="F35" s="123">
        <f>SEPTEMBER!V34</f>
        <v>0</v>
      </c>
      <c r="G35" s="123">
        <f>SEPTEMBER!W34</f>
        <v>0</v>
      </c>
      <c r="H35" s="125">
        <f>SEPTEMBER!X34</f>
        <v>0</v>
      </c>
      <c r="I35" s="126">
        <f>SEPTEMBER!Y34</f>
        <v>0</v>
      </c>
      <c r="J35" s="222" t="b">
        <f>IF(LEFT(SEPTEMBER!L34,1)="V",SEPTEMBER!R34+SEPTEMBER!U34)</f>
        <v>0</v>
      </c>
      <c r="K35" s="241">
        <f>SEPTEMBER!Z34</f>
        <v>0</v>
      </c>
      <c r="L35" s="242">
        <f>SEPTEMBER!AB34</f>
        <v>0</v>
      </c>
    </row>
    <row r="36" spans="1:12" ht="13.5" customHeight="1" thickBot="1" x14ac:dyDescent="0.25">
      <c r="A36" s="718"/>
      <c r="B36" s="161">
        <f>SEPTEMBER!R35</f>
        <v>0</v>
      </c>
      <c r="C36" s="131">
        <f>SEPTEMBER!S35</f>
        <v>0</v>
      </c>
      <c r="D36" s="178">
        <f>SEPTEMBER!T35</f>
        <v>0</v>
      </c>
      <c r="E36" s="127">
        <f>SEPTEMBER!U35</f>
        <v>0</v>
      </c>
      <c r="F36" s="130">
        <f>SEPTEMBER!V35</f>
        <v>0</v>
      </c>
      <c r="G36" s="130">
        <f>SEPTEMBER!W35</f>
        <v>0</v>
      </c>
      <c r="H36" s="132">
        <f>SEPTEMBER!X35</f>
        <v>0</v>
      </c>
      <c r="I36" s="133">
        <f>SEPTEMBER!Y35</f>
        <v>0</v>
      </c>
      <c r="J36" s="224" t="b">
        <f>IF(LEFT(SEPTEMBER!L35,1)="V",SEPTEMBER!R35+SEPTEMBER!U35)</f>
        <v>0</v>
      </c>
      <c r="K36" s="245">
        <f>SEPTEMBER!Z35</f>
        <v>0</v>
      </c>
      <c r="L36" s="246">
        <f>SEPTEMBER!AB35</f>
        <v>0</v>
      </c>
    </row>
    <row r="37" spans="1:12" ht="12.75" customHeight="1" x14ac:dyDescent="0.2">
      <c r="A37" s="716">
        <f>SEPTEMBER!B36</f>
        <v>42984</v>
      </c>
      <c r="B37" s="169">
        <f>SEPTEMBER!R36</f>
        <v>0</v>
      </c>
      <c r="C37" s="138">
        <f>SEPTEMBER!S36</f>
        <v>0</v>
      </c>
      <c r="D37" s="179">
        <f>SEPTEMBER!T36</f>
        <v>0</v>
      </c>
      <c r="E37" s="134">
        <f>SEPTEMBER!U36</f>
        <v>0</v>
      </c>
      <c r="F37" s="137">
        <f>SEPTEMBER!V36</f>
        <v>0</v>
      </c>
      <c r="G37" s="137">
        <f>SEPTEMBER!W36</f>
        <v>0</v>
      </c>
      <c r="H37" s="139">
        <f>SEPTEMBER!X36</f>
        <v>0</v>
      </c>
      <c r="I37" s="140">
        <f>SEPTEMBER!Y36</f>
        <v>0</v>
      </c>
      <c r="J37" s="225" t="b">
        <f>IF(LEFT(SEPTEMBER!L36,1)="V",SEPTEMBER!R36+SEPTEMBER!U36)</f>
        <v>0</v>
      </c>
      <c r="K37" s="239">
        <f>SEPTEMBER!Z36</f>
        <v>0</v>
      </c>
      <c r="L37" s="240">
        <f>SEPTEMBER!AB36</f>
        <v>0</v>
      </c>
    </row>
    <row r="38" spans="1:12" ht="12.75" customHeight="1" x14ac:dyDescent="0.2">
      <c r="A38" s="717"/>
      <c r="B38" s="160">
        <f>SEPTEMBER!R37</f>
        <v>0</v>
      </c>
      <c r="C38" s="124">
        <f>SEPTEMBER!S37</f>
        <v>0</v>
      </c>
      <c r="D38" s="176">
        <f>SEPTEMBER!T37</f>
        <v>0</v>
      </c>
      <c r="E38" s="120">
        <f>SEPTEMBER!U37</f>
        <v>0</v>
      </c>
      <c r="F38" s="123">
        <f>SEPTEMBER!V37</f>
        <v>0</v>
      </c>
      <c r="G38" s="123">
        <f>SEPTEMBER!W37</f>
        <v>0</v>
      </c>
      <c r="H38" s="125">
        <f>SEPTEMBER!X37</f>
        <v>0</v>
      </c>
      <c r="I38" s="126">
        <f>SEPTEMBER!Y37</f>
        <v>0</v>
      </c>
      <c r="J38" s="222" t="b">
        <f>IF(LEFT(SEPTEMBER!L37,1)="V",SEPTEMBER!R37+SEPTEMBER!U37)</f>
        <v>0</v>
      </c>
      <c r="K38" s="241">
        <f>SEPTEMBER!Z37</f>
        <v>0</v>
      </c>
      <c r="L38" s="242">
        <f>SEPTEMBER!AB37</f>
        <v>0</v>
      </c>
    </row>
    <row r="39" spans="1:12" ht="12.75" customHeight="1" x14ac:dyDescent="0.2">
      <c r="A39" s="717"/>
      <c r="B39" s="160">
        <f>SEPTEMBER!R38</f>
        <v>0</v>
      </c>
      <c r="C39" s="124">
        <f>SEPTEMBER!S38</f>
        <v>0</v>
      </c>
      <c r="D39" s="176">
        <f>SEPTEMBER!T38</f>
        <v>0</v>
      </c>
      <c r="E39" s="120">
        <f>SEPTEMBER!U38</f>
        <v>0</v>
      </c>
      <c r="F39" s="123">
        <f>SEPTEMBER!V38</f>
        <v>0</v>
      </c>
      <c r="G39" s="123">
        <f>SEPTEMBER!W38</f>
        <v>0</v>
      </c>
      <c r="H39" s="125">
        <f>SEPTEMBER!X38</f>
        <v>0</v>
      </c>
      <c r="I39" s="126">
        <f>SEPTEMBER!Y38</f>
        <v>0</v>
      </c>
      <c r="J39" s="222" t="b">
        <f>IF(LEFT(SEPTEMBER!L38,1)="V",SEPTEMBER!R38+SEPTEMBER!U38)</f>
        <v>0</v>
      </c>
      <c r="K39" s="241">
        <f>SEPTEMBER!Z38</f>
        <v>0</v>
      </c>
      <c r="L39" s="242">
        <f>SEPTEMBER!AB38</f>
        <v>0</v>
      </c>
    </row>
    <row r="40" spans="1:12" ht="12.75" customHeight="1" x14ac:dyDescent="0.2">
      <c r="A40" s="717"/>
      <c r="B40" s="160">
        <f>SEPTEMBER!R39</f>
        <v>0</v>
      </c>
      <c r="C40" s="124">
        <f>SEPTEMBER!S39</f>
        <v>0</v>
      </c>
      <c r="D40" s="176">
        <f>SEPTEMBER!T39</f>
        <v>0</v>
      </c>
      <c r="E40" s="120">
        <f>SEPTEMBER!U39</f>
        <v>0</v>
      </c>
      <c r="F40" s="123">
        <f>SEPTEMBER!V39</f>
        <v>0</v>
      </c>
      <c r="G40" s="123">
        <f>SEPTEMBER!W39</f>
        <v>0</v>
      </c>
      <c r="H40" s="125">
        <f>SEPTEMBER!X39</f>
        <v>0</v>
      </c>
      <c r="I40" s="126">
        <f>SEPTEMBER!Y39</f>
        <v>0</v>
      </c>
      <c r="J40" s="222" t="b">
        <f>IF(LEFT(SEPTEMBER!L39,1)="V",SEPTEMBER!R39+SEPTEMBER!U39)</f>
        <v>0</v>
      </c>
      <c r="K40" s="241">
        <f>SEPTEMBER!Z39</f>
        <v>0</v>
      </c>
      <c r="L40" s="242">
        <f>SEPTEMBER!AB39</f>
        <v>0</v>
      </c>
    </row>
    <row r="41" spans="1:12" ht="13.5" customHeight="1" thickBot="1" x14ac:dyDescent="0.25">
      <c r="A41" s="718"/>
      <c r="B41" s="168">
        <f>SEPTEMBER!R40</f>
        <v>0</v>
      </c>
      <c r="C41" s="145">
        <f>SEPTEMBER!S40</f>
        <v>0</v>
      </c>
      <c r="D41" s="177">
        <f>SEPTEMBER!T40</f>
        <v>0</v>
      </c>
      <c r="E41" s="141">
        <f>SEPTEMBER!U40</f>
        <v>0</v>
      </c>
      <c r="F41" s="144">
        <f>SEPTEMBER!V40</f>
        <v>0</v>
      </c>
      <c r="G41" s="144">
        <f>SEPTEMBER!W40</f>
        <v>0</v>
      </c>
      <c r="H41" s="146">
        <f>SEPTEMBER!X40</f>
        <v>0</v>
      </c>
      <c r="I41" s="147">
        <f>SEPTEMBER!Y40</f>
        <v>0</v>
      </c>
      <c r="J41" s="223" t="b">
        <f>IF(LEFT(SEPTEMBER!L40,1)="V",SEPTEMBER!R40+SEPTEMBER!U40)</f>
        <v>0</v>
      </c>
      <c r="K41" s="243">
        <f>SEPTEMBER!Z40</f>
        <v>0</v>
      </c>
      <c r="L41" s="244">
        <f>SEPTEMBER!AB40</f>
        <v>0</v>
      </c>
    </row>
    <row r="42" spans="1:12" ht="12.75" customHeight="1" x14ac:dyDescent="0.2">
      <c r="A42" s="716">
        <f>SEPTEMBER!B41</f>
        <v>42985</v>
      </c>
      <c r="B42" s="159">
        <f>SEPTEMBER!R41</f>
        <v>0</v>
      </c>
      <c r="C42" s="117">
        <f>SEPTEMBER!S41</f>
        <v>0</v>
      </c>
      <c r="D42" s="175">
        <f>SEPTEMBER!T41</f>
        <v>0</v>
      </c>
      <c r="E42" s="113">
        <f>SEPTEMBER!U41</f>
        <v>0</v>
      </c>
      <c r="F42" s="116">
        <f>SEPTEMBER!V41</f>
        <v>0</v>
      </c>
      <c r="G42" s="116">
        <f>SEPTEMBER!W41</f>
        <v>0</v>
      </c>
      <c r="H42" s="118">
        <f>SEPTEMBER!X41</f>
        <v>0</v>
      </c>
      <c r="I42" s="119">
        <f>SEPTEMBER!Y41</f>
        <v>0</v>
      </c>
      <c r="J42" s="221" t="b">
        <f>IF(LEFT(SEPTEMBER!L41,1)="V",SEPTEMBER!R41+SEPTEMBER!U41)</f>
        <v>0</v>
      </c>
      <c r="K42" s="239">
        <f>SEPTEMBER!Z41</f>
        <v>0</v>
      </c>
      <c r="L42" s="240">
        <f>SEPTEMBER!AB41</f>
        <v>0</v>
      </c>
    </row>
    <row r="43" spans="1:12" ht="12.75" customHeight="1" x14ac:dyDescent="0.2">
      <c r="A43" s="717"/>
      <c r="B43" s="160">
        <f>SEPTEMBER!R42</f>
        <v>0</v>
      </c>
      <c r="C43" s="124">
        <f>SEPTEMBER!S42</f>
        <v>0</v>
      </c>
      <c r="D43" s="176">
        <f>SEPTEMBER!T42</f>
        <v>0</v>
      </c>
      <c r="E43" s="120">
        <f>SEPTEMBER!U42</f>
        <v>0</v>
      </c>
      <c r="F43" s="123">
        <f>SEPTEMBER!V42</f>
        <v>0</v>
      </c>
      <c r="G43" s="123">
        <f>SEPTEMBER!W42</f>
        <v>0</v>
      </c>
      <c r="H43" s="125">
        <f>SEPTEMBER!X42</f>
        <v>0</v>
      </c>
      <c r="I43" s="126">
        <f>SEPTEMBER!Y42</f>
        <v>0</v>
      </c>
      <c r="J43" s="222" t="b">
        <f>IF(LEFT(SEPTEMBER!L42,1)="V",SEPTEMBER!R42+SEPTEMBER!U42)</f>
        <v>0</v>
      </c>
      <c r="K43" s="241">
        <f>SEPTEMBER!Z42</f>
        <v>0</v>
      </c>
      <c r="L43" s="242">
        <f>SEPTEMBER!AB42</f>
        <v>0</v>
      </c>
    </row>
    <row r="44" spans="1:12" ht="12.75" customHeight="1" x14ac:dyDescent="0.2">
      <c r="A44" s="717"/>
      <c r="B44" s="160">
        <f>SEPTEMBER!R43</f>
        <v>0</v>
      </c>
      <c r="C44" s="124">
        <f>SEPTEMBER!S43</f>
        <v>0</v>
      </c>
      <c r="D44" s="176">
        <f>SEPTEMBER!T43</f>
        <v>0</v>
      </c>
      <c r="E44" s="120">
        <f>SEPTEMBER!U43</f>
        <v>0</v>
      </c>
      <c r="F44" s="123">
        <f>SEPTEMBER!V43</f>
        <v>0</v>
      </c>
      <c r="G44" s="123">
        <f>SEPTEMBER!W43</f>
        <v>0</v>
      </c>
      <c r="H44" s="125">
        <f>SEPTEMBER!X43</f>
        <v>0</v>
      </c>
      <c r="I44" s="126">
        <f>SEPTEMBER!Y43</f>
        <v>0</v>
      </c>
      <c r="J44" s="222" t="b">
        <f>IF(LEFT(SEPTEMBER!L43,1)="V",SEPTEMBER!R43+SEPTEMBER!U43)</f>
        <v>0</v>
      </c>
      <c r="K44" s="241">
        <f>SEPTEMBER!Z43</f>
        <v>0</v>
      </c>
      <c r="L44" s="242">
        <f>SEPTEMBER!AB43</f>
        <v>0</v>
      </c>
    </row>
    <row r="45" spans="1:12" ht="12.75" customHeight="1" x14ac:dyDescent="0.2">
      <c r="A45" s="717"/>
      <c r="B45" s="160">
        <f>SEPTEMBER!R44</f>
        <v>0</v>
      </c>
      <c r="C45" s="124">
        <f>SEPTEMBER!S44</f>
        <v>0</v>
      </c>
      <c r="D45" s="176">
        <f>SEPTEMBER!T44</f>
        <v>0</v>
      </c>
      <c r="E45" s="120">
        <f>SEPTEMBER!U44</f>
        <v>0</v>
      </c>
      <c r="F45" s="123">
        <f>SEPTEMBER!V44</f>
        <v>0</v>
      </c>
      <c r="G45" s="123">
        <f>SEPTEMBER!W44</f>
        <v>0</v>
      </c>
      <c r="H45" s="125">
        <f>SEPTEMBER!X44</f>
        <v>0</v>
      </c>
      <c r="I45" s="126">
        <f>SEPTEMBER!Y44</f>
        <v>0</v>
      </c>
      <c r="J45" s="222" t="b">
        <f>IF(LEFT(SEPTEMBER!L44,1)="V",SEPTEMBER!R44+SEPTEMBER!U44)</f>
        <v>0</v>
      </c>
      <c r="K45" s="241">
        <f>SEPTEMBER!Z44</f>
        <v>0</v>
      </c>
      <c r="L45" s="242">
        <f>SEPTEMBER!AB44</f>
        <v>0</v>
      </c>
    </row>
    <row r="46" spans="1:12" ht="13.5" customHeight="1" thickBot="1" x14ac:dyDescent="0.25">
      <c r="A46" s="718"/>
      <c r="B46" s="161">
        <f>SEPTEMBER!R45</f>
        <v>0</v>
      </c>
      <c r="C46" s="131">
        <f>SEPTEMBER!S45</f>
        <v>0</v>
      </c>
      <c r="D46" s="178">
        <f>SEPTEMBER!T45</f>
        <v>0</v>
      </c>
      <c r="E46" s="127">
        <f>SEPTEMBER!U45</f>
        <v>0</v>
      </c>
      <c r="F46" s="130">
        <f>SEPTEMBER!V45</f>
        <v>0</v>
      </c>
      <c r="G46" s="130">
        <f>SEPTEMBER!W45</f>
        <v>0</v>
      </c>
      <c r="H46" s="132">
        <f>SEPTEMBER!X45</f>
        <v>0</v>
      </c>
      <c r="I46" s="133">
        <f>SEPTEMBER!Y45</f>
        <v>0</v>
      </c>
      <c r="J46" s="224" t="b">
        <f>IF(LEFT(SEPTEMBER!L45,1)="V",SEPTEMBER!R45+SEPTEMBER!U45)</f>
        <v>0</v>
      </c>
      <c r="K46" s="243">
        <f>SEPTEMBER!Z45</f>
        <v>0</v>
      </c>
      <c r="L46" s="244">
        <f>SEPTEMBER!AB45</f>
        <v>0</v>
      </c>
    </row>
    <row r="47" spans="1:12" ht="12.75" customHeight="1" x14ac:dyDescent="0.2">
      <c r="A47" s="716">
        <f>SEPTEMBER!B46</f>
        <v>42986</v>
      </c>
      <c r="B47" s="159">
        <f>SEPTEMBER!R46</f>
        <v>0</v>
      </c>
      <c r="C47" s="117">
        <f>SEPTEMBER!S46</f>
        <v>0</v>
      </c>
      <c r="D47" s="175">
        <f>SEPTEMBER!T46</f>
        <v>0</v>
      </c>
      <c r="E47" s="113">
        <f>SEPTEMBER!U46</f>
        <v>0</v>
      </c>
      <c r="F47" s="116">
        <f>SEPTEMBER!V46</f>
        <v>0</v>
      </c>
      <c r="G47" s="116">
        <f>SEPTEMBER!W46</f>
        <v>0</v>
      </c>
      <c r="H47" s="118">
        <f>SEPTEMBER!X46</f>
        <v>0</v>
      </c>
      <c r="I47" s="119">
        <f>SEPTEMBER!Y46</f>
        <v>0</v>
      </c>
      <c r="J47" s="221" t="b">
        <f>IF(LEFT(SEPTEMBER!L46,1)="V",SEPTEMBER!R46+SEPTEMBER!U46)</f>
        <v>0</v>
      </c>
      <c r="K47" s="239">
        <f>SEPTEMBER!Z46</f>
        <v>0</v>
      </c>
      <c r="L47" s="240">
        <f>SEPTEMBER!AB46</f>
        <v>0</v>
      </c>
    </row>
    <row r="48" spans="1:12" ht="12.75" customHeight="1" x14ac:dyDescent="0.2">
      <c r="A48" s="717"/>
      <c r="B48" s="160">
        <f>SEPTEMBER!R47</f>
        <v>0</v>
      </c>
      <c r="C48" s="124">
        <f>SEPTEMBER!S47</f>
        <v>0</v>
      </c>
      <c r="D48" s="176">
        <f>SEPTEMBER!T47</f>
        <v>0</v>
      </c>
      <c r="E48" s="120">
        <f>SEPTEMBER!U47</f>
        <v>0</v>
      </c>
      <c r="F48" s="123">
        <f>SEPTEMBER!V47</f>
        <v>0</v>
      </c>
      <c r="G48" s="123">
        <f>SEPTEMBER!W47</f>
        <v>0</v>
      </c>
      <c r="H48" s="125">
        <f>SEPTEMBER!X47</f>
        <v>0</v>
      </c>
      <c r="I48" s="126">
        <f>SEPTEMBER!Y47</f>
        <v>0</v>
      </c>
      <c r="J48" s="222" t="b">
        <f>IF(LEFT(SEPTEMBER!L47,1)="V",SEPTEMBER!R47+SEPTEMBER!U47)</f>
        <v>0</v>
      </c>
      <c r="K48" s="241">
        <f>SEPTEMBER!Z47</f>
        <v>0</v>
      </c>
      <c r="L48" s="242">
        <f>SEPTEMBER!AB47</f>
        <v>0</v>
      </c>
    </row>
    <row r="49" spans="1:12" ht="12.75" customHeight="1" x14ac:dyDescent="0.2">
      <c r="A49" s="717"/>
      <c r="B49" s="160">
        <f>SEPTEMBER!R48</f>
        <v>0</v>
      </c>
      <c r="C49" s="124">
        <f>SEPTEMBER!S48</f>
        <v>0</v>
      </c>
      <c r="D49" s="176">
        <f>SEPTEMBER!T48</f>
        <v>0</v>
      </c>
      <c r="E49" s="120">
        <f>SEPTEMBER!U48</f>
        <v>0</v>
      </c>
      <c r="F49" s="123">
        <f>SEPTEMBER!V48</f>
        <v>0</v>
      </c>
      <c r="G49" s="123">
        <f>SEPTEMBER!W48</f>
        <v>0</v>
      </c>
      <c r="H49" s="125">
        <f>SEPTEMBER!X48</f>
        <v>0</v>
      </c>
      <c r="I49" s="126">
        <f>SEPTEMBER!Y48</f>
        <v>0</v>
      </c>
      <c r="J49" s="222" t="b">
        <f>IF(LEFT(SEPTEMBER!L48,1)="V",SEPTEMBER!R48+SEPTEMBER!U48)</f>
        <v>0</v>
      </c>
      <c r="K49" s="241">
        <f>SEPTEMBER!Z48</f>
        <v>0</v>
      </c>
      <c r="L49" s="242">
        <f>SEPTEMBER!AB48</f>
        <v>0</v>
      </c>
    </row>
    <row r="50" spans="1:12" ht="12.75" customHeight="1" x14ac:dyDescent="0.2">
      <c r="A50" s="717"/>
      <c r="B50" s="160">
        <f>SEPTEMBER!R49</f>
        <v>0</v>
      </c>
      <c r="C50" s="124">
        <f>SEPTEMBER!S49</f>
        <v>0</v>
      </c>
      <c r="D50" s="176">
        <f>SEPTEMBER!T49</f>
        <v>0</v>
      </c>
      <c r="E50" s="120">
        <f>SEPTEMBER!U49</f>
        <v>0</v>
      </c>
      <c r="F50" s="123">
        <f>SEPTEMBER!V49</f>
        <v>0</v>
      </c>
      <c r="G50" s="123">
        <f>SEPTEMBER!W49</f>
        <v>0</v>
      </c>
      <c r="H50" s="125">
        <f>SEPTEMBER!X49</f>
        <v>0</v>
      </c>
      <c r="I50" s="126">
        <f>SEPTEMBER!Y49</f>
        <v>0</v>
      </c>
      <c r="J50" s="222" t="b">
        <f>IF(LEFT(SEPTEMBER!L49,1)="V",SEPTEMBER!R49+SEPTEMBER!U49)</f>
        <v>0</v>
      </c>
      <c r="K50" s="241">
        <f>SEPTEMBER!Z49</f>
        <v>0</v>
      </c>
      <c r="L50" s="242">
        <f>SEPTEMBER!AB49</f>
        <v>0</v>
      </c>
    </row>
    <row r="51" spans="1:12" ht="13.5" customHeight="1" thickBot="1" x14ac:dyDescent="0.25">
      <c r="A51" s="718"/>
      <c r="B51" s="161">
        <f>SEPTEMBER!R50</f>
        <v>0</v>
      </c>
      <c r="C51" s="131">
        <f>SEPTEMBER!S50</f>
        <v>0</v>
      </c>
      <c r="D51" s="178">
        <f>SEPTEMBER!T50</f>
        <v>0</v>
      </c>
      <c r="E51" s="127">
        <f>SEPTEMBER!U50</f>
        <v>0</v>
      </c>
      <c r="F51" s="130">
        <f>SEPTEMBER!V50</f>
        <v>0</v>
      </c>
      <c r="G51" s="130">
        <f>SEPTEMBER!W50</f>
        <v>0</v>
      </c>
      <c r="H51" s="132">
        <f>SEPTEMBER!X50</f>
        <v>0</v>
      </c>
      <c r="I51" s="133">
        <f>SEPTEMBER!Y50</f>
        <v>0</v>
      </c>
      <c r="J51" s="224" t="b">
        <f>IF(LEFT(SEPTEMBER!L50,1)="V",SEPTEMBER!R50+SEPTEMBER!U50)</f>
        <v>0</v>
      </c>
      <c r="K51" s="243">
        <f>SEPTEMBER!Z50</f>
        <v>0</v>
      </c>
      <c r="L51" s="244">
        <f>SEPTEMBER!AB50</f>
        <v>0</v>
      </c>
    </row>
    <row r="52" spans="1:12" ht="12.75" customHeight="1" x14ac:dyDescent="0.2">
      <c r="A52" s="716">
        <f>SEPTEMBER!B51</f>
        <v>42987</v>
      </c>
      <c r="B52" s="159">
        <f>SEPTEMBER!R51</f>
        <v>0</v>
      </c>
      <c r="C52" s="117">
        <f>SEPTEMBER!S51</f>
        <v>0</v>
      </c>
      <c r="D52" s="175">
        <f>SEPTEMBER!T51</f>
        <v>0</v>
      </c>
      <c r="E52" s="113">
        <f>SEPTEMBER!U51</f>
        <v>0</v>
      </c>
      <c r="F52" s="116">
        <f>SEPTEMBER!V51</f>
        <v>0</v>
      </c>
      <c r="G52" s="116">
        <f>SEPTEMBER!W51</f>
        <v>0</v>
      </c>
      <c r="H52" s="118">
        <f>SEPTEMBER!X51</f>
        <v>0</v>
      </c>
      <c r="I52" s="119">
        <f>SEPTEMBER!Y51</f>
        <v>0</v>
      </c>
      <c r="J52" s="221" t="b">
        <f>IF(LEFT(SEPTEMBER!L51,1)="V",SEPTEMBER!R51+SEPTEMBER!U51)</f>
        <v>0</v>
      </c>
      <c r="K52" s="247">
        <f>SEPTEMBER!Z51</f>
        <v>0</v>
      </c>
      <c r="L52" s="248">
        <f>SEPTEMBER!AB51</f>
        <v>0</v>
      </c>
    </row>
    <row r="53" spans="1:12" ht="12.75" customHeight="1" x14ac:dyDescent="0.2">
      <c r="A53" s="717"/>
      <c r="B53" s="160">
        <f>SEPTEMBER!R52</f>
        <v>0</v>
      </c>
      <c r="C53" s="124">
        <f>SEPTEMBER!S52</f>
        <v>0</v>
      </c>
      <c r="D53" s="176">
        <f>SEPTEMBER!T52</f>
        <v>0</v>
      </c>
      <c r="E53" s="120">
        <f>SEPTEMBER!U52</f>
        <v>0</v>
      </c>
      <c r="F53" s="123">
        <f>SEPTEMBER!V52</f>
        <v>0</v>
      </c>
      <c r="G53" s="123">
        <f>SEPTEMBER!W52</f>
        <v>0</v>
      </c>
      <c r="H53" s="125">
        <f>SEPTEMBER!X52</f>
        <v>0</v>
      </c>
      <c r="I53" s="126">
        <f>SEPTEMBER!Y52</f>
        <v>0</v>
      </c>
      <c r="J53" s="222" t="b">
        <f>IF(LEFT(SEPTEMBER!L52,1)="V",SEPTEMBER!R52+SEPTEMBER!U52)</f>
        <v>0</v>
      </c>
      <c r="K53" s="241">
        <f>SEPTEMBER!Z52</f>
        <v>0</v>
      </c>
      <c r="L53" s="242">
        <f>SEPTEMBER!AB52</f>
        <v>0</v>
      </c>
    </row>
    <row r="54" spans="1:12" ht="12.75" customHeight="1" x14ac:dyDescent="0.2">
      <c r="A54" s="717"/>
      <c r="B54" s="160">
        <f>SEPTEMBER!R53</f>
        <v>0</v>
      </c>
      <c r="C54" s="124">
        <f>SEPTEMBER!S53</f>
        <v>0</v>
      </c>
      <c r="D54" s="176">
        <f>SEPTEMBER!T53</f>
        <v>0</v>
      </c>
      <c r="E54" s="120">
        <f>SEPTEMBER!U53</f>
        <v>0</v>
      </c>
      <c r="F54" s="123">
        <f>SEPTEMBER!V53</f>
        <v>0</v>
      </c>
      <c r="G54" s="123">
        <f>SEPTEMBER!W53</f>
        <v>0</v>
      </c>
      <c r="H54" s="125">
        <f>SEPTEMBER!X53</f>
        <v>0</v>
      </c>
      <c r="I54" s="126">
        <f>SEPTEMBER!Y53</f>
        <v>0</v>
      </c>
      <c r="J54" s="222" t="b">
        <f>IF(LEFT(SEPTEMBER!L53,1)="V",SEPTEMBER!R53+SEPTEMBER!U53)</f>
        <v>0</v>
      </c>
      <c r="K54" s="241">
        <f>SEPTEMBER!Z53</f>
        <v>0</v>
      </c>
      <c r="L54" s="242">
        <f>SEPTEMBER!AB53</f>
        <v>0</v>
      </c>
    </row>
    <row r="55" spans="1:12" ht="12.75" customHeight="1" x14ac:dyDescent="0.2">
      <c r="A55" s="717"/>
      <c r="B55" s="160">
        <f>SEPTEMBER!R54</f>
        <v>0</v>
      </c>
      <c r="C55" s="124">
        <f>SEPTEMBER!S54</f>
        <v>0</v>
      </c>
      <c r="D55" s="176">
        <f>SEPTEMBER!T54</f>
        <v>0</v>
      </c>
      <c r="E55" s="120">
        <f>SEPTEMBER!U54</f>
        <v>0</v>
      </c>
      <c r="F55" s="123">
        <f>SEPTEMBER!V54</f>
        <v>0</v>
      </c>
      <c r="G55" s="123">
        <f>SEPTEMBER!W54</f>
        <v>0</v>
      </c>
      <c r="H55" s="125">
        <f>SEPTEMBER!X54</f>
        <v>0</v>
      </c>
      <c r="I55" s="126">
        <f>SEPTEMBER!Y54</f>
        <v>0</v>
      </c>
      <c r="J55" s="222" t="b">
        <f>IF(LEFT(SEPTEMBER!L54,1)="V",SEPTEMBER!R54+SEPTEMBER!U54)</f>
        <v>0</v>
      </c>
      <c r="K55" s="241">
        <f>SEPTEMBER!Z54</f>
        <v>0</v>
      </c>
      <c r="L55" s="242">
        <f>SEPTEMBER!AB54</f>
        <v>0</v>
      </c>
    </row>
    <row r="56" spans="1:12" ht="13.5" customHeight="1" thickBot="1" x14ac:dyDescent="0.25">
      <c r="A56" s="718"/>
      <c r="B56" s="161">
        <f>SEPTEMBER!R55</f>
        <v>0</v>
      </c>
      <c r="C56" s="131">
        <f>SEPTEMBER!S55</f>
        <v>0</v>
      </c>
      <c r="D56" s="178">
        <f>SEPTEMBER!T55</f>
        <v>0</v>
      </c>
      <c r="E56" s="127">
        <f>SEPTEMBER!U55</f>
        <v>0</v>
      </c>
      <c r="F56" s="130">
        <f>SEPTEMBER!V55</f>
        <v>0</v>
      </c>
      <c r="G56" s="130">
        <f>SEPTEMBER!W55</f>
        <v>0</v>
      </c>
      <c r="H56" s="132">
        <f>SEPTEMBER!X55</f>
        <v>0</v>
      </c>
      <c r="I56" s="133">
        <f>SEPTEMBER!Y55</f>
        <v>0</v>
      </c>
      <c r="J56" s="224" t="b">
        <f>IF(LEFT(SEPTEMBER!L55,1)="V",SEPTEMBER!R55+SEPTEMBER!U55)</f>
        <v>0</v>
      </c>
      <c r="K56" s="245">
        <f>SEPTEMBER!Z55</f>
        <v>0</v>
      </c>
      <c r="L56" s="246">
        <f>SEPTEMBER!AB55</f>
        <v>0</v>
      </c>
    </row>
    <row r="57" spans="1:12" ht="12.75" customHeight="1" x14ac:dyDescent="0.2">
      <c r="A57" s="716">
        <f>SEPTEMBER!B56</f>
        <v>42988</v>
      </c>
      <c r="B57" s="169">
        <f>SEPTEMBER!R56</f>
        <v>0</v>
      </c>
      <c r="C57" s="138">
        <f>SEPTEMBER!S56</f>
        <v>0</v>
      </c>
      <c r="D57" s="179">
        <f>SEPTEMBER!T56</f>
        <v>0</v>
      </c>
      <c r="E57" s="134">
        <f>SEPTEMBER!U56</f>
        <v>0</v>
      </c>
      <c r="F57" s="137">
        <f>SEPTEMBER!V56</f>
        <v>0</v>
      </c>
      <c r="G57" s="137">
        <f>SEPTEMBER!W56</f>
        <v>0</v>
      </c>
      <c r="H57" s="139">
        <f>SEPTEMBER!X56</f>
        <v>0</v>
      </c>
      <c r="I57" s="140">
        <f>SEPTEMBER!Y56</f>
        <v>0</v>
      </c>
      <c r="J57" s="225" t="b">
        <f>IF(LEFT(SEPTEMBER!L56,1)="V",SEPTEMBER!R56+SEPTEMBER!U56)</f>
        <v>0</v>
      </c>
      <c r="K57" s="239">
        <f>SEPTEMBER!Z56</f>
        <v>0</v>
      </c>
      <c r="L57" s="240">
        <f>SEPTEMBER!AB56</f>
        <v>0</v>
      </c>
    </row>
    <row r="58" spans="1:12" ht="12.75" customHeight="1" x14ac:dyDescent="0.2">
      <c r="A58" s="717"/>
      <c r="B58" s="160">
        <f>SEPTEMBER!R57</f>
        <v>0</v>
      </c>
      <c r="C58" s="124">
        <f>SEPTEMBER!S57</f>
        <v>0</v>
      </c>
      <c r="D58" s="176">
        <f>SEPTEMBER!T57</f>
        <v>0</v>
      </c>
      <c r="E58" s="120">
        <f>SEPTEMBER!U57</f>
        <v>0</v>
      </c>
      <c r="F58" s="123">
        <f>SEPTEMBER!V57</f>
        <v>0</v>
      </c>
      <c r="G58" s="123">
        <f>SEPTEMBER!W57</f>
        <v>0</v>
      </c>
      <c r="H58" s="125">
        <f>SEPTEMBER!X57</f>
        <v>0</v>
      </c>
      <c r="I58" s="126">
        <f>SEPTEMBER!Y57</f>
        <v>0</v>
      </c>
      <c r="J58" s="222" t="b">
        <f>IF(LEFT(SEPTEMBER!L57,1)="V",SEPTEMBER!R57+SEPTEMBER!U57)</f>
        <v>0</v>
      </c>
      <c r="K58" s="241">
        <f>SEPTEMBER!Z57</f>
        <v>0</v>
      </c>
      <c r="L58" s="242">
        <f>SEPTEMBER!AB57</f>
        <v>0</v>
      </c>
    </row>
    <row r="59" spans="1:12" ht="12.75" customHeight="1" x14ac:dyDescent="0.2">
      <c r="A59" s="717"/>
      <c r="B59" s="160">
        <f>SEPTEMBER!R58</f>
        <v>0</v>
      </c>
      <c r="C59" s="124">
        <f>SEPTEMBER!S58</f>
        <v>0</v>
      </c>
      <c r="D59" s="176">
        <f>SEPTEMBER!T58</f>
        <v>0</v>
      </c>
      <c r="E59" s="120">
        <f>SEPTEMBER!U58</f>
        <v>0</v>
      </c>
      <c r="F59" s="123">
        <f>SEPTEMBER!V58</f>
        <v>0</v>
      </c>
      <c r="G59" s="123">
        <f>SEPTEMBER!W58</f>
        <v>0</v>
      </c>
      <c r="H59" s="125">
        <f>SEPTEMBER!X58</f>
        <v>0</v>
      </c>
      <c r="I59" s="126">
        <f>SEPTEMBER!Y58</f>
        <v>0</v>
      </c>
      <c r="J59" s="222" t="b">
        <f>IF(LEFT(SEPTEMBER!L58,1)="V",SEPTEMBER!R58+SEPTEMBER!U58)</f>
        <v>0</v>
      </c>
      <c r="K59" s="241">
        <f>SEPTEMBER!Z58</f>
        <v>0</v>
      </c>
      <c r="L59" s="242">
        <f>SEPTEMBER!AB58</f>
        <v>0</v>
      </c>
    </row>
    <row r="60" spans="1:12" ht="12.75" customHeight="1" x14ac:dyDescent="0.2">
      <c r="A60" s="717"/>
      <c r="B60" s="160">
        <f>SEPTEMBER!R59</f>
        <v>0</v>
      </c>
      <c r="C60" s="124">
        <f>SEPTEMBER!S59</f>
        <v>0</v>
      </c>
      <c r="D60" s="176">
        <f>SEPTEMBER!T59</f>
        <v>0</v>
      </c>
      <c r="E60" s="120">
        <f>SEPTEMBER!U59</f>
        <v>0</v>
      </c>
      <c r="F60" s="123">
        <f>SEPTEMBER!V59</f>
        <v>0</v>
      </c>
      <c r="G60" s="123">
        <f>SEPTEMBER!W59</f>
        <v>0</v>
      </c>
      <c r="H60" s="125">
        <f>SEPTEMBER!X59</f>
        <v>0</v>
      </c>
      <c r="I60" s="126">
        <f>SEPTEMBER!Y59</f>
        <v>0</v>
      </c>
      <c r="J60" s="222" t="b">
        <f>IF(LEFT(SEPTEMBER!L59,1)="V",SEPTEMBER!R59+SEPTEMBER!U59)</f>
        <v>0</v>
      </c>
      <c r="K60" s="241">
        <f>SEPTEMBER!Z59</f>
        <v>0</v>
      </c>
      <c r="L60" s="242">
        <f>SEPTEMBER!AB59</f>
        <v>0</v>
      </c>
    </row>
    <row r="61" spans="1:12" ht="13.5" customHeight="1" thickBot="1" x14ac:dyDescent="0.25">
      <c r="A61" s="718"/>
      <c r="B61" s="168">
        <f>SEPTEMBER!R60</f>
        <v>0</v>
      </c>
      <c r="C61" s="145">
        <f>SEPTEMBER!S60</f>
        <v>0</v>
      </c>
      <c r="D61" s="177">
        <f>SEPTEMBER!T60</f>
        <v>0</v>
      </c>
      <c r="E61" s="141">
        <f>SEPTEMBER!U60</f>
        <v>0</v>
      </c>
      <c r="F61" s="144">
        <f>SEPTEMBER!V60</f>
        <v>0</v>
      </c>
      <c r="G61" s="144">
        <f>SEPTEMBER!W60</f>
        <v>0</v>
      </c>
      <c r="H61" s="146">
        <f>SEPTEMBER!X60</f>
        <v>0</v>
      </c>
      <c r="I61" s="147">
        <f>SEPTEMBER!Y60</f>
        <v>0</v>
      </c>
      <c r="J61" s="223" t="b">
        <f>IF(LEFT(SEPTEMBER!L60,1)="V",SEPTEMBER!R60+SEPTEMBER!U60)</f>
        <v>0</v>
      </c>
      <c r="K61" s="243">
        <f>SEPTEMBER!Z60</f>
        <v>0</v>
      </c>
      <c r="L61" s="244">
        <f>SEPTEMBER!AB60</f>
        <v>0</v>
      </c>
    </row>
    <row r="62" spans="1:12" ht="12.75" customHeight="1" x14ac:dyDescent="0.2">
      <c r="A62" s="716">
        <f>SEPTEMBER!B61</f>
        <v>42989</v>
      </c>
      <c r="B62" s="159">
        <f>SEPTEMBER!R61</f>
        <v>0</v>
      </c>
      <c r="C62" s="117">
        <f>SEPTEMBER!S61</f>
        <v>0</v>
      </c>
      <c r="D62" s="175">
        <f>SEPTEMBER!T61</f>
        <v>0</v>
      </c>
      <c r="E62" s="113">
        <f>SEPTEMBER!U61</f>
        <v>0</v>
      </c>
      <c r="F62" s="116">
        <f>SEPTEMBER!V61</f>
        <v>0</v>
      </c>
      <c r="G62" s="116">
        <f>SEPTEMBER!W61</f>
        <v>0</v>
      </c>
      <c r="H62" s="118">
        <f>SEPTEMBER!X61</f>
        <v>0</v>
      </c>
      <c r="I62" s="119">
        <f>SEPTEMBER!Y61</f>
        <v>0</v>
      </c>
      <c r="J62" s="221" t="b">
        <f>IF(LEFT(SEPTEMBER!L61,1)="V",SEPTEMBER!R61+SEPTEMBER!U61)</f>
        <v>0</v>
      </c>
      <c r="K62" s="247">
        <f>SEPTEMBER!Z61</f>
        <v>0</v>
      </c>
      <c r="L62" s="248">
        <f>SEPTEMBER!AB61</f>
        <v>0</v>
      </c>
    </row>
    <row r="63" spans="1:12" ht="12.75" customHeight="1" x14ac:dyDescent="0.2">
      <c r="A63" s="717"/>
      <c r="B63" s="160">
        <f>SEPTEMBER!R62</f>
        <v>0</v>
      </c>
      <c r="C63" s="124">
        <f>SEPTEMBER!S62</f>
        <v>0</v>
      </c>
      <c r="D63" s="176">
        <f>SEPTEMBER!T62</f>
        <v>0</v>
      </c>
      <c r="E63" s="120">
        <f>SEPTEMBER!U62</f>
        <v>0</v>
      </c>
      <c r="F63" s="123">
        <f>SEPTEMBER!V62</f>
        <v>0</v>
      </c>
      <c r="G63" s="123">
        <f>SEPTEMBER!W62</f>
        <v>0</v>
      </c>
      <c r="H63" s="125">
        <f>SEPTEMBER!X62</f>
        <v>0</v>
      </c>
      <c r="I63" s="126">
        <f>SEPTEMBER!Y62</f>
        <v>0</v>
      </c>
      <c r="J63" s="222" t="b">
        <f>IF(LEFT(SEPTEMBER!L62,1)="V",SEPTEMBER!R62+SEPTEMBER!U62)</f>
        <v>0</v>
      </c>
      <c r="K63" s="241">
        <f>SEPTEMBER!Z62</f>
        <v>0</v>
      </c>
      <c r="L63" s="242">
        <f>SEPTEMBER!AB62</f>
        <v>0</v>
      </c>
    </row>
    <row r="64" spans="1:12" ht="12.75" customHeight="1" x14ac:dyDescent="0.2">
      <c r="A64" s="717"/>
      <c r="B64" s="160">
        <f>SEPTEMBER!R63</f>
        <v>0</v>
      </c>
      <c r="C64" s="124">
        <f>SEPTEMBER!S63</f>
        <v>0</v>
      </c>
      <c r="D64" s="176">
        <f>SEPTEMBER!T63</f>
        <v>0</v>
      </c>
      <c r="E64" s="120">
        <f>SEPTEMBER!U63</f>
        <v>0</v>
      </c>
      <c r="F64" s="123">
        <f>SEPTEMBER!V63</f>
        <v>0</v>
      </c>
      <c r="G64" s="123">
        <f>SEPTEMBER!W63</f>
        <v>0</v>
      </c>
      <c r="H64" s="125">
        <f>SEPTEMBER!X63</f>
        <v>0</v>
      </c>
      <c r="I64" s="126">
        <f>SEPTEMBER!Y63</f>
        <v>0</v>
      </c>
      <c r="J64" s="222" t="b">
        <f>IF(LEFT(SEPTEMBER!L63,1)="V",SEPTEMBER!R63+SEPTEMBER!U63)</f>
        <v>0</v>
      </c>
      <c r="K64" s="241">
        <f>SEPTEMBER!Z63</f>
        <v>0</v>
      </c>
      <c r="L64" s="242">
        <f>SEPTEMBER!AB63</f>
        <v>0</v>
      </c>
    </row>
    <row r="65" spans="1:12" ht="12.75" customHeight="1" x14ac:dyDescent="0.2">
      <c r="A65" s="717"/>
      <c r="B65" s="160">
        <f>SEPTEMBER!R64</f>
        <v>0</v>
      </c>
      <c r="C65" s="124">
        <f>SEPTEMBER!S64</f>
        <v>0</v>
      </c>
      <c r="D65" s="176">
        <f>SEPTEMBER!T64</f>
        <v>0</v>
      </c>
      <c r="E65" s="120">
        <f>SEPTEMBER!U64</f>
        <v>0</v>
      </c>
      <c r="F65" s="123">
        <f>SEPTEMBER!V64</f>
        <v>0</v>
      </c>
      <c r="G65" s="123">
        <f>SEPTEMBER!W64</f>
        <v>0</v>
      </c>
      <c r="H65" s="125">
        <f>SEPTEMBER!X64</f>
        <v>0</v>
      </c>
      <c r="I65" s="126">
        <f>SEPTEMBER!Y64</f>
        <v>0</v>
      </c>
      <c r="J65" s="222" t="b">
        <f>IF(LEFT(SEPTEMBER!L64,1)="V",SEPTEMBER!R64+SEPTEMBER!U64)</f>
        <v>0</v>
      </c>
      <c r="K65" s="241">
        <f>SEPTEMBER!Z64</f>
        <v>0</v>
      </c>
      <c r="L65" s="242">
        <f>SEPTEMBER!AB64</f>
        <v>0</v>
      </c>
    </row>
    <row r="66" spans="1:12" ht="13.5" customHeight="1" thickBot="1" x14ac:dyDescent="0.25">
      <c r="A66" s="718"/>
      <c r="B66" s="161">
        <f>SEPTEMBER!R65</f>
        <v>0</v>
      </c>
      <c r="C66" s="131">
        <f>SEPTEMBER!S65</f>
        <v>0</v>
      </c>
      <c r="D66" s="178">
        <f>SEPTEMBER!T65</f>
        <v>0</v>
      </c>
      <c r="E66" s="127">
        <f>SEPTEMBER!U65</f>
        <v>0</v>
      </c>
      <c r="F66" s="130">
        <f>SEPTEMBER!V65</f>
        <v>0</v>
      </c>
      <c r="G66" s="130">
        <f>SEPTEMBER!W65</f>
        <v>0</v>
      </c>
      <c r="H66" s="132">
        <f>SEPTEMBER!X65</f>
        <v>0</v>
      </c>
      <c r="I66" s="133">
        <f>SEPTEMBER!Y65</f>
        <v>0</v>
      </c>
      <c r="J66" s="224" t="b">
        <f>IF(LEFT(SEPTEMBER!L65,1)="V",SEPTEMBER!R65+SEPTEMBER!U65)</f>
        <v>0</v>
      </c>
      <c r="K66" s="245">
        <f>SEPTEMBER!Z65</f>
        <v>0</v>
      </c>
      <c r="L66" s="246">
        <f>SEPTEMBER!AB65</f>
        <v>0</v>
      </c>
    </row>
    <row r="67" spans="1:12" ht="12.75" customHeight="1" x14ac:dyDescent="0.2">
      <c r="A67" s="716">
        <f>SEPTEMBER!B66</f>
        <v>42990</v>
      </c>
      <c r="B67" s="169">
        <f>SEPTEMBER!R66</f>
        <v>0</v>
      </c>
      <c r="C67" s="138">
        <f>SEPTEMBER!S66</f>
        <v>0</v>
      </c>
      <c r="D67" s="179">
        <f>SEPTEMBER!T66</f>
        <v>0</v>
      </c>
      <c r="E67" s="134">
        <f>SEPTEMBER!U66</f>
        <v>0</v>
      </c>
      <c r="F67" s="137">
        <f>SEPTEMBER!V66</f>
        <v>0</v>
      </c>
      <c r="G67" s="137">
        <f>SEPTEMBER!W66</f>
        <v>0</v>
      </c>
      <c r="H67" s="139">
        <f>SEPTEMBER!X66</f>
        <v>0</v>
      </c>
      <c r="I67" s="140">
        <f>SEPTEMBER!Y66</f>
        <v>0</v>
      </c>
      <c r="J67" s="225" t="b">
        <f>IF(LEFT(SEPTEMBER!L66,1)="V",SEPTEMBER!R66+SEPTEMBER!U66)</f>
        <v>0</v>
      </c>
      <c r="K67" s="239">
        <f>SEPTEMBER!Z66</f>
        <v>0</v>
      </c>
      <c r="L67" s="240">
        <f>SEPTEMBER!AB66</f>
        <v>0</v>
      </c>
    </row>
    <row r="68" spans="1:12" ht="12.75" customHeight="1" x14ac:dyDescent="0.2">
      <c r="A68" s="717"/>
      <c r="B68" s="160">
        <f>SEPTEMBER!R67</f>
        <v>0</v>
      </c>
      <c r="C68" s="124">
        <f>SEPTEMBER!S67</f>
        <v>0</v>
      </c>
      <c r="D68" s="176">
        <f>SEPTEMBER!T67</f>
        <v>0</v>
      </c>
      <c r="E68" s="120">
        <f>SEPTEMBER!U67</f>
        <v>0</v>
      </c>
      <c r="F68" s="123">
        <f>SEPTEMBER!V67</f>
        <v>0</v>
      </c>
      <c r="G68" s="123">
        <f>SEPTEMBER!W67</f>
        <v>0</v>
      </c>
      <c r="H68" s="125">
        <f>SEPTEMBER!X67</f>
        <v>0</v>
      </c>
      <c r="I68" s="126">
        <f>SEPTEMBER!Y67</f>
        <v>0</v>
      </c>
      <c r="J68" s="222" t="b">
        <f>IF(LEFT(SEPTEMBER!L67,1)="V",SEPTEMBER!R67+SEPTEMBER!U67)</f>
        <v>0</v>
      </c>
      <c r="K68" s="241">
        <f>SEPTEMBER!Z67</f>
        <v>0</v>
      </c>
      <c r="L68" s="242">
        <f>SEPTEMBER!AB67</f>
        <v>0</v>
      </c>
    </row>
    <row r="69" spans="1:12" ht="12.75" customHeight="1" x14ac:dyDescent="0.2">
      <c r="A69" s="717"/>
      <c r="B69" s="160">
        <f>SEPTEMBER!R68</f>
        <v>0</v>
      </c>
      <c r="C69" s="124">
        <f>SEPTEMBER!S68</f>
        <v>0</v>
      </c>
      <c r="D69" s="176">
        <f>SEPTEMBER!T68</f>
        <v>0</v>
      </c>
      <c r="E69" s="120">
        <f>SEPTEMBER!U68</f>
        <v>0</v>
      </c>
      <c r="F69" s="123">
        <f>SEPTEMBER!V68</f>
        <v>0</v>
      </c>
      <c r="G69" s="123">
        <f>SEPTEMBER!W68</f>
        <v>0</v>
      </c>
      <c r="H69" s="125">
        <f>SEPTEMBER!X68</f>
        <v>0</v>
      </c>
      <c r="I69" s="126">
        <f>SEPTEMBER!Y68</f>
        <v>0</v>
      </c>
      <c r="J69" s="222" t="b">
        <f>IF(LEFT(SEPTEMBER!L68,1)="V",SEPTEMBER!R68+SEPTEMBER!U68)</f>
        <v>0</v>
      </c>
      <c r="K69" s="241">
        <f>SEPTEMBER!Z68</f>
        <v>0</v>
      </c>
      <c r="L69" s="242">
        <f>SEPTEMBER!AB68</f>
        <v>0</v>
      </c>
    </row>
    <row r="70" spans="1:12" ht="12.75" customHeight="1" x14ac:dyDescent="0.2">
      <c r="A70" s="717"/>
      <c r="B70" s="160">
        <f>SEPTEMBER!R69</f>
        <v>0</v>
      </c>
      <c r="C70" s="124">
        <f>SEPTEMBER!S69</f>
        <v>0</v>
      </c>
      <c r="D70" s="176">
        <f>SEPTEMBER!T69</f>
        <v>0</v>
      </c>
      <c r="E70" s="120">
        <f>SEPTEMBER!U69</f>
        <v>0</v>
      </c>
      <c r="F70" s="123">
        <f>SEPTEMBER!V69</f>
        <v>0</v>
      </c>
      <c r="G70" s="123">
        <f>SEPTEMBER!W69</f>
        <v>0</v>
      </c>
      <c r="H70" s="125">
        <f>SEPTEMBER!X69</f>
        <v>0</v>
      </c>
      <c r="I70" s="126">
        <f>SEPTEMBER!Y69</f>
        <v>0</v>
      </c>
      <c r="J70" s="222" t="b">
        <f>IF(LEFT(SEPTEMBER!L69,1)="V",SEPTEMBER!R69+SEPTEMBER!U69)</f>
        <v>0</v>
      </c>
      <c r="K70" s="241">
        <f>SEPTEMBER!Z69</f>
        <v>0</v>
      </c>
      <c r="L70" s="242">
        <f>SEPTEMBER!AB69</f>
        <v>0</v>
      </c>
    </row>
    <row r="71" spans="1:12" ht="13.5" customHeight="1" thickBot="1" x14ac:dyDescent="0.25">
      <c r="A71" s="718"/>
      <c r="B71" s="168">
        <f>SEPTEMBER!R70</f>
        <v>0</v>
      </c>
      <c r="C71" s="145">
        <f>SEPTEMBER!S70</f>
        <v>0</v>
      </c>
      <c r="D71" s="177">
        <f>SEPTEMBER!T70</f>
        <v>0</v>
      </c>
      <c r="E71" s="141">
        <f>SEPTEMBER!U70</f>
        <v>0</v>
      </c>
      <c r="F71" s="144">
        <f>SEPTEMBER!V70</f>
        <v>0</v>
      </c>
      <c r="G71" s="144">
        <f>SEPTEMBER!W70</f>
        <v>0</v>
      </c>
      <c r="H71" s="146">
        <f>SEPTEMBER!X70</f>
        <v>0</v>
      </c>
      <c r="I71" s="147">
        <f>SEPTEMBER!Y70</f>
        <v>0</v>
      </c>
      <c r="J71" s="223" t="b">
        <f>IF(LEFT(SEPTEMBER!L70,1)="V",SEPTEMBER!R70+SEPTEMBER!U70)</f>
        <v>0</v>
      </c>
      <c r="K71" s="243">
        <f>SEPTEMBER!Z70</f>
        <v>0</v>
      </c>
      <c r="L71" s="244">
        <f>SEPTEMBER!AB70</f>
        <v>0</v>
      </c>
    </row>
    <row r="72" spans="1:12" ht="12.75" customHeight="1" x14ac:dyDescent="0.2">
      <c r="A72" s="716">
        <f>SEPTEMBER!B71</f>
        <v>42991</v>
      </c>
      <c r="B72" s="159">
        <f>SEPTEMBER!R71</f>
        <v>0</v>
      </c>
      <c r="C72" s="117">
        <f>SEPTEMBER!S71</f>
        <v>0</v>
      </c>
      <c r="D72" s="175">
        <f>SEPTEMBER!T71</f>
        <v>0</v>
      </c>
      <c r="E72" s="113">
        <f>SEPTEMBER!U71</f>
        <v>0</v>
      </c>
      <c r="F72" s="116">
        <f>SEPTEMBER!V71</f>
        <v>0</v>
      </c>
      <c r="G72" s="116">
        <f>SEPTEMBER!W71</f>
        <v>0</v>
      </c>
      <c r="H72" s="118">
        <f>SEPTEMBER!X71</f>
        <v>0</v>
      </c>
      <c r="I72" s="119">
        <f>SEPTEMBER!Y71</f>
        <v>0</v>
      </c>
      <c r="J72" s="221" t="b">
        <f>IF(LEFT(SEPTEMBER!L71,1)="V",SEPTEMBER!R71+SEPTEMBER!U71)</f>
        <v>0</v>
      </c>
      <c r="K72" s="239">
        <f>SEPTEMBER!Z71</f>
        <v>0</v>
      </c>
      <c r="L72" s="240">
        <f>SEPTEMBER!AB71</f>
        <v>0</v>
      </c>
    </row>
    <row r="73" spans="1:12" ht="12.75" customHeight="1" x14ac:dyDescent="0.2">
      <c r="A73" s="717"/>
      <c r="B73" s="160">
        <f>SEPTEMBER!R72</f>
        <v>0</v>
      </c>
      <c r="C73" s="124">
        <f>SEPTEMBER!S72</f>
        <v>0</v>
      </c>
      <c r="D73" s="176">
        <f>SEPTEMBER!T72</f>
        <v>0</v>
      </c>
      <c r="E73" s="120">
        <f>SEPTEMBER!U72</f>
        <v>0</v>
      </c>
      <c r="F73" s="123">
        <f>SEPTEMBER!V72</f>
        <v>0</v>
      </c>
      <c r="G73" s="123">
        <f>SEPTEMBER!W72</f>
        <v>0</v>
      </c>
      <c r="H73" s="125">
        <f>SEPTEMBER!X72</f>
        <v>0</v>
      </c>
      <c r="I73" s="126">
        <f>SEPTEMBER!Y72</f>
        <v>0</v>
      </c>
      <c r="J73" s="222" t="b">
        <f>IF(LEFT(SEPTEMBER!L72,1)="V",SEPTEMBER!R72+SEPTEMBER!U72)</f>
        <v>0</v>
      </c>
      <c r="K73" s="241">
        <f>SEPTEMBER!Z72</f>
        <v>0</v>
      </c>
      <c r="L73" s="242">
        <f>SEPTEMBER!AB72</f>
        <v>0</v>
      </c>
    </row>
    <row r="74" spans="1:12" ht="12.75" customHeight="1" x14ac:dyDescent="0.2">
      <c r="A74" s="717"/>
      <c r="B74" s="160">
        <f>SEPTEMBER!R73</f>
        <v>0</v>
      </c>
      <c r="C74" s="124">
        <f>SEPTEMBER!S73</f>
        <v>0</v>
      </c>
      <c r="D74" s="176">
        <f>SEPTEMBER!T73</f>
        <v>0</v>
      </c>
      <c r="E74" s="120">
        <f>SEPTEMBER!U73</f>
        <v>0</v>
      </c>
      <c r="F74" s="123">
        <f>SEPTEMBER!V73</f>
        <v>0</v>
      </c>
      <c r="G74" s="123">
        <f>SEPTEMBER!W73</f>
        <v>0</v>
      </c>
      <c r="H74" s="125">
        <f>SEPTEMBER!X73</f>
        <v>0</v>
      </c>
      <c r="I74" s="126">
        <f>SEPTEMBER!Y73</f>
        <v>0</v>
      </c>
      <c r="J74" s="222" t="b">
        <f>IF(LEFT(SEPTEMBER!L73,1)="V",SEPTEMBER!R73+SEPTEMBER!U73)</f>
        <v>0</v>
      </c>
      <c r="K74" s="241">
        <f>SEPTEMBER!Z73</f>
        <v>0</v>
      </c>
      <c r="L74" s="242">
        <f>SEPTEMBER!AB73</f>
        <v>0</v>
      </c>
    </row>
    <row r="75" spans="1:12" ht="12.75" customHeight="1" x14ac:dyDescent="0.2">
      <c r="A75" s="717"/>
      <c r="B75" s="160">
        <f>SEPTEMBER!R74</f>
        <v>0</v>
      </c>
      <c r="C75" s="124">
        <f>SEPTEMBER!S74</f>
        <v>0</v>
      </c>
      <c r="D75" s="176">
        <f>SEPTEMBER!T74</f>
        <v>0</v>
      </c>
      <c r="E75" s="120">
        <f>SEPTEMBER!U74</f>
        <v>0</v>
      </c>
      <c r="F75" s="123">
        <f>SEPTEMBER!V74</f>
        <v>0</v>
      </c>
      <c r="G75" s="123">
        <f>SEPTEMBER!W74</f>
        <v>0</v>
      </c>
      <c r="H75" s="125">
        <f>SEPTEMBER!X74</f>
        <v>0</v>
      </c>
      <c r="I75" s="126">
        <f>SEPTEMBER!Y74</f>
        <v>0</v>
      </c>
      <c r="J75" s="222" t="b">
        <f>IF(LEFT(SEPTEMBER!L74,1)="V",SEPTEMBER!R74+SEPTEMBER!U74)</f>
        <v>0</v>
      </c>
      <c r="K75" s="241">
        <f>SEPTEMBER!Z74</f>
        <v>0</v>
      </c>
      <c r="L75" s="242">
        <f>SEPTEMBER!AB74</f>
        <v>0</v>
      </c>
    </row>
    <row r="76" spans="1:12" ht="13.5" customHeight="1" thickBot="1" x14ac:dyDescent="0.25">
      <c r="A76" s="718"/>
      <c r="B76" s="161">
        <f>SEPTEMBER!R75</f>
        <v>0</v>
      </c>
      <c r="C76" s="131">
        <f>SEPTEMBER!S75</f>
        <v>0</v>
      </c>
      <c r="D76" s="178">
        <f>SEPTEMBER!T75</f>
        <v>0</v>
      </c>
      <c r="E76" s="127">
        <f>SEPTEMBER!U75</f>
        <v>0</v>
      </c>
      <c r="F76" s="130">
        <f>SEPTEMBER!V75</f>
        <v>0</v>
      </c>
      <c r="G76" s="130">
        <f>SEPTEMBER!W75</f>
        <v>0</v>
      </c>
      <c r="H76" s="132">
        <f>SEPTEMBER!X75</f>
        <v>0</v>
      </c>
      <c r="I76" s="133">
        <f>SEPTEMBER!Y75</f>
        <v>0</v>
      </c>
      <c r="J76" s="224" t="b">
        <f>IF(LEFT(SEPTEMBER!L75,1)="V",SEPTEMBER!R75+SEPTEMBER!U75)</f>
        <v>0</v>
      </c>
      <c r="K76" s="243">
        <f>SEPTEMBER!Z75</f>
        <v>0</v>
      </c>
      <c r="L76" s="244">
        <f>SEPTEMBER!AB75</f>
        <v>0</v>
      </c>
    </row>
    <row r="77" spans="1:12" ht="12.75" customHeight="1" x14ac:dyDescent="0.2">
      <c r="A77" s="716">
        <f>SEPTEMBER!B76</f>
        <v>42992</v>
      </c>
      <c r="B77" s="159">
        <f>SEPTEMBER!R76</f>
        <v>0</v>
      </c>
      <c r="C77" s="117">
        <f>SEPTEMBER!S76</f>
        <v>0</v>
      </c>
      <c r="D77" s="175">
        <f>SEPTEMBER!T76</f>
        <v>0</v>
      </c>
      <c r="E77" s="113">
        <f>SEPTEMBER!U76</f>
        <v>0</v>
      </c>
      <c r="F77" s="116">
        <f>SEPTEMBER!V76</f>
        <v>0</v>
      </c>
      <c r="G77" s="116">
        <f>SEPTEMBER!W76</f>
        <v>0</v>
      </c>
      <c r="H77" s="118">
        <f>SEPTEMBER!X76</f>
        <v>0</v>
      </c>
      <c r="I77" s="119">
        <f>SEPTEMBER!Y76</f>
        <v>0</v>
      </c>
      <c r="J77" s="221" t="b">
        <f>IF(LEFT(SEPTEMBER!L76,1)="V",SEPTEMBER!R76+SEPTEMBER!U76)</f>
        <v>0</v>
      </c>
      <c r="K77" s="239">
        <f>SEPTEMBER!Z76</f>
        <v>0</v>
      </c>
      <c r="L77" s="240">
        <f>SEPTEMBER!AB76</f>
        <v>0</v>
      </c>
    </row>
    <row r="78" spans="1:12" ht="12.75" customHeight="1" x14ac:dyDescent="0.2">
      <c r="A78" s="717"/>
      <c r="B78" s="160">
        <f>SEPTEMBER!R77</f>
        <v>0</v>
      </c>
      <c r="C78" s="124">
        <f>SEPTEMBER!S77</f>
        <v>0</v>
      </c>
      <c r="D78" s="176">
        <f>SEPTEMBER!T77</f>
        <v>0</v>
      </c>
      <c r="E78" s="120">
        <f>SEPTEMBER!U77</f>
        <v>0</v>
      </c>
      <c r="F78" s="123">
        <f>SEPTEMBER!V77</f>
        <v>0</v>
      </c>
      <c r="G78" s="123">
        <f>SEPTEMBER!W77</f>
        <v>0</v>
      </c>
      <c r="H78" s="125">
        <f>SEPTEMBER!X77</f>
        <v>0</v>
      </c>
      <c r="I78" s="126">
        <f>SEPTEMBER!Y77</f>
        <v>0</v>
      </c>
      <c r="J78" s="222" t="b">
        <f>IF(LEFT(SEPTEMBER!L77,1)="V",SEPTEMBER!R77+SEPTEMBER!U77)</f>
        <v>0</v>
      </c>
      <c r="K78" s="241">
        <f>SEPTEMBER!Z77</f>
        <v>0</v>
      </c>
      <c r="L78" s="242">
        <f>SEPTEMBER!AB77</f>
        <v>0</v>
      </c>
    </row>
    <row r="79" spans="1:12" ht="12.75" customHeight="1" x14ac:dyDescent="0.2">
      <c r="A79" s="717"/>
      <c r="B79" s="160">
        <f>SEPTEMBER!R78</f>
        <v>0</v>
      </c>
      <c r="C79" s="124">
        <f>SEPTEMBER!S78</f>
        <v>0</v>
      </c>
      <c r="D79" s="176">
        <f>SEPTEMBER!T78</f>
        <v>0</v>
      </c>
      <c r="E79" s="120">
        <f>SEPTEMBER!U78</f>
        <v>0</v>
      </c>
      <c r="F79" s="123">
        <f>SEPTEMBER!V78</f>
        <v>0</v>
      </c>
      <c r="G79" s="123">
        <f>SEPTEMBER!W78</f>
        <v>0</v>
      </c>
      <c r="H79" s="125">
        <f>SEPTEMBER!X78</f>
        <v>0</v>
      </c>
      <c r="I79" s="126">
        <f>SEPTEMBER!Y78</f>
        <v>0</v>
      </c>
      <c r="J79" s="222" t="b">
        <f>IF(LEFT(SEPTEMBER!L78,1)="V",SEPTEMBER!R78+SEPTEMBER!U78)</f>
        <v>0</v>
      </c>
      <c r="K79" s="241">
        <f>SEPTEMBER!Z78</f>
        <v>0</v>
      </c>
      <c r="L79" s="242">
        <f>SEPTEMBER!AB78</f>
        <v>0</v>
      </c>
    </row>
    <row r="80" spans="1:12" ht="12.75" customHeight="1" x14ac:dyDescent="0.2">
      <c r="A80" s="717"/>
      <c r="B80" s="160">
        <f>SEPTEMBER!R79</f>
        <v>0</v>
      </c>
      <c r="C80" s="124">
        <f>SEPTEMBER!S79</f>
        <v>0</v>
      </c>
      <c r="D80" s="176">
        <f>SEPTEMBER!T79</f>
        <v>0</v>
      </c>
      <c r="E80" s="120">
        <f>SEPTEMBER!U79</f>
        <v>0</v>
      </c>
      <c r="F80" s="123">
        <f>SEPTEMBER!V79</f>
        <v>0</v>
      </c>
      <c r="G80" s="123">
        <f>SEPTEMBER!W79</f>
        <v>0</v>
      </c>
      <c r="H80" s="125">
        <f>SEPTEMBER!X79</f>
        <v>0</v>
      </c>
      <c r="I80" s="126">
        <f>SEPTEMBER!Y79</f>
        <v>0</v>
      </c>
      <c r="J80" s="222" t="b">
        <f>IF(LEFT(SEPTEMBER!L79,1)="V",SEPTEMBER!R79+SEPTEMBER!U79)</f>
        <v>0</v>
      </c>
      <c r="K80" s="241">
        <f>SEPTEMBER!Z79</f>
        <v>0</v>
      </c>
      <c r="L80" s="242">
        <f>SEPTEMBER!AB79</f>
        <v>0</v>
      </c>
    </row>
    <row r="81" spans="1:12" ht="13.5" customHeight="1" thickBot="1" x14ac:dyDescent="0.25">
      <c r="A81" s="718"/>
      <c r="B81" s="161">
        <f>SEPTEMBER!R80</f>
        <v>0</v>
      </c>
      <c r="C81" s="131">
        <f>SEPTEMBER!S80</f>
        <v>0</v>
      </c>
      <c r="D81" s="178">
        <f>SEPTEMBER!T80</f>
        <v>0</v>
      </c>
      <c r="E81" s="127">
        <f>SEPTEMBER!U80</f>
        <v>0</v>
      </c>
      <c r="F81" s="130">
        <f>SEPTEMBER!V80</f>
        <v>0</v>
      </c>
      <c r="G81" s="130">
        <f>SEPTEMBER!W80</f>
        <v>0</v>
      </c>
      <c r="H81" s="132">
        <f>SEPTEMBER!X80</f>
        <v>0</v>
      </c>
      <c r="I81" s="133">
        <f>SEPTEMBER!Y80</f>
        <v>0</v>
      </c>
      <c r="J81" s="224" t="b">
        <f>IF(LEFT(SEPTEMBER!L80,1)="V",SEPTEMBER!R80+SEPTEMBER!U80)</f>
        <v>0</v>
      </c>
      <c r="K81" s="243">
        <f>SEPTEMBER!Z80</f>
        <v>0</v>
      </c>
      <c r="L81" s="244">
        <f>SEPTEMBER!AB80</f>
        <v>0</v>
      </c>
    </row>
    <row r="82" spans="1:12" ht="12.75" customHeight="1" x14ac:dyDescent="0.2">
      <c r="A82" s="716">
        <f>SEPTEMBER!B81</f>
        <v>42993</v>
      </c>
      <c r="B82" s="159">
        <f>SEPTEMBER!R81</f>
        <v>0</v>
      </c>
      <c r="C82" s="117">
        <f>SEPTEMBER!S81</f>
        <v>0</v>
      </c>
      <c r="D82" s="175">
        <f>SEPTEMBER!T81</f>
        <v>0</v>
      </c>
      <c r="E82" s="113">
        <f>SEPTEMBER!U81</f>
        <v>0</v>
      </c>
      <c r="F82" s="116">
        <f>SEPTEMBER!V81</f>
        <v>0</v>
      </c>
      <c r="G82" s="116">
        <f>SEPTEMBER!W81</f>
        <v>0</v>
      </c>
      <c r="H82" s="118">
        <f>SEPTEMBER!X81</f>
        <v>0</v>
      </c>
      <c r="I82" s="119">
        <f>SEPTEMBER!Y81</f>
        <v>0</v>
      </c>
      <c r="J82" s="221" t="b">
        <f>IF(LEFT(SEPTEMBER!L81,1)="V",SEPTEMBER!R81+SEPTEMBER!U81)</f>
        <v>0</v>
      </c>
      <c r="K82" s="239">
        <f>SEPTEMBER!Z81</f>
        <v>0</v>
      </c>
      <c r="L82" s="240">
        <f>SEPTEMBER!AB81</f>
        <v>0</v>
      </c>
    </row>
    <row r="83" spans="1:12" ht="12.75" customHeight="1" x14ac:dyDescent="0.2">
      <c r="A83" s="717"/>
      <c r="B83" s="160">
        <f>SEPTEMBER!R82</f>
        <v>0</v>
      </c>
      <c r="C83" s="124">
        <f>SEPTEMBER!S82</f>
        <v>0</v>
      </c>
      <c r="D83" s="176">
        <f>SEPTEMBER!T82</f>
        <v>0</v>
      </c>
      <c r="E83" s="120">
        <f>SEPTEMBER!U82</f>
        <v>0</v>
      </c>
      <c r="F83" s="123">
        <f>SEPTEMBER!V82</f>
        <v>0</v>
      </c>
      <c r="G83" s="123">
        <f>SEPTEMBER!W82</f>
        <v>0</v>
      </c>
      <c r="H83" s="125">
        <f>SEPTEMBER!X82</f>
        <v>0</v>
      </c>
      <c r="I83" s="126">
        <f>SEPTEMBER!Y82</f>
        <v>0</v>
      </c>
      <c r="J83" s="222" t="b">
        <f>IF(LEFT(SEPTEMBER!L82,1)="V",SEPTEMBER!R82+SEPTEMBER!U82)</f>
        <v>0</v>
      </c>
      <c r="K83" s="241">
        <f>SEPTEMBER!Z82</f>
        <v>0</v>
      </c>
      <c r="L83" s="242">
        <f>SEPTEMBER!AB82</f>
        <v>0</v>
      </c>
    </row>
    <row r="84" spans="1:12" ht="12.75" customHeight="1" x14ac:dyDescent="0.2">
      <c r="A84" s="717"/>
      <c r="B84" s="160">
        <f>SEPTEMBER!R83</f>
        <v>0</v>
      </c>
      <c r="C84" s="124">
        <f>SEPTEMBER!S83</f>
        <v>0</v>
      </c>
      <c r="D84" s="176">
        <f>SEPTEMBER!T83</f>
        <v>0</v>
      </c>
      <c r="E84" s="120">
        <f>SEPTEMBER!U83</f>
        <v>0</v>
      </c>
      <c r="F84" s="123">
        <f>SEPTEMBER!V83</f>
        <v>0</v>
      </c>
      <c r="G84" s="123">
        <f>SEPTEMBER!W83</f>
        <v>0</v>
      </c>
      <c r="H84" s="125">
        <f>SEPTEMBER!X83</f>
        <v>0</v>
      </c>
      <c r="I84" s="126">
        <f>SEPTEMBER!Y83</f>
        <v>0</v>
      </c>
      <c r="J84" s="222" t="b">
        <f>IF(LEFT(SEPTEMBER!L83,1)="V",SEPTEMBER!R83+SEPTEMBER!U83)</f>
        <v>0</v>
      </c>
      <c r="K84" s="241">
        <f>SEPTEMBER!Z83</f>
        <v>0</v>
      </c>
      <c r="L84" s="242">
        <f>SEPTEMBER!AB83</f>
        <v>0</v>
      </c>
    </row>
    <row r="85" spans="1:12" ht="12.75" customHeight="1" x14ac:dyDescent="0.2">
      <c r="A85" s="717"/>
      <c r="B85" s="160">
        <f>SEPTEMBER!R84</f>
        <v>0</v>
      </c>
      <c r="C85" s="124">
        <f>SEPTEMBER!S84</f>
        <v>0</v>
      </c>
      <c r="D85" s="176">
        <f>SEPTEMBER!T84</f>
        <v>0</v>
      </c>
      <c r="E85" s="120">
        <f>SEPTEMBER!U84</f>
        <v>0</v>
      </c>
      <c r="F85" s="123">
        <f>SEPTEMBER!V84</f>
        <v>0</v>
      </c>
      <c r="G85" s="123">
        <f>SEPTEMBER!W84</f>
        <v>0</v>
      </c>
      <c r="H85" s="125">
        <f>SEPTEMBER!X84</f>
        <v>0</v>
      </c>
      <c r="I85" s="126">
        <f>SEPTEMBER!Y84</f>
        <v>0</v>
      </c>
      <c r="J85" s="222" t="b">
        <f>IF(LEFT(SEPTEMBER!L84,1)="V",SEPTEMBER!R84+SEPTEMBER!U84)</f>
        <v>0</v>
      </c>
      <c r="K85" s="241">
        <f>SEPTEMBER!Z84</f>
        <v>0</v>
      </c>
      <c r="L85" s="242">
        <f>SEPTEMBER!AB84</f>
        <v>0</v>
      </c>
    </row>
    <row r="86" spans="1:12" ht="13.5" customHeight="1" thickBot="1" x14ac:dyDescent="0.25">
      <c r="A86" s="718"/>
      <c r="B86" s="161">
        <f>SEPTEMBER!R85</f>
        <v>0</v>
      </c>
      <c r="C86" s="131">
        <f>SEPTEMBER!S85</f>
        <v>0</v>
      </c>
      <c r="D86" s="178">
        <f>SEPTEMBER!T85</f>
        <v>0</v>
      </c>
      <c r="E86" s="127">
        <f>SEPTEMBER!U85</f>
        <v>0</v>
      </c>
      <c r="F86" s="130">
        <f>SEPTEMBER!V85</f>
        <v>0</v>
      </c>
      <c r="G86" s="130">
        <f>SEPTEMBER!W85</f>
        <v>0</v>
      </c>
      <c r="H86" s="132">
        <f>SEPTEMBER!X85</f>
        <v>0</v>
      </c>
      <c r="I86" s="133">
        <f>SEPTEMBER!Y85</f>
        <v>0</v>
      </c>
      <c r="J86" s="224" t="b">
        <f>IF(LEFT(SEPTEMBER!L85,1)="V",SEPTEMBER!R85+SEPTEMBER!U85)</f>
        <v>0</v>
      </c>
      <c r="K86" s="243">
        <f>SEPTEMBER!Z85</f>
        <v>0</v>
      </c>
      <c r="L86" s="244">
        <f>SEPTEMBER!AB85</f>
        <v>0</v>
      </c>
    </row>
    <row r="87" spans="1:12" ht="12.75" customHeight="1" x14ac:dyDescent="0.2">
      <c r="A87" s="716">
        <f>SEPTEMBER!B86</f>
        <v>42994</v>
      </c>
      <c r="B87" s="169">
        <f>SEPTEMBER!R86</f>
        <v>0</v>
      </c>
      <c r="C87" s="138">
        <f>SEPTEMBER!S86</f>
        <v>0</v>
      </c>
      <c r="D87" s="179">
        <f>SEPTEMBER!T86</f>
        <v>0</v>
      </c>
      <c r="E87" s="134">
        <f>SEPTEMBER!U86</f>
        <v>0</v>
      </c>
      <c r="F87" s="137">
        <f>SEPTEMBER!V86</f>
        <v>0</v>
      </c>
      <c r="G87" s="137">
        <f>SEPTEMBER!W86</f>
        <v>0</v>
      </c>
      <c r="H87" s="139">
        <f>SEPTEMBER!X86</f>
        <v>0</v>
      </c>
      <c r="I87" s="140">
        <f>SEPTEMBER!Y86</f>
        <v>0</v>
      </c>
      <c r="J87" s="225" t="b">
        <f>IF(LEFT(SEPTEMBER!L86,1)="V",SEPTEMBER!R86+SEPTEMBER!U86)</f>
        <v>0</v>
      </c>
      <c r="K87" s="247">
        <f>SEPTEMBER!Z86</f>
        <v>0</v>
      </c>
      <c r="L87" s="248">
        <f>SEPTEMBER!AB86</f>
        <v>0</v>
      </c>
    </row>
    <row r="88" spans="1:12" ht="12.75" customHeight="1" x14ac:dyDescent="0.2">
      <c r="A88" s="717"/>
      <c r="B88" s="160">
        <f>SEPTEMBER!R87</f>
        <v>0</v>
      </c>
      <c r="C88" s="124">
        <f>SEPTEMBER!S87</f>
        <v>0</v>
      </c>
      <c r="D88" s="176">
        <f>SEPTEMBER!T87</f>
        <v>0</v>
      </c>
      <c r="E88" s="120">
        <f>SEPTEMBER!U87</f>
        <v>0</v>
      </c>
      <c r="F88" s="123">
        <f>SEPTEMBER!V87</f>
        <v>0</v>
      </c>
      <c r="G88" s="123">
        <f>SEPTEMBER!W87</f>
        <v>0</v>
      </c>
      <c r="H88" s="125">
        <f>SEPTEMBER!X87</f>
        <v>0</v>
      </c>
      <c r="I88" s="126">
        <f>SEPTEMBER!Y87</f>
        <v>0</v>
      </c>
      <c r="J88" s="222" t="b">
        <f>IF(LEFT(SEPTEMBER!L87,1)="V",SEPTEMBER!R87+SEPTEMBER!U87)</f>
        <v>0</v>
      </c>
      <c r="K88" s="241">
        <f>SEPTEMBER!Z87</f>
        <v>0</v>
      </c>
      <c r="L88" s="242">
        <f>SEPTEMBER!AB87</f>
        <v>0</v>
      </c>
    </row>
    <row r="89" spans="1:12" ht="12.75" customHeight="1" x14ac:dyDescent="0.2">
      <c r="A89" s="717"/>
      <c r="B89" s="160">
        <f>SEPTEMBER!R88</f>
        <v>0</v>
      </c>
      <c r="C89" s="124">
        <f>SEPTEMBER!S88</f>
        <v>0</v>
      </c>
      <c r="D89" s="176">
        <f>SEPTEMBER!T88</f>
        <v>0</v>
      </c>
      <c r="E89" s="120">
        <f>SEPTEMBER!U88</f>
        <v>0</v>
      </c>
      <c r="F89" s="123">
        <f>SEPTEMBER!V88</f>
        <v>0</v>
      </c>
      <c r="G89" s="123">
        <f>SEPTEMBER!W88</f>
        <v>0</v>
      </c>
      <c r="H89" s="125">
        <f>SEPTEMBER!X88</f>
        <v>0</v>
      </c>
      <c r="I89" s="126">
        <f>SEPTEMBER!Y88</f>
        <v>0</v>
      </c>
      <c r="J89" s="222" t="b">
        <f>IF(LEFT(SEPTEMBER!L88,1)="V",SEPTEMBER!R88+SEPTEMBER!U88)</f>
        <v>0</v>
      </c>
      <c r="K89" s="241">
        <f>SEPTEMBER!Z88</f>
        <v>0</v>
      </c>
      <c r="L89" s="242">
        <f>SEPTEMBER!AB88</f>
        <v>0</v>
      </c>
    </row>
    <row r="90" spans="1:12" ht="12.75" customHeight="1" x14ac:dyDescent="0.2">
      <c r="A90" s="717"/>
      <c r="B90" s="160">
        <f>SEPTEMBER!R89</f>
        <v>0</v>
      </c>
      <c r="C90" s="124">
        <f>SEPTEMBER!S89</f>
        <v>0</v>
      </c>
      <c r="D90" s="176">
        <f>SEPTEMBER!T89</f>
        <v>0</v>
      </c>
      <c r="E90" s="120">
        <f>SEPTEMBER!U89</f>
        <v>0</v>
      </c>
      <c r="F90" s="123">
        <f>SEPTEMBER!V89</f>
        <v>0</v>
      </c>
      <c r="G90" s="123">
        <f>SEPTEMBER!W89</f>
        <v>0</v>
      </c>
      <c r="H90" s="125">
        <f>SEPTEMBER!X89</f>
        <v>0</v>
      </c>
      <c r="I90" s="126">
        <f>SEPTEMBER!Y89</f>
        <v>0</v>
      </c>
      <c r="J90" s="222" t="b">
        <f>IF(LEFT(SEPTEMBER!L89,1)="V",SEPTEMBER!R89+SEPTEMBER!U89)</f>
        <v>0</v>
      </c>
      <c r="K90" s="241">
        <f>SEPTEMBER!Z89</f>
        <v>0</v>
      </c>
      <c r="L90" s="242">
        <f>SEPTEMBER!AB89</f>
        <v>0</v>
      </c>
    </row>
    <row r="91" spans="1:12" ht="13.5" customHeight="1" thickBot="1" x14ac:dyDescent="0.25">
      <c r="A91" s="718"/>
      <c r="B91" s="168">
        <f>SEPTEMBER!R90</f>
        <v>0</v>
      </c>
      <c r="C91" s="145">
        <f>SEPTEMBER!S90</f>
        <v>0</v>
      </c>
      <c r="D91" s="177">
        <f>SEPTEMBER!T90</f>
        <v>0</v>
      </c>
      <c r="E91" s="141">
        <f>SEPTEMBER!U90</f>
        <v>0</v>
      </c>
      <c r="F91" s="144">
        <f>SEPTEMBER!V90</f>
        <v>0</v>
      </c>
      <c r="G91" s="144">
        <f>SEPTEMBER!W90</f>
        <v>0</v>
      </c>
      <c r="H91" s="146">
        <f>SEPTEMBER!X90</f>
        <v>0</v>
      </c>
      <c r="I91" s="147">
        <f>SEPTEMBER!Y90</f>
        <v>0</v>
      </c>
      <c r="J91" s="223" t="b">
        <f>IF(LEFT(SEPTEMBER!L90,1)="V",SEPTEMBER!R90+SEPTEMBER!U90)</f>
        <v>0</v>
      </c>
      <c r="K91" s="245">
        <f>SEPTEMBER!Z90</f>
        <v>0</v>
      </c>
      <c r="L91" s="246">
        <f>SEPTEMBER!AB90</f>
        <v>0</v>
      </c>
    </row>
    <row r="92" spans="1:12" ht="12.75" customHeight="1" x14ac:dyDescent="0.2">
      <c r="A92" s="716">
        <f>SEPTEMBER!B91</f>
        <v>42995</v>
      </c>
      <c r="B92" s="159">
        <f>SEPTEMBER!R91</f>
        <v>0</v>
      </c>
      <c r="C92" s="117">
        <f>SEPTEMBER!S91</f>
        <v>0</v>
      </c>
      <c r="D92" s="175">
        <f>SEPTEMBER!T91</f>
        <v>0</v>
      </c>
      <c r="E92" s="113">
        <f>SEPTEMBER!U91</f>
        <v>0</v>
      </c>
      <c r="F92" s="116">
        <f>SEPTEMBER!V91</f>
        <v>0</v>
      </c>
      <c r="G92" s="116">
        <f>SEPTEMBER!W91</f>
        <v>0</v>
      </c>
      <c r="H92" s="118">
        <f>SEPTEMBER!X91</f>
        <v>0</v>
      </c>
      <c r="I92" s="119">
        <f>SEPTEMBER!Y91</f>
        <v>0</v>
      </c>
      <c r="J92" s="221" t="b">
        <f>IF(LEFT(SEPTEMBER!L91,1)="V",SEPTEMBER!R91+SEPTEMBER!U91)</f>
        <v>0</v>
      </c>
      <c r="K92" s="239">
        <f>SEPTEMBER!Z91</f>
        <v>0</v>
      </c>
      <c r="L92" s="240">
        <f>SEPTEMBER!AB91</f>
        <v>0</v>
      </c>
    </row>
    <row r="93" spans="1:12" ht="12.75" customHeight="1" x14ac:dyDescent="0.2">
      <c r="A93" s="717"/>
      <c r="B93" s="160">
        <f>SEPTEMBER!R92</f>
        <v>0</v>
      </c>
      <c r="C93" s="124">
        <f>SEPTEMBER!S92</f>
        <v>0</v>
      </c>
      <c r="D93" s="176">
        <f>SEPTEMBER!T92</f>
        <v>0</v>
      </c>
      <c r="E93" s="120">
        <f>SEPTEMBER!U92</f>
        <v>0</v>
      </c>
      <c r="F93" s="123">
        <f>SEPTEMBER!V92</f>
        <v>0</v>
      </c>
      <c r="G93" s="123">
        <f>SEPTEMBER!W92</f>
        <v>0</v>
      </c>
      <c r="H93" s="125">
        <f>SEPTEMBER!X92</f>
        <v>0</v>
      </c>
      <c r="I93" s="126">
        <f>SEPTEMBER!Y92</f>
        <v>0</v>
      </c>
      <c r="J93" s="222" t="b">
        <f>IF(LEFT(SEPTEMBER!L92,1)="V",SEPTEMBER!R92+SEPTEMBER!U92)</f>
        <v>0</v>
      </c>
      <c r="K93" s="241">
        <f>SEPTEMBER!Z92</f>
        <v>0</v>
      </c>
      <c r="L93" s="242">
        <f>SEPTEMBER!AB92</f>
        <v>0</v>
      </c>
    </row>
    <row r="94" spans="1:12" ht="12.75" customHeight="1" x14ac:dyDescent="0.2">
      <c r="A94" s="717"/>
      <c r="B94" s="160">
        <f>SEPTEMBER!R93</f>
        <v>0</v>
      </c>
      <c r="C94" s="124">
        <f>SEPTEMBER!S93</f>
        <v>0</v>
      </c>
      <c r="D94" s="176">
        <f>SEPTEMBER!T93</f>
        <v>0</v>
      </c>
      <c r="E94" s="120">
        <f>SEPTEMBER!U93</f>
        <v>0</v>
      </c>
      <c r="F94" s="123">
        <f>SEPTEMBER!V93</f>
        <v>0</v>
      </c>
      <c r="G94" s="123">
        <f>SEPTEMBER!W93</f>
        <v>0</v>
      </c>
      <c r="H94" s="125">
        <f>SEPTEMBER!X93</f>
        <v>0</v>
      </c>
      <c r="I94" s="126">
        <f>SEPTEMBER!Y93</f>
        <v>0</v>
      </c>
      <c r="J94" s="222" t="b">
        <f>IF(LEFT(SEPTEMBER!L93,1)="V",SEPTEMBER!R93+SEPTEMBER!U93)</f>
        <v>0</v>
      </c>
      <c r="K94" s="241">
        <f>SEPTEMBER!Z93</f>
        <v>0</v>
      </c>
      <c r="L94" s="242">
        <f>SEPTEMBER!AB93</f>
        <v>0</v>
      </c>
    </row>
    <row r="95" spans="1:12" ht="12.75" customHeight="1" x14ac:dyDescent="0.2">
      <c r="A95" s="717"/>
      <c r="B95" s="160">
        <f>SEPTEMBER!R94</f>
        <v>0</v>
      </c>
      <c r="C95" s="124">
        <f>SEPTEMBER!S94</f>
        <v>0</v>
      </c>
      <c r="D95" s="176">
        <f>SEPTEMBER!T94</f>
        <v>0</v>
      </c>
      <c r="E95" s="120">
        <f>SEPTEMBER!U94</f>
        <v>0</v>
      </c>
      <c r="F95" s="123">
        <f>SEPTEMBER!V94</f>
        <v>0</v>
      </c>
      <c r="G95" s="123">
        <f>SEPTEMBER!W94</f>
        <v>0</v>
      </c>
      <c r="H95" s="125">
        <f>SEPTEMBER!X94</f>
        <v>0</v>
      </c>
      <c r="I95" s="126">
        <f>SEPTEMBER!Y94</f>
        <v>0</v>
      </c>
      <c r="J95" s="222" t="b">
        <f>IF(LEFT(SEPTEMBER!L94,1)="V",SEPTEMBER!R94+SEPTEMBER!U94)</f>
        <v>0</v>
      </c>
      <c r="K95" s="241">
        <f>SEPTEMBER!Z94</f>
        <v>0</v>
      </c>
      <c r="L95" s="242">
        <f>SEPTEMBER!AB94</f>
        <v>0</v>
      </c>
    </row>
    <row r="96" spans="1:12" ht="13.5" customHeight="1" thickBot="1" x14ac:dyDescent="0.25">
      <c r="A96" s="718"/>
      <c r="B96" s="161">
        <f>SEPTEMBER!R95</f>
        <v>0</v>
      </c>
      <c r="C96" s="131">
        <f>SEPTEMBER!S95</f>
        <v>0</v>
      </c>
      <c r="D96" s="178">
        <f>SEPTEMBER!T95</f>
        <v>0</v>
      </c>
      <c r="E96" s="127">
        <f>SEPTEMBER!U95</f>
        <v>0</v>
      </c>
      <c r="F96" s="130">
        <f>SEPTEMBER!V95</f>
        <v>0</v>
      </c>
      <c r="G96" s="130">
        <f>SEPTEMBER!W95</f>
        <v>0</v>
      </c>
      <c r="H96" s="132">
        <f>SEPTEMBER!X95</f>
        <v>0</v>
      </c>
      <c r="I96" s="133">
        <f>SEPTEMBER!Y95</f>
        <v>0</v>
      </c>
      <c r="J96" s="224" t="b">
        <f>IF(LEFT(SEPTEMBER!L95,1)="V",SEPTEMBER!R95+SEPTEMBER!U95)</f>
        <v>0</v>
      </c>
      <c r="K96" s="243">
        <f>SEPTEMBER!Z95</f>
        <v>0</v>
      </c>
      <c r="L96" s="244">
        <f>SEPTEMBER!AB95</f>
        <v>0</v>
      </c>
    </row>
    <row r="97" spans="1:12" ht="12.75" customHeight="1" x14ac:dyDescent="0.2">
      <c r="A97" s="716">
        <f>SEPTEMBER!B96</f>
        <v>42996</v>
      </c>
      <c r="B97" s="159">
        <f>SEPTEMBER!R96</f>
        <v>0</v>
      </c>
      <c r="C97" s="117">
        <f>SEPTEMBER!S96</f>
        <v>0</v>
      </c>
      <c r="D97" s="175">
        <f>SEPTEMBER!T96</f>
        <v>0</v>
      </c>
      <c r="E97" s="113">
        <f>SEPTEMBER!U96</f>
        <v>0</v>
      </c>
      <c r="F97" s="116">
        <f>SEPTEMBER!V96</f>
        <v>0</v>
      </c>
      <c r="G97" s="116">
        <f>SEPTEMBER!W96</f>
        <v>0</v>
      </c>
      <c r="H97" s="118">
        <f>SEPTEMBER!X96</f>
        <v>0</v>
      </c>
      <c r="I97" s="119">
        <f>SEPTEMBER!Y96</f>
        <v>0</v>
      </c>
      <c r="J97" s="221" t="b">
        <f>IF(LEFT(SEPTEMBER!L96,1)="V",SEPTEMBER!R96+SEPTEMBER!U96)</f>
        <v>0</v>
      </c>
      <c r="K97" s="239">
        <f>SEPTEMBER!Z96</f>
        <v>0</v>
      </c>
      <c r="L97" s="240">
        <f>SEPTEMBER!AB96</f>
        <v>0</v>
      </c>
    </row>
    <row r="98" spans="1:12" ht="12.75" customHeight="1" x14ac:dyDescent="0.2">
      <c r="A98" s="717"/>
      <c r="B98" s="160">
        <f>SEPTEMBER!R97</f>
        <v>0</v>
      </c>
      <c r="C98" s="124">
        <f>SEPTEMBER!S97</f>
        <v>0</v>
      </c>
      <c r="D98" s="176">
        <f>SEPTEMBER!T97</f>
        <v>0</v>
      </c>
      <c r="E98" s="120">
        <f>SEPTEMBER!U97</f>
        <v>0</v>
      </c>
      <c r="F98" s="123">
        <f>SEPTEMBER!V97</f>
        <v>0</v>
      </c>
      <c r="G98" s="123">
        <f>SEPTEMBER!W97</f>
        <v>0</v>
      </c>
      <c r="H98" s="125">
        <f>SEPTEMBER!X97</f>
        <v>0</v>
      </c>
      <c r="I98" s="126">
        <f>SEPTEMBER!Y97</f>
        <v>0</v>
      </c>
      <c r="J98" s="222" t="b">
        <f>IF(LEFT(SEPTEMBER!L97,1)="V",SEPTEMBER!R97+SEPTEMBER!U97)</f>
        <v>0</v>
      </c>
      <c r="K98" s="241">
        <f>SEPTEMBER!Z97</f>
        <v>0</v>
      </c>
      <c r="L98" s="242">
        <f>SEPTEMBER!AB97</f>
        <v>0</v>
      </c>
    </row>
    <row r="99" spans="1:12" ht="12.75" customHeight="1" x14ac:dyDescent="0.2">
      <c r="A99" s="717"/>
      <c r="B99" s="160">
        <f>SEPTEMBER!R98</f>
        <v>0</v>
      </c>
      <c r="C99" s="124">
        <f>SEPTEMBER!S98</f>
        <v>0</v>
      </c>
      <c r="D99" s="176">
        <f>SEPTEMBER!T98</f>
        <v>0</v>
      </c>
      <c r="E99" s="120">
        <f>SEPTEMBER!U98</f>
        <v>0</v>
      </c>
      <c r="F99" s="123">
        <f>SEPTEMBER!V98</f>
        <v>0</v>
      </c>
      <c r="G99" s="123">
        <f>SEPTEMBER!W98</f>
        <v>0</v>
      </c>
      <c r="H99" s="125">
        <f>SEPTEMBER!X98</f>
        <v>0</v>
      </c>
      <c r="I99" s="126">
        <f>SEPTEMBER!Y98</f>
        <v>0</v>
      </c>
      <c r="J99" s="222" t="b">
        <f>IF(LEFT(SEPTEMBER!L98,1)="V",SEPTEMBER!R98+SEPTEMBER!U98)</f>
        <v>0</v>
      </c>
      <c r="K99" s="241">
        <f>SEPTEMBER!Z98</f>
        <v>0</v>
      </c>
      <c r="L99" s="242">
        <f>SEPTEMBER!AB98</f>
        <v>0</v>
      </c>
    </row>
    <row r="100" spans="1:12" ht="12.75" customHeight="1" x14ac:dyDescent="0.2">
      <c r="A100" s="717"/>
      <c r="B100" s="160">
        <f>SEPTEMBER!R99</f>
        <v>0</v>
      </c>
      <c r="C100" s="124">
        <f>SEPTEMBER!S99</f>
        <v>0</v>
      </c>
      <c r="D100" s="176">
        <f>SEPTEMBER!T99</f>
        <v>0</v>
      </c>
      <c r="E100" s="120">
        <f>SEPTEMBER!U99</f>
        <v>0</v>
      </c>
      <c r="F100" s="123">
        <f>SEPTEMBER!V99</f>
        <v>0</v>
      </c>
      <c r="G100" s="123">
        <f>SEPTEMBER!W99</f>
        <v>0</v>
      </c>
      <c r="H100" s="125">
        <f>SEPTEMBER!X99</f>
        <v>0</v>
      </c>
      <c r="I100" s="126">
        <f>SEPTEMBER!Y99</f>
        <v>0</v>
      </c>
      <c r="J100" s="222" t="b">
        <f>IF(LEFT(SEPTEMBER!L99,1)="V",SEPTEMBER!R99+SEPTEMBER!U99)</f>
        <v>0</v>
      </c>
      <c r="K100" s="241">
        <f>SEPTEMBER!Z99</f>
        <v>0</v>
      </c>
      <c r="L100" s="242">
        <f>SEPTEMBER!AB99</f>
        <v>0</v>
      </c>
    </row>
    <row r="101" spans="1:12" ht="13.5" customHeight="1" thickBot="1" x14ac:dyDescent="0.25">
      <c r="A101" s="718"/>
      <c r="B101" s="161">
        <f>SEPTEMBER!R100</f>
        <v>0</v>
      </c>
      <c r="C101" s="131">
        <f>SEPTEMBER!S100</f>
        <v>0</v>
      </c>
      <c r="D101" s="178">
        <f>SEPTEMBER!T100</f>
        <v>0</v>
      </c>
      <c r="E101" s="127">
        <f>SEPTEMBER!U100</f>
        <v>0</v>
      </c>
      <c r="F101" s="130">
        <f>SEPTEMBER!V100</f>
        <v>0</v>
      </c>
      <c r="G101" s="130">
        <f>SEPTEMBER!W100</f>
        <v>0</v>
      </c>
      <c r="H101" s="132">
        <f>SEPTEMBER!X100</f>
        <v>0</v>
      </c>
      <c r="I101" s="133">
        <f>SEPTEMBER!Y100</f>
        <v>0</v>
      </c>
      <c r="J101" s="224" t="b">
        <f>IF(LEFT(SEPTEMBER!L100,1)="V",SEPTEMBER!R100+SEPTEMBER!U100)</f>
        <v>0</v>
      </c>
      <c r="K101" s="243">
        <f>SEPTEMBER!Z100</f>
        <v>0</v>
      </c>
      <c r="L101" s="244">
        <f>SEPTEMBER!AB100</f>
        <v>0</v>
      </c>
    </row>
    <row r="102" spans="1:12" ht="12.75" customHeight="1" x14ac:dyDescent="0.2">
      <c r="A102" s="716">
        <f>SEPTEMBER!B101</f>
        <v>42997</v>
      </c>
      <c r="B102" s="159">
        <f>SEPTEMBER!R101</f>
        <v>0</v>
      </c>
      <c r="C102" s="117">
        <f>SEPTEMBER!S101</f>
        <v>0</v>
      </c>
      <c r="D102" s="175">
        <f>SEPTEMBER!T101</f>
        <v>0</v>
      </c>
      <c r="E102" s="113">
        <f>SEPTEMBER!U101</f>
        <v>0</v>
      </c>
      <c r="F102" s="116">
        <f>SEPTEMBER!V101</f>
        <v>0</v>
      </c>
      <c r="G102" s="116">
        <f>SEPTEMBER!W101</f>
        <v>0</v>
      </c>
      <c r="H102" s="118">
        <f>SEPTEMBER!X101</f>
        <v>0</v>
      </c>
      <c r="I102" s="119">
        <f>SEPTEMBER!Y101</f>
        <v>0</v>
      </c>
      <c r="J102" s="221" t="b">
        <f>IF(LEFT(SEPTEMBER!L101,1)="V",SEPTEMBER!R101+SEPTEMBER!U101)</f>
        <v>0</v>
      </c>
      <c r="K102" s="239">
        <f>SEPTEMBER!Z101</f>
        <v>0</v>
      </c>
      <c r="L102" s="240">
        <f>SEPTEMBER!AB101</f>
        <v>0</v>
      </c>
    </row>
    <row r="103" spans="1:12" ht="12.75" customHeight="1" x14ac:dyDescent="0.2">
      <c r="A103" s="717"/>
      <c r="B103" s="160">
        <f>SEPTEMBER!R102</f>
        <v>0</v>
      </c>
      <c r="C103" s="124">
        <f>SEPTEMBER!S102</f>
        <v>0</v>
      </c>
      <c r="D103" s="176">
        <f>SEPTEMBER!T102</f>
        <v>0</v>
      </c>
      <c r="E103" s="120">
        <f>SEPTEMBER!U102</f>
        <v>0</v>
      </c>
      <c r="F103" s="123">
        <f>SEPTEMBER!V102</f>
        <v>0</v>
      </c>
      <c r="G103" s="123">
        <f>SEPTEMBER!W102</f>
        <v>0</v>
      </c>
      <c r="H103" s="125">
        <f>SEPTEMBER!X102</f>
        <v>0</v>
      </c>
      <c r="I103" s="126">
        <f>SEPTEMBER!Y102</f>
        <v>0</v>
      </c>
      <c r="J103" s="222" t="b">
        <f>IF(LEFT(SEPTEMBER!L102,1)="V",SEPTEMBER!R102+SEPTEMBER!U102)</f>
        <v>0</v>
      </c>
      <c r="K103" s="241">
        <f>SEPTEMBER!Z102</f>
        <v>0</v>
      </c>
      <c r="L103" s="242">
        <f>SEPTEMBER!AB102</f>
        <v>0</v>
      </c>
    </row>
    <row r="104" spans="1:12" ht="12.75" customHeight="1" x14ac:dyDescent="0.2">
      <c r="A104" s="717"/>
      <c r="B104" s="160">
        <f>SEPTEMBER!R103</f>
        <v>0</v>
      </c>
      <c r="C104" s="124">
        <f>SEPTEMBER!S103</f>
        <v>0</v>
      </c>
      <c r="D104" s="176">
        <f>SEPTEMBER!T103</f>
        <v>0</v>
      </c>
      <c r="E104" s="120">
        <f>SEPTEMBER!U103</f>
        <v>0</v>
      </c>
      <c r="F104" s="123">
        <f>SEPTEMBER!V103</f>
        <v>0</v>
      </c>
      <c r="G104" s="123">
        <f>SEPTEMBER!W103</f>
        <v>0</v>
      </c>
      <c r="H104" s="125">
        <f>SEPTEMBER!X103</f>
        <v>0</v>
      </c>
      <c r="I104" s="126">
        <f>SEPTEMBER!Y103</f>
        <v>0</v>
      </c>
      <c r="J104" s="222" t="b">
        <f>IF(LEFT(SEPTEMBER!L103,1)="V",SEPTEMBER!R103+SEPTEMBER!U103)</f>
        <v>0</v>
      </c>
      <c r="K104" s="241">
        <f>SEPTEMBER!Z103</f>
        <v>0</v>
      </c>
      <c r="L104" s="242">
        <f>SEPTEMBER!AB103</f>
        <v>0</v>
      </c>
    </row>
    <row r="105" spans="1:12" ht="12.75" customHeight="1" x14ac:dyDescent="0.2">
      <c r="A105" s="717"/>
      <c r="B105" s="160">
        <f>SEPTEMBER!R104</f>
        <v>0</v>
      </c>
      <c r="C105" s="124">
        <f>SEPTEMBER!S104</f>
        <v>0</v>
      </c>
      <c r="D105" s="176">
        <f>SEPTEMBER!T104</f>
        <v>0</v>
      </c>
      <c r="E105" s="120">
        <f>SEPTEMBER!U104</f>
        <v>0</v>
      </c>
      <c r="F105" s="123">
        <f>SEPTEMBER!V104</f>
        <v>0</v>
      </c>
      <c r="G105" s="123">
        <f>SEPTEMBER!W104</f>
        <v>0</v>
      </c>
      <c r="H105" s="125">
        <f>SEPTEMBER!X104</f>
        <v>0</v>
      </c>
      <c r="I105" s="126">
        <f>SEPTEMBER!Y104</f>
        <v>0</v>
      </c>
      <c r="J105" s="222" t="b">
        <f>IF(LEFT(SEPTEMBER!L104,1)="V",SEPTEMBER!R104+SEPTEMBER!U104)</f>
        <v>0</v>
      </c>
      <c r="K105" s="241">
        <f>SEPTEMBER!Z104</f>
        <v>0</v>
      </c>
      <c r="L105" s="242">
        <f>SEPTEMBER!AB104</f>
        <v>0</v>
      </c>
    </row>
    <row r="106" spans="1:12" ht="13.5" customHeight="1" thickBot="1" x14ac:dyDescent="0.25">
      <c r="A106" s="718"/>
      <c r="B106" s="161">
        <f>SEPTEMBER!R105</f>
        <v>0</v>
      </c>
      <c r="C106" s="131">
        <f>SEPTEMBER!S105</f>
        <v>0</v>
      </c>
      <c r="D106" s="178">
        <f>SEPTEMBER!T105</f>
        <v>0</v>
      </c>
      <c r="E106" s="127">
        <f>SEPTEMBER!U105</f>
        <v>0</v>
      </c>
      <c r="F106" s="130">
        <f>SEPTEMBER!V105</f>
        <v>0</v>
      </c>
      <c r="G106" s="130">
        <f>SEPTEMBER!W105</f>
        <v>0</v>
      </c>
      <c r="H106" s="132">
        <f>SEPTEMBER!X105</f>
        <v>0</v>
      </c>
      <c r="I106" s="133">
        <f>SEPTEMBER!Y105</f>
        <v>0</v>
      </c>
      <c r="J106" s="224" t="b">
        <f>IF(LEFT(SEPTEMBER!L105,1)="V",SEPTEMBER!R105+SEPTEMBER!U105)</f>
        <v>0</v>
      </c>
      <c r="K106" s="243">
        <f>SEPTEMBER!Z105</f>
        <v>0</v>
      </c>
      <c r="L106" s="244">
        <f>SEPTEMBER!AB105</f>
        <v>0</v>
      </c>
    </row>
    <row r="107" spans="1:12" ht="12.75" customHeight="1" x14ac:dyDescent="0.2">
      <c r="A107" s="716">
        <f>SEPTEMBER!B106</f>
        <v>42998</v>
      </c>
      <c r="B107" s="169">
        <f>SEPTEMBER!R106</f>
        <v>0</v>
      </c>
      <c r="C107" s="138">
        <f>SEPTEMBER!S106</f>
        <v>0</v>
      </c>
      <c r="D107" s="179">
        <f>SEPTEMBER!T106</f>
        <v>0</v>
      </c>
      <c r="E107" s="134">
        <f>SEPTEMBER!U106</f>
        <v>0</v>
      </c>
      <c r="F107" s="137">
        <f>SEPTEMBER!V106</f>
        <v>0</v>
      </c>
      <c r="G107" s="137">
        <f>SEPTEMBER!W106</f>
        <v>0</v>
      </c>
      <c r="H107" s="139">
        <f>SEPTEMBER!X106</f>
        <v>0</v>
      </c>
      <c r="I107" s="140">
        <f>SEPTEMBER!Y106</f>
        <v>0</v>
      </c>
      <c r="J107" s="225" t="b">
        <f>IF(LEFT(SEPTEMBER!L106,1)="V",SEPTEMBER!R106+SEPTEMBER!U106)</f>
        <v>0</v>
      </c>
      <c r="K107" s="247">
        <f>SEPTEMBER!Z106</f>
        <v>0</v>
      </c>
      <c r="L107" s="248">
        <f>SEPTEMBER!AB106</f>
        <v>0</v>
      </c>
    </row>
    <row r="108" spans="1:12" ht="12.75" customHeight="1" x14ac:dyDescent="0.2">
      <c r="A108" s="717"/>
      <c r="B108" s="160">
        <f>SEPTEMBER!R107</f>
        <v>0</v>
      </c>
      <c r="C108" s="124">
        <f>SEPTEMBER!S107</f>
        <v>0</v>
      </c>
      <c r="D108" s="176">
        <f>SEPTEMBER!T107</f>
        <v>0</v>
      </c>
      <c r="E108" s="120">
        <f>SEPTEMBER!U107</f>
        <v>0</v>
      </c>
      <c r="F108" s="123">
        <f>SEPTEMBER!V107</f>
        <v>0</v>
      </c>
      <c r="G108" s="123">
        <f>SEPTEMBER!W107</f>
        <v>0</v>
      </c>
      <c r="H108" s="125">
        <f>SEPTEMBER!X107</f>
        <v>0</v>
      </c>
      <c r="I108" s="126">
        <f>SEPTEMBER!Y107</f>
        <v>0</v>
      </c>
      <c r="J108" s="222" t="b">
        <f>IF(LEFT(SEPTEMBER!L107,1)="V",SEPTEMBER!R107+SEPTEMBER!U107)</f>
        <v>0</v>
      </c>
      <c r="K108" s="241">
        <f>SEPTEMBER!Z107</f>
        <v>0</v>
      </c>
      <c r="L108" s="242">
        <f>SEPTEMBER!AB107</f>
        <v>0</v>
      </c>
    </row>
    <row r="109" spans="1:12" ht="12.75" customHeight="1" x14ac:dyDescent="0.2">
      <c r="A109" s="717"/>
      <c r="B109" s="160">
        <f>SEPTEMBER!R108</f>
        <v>0</v>
      </c>
      <c r="C109" s="124">
        <f>SEPTEMBER!S108</f>
        <v>0</v>
      </c>
      <c r="D109" s="176">
        <f>SEPTEMBER!T108</f>
        <v>0</v>
      </c>
      <c r="E109" s="120">
        <f>SEPTEMBER!U108</f>
        <v>0</v>
      </c>
      <c r="F109" s="123">
        <f>SEPTEMBER!V108</f>
        <v>0</v>
      </c>
      <c r="G109" s="123">
        <f>SEPTEMBER!W108</f>
        <v>0</v>
      </c>
      <c r="H109" s="125">
        <f>SEPTEMBER!X108</f>
        <v>0</v>
      </c>
      <c r="I109" s="126">
        <f>SEPTEMBER!Y108</f>
        <v>0</v>
      </c>
      <c r="J109" s="222" t="b">
        <f>IF(LEFT(SEPTEMBER!L108,1)="V",SEPTEMBER!R108+SEPTEMBER!U108)</f>
        <v>0</v>
      </c>
      <c r="K109" s="241">
        <f>SEPTEMBER!Z108</f>
        <v>0</v>
      </c>
      <c r="L109" s="242">
        <f>SEPTEMBER!AB108</f>
        <v>0</v>
      </c>
    </row>
    <row r="110" spans="1:12" ht="12.75" customHeight="1" x14ac:dyDescent="0.2">
      <c r="A110" s="717"/>
      <c r="B110" s="160">
        <f>SEPTEMBER!R109</f>
        <v>0</v>
      </c>
      <c r="C110" s="124">
        <f>SEPTEMBER!S109</f>
        <v>0</v>
      </c>
      <c r="D110" s="176">
        <f>SEPTEMBER!T109</f>
        <v>0</v>
      </c>
      <c r="E110" s="120">
        <f>SEPTEMBER!U109</f>
        <v>0</v>
      </c>
      <c r="F110" s="123">
        <f>SEPTEMBER!V109</f>
        <v>0</v>
      </c>
      <c r="G110" s="123">
        <f>SEPTEMBER!W109</f>
        <v>0</v>
      </c>
      <c r="H110" s="125">
        <f>SEPTEMBER!X109</f>
        <v>0</v>
      </c>
      <c r="I110" s="126">
        <f>SEPTEMBER!Y109</f>
        <v>0</v>
      </c>
      <c r="J110" s="222" t="b">
        <f>IF(LEFT(SEPTEMBER!L109,1)="V",SEPTEMBER!R109+SEPTEMBER!U109)</f>
        <v>0</v>
      </c>
      <c r="K110" s="241">
        <f>SEPTEMBER!Z109</f>
        <v>0</v>
      </c>
      <c r="L110" s="242">
        <f>SEPTEMBER!AB109</f>
        <v>0</v>
      </c>
    </row>
    <row r="111" spans="1:12" ht="13.5" customHeight="1" thickBot="1" x14ac:dyDescent="0.25">
      <c r="A111" s="718"/>
      <c r="B111" s="168">
        <f>SEPTEMBER!R110</f>
        <v>0</v>
      </c>
      <c r="C111" s="145">
        <f>SEPTEMBER!S110</f>
        <v>0</v>
      </c>
      <c r="D111" s="177">
        <f>SEPTEMBER!T110</f>
        <v>0</v>
      </c>
      <c r="E111" s="141">
        <f>SEPTEMBER!U110</f>
        <v>0</v>
      </c>
      <c r="F111" s="144">
        <f>SEPTEMBER!V110</f>
        <v>0</v>
      </c>
      <c r="G111" s="144">
        <f>SEPTEMBER!W110</f>
        <v>0</v>
      </c>
      <c r="H111" s="146">
        <f>SEPTEMBER!X110</f>
        <v>0</v>
      </c>
      <c r="I111" s="147">
        <f>SEPTEMBER!Y110</f>
        <v>0</v>
      </c>
      <c r="J111" s="223" t="b">
        <f>IF(LEFT(SEPTEMBER!L110,1)="V",SEPTEMBER!R110+SEPTEMBER!U110)</f>
        <v>0</v>
      </c>
      <c r="K111" s="245">
        <f>SEPTEMBER!Z110</f>
        <v>0</v>
      </c>
      <c r="L111" s="246">
        <f>SEPTEMBER!AB110</f>
        <v>0</v>
      </c>
    </row>
    <row r="112" spans="1:12" ht="12.75" customHeight="1" x14ac:dyDescent="0.2">
      <c r="A112" s="716">
        <f>SEPTEMBER!B111</f>
        <v>42999</v>
      </c>
      <c r="B112" s="159">
        <f>SEPTEMBER!R111</f>
        <v>0</v>
      </c>
      <c r="C112" s="117">
        <f>SEPTEMBER!S111</f>
        <v>0</v>
      </c>
      <c r="D112" s="175">
        <f>SEPTEMBER!T111</f>
        <v>0</v>
      </c>
      <c r="E112" s="113">
        <f>SEPTEMBER!U111</f>
        <v>0</v>
      </c>
      <c r="F112" s="116">
        <f>SEPTEMBER!V111</f>
        <v>0</v>
      </c>
      <c r="G112" s="116">
        <f>SEPTEMBER!W111</f>
        <v>0</v>
      </c>
      <c r="H112" s="118">
        <f>SEPTEMBER!X111</f>
        <v>0</v>
      </c>
      <c r="I112" s="119">
        <f>SEPTEMBER!Y111</f>
        <v>0</v>
      </c>
      <c r="J112" s="221" t="b">
        <f>IF(LEFT(SEPTEMBER!L111,1)="V",SEPTEMBER!R111+SEPTEMBER!U111)</f>
        <v>0</v>
      </c>
      <c r="K112" s="239">
        <f>SEPTEMBER!Z111</f>
        <v>0</v>
      </c>
      <c r="L112" s="240">
        <f>SEPTEMBER!AB111</f>
        <v>0</v>
      </c>
    </row>
    <row r="113" spans="1:12" ht="12.75" customHeight="1" x14ac:dyDescent="0.2">
      <c r="A113" s="717"/>
      <c r="B113" s="160">
        <f>SEPTEMBER!R112</f>
        <v>0</v>
      </c>
      <c r="C113" s="124">
        <f>SEPTEMBER!S112</f>
        <v>0</v>
      </c>
      <c r="D113" s="176">
        <f>SEPTEMBER!T112</f>
        <v>0</v>
      </c>
      <c r="E113" s="120">
        <f>SEPTEMBER!U112</f>
        <v>0</v>
      </c>
      <c r="F113" s="123">
        <f>SEPTEMBER!V112</f>
        <v>0</v>
      </c>
      <c r="G113" s="123">
        <f>SEPTEMBER!W112</f>
        <v>0</v>
      </c>
      <c r="H113" s="125">
        <f>SEPTEMBER!X112</f>
        <v>0</v>
      </c>
      <c r="I113" s="126">
        <f>SEPTEMBER!Y112</f>
        <v>0</v>
      </c>
      <c r="J113" s="222" t="b">
        <f>IF(LEFT(SEPTEMBER!L112,1)="V",SEPTEMBER!R112+SEPTEMBER!U112)</f>
        <v>0</v>
      </c>
      <c r="K113" s="241">
        <f>SEPTEMBER!Z112</f>
        <v>0</v>
      </c>
      <c r="L113" s="242">
        <f>SEPTEMBER!AB112</f>
        <v>0</v>
      </c>
    </row>
    <row r="114" spans="1:12" ht="12.75" customHeight="1" x14ac:dyDescent="0.2">
      <c r="A114" s="717"/>
      <c r="B114" s="160">
        <f>SEPTEMBER!R113</f>
        <v>0</v>
      </c>
      <c r="C114" s="124">
        <f>SEPTEMBER!S113</f>
        <v>0</v>
      </c>
      <c r="D114" s="176">
        <f>SEPTEMBER!T113</f>
        <v>0</v>
      </c>
      <c r="E114" s="120">
        <f>SEPTEMBER!U113</f>
        <v>0</v>
      </c>
      <c r="F114" s="123">
        <f>SEPTEMBER!V113</f>
        <v>0</v>
      </c>
      <c r="G114" s="123">
        <f>SEPTEMBER!W113</f>
        <v>0</v>
      </c>
      <c r="H114" s="125">
        <f>SEPTEMBER!X113</f>
        <v>0</v>
      </c>
      <c r="I114" s="126">
        <f>SEPTEMBER!Y113</f>
        <v>0</v>
      </c>
      <c r="J114" s="222" t="b">
        <f>IF(LEFT(SEPTEMBER!L113,1)="V",SEPTEMBER!R113+SEPTEMBER!U113)</f>
        <v>0</v>
      </c>
      <c r="K114" s="241">
        <f>SEPTEMBER!Z113</f>
        <v>0</v>
      </c>
      <c r="L114" s="242">
        <f>SEPTEMBER!AB113</f>
        <v>0</v>
      </c>
    </row>
    <row r="115" spans="1:12" ht="12.75" customHeight="1" x14ac:dyDescent="0.2">
      <c r="A115" s="717"/>
      <c r="B115" s="160">
        <f>SEPTEMBER!R114</f>
        <v>0</v>
      </c>
      <c r="C115" s="124">
        <f>SEPTEMBER!S114</f>
        <v>0</v>
      </c>
      <c r="D115" s="176">
        <f>SEPTEMBER!T114</f>
        <v>0</v>
      </c>
      <c r="E115" s="120">
        <f>SEPTEMBER!U114</f>
        <v>0</v>
      </c>
      <c r="F115" s="123">
        <f>SEPTEMBER!V114</f>
        <v>0</v>
      </c>
      <c r="G115" s="123">
        <f>SEPTEMBER!W114</f>
        <v>0</v>
      </c>
      <c r="H115" s="125">
        <f>SEPTEMBER!X114</f>
        <v>0</v>
      </c>
      <c r="I115" s="126">
        <f>SEPTEMBER!Y114</f>
        <v>0</v>
      </c>
      <c r="J115" s="222" t="b">
        <f>IF(LEFT(SEPTEMBER!L114,1)="V",SEPTEMBER!R114+SEPTEMBER!U114)</f>
        <v>0</v>
      </c>
      <c r="K115" s="241">
        <f>SEPTEMBER!Z114</f>
        <v>0</v>
      </c>
      <c r="L115" s="242">
        <f>SEPTEMBER!AB114</f>
        <v>0</v>
      </c>
    </row>
    <row r="116" spans="1:12" ht="13.5" customHeight="1" thickBot="1" x14ac:dyDescent="0.25">
      <c r="A116" s="718"/>
      <c r="B116" s="161">
        <f>SEPTEMBER!R115</f>
        <v>0</v>
      </c>
      <c r="C116" s="131">
        <f>SEPTEMBER!S115</f>
        <v>0</v>
      </c>
      <c r="D116" s="178">
        <f>SEPTEMBER!T115</f>
        <v>0</v>
      </c>
      <c r="E116" s="127">
        <f>SEPTEMBER!U115</f>
        <v>0</v>
      </c>
      <c r="F116" s="130">
        <f>SEPTEMBER!V115</f>
        <v>0</v>
      </c>
      <c r="G116" s="130">
        <f>SEPTEMBER!W115</f>
        <v>0</v>
      </c>
      <c r="H116" s="132">
        <f>SEPTEMBER!X115</f>
        <v>0</v>
      </c>
      <c r="I116" s="133">
        <f>SEPTEMBER!Y115</f>
        <v>0</v>
      </c>
      <c r="J116" s="224" t="b">
        <f>IF(LEFT(SEPTEMBER!L115,1)="V",SEPTEMBER!R115+SEPTEMBER!U115)</f>
        <v>0</v>
      </c>
      <c r="K116" s="243">
        <f>SEPTEMBER!Z115</f>
        <v>0</v>
      </c>
      <c r="L116" s="244">
        <f>SEPTEMBER!AB115</f>
        <v>0</v>
      </c>
    </row>
    <row r="117" spans="1:12" ht="12.75" customHeight="1" x14ac:dyDescent="0.2">
      <c r="A117" s="716">
        <f>SEPTEMBER!B116</f>
        <v>43000</v>
      </c>
      <c r="B117" s="169">
        <f>SEPTEMBER!R116</f>
        <v>0</v>
      </c>
      <c r="C117" s="138">
        <f>SEPTEMBER!S116</f>
        <v>0</v>
      </c>
      <c r="D117" s="179">
        <f>SEPTEMBER!T116</f>
        <v>0</v>
      </c>
      <c r="E117" s="134">
        <f>SEPTEMBER!U116</f>
        <v>0</v>
      </c>
      <c r="F117" s="137">
        <f>SEPTEMBER!V116</f>
        <v>0</v>
      </c>
      <c r="G117" s="137">
        <f>SEPTEMBER!W116</f>
        <v>0</v>
      </c>
      <c r="H117" s="139">
        <f>SEPTEMBER!X116</f>
        <v>0</v>
      </c>
      <c r="I117" s="140">
        <f>SEPTEMBER!Y116</f>
        <v>0</v>
      </c>
      <c r="J117" s="225" t="b">
        <f>IF(LEFT(SEPTEMBER!L116,1)="V",SEPTEMBER!R116+SEPTEMBER!U116)</f>
        <v>0</v>
      </c>
      <c r="K117" s="247">
        <f>SEPTEMBER!Z116</f>
        <v>0</v>
      </c>
      <c r="L117" s="248">
        <f>SEPTEMBER!AB116</f>
        <v>0</v>
      </c>
    </row>
    <row r="118" spans="1:12" ht="12.75" customHeight="1" x14ac:dyDescent="0.2">
      <c r="A118" s="717"/>
      <c r="B118" s="160">
        <f>SEPTEMBER!R117</f>
        <v>0</v>
      </c>
      <c r="C118" s="124">
        <f>SEPTEMBER!S117</f>
        <v>0</v>
      </c>
      <c r="D118" s="176">
        <f>SEPTEMBER!T117</f>
        <v>0</v>
      </c>
      <c r="E118" s="120">
        <f>SEPTEMBER!U117</f>
        <v>0</v>
      </c>
      <c r="F118" s="123">
        <f>SEPTEMBER!V117</f>
        <v>0</v>
      </c>
      <c r="G118" s="123">
        <f>SEPTEMBER!W117</f>
        <v>0</v>
      </c>
      <c r="H118" s="125">
        <f>SEPTEMBER!X117</f>
        <v>0</v>
      </c>
      <c r="I118" s="126">
        <f>SEPTEMBER!Y117</f>
        <v>0</v>
      </c>
      <c r="J118" s="222" t="b">
        <f>IF(LEFT(SEPTEMBER!L117,1)="V",SEPTEMBER!R117+SEPTEMBER!U117)</f>
        <v>0</v>
      </c>
      <c r="K118" s="241">
        <f>SEPTEMBER!Z117</f>
        <v>0</v>
      </c>
      <c r="L118" s="242">
        <f>SEPTEMBER!AB117</f>
        <v>0</v>
      </c>
    </row>
    <row r="119" spans="1:12" ht="12.75" customHeight="1" x14ac:dyDescent="0.2">
      <c r="A119" s="717"/>
      <c r="B119" s="160">
        <f>SEPTEMBER!R118</f>
        <v>0</v>
      </c>
      <c r="C119" s="124">
        <f>SEPTEMBER!S118</f>
        <v>0</v>
      </c>
      <c r="D119" s="176">
        <f>SEPTEMBER!T118</f>
        <v>0</v>
      </c>
      <c r="E119" s="120">
        <f>SEPTEMBER!U118</f>
        <v>0</v>
      </c>
      <c r="F119" s="123">
        <f>SEPTEMBER!V118</f>
        <v>0</v>
      </c>
      <c r="G119" s="123">
        <f>SEPTEMBER!W118</f>
        <v>0</v>
      </c>
      <c r="H119" s="125">
        <f>SEPTEMBER!X118</f>
        <v>0</v>
      </c>
      <c r="I119" s="126">
        <f>SEPTEMBER!Y118</f>
        <v>0</v>
      </c>
      <c r="J119" s="222" t="b">
        <f>IF(LEFT(SEPTEMBER!L118,1)="V",SEPTEMBER!R118+SEPTEMBER!U118)</f>
        <v>0</v>
      </c>
      <c r="K119" s="241">
        <f>SEPTEMBER!Z118</f>
        <v>0</v>
      </c>
      <c r="L119" s="242">
        <f>SEPTEMBER!AB118</f>
        <v>0</v>
      </c>
    </row>
    <row r="120" spans="1:12" ht="12.75" customHeight="1" x14ac:dyDescent="0.2">
      <c r="A120" s="717"/>
      <c r="B120" s="160">
        <f>SEPTEMBER!R119</f>
        <v>0</v>
      </c>
      <c r="C120" s="124">
        <f>SEPTEMBER!S119</f>
        <v>0</v>
      </c>
      <c r="D120" s="176">
        <f>SEPTEMBER!T119</f>
        <v>0</v>
      </c>
      <c r="E120" s="120">
        <f>SEPTEMBER!U119</f>
        <v>0</v>
      </c>
      <c r="F120" s="123">
        <f>SEPTEMBER!V119</f>
        <v>0</v>
      </c>
      <c r="G120" s="123">
        <f>SEPTEMBER!W119</f>
        <v>0</v>
      </c>
      <c r="H120" s="125">
        <f>SEPTEMBER!X119</f>
        <v>0</v>
      </c>
      <c r="I120" s="126">
        <f>SEPTEMBER!Y119</f>
        <v>0</v>
      </c>
      <c r="J120" s="222" t="b">
        <f>IF(LEFT(SEPTEMBER!L119,1)="V",SEPTEMBER!R119+SEPTEMBER!U119)</f>
        <v>0</v>
      </c>
      <c r="K120" s="241">
        <f>SEPTEMBER!Z119</f>
        <v>0</v>
      </c>
      <c r="L120" s="242">
        <f>SEPTEMBER!AB119</f>
        <v>0</v>
      </c>
    </row>
    <row r="121" spans="1:12" ht="13.5" customHeight="1" thickBot="1" x14ac:dyDescent="0.25">
      <c r="A121" s="718"/>
      <c r="B121" s="168">
        <f>SEPTEMBER!R120</f>
        <v>0</v>
      </c>
      <c r="C121" s="145">
        <f>SEPTEMBER!S120</f>
        <v>0</v>
      </c>
      <c r="D121" s="177">
        <f>SEPTEMBER!T120</f>
        <v>0</v>
      </c>
      <c r="E121" s="141">
        <f>SEPTEMBER!U120</f>
        <v>0</v>
      </c>
      <c r="F121" s="144">
        <f>SEPTEMBER!V120</f>
        <v>0</v>
      </c>
      <c r="G121" s="144">
        <f>SEPTEMBER!W120</f>
        <v>0</v>
      </c>
      <c r="H121" s="146">
        <f>SEPTEMBER!X120</f>
        <v>0</v>
      </c>
      <c r="I121" s="147">
        <f>SEPTEMBER!Y120</f>
        <v>0</v>
      </c>
      <c r="J121" s="223" t="b">
        <f>IF(LEFT(SEPTEMBER!L120,1)="V",SEPTEMBER!R120+SEPTEMBER!U120)</f>
        <v>0</v>
      </c>
      <c r="K121" s="245">
        <f>SEPTEMBER!Z120</f>
        <v>0</v>
      </c>
      <c r="L121" s="246">
        <f>SEPTEMBER!AB120</f>
        <v>0</v>
      </c>
    </row>
    <row r="122" spans="1:12" ht="12.75" customHeight="1" x14ac:dyDescent="0.2">
      <c r="A122" s="716">
        <f>SEPTEMBER!B121</f>
        <v>43001</v>
      </c>
      <c r="B122" s="159">
        <f>SEPTEMBER!R121</f>
        <v>0</v>
      </c>
      <c r="C122" s="117">
        <f>SEPTEMBER!S121</f>
        <v>0</v>
      </c>
      <c r="D122" s="175">
        <f>SEPTEMBER!T121</f>
        <v>0</v>
      </c>
      <c r="E122" s="113">
        <f>SEPTEMBER!U121</f>
        <v>0</v>
      </c>
      <c r="F122" s="116">
        <f>SEPTEMBER!V121</f>
        <v>0</v>
      </c>
      <c r="G122" s="116">
        <f>SEPTEMBER!W121</f>
        <v>0</v>
      </c>
      <c r="H122" s="118">
        <f>SEPTEMBER!X121</f>
        <v>0</v>
      </c>
      <c r="I122" s="119">
        <f>SEPTEMBER!Y121</f>
        <v>0</v>
      </c>
      <c r="J122" s="221" t="b">
        <f>IF(LEFT(SEPTEMBER!L121,1)="V",SEPTEMBER!R121+SEPTEMBER!U121)</f>
        <v>0</v>
      </c>
      <c r="K122" s="239">
        <f>SEPTEMBER!Z121</f>
        <v>0</v>
      </c>
      <c r="L122" s="240">
        <f>SEPTEMBER!AB121</f>
        <v>0</v>
      </c>
    </row>
    <row r="123" spans="1:12" ht="12.75" customHeight="1" x14ac:dyDescent="0.2">
      <c r="A123" s="717"/>
      <c r="B123" s="160">
        <f>SEPTEMBER!R122</f>
        <v>0</v>
      </c>
      <c r="C123" s="124">
        <f>SEPTEMBER!S122</f>
        <v>0</v>
      </c>
      <c r="D123" s="176">
        <f>SEPTEMBER!T122</f>
        <v>0</v>
      </c>
      <c r="E123" s="120">
        <f>SEPTEMBER!U122</f>
        <v>0</v>
      </c>
      <c r="F123" s="123">
        <f>SEPTEMBER!V122</f>
        <v>0</v>
      </c>
      <c r="G123" s="123">
        <f>SEPTEMBER!W122</f>
        <v>0</v>
      </c>
      <c r="H123" s="125">
        <f>SEPTEMBER!X122</f>
        <v>0</v>
      </c>
      <c r="I123" s="126">
        <f>SEPTEMBER!Y122</f>
        <v>0</v>
      </c>
      <c r="J123" s="222" t="b">
        <f>IF(LEFT(SEPTEMBER!L122,1)="V",SEPTEMBER!R122+SEPTEMBER!U122)</f>
        <v>0</v>
      </c>
      <c r="K123" s="241">
        <f>SEPTEMBER!Z122</f>
        <v>0</v>
      </c>
      <c r="L123" s="242">
        <f>SEPTEMBER!AB122</f>
        <v>0</v>
      </c>
    </row>
    <row r="124" spans="1:12" ht="12.75" customHeight="1" x14ac:dyDescent="0.2">
      <c r="A124" s="717"/>
      <c r="B124" s="160">
        <f>SEPTEMBER!R123</f>
        <v>0</v>
      </c>
      <c r="C124" s="124">
        <f>SEPTEMBER!S123</f>
        <v>0</v>
      </c>
      <c r="D124" s="176">
        <f>SEPTEMBER!T123</f>
        <v>0</v>
      </c>
      <c r="E124" s="120">
        <f>SEPTEMBER!U123</f>
        <v>0</v>
      </c>
      <c r="F124" s="123">
        <f>SEPTEMBER!V123</f>
        <v>0</v>
      </c>
      <c r="G124" s="123">
        <f>SEPTEMBER!W123</f>
        <v>0</v>
      </c>
      <c r="H124" s="125">
        <f>SEPTEMBER!X123</f>
        <v>0</v>
      </c>
      <c r="I124" s="126">
        <f>SEPTEMBER!Y123</f>
        <v>0</v>
      </c>
      <c r="J124" s="222" t="b">
        <f>IF(LEFT(SEPTEMBER!L123,1)="V",SEPTEMBER!R123+SEPTEMBER!U123)</f>
        <v>0</v>
      </c>
      <c r="K124" s="241">
        <f>SEPTEMBER!Z123</f>
        <v>0</v>
      </c>
      <c r="L124" s="242">
        <f>SEPTEMBER!AB123</f>
        <v>0</v>
      </c>
    </row>
    <row r="125" spans="1:12" ht="12.75" customHeight="1" x14ac:dyDescent="0.2">
      <c r="A125" s="717"/>
      <c r="B125" s="160">
        <f>SEPTEMBER!R124</f>
        <v>0</v>
      </c>
      <c r="C125" s="124">
        <f>SEPTEMBER!S124</f>
        <v>0</v>
      </c>
      <c r="D125" s="176">
        <f>SEPTEMBER!T124</f>
        <v>0</v>
      </c>
      <c r="E125" s="120">
        <f>SEPTEMBER!U124</f>
        <v>0</v>
      </c>
      <c r="F125" s="123">
        <f>SEPTEMBER!V124</f>
        <v>0</v>
      </c>
      <c r="G125" s="123">
        <f>SEPTEMBER!W124</f>
        <v>0</v>
      </c>
      <c r="H125" s="125">
        <f>SEPTEMBER!X124</f>
        <v>0</v>
      </c>
      <c r="I125" s="126">
        <f>SEPTEMBER!Y124</f>
        <v>0</v>
      </c>
      <c r="J125" s="222" t="b">
        <f>IF(LEFT(SEPTEMBER!L124,1)="V",SEPTEMBER!R124+SEPTEMBER!U124)</f>
        <v>0</v>
      </c>
      <c r="K125" s="241">
        <f>SEPTEMBER!Z124</f>
        <v>0</v>
      </c>
      <c r="L125" s="242">
        <f>SEPTEMBER!AB124</f>
        <v>0</v>
      </c>
    </row>
    <row r="126" spans="1:12" ht="13.5" customHeight="1" thickBot="1" x14ac:dyDescent="0.25">
      <c r="A126" s="718"/>
      <c r="B126" s="161">
        <f>SEPTEMBER!R125</f>
        <v>0</v>
      </c>
      <c r="C126" s="131">
        <f>SEPTEMBER!S125</f>
        <v>0</v>
      </c>
      <c r="D126" s="178">
        <f>SEPTEMBER!T125</f>
        <v>0</v>
      </c>
      <c r="E126" s="127">
        <f>SEPTEMBER!U125</f>
        <v>0</v>
      </c>
      <c r="F126" s="130">
        <f>SEPTEMBER!V125</f>
        <v>0</v>
      </c>
      <c r="G126" s="130">
        <f>SEPTEMBER!W125</f>
        <v>0</v>
      </c>
      <c r="H126" s="132">
        <f>SEPTEMBER!X125</f>
        <v>0</v>
      </c>
      <c r="I126" s="133">
        <f>SEPTEMBER!Y125</f>
        <v>0</v>
      </c>
      <c r="J126" s="224" t="b">
        <f>IF(LEFT(SEPTEMBER!L125,1)="V",SEPTEMBER!R125+SEPTEMBER!U125)</f>
        <v>0</v>
      </c>
      <c r="K126" s="243">
        <f>SEPTEMBER!Z125</f>
        <v>0</v>
      </c>
      <c r="L126" s="244">
        <f>SEPTEMBER!AB125</f>
        <v>0</v>
      </c>
    </row>
    <row r="127" spans="1:12" ht="12.75" customHeight="1" x14ac:dyDescent="0.2">
      <c r="A127" s="716">
        <f>SEPTEMBER!B126</f>
        <v>43002</v>
      </c>
      <c r="B127" s="169">
        <f>SEPTEMBER!R126</f>
        <v>0</v>
      </c>
      <c r="C127" s="138">
        <f>SEPTEMBER!S126</f>
        <v>0</v>
      </c>
      <c r="D127" s="179">
        <f>SEPTEMBER!T126</f>
        <v>0</v>
      </c>
      <c r="E127" s="134">
        <f>SEPTEMBER!U126</f>
        <v>0</v>
      </c>
      <c r="F127" s="137">
        <f>SEPTEMBER!V126</f>
        <v>0</v>
      </c>
      <c r="G127" s="137">
        <f>SEPTEMBER!W126</f>
        <v>0</v>
      </c>
      <c r="H127" s="139">
        <f>SEPTEMBER!X126</f>
        <v>0</v>
      </c>
      <c r="I127" s="140">
        <f>SEPTEMBER!Y126</f>
        <v>0</v>
      </c>
      <c r="J127" s="225" t="b">
        <f>IF(LEFT(SEPTEMBER!L126,1)="V",SEPTEMBER!R126+SEPTEMBER!U126)</f>
        <v>0</v>
      </c>
      <c r="K127" s="247">
        <f>SEPTEMBER!Z126</f>
        <v>0</v>
      </c>
      <c r="L127" s="248">
        <f>SEPTEMBER!AB126</f>
        <v>0</v>
      </c>
    </row>
    <row r="128" spans="1:12" ht="12.75" customHeight="1" x14ac:dyDescent="0.2">
      <c r="A128" s="717"/>
      <c r="B128" s="160">
        <f>SEPTEMBER!R127</f>
        <v>0</v>
      </c>
      <c r="C128" s="124">
        <f>SEPTEMBER!S127</f>
        <v>0</v>
      </c>
      <c r="D128" s="176">
        <f>SEPTEMBER!T127</f>
        <v>0</v>
      </c>
      <c r="E128" s="120">
        <f>SEPTEMBER!U127</f>
        <v>0</v>
      </c>
      <c r="F128" s="123">
        <f>SEPTEMBER!V127</f>
        <v>0</v>
      </c>
      <c r="G128" s="123">
        <f>SEPTEMBER!W127</f>
        <v>0</v>
      </c>
      <c r="H128" s="125">
        <f>SEPTEMBER!X127</f>
        <v>0</v>
      </c>
      <c r="I128" s="126">
        <f>SEPTEMBER!Y127</f>
        <v>0</v>
      </c>
      <c r="J128" s="222" t="b">
        <f>IF(LEFT(SEPTEMBER!L127,1)="V",SEPTEMBER!R127+SEPTEMBER!U127)</f>
        <v>0</v>
      </c>
      <c r="K128" s="241">
        <f>SEPTEMBER!Z127</f>
        <v>0</v>
      </c>
      <c r="L128" s="242">
        <f>SEPTEMBER!AB127</f>
        <v>0</v>
      </c>
    </row>
    <row r="129" spans="1:12" ht="12.75" customHeight="1" x14ac:dyDescent="0.2">
      <c r="A129" s="717"/>
      <c r="B129" s="160">
        <f>SEPTEMBER!R128</f>
        <v>0</v>
      </c>
      <c r="C129" s="124">
        <f>SEPTEMBER!S128</f>
        <v>0</v>
      </c>
      <c r="D129" s="176">
        <f>SEPTEMBER!T128</f>
        <v>0</v>
      </c>
      <c r="E129" s="120">
        <f>SEPTEMBER!U128</f>
        <v>0</v>
      </c>
      <c r="F129" s="123">
        <f>SEPTEMBER!V128</f>
        <v>0</v>
      </c>
      <c r="G129" s="123">
        <f>SEPTEMBER!W128</f>
        <v>0</v>
      </c>
      <c r="H129" s="125">
        <f>SEPTEMBER!X128</f>
        <v>0</v>
      </c>
      <c r="I129" s="126">
        <f>SEPTEMBER!Y128</f>
        <v>0</v>
      </c>
      <c r="J129" s="222" t="b">
        <f>IF(LEFT(SEPTEMBER!L128,1)="V",SEPTEMBER!R128+SEPTEMBER!U128)</f>
        <v>0</v>
      </c>
      <c r="K129" s="241">
        <f>SEPTEMBER!Z128</f>
        <v>0</v>
      </c>
      <c r="L129" s="242">
        <f>SEPTEMBER!AB128</f>
        <v>0</v>
      </c>
    </row>
    <row r="130" spans="1:12" ht="12.75" customHeight="1" x14ac:dyDescent="0.2">
      <c r="A130" s="717"/>
      <c r="B130" s="160">
        <f>SEPTEMBER!R129</f>
        <v>0</v>
      </c>
      <c r="C130" s="124">
        <f>SEPTEMBER!S129</f>
        <v>0</v>
      </c>
      <c r="D130" s="176">
        <f>SEPTEMBER!T129</f>
        <v>0</v>
      </c>
      <c r="E130" s="120">
        <f>SEPTEMBER!U129</f>
        <v>0</v>
      </c>
      <c r="F130" s="123">
        <f>SEPTEMBER!V129</f>
        <v>0</v>
      </c>
      <c r="G130" s="123">
        <f>SEPTEMBER!W129</f>
        <v>0</v>
      </c>
      <c r="H130" s="125">
        <f>SEPTEMBER!X129</f>
        <v>0</v>
      </c>
      <c r="I130" s="126">
        <f>SEPTEMBER!Y129</f>
        <v>0</v>
      </c>
      <c r="J130" s="222" t="b">
        <f>IF(LEFT(SEPTEMBER!L129,1)="V",SEPTEMBER!R129+SEPTEMBER!U129)</f>
        <v>0</v>
      </c>
      <c r="K130" s="241">
        <f>SEPTEMBER!Z129</f>
        <v>0</v>
      </c>
      <c r="L130" s="242">
        <f>SEPTEMBER!AB129</f>
        <v>0</v>
      </c>
    </row>
    <row r="131" spans="1:12" ht="13.5" customHeight="1" thickBot="1" x14ac:dyDescent="0.25">
      <c r="A131" s="718"/>
      <c r="B131" s="168">
        <f>SEPTEMBER!R130</f>
        <v>0</v>
      </c>
      <c r="C131" s="145">
        <f>SEPTEMBER!S130</f>
        <v>0</v>
      </c>
      <c r="D131" s="177">
        <f>SEPTEMBER!T130</f>
        <v>0</v>
      </c>
      <c r="E131" s="141">
        <f>SEPTEMBER!U130</f>
        <v>0</v>
      </c>
      <c r="F131" s="144">
        <f>SEPTEMBER!V130</f>
        <v>0</v>
      </c>
      <c r="G131" s="144">
        <f>SEPTEMBER!W130</f>
        <v>0</v>
      </c>
      <c r="H131" s="146">
        <f>SEPTEMBER!X130</f>
        <v>0</v>
      </c>
      <c r="I131" s="147">
        <f>SEPTEMBER!Y130</f>
        <v>0</v>
      </c>
      <c r="J131" s="223" t="b">
        <f>IF(LEFT(SEPTEMBER!L130,1)="V",SEPTEMBER!R130+SEPTEMBER!U130)</f>
        <v>0</v>
      </c>
      <c r="K131" s="245">
        <f>SEPTEMBER!Z130</f>
        <v>0</v>
      </c>
      <c r="L131" s="246">
        <f>SEPTEMBER!AB130</f>
        <v>0</v>
      </c>
    </row>
    <row r="132" spans="1:12" ht="12.75" customHeight="1" x14ac:dyDescent="0.2">
      <c r="A132" s="716">
        <f>SEPTEMBER!B131</f>
        <v>43003</v>
      </c>
      <c r="B132" s="159">
        <f>SEPTEMBER!R131</f>
        <v>0</v>
      </c>
      <c r="C132" s="117">
        <f>SEPTEMBER!S131</f>
        <v>0</v>
      </c>
      <c r="D132" s="175">
        <f>SEPTEMBER!T131</f>
        <v>0</v>
      </c>
      <c r="E132" s="113">
        <f>SEPTEMBER!U131</f>
        <v>0</v>
      </c>
      <c r="F132" s="116">
        <f>SEPTEMBER!V131</f>
        <v>0</v>
      </c>
      <c r="G132" s="116">
        <f>SEPTEMBER!W131</f>
        <v>0</v>
      </c>
      <c r="H132" s="118">
        <f>SEPTEMBER!X131</f>
        <v>0</v>
      </c>
      <c r="I132" s="119">
        <f>SEPTEMBER!Y131</f>
        <v>0</v>
      </c>
      <c r="J132" s="221" t="b">
        <f>IF(LEFT(SEPTEMBER!L131,1)="V",SEPTEMBER!R131+SEPTEMBER!U131)</f>
        <v>0</v>
      </c>
      <c r="K132" s="239">
        <f>SEPTEMBER!Z131</f>
        <v>0</v>
      </c>
      <c r="L132" s="240">
        <f>SEPTEMBER!AB131</f>
        <v>0</v>
      </c>
    </row>
    <row r="133" spans="1:12" ht="12.75" customHeight="1" x14ac:dyDescent="0.2">
      <c r="A133" s="717"/>
      <c r="B133" s="160">
        <f>SEPTEMBER!R132</f>
        <v>0</v>
      </c>
      <c r="C133" s="124">
        <f>SEPTEMBER!S132</f>
        <v>0</v>
      </c>
      <c r="D133" s="176">
        <f>SEPTEMBER!T132</f>
        <v>0</v>
      </c>
      <c r="E133" s="120">
        <f>SEPTEMBER!U132</f>
        <v>0</v>
      </c>
      <c r="F133" s="123">
        <f>SEPTEMBER!V132</f>
        <v>0</v>
      </c>
      <c r="G133" s="123">
        <f>SEPTEMBER!W132</f>
        <v>0</v>
      </c>
      <c r="H133" s="125">
        <f>SEPTEMBER!X132</f>
        <v>0</v>
      </c>
      <c r="I133" s="126">
        <f>SEPTEMBER!Y132</f>
        <v>0</v>
      </c>
      <c r="J133" s="222" t="b">
        <f>IF(LEFT(SEPTEMBER!L132,1)="V",SEPTEMBER!R132+SEPTEMBER!U132)</f>
        <v>0</v>
      </c>
      <c r="K133" s="241">
        <f>SEPTEMBER!Z132</f>
        <v>0</v>
      </c>
      <c r="L133" s="242">
        <f>SEPTEMBER!AB132</f>
        <v>0</v>
      </c>
    </row>
    <row r="134" spans="1:12" ht="12.75" customHeight="1" x14ac:dyDescent="0.2">
      <c r="A134" s="717"/>
      <c r="B134" s="160">
        <f>SEPTEMBER!R133</f>
        <v>0</v>
      </c>
      <c r="C134" s="124">
        <f>SEPTEMBER!S133</f>
        <v>0</v>
      </c>
      <c r="D134" s="176">
        <f>SEPTEMBER!T133</f>
        <v>0</v>
      </c>
      <c r="E134" s="120">
        <f>SEPTEMBER!U133</f>
        <v>0</v>
      </c>
      <c r="F134" s="123">
        <f>SEPTEMBER!V133</f>
        <v>0</v>
      </c>
      <c r="G134" s="123">
        <f>SEPTEMBER!W133</f>
        <v>0</v>
      </c>
      <c r="H134" s="125">
        <f>SEPTEMBER!X133</f>
        <v>0</v>
      </c>
      <c r="I134" s="126">
        <f>SEPTEMBER!Y133</f>
        <v>0</v>
      </c>
      <c r="J134" s="222" t="b">
        <f>IF(LEFT(SEPTEMBER!L133,1)="V",SEPTEMBER!R133+SEPTEMBER!U133)</f>
        <v>0</v>
      </c>
      <c r="K134" s="241">
        <f>SEPTEMBER!Z133</f>
        <v>0</v>
      </c>
      <c r="L134" s="242">
        <f>SEPTEMBER!AB133</f>
        <v>0</v>
      </c>
    </row>
    <row r="135" spans="1:12" ht="12.75" customHeight="1" x14ac:dyDescent="0.2">
      <c r="A135" s="717"/>
      <c r="B135" s="160">
        <f>SEPTEMBER!R134</f>
        <v>0</v>
      </c>
      <c r="C135" s="124">
        <f>SEPTEMBER!S134</f>
        <v>0</v>
      </c>
      <c r="D135" s="176">
        <f>SEPTEMBER!T134</f>
        <v>0</v>
      </c>
      <c r="E135" s="120">
        <f>SEPTEMBER!U134</f>
        <v>0</v>
      </c>
      <c r="F135" s="123">
        <f>SEPTEMBER!V134</f>
        <v>0</v>
      </c>
      <c r="G135" s="123">
        <f>SEPTEMBER!W134</f>
        <v>0</v>
      </c>
      <c r="H135" s="125">
        <f>SEPTEMBER!X134</f>
        <v>0</v>
      </c>
      <c r="I135" s="126">
        <f>SEPTEMBER!Y134</f>
        <v>0</v>
      </c>
      <c r="J135" s="222" t="b">
        <f>IF(LEFT(SEPTEMBER!L134,1)="V",SEPTEMBER!R134+SEPTEMBER!U134)</f>
        <v>0</v>
      </c>
      <c r="K135" s="241">
        <f>SEPTEMBER!Z134</f>
        <v>0</v>
      </c>
      <c r="L135" s="242">
        <f>SEPTEMBER!AB134</f>
        <v>0</v>
      </c>
    </row>
    <row r="136" spans="1:12" ht="13.5" customHeight="1" thickBot="1" x14ac:dyDescent="0.25">
      <c r="A136" s="718"/>
      <c r="B136" s="161">
        <f>SEPTEMBER!R135</f>
        <v>0</v>
      </c>
      <c r="C136" s="131">
        <f>SEPTEMBER!S135</f>
        <v>0</v>
      </c>
      <c r="D136" s="178">
        <f>SEPTEMBER!T135</f>
        <v>0</v>
      </c>
      <c r="E136" s="127">
        <f>SEPTEMBER!U135</f>
        <v>0</v>
      </c>
      <c r="F136" s="130">
        <f>SEPTEMBER!V135</f>
        <v>0</v>
      </c>
      <c r="G136" s="130">
        <f>SEPTEMBER!W135</f>
        <v>0</v>
      </c>
      <c r="H136" s="132">
        <f>SEPTEMBER!X135</f>
        <v>0</v>
      </c>
      <c r="I136" s="133">
        <f>SEPTEMBER!Y135</f>
        <v>0</v>
      </c>
      <c r="J136" s="224" t="b">
        <f>IF(LEFT(SEPTEMBER!L135,1)="V",SEPTEMBER!R135+SEPTEMBER!U135)</f>
        <v>0</v>
      </c>
      <c r="K136" s="243">
        <f>SEPTEMBER!Z135</f>
        <v>0</v>
      </c>
      <c r="L136" s="244">
        <f>SEPTEMBER!AB135</f>
        <v>0</v>
      </c>
    </row>
    <row r="137" spans="1:12" ht="12.75" customHeight="1" x14ac:dyDescent="0.2">
      <c r="A137" s="716">
        <f>SEPTEMBER!B136</f>
        <v>43004</v>
      </c>
      <c r="B137" s="169">
        <f>SEPTEMBER!R136</f>
        <v>0</v>
      </c>
      <c r="C137" s="138">
        <f>SEPTEMBER!S136</f>
        <v>0</v>
      </c>
      <c r="D137" s="179">
        <f>SEPTEMBER!T136</f>
        <v>0</v>
      </c>
      <c r="E137" s="134">
        <f>SEPTEMBER!U136</f>
        <v>0</v>
      </c>
      <c r="F137" s="137">
        <f>SEPTEMBER!V136</f>
        <v>0</v>
      </c>
      <c r="G137" s="137">
        <f>SEPTEMBER!W136</f>
        <v>0</v>
      </c>
      <c r="H137" s="139">
        <f>SEPTEMBER!X136</f>
        <v>0</v>
      </c>
      <c r="I137" s="140">
        <f>SEPTEMBER!Y136</f>
        <v>0</v>
      </c>
      <c r="J137" s="221" t="b">
        <f>IF(LEFT(SEPTEMBER!L136,1)="V",SEPTEMBER!R136+SEPTEMBER!U136)</f>
        <v>0</v>
      </c>
      <c r="K137" s="239">
        <f>SEPTEMBER!Z136</f>
        <v>0</v>
      </c>
      <c r="L137" s="240">
        <f>SEPTEMBER!AB136</f>
        <v>0</v>
      </c>
    </row>
    <row r="138" spans="1:12" ht="12.75" customHeight="1" x14ac:dyDescent="0.2">
      <c r="A138" s="717"/>
      <c r="B138" s="160">
        <f>SEPTEMBER!R137</f>
        <v>0</v>
      </c>
      <c r="C138" s="124">
        <f>SEPTEMBER!S137</f>
        <v>0</v>
      </c>
      <c r="D138" s="176">
        <f>SEPTEMBER!T137</f>
        <v>0</v>
      </c>
      <c r="E138" s="120">
        <f>SEPTEMBER!U137</f>
        <v>0</v>
      </c>
      <c r="F138" s="123">
        <f>SEPTEMBER!V137</f>
        <v>0</v>
      </c>
      <c r="G138" s="123">
        <f>SEPTEMBER!W137</f>
        <v>0</v>
      </c>
      <c r="H138" s="125">
        <f>SEPTEMBER!X137</f>
        <v>0</v>
      </c>
      <c r="I138" s="126">
        <f>SEPTEMBER!Y137</f>
        <v>0</v>
      </c>
      <c r="J138" s="222" t="b">
        <f>IF(LEFT(SEPTEMBER!L137,1)="V",SEPTEMBER!R137+SEPTEMBER!U137)</f>
        <v>0</v>
      </c>
      <c r="K138" s="241">
        <f>SEPTEMBER!Z137</f>
        <v>0</v>
      </c>
      <c r="L138" s="242">
        <f>SEPTEMBER!AB137</f>
        <v>0</v>
      </c>
    </row>
    <row r="139" spans="1:12" ht="12.75" customHeight="1" x14ac:dyDescent="0.2">
      <c r="A139" s="717"/>
      <c r="B139" s="160">
        <f>SEPTEMBER!R138</f>
        <v>0</v>
      </c>
      <c r="C139" s="124">
        <f>SEPTEMBER!S138</f>
        <v>0</v>
      </c>
      <c r="D139" s="176">
        <f>SEPTEMBER!T138</f>
        <v>0</v>
      </c>
      <c r="E139" s="120">
        <f>SEPTEMBER!U138</f>
        <v>0</v>
      </c>
      <c r="F139" s="123">
        <f>SEPTEMBER!V138</f>
        <v>0</v>
      </c>
      <c r="G139" s="123">
        <f>SEPTEMBER!W138</f>
        <v>0</v>
      </c>
      <c r="H139" s="125">
        <f>SEPTEMBER!X138</f>
        <v>0</v>
      </c>
      <c r="I139" s="126">
        <f>SEPTEMBER!Y138</f>
        <v>0</v>
      </c>
      <c r="J139" s="222" t="b">
        <f>IF(LEFT(SEPTEMBER!L138,1)="V",SEPTEMBER!R138+SEPTEMBER!U138)</f>
        <v>0</v>
      </c>
      <c r="K139" s="241">
        <f>SEPTEMBER!Z138</f>
        <v>0</v>
      </c>
      <c r="L139" s="242">
        <f>SEPTEMBER!AB138</f>
        <v>0</v>
      </c>
    </row>
    <row r="140" spans="1:12" ht="12.75" customHeight="1" x14ac:dyDescent="0.2">
      <c r="A140" s="717"/>
      <c r="B140" s="160">
        <f>SEPTEMBER!R139</f>
        <v>0</v>
      </c>
      <c r="C140" s="124">
        <f>SEPTEMBER!S139</f>
        <v>0</v>
      </c>
      <c r="D140" s="176">
        <f>SEPTEMBER!T139</f>
        <v>0</v>
      </c>
      <c r="E140" s="120">
        <f>SEPTEMBER!U139</f>
        <v>0</v>
      </c>
      <c r="F140" s="123">
        <f>SEPTEMBER!V139</f>
        <v>0</v>
      </c>
      <c r="G140" s="123">
        <f>SEPTEMBER!W139</f>
        <v>0</v>
      </c>
      <c r="H140" s="125">
        <f>SEPTEMBER!X139</f>
        <v>0</v>
      </c>
      <c r="I140" s="126">
        <f>SEPTEMBER!Y139</f>
        <v>0</v>
      </c>
      <c r="J140" s="222" t="b">
        <f>IF(LEFT(SEPTEMBER!L139,1)="V",SEPTEMBER!R139+SEPTEMBER!U139)</f>
        <v>0</v>
      </c>
      <c r="K140" s="241">
        <f>SEPTEMBER!Z139</f>
        <v>0</v>
      </c>
      <c r="L140" s="242">
        <f>SEPTEMBER!AB139</f>
        <v>0</v>
      </c>
    </row>
    <row r="141" spans="1:12" ht="13.5" customHeight="1" thickBot="1" x14ac:dyDescent="0.25">
      <c r="A141" s="718"/>
      <c r="B141" s="168">
        <f>SEPTEMBER!R140</f>
        <v>0</v>
      </c>
      <c r="C141" s="145">
        <f>SEPTEMBER!S140</f>
        <v>0</v>
      </c>
      <c r="D141" s="177">
        <f>SEPTEMBER!T140</f>
        <v>0</v>
      </c>
      <c r="E141" s="141">
        <f>SEPTEMBER!U140</f>
        <v>0</v>
      </c>
      <c r="F141" s="144">
        <f>SEPTEMBER!V140</f>
        <v>0</v>
      </c>
      <c r="G141" s="144">
        <f>SEPTEMBER!W140</f>
        <v>0</v>
      </c>
      <c r="H141" s="146">
        <f>SEPTEMBER!X140</f>
        <v>0</v>
      </c>
      <c r="I141" s="147">
        <f>SEPTEMBER!Y140</f>
        <v>0</v>
      </c>
      <c r="J141" s="224" t="b">
        <f>IF(LEFT(SEPTEMBER!L140,1)="V",SEPTEMBER!R140+SEPTEMBER!U140)</f>
        <v>0</v>
      </c>
      <c r="K141" s="243">
        <f>SEPTEMBER!Z140</f>
        <v>0</v>
      </c>
      <c r="L141" s="244">
        <f>SEPTEMBER!AB140</f>
        <v>0</v>
      </c>
    </row>
    <row r="142" spans="1:12" ht="12.75" customHeight="1" x14ac:dyDescent="0.2">
      <c r="A142" s="716">
        <f>SEPTEMBER!B141</f>
        <v>43005</v>
      </c>
      <c r="B142" s="159">
        <f>SEPTEMBER!R141</f>
        <v>0</v>
      </c>
      <c r="C142" s="117">
        <f>SEPTEMBER!S141</f>
        <v>0</v>
      </c>
      <c r="D142" s="175">
        <f>SEPTEMBER!T141</f>
        <v>0</v>
      </c>
      <c r="E142" s="113">
        <f>SEPTEMBER!U141</f>
        <v>0</v>
      </c>
      <c r="F142" s="116">
        <f>SEPTEMBER!V141</f>
        <v>0</v>
      </c>
      <c r="G142" s="116">
        <f>SEPTEMBER!W141</f>
        <v>0</v>
      </c>
      <c r="H142" s="118">
        <f>SEPTEMBER!X141</f>
        <v>0</v>
      </c>
      <c r="I142" s="119">
        <f>SEPTEMBER!Y141</f>
        <v>0</v>
      </c>
      <c r="J142" s="221" t="b">
        <f>IF(LEFT(SEPTEMBER!L141,1)="V",SEPTEMBER!R141+SEPTEMBER!U141)</f>
        <v>0</v>
      </c>
      <c r="K142" s="239">
        <f>SEPTEMBER!Z141</f>
        <v>0</v>
      </c>
      <c r="L142" s="240">
        <f>SEPTEMBER!AB141</f>
        <v>0</v>
      </c>
    </row>
    <row r="143" spans="1:12" ht="12.75" customHeight="1" x14ac:dyDescent="0.2">
      <c r="A143" s="717"/>
      <c r="B143" s="160">
        <f>SEPTEMBER!R142</f>
        <v>0</v>
      </c>
      <c r="C143" s="124">
        <f>SEPTEMBER!S142</f>
        <v>0</v>
      </c>
      <c r="D143" s="176">
        <f>SEPTEMBER!T142</f>
        <v>0</v>
      </c>
      <c r="E143" s="120">
        <f>SEPTEMBER!U142</f>
        <v>0</v>
      </c>
      <c r="F143" s="123">
        <f>SEPTEMBER!V142</f>
        <v>0</v>
      </c>
      <c r="G143" s="123">
        <f>SEPTEMBER!W142</f>
        <v>0</v>
      </c>
      <c r="H143" s="125">
        <f>SEPTEMBER!X142</f>
        <v>0</v>
      </c>
      <c r="I143" s="126">
        <f>SEPTEMBER!Y142</f>
        <v>0</v>
      </c>
      <c r="J143" s="222" t="b">
        <f>IF(LEFT(SEPTEMBER!L142,1)="V",SEPTEMBER!R142+SEPTEMBER!U142)</f>
        <v>0</v>
      </c>
      <c r="K143" s="241">
        <f>SEPTEMBER!Z142</f>
        <v>0</v>
      </c>
      <c r="L143" s="242">
        <f>SEPTEMBER!AB142</f>
        <v>0</v>
      </c>
    </row>
    <row r="144" spans="1:12" ht="12.75" customHeight="1" x14ac:dyDescent="0.2">
      <c r="A144" s="717"/>
      <c r="B144" s="160">
        <f>SEPTEMBER!R143</f>
        <v>0</v>
      </c>
      <c r="C144" s="124">
        <f>SEPTEMBER!S143</f>
        <v>0</v>
      </c>
      <c r="D144" s="176">
        <f>SEPTEMBER!T143</f>
        <v>0</v>
      </c>
      <c r="E144" s="120">
        <f>SEPTEMBER!U143</f>
        <v>0</v>
      </c>
      <c r="F144" s="123">
        <f>SEPTEMBER!V143</f>
        <v>0</v>
      </c>
      <c r="G144" s="123">
        <f>SEPTEMBER!W143</f>
        <v>0</v>
      </c>
      <c r="H144" s="125">
        <f>SEPTEMBER!X143</f>
        <v>0</v>
      </c>
      <c r="I144" s="126">
        <f>SEPTEMBER!Y143</f>
        <v>0</v>
      </c>
      <c r="J144" s="222" t="b">
        <f>IF(LEFT(SEPTEMBER!L143,1)="V",SEPTEMBER!R143+SEPTEMBER!U143)</f>
        <v>0</v>
      </c>
      <c r="K144" s="241">
        <f>SEPTEMBER!Z143</f>
        <v>0</v>
      </c>
      <c r="L144" s="242">
        <f>SEPTEMBER!AB143</f>
        <v>0</v>
      </c>
    </row>
    <row r="145" spans="1:12" ht="12.75" customHeight="1" x14ac:dyDescent="0.2">
      <c r="A145" s="717"/>
      <c r="B145" s="160">
        <f>SEPTEMBER!R144</f>
        <v>0</v>
      </c>
      <c r="C145" s="124">
        <f>SEPTEMBER!S144</f>
        <v>0</v>
      </c>
      <c r="D145" s="176">
        <f>SEPTEMBER!T144</f>
        <v>0</v>
      </c>
      <c r="E145" s="120">
        <f>SEPTEMBER!U144</f>
        <v>0</v>
      </c>
      <c r="F145" s="123">
        <f>SEPTEMBER!V144</f>
        <v>0</v>
      </c>
      <c r="G145" s="123">
        <f>SEPTEMBER!W144</f>
        <v>0</v>
      </c>
      <c r="H145" s="125">
        <f>SEPTEMBER!X144</f>
        <v>0</v>
      </c>
      <c r="I145" s="126">
        <f>SEPTEMBER!Y144</f>
        <v>0</v>
      </c>
      <c r="J145" s="222" t="b">
        <f>IF(LEFT(SEPTEMBER!L144,1)="V",SEPTEMBER!R144+SEPTEMBER!U144)</f>
        <v>0</v>
      </c>
      <c r="K145" s="241">
        <f>SEPTEMBER!Z144</f>
        <v>0</v>
      </c>
      <c r="L145" s="242">
        <f>SEPTEMBER!AB144</f>
        <v>0</v>
      </c>
    </row>
    <row r="146" spans="1:12" ht="13.5" customHeight="1" thickBot="1" x14ac:dyDescent="0.25">
      <c r="A146" s="718"/>
      <c r="B146" s="161">
        <f>SEPTEMBER!R145</f>
        <v>0</v>
      </c>
      <c r="C146" s="131">
        <f>SEPTEMBER!S145</f>
        <v>0</v>
      </c>
      <c r="D146" s="178">
        <f>SEPTEMBER!T145</f>
        <v>0</v>
      </c>
      <c r="E146" s="127">
        <f>SEPTEMBER!U145</f>
        <v>0</v>
      </c>
      <c r="F146" s="130">
        <f>SEPTEMBER!V145</f>
        <v>0</v>
      </c>
      <c r="G146" s="130">
        <f>SEPTEMBER!W145</f>
        <v>0</v>
      </c>
      <c r="H146" s="132">
        <f>SEPTEMBER!X145</f>
        <v>0</v>
      </c>
      <c r="I146" s="133">
        <f>SEPTEMBER!Y145</f>
        <v>0</v>
      </c>
      <c r="J146" s="224" t="b">
        <f>IF(LEFT(SEPTEMBER!L145,1)="V",SEPTEMBER!R145+SEPTEMBER!U145)</f>
        <v>0</v>
      </c>
      <c r="K146" s="243">
        <f>SEPTEMBER!Z145</f>
        <v>0</v>
      </c>
      <c r="L146" s="244">
        <f>SEPTEMBER!AB145</f>
        <v>0</v>
      </c>
    </row>
    <row r="147" spans="1:12" ht="12.75" customHeight="1" x14ac:dyDescent="0.2">
      <c r="A147" s="716">
        <f>SEPTEMBER!B146</f>
        <v>43006</v>
      </c>
      <c r="B147" s="159">
        <f>SEPTEMBER!R146</f>
        <v>0</v>
      </c>
      <c r="C147" s="117">
        <f>SEPTEMBER!S146</f>
        <v>0</v>
      </c>
      <c r="D147" s="175">
        <f>SEPTEMBER!T146</f>
        <v>0</v>
      </c>
      <c r="E147" s="113">
        <f>SEPTEMBER!U146</f>
        <v>0</v>
      </c>
      <c r="F147" s="116">
        <f>SEPTEMBER!V146</f>
        <v>0</v>
      </c>
      <c r="G147" s="116">
        <f>SEPTEMBER!W146</f>
        <v>0</v>
      </c>
      <c r="H147" s="118">
        <f>SEPTEMBER!X146</f>
        <v>0</v>
      </c>
      <c r="I147" s="119">
        <f>SEPTEMBER!Y146</f>
        <v>0</v>
      </c>
      <c r="J147" s="221" t="b">
        <f>IF(LEFT(SEPTEMBER!L146,1)="V",SEPTEMBER!R146+SEPTEMBER!U146)</f>
        <v>0</v>
      </c>
      <c r="K147" s="239">
        <f>SEPTEMBER!Z146</f>
        <v>0</v>
      </c>
      <c r="L147" s="240">
        <f>SEPTEMBER!AB146</f>
        <v>0</v>
      </c>
    </row>
    <row r="148" spans="1:12" ht="12.75" customHeight="1" x14ac:dyDescent="0.2">
      <c r="A148" s="717"/>
      <c r="B148" s="160">
        <f>SEPTEMBER!R147</f>
        <v>0</v>
      </c>
      <c r="C148" s="124">
        <f>SEPTEMBER!S147</f>
        <v>0</v>
      </c>
      <c r="D148" s="176">
        <f>SEPTEMBER!T147</f>
        <v>0</v>
      </c>
      <c r="E148" s="120">
        <f>SEPTEMBER!U147</f>
        <v>0</v>
      </c>
      <c r="F148" s="123">
        <f>SEPTEMBER!V147</f>
        <v>0</v>
      </c>
      <c r="G148" s="123">
        <f>SEPTEMBER!W147</f>
        <v>0</v>
      </c>
      <c r="H148" s="125">
        <f>SEPTEMBER!X147</f>
        <v>0</v>
      </c>
      <c r="I148" s="126">
        <f>SEPTEMBER!Y147</f>
        <v>0</v>
      </c>
      <c r="J148" s="222" t="b">
        <f>IF(LEFT(SEPTEMBER!L147,1)="V",SEPTEMBER!R147+SEPTEMBER!U147)</f>
        <v>0</v>
      </c>
      <c r="K148" s="241">
        <f>SEPTEMBER!Z147</f>
        <v>0</v>
      </c>
      <c r="L148" s="242">
        <f>SEPTEMBER!AB147</f>
        <v>0</v>
      </c>
    </row>
    <row r="149" spans="1:12" ht="12.75" customHeight="1" x14ac:dyDescent="0.2">
      <c r="A149" s="717"/>
      <c r="B149" s="160">
        <f>SEPTEMBER!R148</f>
        <v>0</v>
      </c>
      <c r="C149" s="124">
        <f>SEPTEMBER!S148</f>
        <v>0</v>
      </c>
      <c r="D149" s="176">
        <f>SEPTEMBER!T148</f>
        <v>0</v>
      </c>
      <c r="E149" s="120">
        <f>SEPTEMBER!U148</f>
        <v>0</v>
      </c>
      <c r="F149" s="123">
        <f>SEPTEMBER!V148</f>
        <v>0</v>
      </c>
      <c r="G149" s="123">
        <f>SEPTEMBER!W148</f>
        <v>0</v>
      </c>
      <c r="H149" s="125">
        <f>SEPTEMBER!X148</f>
        <v>0</v>
      </c>
      <c r="I149" s="126">
        <f>SEPTEMBER!Y148</f>
        <v>0</v>
      </c>
      <c r="J149" s="222" t="b">
        <f>IF(LEFT(SEPTEMBER!L148,1)="V",SEPTEMBER!R148+SEPTEMBER!U148)</f>
        <v>0</v>
      </c>
      <c r="K149" s="241">
        <f>SEPTEMBER!Z148</f>
        <v>0</v>
      </c>
      <c r="L149" s="242">
        <f>SEPTEMBER!AB148</f>
        <v>0</v>
      </c>
    </row>
    <row r="150" spans="1:12" ht="12.75" customHeight="1" x14ac:dyDescent="0.2">
      <c r="A150" s="717"/>
      <c r="B150" s="160">
        <f>SEPTEMBER!R149</f>
        <v>0</v>
      </c>
      <c r="C150" s="124">
        <f>SEPTEMBER!S149</f>
        <v>0</v>
      </c>
      <c r="D150" s="176">
        <f>SEPTEMBER!T149</f>
        <v>0</v>
      </c>
      <c r="E150" s="120">
        <f>SEPTEMBER!U149</f>
        <v>0</v>
      </c>
      <c r="F150" s="123">
        <f>SEPTEMBER!V149</f>
        <v>0</v>
      </c>
      <c r="G150" s="123">
        <f>SEPTEMBER!W149</f>
        <v>0</v>
      </c>
      <c r="H150" s="125">
        <f>SEPTEMBER!X149</f>
        <v>0</v>
      </c>
      <c r="I150" s="126">
        <f>SEPTEMBER!Y149</f>
        <v>0</v>
      </c>
      <c r="J150" s="222" t="b">
        <f>IF(LEFT(SEPTEMBER!L149,1)="V",SEPTEMBER!R149+SEPTEMBER!U149)</f>
        <v>0</v>
      </c>
      <c r="K150" s="241">
        <f>SEPTEMBER!Z149</f>
        <v>0</v>
      </c>
      <c r="L150" s="242">
        <f>SEPTEMBER!AB149</f>
        <v>0</v>
      </c>
    </row>
    <row r="151" spans="1:12" ht="13.5" customHeight="1" thickBot="1" x14ac:dyDescent="0.25">
      <c r="A151" s="718"/>
      <c r="B151" s="161">
        <f>SEPTEMBER!R150</f>
        <v>0</v>
      </c>
      <c r="C151" s="131">
        <f>SEPTEMBER!S150</f>
        <v>0</v>
      </c>
      <c r="D151" s="178">
        <f>SEPTEMBER!T150</f>
        <v>0</v>
      </c>
      <c r="E151" s="127">
        <f>SEPTEMBER!U150</f>
        <v>0</v>
      </c>
      <c r="F151" s="130">
        <f>SEPTEMBER!V150</f>
        <v>0</v>
      </c>
      <c r="G151" s="130">
        <f>SEPTEMBER!W150</f>
        <v>0</v>
      </c>
      <c r="H151" s="132">
        <f>SEPTEMBER!X150</f>
        <v>0</v>
      </c>
      <c r="I151" s="133">
        <f>SEPTEMBER!Y150</f>
        <v>0</v>
      </c>
      <c r="J151" s="224" t="b">
        <f>IF(LEFT(SEPTEMBER!L150,1)="V",SEPTEMBER!R150+SEPTEMBER!U150)</f>
        <v>0</v>
      </c>
      <c r="K151" s="243">
        <f>SEPTEMBER!Z150</f>
        <v>0</v>
      </c>
      <c r="L151" s="244">
        <f>SEPTEMBER!AB150</f>
        <v>0</v>
      </c>
    </row>
    <row r="152" spans="1:12" ht="12.75" customHeight="1" x14ac:dyDescent="0.2">
      <c r="A152" s="716">
        <f>SEPTEMBER!B151</f>
        <v>43007</v>
      </c>
      <c r="B152" s="159">
        <f>SEPTEMBER!R151</f>
        <v>0</v>
      </c>
      <c r="C152" s="117">
        <f>SEPTEMBER!S151</f>
        <v>0</v>
      </c>
      <c r="D152" s="175">
        <f>SEPTEMBER!T151</f>
        <v>0</v>
      </c>
      <c r="E152" s="113">
        <f>SEPTEMBER!U151</f>
        <v>0</v>
      </c>
      <c r="F152" s="116">
        <f>SEPTEMBER!V151</f>
        <v>0</v>
      </c>
      <c r="G152" s="116">
        <f>SEPTEMBER!W151</f>
        <v>0</v>
      </c>
      <c r="H152" s="118">
        <f>SEPTEMBER!X151</f>
        <v>0</v>
      </c>
      <c r="I152" s="119">
        <f>SEPTEMBER!Y151</f>
        <v>0</v>
      </c>
      <c r="J152" s="221" t="b">
        <f>IF(LEFT(SEPTEMBER!L151,1)="V",SEPTEMBER!R151+SEPTEMBER!U151)</f>
        <v>0</v>
      </c>
      <c r="K152" s="239">
        <f>SEPTEMBER!Z151</f>
        <v>0</v>
      </c>
      <c r="L152" s="240">
        <f>SEPTEMBER!AB151</f>
        <v>0</v>
      </c>
    </row>
    <row r="153" spans="1:12" ht="12.75" customHeight="1" x14ac:dyDescent="0.2">
      <c r="A153" s="717"/>
      <c r="B153" s="160">
        <f>SEPTEMBER!R152</f>
        <v>0</v>
      </c>
      <c r="C153" s="124">
        <f>SEPTEMBER!S152</f>
        <v>0</v>
      </c>
      <c r="D153" s="176">
        <f>SEPTEMBER!T152</f>
        <v>0</v>
      </c>
      <c r="E153" s="120">
        <f>SEPTEMBER!U152</f>
        <v>0</v>
      </c>
      <c r="F153" s="123">
        <f>SEPTEMBER!V152</f>
        <v>0</v>
      </c>
      <c r="G153" s="123">
        <f>SEPTEMBER!W152</f>
        <v>0</v>
      </c>
      <c r="H153" s="125">
        <f>SEPTEMBER!X152</f>
        <v>0</v>
      </c>
      <c r="I153" s="126">
        <f>SEPTEMBER!Y152</f>
        <v>0</v>
      </c>
      <c r="J153" s="222" t="b">
        <f>IF(LEFT(SEPTEMBER!L152,1)="V",SEPTEMBER!R152+SEPTEMBER!U152)</f>
        <v>0</v>
      </c>
      <c r="K153" s="241">
        <f>SEPTEMBER!Z152</f>
        <v>0</v>
      </c>
      <c r="L153" s="242">
        <f>SEPTEMBER!AB152</f>
        <v>0</v>
      </c>
    </row>
    <row r="154" spans="1:12" ht="12.75" customHeight="1" x14ac:dyDescent="0.2">
      <c r="A154" s="717"/>
      <c r="B154" s="160">
        <f>SEPTEMBER!R153</f>
        <v>0</v>
      </c>
      <c r="C154" s="124">
        <f>SEPTEMBER!S153</f>
        <v>0</v>
      </c>
      <c r="D154" s="176">
        <f>SEPTEMBER!T153</f>
        <v>0</v>
      </c>
      <c r="E154" s="120">
        <f>SEPTEMBER!U153</f>
        <v>0</v>
      </c>
      <c r="F154" s="123">
        <f>SEPTEMBER!V153</f>
        <v>0</v>
      </c>
      <c r="G154" s="123">
        <f>SEPTEMBER!W153</f>
        <v>0</v>
      </c>
      <c r="H154" s="125">
        <f>SEPTEMBER!X153</f>
        <v>0</v>
      </c>
      <c r="I154" s="126">
        <f>SEPTEMBER!Y153</f>
        <v>0</v>
      </c>
      <c r="J154" s="222" t="b">
        <f>IF(LEFT(SEPTEMBER!L153,1)="V",SEPTEMBER!R153+SEPTEMBER!U153)</f>
        <v>0</v>
      </c>
      <c r="K154" s="241">
        <f>SEPTEMBER!Z153</f>
        <v>0</v>
      </c>
      <c r="L154" s="242">
        <f>SEPTEMBER!AB153</f>
        <v>0</v>
      </c>
    </row>
    <row r="155" spans="1:12" ht="12.75" customHeight="1" x14ac:dyDescent="0.2">
      <c r="A155" s="717"/>
      <c r="B155" s="160">
        <f>SEPTEMBER!R154</f>
        <v>0</v>
      </c>
      <c r="C155" s="124">
        <f>SEPTEMBER!S154</f>
        <v>0</v>
      </c>
      <c r="D155" s="176">
        <f>SEPTEMBER!T154</f>
        <v>0</v>
      </c>
      <c r="E155" s="120">
        <f>SEPTEMBER!U154</f>
        <v>0</v>
      </c>
      <c r="F155" s="123">
        <f>SEPTEMBER!V154</f>
        <v>0</v>
      </c>
      <c r="G155" s="123">
        <f>SEPTEMBER!W154</f>
        <v>0</v>
      </c>
      <c r="H155" s="125">
        <f>SEPTEMBER!X154</f>
        <v>0</v>
      </c>
      <c r="I155" s="126">
        <f>SEPTEMBER!Y154</f>
        <v>0</v>
      </c>
      <c r="J155" s="222" t="b">
        <f>IF(LEFT(SEPTEMBER!L154,1)="V",SEPTEMBER!R154+SEPTEMBER!U154)</f>
        <v>0</v>
      </c>
      <c r="K155" s="241">
        <f>SEPTEMBER!Z154</f>
        <v>0</v>
      </c>
      <c r="L155" s="242">
        <f>SEPTEMBER!AB154</f>
        <v>0</v>
      </c>
    </row>
    <row r="156" spans="1:12" ht="13.5" customHeight="1" thickBot="1" x14ac:dyDescent="0.25">
      <c r="A156" s="718"/>
      <c r="B156" s="161">
        <f>SEPTEMBER!R155</f>
        <v>0</v>
      </c>
      <c r="C156" s="131">
        <f>SEPTEMBER!S155</f>
        <v>0</v>
      </c>
      <c r="D156" s="178">
        <f>SEPTEMBER!T155</f>
        <v>0</v>
      </c>
      <c r="E156" s="127">
        <f>SEPTEMBER!U155</f>
        <v>0</v>
      </c>
      <c r="F156" s="130">
        <f>SEPTEMBER!V155</f>
        <v>0</v>
      </c>
      <c r="G156" s="130">
        <f>SEPTEMBER!W155</f>
        <v>0</v>
      </c>
      <c r="H156" s="132">
        <f>SEPTEMBER!X155</f>
        <v>0</v>
      </c>
      <c r="I156" s="133">
        <f>SEPTEMBER!Y155</f>
        <v>0</v>
      </c>
      <c r="J156" s="224" t="b">
        <f>IF(LEFT(SEPTEMBER!L155,1)="V",SEPTEMBER!R155+SEPTEMBER!U155)</f>
        <v>0</v>
      </c>
      <c r="K156" s="243">
        <f>SEPTEMBER!Z155</f>
        <v>0</v>
      </c>
      <c r="L156" s="244">
        <f>SEPTEMBER!AB155</f>
        <v>0</v>
      </c>
    </row>
    <row r="157" spans="1:12" ht="13.5" thickBot="1" x14ac:dyDescent="0.25">
      <c r="A157" s="148"/>
      <c r="B157" s="233">
        <f>SUM(B$7:B$156)</f>
        <v>0</v>
      </c>
      <c r="C157" s="365">
        <f>SUM(C$7:C$156)</f>
        <v>0</v>
      </c>
      <c r="D157" s="321">
        <f>SUM(D$7:D$156)</f>
        <v>0</v>
      </c>
      <c r="E157" s="233">
        <f>SUM(E$7:E$156)</f>
        <v>0</v>
      </c>
      <c r="F157" s="365">
        <f>SUM(F$7:F$156)</f>
        <v>0</v>
      </c>
      <c r="G157" s="149"/>
      <c r="H157" s="321">
        <f>SUM(H$7:H$156)</f>
        <v>0</v>
      </c>
      <c r="I157" s="325">
        <f>SUM(I$7:I$156)</f>
        <v>0</v>
      </c>
      <c r="J157" s="233">
        <f>SUM(J$7:J$156)</f>
        <v>0</v>
      </c>
      <c r="K157" s="387">
        <f>SUM(K$7:K$156)</f>
        <v>0</v>
      </c>
      <c r="L157" s="387">
        <f>SUM(L$7:L$156)</f>
        <v>0</v>
      </c>
    </row>
    <row r="158" spans="1:12" x14ac:dyDescent="0.2">
      <c r="A158" s="148"/>
      <c r="B158" s="320" t="s">
        <v>75</v>
      </c>
      <c r="C158" s="364" t="s">
        <v>92</v>
      </c>
      <c r="D158" s="318" t="s">
        <v>78</v>
      </c>
      <c r="E158" s="320" t="s">
        <v>75</v>
      </c>
      <c r="F158" s="364" t="s">
        <v>92</v>
      </c>
      <c r="H158" s="323" t="s">
        <v>72</v>
      </c>
      <c r="I158" s="323" t="s">
        <v>78</v>
      </c>
      <c r="J158" s="318" t="s">
        <v>84</v>
      </c>
      <c r="K158" s="323" t="s">
        <v>85</v>
      </c>
      <c r="L158" s="326" t="s">
        <v>86</v>
      </c>
    </row>
    <row r="159" spans="1:12" x14ac:dyDescent="0.2">
      <c r="A159" s="148"/>
      <c r="B159" s="154" t="s">
        <v>76</v>
      </c>
      <c r="C159" s="363" t="s">
        <v>93</v>
      </c>
      <c r="E159" s="154" t="s">
        <v>77</v>
      </c>
      <c r="F159" s="363" t="s">
        <v>93</v>
      </c>
    </row>
    <row r="160" spans="1:12" x14ac:dyDescent="0.2">
      <c r="A160" s="148"/>
      <c r="K160" s="204">
        <f>K157+L157</f>
        <v>0</v>
      </c>
      <c r="L160" s="150" t="s">
        <v>87</v>
      </c>
    </row>
    <row r="162" spans="1:5" x14ac:dyDescent="0.2">
      <c r="A162" s="255" t="s">
        <v>89</v>
      </c>
      <c r="B162" s="256"/>
      <c r="C162" s="256"/>
      <c r="D162" s="256"/>
      <c r="E162" s="257"/>
    </row>
    <row r="163" spans="1:5" x14ac:dyDescent="0.2">
      <c r="A163" s="258" t="s">
        <v>90</v>
      </c>
      <c r="B163" s="697"/>
      <c r="C163" s="720"/>
      <c r="D163" s="720"/>
      <c r="E163" s="721"/>
    </row>
    <row r="164" spans="1:5" x14ac:dyDescent="0.2">
      <c r="A164" s="258"/>
      <c r="B164" s="259"/>
      <c r="C164" s="259"/>
      <c r="D164" s="259"/>
      <c r="E164" s="260"/>
    </row>
    <row r="165" spans="1:5" x14ac:dyDescent="0.2">
      <c r="A165" s="258"/>
      <c r="B165" s="261"/>
      <c r="C165" s="261"/>
      <c r="D165" s="261"/>
      <c r="E165" s="262"/>
    </row>
    <row r="166" spans="1:5" x14ac:dyDescent="0.2">
      <c r="A166" s="258"/>
      <c r="B166" s="261"/>
      <c r="C166" s="261"/>
      <c r="D166" s="261"/>
      <c r="E166" s="262"/>
    </row>
    <row r="167" spans="1:5" x14ac:dyDescent="0.2">
      <c r="A167" s="76"/>
      <c r="B167" s="77"/>
      <c r="C167" s="77"/>
      <c r="D167" s="77"/>
      <c r="E167" s="263"/>
    </row>
  </sheetData>
  <sheetProtection selectLockedCells="1"/>
  <mergeCells count="36">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B163:E163"/>
    <mergeCell ref="E5:I5"/>
    <mergeCell ref="K5:L5"/>
    <mergeCell ref="I2:K2"/>
    <mergeCell ref="I3:K3"/>
    <mergeCell ref="B5:D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Blad23"/>
  <dimension ref="A1:X172"/>
  <sheetViews>
    <sheetView showZeros="0" workbookViewId="0">
      <selection activeCell="A7" sqref="A7:A161"/>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9" width="9.140625" style="82"/>
    <col min="10" max="10" width="9.42578125" style="82" bestFit="1" customWidth="1"/>
    <col min="11"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04" t="s">
        <v>16</v>
      </c>
      <c r="C5" s="705"/>
      <c r="D5" s="706"/>
      <c r="E5" s="708" t="s">
        <v>17</v>
      </c>
      <c r="F5" s="708"/>
      <c r="G5" s="708"/>
      <c r="H5" s="708"/>
      <c r="I5" s="709"/>
      <c r="J5" s="233"/>
      <c r="K5" s="695" t="s">
        <v>83</v>
      </c>
      <c r="L5" s="696"/>
    </row>
    <row r="6" spans="1:24" ht="77.25" customHeight="1" thickBot="1" x14ac:dyDescent="0.25">
      <c r="A6" s="62" t="s">
        <v>3</v>
      </c>
      <c r="B6" s="348" t="s">
        <v>9</v>
      </c>
      <c r="C6" s="231" t="s">
        <v>73</v>
      </c>
      <c r="D6" s="348" t="s">
        <v>10</v>
      </c>
      <c r="E6" s="231" t="s">
        <v>9</v>
      </c>
      <c r="F6" s="231" t="s">
        <v>73</v>
      </c>
      <c r="G6" s="231" t="s">
        <v>71</v>
      </c>
      <c r="H6" s="231" t="s">
        <v>70</v>
      </c>
      <c r="I6" s="231" t="s">
        <v>10</v>
      </c>
      <c r="J6" s="220" t="s">
        <v>82</v>
      </c>
      <c r="K6" s="317" t="s">
        <v>81</v>
      </c>
      <c r="L6" s="316" t="s">
        <v>80</v>
      </c>
    </row>
    <row r="7" spans="1:24" ht="12.75" customHeight="1" x14ac:dyDescent="0.2">
      <c r="A7" s="716">
        <f>OKTOBER!B6</f>
        <v>43008</v>
      </c>
      <c r="B7" s="159">
        <f>OKTOBER!R6</f>
        <v>0</v>
      </c>
      <c r="C7" s="117">
        <f>OKTOBER!S6</f>
        <v>0</v>
      </c>
      <c r="D7" s="175">
        <f>OKTOBER!T6</f>
        <v>0</v>
      </c>
      <c r="E7" s="113">
        <f>OKTOBER!U6</f>
        <v>0</v>
      </c>
      <c r="F7" s="116">
        <f>OKTOBER!V6</f>
        <v>0</v>
      </c>
      <c r="G7" s="116">
        <f>OKTOBER!W6</f>
        <v>0</v>
      </c>
      <c r="H7" s="118">
        <f>OKTOBER!X6</f>
        <v>0</v>
      </c>
      <c r="I7" s="119">
        <f>OKTOBER!Y6</f>
        <v>0</v>
      </c>
      <c r="J7" s="221" t="b">
        <f>IF(LEFT(OKTOBER!L6,1)="V",OKTOBER!R6+OKTOBER!U6)</f>
        <v>0</v>
      </c>
      <c r="K7" s="239">
        <f>OKTOBER!Z6</f>
        <v>0</v>
      </c>
      <c r="L7" s="240">
        <f>OKTOBER!AB6</f>
        <v>0</v>
      </c>
    </row>
    <row r="8" spans="1:24" ht="12.75" customHeight="1" x14ac:dyDescent="0.2">
      <c r="A8" s="717"/>
      <c r="B8" s="160">
        <f>OKTOBER!R7</f>
        <v>0</v>
      </c>
      <c r="C8" s="124">
        <f>OKTOBER!S7</f>
        <v>0</v>
      </c>
      <c r="D8" s="176">
        <f>OKTOBER!T7</f>
        <v>0</v>
      </c>
      <c r="E8" s="120">
        <f>OKTOBER!U7</f>
        <v>0</v>
      </c>
      <c r="F8" s="123">
        <f>OKTOBER!V7</f>
        <v>0</v>
      </c>
      <c r="G8" s="123">
        <f>OKTOBER!W7</f>
        <v>0</v>
      </c>
      <c r="H8" s="125">
        <f>OKTOBER!X7</f>
        <v>0</v>
      </c>
      <c r="I8" s="126">
        <f>OKTOBER!Y7</f>
        <v>0</v>
      </c>
      <c r="J8" s="222" t="b">
        <f>IF(LEFT(OKTOBER!L7,1)="V",OKTOBER!R7+OKTOBER!U7)</f>
        <v>0</v>
      </c>
      <c r="K8" s="241">
        <f>OKTOBER!Z7</f>
        <v>0</v>
      </c>
      <c r="L8" s="242">
        <f>OKTOBER!AB7</f>
        <v>0</v>
      </c>
    </row>
    <row r="9" spans="1:24" ht="12.75" customHeight="1" x14ac:dyDescent="0.2">
      <c r="A9" s="717"/>
      <c r="B9" s="160">
        <f>OKTOBER!R8</f>
        <v>0</v>
      </c>
      <c r="C9" s="124">
        <f>OKTOBER!S8</f>
        <v>0</v>
      </c>
      <c r="D9" s="176">
        <f>OKTOBER!T8</f>
        <v>0</v>
      </c>
      <c r="E9" s="120">
        <f>OKTOBER!U8</f>
        <v>0</v>
      </c>
      <c r="F9" s="123">
        <f>OKTOBER!V8</f>
        <v>0</v>
      </c>
      <c r="G9" s="123">
        <f>OKTOBER!W8</f>
        <v>0</v>
      </c>
      <c r="H9" s="125">
        <f>OKTOBER!X8</f>
        <v>0</v>
      </c>
      <c r="I9" s="126">
        <f>OKTOBER!Y8</f>
        <v>0</v>
      </c>
      <c r="J9" s="222" t="b">
        <f>IF(LEFT(OKTOBER!L8,1)="V",OKTOBER!R8+OKTOBER!U8)</f>
        <v>0</v>
      </c>
      <c r="K9" s="241">
        <f>OKTOBER!Z8</f>
        <v>0</v>
      </c>
      <c r="L9" s="242">
        <f>OKTOBER!AB8</f>
        <v>0</v>
      </c>
    </row>
    <row r="10" spans="1:24" ht="12.75" customHeight="1" x14ac:dyDescent="0.2">
      <c r="A10" s="717"/>
      <c r="B10" s="160">
        <f>OKTOBER!R9</f>
        <v>0</v>
      </c>
      <c r="C10" s="124">
        <f>OKTOBER!S9</f>
        <v>0</v>
      </c>
      <c r="D10" s="176">
        <f>OKTOBER!T9</f>
        <v>0</v>
      </c>
      <c r="E10" s="120">
        <f>OKTOBER!U9</f>
        <v>0</v>
      </c>
      <c r="F10" s="123">
        <f>OKTOBER!V9</f>
        <v>0</v>
      </c>
      <c r="G10" s="123">
        <f>OKTOBER!W9</f>
        <v>0</v>
      </c>
      <c r="H10" s="125">
        <f>OKTOBER!X9</f>
        <v>0</v>
      </c>
      <c r="I10" s="126">
        <f>OKTOBER!Y9</f>
        <v>0</v>
      </c>
      <c r="J10" s="222" t="b">
        <f>IF(LEFT(OKTOBER!L9,1)="V",OKTOBER!R9+OKTOBER!U9)</f>
        <v>0</v>
      </c>
      <c r="K10" s="241">
        <f>OKTOBER!Z9</f>
        <v>0</v>
      </c>
      <c r="L10" s="242">
        <f>OKTOBER!AB9</f>
        <v>0</v>
      </c>
    </row>
    <row r="11" spans="1:24" ht="13.5" customHeight="1" thickBot="1" x14ac:dyDescent="0.25">
      <c r="A11" s="718"/>
      <c r="B11" s="161">
        <f>OKTOBER!R10</f>
        <v>0</v>
      </c>
      <c r="C11" s="131">
        <f>OKTOBER!S10</f>
        <v>0</v>
      </c>
      <c r="D11" s="178">
        <f>OKTOBER!T10</f>
        <v>0</v>
      </c>
      <c r="E11" s="127">
        <f>OKTOBER!U10</f>
        <v>0</v>
      </c>
      <c r="F11" s="130">
        <f>OKTOBER!V10</f>
        <v>0</v>
      </c>
      <c r="G11" s="130">
        <f>OKTOBER!W10</f>
        <v>0</v>
      </c>
      <c r="H11" s="132">
        <f>OKTOBER!X10</f>
        <v>0</v>
      </c>
      <c r="I11" s="133">
        <f>OKTOBER!Y10</f>
        <v>0</v>
      </c>
      <c r="J11" s="223" t="b">
        <f>IF(LEFT(OKTOBER!L10,1)="V",OKTOBER!R10+OKTOBER!U10)</f>
        <v>0</v>
      </c>
      <c r="K11" s="243">
        <f>OKTOBER!Z10</f>
        <v>0</v>
      </c>
      <c r="L11" s="244">
        <f>OKTOBER!AB10</f>
        <v>0</v>
      </c>
    </row>
    <row r="12" spans="1:24" ht="12.75" customHeight="1" x14ac:dyDescent="0.2">
      <c r="A12" s="716">
        <f>OKTOBER!B11</f>
        <v>43009</v>
      </c>
      <c r="B12" s="159">
        <f>OKTOBER!R11</f>
        <v>0</v>
      </c>
      <c r="C12" s="117">
        <f>OKTOBER!S11</f>
        <v>0</v>
      </c>
      <c r="D12" s="175">
        <f>OKTOBER!T11</f>
        <v>0</v>
      </c>
      <c r="E12" s="113">
        <f>OKTOBER!U11</f>
        <v>0</v>
      </c>
      <c r="F12" s="116">
        <f>OKTOBER!V11</f>
        <v>0</v>
      </c>
      <c r="G12" s="116">
        <f>OKTOBER!W11</f>
        <v>0</v>
      </c>
      <c r="H12" s="118">
        <f>OKTOBER!X11</f>
        <v>0</v>
      </c>
      <c r="I12" s="119">
        <f>OKTOBER!Y11</f>
        <v>0</v>
      </c>
      <c r="J12" s="221" t="b">
        <f>IF(LEFT(OKTOBER!L11,1)="V",OKTOBER!R11+OKTOBER!U11)</f>
        <v>0</v>
      </c>
      <c r="K12" s="247">
        <f>OKTOBER!Z11</f>
        <v>0</v>
      </c>
      <c r="L12" s="248">
        <f>OKTOBER!AB11</f>
        <v>0</v>
      </c>
    </row>
    <row r="13" spans="1:24" ht="12.75" customHeight="1" x14ac:dyDescent="0.2">
      <c r="A13" s="717"/>
      <c r="B13" s="160">
        <f>OKTOBER!R12</f>
        <v>0</v>
      </c>
      <c r="C13" s="124">
        <f>OKTOBER!S12</f>
        <v>0</v>
      </c>
      <c r="D13" s="176">
        <f>OKTOBER!T12</f>
        <v>0</v>
      </c>
      <c r="E13" s="120">
        <f>OKTOBER!U12</f>
        <v>0</v>
      </c>
      <c r="F13" s="123">
        <f>OKTOBER!V12</f>
        <v>0</v>
      </c>
      <c r="G13" s="123">
        <f>OKTOBER!W12</f>
        <v>0</v>
      </c>
      <c r="H13" s="125">
        <f>OKTOBER!X12</f>
        <v>0</v>
      </c>
      <c r="I13" s="126">
        <f>OKTOBER!Y12</f>
        <v>0</v>
      </c>
      <c r="J13" s="222" t="b">
        <f>IF(LEFT(OKTOBER!L12,1)="V",OKTOBER!R12+OKTOBER!U12)</f>
        <v>0</v>
      </c>
      <c r="K13" s="241">
        <f>OKTOBER!Z12</f>
        <v>0</v>
      </c>
      <c r="L13" s="242">
        <f>OKTOBER!AB12</f>
        <v>0</v>
      </c>
    </row>
    <row r="14" spans="1:24" ht="12.75" customHeight="1" x14ac:dyDescent="0.2">
      <c r="A14" s="717"/>
      <c r="B14" s="160">
        <f>OKTOBER!R13</f>
        <v>0</v>
      </c>
      <c r="C14" s="124">
        <f>OKTOBER!S13</f>
        <v>0</v>
      </c>
      <c r="D14" s="176">
        <f>OKTOBER!T13</f>
        <v>0</v>
      </c>
      <c r="E14" s="120">
        <f>OKTOBER!U13</f>
        <v>0</v>
      </c>
      <c r="F14" s="123">
        <f>OKTOBER!V13</f>
        <v>0</v>
      </c>
      <c r="G14" s="123">
        <f>OKTOBER!W13</f>
        <v>0</v>
      </c>
      <c r="H14" s="125">
        <f>OKTOBER!X13</f>
        <v>0</v>
      </c>
      <c r="I14" s="126">
        <f>OKTOBER!Y13</f>
        <v>0</v>
      </c>
      <c r="J14" s="222" t="b">
        <f>IF(LEFT(OKTOBER!L13,1)="V",OKTOBER!R13+OKTOBER!U13)</f>
        <v>0</v>
      </c>
      <c r="K14" s="241">
        <f>OKTOBER!Z13</f>
        <v>0</v>
      </c>
      <c r="L14" s="242">
        <f>OKTOBER!AB13</f>
        <v>0</v>
      </c>
    </row>
    <row r="15" spans="1:24" ht="12.75" customHeight="1" x14ac:dyDescent="0.2">
      <c r="A15" s="717"/>
      <c r="B15" s="160">
        <f>OKTOBER!R14</f>
        <v>0</v>
      </c>
      <c r="C15" s="124">
        <f>OKTOBER!S14</f>
        <v>0</v>
      </c>
      <c r="D15" s="176">
        <f>OKTOBER!T14</f>
        <v>0</v>
      </c>
      <c r="E15" s="120">
        <f>OKTOBER!U14</f>
        <v>0</v>
      </c>
      <c r="F15" s="123">
        <f>OKTOBER!V14</f>
        <v>0</v>
      </c>
      <c r="G15" s="123">
        <f>OKTOBER!W14</f>
        <v>0</v>
      </c>
      <c r="H15" s="125">
        <f>OKTOBER!X14</f>
        <v>0</v>
      </c>
      <c r="I15" s="126">
        <f>OKTOBER!Y14</f>
        <v>0</v>
      </c>
      <c r="J15" s="222" t="b">
        <f>IF(LEFT(OKTOBER!L14,1)="V",OKTOBER!R14+OKTOBER!U14)</f>
        <v>0</v>
      </c>
      <c r="K15" s="241">
        <f>OKTOBER!Z14</f>
        <v>0</v>
      </c>
      <c r="L15" s="242">
        <f>OKTOBER!AB14</f>
        <v>0</v>
      </c>
    </row>
    <row r="16" spans="1:24" ht="13.5" customHeight="1" thickBot="1" x14ac:dyDescent="0.25">
      <c r="A16" s="718"/>
      <c r="B16" s="161">
        <f>OKTOBER!R15</f>
        <v>0</v>
      </c>
      <c r="C16" s="131">
        <f>OKTOBER!S15</f>
        <v>0</v>
      </c>
      <c r="D16" s="178">
        <f>OKTOBER!T15</f>
        <v>0</v>
      </c>
      <c r="E16" s="127">
        <f>OKTOBER!U15</f>
        <v>0</v>
      </c>
      <c r="F16" s="130">
        <f>OKTOBER!V15</f>
        <v>0</v>
      </c>
      <c r="G16" s="130">
        <f>OKTOBER!W15</f>
        <v>0</v>
      </c>
      <c r="H16" s="132">
        <f>OKTOBER!X15</f>
        <v>0</v>
      </c>
      <c r="I16" s="133">
        <f>OKTOBER!Y15</f>
        <v>0</v>
      </c>
      <c r="J16" s="224" t="b">
        <f>IF(LEFT(OKTOBER!L15,1)="V",OKTOBER!R15+OKTOBER!U15)</f>
        <v>0</v>
      </c>
      <c r="K16" s="245">
        <f>OKTOBER!Z15</f>
        <v>0</v>
      </c>
      <c r="L16" s="246">
        <f>OKTOBER!AB15</f>
        <v>0</v>
      </c>
    </row>
    <row r="17" spans="1:12" ht="12.75" customHeight="1" x14ac:dyDescent="0.2">
      <c r="A17" s="716">
        <f>OKTOBER!B16</f>
        <v>43010</v>
      </c>
      <c r="B17" s="159">
        <f>OKTOBER!R16</f>
        <v>0</v>
      </c>
      <c r="C17" s="117">
        <f>OKTOBER!S16</f>
        <v>0</v>
      </c>
      <c r="D17" s="175">
        <f>OKTOBER!T16</f>
        <v>0</v>
      </c>
      <c r="E17" s="113">
        <f>OKTOBER!U16</f>
        <v>0</v>
      </c>
      <c r="F17" s="116">
        <f>OKTOBER!V16</f>
        <v>0</v>
      </c>
      <c r="G17" s="116">
        <f>OKTOBER!W16</f>
        <v>0</v>
      </c>
      <c r="H17" s="118">
        <f>OKTOBER!X16</f>
        <v>0</v>
      </c>
      <c r="I17" s="119">
        <f>OKTOBER!Y16</f>
        <v>0</v>
      </c>
      <c r="J17" s="225" t="b">
        <f>IF(LEFT(OKTOBER!L16,1)="V",OKTOBER!R16+OKTOBER!U16)</f>
        <v>0</v>
      </c>
      <c r="K17" s="239">
        <f>OKTOBER!Z16</f>
        <v>0</v>
      </c>
      <c r="L17" s="240">
        <f>OKTOBER!AB16</f>
        <v>0</v>
      </c>
    </row>
    <row r="18" spans="1:12" ht="12.75" customHeight="1" x14ac:dyDescent="0.2">
      <c r="A18" s="717"/>
      <c r="B18" s="160">
        <f>OKTOBER!R17</f>
        <v>0</v>
      </c>
      <c r="C18" s="124">
        <f>OKTOBER!S17</f>
        <v>0</v>
      </c>
      <c r="D18" s="176">
        <f>OKTOBER!T17</f>
        <v>0</v>
      </c>
      <c r="E18" s="120">
        <f>OKTOBER!U17</f>
        <v>0</v>
      </c>
      <c r="F18" s="123">
        <f>OKTOBER!V17</f>
        <v>0</v>
      </c>
      <c r="G18" s="123">
        <f>OKTOBER!W17</f>
        <v>0</v>
      </c>
      <c r="H18" s="125">
        <f>OKTOBER!X17</f>
        <v>0</v>
      </c>
      <c r="I18" s="126">
        <f>OKTOBER!Y17</f>
        <v>0</v>
      </c>
      <c r="J18" s="222" t="b">
        <f>IF(LEFT(OKTOBER!L17,1)="V",OKTOBER!R17+OKTOBER!U17)</f>
        <v>0</v>
      </c>
      <c r="K18" s="241">
        <f>OKTOBER!Z17</f>
        <v>0</v>
      </c>
      <c r="L18" s="242">
        <f>OKTOBER!AB17</f>
        <v>0</v>
      </c>
    </row>
    <row r="19" spans="1:12" ht="12.75" customHeight="1" x14ac:dyDescent="0.2">
      <c r="A19" s="717"/>
      <c r="B19" s="160">
        <f>OKTOBER!R18</f>
        <v>0</v>
      </c>
      <c r="C19" s="124">
        <f>OKTOBER!S18</f>
        <v>0</v>
      </c>
      <c r="D19" s="176">
        <f>OKTOBER!T18</f>
        <v>0</v>
      </c>
      <c r="E19" s="120">
        <f>OKTOBER!U18</f>
        <v>0</v>
      </c>
      <c r="F19" s="123">
        <f>OKTOBER!V18</f>
        <v>0</v>
      </c>
      <c r="G19" s="123">
        <f>OKTOBER!W18</f>
        <v>0</v>
      </c>
      <c r="H19" s="125">
        <f>OKTOBER!X18</f>
        <v>0</v>
      </c>
      <c r="I19" s="126">
        <f>OKTOBER!Y18</f>
        <v>0</v>
      </c>
      <c r="J19" s="222" t="b">
        <f>IF(LEFT(OKTOBER!L18,1)="V",OKTOBER!R18+OKTOBER!U18)</f>
        <v>0</v>
      </c>
      <c r="K19" s="241">
        <f>OKTOBER!Z18</f>
        <v>0</v>
      </c>
      <c r="L19" s="242">
        <f>OKTOBER!AB18</f>
        <v>0</v>
      </c>
    </row>
    <row r="20" spans="1:12" ht="12.75" customHeight="1" x14ac:dyDescent="0.2">
      <c r="A20" s="717"/>
      <c r="B20" s="160">
        <f>OKTOBER!R19</f>
        <v>0</v>
      </c>
      <c r="C20" s="124">
        <f>OKTOBER!S19</f>
        <v>0</v>
      </c>
      <c r="D20" s="176">
        <f>OKTOBER!T19</f>
        <v>0</v>
      </c>
      <c r="E20" s="120">
        <f>OKTOBER!U19</f>
        <v>0</v>
      </c>
      <c r="F20" s="123">
        <f>OKTOBER!V19</f>
        <v>0</v>
      </c>
      <c r="G20" s="123">
        <f>OKTOBER!W19</f>
        <v>0</v>
      </c>
      <c r="H20" s="125">
        <f>OKTOBER!X19</f>
        <v>0</v>
      </c>
      <c r="I20" s="126">
        <f>OKTOBER!Y19</f>
        <v>0</v>
      </c>
      <c r="J20" s="222" t="b">
        <f>IF(LEFT(OKTOBER!L19,1)="V",OKTOBER!R19+OKTOBER!U19)</f>
        <v>0</v>
      </c>
      <c r="K20" s="241">
        <f>OKTOBER!Z19</f>
        <v>0</v>
      </c>
      <c r="L20" s="242">
        <f>OKTOBER!AB19</f>
        <v>0</v>
      </c>
    </row>
    <row r="21" spans="1:12" ht="13.5" customHeight="1" thickBot="1" x14ac:dyDescent="0.25">
      <c r="A21" s="718"/>
      <c r="B21" s="161">
        <f>OKTOBER!R20</f>
        <v>0</v>
      </c>
      <c r="C21" s="131">
        <f>OKTOBER!S20</f>
        <v>0</v>
      </c>
      <c r="D21" s="178">
        <f>OKTOBER!T20</f>
        <v>0</v>
      </c>
      <c r="E21" s="127">
        <f>OKTOBER!U20</f>
        <v>0</v>
      </c>
      <c r="F21" s="130">
        <f>OKTOBER!V20</f>
        <v>0</v>
      </c>
      <c r="G21" s="130">
        <f>OKTOBER!W20</f>
        <v>0</v>
      </c>
      <c r="H21" s="132">
        <f>OKTOBER!X20</f>
        <v>0</v>
      </c>
      <c r="I21" s="133">
        <f>OKTOBER!Y20</f>
        <v>0</v>
      </c>
      <c r="J21" s="223" t="b">
        <f>IF(LEFT(OKTOBER!L20,1)="V",OKTOBER!R20+OKTOBER!U20)</f>
        <v>0</v>
      </c>
      <c r="K21" s="243">
        <f>OKTOBER!Z20</f>
        <v>0</v>
      </c>
      <c r="L21" s="244">
        <f>OKTOBER!AB20</f>
        <v>0</v>
      </c>
    </row>
    <row r="22" spans="1:12" ht="12.75" customHeight="1" x14ac:dyDescent="0.2">
      <c r="A22" s="716">
        <f>OKTOBER!B21</f>
        <v>43011</v>
      </c>
      <c r="B22" s="159">
        <f>OKTOBER!R21</f>
        <v>0</v>
      </c>
      <c r="C22" s="117">
        <f>OKTOBER!S21</f>
        <v>0</v>
      </c>
      <c r="D22" s="175">
        <f>OKTOBER!T21</f>
        <v>0</v>
      </c>
      <c r="E22" s="113">
        <f>OKTOBER!U21</f>
        <v>0</v>
      </c>
      <c r="F22" s="116">
        <f>OKTOBER!V21</f>
        <v>0</v>
      </c>
      <c r="G22" s="116">
        <f>OKTOBER!W21</f>
        <v>0</v>
      </c>
      <c r="H22" s="118">
        <f>OKTOBER!X21</f>
        <v>0</v>
      </c>
      <c r="I22" s="119">
        <f>OKTOBER!Y21</f>
        <v>0</v>
      </c>
      <c r="J22" s="221" t="b">
        <f>IF(LEFT(OKTOBER!L21,1)="V",OKTOBER!R21+OKTOBER!U21)</f>
        <v>0</v>
      </c>
      <c r="K22" s="247">
        <f>OKTOBER!Z21</f>
        <v>0</v>
      </c>
      <c r="L22" s="248">
        <f>OKTOBER!AB21</f>
        <v>0</v>
      </c>
    </row>
    <row r="23" spans="1:12" ht="12.75" customHeight="1" x14ac:dyDescent="0.2">
      <c r="A23" s="717"/>
      <c r="B23" s="160">
        <f>OKTOBER!R22</f>
        <v>0</v>
      </c>
      <c r="C23" s="124">
        <f>OKTOBER!S22</f>
        <v>0</v>
      </c>
      <c r="D23" s="176">
        <f>OKTOBER!T22</f>
        <v>0</v>
      </c>
      <c r="E23" s="120">
        <f>OKTOBER!U22</f>
        <v>0</v>
      </c>
      <c r="F23" s="123">
        <f>OKTOBER!V22</f>
        <v>0</v>
      </c>
      <c r="G23" s="123">
        <f>OKTOBER!W22</f>
        <v>0</v>
      </c>
      <c r="H23" s="125">
        <f>OKTOBER!X22</f>
        <v>0</v>
      </c>
      <c r="I23" s="126">
        <f>OKTOBER!Y22</f>
        <v>0</v>
      </c>
      <c r="J23" s="222" t="b">
        <f>IF(LEFT(OKTOBER!L22,1)="V",OKTOBER!R22+OKTOBER!U22)</f>
        <v>0</v>
      </c>
      <c r="K23" s="241">
        <f>OKTOBER!Z22</f>
        <v>0</v>
      </c>
      <c r="L23" s="242">
        <f>OKTOBER!AB22</f>
        <v>0</v>
      </c>
    </row>
    <row r="24" spans="1:12" ht="12.75" customHeight="1" x14ac:dyDescent="0.2">
      <c r="A24" s="717"/>
      <c r="B24" s="160">
        <f>OKTOBER!R23</f>
        <v>0</v>
      </c>
      <c r="C24" s="124">
        <f>OKTOBER!S23</f>
        <v>0</v>
      </c>
      <c r="D24" s="176">
        <f>OKTOBER!T23</f>
        <v>0</v>
      </c>
      <c r="E24" s="120">
        <f>OKTOBER!U23</f>
        <v>0</v>
      </c>
      <c r="F24" s="123">
        <f>OKTOBER!V23</f>
        <v>0</v>
      </c>
      <c r="G24" s="123">
        <f>OKTOBER!W23</f>
        <v>0</v>
      </c>
      <c r="H24" s="125">
        <f>OKTOBER!X23</f>
        <v>0</v>
      </c>
      <c r="I24" s="126">
        <f>OKTOBER!Y23</f>
        <v>0</v>
      </c>
      <c r="J24" s="222" t="b">
        <f>IF(LEFT(OKTOBER!L23,1)="V",OKTOBER!R23+OKTOBER!U23)</f>
        <v>0</v>
      </c>
      <c r="K24" s="241">
        <f>OKTOBER!Z23</f>
        <v>0</v>
      </c>
      <c r="L24" s="242">
        <f>OKTOBER!AB23</f>
        <v>0</v>
      </c>
    </row>
    <row r="25" spans="1:12" ht="12.75" customHeight="1" x14ac:dyDescent="0.2">
      <c r="A25" s="717"/>
      <c r="B25" s="160">
        <f>OKTOBER!R24</f>
        <v>0</v>
      </c>
      <c r="C25" s="124">
        <f>OKTOBER!S24</f>
        <v>0</v>
      </c>
      <c r="D25" s="176">
        <f>OKTOBER!T24</f>
        <v>0</v>
      </c>
      <c r="E25" s="120">
        <f>OKTOBER!U24</f>
        <v>0</v>
      </c>
      <c r="F25" s="123">
        <f>OKTOBER!V24</f>
        <v>0</v>
      </c>
      <c r="G25" s="123">
        <f>OKTOBER!W24</f>
        <v>0</v>
      </c>
      <c r="H25" s="125">
        <f>OKTOBER!X24</f>
        <v>0</v>
      </c>
      <c r="I25" s="126">
        <f>OKTOBER!Y24</f>
        <v>0</v>
      </c>
      <c r="J25" s="222" t="b">
        <f>IF(LEFT(OKTOBER!L24,1)="V",OKTOBER!R24+OKTOBER!U24)</f>
        <v>0</v>
      </c>
      <c r="K25" s="241">
        <f>OKTOBER!Z24</f>
        <v>0</v>
      </c>
      <c r="L25" s="242">
        <f>OKTOBER!AB24</f>
        <v>0</v>
      </c>
    </row>
    <row r="26" spans="1:12" ht="13.5" customHeight="1" thickBot="1" x14ac:dyDescent="0.25">
      <c r="A26" s="718"/>
      <c r="B26" s="161">
        <f>OKTOBER!R25</f>
        <v>0</v>
      </c>
      <c r="C26" s="131">
        <f>OKTOBER!S25</f>
        <v>0</v>
      </c>
      <c r="D26" s="178">
        <f>OKTOBER!T25</f>
        <v>0</v>
      </c>
      <c r="E26" s="127">
        <f>OKTOBER!U25</f>
        <v>0</v>
      </c>
      <c r="F26" s="130">
        <f>OKTOBER!V25</f>
        <v>0</v>
      </c>
      <c r="G26" s="130">
        <f>OKTOBER!W25</f>
        <v>0</v>
      </c>
      <c r="H26" s="132">
        <f>OKTOBER!X25</f>
        <v>0</v>
      </c>
      <c r="I26" s="133">
        <f>OKTOBER!Y25</f>
        <v>0</v>
      </c>
      <c r="J26" s="224" t="b">
        <f>IF(LEFT(OKTOBER!L25,1)="V",OKTOBER!R25+OKTOBER!U25)</f>
        <v>0</v>
      </c>
      <c r="K26" s="245">
        <f>OKTOBER!Z25</f>
        <v>0</v>
      </c>
      <c r="L26" s="246">
        <f>OKTOBER!AB25</f>
        <v>0</v>
      </c>
    </row>
    <row r="27" spans="1:12" ht="12.75" customHeight="1" x14ac:dyDescent="0.2">
      <c r="A27" s="716">
        <f>OKTOBER!B26</f>
        <v>43012</v>
      </c>
      <c r="B27" s="159">
        <f>OKTOBER!R26</f>
        <v>0</v>
      </c>
      <c r="C27" s="117">
        <f>OKTOBER!S26</f>
        <v>0</v>
      </c>
      <c r="D27" s="175">
        <f>OKTOBER!T26</f>
        <v>0</v>
      </c>
      <c r="E27" s="113">
        <f>OKTOBER!U26</f>
        <v>0</v>
      </c>
      <c r="F27" s="116">
        <f>OKTOBER!V26</f>
        <v>0</v>
      </c>
      <c r="G27" s="116">
        <f>OKTOBER!W26</f>
        <v>0</v>
      </c>
      <c r="H27" s="118">
        <f>OKTOBER!X26</f>
        <v>0</v>
      </c>
      <c r="I27" s="119">
        <f>OKTOBER!Y26</f>
        <v>0</v>
      </c>
      <c r="J27" s="225" t="b">
        <f>IF(LEFT(OKTOBER!L26,1)="V",OKTOBER!R26+OKTOBER!U26)</f>
        <v>0</v>
      </c>
      <c r="K27" s="239">
        <f>OKTOBER!Z26</f>
        <v>0</v>
      </c>
      <c r="L27" s="240">
        <f>OKTOBER!AB26</f>
        <v>0</v>
      </c>
    </row>
    <row r="28" spans="1:12" ht="12.75" customHeight="1" x14ac:dyDescent="0.2">
      <c r="A28" s="717"/>
      <c r="B28" s="160">
        <f>OKTOBER!R27</f>
        <v>0</v>
      </c>
      <c r="C28" s="124">
        <f>OKTOBER!S27</f>
        <v>0</v>
      </c>
      <c r="D28" s="176">
        <f>OKTOBER!T27</f>
        <v>0</v>
      </c>
      <c r="E28" s="120">
        <f>OKTOBER!U27</f>
        <v>0</v>
      </c>
      <c r="F28" s="123">
        <f>OKTOBER!V27</f>
        <v>0</v>
      </c>
      <c r="G28" s="123">
        <f>OKTOBER!W27</f>
        <v>0</v>
      </c>
      <c r="H28" s="125">
        <f>OKTOBER!X27</f>
        <v>0</v>
      </c>
      <c r="I28" s="126">
        <f>OKTOBER!Y27</f>
        <v>0</v>
      </c>
      <c r="J28" s="222" t="b">
        <f>IF(LEFT(OKTOBER!L27,1)="V",OKTOBER!R27+OKTOBER!U27)</f>
        <v>0</v>
      </c>
      <c r="K28" s="241">
        <f>OKTOBER!Z27</f>
        <v>0</v>
      </c>
      <c r="L28" s="242">
        <f>OKTOBER!AB27</f>
        <v>0</v>
      </c>
    </row>
    <row r="29" spans="1:12" ht="12.75" customHeight="1" x14ac:dyDescent="0.2">
      <c r="A29" s="717"/>
      <c r="B29" s="160">
        <f>OKTOBER!R28</f>
        <v>0</v>
      </c>
      <c r="C29" s="124">
        <f>OKTOBER!S28</f>
        <v>0</v>
      </c>
      <c r="D29" s="176">
        <f>OKTOBER!T28</f>
        <v>0</v>
      </c>
      <c r="E29" s="120">
        <f>OKTOBER!U28</f>
        <v>0</v>
      </c>
      <c r="F29" s="123">
        <f>OKTOBER!V28</f>
        <v>0</v>
      </c>
      <c r="G29" s="123">
        <f>OKTOBER!W28</f>
        <v>0</v>
      </c>
      <c r="H29" s="125">
        <f>OKTOBER!X28</f>
        <v>0</v>
      </c>
      <c r="I29" s="126">
        <f>OKTOBER!Y28</f>
        <v>0</v>
      </c>
      <c r="J29" s="222" t="b">
        <f>IF(LEFT(OKTOBER!L28,1)="V",OKTOBER!R28+OKTOBER!U28)</f>
        <v>0</v>
      </c>
      <c r="K29" s="241">
        <f>OKTOBER!Z28</f>
        <v>0</v>
      </c>
      <c r="L29" s="242">
        <f>OKTOBER!AB28</f>
        <v>0</v>
      </c>
    </row>
    <row r="30" spans="1:12" ht="12.75" customHeight="1" x14ac:dyDescent="0.2">
      <c r="A30" s="717"/>
      <c r="B30" s="160">
        <f>OKTOBER!R29</f>
        <v>0</v>
      </c>
      <c r="C30" s="124">
        <f>OKTOBER!S29</f>
        <v>0</v>
      </c>
      <c r="D30" s="176">
        <f>OKTOBER!T29</f>
        <v>0</v>
      </c>
      <c r="E30" s="120">
        <f>OKTOBER!U29</f>
        <v>0</v>
      </c>
      <c r="F30" s="123">
        <f>OKTOBER!V29</f>
        <v>0</v>
      </c>
      <c r="G30" s="123">
        <f>OKTOBER!W29</f>
        <v>0</v>
      </c>
      <c r="H30" s="125">
        <f>OKTOBER!X29</f>
        <v>0</v>
      </c>
      <c r="I30" s="126">
        <f>OKTOBER!Y29</f>
        <v>0</v>
      </c>
      <c r="J30" s="222" t="b">
        <f>IF(LEFT(OKTOBER!L29,1)="V",OKTOBER!R29+OKTOBER!U29)</f>
        <v>0</v>
      </c>
      <c r="K30" s="241">
        <f>OKTOBER!Z29</f>
        <v>0</v>
      </c>
      <c r="L30" s="242">
        <f>OKTOBER!AB29</f>
        <v>0</v>
      </c>
    </row>
    <row r="31" spans="1:12" ht="13.5" customHeight="1" thickBot="1" x14ac:dyDescent="0.25">
      <c r="A31" s="718"/>
      <c r="B31" s="161">
        <f>OKTOBER!R30</f>
        <v>0</v>
      </c>
      <c r="C31" s="131">
        <f>OKTOBER!S30</f>
        <v>0</v>
      </c>
      <c r="D31" s="178">
        <f>OKTOBER!T30</f>
        <v>0</v>
      </c>
      <c r="E31" s="127">
        <f>OKTOBER!U30</f>
        <v>0</v>
      </c>
      <c r="F31" s="130">
        <f>OKTOBER!V30</f>
        <v>0</v>
      </c>
      <c r="G31" s="130">
        <f>OKTOBER!W30</f>
        <v>0</v>
      </c>
      <c r="H31" s="132">
        <f>OKTOBER!X30</f>
        <v>0</v>
      </c>
      <c r="I31" s="133">
        <f>OKTOBER!Y30</f>
        <v>0</v>
      </c>
      <c r="J31" s="223" t="b">
        <f>IF(LEFT(OKTOBER!L30,1)="V",OKTOBER!R30+OKTOBER!U30)</f>
        <v>0</v>
      </c>
      <c r="K31" s="243">
        <f>OKTOBER!Z30</f>
        <v>0</v>
      </c>
      <c r="L31" s="244">
        <f>OKTOBER!AB30</f>
        <v>0</v>
      </c>
    </row>
    <row r="32" spans="1:12" ht="12.75" customHeight="1" x14ac:dyDescent="0.2">
      <c r="A32" s="716">
        <f>OKTOBER!B31</f>
        <v>43013</v>
      </c>
      <c r="B32" s="159">
        <f>OKTOBER!R31</f>
        <v>0</v>
      </c>
      <c r="C32" s="117">
        <f>OKTOBER!S31</f>
        <v>0</v>
      </c>
      <c r="D32" s="175">
        <f>OKTOBER!T31</f>
        <v>0</v>
      </c>
      <c r="E32" s="113">
        <f>OKTOBER!U31</f>
        <v>0</v>
      </c>
      <c r="F32" s="116">
        <f>OKTOBER!V31</f>
        <v>0</v>
      </c>
      <c r="G32" s="116">
        <f>OKTOBER!W31</f>
        <v>0</v>
      </c>
      <c r="H32" s="118">
        <f>OKTOBER!X31</f>
        <v>0</v>
      </c>
      <c r="I32" s="119">
        <f>OKTOBER!Y31</f>
        <v>0</v>
      </c>
      <c r="J32" s="221" t="b">
        <f>IF(LEFT(OKTOBER!L31,1)="V",OKTOBER!R31+OKTOBER!U31)</f>
        <v>0</v>
      </c>
      <c r="K32" s="247">
        <f>OKTOBER!Z31</f>
        <v>0</v>
      </c>
      <c r="L32" s="248">
        <f>OKTOBER!AB31</f>
        <v>0</v>
      </c>
    </row>
    <row r="33" spans="1:12" ht="12.75" customHeight="1" x14ac:dyDescent="0.2">
      <c r="A33" s="717"/>
      <c r="B33" s="160">
        <f>OKTOBER!R32</f>
        <v>0</v>
      </c>
      <c r="C33" s="124">
        <f>OKTOBER!S32</f>
        <v>0</v>
      </c>
      <c r="D33" s="176">
        <f>OKTOBER!T32</f>
        <v>0</v>
      </c>
      <c r="E33" s="120">
        <f>OKTOBER!U32</f>
        <v>0</v>
      </c>
      <c r="F33" s="123">
        <f>OKTOBER!V32</f>
        <v>0</v>
      </c>
      <c r="G33" s="123">
        <f>OKTOBER!W32</f>
        <v>0</v>
      </c>
      <c r="H33" s="125">
        <f>OKTOBER!X32</f>
        <v>0</v>
      </c>
      <c r="I33" s="126">
        <f>OKTOBER!Y32</f>
        <v>0</v>
      </c>
      <c r="J33" s="222" t="b">
        <f>IF(LEFT(OKTOBER!L32,1)="V",OKTOBER!R32+OKTOBER!U32)</f>
        <v>0</v>
      </c>
      <c r="K33" s="241">
        <f>OKTOBER!Z32</f>
        <v>0</v>
      </c>
      <c r="L33" s="242">
        <f>OKTOBER!AB32</f>
        <v>0</v>
      </c>
    </row>
    <row r="34" spans="1:12" ht="12.75" customHeight="1" x14ac:dyDescent="0.2">
      <c r="A34" s="717"/>
      <c r="B34" s="160">
        <f>OKTOBER!R33</f>
        <v>0</v>
      </c>
      <c r="C34" s="124">
        <f>OKTOBER!S33</f>
        <v>0</v>
      </c>
      <c r="D34" s="176">
        <f>OKTOBER!T33</f>
        <v>0</v>
      </c>
      <c r="E34" s="120">
        <f>OKTOBER!U33</f>
        <v>0</v>
      </c>
      <c r="F34" s="123">
        <f>OKTOBER!V33</f>
        <v>0</v>
      </c>
      <c r="G34" s="123">
        <f>OKTOBER!W33</f>
        <v>0</v>
      </c>
      <c r="H34" s="125">
        <f>OKTOBER!X33</f>
        <v>0</v>
      </c>
      <c r="I34" s="126">
        <f>OKTOBER!Y33</f>
        <v>0</v>
      </c>
      <c r="J34" s="222" t="b">
        <f>IF(LEFT(OKTOBER!L33,1)="V",OKTOBER!R33+OKTOBER!U33)</f>
        <v>0</v>
      </c>
      <c r="K34" s="241">
        <f>OKTOBER!Z33</f>
        <v>0</v>
      </c>
      <c r="L34" s="242">
        <f>OKTOBER!AB33</f>
        <v>0</v>
      </c>
    </row>
    <row r="35" spans="1:12" ht="12.75" customHeight="1" x14ac:dyDescent="0.2">
      <c r="A35" s="717"/>
      <c r="B35" s="160">
        <f>OKTOBER!R34</f>
        <v>0</v>
      </c>
      <c r="C35" s="124">
        <f>OKTOBER!S34</f>
        <v>0</v>
      </c>
      <c r="D35" s="176">
        <f>OKTOBER!T34</f>
        <v>0</v>
      </c>
      <c r="E35" s="120">
        <f>OKTOBER!U34</f>
        <v>0</v>
      </c>
      <c r="F35" s="123">
        <f>OKTOBER!V34</f>
        <v>0</v>
      </c>
      <c r="G35" s="123">
        <f>OKTOBER!W34</f>
        <v>0</v>
      </c>
      <c r="H35" s="125">
        <f>OKTOBER!X34</f>
        <v>0</v>
      </c>
      <c r="I35" s="126">
        <f>OKTOBER!Y34</f>
        <v>0</v>
      </c>
      <c r="J35" s="222" t="b">
        <f>IF(LEFT(OKTOBER!L34,1)="V",OKTOBER!R34+OKTOBER!U34)</f>
        <v>0</v>
      </c>
      <c r="K35" s="241">
        <f>OKTOBER!Z34</f>
        <v>0</v>
      </c>
      <c r="L35" s="242">
        <f>OKTOBER!AB34</f>
        <v>0</v>
      </c>
    </row>
    <row r="36" spans="1:12" ht="13.5" customHeight="1" thickBot="1" x14ac:dyDescent="0.25">
      <c r="A36" s="718"/>
      <c r="B36" s="161">
        <f>OKTOBER!R35</f>
        <v>0</v>
      </c>
      <c r="C36" s="131">
        <f>OKTOBER!S35</f>
        <v>0</v>
      </c>
      <c r="D36" s="178">
        <f>OKTOBER!T35</f>
        <v>0</v>
      </c>
      <c r="E36" s="127">
        <f>OKTOBER!U35</f>
        <v>0</v>
      </c>
      <c r="F36" s="130">
        <f>OKTOBER!V35</f>
        <v>0</v>
      </c>
      <c r="G36" s="130">
        <f>OKTOBER!W35</f>
        <v>0</v>
      </c>
      <c r="H36" s="132">
        <f>OKTOBER!X35</f>
        <v>0</v>
      </c>
      <c r="I36" s="133">
        <f>OKTOBER!Y35</f>
        <v>0</v>
      </c>
      <c r="J36" s="224" t="b">
        <f>IF(LEFT(OKTOBER!L35,1)="V",OKTOBER!R35+OKTOBER!U35)</f>
        <v>0</v>
      </c>
      <c r="K36" s="245">
        <f>OKTOBER!Z35</f>
        <v>0</v>
      </c>
      <c r="L36" s="246">
        <f>OKTOBER!AB35</f>
        <v>0</v>
      </c>
    </row>
    <row r="37" spans="1:12" ht="12.75" customHeight="1" x14ac:dyDescent="0.2">
      <c r="A37" s="716">
        <f>OKTOBER!B36</f>
        <v>43014</v>
      </c>
      <c r="B37" s="159">
        <f>OKTOBER!R36</f>
        <v>0</v>
      </c>
      <c r="C37" s="117">
        <f>OKTOBER!S36</f>
        <v>0</v>
      </c>
      <c r="D37" s="175">
        <f>OKTOBER!T36</f>
        <v>0</v>
      </c>
      <c r="E37" s="113">
        <f>OKTOBER!U36</f>
        <v>0</v>
      </c>
      <c r="F37" s="116">
        <f>OKTOBER!V36</f>
        <v>0</v>
      </c>
      <c r="G37" s="116">
        <f>OKTOBER!W36</f>
        <v>0</v>
      </c>
      <c r="H37" s="118">
        <f>OKTOBER!X36</f>
        <v>0</v>
      </c>
      <c r="I37" s="119">
        <f>OKTOBER!Y36</f>
        <v>0</v>
      </c>
      <c r="J37" s="225" t="b">
        <f>IF(LEFT(OKTOBER!L36,1)="V",OKTOBER!R36+OKTOBER!U36)</f>
        <v>0</v>
      </c>
      <c r="K37" s="239">
        <f>OKTOBER!Z36</f>
        <v>0</v>
      </c>
      <c r="L37" s="240">
        <f>OKTOBER!AB36</f>
        <v>0</v>
      </c>
    </row>
    <row r="38" spans="1:12" ht="12.75" customHeight="1" x14ac:dyDescent="0.2">
      <c r="A38" s="717"/>
      <c r="B38" s="160">
        <f>OKTOBER!R37</f>
        <v>0</v>
      </c>
      <c r="C38" s="124">
        <f>OKTOBER!S37</f>
        <v>0</v>
      </c>
      <c r="D38" s="176">
        <f>OKTOBER!T37</f>
        <v>0</v>
      </c>
      <c r="E38" s="120">
        <f>OKTOBER!U37</f>
        <v>0</v>
      </c>
      <c r="F38" s="123">
        <f>OKTOBER!V37</f>
        <v>0</v>
      </c>
      <c r="G38" s="123">
        <f>OKTOBER!W37</f>
        <v>0</v>
      </c>
      <c r="H38" s="125">
        <f>OKTOBER!X37</f>
        <v>0</v>
      </c>
      <c r="I38" s="126">
        <f>OKTOBER!Y37</f>
        <v>0</v>
      </c>
      <c r="J38" s="222" t="b">
        <f>IF(LEFT(OKTOBER!L37,1)="V",OKTOBER!R37+OKTOBER!U37)</f>
        <v>0</v>
      </c>
      <c r="K38" s="241">
        <f>OKTOBER!Z37</f>
        <v>0</v>
      </c>
      <c r="L38" s="242">
        <f>OKTOBER!AB37</f>
        <v>0</v>
      </c>
    </row>
    <row r="39" spans="1:12" ht="12.75" customHeight="1" x14ac:dyDescent="0.2">
      <c r="A39" s="717"/>
      <c r="B39" s="160">
        <f>OKTOBER!R38</f>
        <v>0</v>
      </c>
      <c r="C39" s="124">
        <f>OKTOBER!S38</f>
        <v>0</v>
      </c>
      <c r="D39" s="176">
        <f>OKTOBER!T38</f>
        <v>0</v>
      </c>
      <c r="E39" s="120">
        <f>OKTOBER!U38</f>
        <v>0</v>
      </c>
      <c r="F39" s="123">
        <f>OKTOBER!V38</f>
        <v>0</v>
      </c>
      <c r="G39" s="123">
        <f>OKTOBER!W38</f>
        <v>0</v>
      </c>
      <c r="H39" s="125">
        <f>OKTOBER!X38</f>
        <v>0</v>
      </c>
      <c r="I39" s="126">
        <f>OKTOBER!Y38</f>
        <v>0</v>
      </c>
      <c r="J39" s="222" t="b">
        <f>IF(LEFT(OKTOBER!L38,1)="V",OKTOBER!R38+OKTOBER!U38)</f>
        <v>0</v>
      </c>
      <c r="K39" s="241">
        <f>OKTOBER!Z38</f>
        <v>0</v>
      </c>
      <c r="L39" s="242">
        <f>OKTOBER!AB38</f>
        <v>0</v>
      </c>
    </row>
    <row r="40" spans="1:12" ht="12.75" customHeight="1" x14ac:dyDescent="0.2">
      <c r="A40" s="717"/>
      <c r="B40" s="160">
        <f>OKTOBER!R39</f>
        <v>0</v>
      </c>
      <c r="C40" s="124">
        <f>OKTOBER!S39</f>
        <v>0</v>
      </c>
      <c r="D40" s="176">
        <f>OKTOBER!T39</f>
        <v>0</v>
      </c>
      <c r="E40" s="120">
        <f>OKTOBER!U39</f>
        <v>0</v>
      </c>
      <c r="F40" s="123">
        <f>OKTOBER!V39</f>
        <v>0</v>
      </c>
      <c r="G40" s="123">
        <f>OKTOBER!W39</f>
        <v>0</v>
      </c>
      <c r="H40" s="125">
        <f>OKTOBER!X39</f>
        <v>0</v>
      </c>
      <c r="I40" s="126">
        <f>OKTOBER!Y39</f>
        <v>0</v>
      </c>
      <c r="J40" s="222" t="b">
        <f>IF(LEFT(OKTOBER!L39,1)="V",OKTOBER!R39+OKTOBER!U39)</f>
        <v>0</v>
      </c>
      <c r="K40" s="241">
        <f>OKTOBER!Z39</f>
        <v>0</v>
      </c>
      <c r="L40" s="242">
        <f>OKTOBER!AB39</f>
        <v>0</v>
      </c>
    </row>
    <row r="41" spans="1:12" ht="13.5" customHeight="1" thickBot="1" x14ac:dyDescent="0.25">
      <c r="A41" s="718"/>
      <c r="B41" s="161">
        <f>OKTOBER!R40</f>
        <v>0</v>
      </c>
      <c r="C41" s="131">
        <f>OKTOBER!S40</f>
        <v>0</v>
      </c>
      <c r="D41" s="178">
        <f>OKTOBER!T40</f>
        <v>0</v>
      </c>
      <c r="E41" s="127">
        <f>OKTOBER!U40</f>
        <v>0</v>
      </c>
      <c r="F41" s="130">
        <f>OKTOBER!V40</f>
        <v>0</v>
      </c>
      <c r="G41" s="130">
        <f>OKTOBER!W40</f>
        <v>0</v>
      </c>
      <c r="H41" s="132">
        <f>OKTOBER!X40</f>
        <v>0</v>
      </c>
      <c r="I41" s="133">
        <f>OKTOBER!Y40</f>
        <v>0</v>
      </c>
      <c r="J41" s="223" t="b">
        <f>IF(LEFT(OKTOBER!L40,1)="V",OKTOBER!R40+OKTOBER!U40)</f>
        <v>0</v>
      </c>
      <c r="K41" s="243">
        <f>OKTOBER!Z40</f>
        <v>0</v>
      </c>
      <c r="L41" s="244">
        <f>OKTOBER!AB40</f>
        <v>0</v>
      </c>
    </row>
    <row r="42" spans="1:12" ht="12.75" customHeight="1" x14ac:dyDescent="0.2">
      <c r="A42" s="716">
        <f>OKTOBER!B41</f>
        <v>43015</v>
      </c>
      <c r="B42" s="159">
        <f>OKTOBER!R41</f>
        <v>0</v>
      </c>
      <c r="C42" s="117">
        <f>OKTOBER!S41</f>
        <v>0</v>
      </c>
      <c r="D42" s="175">
        <f>OKTOBER!T41</f>
        <v>0</v>
      </c>
      <c r="E42" s="113">
        <f>OKTOBER!U41</f>
        <v>0</v>
      </c>
      <c r="F42" s="116">
        <f>OKTOBER!V41</f>
        <v>0</v>
      </c>
      <c r="G42" s="116">
        <f>OKTOBER!W41</f>
        <v>0</v>
      </c>
      <c r="H42" s="118">
        <f>OKTOBER!X41</f>
        <v>0</v>
      </c>
      <c r="I42" s="119">
        <f>OKTOBER!Y41</f>
        <v>0</v>
      </c>
      <c r="J42" s="221" t="b">
        <f>IF(LEFT(OKTOBER!L41,1)="V",OKTOBER!R41+OKTOBER!U41)</f>
        <v>0</v>
      </c>
      <c r="K42" s="239">
        <f>OKTOBER!Z41</f>
        <v>0</v>
      </c>
      <c r="L42" s="240">
        <f>OKTOBER!AB41</f>
        <v>0</v>
      </c>
    </row>
    <row r="43" spans="1:12" ht="12.75" customHeight="1" x14ac:dyDescent="0.2">
      <c r="A43" s="717"/>
      <c r="B43" s="160">
        <f>OKTOBER!R42</f>
        <v>0</v>
      </c>
      <c r="C43" s="124">
        <f>OKTOBER!S42</f>
        <v>0</v>
      </c>
      <c r="D43" s="176">
        <f>OKTOBER!T42</f>
        <v>0</v>
      </c>
      <c r="E43" s="120">
        <f>OKTOBER!U42</f>
        <v>0</v>
      </c>
      <c r="F43" s="123">
        <f>OKTOBER!V42</f>
        <v>0</v>
      </c>
      <c r="G43" s="123">
        <f>OKTOBER!W42</f>
        <v>0</v>
      </c>
      <c r="H43" s="125">
        <f>OKTOBER!X42</f>
        <v>0</v>
      </c>
      <c r="I43" s="126">
        <f>OKTOBER!Y42</f>
        <v>0</v>
      </c>
      <c r="J43" s="222" t="b">
        <f>IF(LEFT(OKTOBER!L42,1)="V",OKTOBER!R42+OKTOBER!U42)</f>
        <v>0</v>
      </c>
      <c r="K43" s="241">
        <f>OKTOBER!Z42</f>
        <v>0</v>
      </c>
      <c r="L43" s="242">
        <f>OKTOBER!AB42</f>
        <v>0</v>
      </c>
    </row>
    <row r="44" spans="1:12" ht="12.75" customHeight="1" x14ac:dyDescent="0.2">
      <c r="A44" s="717"/>
      <c r="B44" s="160">
        <f>OKTOBER!R43</f>
        <v>0</v>
      </c>
      <c r="C44" s="124">
        <f>OKTOBER!S43</f>
        <v>0</v>
      </c>
      <c r="D44" s="176">
        <f>OKTOBER!T43</f>
        <v>0</v>
      </c>
      <c r="E44" s="120">
        <f>OKTOBER!U43</f>
        <v>0</v>
      </c>
      <c r="F44" s="123">
        <f>OKTOBER!V43</f>
        <v>0</v>
      </c>
      <c r="G44" s="123">
        <f>OKTOBER!W43</f>
        <v>0</v>
      </c>
      <c r="H44" s="125">
        <f>OKTOBER!X43</f>
        <v>0</v>
      </c>
      <c r="I44" s="126">
        <f>OKTOBER!Y43</f>
        <v>0</v>
      </c>
      <c r="J44" s="222" t="b">
        <f>IF(LEFT(OKTOBER!L43,1)="V",OKTOBER!R43+OKTOBER!U43)</f>
        <v>0</v>
      </c>
      <c r="K44" s="241">
        <f>OKTOBER!Z43</f>
        <v>0</v>
      </c>
      <c r="L44" s="242">
        <f>OKTOBER!AB43</f>
        <v>0</v>
      </c>
    </row>
    <row r="45" spans="1:12" ht="12.75" customHeight="1" x14ac:dyDescent="0.2">
      <c r="A45" s="717"/>
      <c r="B45" s="160">
        <f>OKTOBER!R44</f>
        <v>0</v>
      </c>
      <c r="C45" s="124">
        <f>OKTOBER!S44</f>
        <v>0</v>
      </c>
      <c r="D45" s="176">
        <f>OKTOBER!T44</f>
        <v>0</v>
      </c>
      <c r="E45" s="120">
        <f>OKTOBER!U44</f>
        <v>0</v>
      </c>
      <c r="F45" s="123">
        <f>OKTOBER!V44</f>
        <v>0</v>
      </c>
      <c r="G45" s="123">
        <f>OKTOBER!W44</f>
        <v>0</v>
      </c>
      <c r="H45" s="125">
        <f>OKTOBER!X44</f>
        <v>0</v>
      </c>
      <c r="I45" s="126">
        <f>OKTOBER!Y44</f>
        <v>0</v>
      </c>
      <c r="J45" s="222" t="b">
        <f>IF(LEFT(OKTOBER!L44,1)="V",OKTOBER!R44+OKTOBER!U44)</f>
        <v>0</v>
      </c>
      <c r="K45" s="241">
        <f>OKTOBER!Z44</f>
        <v>0</v>
      </c>
      <c r="L45" s="242">
        <f>OKTOBER!AB44</f>
        <v>0</v>
      </c>
    </row>
    <row r="46" spans="1:12" ht="13.5" customHeight="1" thickBot="1" x14ac:dyDescent="0.25">
      <c r="A46" s="718"/>
      <c r="B46" s="161">
        <f>OKTOBER!R45</f>
        <v>0</v>
      </c>
      <c r="C46" s="131">
        <f>OKTOBER!S45</f>
        <v>0</v>
      </c>
      <c r="D46" s="178">
        <f>OKTOBER!T45</f>
        <v>0</v>
      </c>
      <c r="E46" s="127">
        <f>OKTOBER!U45</f>
        <v>0</v>
      </c>
      <c r="F46" s="130">
        <f>OKTOBER!V45</f>
        <v>0</v>
      </c>
      <c r="G46" s="130">
        <f>OKTOBER!W45</f>
        <v>0</v>
      </c>
      <c r="H46" s="132">
        <f>OKTOBER!X45</f>
        <v>0</v>
      </c>
      <c r="I46" s="133">
        <f>OKTOBER!Y45</f>
        <v>0</v>
      </c>
      <c r="J46" s="224" t="b">
        <f>IF(LEFT(OKTOBER!L45,1)="V",OKTOBER!R45+OKTOBER!U45)</f>
        <v>0</v>
      </c>
      <c r="K46" s="243">
        <f>OKTOBER!Z45</f>
        <v>0</v>
      </c>
      <c r="L46" s="244">
        <f>OKTOBER!AB45</f>
        <v>0</v>
      </c>
    </row>
    <row r="47" spans="1:12" ht="12.75" customHeight="1" x14ac:dyDescent="0.2">
      <c r="A47" s="716">
        <f>OKTOBER!B46</f>
        <v>43016</v>
      </c>
      <c r="B47" s="159">
        <f>OKTOBER!R46</f>
        <v>0</v>
      </c>
      <c r="C47" s="117">
        <f>OKTOBER!S46</f>
        <v>0</v>
      </c>
      <c r="D47" s="175">
        <f>OKTOBER!T46</f>
        <v>0</v>
      </c>
      <c r="E47" s="113">
        <f>OKTOBER!U46</f>
        <v>0</v>
      </c>
      <c r="F47" s="116">
        <f>OKTOBER!V46</f>
        <v>0</v>
      </c>
      <c r="G47" s="116">
        <f>OKTOBER!W46</f>
        <v>0</v>
      </c>
      <c r="H47" s="118">
        <f>OKTOBER!X46</f>
        <v>0</v>
      </c>
      <c r="I47" s="119">
        <f>OKTOBER!Y46</f>
        <v>0</v>
      </c>
      <c r="J47" s="221" t="b">
        <f>IF(LEFT(OKTOBER!L46,1)="V",OKTOBER!R46+OKTOBER!U46)</f>
        <v>0</v>
      </c>
      <c r="K47" s="239">
        <f>OKTOBER!Z46</f>
        <v>0</v>
      </c>
      <c r="L47" s="240">
        <f>OKTOBER!AB46</f>
        <v>0</v>
      </c>
    </row>
    <row r="48" spans="1:12" ht="12.75" customHeight="1" x14ac:dyDescent="0.2">
      <c r="A48" s="717"/>
      <c r="B48" s="160">
        <f>OKTOBER!R47</f>
        <v>0</v>
      </c>
      <c r="C48" s="124">
        <f>OKTOBER!S47</f>
        <v>0</v>
      </c>
      <c r="D48" s="176">
        <f>OKTOBER!T47</f>
        <v>0</v>
      </c>
      <c r="E48" s="120">
        <f>OKTOBER!U47</f>
        <v>0</v>
      </c>
      <c r="F48" s="123">
        <f>OKTOBER!V47</f>
        <v>0</v>
      </c>
      <c r="G48" s="123">
        <f>OKTOBER!W47</f>
        <v>0</v>
      </c>
      <c r="H48" s="125">
        <f>OKTOBER!X47</f>
        <v>0</v>
      </c>
      <c r="I48" s="126">
        <f>OKTOBER!Y47</f>
        <v>0</v>
      </c>
      <c r="J48" s="222" t="b">
        <f>IF(LEFT(OKTOBER!L47,1)="V",OKTOBER!R47+OKTOBER!U47)</f>
        <v>0</v>
      </c>
      <c r="K48" s="241">
        <f>OKTOBER!Z47</f>
        <v>0</v>
      </c>
      <c r="L48" s="242">
        <f>OKTOBER!AB47</f>
        <v>0</v>
      </c>
    </row>
    <row r="49" spans="1:12" ht="12.75" customHeight="1" x14ac:dyDescent="0.2">
      <c r="A49" s="717"/>
      <c r="B49" s="160">
        <f>OKTOBER!R48</f>
        <v>0</v>
      </c>
      <c r="C49" s="124">
        <f>OKTOBER!S48</f>
        <v>0</v>
      </c>
      <c r="D49" s="176">
        <f>OKTOBER!T48</f>
        <v>0</v>
      </c>
      <c r="E49" s="120">
        <f>OKTOBER!U48</f>
        <v>0</v>
      </c>
      <c r="F49" s="123">
        <f>OKTOBER!V48</f>
        <v>0</v>
      </c>
      <c r="G49" s="123">
        <f>OKTOBER!W48</f>
        <v>0</v>
      </c>
      <c r="H49" s="125">
        <f>OKTOBER!X48</f>
        <v>0</v>
      </c>
      <c r="I49" s="126">
        <f>OKTOBER!Y48</f>
        <v>0</v>
      </c>
      <c r="J49" s="222" t="b">
        <f>IF(LEFT(OKTOBER!L48,1)="V",OKTOBER!R48+OKTOBER!U48)</f>
        <v>0</v>
      </c>
      <c r="K49" s="241">
        <f>OKTOBER!Z48</f>
        <v>0</v>
      </c>
      <c r="L49" s="242">
        <f>OKTOBER!AB48</f>
        <v>0</v>
      </c>
    </row>
    <row r="50" spans="1:12" ht="12.75" customHeight="1" x14ac:dyDescent="0.2">
      <c r="A50" s="717"/>
      <c r="B50" s="160">
        <f>OKTOBER!R49</f>
        <v>0</v>
      </c>
      <c r="C50" s="124">
        <f>OKTOBER!S49</f>
        <v>0</v>
      </c>
      <c r="D50" s="176">
        <f>OKTOBER!T49</f>
        <v>0</v>
      </c>
      <c r="E50" s="120">
        <f>OKTOBER!U49</f>
        <v>0</v>
      </c>
      <c r="F50" s="123">
        <f>OKTOBER!V49</f>
        <v>0</v>
      </c>
      <c r="G50" s="123">
        <f>OKTOBER!W49</f>
        <v>0</v>
      </c>
      <c r="H50" s="125">
        <f>OKTOBER!X49</f>
        <v>0</v>
      </c>
      <c r="I50" s="126">
        <f>OKTOBER!Y49</f>
        <v>0</v>
      </c>
      <c r="J50" s="222" t="b">
        <f>IF(LEFT(OKTOBER!L49,1)="V",OKTOBER!R49+OKTOBER!U49)</f>
        <v>0</v>
      </c>
      <c r="K50" s="241">
        <f>OKTOBER!Z49</f>
        <v>0</v>
      </c>
      <c r="L50" s="242">
        <f>OKTOBER!AB49</f>
        <v>0</v>
      </c>
    </row>
    <row r="51" spans="1:12" ht="13.5" customHeight="1" thickBot="1" x14ac:dyDescent="0.25">
      <c r="A51" s="718"/>
      <c r="B51" s="161">
        <f>OKTOBER!R50</f>
        <v>0</v>
      </c>
      <c r="C51" s="131">
        <f>OKTOBER!S50</f>
        <v>0</v>
      </c>
      <c r="D51" s="178">
        <f>OKTOBER!T50</f>
        <v>0</v>
      </c>
      <c r="E51" s="127">
        <f>OKTOBER!U50</f>
        <v>0</v>
      </c>
      <c r="F51" s="130">
        <f>OKTOBER!V50</f>
        <v>0</v>
      </c>
      <c r="G51" s="130">
        <f>OKTOBER!W50</f>
        <v>0</v>
      </c>
      <c r="H51" s="132">
        <f>OKTOBER!X50</f>
        <v>0</v>
      </c>
      <c r="I51" s="133">
        <f>OKTOBER!Y50</f>
        <v>0</v>
      </c>
      <c r="J51" s="224" t="b">
        <f>IF(LEFT(OKTOBER!L50,1)="V",OKTOBER!R50+OKTOBER!U50)</f>
        <v>0</v>
      </c>
      <c r="K51" s="243">
        <f>OKTOBER!Z50</f>
        <v>0</v>
      </c>
      <c r="L51" s="244">
        <f>OKTOBER!AB50</f>
        <v>0</v>
      </c>
    </row>
    <row r="52" spans="1:12" ht="12.75" customHeight="1" x14ac:dyDescent="0.2">
      <c r="A52" s="716">
        <f>OKTOBER!B51</f>
        <v>43017</v>
      </c>
      <c r="B52" s="159">
        <f>OKTOBER!R51</f>
        <v>0</v>
      </c>
      <c r="C52" s="117">
        <f>OKTOBER!S51</f>
        <v>0</v>
      </c>
      <c r="D52" s="175">
        <f>OKTOBER!T51</f>
        <v>0</v>
      </c>
      <c r="E52" s="113">
        <f>OKTOBER!U51</f>
        <v>0</v>
      </c>
      <c r="F52" s="116">
        <f>OKTOBER!V51</f>
        <v>0</v>
      </c>
      <c r="G52" s="116">
        <f>OKTOBER!W51</f>
        <v>0</v>
      </c>
      <c r="H52" s="118">
        <f>OKTOBER!X51</f>
        <v>0</v>
      </c>
      <c r="I52" s="119">
        <f>OKTOBER!Y51</f>
        <v>0</v>
      </c>
      <c r="J52" s="221" t="b">
        <f>IF(LEFT(OKTOBER!L51,1)="V",OKTOBER!R51+OKTOBER!U51)</f>
        <v>0</v>
      </c>
      <c r="K52" s="247">
        <f>OKTOBER!Z51</f>
        <v>0</v>
      </c>
      <c r="L52" s="248">
        <f>OKTOBER!AB51</f>
        <v>0</v>
      </c>
    </row>
    <row r="53" spans="1:12" ht="12.75" customHeight="1" x14ac:dyDescent="0.2">
      <c r="A53" s="717"/>
      <c r="B53" s="160">
        <f>OKTOBER!R52</f>
        <v>0</v>
      </c>
      <c r="C53" s="124">
        <f>OKTOBER!S52</f>
        <v>0</v>
      </c>
      <c r="D53" s="176">
        <f>OKTOBER!T52</f>
        <v>0</v>
      </c>
      <c r="E53" s="120">
        <f>OKTOBER!U52</f>
        <v>0</v>
      </c>
      <c r="F53" s="123">
        <f>OKTOBER!V52</f>
        <v>0</v>
      </c>
      <c r="G53" s="123">
        <f>OKTOBER!W52</f>
        <v>0</v>
      </c>
      <c r="H53" s="125">
        <f>OKTOBER!X52</f>
        <v>0</v>
      </c>
      <c r="I53" s="126">
        <f>OKTOBER!Y52</f>
        <v>0</v>
      </c>
      <c r="J53" s="222" t="b">
        <f>IF(LEFT(OKTOBER!L52,1)="V",OKTOBER!R52+OKTOBER!U52)</f>
        <v>0</v>
      </c>
      <c r="K53" s="241">
        <f>OKTOBER!Z52</f>
        <v>0</v>
      </c>
      <c r="L53" s="242">
        <f>OKTOBER!AB52</f>
        <v>0</v>
      </c>
    </row>
    <row r="54" spans="1:12" ht="12.75" customHeight="1" x14ac:dyDescent="0.2">
      <c r="A54" s="717"/>
      <c r="B54" s="160">
        <f>OKTOBER!R53</f>
        <v>0</v>
      </c>
      <c r="C54" s="124">
        <f>OKTOBER!S53</f>
        <v>0</v>
      </c>
      <c r="D54" s="176">
        <f>OKTOBER!T53</f>
        <v>0</v>
      </c>
      <c r="E54" s="120">
        <f>OKTOBER!U53</f>
        <v>0</v>
      </c>
      <c r="F54" s="123">
        <f>OKTOBER!V53</f>
        <v>0</v>
      </c>
      <c r="G54" s="123">
        <f>OKTOBER!W53</f>
        <v>0</v>
      </c>
      <c r="H54" s="125">
        <f>OKTOBER!X53</f>
        <v>0</v>
      </c>
      <c r="I54" s="126">
        <f>OKTOBER!Y53</f>
        <v>0</v>
      </c>
      <c r="J54" s="222" t="b">
        <f>IF(LEFT(OKTOBER!L53,1)="V",OKTOBER!R53+OKTOBER!U53)</f>
        <v>0</v>
      </c>
      <c r="K54" s="241">
        <f>OKTOBER!Z53</f>
        <v>0</v>
      </c>
      <c r="L54" s="242">
        <f>OKTOBER!AB53</f>
        <v>0</v>
      </c>
    </row>
    <row r="55" spans="1:12" ht="12.75" customHeight="1" x14ac:dyDescent="0.2">
      <c r="A55" s="717"/>
      <c r="B55" s="160">
        <f>OKTOBER!R54</f>
        <v>0</v>
      </c>
      <c r="C55" s="124">
        <f>OKTOBER!S54</f>
        <v>0</v>
      </c>
      <c r="D55" s="176">
        <f>OKTOBER!T54</f>
        <v>0</v>
      </c>
      <c r="E55" s="120">
        <f>OKTOBER!U54</f>
        <v>0</v>
      </c>
      <c r="F55" s="123">
        <f>OKTOBER!V54</f>
        <v>0</v>
      </c>
      <c r="G55" s="123">
        <f>OKTOBER!W54</f>
        <v>0</v>
      </c>
      <c r="H55" s="125">
        <f>OKTOBER!X54</f>
        <v>0</v>
      </c>
      <c r="I55" s="126">
        <f>OKTOBER!Y54</f>
        <v>0</v>
      </c>
      <c r="J55" s="222" t="b">
        <f>IF(LEFT(OKTOBER!L54,1)="V",OKTOBER!R54+OKTOBER!U54)</f>
        <v>0</v>
      </c>
      <c r="K55" s="241">
        <f>OKTOBER!Z54</f>
        <v>0</v>
      </c>
      <c r="L55" s="242">
        <f>OKTOBER!AB54</f>
        <v>0</v>
      </c>
    </row>
    <row r="56" spans="1:12" ht="13.5" customHeight="1" thickBot="1" x14ac:dyDescent="0.25">
      <c r="A56" s="718"/>
      <c r="B56" s="161">
        <f>OKTOBER!R55</f>
        <v>0</v>
      </c>
      <c r="C56" s="131">
        <f>OKTOBER!S55</f>
        <v>0</v>
      </c>
      <c r="D56" s="178">
        <f>OKTOBER!T55</f>
        <v>0</v>
      </c>
      <c r="E56" s="127">
        <f>OKTOBER!U55</f>
        <v>0</v>
      </c>
      <c r="F56" s="130">
        <f>OKTOBER!V55</f>
        <v>0</v>
      </c>
      <c r="G56" s="130">
        <f>OKTOBER!W55</f>
        <v>0</v>
      </c>
      <c r="H56" s="132">
        <f>OKTOBER!X55</f>
        <v>0</v>
      </c>
      <c r="I56" s="133">
        <f>OKTOBER!Y55</f>
        <v>0</v>
      </c>
      <c r="J56" s="224" t="b">
        <f>IF(LEFT(OKTOBER!L55,1)="V",OKTOBER!R55+OKTOBER!U55)</f>
        <v>0</v>
      </c>
      <c r="K56" s="245">
        <f>OKTOBER!Z55</f>
        <v>0</v>
      </c>
      <c r="L56" s="246">
        <f>OKTOBER!AB55</f>
        <v>0</v>
      </c>
    </row>
    <row r="57" spans="1:12" ht="12.75" customHeight="1" x14ac:dyDescent="0.2">
      <c r="A57" s="716">
        <f>OKTOBER!B56</f>
        <v>43018</v>
      </c>
      <c r="B57" s="159">
        <f>OKTOBER!R56</f>
        <v>0</v>
      </c>
      <c r="C57" s="117">
        <f>OKTOBER!S56</f>
        <v>0</v>
      </c>
      <c r="D57" s="175">
        <f>OKTOBER!T56</f>
        <v>0</v>
      </c>
      <c r="E57" s="113">
        <f>OKTOBER!U56</f>
        <v>0</v>
      </c>
      <c r="F57" s="116">
        <f>OKTOBER!V56</f>
        <v>0</v>
      </c>
      <c r="G57" s="116">
        <f>OKTOBER!W56</f>
        <v>0</v>
      </c>
      <c r="H57" s="118">
        <f>OKTOBER!X56</f>
        <v>0</v>
      </c>
      <c r="I57" s="119">
        <f>OKTOBER!Y56</f>
        <v>0</v>
      </c>
      <c r="J57" s="225" t="b">
        <f>IF(LEFT(OKTOBER!L56,1)="V",OKTOBER!R56+OKTOBER!U56)</f>
        <v>0</v>
      </c>
      <c r="K57" s="239">
        <f>OKTOBER!Z56</f>
        <v>0</v>
      </c>
      <c r="L57" s="240">
        <f>OKTOBER!AB56</f>
        <v>0</v>
      </c>
    </row>
    <row r="58" spans="1:12" ht="12.75" customHeight="1" x14ac:dyDescent="0.2">
      <c r="A58" s="717"/>
      <c r="B58" s="160">
        <f>OKTOBER!R57</f>
        <v>0</v>
      </c>
      <c r="C58" s="124">
        <f>OKTOBER!S57</f>
        <v>0</v>
      </c>
      <c r="D58" s="176">
        <f>OKTOBER!T57</f>
        <v>0</v>
      </c>
      <c r="E58" s="120">
        <f>OKTOBER!U57</f>
        <v>0</v>
      </c>
      <c r="F58" s="123">
        <f>OKTOBER!V57</f>
        <v>0</v>
      </c>
      <c r="G58" s="123">
        <f>OKTOBER!W57</f>
        <v>0</v>
      </c>
      <c r="H58" s="125">
        <f>OKTOBER!X57</f>
        <v>0</v>
      </c>
      <c r="I58" s="126">
        <f>OKTOBER!Y57</f>
        <v>0</v>
      </c>
      <c r="J58" s="222" t="b">
        <f>IF(LEFT(OKTOBER!L57,1)="V",OKTOBER!R57+OKTOBER!U57)</f>
        <v>0</v>
      </c>
      <c r="K58" s="241">
        <f>OKTOBER!Z57</f>
        <v>0</v>
      </c>
      <c r="L58" s="242">
        <f>OKTOBER!AB57</f>
        <v>0</v>
      </c>
    </row>
    <row r="59" spans="1:12" ht="12.75" customHeight="1" x14ac:dyDescent="0.2">
      <c r="A59" s="717"/>
      <c r="B59" s="160">
        <f>OKTOBER!R58</f>
        <v>0</v>
      </c>
      <c r="C59" s="124">
        <f>OKTOBER!S58</f>
        <v>0</v>
      </c>
      <c r="D59" s="176">
        <f>OKTOBER!T58</f>
        <v>0</v>
      </c>
      <c r="E59" s="120">
        <f>OKTOBER!U58</f>
        <v>0</v>
      </c>
      <c r="F59" s="123">
        <f>OKTOBER!V58</f>
        <v>0</v>
      </c>
      <c r="G59" s="123">
        <f>OKTOBER!W58</f>
        <v>0</v>
      </c>
      <c r="H59" s="125">
        <f>OKTOBER!X58</f>
        <v>0</v>
      </c>
      <c r="I59" s="126">
        <f>OKTOBER!Y58</f>
        <v>0</v>
      </c>
      <c r="J59" s="222" t="b">
        <f>IF(LEFT(OKTOBER!L58,1)="V",OKTOBER!R58+OKTOBER!U58)</f>
        <v>0</v>
      </c>
      <c r="K59" s="241">
        <f>OKTOBER!Z58</f>
        <v>0</v>
      </c>
      <c r="L59" s="242">
        <f>OKTOBER!AB58</f>
        <v>0</v>
      </c>
    </row>
    <row r="60" spans="1:12" ht="12.75" customHeight="1" x14ac:dyDescent="0.2">
      <c r="A60" s="717"/>
      <c r="B60" s="160">
        <f>OKTOBER!R59</f>
        <v>0</v>
      </c>
      <c r="C60" s="124">
        <f>OKTOBER!S59</f>
        <v>0</v>
      </c>
      <c r="D60" s="176">
        <f>OKTOBER!T59</f>
        <v>0</v>
      </c>
      <c r="E60" s="120">
        <f>OKTOBER!U59</f>
        <v>0</v>
      </c>
      <c r="F60" s="123">
        <f>OKTOBER!V59</f>
        <v>0</v>
      </c>
      <c r="G60" s="123">
        <f>OKTOBER!W59</f>
        <v>0</v>
      </c>
      <c r="H60" s="125">
        <f>OKTOBER!X59</f>
        <v>0</v>
      </c>
      <c r="I60" s="126">
        <f>OKTOBER!Y59</f>
        <v>0</v>
      </c>
      <c r="J60" s="222" t="b">
        <f>IF(LEFT(OKTOBER!L59,1)="V",OKTOBER!R59+OKTOBER!U59)</f>
        <v>0</v>
      </c>
      <c r="K60" s="241">
        <f>OKTOBER!Z59</f>
        <v>0</v>
      </c>
      <c r="L60" s="242">
        <f>OKTOBER!AB59</f>
        <v>0</v>
      </c>
    </row>
    <row r="61" spans="1:12" ht="13.5" customHeight="1" thickBot="1" x14ac:dyDescent="0.25">
      <c r="A61" s="718"/>
      <c r="B61" s="161">
        <f>OKTOBER!R60</f>
        <v>0</v>
      </c>
      <c r="C61" s="131">
        <f>OKTOBER!S60</f>
        <v>0</v>
      </c>
      <c r="D61" s="178">
        <f>OKTOBER!T60</f>
        <v>0</v>
      </c>
      <c r="E61" s="127">
        <f>OKTOBER!U60</f>
        <v>0</v>
      </c>
      <c r="F61" s="130">
        <f>OKTOBER!V60</f>
        <v>0</v>
      </c>
      <c r="G61" s="130">
        <f>OKTOBER!W60</f>
        <v>0</v>
      </c>
      <c r="H61" s="132">
        <f>OKTOBER!X60</f>
        <v>0</v>
      </c>
      <c r="I61" s="133">
        <f>OKTOBER!Y60</f>
        <v>0</v>
      </c>
      <c r="J61" s="223" t="b">
        <f>IF(LEFT(OKTOBER!L60,1)="V",OKTOBER!R60+OKTOBER!U60)</f>
        <v>0</v>
      </c>
      <c r="K61" s="243">
        <f>OKTOBER!Z60</f>
        <v>0</v>
      </c>
      <c r="L61" s="244">
        <f>OKTOBER!AB60</f>
        <v>0</v>
      </c>
    </row>
    <row r="62" spans="1:12" ht="12.75" customHeight="1" x14ac:dyDescent="0.2">
      <c r="A62" s="716">
        <f>OKTOBER!B61</f>
        <v>43019</v>
      </c>
      <c r="B62" s="159">
        <f>OKTOBER!R61</f>
        <v>0</v>
      </c>
      <c r="C62" s="117">
        <f>OKTOBER!S61</f>
        <v>0</v>
      </c>
      <c r="D62" s="175">
        <f>OKTOBER!T61</f>
        <v>0</v>
      </c>
      <c r="E62" s="113">
        <f>OKTOBER!U61</f>
        <v>0</v>
      </c>
      <c r="F62" s="116">
        <f>OKTOBER!V61</f>
        <v>0</v>
      </c>
      <c r="G62" s="116">
        <f>OKTOBER!W61</f>
        <v>0</v>
      </c>
      <c r="H62" s="118">
        <f>OKTOBER!X61</f>
        <v>0</v>
      </c>
      <c r="I62" s="119">
        <f>OKTOBER!Y61</f>
        <v>0</v>
      </c>
      <c r="J62" s="221" t="b">
        <f>IF(LEFT(OKTOBER!L61,1)="V",OKTOBER!R61+OKTOBER!U61)</f>
        <v>0</v>
      </c>
      <c r="K62" s="247">
        <f>OKTOBER!Z61</f>
        <v>0</v>
      </c>
      <c r="L62" s="248">
        <f>OKTOBER!AB61</f>
        <v>0</v>
      </c>
    </row>
    <row r="63" spans="1:12" ht="12.75" customHeight="1" x14ac:dyDescent="0.2">
      <c r="A63" s="717"/>
      <c r="B63" s="160">
        <f>OKTOBER!R62</f>
        <v>0</v>
      </c>
      <c r="C63" s="124">
        <f>OKTOBER!S62</f>
        <v>0</v>
      </c>
      <c r="D63" s="176">
        <f>OKTOBER!T62</f>
        <v>0</v>
      </c>
      <c r="E63" s="120">
        <f>OKTOBER!U62</f>
        <v>0</v>
      </c>
      <c r="F63" s="123">
        <f>OKTOBER!V62</f>
        <v>0</v>
      </c>
      <c r="G63" s="123">
        <f>OKTOBER!W62</f>
        <v>0</v>
      </c>
      <c r="H63" s="125">
        <f>OKTOBER!X62</f>
        <v>0</v>
      </c>
      <c r="I63" s="126">
        <f>OKTOBER!Y62</f>
        <v>0</v>
      </c>
      <c r="J63" s="222" t="b">
        <f>IF(LEFT(OKTOBER!L62,1)="V",OKTOBER!R62+OKTOBER!U62)</f>
        <v>0</v>
      </c>
      <c r="K63" s="241">
        <f>OKTOBER!Z62</f>
        <v>0</v>
      </c>
      <c r="L63" s="242">
        <f>OKTOBER!AB62</f>
        <v>0</v>
      </c>
    </row>
    <row r="64" spans="1:12" ht="12.75" customHeight="1" x14ac:dyDescent="0.2">
      <c r="A64" s="717"/>
      <c r="B64" s="160">
        <f>OKTOBER!R63</f>
        <v>0</v>
      </c>
      <c r="C64" s="124">
        <f>OKTOBER!S63</f>
        <v>0</v>
      </c>
      <c r="D64" s="176">
        <f>OKTOBER!T63</f>
        <v>0</v>
      </c>
      <c r="E64" s="120">
        <f>OKTOBER!U63</f>
        <v>0</v>
      </c>
      <c r="F64" s="123">
        <f>OKTOBER!V63</f>
        <v>0</v>
      </c>
      <c r="G64" s="123">
        <f>OKTOBER!W63</f>
        <v>0</v>
      </c>
      <c r="H64" s="125">
        <f>OKTOBER!X63</f>
        <v>0</v>
      </c>
      <c r="I64" s="126">
        <f>OKTOBER!Y63</f>
        <v>0</v>
      </c>
      <c r="J64" s="222" t="b">
        <f>IF(LEFT(OKTOBER!L63,1)="V",OKTOBER!R63+OKTOBER!U63)</f>
        <v>0</v>
      </c>
      <c r="K64" s="241">
        <f>OKTOBER!Z63</f>
        <v>0</v>
      </c>
      <c r="L64" s="242">
        <f>OKTOBER!AB63</f>
        <v>0</v>
      </c>
    </row>
    <row r="65" spans="1:12" ht="12.75" customHeight="1" x14ac:dyDescent="0.2">
      <c r="A65" s="717"/>
      <c r="B65" s="160">
        <f>OKTOBER!R64</f>
        <v>0</v>
      </c>
      <c r="C65" s="124">
        <f>OKTOBER!S64</f>
        <v>0</v>
      </c>
      <c r="D65" s="176">
        <f>OKTOBER!T64</f>
        <v>0</v>
      </c>
      <c r="E65" s="120">
        <f>OKTOBER!U64</f>
        <v>0</v>
      </c>
      <c r="F65" s="123">
        <f>OKTOBER!V64</f>
        <v>0</v>
      </c>
      <c r="G65" s="123">
        <f>OKTOBER!W64</f>
        <v>0</v>
      </c>
      <c r="H65" s="125">
        <f>OKTOBER!X64</f>
        <v>0</v>
      </c>
      <c r="I65" s="126">
        <f>OKTOBER!Y64</f>
        <v>0</v>
      </c>
      <c r="J65" s="222" t="b">
        <f>IF(LEFT(OKTOBER!L64,1)="V",OKTOBER!R64+OKTOBER!U64)</f>
        <v>0</v>
      </c>
      <c r="K65" s="241">
        <f>OKTOBER!Z64</f>
        <v>0</v>
      </c>
      <c r="L65" s="242">
        <f>OKTOBER!AB64</f>
        <v>0</v>
      </c>
    </row>
    <row r="66" spans="1:12" ht="13.5" customHeight="1" thickBot="1" x14ac:dyDescent="0.25">
      <c r="A66" s="718"/>
      <c r="B66" s="161">
        <f>OKTOBER!R65</f>
        <v>0</v>
      </c>
      <c r="C66" s="131">
        <f>OKTOBER!S65</f>
        <v>0</v>
      </c>
      <c r="D66" s="178">
        <f>OKTOBER!T65</f>
        <v>0</v>
      </c>
      <c r="E66" s="127">
        <f>OKTOBER!U65</f>
        <v>0</v>
      </c>
      <c r="F66" s="130">
        <f>OKTOBER!V65</f>
        <v>0</v>
      </c>
      <c r="G66" s="130">
        <f>OKTOBER!W65</f>
        <v>0</v>
      </c>
      <c r="H66" s="132">
        <f>OKTOBER!X65</f>
        <v>0</v>
      </c>
      <c r="I66" s="133">
        <f>OKTOBER!Y65</f>
        <v>0</v>
      </c>
      <c r="J66" s="224" t="b">
        <f>IF(LEFT(OKTOBER!L65,1)="V",OKTOBER!R65+OKTOBER!U65)</f>
        <v>0</v>
      </c>
      <c r="K66" s="245">
        <f>OKTOBER!Z65</f>
        <v>0</v>
      </c>
      <c r="L66" s="246">
        <f>OKTOBER!AB65</f>
        <v>0</v>
      </c>
    </row>
    <row r="67" spans="1:12" ht="12.75" customHeight="1" x14ac:dyDescent="0.2">
      <c r="A67" s="716">
        <f>OKTOBER!B66</f>
        <v>43020</v>
      </c>
      <c r="B67" s="159">
        <f>OKTOBER!R66</f>
        <v>0</v>
      </c>
      <c r="C67" s="117">
        <f>OKTOBER!S66</f>
        <v>0</v>
      </c>
      <c r="D67" s="175">
        <f>OKTOBER!T66</f>
        <v>0</v>
      </c>
      <c r="E67" s="113">
        <f>OKTOBER!U66</f>
        <v>0</v>
      </c>
      <c r="F67" s="116">
        <f>OKTOBER!V66</f>
        <v>0</v>
      </c>
      <c r="G67" s="116">
        <f>OKTOBER!W66</f>
        <v>0</v>
      </c>
      <c r="H67" s="118">
        <f>OKTOBER!X66</f>
        <v>0</v>
      </c>
      <c r="I67" s="119">
        <f>OKTOBER!Y66</f>
        <v>0</v>
      </c>
      <c r="J67" s="225" t="b">
        <f>IF(LEFT(OKTOBER!L66,1)="V",OKTOBER!R66+OKTOBER!U66)</f>
        <v>0</v>
      </c>
      <c r="K67" s="239">
        <f>OKTOBER!Z66</f>
        <v>0</v>
      </c>
      <c r="L67" s="240">
        <f>OKTOBER!AB66</f>
        <v>0</v>
      </c>
    </row>
    <row r="68" spans="1:12" ht="12.75" customHeight="1" x14ac:dyDescent="0.2">
      <c r="A68" s="717"/>
      <c r="B68" s="160">
        <f>OKTOBER!R67</f>
        <v>0</v>
      </c>
      <c r="C68" s="124">
        <f>OKTOBER!S67</f>
        <v>0</v>
      </c>
      <c r="D68" s="176">
        <f>OKTOBER!T67</f>
        <v>0</v>
      </c>
      <c r="E68" s="120">
        <f>OKTOBER!U67</f>
        <v>0</v>
      </c>
      <c r="F68" s="123">
        <f>OKTOBER!V67</f>
        <v>0</v>
      </c>
      <c r="G68" s="123">
        <f>OKTOBER!W67</f>
        <v>0</v>
      </c>
      <c r="H68" s="125">
        <f>OKTOBER!X67</f>
        <v>0</v>
      </c>
      <c r="I68" s="126">
        <f>OKTOBER!Y67</f>
        <v>0</v>
      </c>
      <c r="J68" s="222" t="b">
        <f>IF(LEFT(OKTOBER!L67,1)="V",OKTOBER!R67+OKTOBER!U67)</f>
        <v>0</v>
      </c>
      <c r="K68" s="241">
        <f>OKTOBER!Z67</f>
        <v>0</v>
      </c>
      <c r="L68" s="242">
        <f>OKTOBER!AB67</f>
        <v>0</v>
      </c>
    </row>
    <row r="69" spans="1:12" ht="12.75" customHeight="1" x14ac:dyDescent="0.2">
      <c r="A69" s="717"/>
      <c r="B69" s="160">
        <f>OKTOBER!R68</f>
        <v>0</v>
      </c>
      <c r="C69" s="124">
        <f>OKTOBER!S68</f>
        <v>0</v>
      </c>
      <c r="D69" s="176">
        <f>OKTOBER!T68</f>
        <v>0</v>
      </c>
      <c r="E69" s="120">
        <f>OKTOBER!U68</f>
        <v>0</v>
      </c>
      <c r="F69" s="123">
        <f>OKTOBER!V68</f>
        <v>0</v>
      </c>
      <c r="G69" s="123">
        <f>OKTOBER!W68</f>
        <v>0</v>
      </c>
      <c r="H69" s="125">
        <f>OKTOBER!X68</f>
        <v>0</v>
      </c>
      <c r="I69" s="126">
        <f>OKTOBER!Y68</f>
        <v>0</v>
      </c>
      <c r="J69" s="222" t="b">
        <f>IF(LEFT(OKTOBER!L68,1)="V",OKTOBER!R68+OKTOBER!U68)</f>
        <v>0</v>
      </c>
      <c r="K69" s="241">
        <f>OKTOBER!Z68</f>
        <v>0</v>
      </c>
      <c r="L69" s="242">
        <f>OKTOBER!AB68</f>
        <v>0</v>
      </c>
    </row>
    <row r="70" spans="1:12" ht="12.75" customHeight="1" x14ac:dyDescent="0.2">
      <c r="A70" s="717"/>
      <c r="B70" s="160">
        <f>OKTOBER!R69</f>
        <v>0</v>
      </c>
      <c r="C70" s="124">
        <f>OKTOBER!S69</f>
        <v>0</v>
      </c>
      <c r="D70" s="176">
        <f>OKTOBER!T69</f>
        <v>0</v>
      </c>
      <c r="E70" s="120">
        <f>OKTOBER!U69</f>
        <v>0</v>
      </c>
      <c r="F70" s="123">
        <f>OKTOBER!V69</f>
        <v>0</v>
      </c>
      <c r="G70" s="123">
        <f>OKTOBER!W69</f>
        <v>0</v>
      </c>
      <c r="H70" s="125">
        <f>OKTOBER!X69</f>
        <v>0</v>
      </c>
      <c r="I70" s="126">
        <f>OKTOBER!Y69</f>
        <v>0</v>
      </c>
      <c r="J70" s="222" t="b">
        <f>IF(LEFT(OKTOBER!L69,1)="V",OKTOBER!R69+OKTOBER!U69)</f>
        <v>0</v>
      </c>
      <c r="K70" s="241">
        <f>OKTOBER!Z69</f>
        <v>0</v>
      </c>
      <c r="L70" s="242">
        <f>OKTOBER!AB69</f>
        <v>0</v>
      </c>
    </row>
    <row r="71" spans="1:12" ht="13.5" customHeight="1" thickBot="1" x14ac:dyDescent="0.25">
      <c r="A71" s="718"/>
      <c r="B71" s="161">
        <f>OKTOBER!R70</f>
        <v>0</v>
      </c>
      <c r="C71" s="131">
        <f>OKTOBER!S70</f>
        <v>0</v>
      </c>
      <c r="D71" s="178">
        <f>OKTOBER!T70</f>
        <v>0</v>
      </c>
      <c r="E71" s="127">
        <f>OKTOBER!U70</f>
        <v>0</v>
      </c>
      <c r="F71" s="130">
        <f>OKTOBER!V70</f>
        <v>0</v>
      </c>
      <c r="G71" s="130">
        <f>OKTOBER!W70</f>
        <v>0</v>
      </c>
      <c r="H71" s="132">
        <f>OKTOBER!X70</f>
        <v>0</v>
      </c>
      <c r="I71" s="133">
        <f>OKTOBER!Y70</f>
        <v>0</v>
      </c>
      <c r="J71" s="223" t="b">
        <f>IF(LEFT(OKTOBER!L70,1)="V",OKTOBER!R70+OKTOBER!U70)</f>
        <v>0</v>
      </c>
      <c r="K71" s="243">
        <f>OKTOBER!Z70</f>
        <v>0</v>
      </c>
      <c r="L71" s="244">
        <f>OKTOBER!AB70</f>
        <v>0</v>
      </c>
    </row>
    <row r="72" spans="1:12" ht="12.75" customHeight="1" x14ac:dyDescent="0.2">
      <c r="A72" s="716">
        <f>OKTOBER!B71</f>
        <v>43021</v>
      </c>
      <c r="B72" s="159">
        <f>OKTOBER!R71</f>
        <v>0</v>
      </c>
      <c r="C72" s="117">
        <f>OKTOBER!S71</f>
        <v>0</v>
      </c>
      <c r="D72" s="175">
        <f>OKTOBER!T71</f>
        <v>0</v>
      </c>
      <c r="E72" s="113">
        <f>OKTOBER!U71</f>
        <v>0</v>
      </c>
      <c r="F72" s="116">
        <f>OKTOBER!V71</f>
        <v>0</v>
      </c>
      <c r="G72" s="116">
        <f>OKTOBER!W71</f>
        <v>0</v>
      </c>
      <c r="H72" s="118">
        <f>OKTOBER!X71</f>
        <v>0</v>
      </c>
      <c r="I72" s="119">
        <f>OKTOBER!Y71</f>
        <v>0</v>
      </c>
      <c r="J72" s="221" t="b">
        <f>IF(LEFT(OKTOBER!L71,1)="V",OKTOBER!R71+OKTOBER!U71)</f>
        <v>0</v>
      </c>
      <c r="K72" s="239">
        <f>OKTOBER!Z71</f>
        <v>0</v>
      </c>
      <c r="L72" s="240">
        <f>OKTOBER!AB71</f>
        <v>0</v>
      </c>
    </row>
    <row r="73" spans="1:12" ht="12.75" customHeight="1" x14ac:dyDescent="0.2">
      <c r="A73" s="717"/>
      <c r="B73" s="160">
        <f>OKTOBER!R72</f>
        <v>0</v>
      </c>
      <c r="C73" s="124">
        <f>OKTOBER!S72</f>
        <v>0</v>
      </c>
      <c r="D73" s="176">
        <f>OKTOBER!T72</f>
        <v>0</v>
      </c>
      <c r="E73" s="120">
        <f>OKTOBER!U72</f>
        <v>0</v>
      </c>
      <c r="F73" s="123">
        <f>OKTOBER!V72</f>
        <v>0</v>
      </c>
      <c r="G73" s="123">
        <f>OKTOBER!W72</f>
        <v>0</v>
      </c>
      <c r="H73" s="125">
        <f>OKTOBER!X72</f>
        <v>0</v>
      </c>
      <c r="I73" s="126">
        <f>OKTOBER!Y72</f>
        <v>0</v>
      </c>
      <c r="J73" s="222" t="b">
        <f>IF(LEFT(OKTOBER!L72,1)="V",OKTOBER!R72+OKTOBER!U72)</f>
        <v>0</v>
      </c>
      <c r="K73" s="241">
        <f>OKTOBER!Z72</f>
        <v>0</v>
      </c>
      <c r="L73" s="242">
        <f>OKTOBER!AB72</f>
        <v>0</v>
      </c>
    </row>
    <row r="74" spans="1:12" ht="12.75" customHeight="1" x14ac:dyDescent="0.2">
      <c r="A74" s="717"/>
      <c r="B74" s="160">
        <f>OKTOBER!R73</f>
        <v>0</v>
      </c>
      <c r="C74" s="124">
        <f>OKTOBER!S73</f>
        <v>0</v>
      </c>
      <c r="D74" s="176">
        <f>OKTOBER!T73</f>
        <v>0</v>
      </c>
      <c r="E74" s="120">
        <f>OKTOBER!U73</f>
        <v>0</v>
      </c>
      <c r="F74" s="123">
        <f>OKTOBER!V73</f>
        <v>0</v>
      </c>
      <c r="G74" s="123">
        <f>OKTOBER!W73</f>
        <v>0</v>
      </c>
      <c r="H74" s="125">
        <f>OKTOBER!X73</f>
        <v>0</v>
      </c>
      <c r="I74" s="126">
        <f>OKTOBER!Y73</f>
        <v>0</v>
      </c>
      <c r="J74" s="222" t="b">
        <f>IF(LEFT(OKTOBER!L73,1)="V",OKTOBER!R73+OKTOBER!U73)</f>
        <v>0</v>
      </c>
      <c r="K74" s="241">
        <f>OKTOBER!Z73</f>
        <v>0</v>
      </c>
      <c r="L74" s="242">
        <f>OKTOBER!AB73</f>
        <v>0</v>
      </c>
    </row>
    <row r="75" spans="1:12" ht="12.75" customHeight="1" x14ac:dyDescent="0.2">
      <c r="A75" s="717"/>
      <c r="B75" s="160">
        <f>OKTOBER!R74</f>
        <v>0</v>
      </c>
      <c r="C75" s="124">
        <f>OKTOBER!S74</f>
        <v>0</v>
      </c>
      <c r="D75" s="176">
        <f>OKTOBER!T74</f>
        <v>0</v>
      </c>
      <c r="E75" s="120">
        <f>OKTOBER!U74</f>
        <v>0</v>
      </c>
      <c r="F75" s="123">
        <f>OKTOBER!V74</f>
        <v>0</v>
      </c>
      <c r="G75" s="123">
        <f>OKTOBER!W74</f>
        <v>0</v>
      </c>
      <c r="H75" s="125">
        <f>OKTOBER!X74</f>
        <v>0</v>
      </c>
      <c r="I75" s="126">
        <f>OKTOBER!Y74</f>
        <v>0</v>
      </c>
      <c r="J75" s="222" t="b">
        <f>IF(LEFT(OKTOBER!L74,1)="V",OKTOBER!R74+OKTOBER!U74)</f>
        <v>0</v>
      </c>
      <c r="K75" s="241">
        <f>OKTOBER!Z74</f>
        <v>0</v>
      </c>
      <c r="L75" s="242">
        <f>OKTOBER!AB74</f>
        <v>0</v>
      </c>
    </row>
    <row r="76" spans="1:12" ht="13.5" customHeight="1" thickBot="1" x14ac:dyDescent="0.25">
      <c r="A76" s="718"/>
      <c r="B76" s="161">
        <f>OKTOBER!R75</f>
        <v>0</v>
      </c>
      <c r="C76" s="131">
        <f>OKTOBER!S75</f>
        <v>0</v>
      </c>
      <c r="D76" s="178">
        <f>OKTOBER!T75</f>
        <v>0</v>
      </c>
      <c r="E76" s="127">
        <f>OKTOBER!U75</f>
        <v>0</v>
      </c>
      <c r="F76" s="130">
        <f>OKTOBER!V75</f>
        <v>0</v>
      </c>
      <c r="G76" s="130">
        <f>OKTOBER!W75</f>
        <v>0</v>
      </c>
      <c r="H76" s="132">
        <f>OKTOBER!X75</f>
        <v>0</v>
      </c>
      <c r="I76" s="133">
        <f>OKTOBER!Y75</f>
        <v>0</v>
      </c>
      <c r="J76" s="224" t="b">
        <f>IF(LEFT(OKTOBER!L75,1)="V",OKTOBER!R75+OKTOBER!U75)</f>
        <v>0</v>
      </c>
      <c r="K76" s="243">
        <f>OKTOBER!Z75</f>
        <v>0</v>
      </c>
      <c r="L76" s="244">
        <f>OKTOBER!AB75</f>
        <v>0</v>
      </c>
    </row>
    <row r="77" spans="1:12" ht="12.75" customHeight="1" x14ac:dyDescent="0.2">
      <c r="A77" s="716">
        <f>OKTOBER!B76</f>
        <v>43022</v>
      </c>
      <c r="B77" s="159">
        <f>OKTOBER!R76</f>
        <v>0</v>
      </c>
      <c r="C77" s="117">
        <f>OKTOBER!S76</f>
        <v>0</v>
      </c>
      <c r="D77" s="175">
        <f>OKTOBER!T76</f>
        <v>0</v>
      </c>
      <c r="E77" s="113">
        <f>OKTOBER!U76</f>
        <v>0</v>
      </c>
      <c r="F77" s="116">
        <f>OKTOBER!V76</f>
        <v>0</v>
      </c>
      <c r="G77" s="116">
        <f>OKTOBER!W76</f>
        <v>0</v>
      </c>
      <c r="H77" s="118">
        <f>OKTOBER!X76</f>
        <v>0</v>
      </c>
      <c r="I77" s="119">
        <f>OKTOBER!Y76</f>
        <v>0</v>
      </c>
      <c r="J77" s="221" t="b">
        <f>IF(LEFT(OKTOBER!L76,1)="V",OKTOBER!R76+OKTOBER!U76)</f>
        <v>0</v>
      </c>
      <c r="K77" s="239">
        <f>OKTOBER!Z76</f>
        <v>0</v>
      </c>
      <c r="L77" s="240">
        <f>OKTOBER!AB76</f>
        <v>0</v>
      </c>
    </row>
    <row r="78" spans="1:12" ht="12.75" customHeight="1" x14ac:dyDescent="0.2">
      <c r="A78" s="717"/>
      <c r="B78" s="160">
        <f>OKTOBER!R77</f>
        <v>0</v>
      </c>
      <c r="C78" s="124">
        <f>OKTOBER!S77</f>
        <v>0</v>
      </c>
      <c r="D78" s="176">
        <f>OKTOBER!T77</f>
        <v>0</v>
      </c>
      <c r="E78" s="120">
        <f>OKTOBER!U77</f>
        <v>0</v>
      </c>
      <c r="F78" s="123">
        <f>OKTOBER!V77</f>
        <v>0</v>
      </c>
      <c r="G78" s="123">
        <f>OKTOBER!W77</f>
        <v>0</v>
      </c>
      <c r="H78" s="125">
        <f>OKTOBER!X77</f>
        <v>0</v>
      </c>
      <c r="I78" s="126">
        <f>OKTOBER!Y77</f>
        <v>0</v>
      </c>
      <c r="J78" s="222" t="b">
        <f>IF(LEFT(OKTOBER!L77,1)="V",OKTOBER!R77+OKTOBER!U77)</f>
        <v>0</v>
      </c>
      <c r="K78" s="241">
        <f>OKTOBER!Z77</f>
        <v>0</v>
      </c>
      <c r="L78" s="242">
        <f>OKTOBER!AB77</f>
        <v>0</v>
      </c>
    </row>
    <row r="79" spans="1:12" ht="12.75" customHeight="1" x14ac:dyDescent="0.2">
      <c r="A79" s="717"/>
      <c r="B79" s="160">
        <f>OKTOBER!R78</f>
        <v>0</v>
      </c>
      <c r="C79" s="124">
        <f>OKTOBER!S78</f>
        <v>0</v>
      </c>
      <c r="D79" s="176">
        <f>OKTOBER!T78</f>
        <v>0</v>
      </c>
      <c r="E79" s="120">
        <f>OKTOBER!U78</f>
        <v>0</v>
      </c>
      <c r="F79" s="123">
        <f>OKTOBER!V78</f>
        <v>0</v>
      </c>
      <c r="G79" s="123">
        <f>OKTOBER!W78</f>
        <v>0</v>
      </c>
      <c r="H79" s="125">
        <f>OKTOBER!X78</f>
        <v>0</v>
      </c>
      <c r="I79" s="126">
        <f>OKTOBER!Y78</f>
        <v>0</v>
      </c>
      <c r="J79" s="222" t="b">
        <f>IF(LEFT(OKTOBER!L78,1)="V",OKTOBER!R78+OKTOBER!U78)</f>
        <v>0</v>
      </c>
      <c r="K79" s="241">
        <f>OKTOBER!Z78</f>
        <v>0</v>
      </c>
      <c r="L79" s="242">
        <f>OKTOBER!AB78</f>
        <v>0</v>
      </c>
    </row>
    <row r="80" spans="1:12" ht="12.75" customHeight="1" x14ac:dyDescent="0.2">
      <c r="A80" s="717"/>
      <c r="B80" s="160">
        <f>OKTOBER!R79</f>
        <v>0</v>
      </c>
      <c r="C80" s="124">
        <f>OKTOBER!S79</f>
        <v>0</v>
      </c>
      <c r="D80" s="176">
        <f>OKTOBER!T79</f>
        <v>0</v>
      </c>
      <c r="E80" s="120">
        <f>OKTOBER!U79</f>
        <v>0</v>
      </c>
      <c r="F80" s="123">
        <f>OKTOBER!V79</f>
        <v>0</v>
      </c>
      <c r="G80" s="123">
        <f>OKTOBER!W79</f>
        <v>0</v>
      </c>
      <c r="H80" s="125">
        <f>OKTOBER!X79</f>
        <v>0</v>
      </c>
      <c r="I80" s="126">
        <f>OKTOBER!Y79</f>
        <v>0</v>
      </c>
      <c r="J80" s="222" t="b">
        <f>IF(LEFT(OKTOBER!L79,1)="V",OKTOBER!R79+OKTOBER!U79)</f>
        <v>0</v>
      </c>
      <c r="K80" s="241">
        <f>OKTOBER!Z79</f>
        <v>0</v>
      </c>
      <c r="L80" s="242">
        <f>OKTOBER!AB79</f>
        <v>0</v>
      </c>
    </row>
    <row r="81" spans="1:12" ht="13.5" customHeight="1" thickBot="1" x14ac:dyDescent="0.25">
      <c r="A81" s="718"/>
      <c r="B81" s="161">
        <f>OKTOBER!R80</f>
        <v>0</v>
      </c>
      <c r="C81" s="131">
        <f>OKTOBER!S80</f>
        <v>0</v>
      </c>
      <c r="D81" s="178">
        <f>OKTOBER!T80</f>
        <v>0</v>
      </c>
      <c r="E81" s="127">
        <f>OKTOBER!U80</f>
        <v>0</v>
      </c>
      <c r="F81" s="130">
        <f>OKTOBER!V80</f>
        <v>0</v>
      </c>
      <c r="G81" s="130">
        <f>OKTOBER!W80</f>
        <v>0</v>
      </c>
      <c r="H81" s="132">
        <f>OKTOBER!X80</f>
        <v>0</v>
      </c>
      <c r="I81" s="133">
        <f>OKTOBER!Y80</f>
        <v>0</v>
      </c>
      <c r="J81" s="224" t="b">
        <f>IF(LEFT(OKTOBER!L80,1)="V",OKTOBER!R80+OKTOBER!U80)</f>
        <v>0</v>
      </c>
      <c r="K81" s="243">
        <f>OKTOBER!Z80</f>
        <v>0</v>
      </c>
      <c r="L81" s="244">
        <f>OKTOBER!AB80</f>
        <v>0</v>
      </c>
    </row>
    <row r="82" spans="1:12" ht="12.75" customHeight="1" x14ac:dyDescent="0.2">
      <c r="A82" s="716">
        <f>OKTOBER!B81</f>
        <v>43023</v>
      </c>
      <c r="B82" s="159">
        <f>OKTOBER!R81</f>
        <v>0</v>
      </c>
      <c r="C82" s="117">
        <f>OKTOBER!S81</f>
        <v>0</v>
      </c>
      <c r="D82" s="175">
        <f>OKTOBER!T81</f>
        <v>0</v>
      </c>
      <c r="E82" s="113">
        <f>OKTOBER!U81</f>
        <v>0</v>
      </c>
      <c r="F82" s="116">
        <f>OKTOBER!V81</f>
        <v>0</v>
      </c>
      <c r="G82" s="116">
        <f>OKTOBER!W81</f>
        <v>0</v>
      </c>
      <c r="H82" s="118">
        <f>OKTOBER!X81</f>
        <v>0</v>
      </c>
      <c r="I82" s="119">
        <f>OKTOBER!Y81</f>
        <v>0</v>
      </c>
      <c r="J82" s="221" t="b">
        <f>IF(LEFT(OKTOBER!L81,1)="V",OKTOBER!R81+OKTOBER!U81)</f>
        <v>0</v>
      </c>
      <c r="K82" s="239">
        <f>OKTOBER!Z81</f>
        <v>0</v>
      </c>
      <c r="L82" s="240">
        <f>OKTOBER!AB81</f>
        <v>0</v>
      </c>
    </row>
    <row r="83" spans="1:12" ht="12.75" customHeight="1" x14ac:dyDescent="0.2">
      <c r="A83" s="717"/>
      <c r="B83" s="160">
        <f>OKTOBER!R82</f>
        <v>0</v>
      </c>
      <c r="C83" s="124">
        <f>OKTOBER!S82</f>
        <v>0</v>
      </c>
      <c r="D83" s="176">
        <f>OKTOBER!T82</f>
        <v>0</v>
      </c>
      <c r="E83" s="120">
        <f>OKTOBER!U82</f>
        <v>0</v>
      </c>
      <c r="F83" s="123">
        <f>OKTOBER!V82</f>
        <v>0</v>
      </c>
      <c r="G83" s="123">
        <f>OKTOBER!W82</f>
        <v>0</v>
      </c>
      <c r="H83" s="125">
        <f>OKTOBER!X82</f>
        <v>0</v>
      </c>
      <c r="I83" s="126">
        <f>OKTOBER!Y82</f>
        <v>0</v>
      </c>
      <c r="J83" s="222" t="b">
        <f>IF(LEFT(OKTOBER!L82,1)="V",OKTOBER!R82+OKTOBER!U82)</f>
        <v>0</v>
      </c>
      <c r="K83" s="241">
        <f>OKTOBER!Z82</f>
        <v>0</v>
      </c>
      <c r="L83" s="242">
        <f>OKTOBER!AB82</f>
        <v>0</v>
      </c>
    </row>
    <row r="84" spans="1:12" ht="12.75" customHeight="1" x14ac:dyDescent="0.2">
      <c r="A84" s="717"/>
      <c r="B84" s="160">
        <f>OKTOBER!R83</f>
        <v>0</v>
      </c>
      <c r="C84" s="124">
        <f>OKTOBER!S83</f>
        <v>0</v>
      </c>
      <c r="D84" s="176">
        <f>OKTOBER!T83</f>
        <v>0</v>
      </c>
      <c r="E84" s="120">
        <f>OKTOBER!U83</f>
        <v>0</v>
      </c>
      <c r="F84" s="123">
        <f>OKTOBER!V83</f>
        <v>0</v>
      </c>
      <c r="G84" s="123">
        <f>OKTOBER!W83</f>
        <v>0</v>
      </c>
      <c r="H84" s="125">
        <f>OKTOBER!X83</f>
        <v>0</v>
      </c>
      <c r="I84" s="126">
        <f>OKTOBER!Y83</f>
        <v>0</v>
      </c>
      <c r="J84" s="222" t="b">
        <f>IF(LEFT(OKTOBER!L83,1)="V",OKTOBER!R83+OKTOBER!U83)</f>
        <v>0</v>
      </c>
      <c r="K84" s="241">
        <f>OKTOBER!Z83</f>
        <v>0</v>
      </c>
      <c r="L84" s="242">
        <f>OKTOBER!AB83</f>
        <v>0</v>
      </c>
    </row>
    <row r="85" spans="1:12" ht="12.75" customHeight="1" x14ac:dyDescent="0.2">
      <c r="A85" s="717"/>
      <c r="B85" s="160">
        <f>OKTOBER!R84</f>
        <v>0</v>
      </c>
      <c r="C85" s="124">
        <f>OKTOBER!S84</f>
        <v>0</v>
      </c>
      <c r="D85" s="176">
        <f>OKTOBER!T84</f>
        <v>0</v>
      </c>
      <c r="E85" s="120">
        <f>OKTOBER!U84</f>
        <v>0</v>
      </c>
      <c r="F85" s="123">
        <f>OKTOBER!V84</f>
        <v>0</v>
      </c>
      <c r="G85" s="123">
        <f>OKTOBER!W84</f>
        <v>0</v>
      </c>
      <c r="H85" s="125">
        <f>OKTOBER!X84</f>
        <v>0</v>
      </c>
      <c r="I85" s="126">
        <f>OKTOBER!Y84</f>
        <v>0</v>
      </c>
      <c r="J85" s="222" t="b">
        <f>IF(LEFT(OKTOBER!L84,1)="V",OKTOBER!R84+OKTOBER!U84)</f>
        <v>0</v>
      </c>
      <c r="K85" s="241">
        <f>OKTOBER!Z84</f>
        <v>0</v>
      </c>
      <c r="L85" s="242">
        <f>OKTOBER!AB84</f>
        <v>0</v>
      </c>
    </row>
    <row r="86" spans="1:12" ht="13.5" customHeight="1" thickBot="1" x14ac:dyDescent="0.25">
      <c r="A86" s="718"/>
      <c r="B86" s="161">
        <f>OKTOBER!R85</f>
        <v>0</v>
      </c>
      <c r="C86" s="131">
        <f>OKTOBER!S85</f>
        <v>0</v>
      </c>
      <c r="D86" s="178">
        <f>OKTOBER!T85</f>
        <v>0</v>
      </c>
      <c r="E86" s="127">
        <f>OKTOBER!U85</f>
        <v>0</v>
      </c>
      <c r="F86" s="130">
        <f>OKTOBER!V85</f>
        <v>0</v>
      </c>
      <c r="G86" s="130">
        <f>OKTOBER!W85</f>
        <v>0</v>
      </c>
      <c r="H86" s="132">
        <f>OKTOBER!X85</f>
        <v>0</v>
      </c>
      <c r="I86" s="133">
        <f>OKTOBER!Y85</f>
        <v>0</v>
      </c>
      <c r="J86" s="224" t="b">
        <f>IF(LEFT(OKTOBER!L85,1)="V",OKTOBER!R85+OKTOBER!U85)</f>
        <v>0</v>
      </c>
      <c r="K86" s="243">
        <f>OKTOBER!Z85</f>
        <v>0</v>
      </c>
      <c r="L86" s="244">
        <f>OKTOBER!AB85</f>
        <v>0</v>
      </c>
    </row>
    <row r="87" spans="1:12" ht="12.75" customHeight="1" x14ac:dyDescent="0.2">
      <c r="A87" s="716">
        <f>OKTOBER!B86</f>
        <v>43024</v>
      </c>
      <c r="B87" s="159">
        <f>OKTOBER!R86</f>
        <v>0</v>
      </c>
      <c r="C87" s="117">
        <f>OKTOBER!S86</f>
        <v>0</v>
      </c>
      <c r="D87" s="175">
        <f>OKTOBER!T86</f>
        <v>0</v>
      </c>
      <c r="E87" s="113">
        <f>OKTOBER!U86</f>
        <v>0</v>
      </c>
      <c r="F87" s="116">
        <f>OKTOBER!V86</f>
        <v>0</v>
      </c>
      <c r="G87" s="116">
        <f>OKTOBER!W86</f>
        <v>0</v>
      </c>
      <c r="H87" s="118">
        <f>OKTOBER!X86</f>
        <v>0</v>
      </c>
      <c r="I87" s="119">
        <f>OKTOBER!Y86</f>
        <v>0</v>
      </c>
      <c r="J87" s="225" t="b">
        <f>IF(LEFT(OKTOBER!L86,1)="V",OKTOBER!R86+OKTOBER!U86)</f>
        <v>0</v>
      </c>
      <c r="K87" s="247">
        <f>OKTOBER!Z86</f>
        <v>0</v>
      </c>
      <c r="L87" s="248">
        <f>OKTOBER!AB86</f>
        <v>0</v>
      </c>
    </row>
    <row r="88" spans="1:12" ht="12.75" customHeight="1" x14ac:dyDescent="0.2">
      <c r="A88" s="717"/>
      <c r="B88" s="160">
        <f>OKTOBER!R87</f>
        <v>0</v>
      </c>
      <c r="C88" s="124">
        <f>OKTOBER!S87</f>
        <v>0</v>
      </c>
      <c r="D88" s="176">
        <f>OKTOBER!T87</f>
        <v>0</v>
      </c>
      <c r="E88" s="120">
        <f>OKTOBER!U87</f>
        <v>0</v>
      </c>
      <c r="F88" s="123">
        <f>OKTOBER!V87</f>
        <v>0</v>
      </c>
      <c r="G88" s="123">
        <f>OKTOBER!W87</f>
        <v>0</v>
      </c>
      <c r="H88" s="125">
        <f>OKTOBER!X87</f>
        <v>0</v>
      </c>
      <c r="I88" s="126">
        <f>OKTOBER!Y87</f>
        <v>0</v>
      </c>
      <c r="J88" s="222" t="b">
        <f>IF(LEFT(OKTOBER!L87,1)="V",OKTOBER!R87+OKTOBER!U87)</f>
        <v>0</v>
      </c>
      <c r="K88" s="241">
        <f>OKTOBER!Z87</f>
        <v>0</v>
      </c>
      <c r="L88" s="242">
        <f>OKTOBER!AB87</f>
        <v>0</v>
      </c>
    </row>
    <row r="89" spans="1:12" ht="12.75" customHeight="1" x14ac:dyDescent="0.2">
      <c r="A89" s="717"/>
      <c r="B89" s="160">
        <f>OKTOBER!R88</f>
        <v>0</v>
      </c>
      <c r="C89" s="124">
        <f>OKTOBER!S88</f>
        <v>0</v>
      </c>
      <c r="D89" s="176">
        <f>OKTOBER!T88</f>
        <v>0</v>
      </c>
      <c r="E89" s="120">
        <f>OKTOBER!U88</f>
        <v>0</v>
      </c>
      <c r="F89" s="123">
        <f>OKTOBER!V88</f>
        <v>0</v>
      </c>
      <c r="G89" s="123">
        <f>OKTOBER!W88</f>
        <v>0</v>
      </c>
      <c r="H89" s="125">
        <f>OKTOBER!X88</f>
        <v>0</v>
      </c>
      <c r="I89" s="126">
        <f>OKTOBER!Y88</f>
        <v>0</v>
      </c>
      <c r="J89" s="222" t="b">
        <f>IF(LEFT(OKTOBER!L88,1)="V",OKTOBER!R88+OKTOBER!U88)</f>
        <v>0</v>
      </c>
      <c r="K89" s="241">
        <f>OKTOBER!Z88</f>
        <v>0</v>
      </c>
      <c r="L89" s="242">
        <f>OKTOBER!AB88</f>
        <v>0</v>
      </c>
    </row>
    <row r="90" spans="1:12" ht="12.75" customHeight="1" x14ac:dyDescent="0.2">
      <c r="A90" s="717"/>
      <c r="B90" s="160">
        <f>OKTOBER!R89</f>
        <v>0</v>
      </c>
      <c r="C90" s="124">
        <f>OKTOBER!S89</f>
        <v>0</v>
      </c>
      <c r="D90" s="176">
        <f>OKTOBER!T89</f>
        <v>0</v>
      </c>
      <c r="E90" s="120">
        <f>OKTOBER!U89</f>
        <v>0</v>
      </c>
      <c r="F90" s="123">
        <f>OKTOBER!V89</f>
        <v>0</v>
      </c>
      <c r="G90" s="123">
        <f>OKTOBER!W89</f>
        <v>0</v>
      </c>
      <c r="H90" s="125">
        <f>OKTOBER!X89</f>
        <v>0</v>
      </c>
      <c r="I90" s="126">
        <f>OKTOBER!Y89</f>
        <v>0</v>
      </c>
      <c r="J90" s="222" t="b">
        <f>IF(LEFT(OKTOBER!L89,1)="V",OKTOBER!R89+OKTOBER!U89)</f>
        <v>0</v>
      </c>
      <c r="K90" s="241">
        <f>OKTOBER!Z89</f>
        <v>0</v>
      </c>
      <c r="L90" s="242">
        <f>OKTOBER!AB89</f>
        <v>0</v>
      </c>
    </row>
    <row r="91" spans="1:12" ht="13.5" customHeight="1" thickBot="1" x14ac:dyDescent="0.25">
      <c r="A91" s="718"/>
      <c r="B91" s="161">
        <f>OKTOBER!R90</f>
        <v>0</v>
      </c>
      <c r="C91" s="131">
        <f>OKTOBER!S90</f>
        <v>0</v>
      </c>
      <c r="D91" s="178">
        <f>OKTOBER!T90</f>
        <v>0</v>
      </c>
      <c r="E91" s="127">
        <f>OKTOBER!U90</f>
        <v>0</v>
      </c>
      <c r="F91" s="130">
        <f>OKTOBER!V90</f>
        <v>0</v>
      </c>
      <c r="G91" s="130">
        <f>OKTOBER!W90</f>
        <v>0</v>
      </c>
      <c r="H91" s="132">
        <f>OKTOBER!X90</f>
        <v>0</v>
      </c>
      <c r="I91" s="133">
        <f>OKTOBER!Y90</f>
        <v>0</v>
      </c>
      <c r="J91" s="223" t="b">
        <f>IF(LEFT(OKTOBER!L90,1)="V",OKTOBER!R90+OKTOBER!U90)</f>
        <v>0</v>
      </c>
      <c r="K91" s="245">
        <f>OKTOBER!Z90</f>
        <v>0</v>
      </c>
      <c r="L91" s="246">
        <f>OKTOBER!AB90</f>
        <v>0</v>
      </c>
    </row>
    <row r="92" spans="1:12" ht="12.75" customHeight="1" x14ac:dyDescent="0.2">
      <c r="A92" s="716">
        <f>OKTOBER!B91</f>
        <v>43025</v>
      </c>
      <c r="B92" s="159">
        <f>OKTOBER!R91</f>
        <v>0</v>
      </c>
      <c r="C92" s="117">
        <f>OKTOBER!S91</f>
        <v>0</v>
      </c>
      <c r="D92" s="175">
        <f>OKTOBER!T91</f>
        <v>0</v>
      </c>
      <c r="E92" s="113">
        <f>OKTOBER!U91</f>
        <v>0</v>
      </c>
      <c r="F92" s="116">
        <f>OKTOBER!V91</f>
        <v>0</v>
      </c>
      <c r="G92" s="116">
        <f>OKTOBER!W91</f>
        <v>0</v>
      </c>
      <c r="H92" s="118">
        <f>OKTOBER!X91</f>
        <v>0</v>
      </c>
      <c r="I92" s="119">
        <f>OKTOBER!Y91</f>
        <v>0</v>
      </c>
      <c r="J92" s="221" t="b">
        <f>IF(LEFT(OKTOBER!L91,1)="V",OKTOBER!R91+OKTOBER!U91)</f>
        <v>0</v>
      </c>
      <c r="K92" s="239">
        <f>OKTOBER!Z91</f>
        <v>0</v>
      </c>
      <c r="L92" s="240">
        <f>OKTOBER!AB91</f>
        <v>0</v>
      </c>
    </row>
    <row r="93" spans="1:12" ht="12.75" customHeight="1" x14ac:dyDescent="0.2">
      <c r="A93" s="717"/>
      <c r="B93" s="160">
        <f>OKTOBER!R92</f>
        <v>0</v>
      </c>
      <c r="C93" s="124">
        <f>OKTOBER!S92</f>
        <v>0</v>
      </c>
      <c r="D93" s="176">
        <f>OKTOBER!T92</f>
        <v>0</v>
      </c>
      <c r="E93" s="120">
        <f>OKTOBER!U92</f>
        <v>0</v>
      </c>
      <c r="F93" s="123">
        <f>OKTOBER!V92</f>
        <v>0</v>
      </c>
      <c r="G93" s="123">
        <f>OKTOBER!W92</f>
        <v>0</v>
      </c>
      <c r="H93" s="125">
        <f>OKTOBER!X92</f>
        <v>0</v>
      </c>
      <c r="I93" s="126">
        <f>OKTOBER!Y92</f>
        <v>0</v>
      </c>
      <c r="J93" s="222" t="b">
        <f>IF(LEFT(OKTOBER!L92,1)="V",OKTOBER!R92+OKTOBER!U92)</f>
        <v>0</v>
      </c>
      <c r="K93" s="241">
        <f>OKTOBER!Z92</f>
        <v>0</v>
      </c>
      <c r="L93" s="242">
        <f>OKTOBER!AB92</f>
        <v>0</v>
      </c>
    </row>
    <row r="94" spans="1:12" ht="12.75" customHeight="1" x14ac:dyDescent="0.2">
      <c r="A94" s="717"/>
      <c r="B94" s="160">
        <f>OKTOBER!R93</f>
        <v>0</v>
      </c>
      <c r="C94" s="124">
        <f>OKTOBER!S93</f>
        <v>0</v>
      </c>
      <c r="D94" s="176">
        <f>OKTOBER!T93</f>
        <v>0</v>
      </c>
      <c r="E94" s="120">
        <f>OKTOBER!U93</f>
        <v>0</v>
      </c>
      <c r="F94" s="123">
        <f>OKTOBER!V93</f>
        <v>0</v>
      </c>
      <c r="G94" s="123">
        <f>OKTOBER!W93</f>
        <v>0</v>
      </c>
      <c r="H94" s="125">
        <f>OKTOBER!X93</f>
        <v>0</v>
      </c>
      <c r="I94" s="126">
        <f>OKTOBER!Y93</f>
        <v>0</v>
      </c>
      <c r="J94" s="222" t="b">
        <f>IF(LEFT(OKTOBER!L93,1)="V",OKTOBER!R93+OKTOBER!U93)</f>
        <v>0</v>
      </c>
      <c r="K94" s="241">
        <f>OKTOBER!Z93</f>
        <v>0</v>
      </c>
      <c r="L94" s="242">
        <f>OKTOBER!AB93</f>
        <v>0</v>
      </c>
    </row>
    <row r="95" spans="1:12" ht="12.75" customHeight="1" x14ac:dyDescent="0.2">
      <c r="A95" s="717"/>
      <c r="B95" s="160">
        <f>OKTOBER!R94</f>
        <v>0</v>
      </c>
      <c r="C95" s="124">
        <f>OKTOBER!S94</f>
        <v>0</v>
      </c>
      <c r="D95" s="176">
        <f>OKTOBER!T94</f>
        <v>0</v>
      </c>
      <c r="E95" s="120">
        <f>OKTOBER!U94</f>
        <v>0</v>
      </c>
      <c r="F95" s="123">
        <f>OKTOBER!V94</f>
        <v>0</v>
      </c>
      <c r="G95" s="123">
        <f>OKTOBER!W94</f>
        <v>0</v>
      </c>
      <c r="H95" s="125">
        <f>OKTOBER!X94</f>
        <v>0</v>
      </c>
      <c r="I95" s="126">
        <f>OKTOBER!Y94</f>
        <v>0</v>
      </c>
      <c r="J95" s="222" t="b">
        <f>IF(LEFT(OKTOBER!L94,1)="V",OKTOBER!R94+OKTOBER!U94)</f>
        <v>0</v>
      </c>
      <c r="K95" s="241">
        <f>OKTOBER!Z94</f>
        <v>0</v>
      </c>
      <c r="L95" s="242">
        <f>OKTOBER!AB94</f>
        <v>0</v>
      </c>
    </row>
    <row r="96" spans="1:12" ht="13.5" customHeight="1" thickBot="1" x14ac:dyDescent="0.25">
      <c r="A96" s="718"/>
      <c r="B96" s="161">
        <f>OKTOBER!R95</f>
        <v>0</v>
      </c>
      <c r="C96" s="131">
        <f>OKTOBER!S95</f>
        <v>0</v>
      </c>
      <c r="D96" s="178">
        <f>OKTOBER!T95</f>
        <v>0</v>
      </c>
      <c r="E96" s="127">
        <f>OKTOBER!U95</f>
        <v>0</v>
      </c>
      <c r="F96" s="130">
        <f>OKTOBER!V95</f>
        <v>0</v>
      </c>
      <c r="G96" s="130">
        <f>OKTOBER!W95</f>
        <v>0</v>
      </c>
      <c r="H96" s="132">
        <f>OKTOBER!X95</f>
        <v>0</v>
      </c>
      <c r="I96" s="133">
        <f>OKTOBER!Y95</f>
        <v>0</v>
      </c>
      <c r="J96" s="224" t="b">
        <f>IF(LEFT(OKTOBER!L95,1)="V",OKTOBER!R95+OKTOBER!U95)</f>
        <v>0</v>
      </c>
      <c r="K96" s="243">
        <f>OKTOBER!Z95</f>
        <v>0</v>
      </c>
      <c r="L96" s="244">
        <f>OKTOBER!AB95</f>
        <v>0</v>
      </c>
    </row>
    <row r="97" spans="1:12" ht="12.75" customHeight="1" x14ac:dyDescent="0.2">
      <c r="A97" s="716">
        <f>OKTOBER!B96</f>
        <v>43026</v>
      </c>
      <c r="B97" s="159">
        <f>OKTOBER!R96</f>
        <v>0</v>
      </c>
      <c r="C97" s="117">
        <f>OKTOBER!S96</f>
        <v>0</v>
      </c>
      <c r="D97" s="175">
        <f>OKTOBER!T96</f>
        <v>0</v>
      </c>
      <c r="E97" s="113">
        <f>OKTOBER!U96</f>
        <v>0</v>
      </c>
      <c r="F97" s="116">
        <f>OKTOBER!V96</f>
        <v>0</v>
      </c>
      <c r="G97" s="116">
        <f>OKTOBER!W96</f>
        <v>0</v>
      </c>
      <c r="H97" s="118">
        <f>OKTOBER!X96</f>
        <v>0</v>
      </c>
      <c r="I97" s="119">
        <f>OKTOBER!Y96</f>
        <v>0</v>
      </c>
      <c r="J97" s="221" t="b">
        <f>IF(LEFT(OKTOBER!L96,1)="V",OKTOBER!R96+OKTOBER!U96)</f>
        <v>0</v>
      </c>
      <c r="K97" s="239">
        <f>OKTOBER!Z96</f>
        <v>0</v>
      </c>
      <c r="L97" s="240">
        <f>OKTOBER!AB96</f>
        <v>0</v>
      </c>
    </row>
    <row r="98" spans="1:12" ht="12.75" customHeight="1" x14ac:dyDescent="0.2">
      <c r="A98" s="717"/>
      <c r="B98" s="160">
        <f>OKTOBER!R97</f>
        <v>0</v>
      </c>
      <c r="C98" s="124">
        <f>OKTOBER!S97</f>
        <v>0</v>
      </c>
      <c r="D98" s="176">
        <f>OKTOBER!T97</f>
        <v>0</v>
      </c>
      <c r="E98" s="120">
        <f>OKTOBER!U97</f>
        <v>0</v>
      </c>
      <c r="F98" s="123">
        <f>OKTOBER!V97</f>
        <v>0</v>
      </c>
      <c r="G98" s="123">
        <f>OKTOBER!W97</f>
        <v>0</v>
      </c>
      <c r="H98" s="125">
        <f>OKTOBER!X97</f>
        <v>0</v>
      </c>
      <c r="I98" s="126">
        <f>OKTOBER!Y97</f>
        <v>0</v>
      </c>
      <c r="J98" s="222" t="b">
        <f>IF(LEFT(OKTOBER!L97,1)="V",OKTOBER!R97+OKTOBER!U97)</f>
        <v>0</v>
      </c>
      <c r="K98" s="241">
        <f>OKTOBER!Z97</f>
        <v>0</v>
      </c>
      <c r="L98" s="242">
        <f>OKTOBER!AB97</f>
        <v>0</v>
      </c>
    </row>
    <row r="99" spans="1:12" ht="12.75" customHeight="1" x14ac:dyDescent="0.2">
      <c r="A99" s="717"/>
      <c r="B99" s="160">
        <f>OKTOBER!R98</f>
        <v>0</v>
      </c>
      <c r="C99" s="124">
        <f>OKTOBER!S98</f>
        <v>0</v>
      </c>
      <c r="D99" s="176">
        <f>OKTOBER!T98</f>
        <v>0</v>
      </c>
      <c r="E99" s="120">
        <f>OKTOBER!U98</f>
        <v>0</v>
      </c>
      <c r="F99" s="123">
        <f>OKTOBER!V98</f>
        <v>0</v>
      </c>
      <c r="G99" s="123">
        <f>OKTOBER!W98</f>
        <v>0</v>
      </c>
      <c r="H99" s="125">
        <f>OKTOBER!X98</f>
        <v>0</v>
      </c>
      <c r="I99" s="126">
        <f>OKTOBER!Y98</f>
        <v>0</v>
      </c>
      <c r="J99" s="222" t="b">
        <f>IF(LEFT(OKTOBER!L98,1)="V",OKTOBER!R98+OKTOBER!U98)</f>
        <v>0</v>
      </c>
      <c r="K99" s="241">
        <f>OKTOBER!Z98</f>
        <v>0</v>
      </c>
      <c r="L99" s="242">
        <f>OKTOBER!AB98</f>
        <v>0</v>
      </c>
    </row>
    <row r="100" spans="1:12" ht="12.75" customHeight="1" x14ac:dyDescent="0.2">
      <c r="A100" s="717"/>
      <c r="B100" s="160">
        <f>OKTOBER!R99</f>
        <v>0</v>
      </c>
      <c r="C100" s="124">
        <f>OKTOBER!S99</f>
        <v>0</v>
      </c>
      <c r="D100" s="176">
        <f>OKTOBER!T99</f>
        <v>0</v>
      </c>
      <c r="E100" s="120">
        <f>OKTOBER!U99</f>
        <v>0</v>
      </c>
      <c r="F100" s="123">
        <f>OKTOBER!V99</f>
        <v>0</v>
      </c>
      <c r="G100" s="123">
        <f>OKTOBER!W99</f>
        <v>0</v>
      </c>
      <c r="H100" s="125">
        <f>OKTOBER!X99</f>
        <v>0</v>
      </c>
      <c r="I100" s="126">
        <f>OKTOBER!Y99</f>
        <v>0</v>
      </c>
      <c r="J100" s="222" t="b">
        <f>IF(LEFT(OKTOBER!L99,1)="V",OKTOBER!R99+OKTOBER!U99)</f>
        <v>0</v>
      </c>
      <c r="K100" s="241">
        <f>OKTOBER!Z99</f>
        <v>0</v>
      </c>
      <c r="L100" s="242">
        <f>OKTOBER!AB99</f>
        <v>0</v>
      </c>
    </row>
    <row r="101" spans="1:12" ht="13.5" customHeight="1" thickBot="1" x14ac:dyDescent="0.25">
      <c r="A101" s="718"/>
      <c r="B101" s="161">
        <f>OKTOBER!R100</f>
        <v>0</v>
      </c>
      <c r="C101" s="131">
        <f>OKTOBER!S100</f>
        <v>0</v>
      </c>
      <c r="D101" s="178">
        <f>OKTOBER!T100</f>
        <v>0</v>
      </c>
      <c r="E101" s="127">
        <f>OKTOBER!U100</f>
        <v>0</v>
      </c>
      <c r="F101" s="130">
        <f>OKTOBER!V100</f>
        <v>0</v>
      </c>
      <c r="G101" s="130">
        <f>OKTOBER!W100</f>
        <v>0</v>
      </c>
      <c r="H101" s="132">
        <f>OKTOBER!X100</f>
        <v>0</v>
      </c>
      <c r="I101" s="133">
        <f>OKTOBER!Y100</f>
        <v>0</v>
      </c>
      <c r="J101" s="224" t="b">
        <f>IF(LEFT(OKTOBER!L100,1)="V",OKTOBER!R100+OKTOBER!U100)</f>
        <v>0</v>
      </c>
      <c r="K101" s="243">
        <f>OKTOBER!Z100</f>
        <v>0</v>
      </c>
      <c r="L101" s="244">
        <f>OKTOBER!AB100</f>
        <v>0</v>
      </c>
    </row>
    <row r="102" spans="1:12" ht="12.75" customHeight="1" x14ac:dyDescent="0.2">
      <c r="A102" s="716">
        <f>OKTOBER!B101</f>
        <v>43027</v>
      </c>
      <c r="B102" s="159">
        <f>OKTOBER!R101</f>
        <v>0</v>
      </c>
      <c r="C102" s="117">
        <f>OKTOBER!S101</f>
        <v>0</v>
      </c>
      <c r="D102" s="175">
        <f>OKTOBER!T101</f>
        <v>0</v>
      </c>
      <c r="E102" s="113">
        <f>OKTOBER!U101</f>
        <v>0</v>
      </c>
      <c r="F102" s="116">
        <f>OKTOBER!V101</f>
        <v>0</v>
      </c>
      <c r="G102" s="116">
        <f>OKTOBER!W101</f>
        <v>0</v>
      </c>
      <c r="H102" s="118">
        <f>OKTOBER!X101</f>
        <v>0</v>
      </c>
      <c r="I102" s="119">
        <f>OKTOBER!Y101</f>
        <v>0</v>
      </c>
      <c r="J102" s="221" t="b">
        <f>IF(LEFT(OKTOBER!L101,1)="V",OKTOBER!R101+OKTOBER!U101)</f>
        <v>0</v>
      </c>
      <c r="K102" s="239">
        <f>OKTOBER!Z101</f>
        <v>0</v>
      </c>
      <c r="L102" s="240">
        <f>OKTOBER!AB101</f>
        <v>0</v>
      </c>
    </row>
    <row r="103" spans="1:12" ht="12.75" customHeight="1" x14ac:dyDescent="0.2">
      <c r="A103" s="717"/>
      <c r="B103" s="160">
        <f>OKTOBER!R102</f>
        <v>0</v>
      </c>
      <c r="C103" s="124">
        <f>OKTOBER!S102</f>
        <v>0</v>
      </c>
      <c r="D103" s="176">
        <f>OKTOBER!T102</f>
        <v>0</v>
      </c>
      <c r="E103" s="120">
        <f>OKTOBER!U102</f>
        <v>0</v>
      </c>
      <c r="F103" s="123">
        <f>OKTOBER!V102</f>
        <v>0</v>
      </c>
      <c r="G103" s="123">
        <f>OKTOBER!W102</f>
        <v>0</v>
      </c>
      <c r="H103" s="125">
        <f>OKTOBER!X102</f>
        <v>0</v>
      </c>
      <c r="I103" s="126">
        <f>OKTOBER!Y102</f>
        <v>0</v>
      </c>
      <c r="J103" s="222" t="b">
        <f>IF(LEFT(OKTOBER!L102,1)="V",OKTOBER!R102+OKTOBER!U102)</f>
        <v>0</v>
      </c>
      <c r="K103" s="241">
        <f>OKTOBER!Z102</f>
        <v>0</v>
      </c>
      <c r="L103" s="242">
        <f>OKTOBER!AB102</f>
        <v>0</v>
      </c>
    </row>
    <row r="104" spans="1:12" ht="12.75" customHeight="1" x14ac:dyDescent="0.2">
      <c r="A104" s="717"/>
      <c r="B104" s="160">
        <f>OKTOBER!R103</f>
        <v>0</v>
      </c>
      <c r="C104" s="124">
        <f>OKTOBER!S103</f>
        <v>0</v>
      </c>
      <c r="D104" s="176">
        <f>OKTOBER!T103</f>
        <v>0</v>
      </c>
      <c r="E104" s="120">
        <f>OKTOBER!U103</f>
        <v>0</v>
      </c>
      <c r="F104" s="123">
        <f>OKTOBER!V103</f>
        <v>0</v>
      </c>
      <c r="G104" s="123">
        <f>OKTOBER!W103</f>
        <v>0</v>
      </c>
      <c r="H104" s="125">
        <f>OKTOBER!X103</f>
        <v>0</v>
      </c>
      <c r="I104" s="126">
        <f>OKTOBER!Y103</f>
        <v>0</v>
      </c>
      <c r="J104" s="222" t="b">
        <f>IF(LEFT(OKTOBER!L103,1)="V",OKTOBER!R103+OKTOBER!U103)</f>
        <v>0</v>
      </c>
      <c r="K104" s="241">
        <f>OKTOBER!Z103</f>
        <v>0</v>
      </c>
      <c r="L104" s="242">
        <f>OKTOBER!AB103</f>
        <v>0</v>
      </c>
    </row>
    <row r="105" spans="1:12" ht="12.75" customHeight="1" x14ac:dyDescent="0.2">
      <c r="A105" s="717"/>
      <c r="B105" s="160">
        <f>OKTOBER!R104</f>
        <v>0</v>
      </c>
      <c r="C105" s="124">
        <f>OKTOBER!S104</f>
        <v>0</v>
      </c>
      <c r="D105" s="176">
        <f>OKTOBER!T104</f>
        <v>0</v>
      </c>
      <c r="E105" s="120">
        <f>OKTOBER!U104</f>
        <v>0</v>
      </c>
      <c r="F105" s="123">
        <f>OKTOBER!V104</f>
        <v>0</v>
      </c>
      <c r="G105" s="123">
        <f>OKTOBER!W104</f>
        <v>0</v>
      </c>
      <c r="H105" s="125">
        <f>OKTOBER!X104</f>
        <v>0</v>
      </c>
      <c r="I105" s="126">
        <f>OKTOBER!Y104</f>
        <v>0</v>
      </c>
      <c r="J105" s="222" t="b">
        <f>IF(LEFT(OKTOBER!L104,1)="V",OKTOBER!R104+OKTOBER!U104)</f>
        <v>0</v>
      </c>
      <c r="K105" s="241">
        <f>OKTOBER!Z104</f>
        <v>0</v>
      </c>
      <c r="L105" s="242">
        <f>OKTOBER!AB104</f>
        <v>0</v>
      </c>
    </row>
    <row r="106" spans="1:12" ht="13.5" customHeight="1" thickBot="1" x14ac:dyDescent="0.25">
      <c r="A106" s="718"/>
      <c r="B106" s="161">
        <f>OKTOBER!R105</f>
        <v>0</v>
      </c>
      <c r="C106" s="131">
        <f>OKTOBER!S105</f>
        <v>0</v>
      </c>
      <c r="D106" s="178">
        <f>OKTOBER!T105</f>
        <v>0</v>
      </c>
      <c r="E106" s="127">
        <f>OKTOBER!U105</f>
        <v>0</v>
      </c>
      <c r="F106" s="130">
        <f>OKTOBER!V105</f>
        <v>0</v>
      </c>
      <c r="G106" s="130">
        <f>OKTOBER!W105</f>
        <v>0</v>
      </c>
      <c r="H106" s="132">
        <f>OKTOBER!X105</f>
        <v>0</v>
      </c>
      <c r="I106" s="133">
        <f>OKTOBER!Y105</f>
        <v>0</v>
      </c>
      <c r="J106" s="224" t="b">
        <f>IF(LEFT(OKTOBER!L105,1)="V",OKTOBER!R105+OKTOBER!U105)</f>
        <v>0</v>
      </c>
      <c r="K106" s="243">
        <f>OKTOBER!Z105</f>
        <v>0</v>
      </c>
      <c r="L106" s="244">
        <f>OKTOBER!AB105</f>
        <v>0</v>
      </c>
    </row>
    <row r="107" spans="1:12" ht="12.75" customHeight="1" x14ac:dyDescent="0.2">
      <c r="A107" s="716">
        <f>OKTOBER!B106</f>
        <v>43028</v>
      </c>
      <c r="B107" s="159">
        <f>OKTOBER!R106</f>
        <v>0</v>
      </c>
      <c r="C107" s="117">
        <f>OKTOBER!S106</f>
        <v>0</v>
      </c>
      <c r="D107" s="175">
        <f>OKTOBER!T106</f>
        <v>0</v>
      </c>
      <c r="E107" s="113">
        <f>OKTOBER!U106</f>
        <v>0</v>
      </c>
      <c r="F107" s="116">
        <f>OKTOBER!V106</f>
        <v>0</v>
      </c>
      <c r="G107" s="116">
        <f>OKTOBER!W106</f>
        <v>0</v>
      </c>
      <c r="H107" s="118">
        <f>OKTOBER!X106</f>
        <v>0</v>
      </c>
      <c r="I107" s="119">
        <f>OKTOBER!Y106</f>
        <v>0</v>
      </c>
      <c r="J107" s="225" t="b">
        <f>IF(LEFT(OKTOBER!L106,1)="V",OKTOBER!R106+OKTOBER!U106)</f>
        <v>0</v>
      </c>
      <c r="K107" s="247">
        <f>OKTOBER!Z106</f>
        <v>0</v>
      </c>
      <c r="L107" s="248">
        <f>OKTOBER!AB106</f>
        <v>0</v>
      </c>
    </row>
    <row r="108" spans="1:12" ht="12.75" customHeight="1" x14ac:dyDescent="0.2">
      <c r="A108" s="717"/>
      <c r="B108" s="160">
        <f>OKTOBER!R107</f>
        <v>0</v>
      </c>
      <c r="C108" s="124">
        <f>OKTOBER!S107</f>
        <v>0</v>
      </c>
      <c r="D108" s="176">
        <f>OKTOBER!T107</f>
        <v>0</v>
      </c>
      <c r="E108" s="120">
        <f>OKTOBER!U107</f>
        <v>0</v>
      </c>
      <c r="F108" s="123">
        <f>OKTOBER!V107</f>
        <v>0</v>
      </c>
      <c r="G108" s="123">
        <f>OKTOBER!W107</f>
        <v>0</v>
      </c>
      <c r="H108" s="125">
        <f>OKTOBER!X107</f>
        <v>0</v>
      </c>
      <c r="I108" s="126">
        <f>OKTOBER!Y107</f>
        <v>0</v>
      </c>
      <c r="J108" s="222" t="b">
        <f>IF(LEFT(OKTOBER!L107,1)="V",OKTOBER!R107+OKTOBER!U107)</f>
        <v>0</v>
      </c>
      <c r="K108" s="241">
        <f>OKTOBER!Z107</f>
        <v>0</v>
      </c>
      <c r="L108" s="242">
        <f>OKTOBER!AB107</f>
        <v>0</v>
      </c>
    </row>
    <row r="109" spans="1:12" ht="12.75" customHeight="1" x14ac:dyDescent="0.2">
      <c r="A109" s="717"/>
      <c r="B109" s="160">
        <f>OKTOBER!R108</f>
        <v>0</v>
      </c>
      <c r="C109" s="124">
        <f>OKTOBER!S108</f>
        <v>0</v>
      </c>
      <c r="D109" s="176">
        <f>OKTOBER!T108</f>
        <v>0</v>
      </c>
      <c r="E109" s="120">
        <f>OKTOBER!U108</f>
        <v>0</v>
      </c>
      <c r="F109" s="123">
        <f>OKTOBER!V108</f>
        <v>0</v>
      </c>
      <c r="G109" s="123">
        <f>OKTOBER!W108</f>
        <v>0</v>
      </c>
      <c r="H109" s="125">
        <f>OKTOBER!X108</f>
        <v>0</v>
      </c>
      <c r="I109" s="126">
        <f>OKTOBER!Y108</f>
        <v>0</v>
      </c>
      <c r="J109" s="222" t="b">
        <f>IF(LEFT(OKTOBER!L108,1)="V",OKTOBER!R108+OKTOBER!U108)</f>
        <v>0</v>
      </c>
      <c r="K109" s="241">
        <f>OKTOBER!Z108</f>
        <v>0</v>
      </c>
      <c r="L109" s="242">
        <f>OKTOBER!AB108</f>
        <v>0</v>
      </c>
    </row>
    <row r="110" spans="1:12" ht="12.75" customHeight="1" x14ac:dyDescent="0.2">
      <c r="A110" s="717"/>
      <c r="B110" s="160">
        <f>OKTOBER!R109</f>
        <v>0</v>
      </c>
      <c r="C110" s="124">
        <f>OKTOBER!S109</f>
        <v>0</v>
      </c>
      <c r="D110" s="176">
        <f>OKTOBER!T109</f>
        <v>0</v>
      </c>
      <c r="E110" s="120">
        <f>OKTOBER!U109</f>
        <v>0</v>
      </c>
      <c r="F110" s="123">
        <f>OKTOBER!V109</f>
        <v>0</v>
      </c>
      <c r="G110" s="123">
        <f>OKTOBER!W109</f>
        <v>0</v>
      </c>
      <c r="H110" s="125">
        <f>OKTOBER!X109</f>
        <v>0</v>
      </c>
      <c r="I110" s="126">
        <f>OKTOBER!Y109</f>
        <v>0</v>
      </c>
      <c r="J110" s="222" t="b">
        <f>IF(LEFT(OKTOBER!L109,1)="V",OKTOBER!R109+OKTOBER!U109)</f>
        <v>0</v>
      </c>
      <c r="K110" s="241">
        <f>OKTOBER!Z109</f>
        <v>0</v>
      </c>
      <c r="L110" s="242">
        <f>OKTOBER!AB109</f>
        <v>0</v>
      </c>
    </row>
    <row r="111" spans="1:12" ht="13.5" customHeight="1" thickBot="1" x14ac:dyDescent="0.25">
      <c r="A111" s="718"/>
      <c r="B111" s="161">
        <f>OKTOBER!R110</f>
        <v>0</v>
      </c>
      <c r="C111" s="131">
        <f>OKTOBER!S110</f>
        <v>0</v>
      </c>
      <c r="D111" s="178">
        <f>OKTOBER!T110</f>
        <v>0</v>
      </c>
      <c r="E111" s="127">
        <f>OKTOBER!U110</f>
        <v>0</v>
      </c>
      <c r="F111" s="130">
        <f>OKTOBER!V110</f>
        <v>0</v>
      </c>
      <c r="G111" s="130">
        <f>OKTOBER!W110</f>
        <v>0</v>
      </c>
      <c r="H111" s="132">
        <f>OKTOBER!X110</f>
        <v>0</v>
      </c>
      <c r="I111" s="133">
        <f>OKTOBER!Y110</f>
        <v>0</v>
      </c>
      <c r="J111" s="223" t="b">
        <f>IF(LEFT(OKTOBER!L110,1)="V",OKTOBER!R110+OKTOBER!U110)</f>
        <v>0</v>
      </c>
      <c r="K111" s="245">
        <f>OKTOBER!Z110</f>
        <v>0</v>
      </c>
      <c r="L111" s="246">
        <f>OKTOBER!AB110</f>
        <v>0</v>
      </c>
    </row>
    <row r="112" spans="1:12" ht="12.75" customHeight="1" x14ac:dyDescent="0.2">
      <c r="A112" s="716">
        <f>OKTOBER!B111</f>
        <v>43029</v>
      </c>
      <c r="B112" s="159">
        <f>OKTOBER!R111</f>
        <v>0</v>
      </c>
      <c r="C112" s="117">
        <f>OKTOBER!S111</f>
        <v>0</v>
      </c>
      <c r="D112" s="175">
        <f>OKTOBER!T111</f>
        <v>0</v>
      </c>
      <c r="E112" s="113">
        <f>OKTOBER!U111</f>
        <v>0</v>
      </c>
      <c r="F112" s="116">
        <f>OKTOBER!V111</f>
        <v>0</v>
      </c>
      <c r="G112" s="116">
        <f>OKTOBER!W111</f>
        <v>0</v>
      </c>
      <c r="H112" s="118">
        <f>OKTOBER!X111</f>
        <v>0</v>
      </c>
      <c r="I112" s="119">
        <f>OKTOBER!Y111</f>
        <v>0</v>
      </c>
      <c r="J112" s="221" t="b">
        <f>IF(LEFT(OKTOBER!L111,1)="V",OKTOBER!R111+OKTOBER!U111)</f>
        <v>0</v>
      </c>
      <c r="K112" s="239">
        <f>OKTOBER!Z111</f>
        <v>0</v>
      </c>
      <c r="L112" s="240">
        <f>OKTOBER!AB111</f>
        <v>0</v>
      </c>
    </row>
    <row r="113" spans="1:12" ht="12.75" customHeight="1" x14ac:dyDescent="0.2">
      <c r="A113" s="717"/>
      <c r="B113" s="160">
        <f>OKTOBER!R112</f>
        <v>0</v>
      </c>
      <c r="C113" s="124">
        <f>OKTOBER!S112</f>
        <v>0</v>
      </c>
      <c r="D113" s="176">
        <f>OKTOBER!T112</f>
        <v>0</v>
      </c>
      <c r="E113" s="120">
        <f>OKTOBER!U112</f>
        <v>0</v>
      </c>
      <c r="F113" s="123">
        <f>OKTOBER!V112</f>
        <v>0</v>
      </c>
      <c r="G113" s="123">
        <f>OKTOBER!W112</f>
        <v>0</v>
      </c>
      <c r="H113" s="125">
        <f>OKTOBER!X112</f>
        <v>0</v>
      </c>
      <c r="I113" s="126">
        <f>OKTOBER!Y112</f>
        <v>0</v>
      </c>
      <c r="J113" s="222" t="b">
        <f>IF(LEFT(OKTOBER!L112,1)="V",OKTOBER!R112+OKTOBER!U112)</f>
        <v>0</v>
      </c>
      <c r="K113" s="241">
        <f>OKTOBER!Z112</f>
        <v>0</v>
      </c>
      <c r="L113" s="242">
        <f>OKTOBER!AB112</f>
        <v>0</v>
      </c>
    </row>
    <row r="114" spans="1:12" ht="12.75" customHeight="1" x14ac:dyDescent="0.2">
      <c r="A114" s="717"/>
      <c r="B114" s="160">
        <f>OKTOBER!R113</f>
        <v>0</v>
      </c>
      <c r="C114" s="124">
        <f>OKTOBER!S113</f>
        <v>0</v>
      </c>
      <c r="D114" s="176">
        <f>OKTOBER!T113</f>
        <v>0</v>
      </c>
      <c r="E114" s="120">
        <f>OKTOBER!U113</f>
        <v>0</v>
      </c>
      <c r="F114" s="123">
        <f>OKTOBER!V113</f>
        <v>0</v>
      </c>
      <c r="G114" s="123">
        <f>OKTOBER!W113</f>
        <v>0</v>
      </c>
      <c r="H114" s="125">
        <f>OKTOBER!X113</f>
        <v>0</v>
      </c>
      <c r="I114" s="126">
        <f>OKTOBER!Y113</f>
        <v>0</v>
      </c>
      <c r="J114" s="222" t="b">
        <f>IF(LEFT(OKTOBER!L113,1)="V",OKTOBER!R113+OKTOBER!U113)</f>
        <v>0</v>
      </c>
      <c r="K114" s="241">
        <f>OKTOBER!Z113</f>
        <v>0</v>
      </c>
      <c r="L114" s="242">
        <f>OKTOBER!AB113</f>
        <v>0</v>
      </c>
    </row>
    <row r="115" spans="1:12" ht="12.75" customHeight="1" x14ac:dyDescent="0.2">
      <c r="A115" s="717"/>
      <c r="B115" s="160">
        <f>OKTOBER!R114</f>
        <v>0</v>
      </c>
      <c r="C115" s="124">
        <f>OKTOBER!S114</f>
        <v>0</v>
      </c>
      <c r="D115" s="176">
        <f>OKTOBER!T114</f>
        <v>0</v>
      </c>
      <c r="E115" s="120">
        <f>OKTOBER!U114</f>
        <v>0</v>
      </c>
      <c r="F115" s="123">
        <f>OKTOBER!V114</f>
        <v>0</v>
      </c>
      <c r="G115" s="123">
        <f>OKTOBER!W114</f>
        <v>0</v>
      </c>
      <c r="H115" s="125">
        <f>OKTOBER!X114</f>
        <v>0</v>
      </c>
      <c r="I115" s="126">
        <f>OKTOBER!Y114</f>
        <v>0</v>
      </c>
      <c r="J115" s="222" t="b">
        <f>IF(LEFT(OKTOBER!L114,1)="V",OKTOBER!R114+OKTOBER!U114)</f>
        <v>0</v>
      </c>
      <c r="K115" s="241">
        <f>OKTOBER!Z114</f>
        <v>0</v>
      </c>
      <c r="L115" s="242">
        <f>OKTOBER!AB114</f>
        <v>0</v>
      </c>
    </row>
    <row r="116" spans="1:12" ht="13.5" customHeight="1" thickBot="1" x14ac:dyDescent="0.25">
      <c r="A116" s="718"/>
      <c r="B116" s="161">
        <f>OKTOBER!R115</f>
        <v>0</v>
      </c>
      <c r="C116" s="131">
        <f>OKTOBER!S115</f>
        <v>0</v>
      </c>
      <c r="D116" s="178">
        <f>OKTOBER!T115</f>
        <v>0</v>
      </c>
      <c r="E116" s="127">
        <f>OKTOBER!U115</f>
        <v>0</v>
      </c>
      <c r="F116" s="130">
        <f>OKTOBER!V115</f>
        <v>0</v>
      </c>
      <c r="G116" s="130">
        <f>OKTOBER!W115</f>
        <v>0</v>
      </c>
      <c r="H116" s="132">
        <f>OKTOBER!X115</f>
        <v>0</v>
      </c>
      <c r="I116" s="133">
        <f>OKTOBER!Y115</f>
        <v>0</v>
      </c>
      <c r="J116" s="224" t="b">
        <f>IF(LEFT(OKTOBER!L115,1)="V",OKTOBER!R115+OKTOBER!U115)</f>
        <v>0</v>
      </c>
      <c r="K116" s="243">
        <f>OKTOBER!Z115</f>
        <v>0</v>
      </c>
      <c r="L116" s="244">
        <f>OKTOBER!AB115</f>
        <v>0</v>
      </c>
    </row>
    <row r="117" spans="1:12" ht="12.75" customHeight="1" x14ac:dyDescent="0.2">
      <c r="A117" s="716">
        <f>OKTOBER!B116</f>
        <v>43030</v>
      </c>
      <c r="B117" s="159">
        <f>OKTOBER!R116</f>
        <v>0</v>
      </c>
      <c r="C117" s="117">
        <f>OKTOBER!S116</f>
        <v>0</v>
      </c>
      <c r="D117" s="175">
        <f>OKTOBER!T116</f>
        <v>0</v>
      </c>
      <c r="E117" s="113">
        <f>OKTOBER!U116</f>
        <v>0</v>
      </c>
      <c r="F117" s="116">
        <f>OKTOBER!V116</f>
        <v>0</v>
      </c>
      <c r="G117" s="116">
        <f>OKTOBER!W116</f>
        <v>0</v>
      </c>
      <c r="H117" s="118">
        <f>OKTOBER!X116</f>
        <v>0</v>
      </c>
      <c r="I117" s="119">
        <f>OKTOBER!Y116</f>
        <v>0</v>
      </c>
      <c r="J117" s="225" t="b">
        <f>IF(LEFT(OKTOBER!L116,1)="V",OKTOBER!R116+OKTOBER!U116)</f>
        <v>0</v>
      </c>
      <c r="K117" s="247">
        <f>OKTOBER!Z116</f>
        <v>0</v>
      </c>
      <c r="L117" s="248">
        <f>OKTOBER!AB116</f>
        <v>0</v>
      </c>
    </row>
    <row r="118" spans="1:12" ht="12.75" customHeight="1" x14ac:dyDescent="0.2">
      <c r="A118" s="717"/>
      <c r="B118" s="160">
        <f>OKTOBER!R117</f>
        <v>0</v>
      </c>
      <c r="C118" s="124">
        <f>OKTOBER!S117</f>
        <v>0</v>
      </c>
      <c r="D118" s="176">
        <f>OKTOBER!T117</f>
        <v>0</v>
      </c>
      <c r="E118" s="120">
        <f>OKTOBER!U117</f>
        <v>0</v>
      </c>
      <c r="F118" s="123">
        <f>OKTOBER!V117</f>
        <v>0</v>
      </c>
      <c r="G118" s="123">
        <f>OKTOBER!W117</f>
        <v>0</v>
      </c>
      <c r="H118" s="125">
        <f>OKTOBER!X117</f>
        <v>0</v>
      </c>
      <c r="I118" s="126">
        <f>OKTOBER!Y117</f>
        <v>0</v>
      </c>
      <c r="J118" s="222" t="b">
        <f>IF(LEFT(OKTOBER!L117,1)="V",OKTOBER!R117+OKTOBER!U117)</f>
        <v>0</v>
      </c>
      <c r="K118" s="241">
        <f>OKTOBER!Z117</f>
        <v>0</v>
      </c>
      <c r="L118" s="242">
        <f>OKTOBER!AB117</f>
        <v>0</v>
      </c>
    </row>
    <row r="119" spans="1:12" ht="12.75" customHeight="1" x14ac:dyDescent="0.2">
      <c r="A119" s="717"/>
      <c r="B119" s="160">
        <f>OKTOBER!R118</f>
        <v>0</v>
      </c>
      <c r="C119" s="124">
        <f>OKTOBER!S118</f>
        <v>0</v>
      </c>
      <c r="D119" s="176">
        <f>OKTOBER!T118</f>
        <v>0</v>
      </c>
      <c r="E119" s="120">
        <f>OKTOBER!U118</f>
        <v>0</v>
      </c>
      <c r="F119" s="123">
        <f>OKTOBER!V118</f>
        <v>0</v>
      </c>
      <c r="G119" s="123">
        <f>OKTOBER!W118</f>
        <v>0</v>
      </c>
      <c r="H119" s="125">
        <f>OKTOBER!X118</f>
        <v>0</v>
      </c>
      <c r="I119" s="126">
        <f>OKTOBER!Y118</f>
        <v>0</v>
      </c>
      <c r="J119" s="222" t="b">
        <f>IF(LEFT(OKTOBER!L118,1)="V",OKTOBER!R118+OKTOBER!U118)</f>
        <v>0</v>
      </c>
      <c r="K119" s="241">
        <f>OKTOBER!Z118</f>
        <v>0</v>
      </c>
      <c r="L119" s="242">
        <f>OKTOBER!AB118</f>
        <v>0</v>
      </c>
    </row>
    <row r="120" spans="1:12" ht="12.75" customHeight="1" x14ac:dyDescent="0.2">
      <c r="A120" s="717"/>
      <c r="B120" s="160">
        <f>OKTOBER!R119</f>
        <v>0</v>
      </c>
      <c r="C120" s="124">
        <f>OKTOBER!S119</f>
        <v>0</v>
      </c>
      <c r="D120" s="176">
        <f>OKTOBER!T119</f>
        <v>0</v>
      </c>
      <c r="E120" s="120">
        <f>OKTOBER!U119</f>
        <v>0</v>
      </c>
      <c r="F120" s="123">
        <f>OKTOBER!V119</f>
        <v>0</v>
      </c>
      <c r="G120" s="123">
        <f>OKTOBER!W119</f>
        <v>0</v>
      </c>
      <c r="H120" s="125">
        <f>OKTOBER!X119</f>
        <v>0</v>
      </c>
      <c r="I120" s="126">
        <f>OKTOBER!Y119</f>
        <v>0</v>
      </c>
      <c r="J120" s="222" t="b">
        <f>IF(LEFT(OKTOBER!L119,1)="V",OKTOBER!R119+OKTOBER!U119)</f>
        <v>0</v>
      </c>
      <c r="K120" s="241">
        <f>OKTOBER!Z119</f>
        <v>0</v>
      </c>
      <c r="L120" s="242">
        <f>OKTOBER!AB119</f>
        <v>0</v>
      </c>
    </row>
    <row r="121" spans="1:12" ht="13.5" customHeight="1" thickBot="1" x14ac:dyDescent="0.25">
      <c r="A121" s="718"/>
      <c r="B121" s="161">
        <f>OKTOBER!R120</f>
        <v>0</v>
      </c>
      <c r="C121" s="131">
        <f>OKTOBER!S120</f>
        <v>0</v>
      </c>
      <c r="D121" s="178">
        <f>OKTOBER!T120</f>
        <v>0</v>
      </c>
      <c r="E121" s="127">
        <f>OKTOBER!U120</f>
        <v>0</v>
      </c>
      <c r="F121" s="130">
        <f>OKTOBER!V120</f>
        <v>0</v>
      </c>
      <c r="G121" s="130">
        <f>OKTOBER!W120</f>
        <v>0</v>
      </c>
      <c r="H121" s="132">
        <f>OKTOBER!X120</f>
        <v>0</v>
      </c>
      <c r="I121" s="133">
        <f>OKTOBER!Y120</f>
        <v>0</v>
      </c>
      <c r="J121" s="223" t="b">
        <f>IF(LEFT(OKTOBER!L120,1)="V",OKTOBER!R120+OKTOBER!U120)</f>
        <v>0</v>
      </c>
      <c r="K121" s="245">
        <f>OKTOBER!Z120</f>
        <v>0</v>
      </c>
      <c r="L121" s="246">
        <f>OKTOBER!AB120</f>
        <v>0</v>
      </c>
    </row>
    <row r="122" spans="1:12" ht="12.75" customHeight="1" x14ac:dyDescent="0.2">
      <c r="A122" s="716">
        <f>OKTOBER!B121</f>
        <v>43031</v>
      </c>
      <c r="B122" s="159">
        <f>OKTOBER!R121</f>
        <v>0</v>
      </c>
      <c r="C122" s="117">
        <f>OKTOBER!S121</f>
        <v>0</v>
      </c>
      <c r="D122" s="175">
        <f>OKTOBER!T121</f>
        <v>0</v>
      </c>
      <c r="E122" s="113">
        <f>OKTOBER!U121</f>
        <v>0</v>
      </c>
      <c r="F122" s="116">
        <f>OKTOBER!V121</f>
        <v>0</v>
      </c>
      <c r="G122" s="116">
        <f>OKTOBER!W121</f>
        <v>0</v>
      </c>
      <c r="H122" s="118">
        <f>OKTOBER!X121</f>
        <v>0</v>
      </c>
      <c r="I122" s="119">
        <f>OKTOBER!Y121</f>
        <v>0</v>
      </c>
      <c r="J122" s="221" t="b">
        <f>IF(LEFT(OKTOBER!L121,1)="V",OKTOBER!R121+OKTOBER!U121)</f>
        <v>0</v>
      </c>
      <c r="K122" s="239">
        <f>OKTOBER!Z121</f>
        <v>0</v>
      </c>
      <c r="L122" s="240">
        <f>OKTOBER!AB121</f>
        <v>0</v>
      </c>
    </row>
    <row r="123" spans="1:12" ht="12.75" customHeight="1" x14ac:dyDescent="0.2">
      <c r="A123" s="717"/>
      <c r="B123" s="160">
        <f>OKTOBER!R122</f>
        <v>0</v>
      </c>
      <c r="C123" s="124">
        <f>OKTOBER!S122</f>
        <v>0</v>
      </c>
      <c r="D123" s="176">
        <f>OKTOBER!T122</f>
        <v>0</v>
      </c>
      <c r="E123" s="120">
        <f>OKTOBER!U122</f>
        <v>0</v>
      </c>
      <c r="F123" s="123">
        <f>OKTOBER!V122</f>
        <v>0</v>
      </c>
      <c r="G123" s="123">
        <f>OKTOBER!W122</f>
        <v>0</v>
      </c>
      <c r="H123" s="125">
        <f>OKTOBER!X122</f>
        <v>0</v>
      </c>
      <c r="I123" s="126">
        <f>OKTOBER!Y122</f>
        <v>0</v>
      </c>
      <c r="J123" s="222" t="b">
        <f>IF(LEFT(OKTOBER!L122,1)="V",OKTOBER!R122+OKTOBER!U122)</f>
        <v>0</v>
      </c>
      <c r="K123" s="241">
        <f>OKTOBER!Z122</f>
        <v>0</v>
      </c>
      <c r="L123" s="242">
        <f>OKTOBER!AB122</f>
        <v>0</v>
      </c>
    </row>
    <row r="124" spans="1:12" ht="12.75" customHeight="1" x14ac:dyDescent="0.2">
      <c r="A124" s="717"/>
      <c r="B124" s="160">
        <f>OKTOBER!R123</f>
        <v>0</v>
      </c>
      <c r="C124" s="124">
        <f>OKTOBER!S123</f>
        <v>0</v>
      </c>
      <c r="D124" s="176">
        <f>OKTOBER!T123</f>
        <v>0</v>
      </c>
      <c r="E124" s="120">
        <f>OKTOBER!U123</f>
        <v>0</v>
      </c>
      <c r="F124" s="123">
        <f>OKTOBER!V123</f>
        <v>0</v>
      </c>
      <c r="G124" s="123">
        <f>OKTOBER!W123</f>
        <v>0</v>
      </c>
      <c r="H124" s="125">
        <f>OKTOBER!X123</f>
        <v>0</v>
      </c>
      <c r="I124" s="126">
        <f>OKTOBER!Y123</f>
        <v>0</v>
      </c>
      <c r="J124" s="222" t="b">
        <f>IF(LEFT(OKTOBER!L123,1)="V",OKTOBER!R123+OKTOBER!U123)</f>
        <v>0</v>
      </c>
      <c r="K124" s="241">
        <f>OKTOBER!Z123</f>
        <v>0</v>
      </c>
      <c r="L124" s="242">
        <f>OKTOBER!AB123</f>
        <v>0</v>
      </c>
    </row>
    <row r="125" spans="1:12" ht="12.75" customHeight="1" x14ac:dyDescent="0.2">
      <c r="A125" s="717"/>
      <c r="B125" s="160">
        <f>OKTOBER!R124</f>
        <v>0</v>
      </c>
      <c r="C125" s="124">
        <f>OKTOBER!S124</f>
        <v>0</v>
      </c>
      <c r="D125" s="176">
        <f>OKTOBER!T124</f>
        <v>0</v>
      </c>
      <c r="E125" s="120">
        <f>OKTOBER!U124</f>
        <v>0</v>
      </c>
      <c r="F125" s="123">
        <f>OKTOBER!V124</f>
        <v>0</v>
      </c>
      <c r="G125" s="123">
        <f>OKTOBER!W124</f>
        <v>0</v>
      </c>
      <c r="H125" s="125">
        <f>OKTOBER!X124</f>
        <v>0</v>
      </c>
      <c r="I125" s="126">
        <f>OKTOBER!Y124</f>
        <v>0</v>
      </c>
      <c r="J125" s="222" t="b">
        <f>IF(LEFT(OKTOBER!L124,1)="V",OKTOBER!R124+OKTOBER!U124)</f>
        <v>0</v>
      </c>
      <c r="K125" s="241">
        <f>OKTOBER!Z124</f>
        <v>0</v>
      </c>
      <c r="L125" s="242">
        <f>OKTOBER!AB124</f>
        <v>0</v>
      </c>
    </row>
    <row r="126" spans="1:12" ht="13.5" customHeight="1" thickBot="1" x14ac:dyDescent="0.25">
      <c r="A126" s="718"/>
      <c r="B126" s="161">
        <f>OKTOBER!R125</f>
        <v>0</v>
      </c>
      <c r="C126" s="131">
        <f>OKTOBER!S125</f>
        <v>0</v>
      </c>
      <c r="D126" s="178">
        <f>OKTOBER!T125</f>
        <v>0</v>
      </c>
      <c r="E126" s="127">
        <f>OKTOBER!U125</f>
        <v>0</v>
      </c>
      <c r="F126" s="130">
        <f>OKTOBER!V125</f>
        <v>0</v>
      </c>
      <c r="G126" s="130">
        <f>OKTOBER!W125</f>
        <v>0</v>
      </c>
      <c r="H126" s="132">
        <f>OKTOBER!X125</f>
        <v>0</v>
      </c>
      <c r="I126" s="133">
        <f>OKTOBER!Y125</f>
        <v>0</v>
      </c>
      <c r="J126" s="224" t="b">
        <f>IF(LEFT(OKTOBER!L125,1)="V",OKTOBER!R125+OKTOBER!U125)</f>
        <v>0</v>
      </c>
      <c r="K126" s="243">
        <f>OKTOBER!Z125</f>
        <v>0</v>
      </c>
      <c r="L126" s="244">
        <f>OKTOBER!AB125</f>
        <v>0</v>
      </c>
    </row>
    <row r="127" spans="1:12" ht="12.75" customHeight="1" x14ac:dyDescent="0.2">
      <c r="A127" s="716">
        <f>OKTOBER!B126</f>
        <v>43032</v>
      </c>
      <c r="B127" s="159">
        <f>OKTOBER!R126</f>
        <v>0</v>
      </c>
      <c r="C127" s="117">
        <f>OKTOBER!S126</f>
        <v>0</v>
      </c>
      <c r="D127" s="175">
        <f>OKTOBER!T126</f>
        <v>0</v>
      </c>
      <c r="E127" s="113">
        <f>OKTOBER!U126</f>
        <v>0</v>
      </c>
      <c r="F127" s="116">
        <f>OKTOBER!V126</f>
        <v>0</v>
      </c>
      <c r="G127" s="116">
        <f>OKTOBER!W126</f>
        <v>0</v>
      </c>
      <c r="H127" s="118">
        <f>OKTOBER!X126</f>
        <v>0</v>
      </c>
      <c r="I127" s="119">
        <f>OKTOBER!Y126</f>
        <v>0</v>
      </c>
      <c r="J127" s="225" t="b">
        <f>IF(LEFT(OKTOBER!L126,1)="V",OKTOBER!R126+OKTOBER!U126)</f>
        <v>0</v>
      </c>
      <c r="K127" s="247">
        <f>OKTOBER!Z126</f>
        <v>0</v>
      </c>
      <c r="L127" s="248">
        <f>OKTOBER!AB126</f>
        <v>0</v>
      </c>
    </row>
    <row r="128" spans="1:12" ht="12.75" customHeight="1" x14ac:dyDescent="0.2">
      <c r="A128" s="717"/>
      <c r="B128" s="160">
        <f>OKTOBER!R127</f>
        <v>0</v>
      </c>
      <c r="C128" s="124">
        <f>OKTOBER!S127</f>
        <v>0</v>
      </c>
      <c r="D128" s="176">
        <f>OKTOBER!T127</f>
        <v>0</v>
      </c>
      <c r="E128" s="120">
        <f>OKTOBER!U127</f>
        <v>0</v>
      </c>
      <c r="F128" s="123">
        <f>OKTOBER!V127</f>
        <v>0</v>
      </c>
      <c r="G128" s="123">
        <f>OKTOBER!W127</f>
        <v>0</v>
      </c>
      <c r="H128" s="125">
        <f>OKTOBER!X127</f>
        <v>0</v>
      </c>
      <c r="I128" s="126">
        <f>OKTOBER!Y127</f>
        <v>0</v>
      </c>
      <c r="J128" s="222" t="b">
        <f>IF(LEFT(OKTOBER!L127,1)="V",OKTOBER!R127+OKTOBER!U127)</f>
        <v>0</v>
      </c>
      <c r="K128" s="241">
        <f>OKTOBER!Z127</f>
        <v>0</v>
      </c>
      <c r="L128" s="242">
        <f>OKTOBER!AB127</f>
        <v>0</v>
      </c>
    </row>
    <row r="129" spans="1:12" ht="12.75" customHeight="1" x14ac:dyDescent="0.2">
      <c r="A129" s="717"/>
      <c r="B129" s="160">
        <f>OKTOBER!R128</f>
        <v>0</v>
      </c>
      <c r="C129" s="124">
        <f>OKTOBER!S128</f>
        <v>0</v>
      </c>
      <c r="D129" s="176">
        <f>OKTOBER!T128</f>
        <v>0</v>
      </c>
      <c r="E129" s="120">
        <f>OKTOBER!U128</f>
        <v>0</v>
      </c>
      <c r="F129" s="123">
        <f>OKTOBER!V128</f>
        <v>0</v>
      </c>
      <c r="G129" s="123">
        <f>OKTOBER!W128</f>
        <v>0</v>
      </c>
      <c r="H129" s="125">
        <f>OKTOBER!X128</f>
        <v>0</v>
      </c>
      <c r="I129" s="126">
        <f>OKTOBER!Y128</f>
        <v>0</v>
      </c>
      <c r="J129" s="222" t="b">
        <f>IF(LEFT(OKTOBER!L128,1)="V",OKTOBER!R128+OKTOBER!U128)</f>
        <v>0</v>
      </c>
      <c r="K129" s="241">
        <f>OKTOBER!Z128</f>
        <v>0</v>
      </c>
      <c r="L129" s="242">
        <f>OKTOBER!AB128</f>
        <v>0</v>
      </c>
    </row>
    <row r="130" spans="1:12" ht="12.75" customHeight="1" x14ac:dyDescent="0.2">
      <c r="A130" s="717"/>
      <c r="B130" s="160">
        <f>OKTOBER!R129</f>
        <v>0</v>
      </c>
      <c r="C130" s="124">
        <f>OKTOBER!S129</f>
        <v>0</v>
      </c>
      <c r="D130" s="176">
        <f>OKTOBER!T129</f>
        <v>0</v>
      </c>
      <c r="E130" s="120">
        <f>OKTOBER!U129</f>
        <v>0</v>
      </c>
      <c r="F130" s="123">
        <f>OKTOBER!V129</f>
        <v>0</v>
      </c>
      <c r="G130" s="123">
        <f>OKTOBER!W129</f>
        <v>0</v>
      </c>
      <c r="H130" s="125">
        <f>OKTOBER!X129</f>
        <v>0</v>
      </c>
      <c r="I130" s="126">
        <f>OKTOBER!Y129</f>
        <v>0</v>
      </c>
      <c r="J130" s="222" t="b">
        <f>IF(LEFT(OKTOBER!L129,1)="V",OKTOBER!R129+OKTOBER!U129)</f>
        <v>0</v>
      </c>
      <c r="K130" s="241">
        <f>OKTOBER!Z129</f>
        <v>0</v>
      </c>
      <c r="L130" s="242">
        <f>OKTOBER!AB129</f>
        <v>0</v>
      </c>
    </row>
    <row r="131" spans="1:12" ht="13.5" customHeight="1" thickBot="1" x14ac:dyDescent="0.25">
      <c r="A131" s="718"/>
      <c r="B131" s="161">
        <f>OKTOBER!R130</f>
        <v>0</v>
      </c>
      <c r="C131" s="131">
        <f>OKTOBER!S130</f>
        <v>0</v>
      </c>
      <c r="D131" s="178">
        <f>OKTOBER!T130</f>
        <v>0</v>
      </c>
      <c r="E131" s="127">
        <f>OKTOBER!U130</f>
        <v>0</v>
      </c>
      <c r="F131" s="130">
        <f>OKTOBER!V130</f>
        <v>0</v>
      </c>
      <c r="G131" s="130">
        <f>OKTOBER!W130</f>
        <v>0</v>
      </c>
      <c r="H131" s="132">
        <f>OKTOBER!X130</f>
        <v>0</v>
      </c>
      <c r="I131" s="133">
        <f>OKTOBER!Y130</f>
        <v>0</v>
      </c>
      <c r="J131" s="223" t="b">
        <f>IF(LEFT(OKTOBER!L130,1)="V",OKTOBER!R130+OKTOBER!U130)</f>
        <v>0</v>
      </c>
      <c r="K131" s="245">
        <f>OKTOBER!Z130</f>
        <v>0</v>
      </c>
      <c r="L131" s="246">
        <f>OKTOBER!AB130</f>
        <v>0</v>
      </c>
    </row>
    <row r="132" spans="1:12" ht="12.75" customHeight="1" x14ac:dyDescent="0.2">
      <c r="A132" s="716">
        <f>OKTOBER!B131</f>
        <v>43033</v>
      </c>
      <c r="B132" s="159">
        <f>OKTOBER!R131</f>
        <v>0</v>
      </c>
      <c r="C132" s="117">
        <f>OKTOBER!S131</f>
        <v>0</v>
      </c>
      <c r="D132" s="175">
        <f>OKTOBER!T131</f>
        <v>0</v>
      </c>
      <c r="E132" s="113">
        <f>OKTOBER!U131</f>
        <v>0</v>
      </c>
      <c r="F132" s="116">
        <f>OKTOBER!V131</f>
        <v>0</v>
      </c>
      <c r="G132" s="116">
        <f>OKTOBER!W131</f>
        <v>0</v>
      </c>
      <c r="H132" s="118">
        <f>OKTOBER!X131</f>
        <v>0</v>
      </c>
      <c r="I132" s="119">
        <f>OKTOBER!Y131</f>
        <v>0</v>
      </c>
      <c r="J132" s="221" t="b">
        <f>IF(LEFT(OKTOBER!L131,1)="V",OKTOBER!R131+OKTOBER!U131)</f>
        <v>0</v>
      </c>
      <c r="K132" s="239">
        <f>OKTOBER!Z131</f>
        <v>0</v>
      </c>
      <c r="L132" s="240">
        <f>OKTOBER!AB131</f>
        <v>0</v>
      </c>
    </row>
    <row r="133" spans="1:12" ht="12.75" customHeight="1" x14ac:dyDescent="0.2">
      <c r="A133" s="717"/>
      <c r="B133" s="160">
        <f>OKTOBER!R132</f>
        <v>0</v>
      </c>
      <c r="C133" s="124">
        <f>OKTOBER!S132</f>
        <v>0</v>
      </c>
      <c r="D133" s="176">
        <f>OKTOBER!T132</f>
        <v>0</v>
      </c>
      <c r="E133" s="120">
        <f>OKTOBER!U132</f>
        <v>0</v>
      </c>
      <c r="F133" s="123">
        <f>OKTOBER!V132</f>
        <v>0</v>
      </c>
      <c r="G133" s="123">
        <f>OKTOBER!W132</f>
        <v>0</v>
      </c>
      <c r="H133" s="125">
        <f>OKTOBER!X132</f>
        <v>0</v>
      </c>
      <c r="I133" s="126">
        <f>OKTOBER!Y132</f>
        <v>0</v>
      </c>
      <c r="J133" s="222" t="b">
        <f>IF(LEFT(OKTOBER!L132,1)="V",OKTOBER!R132+OKTOBER!U132)</f>
        <v>0</v>
      </c>
      <c r="K133" s="241">
        <f>OKTOBER!Z132</f>
        <v>0</v>
      </c>
      <c r="L133" s="242">
        <f>OKTOBER!AB132</f>
        <v>0</v>
      </c>
    </row>
    <row r="134" spans="1:12" ht="12.75" customHeight="1" x14ac:dyDescent="0.2">
      <c r="A134" s="717"/>
      <c r="B134" s="160">
        <f>OKTOBER!R133</f>
        <v>0</v>
      </c>
      <c r="C134" s="124">
        <f>OKTOBER!S133</f>
        <v>0</v>
      </c>
      <c r="D134" s="176">
        <f>OKTOBER!T133</f>
        <v>0</v>
      </c>
      <c r="E134" s="120">
        <f>OKTOBER!U133</f>
        <v>0</v>
      </c>
      <c r="F134" s="123">
        <f>OKTOBER!V133</f>
        <v>0</v>
      </c>
      <c r="G134" s="123">
        <f>OKTOBER!W133</f>
        <v>0</v>
      </c>
      <c r="H134" s="125">
        <f>OKTOBER!X133</f>
        <v>0</v>
      </c>
      <c r="I134" s="126">
        <f>OKTOBER!Y133</f>
        <v>0</v>
      </c>
      <c r="J134" s="222" t="b">
        <f>IF(LEFT(OKTOBER!L133,1)="V",OKTOBER!R133+OKTOBER!U133)</f>
        <v>0</v>
      </c>
      <c r="K134" s="241">
        <f>OKTOBER!Z133</f>
        <v>0</v>
      </c>
      <c r="L134" s="242">
        <f>OKTOBER!AB133</f>
        <v>0</v>
      </c>
    </row>
    <row r="135" spans="1:12" ht="12.75" customHeight="1" x14ac:dyDescent="0.2">
      <c r="A135" s="717"/>
      <c r="B135" s="160">
        <f>OKTOBER!R134</f>
        <v>0</v>
      </c>
      <c r="C135" s="124">
        <f>OKTOBER!S134</f>
        <v>0</v>
      </c>
      <c r="D135" s="176">
        <f>OKTOBER!T134</f>
        <v>0</v>
      </c>
      <c r="E135" s="120">
        <f>OKTOBER!U134</f>
        <v>0</v>
      </c>
      <c r="F135" s="123">
        <f>OKTOBER!V134</f>
        <v>0</v>
      </c>
      <c r="G135" s="123">
        <f>OKTOBER!W134</f>
        <v>0</v>
      </c>
      <c r="H135" s="125">
        <f>OKTOBER!X134</f>
        <v>0</v>
      </c>
      <c r="I135" s="126">
        <f>OKTOBER!Y134</f>
        <v>0</v>
      </c>
      <c r="J135" s="222" t="b">
        <f>IF(LEFT(OKTOBER!L134,1)="V",OKTOBER!R134+OKTOBER!U134)</f>
        <v>0</v>
      </c>
      <c r="K135" s="241">
        <f>OKTOBER!Z134</f>
        <v>0</v>
      </c>
      <c r="L135" s="242">
        <f>OKTOBER!AB134</f>
        <v>0</v>
      </c>
    </row>
    <row r="136" spans="1:12" ht="13.5" customHeight="1" thickBot="1" x14ac:dyDescent="0.25">
      <c r="A136" s="718"/>
      <c r="B136" s="161">
        <f>OKTOBER!R135</f>
        <v>0</v>
      </c>
      <c r="C136" s="131">
        <f>OKTOBER!S135</f>
        <v>0</v>
      </c>
      <c r="D136" s="178">
        <f>OKTOBER!T135</f>
        <v>0</v>
      </c>
      <c r="E136" s="127">
        <f>OKTOBER!U135</f>
        <v>0</v>
      </c>
      <c r="F136" s="130">
        <f>OKTOBER!V135</f>
        <v>0</v>
      </c>
      <c r="G136" s="130">
        <f>OKTOBER!W135</f>
        <v>0</v>
      </c>
      <c r="H136" s="132">
        <f>OKTOBER!X135</f>
        <v>0</v>
      </c>
      <c r="I136" s="133">
        <f>OKTOBER!Y135</f>
        <v>0</v>
      </c>
      <c r="J136" s="224" t="b">
        <f>IF(LEFT(OKTOBER!L135,1)="V",OKTOBER!R135+OKTOBER!U135)</f>
        <v>0</v>
      </c>
      <c r="K136" s="243">
        <f>OKTOBER!Z135</f>
        <v>0</v>
      </c>
      <c r="L136" s="244">
        <f>OKTOBER!AB135</f>
        <v>0</v>
      </c>
    </row>
    <row r="137" spans="1:12" ht="12.75" customHeight="1" x14ac:dyDescent="0.2">
      <c r="A137" s="716">
        <f>OKTOBER!B136</f>
        <v>43034</v>
      </c>
      <c r="B137" s="159">
        <f>OKTOBER!R136</f>
        <v>0</v>
      </c>
      <c r="C137" s="117">
        <f>OKTOBER!S136</f>
        <v>0</v>
      </c>
      <c r="D137" s="175">
        <f>OKTOBER!T136</f>
        <v>0</v>
      </c>
      <c r="E137" s="113">
        <f>OKTOBER!U136</f>
        <v>0</v>
      </c>
      <c r="F137" s="116">
        <f>OKTOBER!V136</f>
        <v>0</v>
      </c>
      <c r="G137" s="116">
        <f>OKTOBER!W136</f>
        <v>0</v>
      </c>
      <c r="H137" s="118">
        <f>OKTOBER!X136</f>
        <v>0</v>
      </c>
      <c r="I137" s="119">
        <f>OKTOBER!Y136</f>
        <v>0</v>
      </c>
      <c r="J137" s="221" t="b">
        <f>IF(LEFT(OKTOBER!L136,1)="V",OKTOBER!R136+OKTOBER!U136)</f>
        <v>0</v>
      </c>
      <c r="K137" s="239">
        <f>OKTOBER!Z136</f>
        <v>0</v>
      </c>
      <c r="L137" s="240">
        <f>OKTOBER!AB136</f>
        <v>0</v>
      </c>
    </row>
    <row r="138" spans="1:12" ht="12.75" customHeight="1" x14ac:dyDescent="0.2">
      <c r="A138" s="717"/>
      <c r="B138" s="160">
        <f>OKTOBER!R137</f>
        <v>0</v>
      </c>
      <c r="C138" s="124">
        <f>OKTOBER!S137</f>
        <v>0</v>
      </c>
      <c r="D138" s="176">
        <f>OKTOBER!T137</f>
        <v>0</v>
      </c>
      <c r="E138" s="120">
        <f>OKTOBER!U137</f>
        <v>0</v>
      </c>
      <c r="F138" s="123">
        <f>OKTOBER!V137</f>
        <v>0</v>
      </c>
      <c r="G138" s="123">
        <f>OKTOBER!W137</f>
        <v>0</v>
      </c>
      <c r="H138" s="125">
        <f>OKTOBER!X137</f>
        <v>0</v>
      </c>
      <c r="I138" s="126">
        <f>OKTOBER!Y137</f>
        <v>0</v>
      </c>
      <c r="J138" s="222" t="b">
        <f>IF(LEFT(OKTOBER!L137,1)="V",OKTOBER!R137+OKTOBER!U137)</f>
        <v>0</v>
      </c>
      <c r="K138" s="241">
        <f>OKTOBER!Z137</f>
        <v>0</v>
      </c>
      <c r="L138" s="242">
        <f>OKTOBER!AB137</f>
        <v>0</v>
      </c>
    </row>
    <row r="139" spans="1:12" ht="12.75" customHeight="1" x14ac:dyDescent="0.2">
      <c r="A139" s="717"/>
      <c r="B139" s="160">
        <f>OKTOBER!R138</f>
        <v>0</v>
      </c>
      <c r="C139" s="124">
        <f>OKTOBER!S138</f>
        <v>0</v>
      </c>
      <c r="D139" s="176">
        <f>OKTOBER!T138</f>
        <v>0</v>
      </c>
      <c r="E139" s="120">
        <f>OKTOBER!U138</f>
        <v>0</v>
      </c>
      <c r="F139" s="123">
        <f>OKTOBER!V138</f>
        <v>0</v>
      </c>
      <c r="G139" s="123">
        <f>OKTOBER!W138</f>
        <v>0</v>
      </c>
      <c r="H139" s="125">
        <f>OKTOBER!X138</f>
        <v>0</v>
      </c>
      <c r="I139" s="126">
        <f>OKTOBER!Y138</f>
        <v>0</v>
      </c>
      <c r="J139" s="222" t="b">
        <f>IF(LEFT(OKTOBER!L138,1)="V",OKTOBER!R138+OKTOBER!U138)</f>
        <v>0</v>
      </c>
      <c r="K139" s="241">
        <f>OKTOBER!Z138</f>
        <v>0</v>
      </c>
      <c r="L139" s="242">
        <f>OKTOBER!AB138</f>
        <v>0</v>
      </c>
    </row>
    <row r="140" spans="1:12" ht="12.75" customHeight="1" x14ac:dyDescent="0.2">
      <c r="A140" s="717"/>
      <c r="B140" s="160">
        <f>OKTOBER!R139</f>
        <v>0</v>
      </c>
      <c r="C140" s="124">
        <f>OKTOBER!S139</f>
        <v>0</v>
      </c>
      <c r="D140" s="176">
        <f>OKTOBER!T139</f>
        <v>0</v>
      </c>
      <c r="E140" s="120">
        <f>OKTOBER!U139</f>
        <v>0</v>
      </c>
      <c r="F140" s="123">
        <f>OKTOBER!V139</f>
        <v>0</v>
      </c>
      <c r="G140" s="123">
        <f>OKTOBER!W139</f>
        <v>0</v>
      </c>
      <c r="H140" s="125">
        <f>OKTOBER!X139</f>
        <v>0</v>
      </c>
      <c r="I140" s="126">
        <f>OKTOBER!Y139</f>
        <v>0</v>
      </c>
      <c r="J140" s="222" t="b">
        <f>IF(LEFT(OKTOBER!L139,1)="V",OKTOBER!R139+OKTOBER!U139)</f>
        <v>0</v>
      </c>
      <c r="K140" s="241">
        <f>OKTOBER!Z139</f>
        <v>0</v>
      </c>
      <c r="L140" s="242">
        <f>OKTOBER!AB139</f>
        <v>0</v>
      </c>
    </row>
    <row r="141" spans="1:12" ht="13.5" customHeight="1" thickBot="1" x14ac:dyDescent="0.25">
      <c r="A141" s="718"/>
      <c r="B141" s="161">
        <f>OKTOBER!R140</f>
        <v>0</v>
      </c>
      <c r="C141" s="131">
        <f>OKTOBER!S140</f>
        <v>0</v>
      </c>
      <c r="D141" s="178">
        <f>OKTOBER!T140</f>
        <v>0</v>
      </c>
      <c r="E141" s="127">
        <f>OKTOBER!U140</f>
        <v>0</v>
      </c>
      <c r="F141" s="130">
        <f>OKTOBER!V140</f>
        <v>0</v>
      </c>
      <c r="G141" s="130">
        <f>OKTOBER!W140</f>
        <v>0</v>
      </c>
      <c r="H141" s="132">
        <f>OKTOBER!X140</f>
        <v>0</v>
      </c>
      <c r="I141" s="133">
        <f>OKTOBER!Y140</f>
        <v>0</v>
      </c>
      <c r="J141" s="224" t="b">
        <f>IF(LEFT(OKTOBER!L140,1)="V",OKTOBER!R140+OKTOBER!U140)</f>
        <v>0</v>
      </c>
      <c r="K141" s="243">
        <f>OKTOBER!Z140</f>
        <v>0</v>
      </c>
      <c r="L141" s="244">
        <f>OKTOBER!AB140</f>
        <v>0</v>
      </c>
    </row>
    <row r="142" spans="1:12" ht="12.75" customHeight="1" x14ac:dyDescent="0.2">
      <c r="A142" s="716">
        <f>OKTOBER!B141</f>
        <v>43035</v>
      </c>
      <c r="B142" s="159">
        <f>OKTOBER!R141</f>
        <v>0</v>
      </c>
      <c r="C142" s="117">
        <f>OKTOBER!S141</f>
        <v>0</v>
      </c>
      <c r="D142" s="175">
        <f>OKTOBER!T141</f>
        <v>0</v>
      </c>
      <c r="E142" s="113">
        <f>OKTOBER!U141</f>
        <v>0</v>
      </c>
      <c r="F142" s="116">
        <f>OKTOBER!V141</f>
        <v>0</v>
      </c>
      <c r="G142" s="116">
        <f>OKTOBER!W141</f>
        <v>0</v>
      </c>
      <c r="H142" s="118">
        <f>OKTOBER!X141</f>
        <v>0</v>
      </c>
      <c r="I142" s="119">
        <f>OKTOBER!Y141</f>
        <v>0</v>
      </c>
      <c r="J142" s="221" t="b">
        <f>IF(LEFT(OKTOBER!L141,1)="V",OKTOBER!R141+OKTOBER!U141)</f>
        <v>0</v>
      </c>
      <c r="K142" s="239">
        <f>OKTOBER!Z141</f>
        <v>0</v>
      </c>
      <c r="L142" s="240">
        <f>OKTOBER!AB141</f>
        <v>0</v>
      </c>
    </row>
    <row r="143" spans="1:12" ht="12.75" customHeight="1" x14ac:dyDescent="0.2">
      <c r="A143" s="717"/>
      <c r="B143" s="160">
        <f>OKTOBER!R142</f>
        <v>0</v>
      </c>
      <c r="C143" s="124">
        <f>OKTOBER!S142</f>
        <v>0</v>
      </c>
      <c r="D143" s="176">
        <f>OKTOBER!T142</f>
        <v>0</v>
      </c>
      <c r="E143" s="120">
        <f>OKTOBER!U142</f>
        <v>0</v>
      </c>
      <c r="F143" s="123">
        <f>OKTOBER!V142</f>
        <v>0</v>
      </c>
      <c r="G143" s="123">
        <f>OKTOBER!W142</f>
        <v>0</v>
      </c>
      <c r="H143" s="125">
        <f>OKTOBER!X142</f>
        <v>0</v>
      </c>
      <c r="I143" s="126">
        <f>OKTOBER!Y142</f>
        <v>0</v>
      </c>
      <c r="J143" s="222" t="b">
        <f>IF(LEFT(OKTOBER!L142,1)="V",OKTOBER!R142+OKTOBER!U142)</f>
        <v>0</v>
      </c>
      <c r="K143" s="241">
        <f>OKTOBER!Z142</f>
        <v>0</v>
      </c>
      <c r="L143" s="242">
        <f>OKTOBER!AB142</f>
        <v>0</v>
      </c>
    </row>
    <row r="144" spans="1:12" ht="12.75" customHeight="1" x14ac:dyDescent="0.2">
      <c r="A144" s="717"/>
      <c r="B144" s="160">
        <f>OKTOBER!R143</f>
        <v>0</v>
      </c>
      <c r="C144" s="124">
        <f>OKTOBER!S143</f>
        <v>0</v>
      </c>
      <c r="D144" s="176">
        <f>OKTOBER!T143</f>
        <v>0</v>
      </c>
      <c r="E144" s="120">
        <f>OKTOBER!U143</f>
        <v>0</v>
      </c>
      <c r="F144" s="123">
        <f>OKTOBER!V143</f>
        <v>0</v>
      </c>
      <c r="G144" s="123">
        <f>OKTOBER!W143</f>
        <v>0</v>
      </c>
      <c r="H144" s="125">
        <f>OKTOBER!X143</f>
        <v>0</v>
      </c>
      <c r="I144" s="126">
        <f>OKTOBER!Y143</f>
        <v>0</v>
      </c>
      <c r="J144" s="222" t="b">
        <f>IF(LEFT(OKTOBER!L143,1)="V",OKTOBER!R143+OKTOBER!U143)</f>
        <v>0</v>
      </c>
      <c r="K144" s="241">
        <f>OKTOBER!Z143</f>
        <v>0</v>
      </c>
      <c r="L144" s="242">
        <f>OKTOBER!AB143</f>
        <v>0</v>
      </c>
    </row>
    <row r="145" spans="1:12" ht="12.75" customHeight="1" x14ac:dyDescent="0.2">
      <c r="A145" s="717"/>
      <c r="B145" s="160">
        <f>OKTOBER!R144</f>
        <v>0</v>
      </c>
      <c r="C145" s="124">
        <f>OKTOBER!S144</f>
        <v>0</v>
      </c>
      <c r="D145" s="176">
        <f>OKTOBER!T144</f>
        <v>0</v>
      </c>
      <c r="E145" s="120">
        <f>OKTOBER!U144</f>
        <v>0</v>
      </c>
      <c r="F145" s="123">
        <f>OKTOBER!V144</f>
        <v>0</v>
      </c>
      <c r="G145" s="123">
        <f>OKTOBER!W144</f>
        <v>0</v>
      </c>
      <c r="H145" s="125">
        <f>OKTOBER!X144</f>
        <v>0</v>
      </c>
      <c r="I145" s="126">
        <f>OKTOBER!Y144</f>
        <v>0</v>
      </c>
      <c r="J145" s="222" t="b">
        <f>IF(LEFT(OKTOBER!L144,1)="V",OKTOBER!R144+OKTOBER!U144)</f>
        <v>0</v>
      </c>
      <c r="K145" s="241">
        <f>OKTOBER!Z144</f>
        <v>0</v>
      </c>
      <c r="L145" s="242">
        <f>OKTOBER!AB144</f>
        <v>0</v>
      </c>
    </row>
    <row r="146" spans="1:12" ht="13.5" customHeight="1" thickBot="1" x14ac:dyDescent="0.25">
      <c r="A146" s="718"/>
      <c r="B146" s="161">
        <f>OKTOBER!R145</f>
        <v>0</v>
      </c>
      <c r="C146" s="131">
        <f>OKTOBER!S145</f>
        <v>0</v>
      </c>
      <c r="D146" s="178">
        <f>OKTOBER!T145</f>
        <v>0</v>
      </c>
      <c r="E146" s="127">
        <f>OKTOBER!U145</f>
        <v>0</v>
      </c>
      <c r="F146" s="130">
        <f>OKTOBER!V145</f>
        <v>0</v>
      </c>
      <c r="G146" s="130">
        <f>OKTOBER!W145</f>
        <v>0</v>
      </c>
      <c r="H146" s="132">
        <f>OKTOBER!X145</f>
        <v>0</v>
      </c>
      <c r="I146" s="133">
        <f>OKTOBER!Y145</f>
        <v>0</v>
      </c>
      <c r="J146" s="224" t="b">
        <f>IF(LEFT(OKTOBER!L145,1)="V",OKTOBER!R145+OKTOBER!U145)</f>
        <v>0</v>
      </c>
      <c r="K146" s="243">
        <f>OKTOBER!Z145</f>
        <v>0</v>
      </c>
      <c r="L146" s="244">
        <f>OKTOBER!AB145</f>
        <v>0</v>
      </c>
    </row>
    <row r="147" spans="1:12" ht="12.75" customHeight="1" x14ac:dyDescent="0.2">
      <c r="A147" s="716">
        <f>OKTOBER!B146</f>
        <v>43036</v>
      </c>
      <c r="B147" s="159">
        <f>OKTOBER!R146</f>
        <v>0</v>
      </c>
      <c r="C147" s="117">
        <f>OKTOBER!S146</f>
        <v>0</v>
      </c>
      <c r="D147" s="175">
        <f>OKTOBER!T146</f>
        <v>0</v>
      </c>
      <c r="E147" s="113">
        <f>OKTOBER!U146</f>
        <v>0</v>
      </c>
      <c r="F147" s="116">
        <f>OKTOBER!V146</f>
        <v>0</v>
      </c>
      <c r="G147" s="116">
        <f>OKTOBER!W146</f>
        <v>0</v>
      </c>
      <c r="H147" s="118">
        <f>OKTOBER!X146</f>
        <v>0</v>
      </c>
      <c r="I147" s="119">
        <f>OKTOBER!Y146</f>
        <v>0</v>
      </c>
      <c r="J147" s="221" t="b">
        <f>IF(LEFT(OKTOBER!L146,1)="V",OKTOBER!R146+OKTOBER!U146)</f>
        <v>0</v>
      </c>
      <c r="K147" s="239">
        <f>OKTOBER!Z146</f>
        <v>0</v>
      </c>
      <c r="L147" s="240">
        <f>OKTOBER!AB146</f>
        <v>0</v>
      </c>
    </row>
    <row r="148" spans="1:12" ht="12.75" customHeight="1" x14ac:dyDescent="0.2">
      <c r="A148" s="717"/>
      <c r="B148" s="160">
        <f>OKTOBER!R147</f>
        <v>0</v>
      </c>
      <c r="C148" s="124">
        <f>OKTOBER!S147</f>
        <v>0</v>
      </c>
      <c r="D148" s="176">
        <f>OKTOBER!T147</f>
        <v>0</v>
      </c>
      <c r="E148" s="120">
        <f>OKTOBER!U147</f>
        <v>0</v>
      </c>
      <c r="F148" s="123">
        <f>OKTOBER!V147</f>
        <v>0</v>
      </c>
      <c r="G148" s="123">
        <f>OKTOBER!W147</f>
        <v>0</v>
      </c>
      <c r="H148" s="125">
        <f>OKTOBER!X147</f>
        <v>0</v>
      </c>
      <c r="I148" s="126">
        <f>OKTOBER!Y147</f>
        <v>0</v>
      </c>
      <c r="J148" s="222" t="b">
        <f>IF(LEFT(OKTOBER!L147,1)="V",OKTOBER!R147+OKTOBER!U147)</f>
        <v>0</v>
      </c>
      <c r="K148" s="241">
        <f>OKTOBER!Z147</f>
        <v>0</v>
      </c>
      <c r="L148" s="242">
        <f>OKTOBER!AB147</f>
        <v>0</v>
      </c>
    </row>
    <row r="149" spans="1:12" ht="12.75" customHeight="1" x14ac:dyDescent="0.2">
      <c r="A149" s="717"/>
      <c r="B149" s="160">
        <f>OKTOBER!R148</f>
        <v>0</v>
      </c>
      <c r="C149" s="124">
        <f>OKTOBER!S148</f>
        <v>0</v>
      </c>
      <c r="D149" s="176">
        <f>OKTOBER!T148</f>
        <v>0</v>
      </c>
      <c r="E149" s="120">
        <f>OKTOBER!U148</f>
        <v>0</v>
      </c>
      <c r="F149" s="123">
        <f>OKTOBER!V148</f>
        <v>0</v>
      </c>
      <c r="G149" s="123">
        <f>OKTOBER!W148</f>
        <v>0</v>
      </c>
      <c r="H149" s="125">
        <f>OKTOBER!X148</f>
        <v>0</v>
      </c>
      <c r="I149" s="126">
        <f>OKTOBER!Y148</f>
        <v>0</v>
      </c>
      <c r="J149" s="222" t="b">
        <f>IF(LEFT(OKTOBER!L148,1)="V",OKTOBER!R148+OKTOBER!U148)</f>
        <v>0</v>
      </c>
      <c r="K149" s="241">
        <f>OKTOBER!Z148</f>
        <v>0</v>
      </c>
      <c r="L149" s="242">
        <f>OKTOBER!AB148</f>
        <v>0</v>
      </c>
    </row>
    <row r="150" spans="1:12" ht="12.75" customHeight="1" x14ac:dyDescent="0.2">
      <c r="A150" s="717"/>
      <c r="B150" s="160">
        <f>OKTOBER!R149</f>
        <v>0</v>
      </c>
      <c r="C150" s="124">
        <f>OKTOBER!S149</f>
        <v>0</v>
      </c>
      <c r="D150" s="176">
        <f>OKTOBER!T149</f>
        <v>0</v>
      </c>
      <c r="E150" s="120">
        <f>OKTOBER!U149</f>
        <v>0</v>
      </c>
      <c r="F150" s="123">
        <f>OKTOBER!V149</f>
        <v>0</v>
      </c>
      <c r="G150" s="123">
        <f>OKTOBER!W149</f>
        <v>0</v>
      </c>
      <c r="H150" s="125">
        <f>OKTOBER!X149</f>
        <v>0</v>
      </c>
      <c r="I150" s="126">
        <f>OKTOBER!Y149</f>
        <v>0</v>
      </c>
      <c r="J150" s="222" t="b">
        <f>IF(LEFT(OKTOBER!L149,1)="V",OKTOBER!R149+OKTOBER!U149)</f>
        <v>0</v>
      </c>
      <c r="K150" s="241">
        <f>OKTOBER!Z149</f>
        <v>0</v>
      </c>
      <c r="L150" s="242">
        <f>OKTOBER!AB149</f>
        <v>0</v>
      </c>
    </row>
    <row r="151" spans="1:12" ht="13.5" customHeight="1" thickBot="1" x14ac:dyDescent="0.25">
      <c r="A151" s="718"/>
      <c r="B151" s="161">
        <f>OKTOBER!R150</f>
        <v>0</v>
      </c>
      <c r="C151" s="131">
        <f>OKTOBER!S150</f>
        <v>0</v>
      </c>
      <c r="D151" s="178">
        <f>OKTOBER!T150</f>
        <v>0</v>
      </c>
      <c r="E151" s="127">
        <f>OKTOBER!U150</f>
        <v>0</v>
      </c>
      <c r="F151" s="130">
        <f>OKTOBER!V150</f>
        <v>0</v>
      </c>
      <c r="G151" s="130">
        <f>OKTOBER!W150</f>
        <v>0</v>
      </c>
      <c r="H151" s="132">
        <f>OKTOBER!X150</f>
        <v>0</v>
      </c>
      <c r="I151" s="133">
        <f>OKTOBER!Y150</f>
        <v>0</v>
      </c>
      <c r="J151" s="224" t="b">
        <f>IF(LEFT(OKTOBER!L150,1)="V",OKTOBER!R150+OKTOBER!U150)</f>
        <v>0</v>
      </c>
      <c r="K151" s="243">
        <f>OKTOBER!Z150</f>
        <v>0</v>
      </c>
      <c r="L151" s="244">
        <f>OKTOBER!AB150</f>
        <v>0</v>
      </c>
    </row>
    <row r="152" spans="1:12" ht="12.75" customHeight="1" x14ac:dyDescent="0.2">
      <c r="A152" s="716">
        <f>OKTOBER!B151</f>
        <v>43037</v>
      </c>
      <c r="B152" s="159">
        <f>OKTOBER!R151</f>
        <v>0</v>
      </c>
      <c r="C152" s="117">
        <f>OKTOBER!S151</f>
        <v>0</v>
      </c>
      <c r="D152" s="175">
        <f>OKTOBER!T151</f>
        <v>0</v>
      </c>
      <c r="E152" s="113">
        <f>OKTOBER!U151</f>
        <v>0</v>
      </c>
      <c r="F152" s="116">
        <f>OKTOBER!V151</f>
        <v>0</v>
      </c>
      <c r="G152" s="116">
        <f>OKTOBER!W151</f>
        <v>0</v>
      </c>
      <c r="H152" s="118">
        <f>OKTOBER!X151</f>
        <v>0</v>
      </c>
      <c r="I152" s="119">
        <f>OKTOBER!Y151</f>
        <v>0</v>
      </c>
      <c r="J152" s="221" t="b">
        <f>IF(LEFT(OKTOBER!L151,1)="V",OKTOBER!R151+OKTOBER!U151)</f>
        <v>0</v>
      </c>
      <c r="K152" s="239">
        <f>OKTOBER!Z151</f>
        <v>0</v>
      </c>
      <c r="L152" s="240">
        <f>OKTOBER!AB151</f>
        <v>0</v>
      </c>
    </row>
    <row r="153" spans="1:12" ht="12.75" customHeight="1" x14ac:dyDescent="0.2">
      <c r="A153" s="717"/>
      <c r="B153" s="160">
        <f>OKTOBER!R152</f>
        <v>0</v>
      </c>
      <c r="C153" s="124">
        <f>OKTOBER!S152</f>
        <v>0</v>
      </c>
      <c r="D153" s="176">
        <f>OKTOBER!T152</f>
        <v>0</v>
      </c>
      <c r="E153" s="120">
        <f>OKTOBER!U152</f>
        <v>0</v>
      </c>
      <c r="F153" s="123">
        <f>OKTOBER!V152</f>
        <v>0</v>
      </c>
      <c r="G153" s="123">
        <f>OKTOBER!W152</f>
        <v>0</v>
      </c>
      <c r="H153" s="125">
        <f>OKTOBER!X152</f>
        <v>0</v>
      </c>
      <c r="I153" s="126">
        <f>OKTOBER!Y152</f>
        <v>0</v>
      </c>
      <c r="J153" s="222" t="b">
        <f>IF(LEFT(OKTOBER!L152,1)="V",OKTOBER!R152+OKTOBER!U152)</f>
        <v>0</v>
      </c>
      <c r="K153" s="241">
        <f>OKTOBER!Z152</f>
        <v>0</v>
      </c>
      <c r="L153" s="242">
        <f>OKTOBER!AB152</f>
        <v>0</v>
      </c>
    </row>
    <row r="154" spans="1:12" ht="12.75" customHeight="1" x14ac:dyDescent="0.2">
      <c r="A154" s="717"/>
      <c r="B154" s="160">
        <f>OKTOBER!R153</f>
        <v>0</v>
      </c>
      <c r="C154" s="124">
        <f>OKTOBER!S153</f>
        <v>0</v>
      </c>
      <c r="D154" s="176">
        <f>OKTOBER!T153</f>
        <v>0</v>
      </c>
      <c r="E154" s="120">
        <f>OKTOBER!U153</f>
        <v>0</v>
      </c>
      <c r="F154" s="123">
        <f>OKTOBER!V153</f>
        <v>0</v>
      </c>
      <c r="G154" s="123">
        <f>OKTOBER!W153</f>
        <v>0</v>
      </c>
      <c r="H154" s="125">
        <f>OKTOBER!X153</f>
        <v>0</v>
      </c>
      <c r="I154" s="126">
        <f>OKTOBER!Y153</f>
        <v>0</v>
      </c>
      <c r="J154" s="222" t="b">
        <f>IF(LEFT(OKTOBER!L153,1)="V",OKTOBER!R153+OKTOBER!U153)</f>
        <v>0</v>
      </c>
      <c r="K154" s="241">
        <f>OKTOBER!Z153</f>
        <v>0</v>
      </c>
      <c r="L154" s="242">
        <f>OKTOBER!AB153</f>
        <v>0</v>
      </c>
    </row>
    <row r="155" spans="1:12" ht="12.75" customHeight="1" x14ac:dyDescent="0.2">
      <c r="A155" s="717"/>
      <c r="B155" s="160">
        <f>OKTOBER!R154</f>
        <v>0</v>
      </c>
      <c r="C155" s="124">
        <f>OKTOBER!S154</f>
        <v>0</v>
      </c>
      <c r="D155" s="176">
        <f>OKTOBER!T154</f>
        <v>0</v>
      </c>
      <c r="E155" s="120">
        <f>OKTOBER!U154</f>
        <v>0</v>
      </c>
      <c r="F155" s="123">
        <f>OKTOBER!V154</f>
        <v>0</v>
      </c>
      <c r="G155" s="123">
        <f>OKTOBER!W154</f>
        <v>0</v>
      </c>
      <c r="H155" s="125">
        <f>OKTOBER!X154</f>
        <v>0</v>
      </c>
      <c r="I155" s="126">
        <f>OKTOBER!Y154</f>
        <v>0</v>
      </c>
      <c r="J155" s="222" t="b">
        <f>IF(LEFT(OKTOBER!L154,1)="V",OKTOBER!R154+OKTOBER!U154)</f>
        <v>0</v>
      </c>
      <c r="K155" s="241">
        <f>OKTOBER!Z154</f>
        <v>0</v>
      </c>
      <c r="L155" s="242">
        <f>OKTOBER!AB154</f>
        <v>0</v>
      </c>
    </row>
    <row r="156" spans="1:12" ht="13.5" customHeight="1" thickBot="1" x14ac:dyDescent="0.25">
      <c r="A156" s="718"/>
      <c r="B156" s="161">
        <f>OKTOBER!R155</f>
        <v>0</v>
      </c>
      <c r="C156" s="131">
        <f>OKTOBER!S155</f>
        <v>0</v>
      </c>
      <c r="D156" s="178">
        <f>OKTOBER!T155</f>
        <v>0</v>
      </c>
      <c r="E156" s="127">
        <f>OKTOBER!U155</f>
        <v>0</v>
      </c>
      <c r="F156" s="130">
        <f>OKTOBER!V155</f>
        <v>0</v>
      </c>
      <c r="G156" s="130">
        <f>OKTOBER!W155</f>
        <v>0</v>
      </c>
      <c r="H156" s="132">
        <f>OKTOBER!X155</f>
        <v>0</v>
      </c>
      <c r="I156" s="133">
        <f>OKTOBER!Y155</f>
        <v>0</v>
      </c>
      <c r="J156" s="224" t="b">
        <f>IF(LEFT(OKTOBER!L155,1)="V",OKTOBER!R155+OKTOBER!U155)</f>
        <v>0</v>
      </c>
      <c r="K156" s="243">
        <f>OKTOBER!Z155</f>
        <v>0</v>
      </c>
      <c r="L156" s="244">
        <f>OKTOBER!AB155</f>
        <v>0</v>
      </c>
    </row>
    <row r="157" spans="1:12" ht="12.75" customHeight="1" x14ac:dyDescent="0.2">
      <c r="A157" s="716">
        <f>OKTOBER!B156</f>
        <v>43038</v>
      </c>
      <c r="B157" s="169">
        <f>OKTOBER!R156</f>
        <v>0</v>
      </c>
      <c r="C157" s="138">
        <f>OKTOBER!S156</f>
        <v>0</v>
      </c>
      <c r="D157" s="179">
        <f>OKTOBER!T156</f>
        <v>0</v>
      </c>
      <c r="E157" s="134">
        <f>OKTOBER!U156</f>
        <v>0</v>
      </c>
      <c r="F157" s="137">
        <f>OKTOBER!V156</f>
        <v>0</v>
      </c>
      <c r="G157" s="137">
        <f>OKTOBER!W156</f>
        <v>0</v>
      </c>
      <c r="H157" s="139">
        <f>OKTOBER!X156</f>
        <v>0</v>
      </c>
      <c r="I157" s="140">
        <f>OKTOBER!Y156</f>
        <v>0</v>
      </c>
      <c r="J157" s="225" t="b">
        <f>IF(LEFT(OKTOBER!L156,1)="V",OKTOBER!R156+OKTOBER!U156)</f>
        <v>0</v>
      </c>
      <c r="K157" s="247">
        <f>OKTOBER!Z156</f>
        <v>0</v>
      </c>
      <c r="L157" s="248">
        <f>OKTOBER!AB156</f>
        <v>0</v>
      </c>
    </row>
    <row r="158" spans="1:12" ht="12.75" customHeight="1" x14ac:dyDescent="0.2">
      <c r="A158" s="717"/>
      <c r="B158" s="160">
        <f>OKTOBER!R157</f>
        <v>0</v>
      </c>
      <c r="C158" s="124">
        <f>OKTOBER!S157</f>
        <v>0</v>
      </c>
      <c r="D158" s="176">
        <f>OKTOBER!T157</f>
        <v>0</v>
      </c>
      <c r="E158" s="120">
        <f>OKTOBER!U157</f>
        <v>0</v>
      </c>
      <c r="F158" s="123">
        <f>OKTOBER!V157</f>
        <v>0</v>
      </c>
      <c r="G158" s="123">
        <f>OKTOBER!W157</f>
        <v>0</v>
      </c>
      <c r="H158" s="125">
        <f>OKTOBER!X157</f>
        <v>0</v>
      </c>
      <c r="I158" s="126">
        <f>OKTOBER!Y157</f>
        <v>0</v>
      </c>
      <c r="J158" s="222" t="b">
        <f>IF(LEFT(OKTOBER!L157,1)="V",OKTOBER!R157+OKTOBER!U157)</f>
        <v>0</v>
      </c>
      <c r="K158" s="241">
        <f>OKTOBER!Z157</f>
        <v>0</v>
      </c>
      <c r="L158" s="242">
        <f>OKTOBER!AB157</f>
        <v>0</v>
      </c>
    </row>
    <row r="159" spans="1:12" ht="12.75" customHeight="1" x14ac:dyDescent="0.2">
      <c r="A159" s="717"/>
      <c r="B159" s="160">
        <f>OKTOBER!R158</f>
        <v>0</v>
      </c>
      <c r="C159" s="124">
        <f>OKTOBER!S158</f>
        <v>0</v>
      </c>
      <c r="D159" s="176">
        <f>OKTOBER!T158</f>
        <v>0</v>
      </c>
      <c r="E159" s="120">
        <f>OKTOBER!U158</f>
        <v>0</v>
      </c>
      <c r="F159" s="123">
        <f>OKTOBER!V158</f>
        <v>0</v>
      </c>
      <c r="G159" s="123">
        <f>OKTOBER!W158</f>
        <v>0</v>
      </c>
      <c r="H159" s="125">
        <f>OKTOBER!X158</f>
        <v>0</v>
      </c>
      <c r="I159" s="126">
        <f>OKTOBER!Y158</f>
        <v>0</v>
      </c>
      <c r="J159" s="222" t="b">
        <f>IF(LEFT(OKTOBER!L158,1)="V",OKTOBER!R158+OKTOBER!U158)</f>
        <v>0</v>
      </c>
      <c r="K159" s="241">
        <f>OKTOBER!Z158</f>
        <v>0</v>
      </c>
      <c r="L159" s="242">
        <f>OKTOBER!AB158</f>
        <v>0</v>
      </c>
    </row>
    <row r="160" spans="1:12" ht="12.75" customHeight="1" x14ac:dyDescent="0.2">
      <c r="A160" s="717"/>
      <c r="B160" s="160">
        <f>OKTOBER!R159</f>
        <v>0</v>
      </c>
      <c r="C160" s="124">
        <f>OKTOBER!S159</f>
        <v>0</v>
      </c>
      <c r="D160" s="176">
        <f>OKTOBER!T159</f>
        <v>0</v>
      </c>
      <c r="E160" s="120">
        <f>OKTOBER!U159</f>
        <v>0</v>
      </c>
      <c r="F160" s="123">
        <f>OKTOBER!V159</f>
        <v>0</v>
      </c>
      <c r="G160" s="123">
        <f>OKTOBER!W159</f>
        <v>0</v>
      </c>
      <c r="H160" s="125">
        <f>OKTOBER!X159</f>
        <v>0</v>
      </c>
      <c r="I160" s="126">
        <f>OKTOBER!Y159</f>
        <v>0</v>
      </c>
      <c r="J160" s="222" t="b">
        <f>IF(LEFT(OKTOBER!L159,1)="V",OKTOBER!R159+OKTOBER!U159)</f>
        <v>0</v>
      </c>
      <c r="K160" s="241">
        <f>OKTOBER!Z159</f>
        <v>0</v>
      </c>
      <c r="L160" s="242">
        <f>OKTOBER!AB159</f>
        <v>0</v>
      </c>
    </row>
    <row r="161" spans="1:12" ht="13.5" customHeight="1" thickBot="1" x14ac:dyDescent="0.25">
      <c r="A161" s="718"/>
      <c r="B161" s="161">
        <f>OKTOBER!R160</f>
        <v>0</v>
      </c>
      <c r="C161" s="131">
        <f>OKTOBER!S160</f>
        <v>0</v>
      </c>
      <c r="D161" s="178">
        <f>OKTOBER!T160</f>
        <v>0</v>
      </c>
      <c r="E161" s="127">
        <f>OKTOBER!U160</f>
        <v>0</v>
      </c>
      <c r="F161" s="130">
        <f>OKTOBER!V160</f>
        <v>0</v>
      </c>
      <c r="G161" s="130">
        <f>OKTOBER!W160</f>
        <v>0</v>
      </c>
      <c r="H161" s="132">
        <f>OKTOBER!X160</f>
        <v>0</v>
      </c>
      <c r="I161" s="133">
        <f>OKTOBER!Y160</f>
        <v>0</v>
      </c>
      <c r="J161" s="224" t="b">
        <f>IF(LEFT(OKTOBER!L160,1)="V",OKTOBER!R160+OKTOBER!U160)</f>
        <v>0</v>
      </c>
      <c r="K161" s="243">
        <f>OKTOBER!Z160</f>
        <v>0</v>
      </c>
      <c r="L161" s="244">
        <f>OKTOBER!AB160</f>
        <v>0</v>
      </c>
    </row>
    <row r="162" spans="1:12" ht="13.5" thickBot="1" x14ac:dyDescent="0.25">
      <c r="A162" s="148"/>
      <c r="B162" s="233">
        <f>SUM(B$7:B$161)</f>
        <v>0</v>
      </c>
      <c r="C162" s="233">
        <f t="shared" ref="C162:L162" si="0">SUM(C$7:C$161)</f>
        <v>0</v>
      </c>
      <c r="D162" s="233">
        <f t="shared" si="0"/>
        <v>0</v>
      </c>
      <c r="E162" s="233">
        <f t="shared" si="0"/>
        <v>0</v>
      </c>
      <c r="F162" s="233">
        <f t="shared" si="0"/>
        <v>0</v>
      </c>
      <c r="G162" s="233">
        <f t="shared" si="0"/>
        <v>0</v>
      </c>
      <c r="H162" s="233">
        <f t="shared" si="0"/>
        <v>0</v>
      </c>
      <c r="I162" s="233">
        <f t="shared" si="0"/>
        <v>0</v>
      </c>
      <c r="J162" s="233">
        <f t="shared" si="0"/>
        <v>0</v>
      </c>
      <c r="K162" s="233">
        <f t="shared" si="0"/>
        <v>0</v>
      </c>
      <c r="L162" s="233">
        <f t="shared" si="0"/>
        <v>0</v>
      </c>
    </row>
    <row r="163" spans="1:12" x14ac:dyDescent="0.2">
      <c r="A163" s="148"/>
      <c r="B163" s="320" t="s">
        <v>75</v>
      </c>
      <c r="C163" s="364" t="s">
        <v>92</v>
      </c>
      <c r="D163" s="318" t="s">
        <v>78</v>
      </c>
      <c r="E163" s="320" t="s">
        <v>75</v>
      </c>
      <c r="F163" s="364" t="s">
        <v>92</v>
      </c>
      <c r="H163" s="323" t="s">
        <v>72</v>
      </c>
      <c r="I163" s="323" t="s">
        <v>78</v>
      </c>
      <c r="J163" s="318" t="s">
        <v>84</v>
      </c>
      <c r="K163" s="323" t="s">
        <v>85</v>
      </c>
      <c r="L163" s="326" t="s">
        <v>86</v>
      </c>
    </row>
    <row r="164" spans="1:12" x14ac:dyDescent="0.2">
      <c r="A164" s="148"/>
      <c r="B164" s="154" t="s">
        <v>76</v>
      </c>
      <c r="C164" s="363" t="s">
        <v>93</v>
      </c>
      <c r="E164" s="154" t="s">
        <v>77</v>
      </c>
      <c r="F164" s="363" t="s">
        <v>93</v>
      </c>
    </row>
    <row r="165" spans="1:12" x14ac:dyDescent="0.2">
      <c r="A165" s="148"/>
      <c r="K165" s="204">
        <f>K162+L162</f>
        <v>0</v>
      </c>
      <c r="L165" s="150" t="s">
        <v>87</v>
      </c>
    </row>
    <row r="167" spans="1:12" x14ac:dyDescent="0.2">
      <c r="A167" s="255" t="s">
        <v>89</v>
      </c>
      <c r="B167" s="256"/>
      <c r="C167" s="256"/>
      <c r="D167" s="256"/>
      <c r="E167" s="257"/>
    </row>
    <row r="168" spans="1:12" x14ac:dyDescent="0.2">
      <c r="A168" s="258" t="s">
        <v>90</v>
      </c>
      <c r="B168" s="697"/>
      <c r="C168" s="720"/>
      <c r="D168" s="720"/>
      <c r="E168" s="721"/>
    </row>
    <row r="169" spans="1:12" x14ac:dyDescent="0.2">
      <c r="A169" s="258"/>
      <c r="B169" s="259"/>
      <c r="C169" s="259"/>
      <c r="D169" s="259"/>
      <c r="E169" s="260"/>
    </row>
    <row r="170" spans="1:12" x14ac:dyDescent="0.2">
      <c r="A170" s="258"/>
      <c r="B170" s="261"/>
      <c r="C170" s="261"/>
      <c r="D170" s="261"/>
      <c r="E170" s="262"/>
    </row>
    <row r="171" spans="1:12" x14ac:dyDescent="0.2">
      <c r="A171" s="258"/>
      <c r="B171" s="261"/>
      <c r="C171" s="261"/>
      <c r="D171" s="261"/>
      <c r="E171" s="262"/>
    </row>
    <row r="172" spans="1:12" x14ac:dyDescent="0.2">
      <c r="A172" s="76"/>
      <c r="B172" s="77"/>
      <c r="C172" s="77"/>
      <c r="D172" s="77"/>
      <c r="E172" s="263"/>
    </row>
  </sheetData>
  <sheetProtection selectLockedCells="1"/>
  <mergeCells count="37">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B168:E168"/>
    <mergeCell ref="E5:I5"/>
    <mergeCell ref="K5:L5"/>
    <mergeCell ref="I2:K2"/>
    <mergeCell ref="I3:K3"/>
    <mergeCell ref="B5:D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8:H43"/>
  <sheetViews>
    <sheetView topLeftCell="A13" workbookViewId="0">
      <selection activeCell="E14" sqref="E14:G14"/>
    </sheetView>
  </sheetViews>
  <sheetFormatPr defaultRowHeight="12.75" x14ac:dyDescent="0.2"/>
  <cols>
    <col min="1" max="1" width="25.42578125" customWidth="1"/>
    <col min="2" max="2" width="22.28515625" bestFit="1" customWidth="1"/>
    <col min="3" max="3" width="14.140625" customWidth="1"/>
    <col min="4" max="4" width="16.42578125" customWidth="1"/>
    <col min="5" max="5" width="10.140625" bestFit="1" customWidth="1"/>
    <col min="6" max="6" width="22.28515625" bestFit="1" customWidth="1"/>
    <col min="7" max="7" width="16.7109375" bestFit="1" customWidth="1"/>
    <col min="8" max="8" width="16.28515625" bestFit="1" customWidth="1"/>
  </cols>
  <sheetData>
    <row r="8" spans="1:8" x14ac:dyDescent="0.2">
      <c r="A8" s="455" t="s">
        <v>14</v>
      </c>
      <c r="B8" t="s">
        <v>135</v>
      </c>
    </row>
    <row r="10" spans="1:8" x14ac:dyDescent="0.2">
      <c r="F10" s="455" t="s">
        <v>139</v>
      </c>
    </row>
    <row r="11" spans="1:8" x14ac:dyDescent="0.2">
      <c r="A11" s="455" t="s">
        <v>126</v>
      </c>
      <c r="B11" s="455" t="s">
        <v>125</v>
      </c>
      <c r="C11" s="455" t="s">
        <v>9</v>
      </c>
      <c r="D11" s="455" t="s">
        <v>138</v>
      </c>
      <c r="E11" s="455" t="s">
        <v>21</v>
      </c>
      <c r="F11" t="s">
        <v>128</v>
      </c>
      <c r="G11" t="s">
        <v>140</v>
      </c>
      <c r="H11" t="s">
        <v>141</v>
      </c>
    </row>
    <row r="12" spans="1:8" x14ac:dyDescent="0.2">
      <c r="A12" t="s">
        <v>129</v>
      </c>
      <c r="B12" t="s">
        <v>129</v>
      </c>
      <c r="C12" t="s">
        <v>129</v>
      </c>
      <c r="D12" t="s">
        <v>129</v>
      </c>
      <c r="E12" s="459">
        <v>41790</v>
      </c>
      <c r="F12" s="456">
        <v>0</v>
      </c>
      <c r="G12" s="456">
        <v>0</v>
      </c>
      <c r="H12" s="456">
        <v>0</v>
      </c>
    </row>
    <row r="13" spans="1:8" x14ac:dyDescent="0.2">
      <c r="E13" s="459">
        <v>41791</v>
      </c>
      <c r="F13" s="456">
        <v>0</v>
      </c>
      <c r="G13" s="456">
        <v>0</v>
      </c>
      <c r="H13" s="456">
        <v>0</v>
      </c>
    </row>
    <row r="14" spans="1:8" x14ac:dyDescent="0.2">
      <c r="E14" s="459">
        <v>41792</v>
      </c>
      <c r="F14" s="456">
        <v>0</v>
      </c>
      <c r="G14" s="456">
        <v>0</v>
      </c>
      <c r="H14" s="456">
        <v>0</v>
      </c>
    </row>
    <row r="15" spans="1:8" x14ac:dyDescent="0.2">
      <c r="E15" s="459">
        <v>41793</v>
      </c>
      <c r="F15" s="456">
        <v>0</v>
      </c>
      <c r="G15" s="456">
        <v>0</v>
      </c>
      <c r="H15" s="456">
        <v>0</v>
      </c>
    </row>
    <row r="16" spans="1:8" x14ac:dyDescent="0.2">
      <c r="E16" s="459">
        <v>41794</v>
      </c>
      <c r="F16" s="456">
        <v>0</v>
      </c>
      <c r="G16" s="456">
        <v>0</v>
      </c>
      <c r="H16" s="456">
        <v>0</v>
      </c>
    </row>
    <row r="17" spans="5:8" x14ac:dyDescent="0.2">
      <c r="E17" s="459">
        <v>41795</v>
      </c>
      <c r="F17" s="456">
        <v>0</v>
      </c>
      <c r="G17" s="456">
        <v>0</v>
      </c>
      <c r="H17" s="456">
        <v>0</v>
      </c>
    </row>
    <row r="18" spans="5:8" x14ac:dyDescent="0.2">
      <c r="E18" s="459">
        <v>41796</v>
      </c>
      <c r="F18" s="456">
        <v>0</v>
      </c>
      <c r="G18" s="456">
        <v>0</v>
      </c>
      <c r="H18" s="456">
        <v>0</v>
      </c>
    </row>
    <row r="19" spans="5:8" x14ac:dyDescent="0.2">
      <c r="E19" s="459">
        <v>41797</v>
      </c>
      <c r="F19" s="456">
        <v>0</v>
      </c>
      <c r="G19" s="456">
        <v>0</v>
      </c>
      <c r="H19" s="456">
        <v>0</v>
      </c>
    </row>
    <row r="20" spans="5:8" x14ac:dyDescent="0.2">
      <c r="E20" s="459">
        <v>41798</v>
      </c>
      <c r="F20" s="456">
        <v>0</v>
      </c>
      <c r="G20" s="456">
        <v>0</v>
      </c>
      <c r="H20" s="456">
        <v>0</v>
      </c>
    </row>
    <row r="21" spans="5:8" x14ac:dyDescent="0.2">
      <c r="E21" s="459">
        <v>41799</v>
      </c>
      <c r="F21" s="456">
        <v>0</v>
      </c>
      <c r="G21" s="456">
        <v>0</v>
      </c>
      <c r="H21" s="456">
        <v>0</v>
      </c>
    </row>
    <row r="22" spans="5:8" x14ac:dyDescent="0.2">
      <c r="E22" s="459">
        <v>41800</v>
      </c>
      <c r="F22" s="456">
        <v>0</v>
      </c>
      <c r="G22" s="456">
        <v>0</v>
      </c>
      <c r="H22" s="456">
        <v>0</v>
      </c>
    </row>
    <row r="23" spans="5:8" x14ac:dyDescent="0.2">
      <c r="E23" s="459">
        <v>41801</v>
      </c>
      <c r="F23" s="456">
        <v>0</v>
      </c>
      <c r="G23" s="456">
        <v>0</v>
      </c>
      <c r="H23" s="456">
        <v>0</v>
      </c>
    </row>
    <row r="24" spans="5:8" x14ac:dyDescent="0.2">
      <c r="E24" s="459">
        <v>41802</v>
      </c>
      <c r="F24" s="456">
        <v>0</v>
      </c>
      <c r="G24" s="456">
        <v>0</v>
      </c>
      <c r="H24" s="456">
        <v>0</v>
      </c>
    </row>
    <row r="25" spans="5:8" x14ac:dyDescent="0.2">
      <c r="E25" s="459">
        <v>41803</v>
      </c>
      <c r="F25" s="456">
        <v>0</v>
      </c>
      <c r="G25" s="456">
        <v>0</v>
      </c>
      <c r="H25" s="456">
        <v>0</v>
      </c>
    </row>
    <row r="26" spans="5:8" x14ac:dyDescent="0.2">
      <c r="E26" s="459">
        <v>41804</v>
      </c>
      <c r="F26" s="456">
        <v>0</v>
      </c>
      <c r="G26" s="456">
        <v>0</v>
      </c>
      <c r="H26" s="456">
        <v>0</v>
      </c>
    </row>
    <row r="27" spans="5:8" x14ac:dyDescent="0.2">
      <c r="E27" s="459">
        <v>41805</v>
      </c>
      <c r="F27" s="456">
        <v>0</v>
      </c>
      <c r="G27" s="456">
        <v>0</v>
      </c>
      <c r="H27" s="456">
        <v>0</v>
      </c>
    </row>
    <row r="28" spans="5:8" x14ac:dyDescent="0.2">
      <c r="E28" s="459">
        <v>41806</v>
      </c>
      <c r="F28" s="456">
        <v>0</v>
      </c>
      <c r="G28" s="456">
        <v>0</v>
      </c>
      <c r="H28" s="456">
        <v>0</v>
      </c>
    </row>
    <row r="29" spans="5:8" x14ac:dyDescent="0.2">
      <c r="E29" s="459">
        <v>41807</v>
      </c>
      <c r="F29" s="456">
        <v>0</v>
      </c>
      <c r="G29" s="456">
        <v>0</v>
      </c>
      <c r="H29" s="456">
        <v>0</v>
      </c>
    </row>
    <row r="30" spans="5:8" x14ac:dyDescent="0.2">
      <c r="E30" s="459">
        <v>41808</v>
      </c>
      <c r="F30" s="456">
        <v>0</v>
      </c>
      <c r="G30" s="456">
        <v>0</v>
      </c>
      <c r="H30" s="456">
        <v>0</v>
      </c>
    </row>
    <row r="31" spans="5:8" x14ac:dyDescent="0.2">
      <c r="E31" s="459">
        <v>41809</v>
      </c>
      <c r="F31" s="456">
        <v>0</v>
      </c>
      <c r="G31" s="456">
        <v>0</v>
      </c>
      <c r="H31" s="456">
        <v>0</v>
      </c>
    </row>
    <row r="32" spans="5:8" x14ac:dyDescent="0.2">
      <c r="E32" s="459">
        <v>41810</v>
      </c>
      <c r="F32" s="456">
        <v>0</v>
      </c>
      <c r="G32" s="456">
        <v>0</v>
      </c>
      <c r="H32" s="456">
        <v>0</v>
      </c>
    </row>
    <row r="33" spans="1:8" x14ac:dyDescent="0.2">
      <c r="E33" s="459">
        <v>41811</v>
      </c>
      <c r="F33" s="456">
        <v>0</v>
      </c>
      <c r="G33" s="456">
        <v>0</v>
      </c>
      <c r="H33" s="456">
        <v>0</v>
      </c>
    </row>
    <row r="34" spans="1:8" x14ac:dyDescent="0.2">
      <c r="E34" s="459">
        <v>41812</v>
      </c>
      <c r="F34" s="456">
        <v>0</v>
      </c>
      <c r="G34" s="456">
        <v>0</v>
      </c>
      <c r="H34" s="456">
        <v>0</v>
      </c>
    </row>
    <row r="35" spans="1:8" x14ac:dyDescent="0.2">
      <c r="E35" s="459">
        <v>41813</v>
      </c>
      <c r="F35" s="456">
        <v>0</v>
      </c>
      <c r="G35" s="456">
        <v>0</v>
      </c>
      <c r="H35" s="456">
        <v>0</v>
      </c>
    </row>
    <row r="36" spans="1:8" x14ac:dyDescent="0.2">
      <c r="E36" s="459">
        <v>41814</v>
      </c>
      <c r="F36" s="456">
        <v>0</v>
      </c>
      <c r="G36" s="456">
        <v>0</v>
      </c>
      <c r="H36" s="456">
        <v>0</v>
      </c>
    </row>
    <row r="37" spans="1:8" x14ac:dyDescent="0.2">
      <c r="E37" s="459">
        <v>41815</v>
      </c>
      <c r="F37" s="456">
        <v>0</v>
      </c>
      <c r="G37" s="456">
        <v>0</v>
      </c>
      <c r="H37" s="456">
        <v>0</v>
      </c>
    </row>
    <row r="38" spans="1:8" x14ac:dyDescent="0.2">
      <c r="E38" s="459">
        <v>41816</v>
      </c>
      <c r="F38" s="456">
        <v>0</v>
      </c>
      <c r="G38" s="456">
        <v>0</v>
      </c>
      <c r="H38" s="456">
        <v>0</v>
      </c>
    </row>
    <row r="39" spans="1:8" x14ac:dyDescent="0.2">
      <c r="E39" s="459">
        <v>41817</v>
      </c>
      <c r="F39" s="456">
        <v>0</v>
      </c>
      <c r="G39" s="456">
        <v>0</v>
      </c>
      <c r="H39" s="456">
        <v>0</v>
      </c>
    </row>
    <row r="40" spans="1:8" x14ac:dyDescent="0.2">
      <c r="E40" s="459">
        <v>41818</v>
      </c>
      <c r="F40" s="456">
        <v>0</v>
      </c>
      <c r="G40" s="456">
        <v>0</v>
      </c>
      <c r="H40" s="456">
        <v>0</v>
      </c>
    </row>
    <row r="41" spans="1:8" x14ac:dyDescent="0.2">
      <c r="E41" s="459">
        <v>41819</v>
      </c>
      <c r="F41" s="456">
        <v>0</v>
      </c>
      <c r="G41" s="456">
        <v>0</v>
      </c>
      <c r="H41" s="456">
        <v>0</v>
      </c>
    </row>
    <row r="42" spans="1:8" x14ac:dyDescent="0.2">
      <c r="C42" t="s">
        <v>147</v>
      </c>
      <c r="F42" s="456">
        <v>0</v>
      </c>
      <c r="G42" s="456">
        <v>0</v>
      </c>
      <c r="H42" s="456">
        <v>0</v>
      </c>
    </row>
    <row r="43" spans="1:8" x14ac:dyDescent="0.2">
      <c r="A43" t="s">
        <v>127</v>
      </c>
      <c r="F43" s="520">
        <v>0</v>
      </c>
      <c r="G43" s="520">
        <v>0</v>
      </c>
      <c r="H43" s="520">
        <v>0</v>
      </c>
    </row>
  </sheetData>
  <pageMargins left="0.25" right="0.25" top="0.75" bottom="0.75" header="0.3" footer="0.3"/>
  <pageSetup paperSize="9" orientation="landscape" r:id="rId2"/>
  <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Blad24"/>
  <dimension ref="A1:X167"/>
  <sheetViews>
    <sheetView showZeros="0" workbookViewId="0">
      <selection activeCell="A7" sqref="A7:A156"/>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9" width="9.140625" style="82"/>
    <col min="10" max="10" width="9.42578125" style="82" bestFit="1" customWidth="1"/>
    <col min="11"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04" t="s">
        <v>16</v>
      </c>
      <c r="C5" s="705"/>
      <c r="D5" s="706"/>
      <c r="E5" s="708" t="s">
        <v>17</v>
      </c>
      <c r="F5" s="708"/>
      <c r="G5" s="708"/>
      <c r="H5" s="708"/>
      <c r="I5" s="709"/>
      <c r="J5" s="233"/>
      <c r="K5" s="695" t="s">
        <v>83</v>
      </c>
      <c r="L5" s="696"/>
    </row>
    <row r="6" spans="1:24" ht="77.25" customHeight="1" thickBot="1" x14ac:dyDescent="0.25">
      <c r="A6" s="62" t="s">
        <v>3</v>
      </c>
      <c r="B6" s="349" t="s">
        <v>9</v>
      </c>
      <c r="C6" s="350" t="s">
        <v>73</v>
      </c>
      <c r="D6" s="351" t="s">
        <v>10</v>
      </c>
      <c r="E6" s="230" t="s">
        <v>9</v>
      </c>
      <c r="F6" s="231" t="s">
        <v>73</v>
      </c>
      <c r="G6" s="231" t="s">
        <v>71</v>
      </c>
      <c r="H6" s="231" t="s">
        <v>70</v>
      </c>
      <c r="I6" s="231" t="s">
        <v>10</v>
      </c>
      <c r="J6" s="220" t="s">
        <v>82</v>
      </c>
      <c r="K6" s="317" t="s">
        <v>81</v>
      </c>
      <c r="L6" s="316" t="s">
        <v>80</v>
      </c>
    </row>
    <row r="7" spans="1:24" ht="12.75" customHeight="1" x14ac:dyDescent="0.2">
      <c r="A7" s="716">
        <f>NOVEMBER!B6</f>
        <v>43039</v>
      </c>
      <c r="B7" s="159">
        <f>NOVEMBER!R6</f>
        <v>0</v>
      </c>
      <c r="C7" s="116">
        <f>NOVEMBER!S6</f>
        <v>0</v>
      </c>
      <c r="D7" s="175">
        <f>NOVEMBER!T6</f>
        <v>0</v>
      </c>
      <c r="E7" s="113">
        <f>NOVEMBER!U6</f>
        <v>0</v>
      </c>
      <c r="F7" s="116">
        <f>NOVEMBER!V6</f>
        <v>0</v>
      </c>
      <c r="G7" s="116">
        <f>NOVEMBER!W6</f>
        <v>0</v>
      </c>
      <c r="H7" s="118">
        <f>NOVEMBER!X6</f>
        <v>0</v>
      </c>
      <c r="I7" s="119">
        <f>NOVEMBER!Y6</f>
        <v>0</v>
      </c>
      <c r="J7" s="221" t="b">
        <f>IF(LEFT(NOVEMBER!L6,1)="V",NOVEMBER!R6+NOVEMBER!U6)</f>
        <v>0</v>
      </c>
      <c r="K7" s="239">
        <f>NOVEMBER!Z6</f>
        <v>0</v>
      </c>
      <c r="L7" s="240">
        <f>NOVEMBER!AB6</f>
        <v>0</v>
      </c>
    </row>
    <row r="8" spans="1:24" ht="12.75" customHeight="1" x14ac:dyDescent="0.2">
      <c r="A8" s="717"/>
      <c r="B8" s="169">
        <f>NOVEMBER!R7</f>
        <v>0</v>
      </c>
      <c r="C8" s="137">
        <f>NOVEMBER!S7</f>
        <v>0</v>
      </c>
      <c r="D8" s="179">
        <f>NOVEMBER!T7</f>
        <v>0</v>
      </c>
      <c r="E8" s="134">
        <f>NOVEMBER!U7</f>
        <v>0</v>
      </c>
      <c r="F8" s="137">
        <f>NOVEMBER!V7</f>
        <v>0</v>
      </c>
      <c r="G8" s="137">
        <f>NOVEMBER!W7</f>
        <v>0</v>
      </c>
      <c r="H8" s="139">
        <f>NOVEMBER!X7</f>
        <v>0</v>
      </c>
      <c r="I8" s="140">
        <f>NOVEMBER!Y7</f>
        <v>0</v>
      </c>
      <c r="J8" s="222" t="b">
        <f>IF(LEFT(NOVEMBER!L7,1)="V",NOVEMBER!R7+NOVEMBER!U7)</f>
        <v>0</v>
      </c>
      <c r="K8" s="241">
        <f>NOVEMBER!Z7</f>
        <v>0</v>
      </c>
      <c r="L8" s="242">
        <f>NOVEMBER!AB7</f>
        <v>0</v>
      </c>
    </row>
    <row r="9" spans="1:24" ht="12.75" customHeight="1" x14ac:dyDescent="0.2">
      <c r="A9" s="717"/>
      <c r="B9" s="160">
        <f>NOVEMBER!R8</f>
        <v>0</v>
      </c>
      <c r="C9" s="123">
        <f>NOVEMBER!S8</f>
        <v>0</v>
      </c>
      <c r="D9" s="176">
        <f>NOVEMBER!T8</f>
        <v>0</v>
      </c>
      <c r="E9" s="120">
        <f>NOVEMBER!U8</f>
        <v>0</v>
      </c>
      <c r="F9" s="123">
        <f>NOVEMBER!V8</f>
        <v>0</v>
      </c>
      <c r="G9" s="123">
        <f>NOVEMBER!W8</f>
        <v>0</v>
      </c>
      <c r="H9" s="125">
        <f>NOVEMBER!X8</f>
        <v>0</v>
      </c>
      <c r="I9" s="126">
        <f>NOVEMBER!Y8</f>
        <v>0</v>
      </c>
      <c r="J9" s="222" t="b">
        <f>IF(LEFT(NOVEMBER!L8,1)="V",NOVEMBER!R8+NOVEMBER!U8)</f>
        <v>0</v>
      </c>
      <c r="K9" s="241">
        <f>NOVEMBER!Z8</f>
        <v>0</v>
      </c>
      <c r="L9" s="242">
        <f>NOVEMBER!AB8</f>
        <v>0</v>
      </c>
    </row>
    <row r="10" spans="1:24" ht="12.75" customHeight="1" x14ac:dyDescent="0.2">
      <c r="A10" s="717"/>
      <c r="B10" s="160">
        <f>NOVEMBER!R9</f>
        <v>0</v>
      </c>
      <c r="C10" s="123">
        <f>NOVEMBER!S9</f>
        <v>0</v>
      </c>
      <c r="D10" s="176">
        <f>NOVEMBER!T9</f>
        <v>0</v>
      </c>
      <c r="E10" s="120">
        <f>NOVEMBER!U9</f>
        <v>0</v>
      </c>
      <c r="F10" s="123">
        <f>NOVEMBER!V9</f>
        <v>0</v>
      </c>
      <c r="G10" s="123">
        <f>NOVEMBER!W9</f>
        <v>0</v>
      </c>
      <c r="H10" s="125">
        <f>NOVEMBER!X9</f>
        <v>0</v>
      </c>
      <c r="I10" s="126">
        <f>NOVEMBER!Y9</f>
        <v>0</v>
      </c>
      <c r="J10" s="222" t="b">
        <f>IF(LEFT(NOVEMBER!L9,1)="V",NOVEMBER!R9+NOVEMBER!U9)</f>
        <v>0</v>
      </c>
      <c r="K10" s="241">
        <f>NOVEMBER!Z9</f>
        <v>0</v>
      </c>
      <c r="L10" s="242">
        <f>NOVEMBER!AB9</f>
        <v>0</v>
      </c>
    </row>
    <row r="11" spans="1:24" ht="13.5" customHeight="1" thickBot="1" x14ac:dyDescent="0.25">
      <c r="A11" s="718"/>
      <c r="B11" s="161">
        <f>NOVEMBER!R10</f>
        <v>0</v>
      </c>
      <c r="C11" s="130">
        <f>NOVEMBER!S10</f>
        <v>0</v>
      </c>
      <c r="D11" s="178">
        <f>NOVEMBER!T10</f>
        <v>0</v>
      </c>
      <c r="E11" s="127">
        <f>NOVEMBER!U10</f>
        <v>0</v>
      </c>
      <c r="F11" s="130">
        <f>NOVEMBER!V10</f>
        <v>0</v>
      </c>
      <c r="G11" s="130">
        <f>NOVEMBER!W10</f>
        <v>0</v>
      </c>
      <c r="H11" s="132">
        <f>NOVEMBER!X10</f>
        <v>0</v>
      </c>
      <c r="I11" s="133">
        <f>NOVEMBER!Y10</f>
        <v>0</v>
      </c>
      <c r="J11" s="223" t="b">
        <f>IF(LEFT(NOVEMBER!L10,1)="V",NOVEMBER!R10+NOVEMBER!U10)</f>
        <v>0</v>
      </c>
      <c r="K11" s="243">
        <f>NOVEMBER!Z10</f>
        <v>0</v>
      </c>
      <c r="L11" s="244">
        <f>NOVEMBER!AB10</f>
        <v>0</v>
      </c>
    </row>
    <row r="12" spans="1:24" ht="12.75" customHeight="1" x14ac:dyDescent="0.2">
      <c r="A12" s="716">
        <f>NOVEMBER!B11</f>
        <v>43040</v>
      </c>
      <c r="B12" s="159">
        <f>NOVEMBER!R11</f>
        <v>0</v>
      </c>
      <c r="C12" s="116">
        <f>NOVEMBER!S11</f>
        <v>0</v>
      </c>
      <c r="D12" s="175">
        <f>NOVEMBER!T11</f>
        <v>0</v>
      </c>
      <c r="E12" s="113">
        <f>NOVEMBER!U11</f>
        <v>0</v>
      </c>
      <c r="F12" s="116">
        <f>NOVEMBER!V11</f>
        <v>0</v>
      </c>
      <c r="G12" s="116">
        <f>NOVEMBER!W11</f>
        <v>0</v>
      </c>
      <c r="H12" s="118">
        <f>NOVEMBER!X11</f>
        <v>0</v>
      </c>
      <c r="I12" s="119">
        <f>NOVEMBER!Y11</f>
        <v>0</v>
      </c>
      <c r="J12" s="221" t="b">
        <f>IF(LEFT(NOVEMBER!L11,1)="V",NOVEMBER!R11+NOVEMBER!U11)</f>
        <v>0</v>
      </c>
      <c r="K12" s="247">
        <f>NOVEMBER!Z11</f>
        <v>0</v>
      </c>
      <c r="L12" s="248">
        <f>NOVEMBER!AB11</f>
        <v>0</v>
      </c>
    </row>
    <row r="13" spans="1:24" ht="12.75" customHeight="1" x14ac:dyDescent="0.2">
      <c r="A13" s="717"/>
      <c r="B13" s="160">
        <f>NOVEMBER!R12</f>
        <v>0</v>
      </c>
      <c r="C13" s="123">
        <f>NOVEMBER!S12</f>
        <v>0</v>
      </c>
      <c r="D13" s="176">
        <f>NOVEMBER!T12</f>
        <v>0</v>
      </c>
      <c r="E13" s="120">
        <f>NOVEMBER!U12</f>
        <v>0</v>
      </c>
      <c r="F13" s="123">
        <f>NOVEMBER!V12</f>
        <v>0</v>
      </c>
      <c r="G13" s="123">
        <f>NOVEMBER!W12</f>
        <v>0</v>
      </c>
      <c r="H13" s="125">
        <f>NOVEMBER!X12</f>
        <v>0</v>
      </c>
      <c r="I13" s="126">
        <f>NOVEMBER!Y12</f>
        <v>0</v>
      </c>
      <c r="J13" s="222" t="b">
        <f>IF(LEFT(NOVEMBER!L12,1)="V",NOVEMBER!R12+NOVEMBER!U12)</f>
        <v>0</v>
      </c>
      <c r="K13" s="241">
        <f>NOVEMBER!Z12</f>
        <v>0</v>
      </c>
      <c r="L13" s="242">
        <f>NOVEMBER!AB12</f>
        <v>0</v>
      </c>
    </row>
    <row r="14" spans="1:24" ht="12.75" customHeight="1" x14ac:dyDescent="0.2">
      <c r="A14" s="717"/>
      <c r="B14" s="160">
        <f>NOVEMBER!R13</f>
        <v>0</v>
      </c>
      <c r="C14" s="123">
        <f>NOVEMBER!S13</f>
        <v>0</v>
      </c>
      <c r="D14" s="176">
        <f>NOVEMBER!T13</f>
        <v>0</v>
      </c>
      <c r="E14" s="120">
        <f>NOVEMBER!U13</f>
        <v>0</v>
      </c>
      <c r="F14" s="123">
        <f>NOVEMBER!V13</f>
        <v>0</v>
      </c>
      <c r="G14" s="123">
        <f>NOVEMBER!W13</f>
        <v>0</v>
      </c>
      <c r="H14" s="125">
        <f>NOVEMBER!X13</f>
        <v>0</v>
      </c>
      <c r="I14" s="126">
        <f>NOVEMBER!Y13</f>
        <v>0</v>
      </c>
      <c r="J14" s="222" t="b">
        <f>IF(LEFT(NOVEMBER!L13,1)="V",NOVEMBER!R13+NOVEMBER!U13)</f>
        <v>0</v>
      </c>
      <c r="K14" s="241">
        <f>NOVEMBER!Z13</f>
        <v>0</v>
      </c>
      <c r="L14" s="242">
        <f>NOVEMBER!AB13</f>
        <v>0</v>
      </c>
    </row>
    <row r="15" spans="1:24" ht="12.75" customHeight="1" x14ac:dyDescent="0.2">
      <c r="A15" s="717"/>
      <c r="B15" s="160">
        <f>NOVEMBER!R14</f>
        <v>0</v>
      </c>
      <c r="C15" s="123">
        <f>NOVEMBER!S14</f>
        <v>0</v>
      </c>
      <c r="D15" s="176">
        <f>NOVEMBER!T14</f>
        <v>0</v>
      </c>
      <c r="E15" s="120">
        <f>NOVEMBER!U14</f>
        <v>0</v>
      </c>
      <c r="F15" s="123">
        <f>NOVEMBER!V14</f>
        <v>0</v>
      </c>
      <c r="G15" s="123">
        <f>NOVEMBER!W14</f>
        <v>0</v>
      </c>
      <c r="H15" s="125">
        <f>NOVEMBER!X14</f>
        <v>0</v>
      </c>
      <c r="I15" s="126">
        <f>NOVEMBER!Y14</f>
        <v>0</v>
      </c>
      <c r="J15" s="222" t="b">
        <f>IF(LEFT(NOVEMBER!L14,1)="V",NOVEMBER!R14+NOVEMBER!U14)</f>
        <v>0</v>
      </c>
      <c r="K15" s="241">
        <f>NOVEMBER!Z14</f>
        <v>0</v>
      </c>
      <c r="L15" s="242">
        <f>NOVEMBER!AB14</f>
        <v>0</v>
      </c>
    </row>
    <row r="16" spans="1:24" ht="13.5" customHeight="1" thickBot="1" x14ac:dyDescent="0.25">
      <c r="A16" s="718"/>
      <c r="B16" s="161">
        <f>NOVEMBER!R15</f>
        <v>0</v>
      </c>
      <c r="C16" s="130">
        <f>NOVEMBER!S15</f>
        <v>0</v>
      </c>
      <c r="D16" s="178">
        <f>NOVEMBER!T15</f>
        <v>0</v>
      </c>
      <c r="E16" s="127">
        <f>NOVEMBER!U15</f>
        <v>0</v>
      </c>
      <c r="F16" s="130">
        <f>NOVEMBER!V15</f>
        <v>0</v>
      </c>
      <c r="G16" s="130">
        <f>NOVEMBER!W15</f>
        <v>0</v>
      </c>
      <c r="H16" s="132">
        <f>NOVEMBER!X15</f>
        <v>0</v>
      </c>
      <c r="I16" s="133">
        <f>NOVEMBER!Y15</f>
        <v>0</v>
      </c>
      <c r="J16" s="224" t="b">
        <f>IF(LEFT(NOVEMBER!L15,1)="V",NOVEMBER!R15+NOVEMBER!U15)</f>
        <v>0</v>
      </c>
      <c r="K16" s="245">
        <f>NOVEMBER!Z15</f>
        <v>0</v>
      </c>
      <c r="L16" s="246">
        <f>NOVEMBER!AB15</f>
        <v>0</v>
      </c>
    </row>
    <row r="17" spans="1:12" ht="12.75" customHeight="1" x14ac:dyDescent="0.2">
      <c r="A17" s="716">
        <f>NOVEMBER!B16</f>
        <v>43041</v>
      </c>
      <c r="B17" s="159">
        <f>NOVEMBER!R16</f>
        <v>0</v>
      </c>
      <c r="C17" s="116">
        <f>NOVEMBER!S16</f>
        <v>0</v>
      </c>
      <c r="D17" s="175">
        <f>NOVEMBER!T16</f>
        <v>0</v>
      </c>
      <c r="E17" s="113">
        <f>NOVEMBER!U16</f>
        <v>0</v>
      </c>
      <c r="F17" s="116">
        <f>NOVEMBER!V16</f>
        <v>0</v>
      </c>
      <c r="G17" s="116">
        <f>NOVEMBER!W16</f>
        <v>0</v>
      </c>
      <c r="H17" s="118">
        <f>NOVEMBER!X16</f>
        <v>0</v>
      </c>
      <c r="I17" s="119">
        <f>NOVEMBER!Y16</f>
        <v>0</v>
      </c>
      <c r="J17" s="225" t="b">
        <f>IF(LEFT(NOVEMBER!L16,1)="V",NOVEMBER!R16+NOVEMBER!U16)</f>
        <v>0</v>
      </c>
      <c r="K17" s="239">
        <f>NOVEMBER!Z16</f>
        <v>0</v>
      </c>
      <c r="L17" s="240">
        <f>NOVEMBER!AB16</f>
        <v>0</v>
      </c>
    </row>
    <row r="18" spans="1:12" ht="12.75" customHeight="1" x14ac:dyDescent="0.2">
      <c r="A18" s="717"/>
      <c r="B18" s="160">
        <f>NOVEMBER!R17</f>
        <v>0</v>
      </c>
      <c r="C18" s="123">
        <f>NOVEMBER!S17</f>
        <v>0</v>
      </c>
      <c r="D18" s="176">
        <f>NOVEMBER!T17</f>
        <v>0</v>
      </c>
      <c r="E18" s="120">
        <f>NOVEMBER!U17</f>
        <v>0</v>
      </c>
      <c r="F18" s="123">
        <f>NOVEMBER!V17</f>
        <v>0</v>
      </c>
      <c r="G18" s="123">
        <f>NOVEMBER!W17</f>
        <v>0</v>
      </c>
      <c r="H18" s="125">
        <f>NOVEMBER!X17</f>
        <v>0</v>
      </c>
      <c r="I18" s="126">
        <f>NOVEMBER!Y17</f>
        <v>0</v>
      </c>
      <c r="J18" s="222" t="b">
        <f>IF(LEFT(NOVEMBER!L17,1)="V",NOVEMBER!R17+NOVEMBER!U17)</f>
        <v>0</v>
      </c>
      <c r="K18" s="241">
        <f>NOVEMBER!Z17</f>
        <v>0</v>
      </c>
      <c r="L18" s="242">
        <f>NOVEMBER!AB17</f>
        <v>0</v>
      </c>
    </row>
    <row r="19" spans="1:12" ht="12.75" customHeight="1" x14ac:dyDescent="0.2">
      <c r="A19" s="717"/>
      <c r="B19" s="160">
        <f>NOVEMBER!R18</f>
        <v>0</v>
      </c>
      <c r="C19" s="123">
        <f>NOVEMBER!S18</f>
        <v>0</v>
      </c>
      <c r="D19" s="176">
        <f>NOVEMBER!T18</f>
        <v>0</v>
      </c>
      <c r="E19" s="120">
        <f>NOVEMBER!U18</f>
        <v>0</v>
      </c>
      <c r="F19" s="123">
        <f>NOVEMBER!V18</f>
        <v>0</v>
      </c>
      <c r="G19" s="123">
        <f>NOVEMBER!W18</f>
        <v>0</v>
      </c>
      <c r="H19" s="125">
        <f>NOVEMBER!X18</f>
        <v>0</v>
      </c>
      <c r="I19" s="126">
        <f>NOVEMBER!Y18</f>
        <v>0</v>
      </c>
      <c r="J19" s="222" t="b">
        <f>IF(LEFT(NOVEMBER!L18,1)="V",NOVEMBER!R18+NOVEMBER!U18)</f>
        <v>0</v>
      </c>
      <c r="K19" s="241">
        <f>NOVEMBER!Z18</f>
        <v>0</v>
      </c>
      <c r="L19" s="242">
        <f>NOVEMBER!AB18</f>
        <v>0</v>
      </c>
    </row>
    <row r="20" spans="1:12" ht="12.75" customHeight="1" x14ac:dyDescent="0.2">
      <c r="A20" s="717"/>
      <c r="B20" s="160">
        <f>NOVEMBER!R19</f>
        <v>0</v>
      </c>
      <c r="C20" s="123">
        <f>NOVEMBER!S19</f>
        <v>0</v>
      </c>
      <c r="D20" s="176">
        <f>NOVEMBER!T19</f>
        <v>0</v>
      </c>
      <c r="E20" s="120">
        <f>NOVEMBER!U19</f>
        <v>0</v>
      </c>
      <c r="F20" s="123">
        <f>NOVEMBER!V19</f>
        <v>0</v>
      </c>
      <c r="G20" s="123">
        <f>NOVEMBER!W19</f>
        <v>0</v>
      </c>
      <c r="H20" s="125">
        <f>NOVEMBER!X19</f>
        <v>0</v>
      </c>
      <c r="I20" s="126">
        <f>NOVEMBER!Y19</f>
        <v>0</v>
      </c>
      <c r="J20" s="222" t="b">
        <f>IF(LEFT(NOVEMBER!L19,1)="V",NOVEMBER!R19+NOVEMBER!U19)</f>
        <v>0</v>
      </c>
      <c r="K20" s="241">
        <f>NOVEMBER!Z19</f>
        <v>0</v>
      </c>
      <c r="L20" s="242">
        <f>NOVEMBER!AB19</f>
        <v>0</v>
      </c>
    </row>
    <row r="21" spans="1:12" ht="13.5" customHeight="1" thickBot="1" x14ac:dyDescent="0.25">
      <c r="A21" s="718"/>
      <c r="B21" s="161">
        <f>NOVEMBER!R20</f>
        <v>0</v>
      </c>
      <c r="C21" s="130">
        <f>NOVEMBER!S20</f>
        <v>0</v>
      </c>
      <c r="D21" s="178">
        <f>NOVEMBER!T20</f>
        <v>0</v>
      </c>
      <c r="E21" s="127">
        <f>NOVEMBER!U20</f>
        <v>0</v>
      </c>
      <c r="F21" s="130">
        <f>NOVEMBER!V20</f>
        <v>0</v>
      </c>
      <c r="G21" s="130">
        <f>NOVEMBER!W20</f>
        <v>0</v>
      </c>
      <c r="H21" s="132">
        <f>NOVEMBER!X20</f>
        <v>0</v>
      </c>
      <c r="I21" s="133">
        <f>NOVEMBER!Y20</f>
        <v>0</v>
      </c>
      <c r="J21" s="223" t="b">
        <f>IF(LEFT(NOVEMBER!L20,1)="V",NOVEMBER!R20+NOVEMBER!U20)</f>
        <v>0</v>
      </c>
      <c r="K21" s="243">
        <f>NOVEMBER!Z20</f>
        <v>0</v>
      </c>
      <c r="L21" s="244">
        <f>NOVEMBER!AB20</f>
        <v>0</v>
      </c>
    </row>
    <row r="22" spans="1:12" ht="12.75" customHeight="1" x14ac:dyDescent="0.2">
      <c r="A22" s="716">
        <f>NOVEMBER!B21</f>
        <v>43042</v>
      </c>
      <c r="B22" s="159">
        <f>NOVEMBER!R21</f>
        <v>0</v>
      </c>
      <c r="C22" s="116">
        <f>NOVEMBER!S21</f>
        <v>0</v>
      </c>
      <c r="D22" s="175">
        <f>NOVEMBER!T21</f>
        <v>0</v>
      </c>
      <c r="E22" s="113">
        <f>NOVEMBER!U21</f>
        <v>0</v>
      </c>
      <c r="F22" s="116">
        <f>NOVEMBER!V21</f>
        <v>0</v>
      </c>
      <c r="G22" s="116">
        <f>NOVEMBER!W21</f>
        <v>0</v>
      </c>
      <c r="H22" s="118">
        <f>NOVEMBER!X21</f>
        <v>0</v>
      </c>
      <c r="I22" s="119">
        <f>NOVEMBER!Y21</f>
        <v>0</v>
      </c>
      <c r="J22" s="221" t="b">
        <f>IF(LEFT(NOVEMBER!L21,1)="V",NOVEMBER!R21+NOVEMBER!U21)</f>
        <v>0</v>
      </c>
      <c r="K22" s="247">
        <f>NOVEMBER!Z21</f>
        <v>0</v>
      </c>
      <c r="L22" s="248">
        <f>NOVEMBER!AB21</f>
        <v>0</v>
      </c>
    </row>
    <row r="23" spans="1:12" ht="12.75" customHeight="1" x14ac:dyDescent="0.2">
      <c r="A23" s="717"/>
      <c r="B23" s="160">
        <f>NOVEMBER!R22</f>
        <v>0</v>
      </c>
      <c r="C23" s="123">
        <f>NOVEMBER!S22</f>
        <v>0</v>
      </c>
      <c r="D23" s="176">
        <f>NOVEMBER!T22</f>
        <v>0</v>
      </c>
      <c r="E23" s="120">
        <f>NOVEMBER!U22</f>
        <v>0</v>
      </c>
      <c r="F23" s="123">
        <f>NOVEMBER!V22</f>
        <v>0</v>
      </c>
      <c r="G23" s="123">
        <f>NOVEMBER!W22</f>
        <v>0</v>
      </c>
      <c r="H23" s="125">
        <f>NOVEMBER!X22</f>
        <v>0</v>
      </c>
      <c r="I23" s="126">
        <f>NOVEMBER!Y22</f>
        <v>0</v>
      </c>
      <c r="J23" s="222" t="b">
        <f>IF(LEFT(NOVEMBER!L22,1)="V",NOVEMBER!R22+NOVEMBER!U22)</f>
        <v>0</v>
      </c>
      <c r="K23" s="241">
        <f>NOVEMBER!Z22</f>
        <v>0</v>
      </c>
      <c r="L23" s="242">
        <f>NOVEMBER!AB22</f>
        <v>0</v>
      </c>
    </row>
    <row r="24" spans="1:12" ht="12.75" customHeight="1" x14ac:dyDescent="0.2">
      <c r="A24" s="717"/>
      <c r="B24" s="160">
        <f>NOVEMBER!R23</f>
        <v>0</v>
      </c>
      <c r="C24" s="123">
        <f>NOVEMBER!S23</f>
        <v>0</v>
      </c>
      <c r="D24" s="176">
        <f>NOVEMBER!T23</f>
        <v>0</v>
      </c>
      <c r="E24" s="120">
        <f>NOVEMBER!U23</f>
        <v>0</v>
      </c>
      <c r="F24" s="123">
        <f>NOVEMBER!V23</f>
        <v>0</v>
      </c>
      <c r="G24" s="123">
        <f>NOVEMBER!W23</f>
        <v>0</v>
      </c>
      <c r="H24" s="125">
        <f>NOVEMBER!X23</f>
        <v>0</v>
      </c>
      <c r="I24" s="126">
        <f>NOVEMBER!Y23</f>
        <v>0</v>
      </c>
      <c r="J24" s="222" t="b">
        <f>IF(LEFT(NOVEMBER!L23,1)="V",NOVEMBER!R23+NOVEMBER!U23)</f>
        <v>0</v>
      </c>
      <c r="K24" s="241">
        <f>NOVEMBER!Z23</f>
        <v>0</v>
      </c>
      <c r="L24" s="242">
        <f>NOVEMBER!AB23</f>
        <v>0</v>
      </c>
    </row>
    <row r="25" spans="1:12" ht="12.75" customHeight="1" x14ac:dyDescent="0.2">
      <c r="A25" s="717"/>
      <c r="B25" s="160">
        <f>NOVEMBER!R24</f>
        <v>0</v>
      </c>
      <c r="C25" s="123">
        <f>NOVEMBER!S24</f>
        <v>0</v>
      </c>
      <c r="D25" s="176">
        <f>NOVEMBER!T24</f>
        <v>0</v>
      </c>
      <c r="E25" s="120">
        <f>NOVEMBER!U24</f>
        <v>0</v>
      </c>
      <c r="F25" s="123">
        <f>NOVEMBER!V24</f>
        <v>0</v>
      </c>
      <c r="G25" s="123">
        <f>NOVEMBER!W24</f>
        <v>0</v>
      </c>
      <c r="H25" s="125">
        <f>NOVEMBER!X24</f>
        <v>0</v>
      </c>
      <c r="I25" s="126">
        <f>NOVEMBER!Y24</f>
        <v>0</v>
      </c>
      <c r="J25" s="222" t="b">
        <f>IF(LEFT(NOVEMBER!L24,1)="V",NOVEMBER!R24+NOVEMBER!U24)</f>
        <v>0</v>
      </c>
      <c r="K25" s="241">
        <f>NOVEMBER!Z24</f>
        <v>0</v>
      </c>
      <c r="L25" s="242">
        <f>NOVEMBER!AB24</f>
        <v>0</v>
      </c>
    </row>
    <row r="26" spans="1:12" ht="13.5" customHeight="1" thickBot="1" x14ac:dyDescent="0.25">
      <c r="A26" s="718"/>
      <c r="B26" s="161">
        <f>NOVEMBER!R25</f>
        <v>0</v>
      </c>
      <c r="C26" s="130">
        <f>NOVEMBER!S25</f>
        <v>0</v>
      </c>
      <c r="D26" s="178">
        <f>NOVEMBER!T25</f>
        <v>0</v>
      </c>
      <c r="E26" s="127">
        <f>NOVEMBER!U25</f>
        <v>0</v>
      </c>
      <c r="F26" s="130">
        <f>NOVEMBER!V25</f>
        <v>0</v>
      </c>
      <c r="G26" s="130">
        <f>NOVEMBER!W25</f>
        <v>0</v>
      </c>
      <c r="H26" s="132">
        <f>NOVEMBER!X25</f>
        <v>0</v>
      </c>
      <c r="I26" s="133">
        <f>NOVEMBER!Y25</f>
        <v>0</v>
      </c>
      <c r="J26" s="224" t="b">
        <f>IF(LEFT(NOVEMBER!L25,1)="V",NOVEMBER!R25+NOVEMBER!U25)</f>
        <v>0</v>
      </c>
      <c r="K26" s="245">
        <f>NOVEMBER!Z25</f>
        <v>0</v>
      </c>
      <c r="L26" s="246">
        <f>NOVEMBER!AB25</f>
        <v>0</v>
      </c>
    </row>
    <row r="27" spans="1:12" ht="12.75" customHeight="1" x14ac:dyDescent="0.2">
      <c r="A27" s="716">
        <f>NOVEMBER!B26</f>
        <v>43043</v>
      </c>
      <c r="B27" s="159">
        <f>NOVEMBER!R26</f>
        <v>0</v>
      </c>
      <c r="C27" s="116">
        <f>NOVEMBER!S26</f>
        <v>0</v>
      </c>
      <c r="D27" s="175">
        <f>NOVEMBER!T26</f>
        <v>0</v>
      </c>
      <c r="E27" s="113">
        <f>NOVEMBER!U26</f>
        <v>0</v>
      </c>
      <c r="F27" s="116">
        <f>NOVEMBER!V26</f>
        <v>0</v>
      </c>
      <c r="G27" s="116">
        <f>NOVEMBER!W26</f>
        <v>0</v>
      </c>
      <c r="H27" s="118">
        <f>NOVEMBER!X26</f>
        <v>0</v>
      </c>
      <c r="I27" s="119">
        <f>NOVEMBER!Y26</f>
        <v>0</v>
      </c>
      <c r="J27" s="225" t="b">
        <f>IF(LEFT(NOVEMBER!L26,1)="V",NOVEMBER!R26+NOVEMBER!U26)</f>
        <v>0</v>
      </c>
      <c r="K27" s="239">
        <f>NOVEMBER!Z26</f>
        <v>0</v>
      </c>
      <c r="L27" s="240">
        <f>NOVEMBER!AB26</f>
        <v>0</v>
      </c>
    </row>
    <row r="28" spans="1:12" ht="12.75" customHeight="1" x14ac:dyDescent="0.2">
      <c r="A28" s="717"/>
      <c r="B28" s="160">
        <f>NOVEMBER!R27</f>
        <v>0</v>
      </c>
      <c r="C28" s="123">
        <f>NOVEMBER!S27</f>
        <v>0</v>
      </c>
      <c r="D28" s="176">
        <f>NOVEMBER!T27</f>
        <v>0</v>
      </c>
      <c r="E28" s="120">
        <f>NOVEMBER!U27</f>
        <v>0</v>
      </c>
      <c r="F28" s="123">
        <f>NOVEMBER!V27</f>
        <v>0</v>
      </c>
      <c r="G28" s="123">
        <f>NOVEMBER!W27</f>
        <v>0</v>
      </c>
      <c r="H28" s="125">
        <f>NOVEMBER!X27</f>
        <v>0</v>
      </c>
      <c r="I28" s="126">
        <f>NOVEMBER!Y27</f>
        <v>0</v>
      </c>
      <c r="J28" s="222" t="b">
        <f>IF(LEFT(NOVEMBER!L27,1)="V",NOVEMBER!R27+NOVEMBER!U27)</f>
        <v>0</v>
      </c>
      <c r="K28" s="241">
        <f>NOVEMBER!Z27</f>
        <v>0</v>
      </c>
      <c r="L28" s="242">
        <f>NOVEMBER!AB27</f>
        <v>0</v>
      </c>
    </row>
    <row r="29" spans="1:12" ht="12.75" customHeight="1" x14ac:dyDescent="0.2">
      <c r="A29" s="717"/>
      <c r="B29" s="160">
        <f>NOVEMBER!R28</f>
        <v>0</v>
      </c>
      <c r="C29" s="123">
        <f>NOVEMBER!S28</f>
        <v>0</v>
      </c>
      <c r="D29" s="176">
        <f>NOVEMBER!T28</f>
        <v>0</v>
      </c>
      <c r="E29" s="120">
        <f>NOVEMBER!U28</f>
        <v>0</v>
      </c>
      <c r="F29" s="123">
        <f>NOVEMBER!V28</f>
        <v>0</v>
      </c>
      <c r="G29" s="123">
        <f>NOVEMBER!W28</f>
        <v>0</v>
      </c>
      <c r="H29" s="125">
        <f>NOVEMBER!X28</f>
        <v>0</v>
      </c>
      <c r="I29" s="126">
        <f>NOVEMBER!Y28</f>
        <v>0</v>
      </c>
      <c r="J29" s="222" t="b">
        <f>IF(LEFT(NOVEMBER!L28,1)="V",NOVEMBER!R28+NOVEMBER!U28)</f>
        <v>0</v>
      </c>
      <c r="K29" s="241">
        <f>NOVEMBER!Z28</f>
        <v>0</v>
      </c>
      <c r="L29" s="242">
        <f>NOVEMBER!AB28</f>
        <v>0</v>
      </c>
    </row>
    <row r="30" spans="1:12" ht="12.75" customHeight="1" x14ac:dyDescent="0.2">
      <c r="A30" s="717"/>
      <c r="B30" s="160">
        <f>NOVEMBER!R29</f>
        <v>0</v>
      </c>
      <c r="C30" s="123">
        <f>NOVEMBER!S29</f>
        <v>0</v>
      </c>
      <c r="D30" s="176">
        <f>NOVEMBER!T29</f>
        <v>0</v>
      </c>
      <c r="E30" s="120">
        <f>NOVEMBER!U29</f>
        <v>0</v>
      </c>
      <c r="F30" s="123">
        <f>NOVEMBER!V29</f>
        <v>0</v>
      </c>
      <c r="G30" s="123">
        <f>NOVEMBER!W29</f>
        <v>0</v>
      </c>
      <c r="H30" s="125">
        <f>NOVEMBER!X29</f>
        <v>0</v>
      </c>
      <c r="I30" s="126">
        <f>NOVEMBER!Y29</f>
        <v>0</v>
      </c>
      <c r="J30" s="222" t="b">
        <f>IF(LEFT(NOVEMBER!L29,1)="V",NOVEMBER!R29+NOVEMBER!U29)</f>
        <v>0</v>
      </c>
      <c r="K30" s="241">
        <f>NOVEMBER!Z29</f>
        <v>0</v>
      </c>
      <c r="L30" s="242">
        <f>NOVEMBER!AB29</f>
        <v>0</v>
      </c>
    </row>
    <row r="31" spans="1:12" ht="13.5" customHeight="1" thickBot="1" x14ac:dyDescent="0.25">
      <c r="A31" s="718"/>
      <c r="B31" s="161">
        <f>NOVEMBER!R30</f>
        <v>0</v>
      </c>
      <c r="C31" s="130">
        <f>NOVEMBER!S30</f>
        <v>0</v>
      </c>
      <c r="D31" s="178">
        <f>NOVEMBER!T30</f>
        <v>0</v>
      </c>
      <c r="E31" s="127">
        <f>NOVEMBER!U30</f>
        <v>0</v>
      </c>
      <c r="F31" s="130">
        <f>NOVEMBER!V30</f>
        <v>0</v>
      </c>
      <c r="G31" s="130">
        <f>NOVEMBER!W30</f>
        <v>0</v>
      </c>
      <c r="H31" s="132">
        <f>NOVEMBER!X30</f>
        <v>0</v>
      </c>
      <c r="I31" s="133">
        <f>NOVEMBER!Y30</f>
        <v>0</v>
      </c>
      <c r="J31" s="223" t="b">
        <f>IF(LEFT(NOVEMBER!L30,1)="V",NOVEMBER!R30+NOVEMBER!U30)</f>
        <v>0</v>
      </c>
      <c r="K31" s="243">
        <f>NOVEMBER!Z30</f>
        <v>0</v>
      </c>
      <c r="L31" s="244">
        <f>NOVEMBER!AB30</f>
        <v>0</v>
      </c>
    </row>
    <row r="32" spans="1:12" ht="12.75" customHeight="1" x14ac:dyDescent="0.2">
      <c r="A32" s="716">
        <f>NOVEMBER!B31</f>
        <v>43044</v>
      </c>
      <c r="B32" s="159">
        <f>NOVEMBER!R31</f>
        <v>0</v>
      </c>
      <c r="C32" s="116">
        <f>NOVEMBER!S31</f>
        <v>0</v>
      </c>
      <c r="D32" s="175">
        <f>NOVEMBER!T31</f>
        <v>0</v>
      </c>
      <c r="E32" s="113">
        <f>NOVEMBER!U31</f>
        <v>0</v>
      </c>
      <c r="F32" s="116">
        <f>NOVEMBER!V31</f>
        <v>0</v>
      </c>
      <c r="G32" s="116">
        <f>NOVEMBER!W31</f>
        <v>0</v>
      </c>
      <c r="H32" s="118">
        <f>NOVEMBER!X31</f>
        <v>0</v>
      </c>
      <c r="I32" s="119">
        <f>NOVEMBER!Y31</f>
        <v>0</v>
      </c>
      <c r="J32" s="221" t="b">
        <f>IF(LEFT(NOVEMBER!L31,1)="V",NOVEMBER!R31+NOVEMBER!U31)</f>
        <v>0</v>
      </c>
      <c r="K32" s="247">
        <f>NOVEMBER!Z31</f>
        <v>0</v>
      </c>
      <c r="L32" s="248">
        <f>NOVEMBER!AB31</f>
        <v>0</v>
      </c>
    </row>
    <row r="33" spans="1:12" ht="12.75" customHeight="1" x14ac:dyDescent="0.2">
      <c r="A33" s="717"/>
      <c r="B33" s="160">
        <f>NOVEMBER!R32</f>
        <v>0</v>
      </c>
      <c r="C33" s="123">
        <f>NOVEMBER!S32</f>
        <v>0</v>
      </c>
      <c r="D33" s="176">
        <f>NOVEMBER!T32</f>
        <v>0</v>
      </c>
      <c r="E33" s="120">
        <f>NOVEMBER!U32</f>
        <v>0</v>
      </c>
      <c r="F33" s="123">
        <f>NOVEMBER!V32</f>
        <v>0</v>
      </c>
      <c r="G33" s="123">
        <f>NOVEMBER!W32</f>
        <v>0</v>
      </c>
      <c r="H33" s="125">
        <f>NOVEMBER!X32</f>
        <v>0</v>
      </c>
      <c r="I33" s="126">
        <f>NOVEMBER!Y32</f>
        <v>0</v>
      </c>
      <c r="J33" s="222" t="b">
        <f>IF(LEFT(NOVEMBER!L32,1)="V",NOVEMBER!R32+NOVEMBER!U32)</f>
        <v>0</v>
      </c>
      <c r="K33" s="241">
        <f>NOVEMBER!Z32</f>
        <v>0</v>
      </c>
      <c r="L33" s="242">
        <f>NOVEMBER!AB32</f>
        <v>0</v>
      </c>
    </row>
    <row r="34" spans="1:12" ht="12.75" customHeight="1" x14ac:dyDescent="0.2">
      <c r="A34" s="717"/>
      <c r="B34" s="160">
        <f>NOVEMBER!R33</f>
        <v>0</v>
      </c>
      <c r="C34" s="123">
        <f>NOVEMBER!S33</f>
        <v>0</v>
      </c>
      <c r="D34" s="176">
        <f>NOVEMBER!T33</f>
        <v>0</v>
      </c>
      <c r="E34" s="120">
        <f>NOVEMBER!U33</f>
        <v>0</v>
      </c>
      <c r="F34" s="123">
        <f>NOVEMBER!V33</f>
        <v>0</v>
      </c>
      <c r="G34" s="123">
        <f>NOVEMBER!W33</f>
        <v>0</v>
      </c>
      <c r="H34" s="125">
        <f>NOVEMBER!X33</f>
        <v>0</v>
      </c>
      <c r="I34" s="126">
        <f>NOVEMBER!Y33</f>
        <v>0</v>
      </c>
      <c r="J34" s="222" t="b">
        <f>IF(LEFT(NOVEMBER!L33,1)="V",NOVEMBER!R33+NOVEMBER!U33)</f>
        <v>0</v>
      </c>
      <c r="K34" s="241">
        <f>NOVEMBER!Z33</f>
        <v>0</v>
      </c>
      <c r="L34" s="242">
        <f>NOVEMBER!AB33</f>
        <v>0</v>
      </c>
    </row>
    <row r="35" spans="1:12" ht="12.75" customHeight="1" x14ac:dyDescent="0.2">
      <c r="A35" s="717"/>
      <c r="B35" s="160">
        <f>NOVEMBER!R34</f>
        <v>0</v>
      </c>
      <c r="C35" s="123">
        <f>NOVEMBER!S34</f>
        <v>0</v>
      </c>
      <c r="D35" s="176">
        <f>NOVEMBER!T34</f>
        <v>0</v>
      </c>
      <c r="E35" s="120">
        <f>NOVEMBER!U34</f>
        <v>0</v>
      </c>
      <c r="F35" s="123">
        <f>NOVEMBER!V34</f>
        <v>0</v>
      </c>
      <c r="G35" s="123">
        <f>NOVEMBER!W34</f>
        <v>0</v>
      </c>
      <c r="H35" s="125">
        <f>NOVEMBER!X34</f>
        <v>0</v>
      </c>
      <c r="I35" s="126">
        <f>NOVEMBER!Y34</f>
        <v>0</v>
      </c>
      <c r="J35" s="222" t="b">
        <f>IF(LEFT(NOVEMBER!L34,1)="V",NOVEMBER!R34+NOVEMBER!U34)</f>
        <v>0</v>
      </c>
      <c r="K35" s="241">
        <f>NOVEMBER!Z34</f>
        <v>0</v>
      </c>
      <c r="L35" s="242">
        <f>NOVEMBER!AB34</f>
        <v>0</v>
      </c>
    </row>
    <row r="36" spans="1:12" ht="13.5" customHeight="1" thickBot="1" x14ac:dyDescent="0.25">
      <c r="A36" s="718"/>
      <c r="B36" s="161">
        <f>NOVEMBER!R35</f>
        <v>0</v>
      </c>
      <c r="C36" s="130">
        <f>NOVEMBER!S35</f>
        <v>0</v>
      </c>
      <c r="D36" s="178">
        <f>NOVEMBER!T35</f>
        <v>0</v>
      </c>
      <c r="E36" s="127">
        <f>NOVEMBER!U35</f>
        <v>0</v>
      </c>
      <c r="F36" s="130">
        <f>NOVEMBER!V35</f>
        <v>0</v>
      </c>
      <c r="G36" s="130">
        <f>NOVEMBER!W35</f>
        <v>0</v>
      </c>
      <c r="H36" s="132">
        <f>NOVEMBER!X35</f>
        <v>0</v>
      </c>
      <c r="I36" s="133">
        <f>NOVEMBER!Y35</f>
        <v>0</v>
      </c>
      <c r="J36" s="224" t="b">
        <f>IF(LEFT(NOVEMBER!L35,1)="V",NOVEMBER!R35+NOVEMBER!U35)</f>
        <v>0</v>
      </c>
      <c r="K36" s="245">
        <f>NOVEMBER!Z35</f>
        <v>0</v>
      </c>
      <c r="L36" s="246">
        <f>NOVEMBER!AB35</f>
        <v>0</v>
      </c>
    </row>
    <row r="37" spans="1:12" ht="12.75" customHeight="1" x14ac:dyDescent="0.2">
      <c r="A37" s="716">
        <f>NOVEMBER!B36</f>
        <v>43045</v>
      </c>
      <c r="B37" s="159">
        <f>NOVEMBER!R36</f>
        <v>0</v>
      </c>
      <c r="C37" s="116">
        <f>NOVEMBER!S36</f>
        <v>0</v>
      </c>
      <c r="D37" s="175">
        <f>NOVEMBER!T36</f>
        <v>0</v>
      </c>
      <c r="E37" s="113">
        <f>NOVEMBER!U36</f>
        <v>0</v>
      </c>
      <c r="F37" s="116">
        <f>NOVEMBER!V36</f>
        <v>0</v>
      </c>
      <c r="G37" s="116">
        <f>NOVEMBER!W36</f>
        <v>0</v>
      </c>
      <c r="H37" s="118">
        <f>NOVEMBER!X36</f>
        <v>0</v>
      </c>
      <c r="I37" s="119">
        <f>NOVEMBER!Y36</f>
        <v>0</v>
      </c>
      <c r="J37" s="225" t="b">
        <f>IF(LEFT(NOVEMBER!L36,1)="V",NOVEMBER!R36+NOVEMBER!U36)</f>
        <v>0</v>
      </c>
      <c r="K37" s="239">
        <f>NOVEMBER!Z36</f>
        <v>0</v>
      </c>
      <c r="L37" s="240">
        <f>NOVEMBER!AB36</f>
        <v>0</v>
      </c>
    </row>
    <row r="38" spans="1:12" ht="12.75" customHeight="1" x14ac:dyDescent="0.2">
      <c r="A38" s="717"/>
      <c r="B38" s="160">
        <f>NOVEMBER!R37</f>
        <v>0</v>
      </c>
      <c r="C38" s="123">
        <f>NOVEMBER!S37</f>
        <v>0</v>
      </c>
      <c r="D38" s="176">
        <f>NOVEMBER!T37</f>
        <v>0</v>
      </c>
      <c r="E38" s="120">
        <f>NOVEMBER!U37</f>
        <v>0</v>
      </c>
      <c r="F38" s="123">
        <f>NOVEMBER!V37</f>
        <v>0</v>
      </c>
      <c r="G38" s="123">
        <f>NOVEMBER!W37</f>
        <v>0</v>
      </c>
      <c r="H38" s="125">
        <f>NOVEMBER!X37</f>
        <v>0</v>
      </c>
      <c r="I38" s="126">
        <f>NOVEMBER!Y37</f>
        <v>0</v>
      </c>
      <c r="J38" s="222" t="b">
        <f>IF(LEFT(NOVEMBER!L37,1)="V",NOVEMBER!R37+NOVEMBER!U37)</f>
        <v>0</v>
      </c>
      <c r="K38" s="241">
        <f>NOVEMBER!Z37</f>
        <v>0</v>
      </c>
      <c r="L38" s="242">
        <f>NOVEMBER!AB37</f>
        <v>0</v>
      </c>
    </row>
    <row r="39" spans="1:12" ht="12.75" customHeight="1" x14ac:dyDescent="0.2">
      <c r="A39" s="717"/>
      <c r="B39" s="160">
        <f>NOVEMBER!R38</f>
        <v>0</v>
      </c>
      <c r="C39" s="123">
        <f>NOVEMBER!S38</f>
        <v>0</v>
      </c>
      <c r="D39" s="176">
        <f>NOVEMBER!T38</f>
        <v>0</v>
      </c>
      <c r="E39" s="120">
        <f>NOVEMBER!U38</f>
        <v>0</v>
      </c>
      <c r="F39" s="123">
        <f>NOVEMBER!V38</f>
        <v>0</v>
      </c>
      <c r="G39" s="123">
        <f>NOVEMBER!W38</f>
        <v>0</v>
      </c>
      <c r="H39" s="125">
        <f>NOVEMBER!X38</f>
        <v>0</v>
      </c>
      <c r="I39" s="126">
        <f>NOVEMBER!Y38</f>
        <v>0</v>
      </c>
      <c r="J39" s="222" t="b">
        <f>IF(LEFT(NOVEMBER!L38,1)="V",NOVEMBER!R38+NOVEMBER!U38)</f>
        <v>0</v>
      </c>
      <c r="K39" s="241">
        <f>NOVEMBER!Z38</f>
        <v>0</v>
      </c>
      <c r="L39" s="242">
        <f>NOVEMBER!AB38</f>
        <v>0</v>
      </c>
    </row>
    <row r="40" spans="1:12" ht="12.75" customHeight="1" x14ac:dyDescent="0.2">
      <c r="A40" s="717"/>
      <c r="B40" s="160">
        <f>NOVEMBER!R39</f>
        <v>0</v>
      </c>
      <c r="C40" s="123">
        <f>NOVEMBER!S39</f>
        <v>0</v>
      </c>
      <c r="D40" s="176">
        <f>NOVEMBER!T39</f>
        <v>0</v>
      </c>
      <c r="E40" s="120">
        <f>NOVEMBER!U39</f>
        <v>0</v>
      </c>
      <c r="F40" s="123">
        <f>NOVEMBER!V39</f>
        <v>0</v>
      </c>
      <c r="G40" s="123">
        <f>NOVEMBER!W39</f>
        <v>0</v>
      </c>
      <c r="H40" s="125">
        <f>NOVEMBER!X39</f>
        <v>0</v>
      </c>
      <c r="I40" s="126">
        <f>NOVEMBER!Y39</f>
        <v>0</v>
      </c>
      <c r="J40" s="222" t="b">
        <f>IF(LEFT(NOVEMBER!L39,1)="V",NOVEMBER!R39+NOVEMBER!U39)</f>
        <v>0</v>
      </c>
      <c r="K40" s="241">
        <f>NOVEMBER!Z39</f>
        <v>0</v>
      </c>
      <c r="L40" s="242">
        <f>NOVEMBER!AB39</f>
        <v>0</v>
      </c>
    </row>
    <row r="41" spans="1:12" ht="13.5" customHeight="1" thickBot="1" x14ac:dyDescent="0.25">
      <c r="A41" s="718"/>
      <c r="B41" s="161">
        <f>NOVEMBER!R40</f>
        <v>0</v>
      </c>
      <c r="C41" s="130">
        <f>NOVEMBER!S40</f>
        <v>0</v>
      </c>
      <c r="D41" s="178">
        <f>NOVEMBER!T40</f>
        <v>0</v>
      </c>
      <c r="E41" s="127">
        <f>NOVEMBER!U40</f>
        <v>0</v>
      </c>
      <c r="F41" s="130">
        <f>NOVEMBER!V40</f>
        <v>0</v>
      </c>
      <c r="G41" s="130">
        <f>NOVEMBER!W40</f>
        <v>0</v>
      </c>
      <c r="H41" s="132">
        <f>NOVEMBER!X40</f>
        <v>0</v>
      </c>
      <c r="I41" s="133">
        <f>NOVEMBER!Y40</f>
        <v>0</v>
      </c>
      <c r="J41" s="223" t="b">
        <f>IF(LEFT(NOVEMBER!L40,1)="V",NOVEMBER!R40+NOVEMBER!U40)</f>
        <v>0</v>
      </c>
      <c r="K41" s="243">
        <f>NOVEMBER!Z40</f>
        <v>0</v>
      </c>
      <c r="L41" s="244">
        <f>NOVEMBER!AB40</f>
        <v>0</v>
      </c>
    </row>
    <row r="42" spans="1:12" ht="12.75" customHeight="1" x14ac:dyDescent="0.2">
      <c r="A42" s="716">
        <f>NOVEMBER!B41</f>
        <v>43046</v>
      </c>
      <c r="B42" s="159">
        <f>NOVEMBER!R41</f>
        <v>0</v>
      </c>
      <c r="C42" s="116">
        <f>NOVEMBER!S41</f>
        <v>0</v>
      </c>
      <c r="D42" s="175">
        <f>NOVEMBER!T41</f>
        <v>0</v>
      </c>
      <c r="E42" s="113">
        <f>NOVEMBER!U41</f>
        <v>0</v>
      </c>
      <c r="F42" s="116">
        <f>NOVEMBER!V41</f>
        <v>0</v>
      </c>
      <c r="G42" s="116">
        <f>NOVEMBER!W41</f>
        <v>0</v>
      </c>
      <c r="H42" s="118">
        <f>NOVEMBER!X41</f>
        <v>0</v>
      </c>
      <c r="I42" s="119">
        <f>NOVEMBER!Y41</f>
        <v>0</v>
      </c>
      <c r="J42" s="221" t="b">
        <f>IF(LEFT(NOVEMBER!L41,1)="V",NOVEMBER!R41+NOVEMBER!U41)</f>
        <v>0</v>
      </c>
      <c r="K42" s="239">
        <f>NOVEMBER!Z41</f>
        <v>0</v>
      </c>
      <c r="L42" s="240">
        <f>NOVEMBER!AB41</f>
        <v>0</v>
      </c>
    </row>
    <row r="43" spans="1:12" ht="12.75" customHeight="1" x14ac:dyDescent="0.2">
      <c r="A43" s="717"/>
      <c r="B43" s="160">
        <f>NOVEMBER!R42</f>
        <v>0</v>
      </c>
      <c r="C43" s="123">
        <f>NOVEMBER!S42</f>
        <v>0</v>
      </c>
      <c r="D43" s="176">
        <f>NOVEMBER!T42</f>
        <v>0</v>
      </c>
      <c r="E43" s="120">
        <f>NOVEMBER!U42</f>
        <v>0</v>
      </c>
      <c r="F43" s="123">
        <f>NOVEMBER!V42</f>
        <v>0</v>
      </c>
      <c r="G43" s="123">
        <f>NOVEMBER!W42</f>
        <v>0</v>
      </c>
      <c r="H43" s="125">
        <f>NOVEMBER!X42</f>
        <v>0</v>
      </c>
      <c r="I43" s="126">
        <f>NOVEMBER!Y42</f>
        <v>0</v>
      </c>
      <c r="J43" s="222" t="b">
        <f>IF(LEFT(NOVEMBER!L42,1)="V",NOVEMBER!R42+NOVEMBER!U42)</f>
        <v>0</v>
      </c>
      <c r="K43" s="241">
        <f>NOVEMBER!Z42</f>
        <v>0</v>
      </c>
      <c r="L43" s="242">
        <f>NOVEMBER!AB42</f>
        <v>0</v>
      </c>
    </row>
    <row r="44" spans="1:12" ht="12.75" customHeight="1" x14ac:dyDescent="0.2">
      <c r="A44" s="717"/>
      <c r="B44" s="160">
        <f>NOVEMBER!R43</f>
        <v>0</v>
      </c>
      <c r="C44" s="123">
        <f>NOVEMBER!S43</f>
        <v>0</v>
      </c>
      <c r="D44" s="176">
        <f>NOVEMBER!T43</f>
        <v>0</v>
      </c>
      <c r="E44" s="120">
        <f>NOVEMBER!U43</f>
        <v>0</v>
      </c>
      <c r="F44" s="123">
        <f>NOVEMBER!V43</f>
        <v>0</v>
      </c>
      <c r="G44" s="123">
        <f>NOVEMBER!W43</f>
        <v>0</v>
      </c>
      <c r="H44" s="125">
        <f>NOVEMBER!X43</f>
        <v>0</v>
      </c>
      <c r="I44" s="126">
        <f>NOVEMBER!Y43</f>
        <v>0</v>
      </c>
      <c r="J44" s="222" t="b">
        <f>IF(LEFT(NOVEMBER!L43,1)="V",NOVEMBER!R43+NOVEMBER!U43)</f>
        <v>0</v>
      </c>
      <c r="K44" s="241">
        <f>NOVEMBER!Z43</f>
        <v>0</v>
      </c>
      <c r="L44" s="242">
        <f>NOVEMBER!AB43</f>
        <v>0</v>
      </c>
    </row>
    <row r="45" spans="1:12" ht="12.75" customHeight="1" x14ac:dyDescent="0.2">
      <c r="A45" s="717"/>
      <c r="B45" s="160">
        <f>NOVEMBER!R44</f>
        <v>0</v>
      </c>
      <c r="C45" s="123">
        <f>NOVEMBER!S44</f>
        <v>0</v>
      </c>
      <c r="D45" s="176">
        <f>NOVEMBER!T44</f>
        <v>0</v>
      </c>
      <c r="E45" s="120">
        <f>NOVEMBER!U44</f>
        <v>0</v>
      </c>
      <c r="F45" s="123">
        <f>NOVEMBER!V44</f>
        <v>0</v>
      </c>
      <c r="G45" s="123">
        <f>NOVEMBER!W44</f>
        <v>0</v>
      </c>
      <c r="H45" s="125">
        <f>NOVEMBER!X44</f>
        <v>0</v>
      </c>
      <c r="I45" s="126">
        <f>NOVEMBER!Y44</f>
        <v>0</v>
      </c>
      <c r="J45" s="222" t="b">
        <f>IF(LEFT(NOVEMBER!L44,1)="V",NOVEMBER!R44+NOVEMBER!U44)</f>
        <v>0</v>
      </c>
      <c r="K45" s="241">
        <f>NOVEMBER!Z44</f>
        <v>0</v>
      </c>
      <c r="L45" s="242">
        <f>NOVEMBER!AB44</f>
        <v>0</v>
      </c>
    </row>
    <row r="46" spans="1:12" ht="13.5" customHeight="1" thickBot="1" x14ac:dyDescent="0.25">
      <c r="A46" s="718"/>
      <c r="B46" s="161">
        <f>NOVEMBER!R45</f>
        <v>0</v>
      </c>
      <c r="C46" s="130">
        <f>NOVEMBER!S45</f>
        <v>0</v>
      </c>
      <c r="D46" s="178">
        <f>NOVEMBER!T45</f>
        <v>0</v>
      </c>
      <c r="E46" s="127">
        <f>NOVEMBER!U45</f>
        <v>0</v>
      </c>
      <c r="F46" s="130">
        <f>NOVEMBER!V45</f>
        <v>0</v>
      </c>
      <c r="G46" s="130">
        <f>NOVEMBER!W45</f>
        <v>0</v>
      </c>
      <c r="H46" s="132">
        <f>NOVEMBER!X45</f>
        <v>0</v>
      </c>
      <c r="I46" s="133">
        <f>NOVEMBER!Y45</f>
        <v>0</v>
      </c>
      <c r="J46" s="224" t="b">
        <f>IF(LEFT(NOVEMBER!L45,1)="V",NOVEMBER!R45+NOVEMBER!U45)</f>
        <v>0</v>
      </c>
      <c r="K46" s="243">
        <f>NOVEMBER!Z45</f>
        <v>0</v>
      </c>
      <c r="L46" s="244">
        <f>NOVEMBER!AB45</f>
        <v>0</v>
      </c>
    </row>
    <row r="47" spans="1:12" ht="12.75" customHeight="1" x14ac:dyDescent="0.2">
      <c r="A47" s="716">
        <f>NOVEMBER!B46</f>
        <v>43047</v>
      </c>
      <c r="B47" s="159">
        <f>NOVEMBER!R46</f>
        <v>0</v>
      </c>
      <c r="C47" s="116">
        <f>NOVEMBER!S46</f>
        <v>0</v>
      </c>
      <c r="D47" s="175">
        <f>NOVEMBER!T46</f>
        <v>0</v>
      </c>
      <c r="E47" s="113">
        <f>NOVEMBER!U46</f>
        <v>0</v>
      </c>
      <c r="F47" s="116">
        <f>NOVEMBER!V46</f>
        <v>0</v>
      </c>
      <c r="G47" s="116">
        <f>NOVEMBER!W46</f>
        <v>0</v>
      </c>
      <c r="H47" s="118">
        <f>NOVEMBER!X46</f>
        <v>0</v>
      </c>
      <c r="I47" s="119">
        <f>NOVEMBER!Y46</f>
        <v>0</v>
      </c>
      <c r="J47" s="221" t="b">
        <f>IF(LEFT(NOVEMBER!L46,1)="V",NOVEMBER!R46+NOVEMBER!U46)</f>
        <v>0</v>
      </c>
      <c r="K47" s="239">
        <f>NOVEMBER!Z46</f>
        <v>0</v>
      </c>
      <c r="L47" s="240">
        <f>NOVEMBER!AB46</f>
        <v>0</v>
      </c>
    </row>
    <row r="48" spans="1:12" ht="12.75" customHeight="1" x14ac:dyDescent="0.2">
      <c r="A48" s="717"/>
      <c r="B48" s="160">
        <f>NOVEMBER!R47</f>
        <v>0</v>
      </c>
      <c r="C48" s="123">
        <f>NOVEMBER!S47</f>
        <v>0</v>
      </c>
      <c r="D48" s="176">
        <f>NOVEMBER!T47</f>
        <v>0</v>
      </c>
      <c r="E48" s="120">
        <f>NOVEMBER!U47</f>
        <v>0</v>
      </c>
      <c r="F48" s="123">
        <f>NOVEMBER!V47</f>
        <v>0</v>
      </c>
      <c r="G48" s="123">
        <f>NOVEMBER!W47</f>
        <v>0</v>
      </c>
      <c r="H48" s="125">
        <f>NOVEMBER!X47</f>
        <v>0</v>
      </c>
      <c r="I48" s="126">
        <f>NOVEMBER!Y47</f>
        <v>0</v>
      </c>
      <c r="J48" s="222" t="b">
        <f>IF(LEFT(NOVEMBER!L47,1)="V",NOVEMBER!R47+NOVEMBER!U47)</f>
        <v>0</v>
      </c>
      <c r="K48" s="241">
        <f>NOVEMBER!Z47</f>
        <v>0</v>
      </c>
      <c r="L48" s="242">
        <f>NOVEMBER!AB47</f>
        <v>0</v>
      </c>
    </row>
    <row r="49" spans="1:12" ht="12.75" customHeight="1" x14ac:dyDescent="0.2">
      <c r="A49" s="717"/>
      <c r="B49" s="160">
        <f>NOVEMBER!R48</f>
        <v>0</v>
      </c>
      <c r="C49" s="123">
        <f>NOVEMBER!S48</f>
        <v>0</v>
      </c>
      <c r="D49" s="176">
        <f>NOVEMBER!T48</f>
        <v>0</v>
      </c>
      <c r="E49" s="120">
        <f>NOVEMBER!U48</f>
        <v>0</v>
      </c>
      <c r="F49" s="123">
        <f>NOVEMBER!V48</f>
        <v>0</v>
      </c>
      <c r="G49" s="123">
        <f>NOVEMBER!W48</f>
        <v>0</v>
      </c>
      <c r="H49" s="125">
        <f>NOVEMBER!X48</f>
        <v>0</v>
      </c>
      <c r="I49" s="126">
        <f>NOVEMBER!Y48</f>
        <v>0</v>
      </c>
      <c r="J49" s="222" t="b">
        <f>IF(LEFT(NOVEMBER!L48,1)="V",NOVEMBER!R48+NOVEMBER!U48)</f>
        <v>0</v>
      </c>
      <c r="K49" s="241">
        <f>NOVEMBER!Z48</f>
        <v>0</v>
      </c>
      <c r="L49" s="242">
        <f>NOVEMBER!AB48</f>
        <v>0</v>
      </c>
    </row>
    <row r="50" spans="1:12" ht="12.75" customHeight="1" x14ac:dyDescent="0.2">
      <c r="A50" s="717"/>
      <c r="B50" s="160">
        <f>NOVEMBER!R49</f>
        <v>0</v>
      </c>
      <c r="C50" s="123">
        <f>NOVEMBER!S49</f>
        <v>0</v>
      </c>
      <c r="D50" s="176">
        <f>NOVEMBER!T49</f>
        <v>0</v>
      </c>
      <c r="E50" s="120">
        <f>NOVEMBER!U49</f>
        <v>0</v>
      </c>
      <c r="F50" s="123">
        <f>NOVEMBER!V49</f>
        <v>0</v>
      </c>
      <c r="G50" s="123">
        <f>NOVEMBER!W49</f>
        <v>0</v>
      </c>
      <c r="H50" s="125">
        <f>NOVEMBER!X49</f>
        <v>0</v>
      </c>
      <c r="I50" s="126">
        <f>NOVEMBER!Y49</f>
        <v>0</v>
      </c>
      <c r="J50" s="222" t="b">
        <f>IF(LEFT(NOVEMBER!L49,1)="V",NOVEMBER!R49+NOVEMBER!U49)</f>
        <v>0</v>
      </c>
      <c r="K50" s="241">
        <f>NOVEMBER!Z49</f>
        <v>0</v>
      </c>
      <c r="L50" s="242">
        <f>NOVEMBER!AB49</f>
        <v>0</v>
      </c>
    </row>
    <row r="51" spans="1:12" ht="13.5" customHeight="1" thickBot="1" x14ac:dyDescent="0.25">
      <c r="A51" s="718"/>
      <c r="B51" s="161">
        <f>NOVEMBER!R50</f>
        <v>0</v>
      </c>
      <c r="C51" s="130">
        <f>NOVEMBER!S50</f>
        <v>0</v>
      </c>
      <c r="D51" s="178">
        <f>NOVEMBER!T50</f>
        <v>0</v>
      </c>
      <c r="E51" s="127">
        <f>NOVEMBER!U50</f>
        <v>0</v>
      </c>
      <c r="F51" s="130">
        <f>NOVEMBER!V50</f>
        <v>0</v>
      </c>
      <c r="G51" s="130">
        <f>NOVEMBER!W50</f>
        <v>0</v>
      </c>
      <c r="H51" s="132">
        <f>NOVEMBER!X50</f>
        <v>0</v>
      </c>
      <c r="I51" s="133">
        <f>NOVEMBER!Y50</f>
        <v>0</v>
      </c>
      <c r="J51" s="224" t="b">
        <f>IF(LEFT(NOVEMBER!L50,1)="V",NOVEMBER!R50+NOVEMBER!U50)</f>
        <v>0</v>
      </c>
      <c r="K51" s="243">
        <f>NOVEMBER!Z50</f>
        <v>0</v>
      </c>
      <c r="L51" s="244">
        <f>NOVEMBER!AB50</f>
        <v>0</v>
      </c>
    </row>
    <row r="52" spans="1:12" ht="12.75" customHeight="1" x14ac:dyDescent="0.2">
      <c r="A52" s="716">
        <f>NOVEMBER!B51</f>
        <v>43048</v>
      </c>
      <c r="B52" s="159">
        <f>NOVEMBER!R51</f>
        <v>0</v>
      </c>
      <c r="C52" s="116">
        <f>NOVEMBER!S51</f>
        <v>0</v>
      </c>
      <c r="D52" s="175">
        <f>NOVEMBER!T51</f>
        <v>0</v>
      </c>
      <c r="E52" s="113">
        <f>NOVEMBER!U51</f>
        <v>0</v>
      </c>
      <c r="F52" s="116">
        <f>NOVEMBER!V51</f>
        <v>0</v>
      </c>
      <c r="G52" s="116">
        <f>NOVEMBER!W51</f>
        <v>0</v>
      </c>
      <c r="H52" s="118">
        <f>NOVEMBER!X51</f>
        <v>0</v>
      </c>
      <c r="I52" s="119">
        <f>NOVEMBER!Y51</f>
        <v>0</v>
      </c>
      <c r="J52" s="221" t="b">
        <f>IF(LEFT(NOVEMBER!L51,1)="V",NOVEMBER!R51+NOVEMBER!U51)</f>
        <v>0</v>
      </c>
      <c r="K52" s="247">
        <f>NOVEMBER!Z51</f>
        <v>0</v>
      </c>
      <c r="L52" s="248">
        <f>NOVEMBER!AB51</f>
        <v>0</v>
      </c>
    </row>
    <row r="53" spans="1:12" ht="12.75" customHeight="1" x14ac:dyDescent="0.2">
      <c r="A53" s="717"/>
      <c r="B53" s="160">
        <f>NOVEMBER!R52</f>
        <v>0</v>
      </c>
      <c r="C53" s="123">
        <f>NOVEMBER!S52</f>
        <v>0</v>
      </c>
      <c r="D53" s="176">
        <f>NOVEMBER!T52</f>
        <v>0</v>
      </c>
      <c r="E53" s="120">
        <f>NOVEMBER!U52</f>
        <v>0</v>
      </c>
      <c r="F53" s="123">
        <f>NOVEMBER!V52</f>
        <v>0</v>
      </c>
      <c r="G53" s="123">
        <f>NOVEMBER!W52</f>
        <v>0</v>
      </c>
      <c r="H53" s="125">
        <f>NOVEMBER!X52</f>
        <v>0</v>
      </c>
      <c r="I53" s="126">
        <f>NOVEMBER!Y52</f>
        <v>0</v>
      </c>
      <c r="J53" s="222" t="b">
        <f>IF(LEFT(NOVEMBER!L52,1)="V",NOVEMBER!R52+NOVEMBER!U52)</f>
        <v>0</v>
      </c>
      <c r="K53" s="241">
        <f>NOVEMBER!Z52</f>
        <v>0</v>
      </c>
      <c r="L53" s="242">
        <f>NOVEMBER!AB52</f>
        <v>0</v>
      </c>
    </row>
    <row r="54" spans="1:12" ht="12.75" customHeight="1" x14ac:dyDescent="0.2">
      <c r="A54" s="717"/>
      <c r="B54" s="160">
        <f>NOVEMBER!R53</f>
        <v>0</v>
      </c>
      <c r="C54" s="123">
        <f>NOVEMBER!S53</f>
        <v>0</v>
      </c>
      <c r="D54" s="176">
        <f>NOVEMBER!T53</f>
        <v>0</v>
      </c>
      <c r="E54" s="120">
        <f>NOVEMBER!U53</f>
        <v>0</v>
      </c>
      <c r="F54" s="123">
        <f>NOVEMBER!V53</f>
        <v>0</v>
      </c>
      <c r="G54" s="123">
        <f>NOVEMBER!W53</f>
        <v>0</v>
      </c>
      <c r="H54" s="125">
        <f>NOVEMBER!X53</f>
        <v>0</v>
      </c>
      <c r="I54" s="126">
        <f>NOVEMBER!Y53</f>
        <v>0</v>
      </c>
      <c r="J54" s="222" t="b">
        <f>IF(LEFT(NOVEMBER!L53,1)="V",NOVEMBER!R53+NOVEMBER!U53)</f>
        <v>0</v>
      </c>
      <c r="K54" s="241">
        <f>NOVEMBER!Z53</f>
        <v>0</v>
      </c>
      <c r="L54" s="242">
        <f>NOVEMBER!AB53</f>
        <v>0</v>
      </c>
    </row>
    <row r="55" spans="1:12" ht="12.75" customHeight="1" x14ac:dyDescent="0.2">
      <c r="A55" s="717"/>
      <c r="B55" s="160">
        <f>NOVEMBER!R54</f>
        <v>0</v>
      </c>
      <c r="C55" s="123">
        <f>NOVEMBER!S54</f>
        <v>0</v>
      </c>
      <c r="D55" s="176">
        <f>NOVEMBER!T54</f>
        <v>0</v>
      </c>
      <c r="E55" s="120">
        <f>NOVEMBER!U54</f>
        <v>0</v>
      </c>
      <c r="F55" s="123">
        <f>NOVEMBER!V54</f>
        <v>0</v>
      </c>
      <c r="G55" s="123">
        <f>NOVEMBER!W54</f>
        <v>0</v>
      </c>
      <c r="H55" s="125">
        <f>NOVEMBER!X54</f>
        <v>0</v>
      </c>
      <c r="I55" s="126">
        <f>NOVEMBER!Y54</f>
        <v>0</v>
      </c>
      <c r="J55" s="222" t="b">
        <f>IF(LEFT(NOVEMBER!L54,1)="V",NOVEMBER!R54+NOVEMBER!U54)</f>
        <v>0</v>
      </c>
      <c r="K55" s="241">
        <f>NOVEMBER!Z54</f>
        <v>0</v>
      </c>
      <c r="L55" s="242">
        <f>NOVEMBER!AB54</f>
        <v>0</v>
      </c>
    </row>
    <row r="56" spans="1:12" ht="13.5" customHeight="1" thickBot="1" x14ac:dyDescent="0.25">
      <c r="A56" s="718"/>
      <c r="B56" s="161">
        <f>NOVEMBER!R55</f>
        <v>0</v>
      </c>
      <c r="C56" s="130">
        <f>NOVEMBER!S55</f>
        <v>0</v>
      </c>
      <c r="D56" s="178">
        <f>NOVEMBER!T55</f>
        <v>0</v>
      </c>
      <c r="E56" s="127">
        <f>NOVEMBER!U55</f>
        <v>0</v>
      </c>
      <c r="F56" s="130">
        <f>NOVEMBER!V55</f>
        <v>0</v>
      </c>
      <c r="G56" s="130">
        <f>NOVEMBER!W55</f>
        <v>0</v>
      </c>
      <c r="H56" s="132">
        <f>NOVEMBER!X55</f>
        <v>0</v>
      </c>
      <c r="I56" s="133">
        <f>NOVEMBER!Y55</f>
        <v>0</v>
      </c>
      <c r="J56" s="224" t="b">
        <f>IF(LEFT(NOVEMBER!L55,1)="V",NOVEMBER!R55+NOVEMBER!U55)</f>
        <v>0</v>
      </c>
      <c r="K56" s="245">
        <f>NOVEMBER!Z55</f>
        <v>0</v>
      </c>
      <c r="L56" s="246">
        <f>NOVEMBER!AB55</f>
        <v>0</v>
      </c>
    </row>
    <row r="57" spans="1:12" ht="12.75" customHeight="1" x14ac:dyDescent="0.2">
      <c r="A57" s="716">
        <f>NOVEMBER!B56</f>
        <v>43049</v>
      </c>
      <c r="B57" s="159">
        <f>NOVEMBER!R56</f>
        <v>0</v>
      </c>
      <c r="C57" s="116">
        <f>NOVEMBER!S56</f>
        <v>0</v>
      </c>
      <c r="D57" s="175">
        <f>NOVEMBER!T56</f>
        <v>0</v>
      </c>
      <c r="E57" s="113">
        <f>NOVEMBER!U56</f>
        <v>0</v>
      </c>
      <c r="F57" s="116">
        <f>NOVEMBER!V56</f>
        <v>0</v>
      </c>
      <c r="G57" s="116">
        <f>NOVEMBER!W56</f>
        <v>0</v>
      </c>
      <c r="H57" s="118">
        <f>NOVEMBER!X56</f>
        <v>0</v>
      </c>
      <c r="I57" s="119">
        <f>NOVEMBER!Y56</f>
        <v>0</v>
      </c>
      <c r="J57" s="225" t="b">
        <f>IF(LEFT(NOVEMBER!L56,1)="V",NOVEMBER!R56+NOVEMBER!U56)</f>
        <v>0</v>
      </c>
      <c r="K57" s="239">
        <f>NOVEMBER!Z56</f>
        <v>0</v>
      </c>
      <c r="L57" s="240">
        <f>NOVEMBER!AB56</f>
        <v>0</v>
      </c>
    </row>
    <row r="58" spans="1:12" ht="12.75" customHeight="1" x14ac:dyDescent="0.2">
      <c r="A58" s="717"/>
      <c r="B58" s="160">
        <f>NOVEMBER!R57</f>
        <v>0</v>
      </c>
      <c r="C58" s="123">
        <f>NOVEMBER!S57</f>
        <v>0</v>
      </c>
      <c r="D58" s="176">
        <f>NOVEMBER!T57</f>
        <v>0</v>
      </c>
      <c r="E58" s="120">
        <f>NOVEMBER!U57</f>
        <v>0</v>
      </c>
      <c r="F58" s="123">
        <f>NOVEMBER!V57</f>
        <v>0</v>
      </c>
      <c r="G58" s="123">
        <f>NOVEMBER!W57</f>
        <v>0</v>
      </c>
      <c r="H58" s="125">
        <f>NOVEMBER!X57</f>
        <v>0</v>
      </c>
      <c r="I58" s="126">
        <f>NOVEMBER!Y57</f>
        <v>0</v>
      </c>
      <c r="J58" s="222" t="b">
        <f>IF(LEFT(NOVEMBER!L57,1)="V",NOVEMBER!R57+NOVEMBER!U57)</f>
        <v>0</v>
      </c>
      <c r="K58" s="241">
        <f>NOVEMBER!Z57</f>
        <v>0</v>
      </c>
      <c r="L58" s="242">
        <f>NOVEMBER!AB57</f>
        <v>0</v>
      </c>
    </row>
    <row r="59" spans="1:12" ht="12.75" customHeight="1" x14ac:dyDescent="0.2">
      <c r="A59" s="717"/>
      <c r="B59" s="160">
        <f>NOVEMBER!R58</f>
        <v>0</v>
      </c>
      <c r="C59" s="123">
        <f>NOVEMBER!S58</f>
        <v>0</v>
      </c>
      <c r="D59" s="176">
        <f>NOVEMBER!T58</f>
        <v>0</v>
      </c>
      <c r="E59" s="120">
        <f>NOVEMBER!U58</f>
        <v>0</v>
      </c>
      <c r="F59" s="123">
        <f>NOVEMBER!V58</f>
        <v>0</v>
      </c>
      <c r="G59" s="123">
        <f>NOVEMBER!W58</f>
        <v>0</v>
      </c>
      <c r="H59" s="125">
        <f>NOVEMBER!X58</f>
        <v>0</v>
      </c>
      <c r="I59" s="126">
        <f>NOVEMBER!Y58</f>
        <v>0</v>
      </c>
      <c r="J59" s="222" t="b">
        <f>IF(LEFT(NOVEMBER!L58,1)="V",NOVEMBER!R58+NOVEMBER!U58)</f>
        <v>0</v>
      </c>
      <c r="K59" s="241">
        <f>NOVEMBER!Z58</f>
        <v>0</v>
      </c>
      <c r="L59" s="242">
        <f>NOVEMBER!AB58</f>
        <v>0</v>
      </c>
    </row>
    <row r="60" spans="1:12" ht="12.75" customHeight="1" x14ac:dyDescent="0.2">
      <c r="A60" s="717"/>
      <c r="B60" s="160">
        <f>NOVEMBER!R59</f>
        <v>0</v>
      </c>
      <c r="C60" s="123">
        <f>NOVEMBER!S59</f>
        <v>0</v>
      </c>
      <c r="D60" s="176">
        <f>NOVEMBER!T59</f>
        <v>0</v>
      </c>
      <c r="E60" s="120">
        <f>NOVEMBER!U59</f>
        <v>0</v>
      </c>
      <c r="F60" s="123">
        <f>NOVEMBER!V59</f>
        <v>0</v>
      </c>
      <c r="G60" s="123">
        <f>NOVEMBER!W59</f>
        <v>0</v>
      </c>
      <c r="H60" s="125">
        <f>NOVEMBER!X59</f>
        <v>0</v>
      </c>
      <c r="I60" s="126">
        <f>NOVEMBER!Y59</f>
        <v>0</v>
      </c>
      <c r="J60" s="222" t="b">
        <f>IF(LEFT(NOVEMBER!L59,1)="V",NOVEMBER!R59+NOVEMBER!U59)</f>
        <v>0</v>
      </c>
      <c r="K60" s="241">
        <f>NOVEMBER!Z59</f>
        <v>0</v>
      </c>
      <c r="L60" s="242">
        <f>NOVEMBER!AB59</f>
        <v>0</v>
      </c>
    </row>
    <row r="61" spans="1:12" ht="13.5" customHeight="1" thickBot="1" x14ac:dyDescent="0.25">
      <c r="A61" s="718"/>
      <c r="B61" s="161">
        <f>NOVEMBER!R60</f>
        <v>0</v>
      </c>
      <c r="C61" s="130">
        <f>NOVEMBER!S60</f>
        <v>0</v>
      </c>
      <c r="D61" s="178">
        <f>NOVEMBER!T60</f>
        <v>0</v>
      </c>
      <c r="E61" s="127">
        <f>NOVEMBER!U60</f>
        <v>0</v>
      </c>
      <c r="F61" s="130">
        <f>NOVEMBER!V60</f>
        <v>0</v>
      </c>
      <c r="G61" s="130">
        <f>NOVEMBER!W60</f>
        <v>0</v>
      </c>
      <c r="H61" s="132">
        <f>NOVEMBER!X60</f>
        <v>0</v>
      </c>
      <c r="I61" s="133">
        <f>NOVEMBER!Y60</f>
        <v>0</v>
      </c>
      <c r="J61" s="223" t="b">
        <f>IF(LEFT(NOVEMBER!L60,1)="V",NOVEMBER!R60+NOVEMBER!U60)</f>
        <v>0</v>
      </c>
      <c r="K61" s="243">
        <f>NOVEMBER!Z60</f>
        <v>0</v>
      </c>
      <c r="L61" s="244">
        <f>NOVEMBER!AB60</f>
        <v>0</v>
      </c>
    </row>
    <row r="62" spans="1:12" ht="12.75" customHeight="1" x14ac:dyDescent="0.2">
      <c r="A62" s="716">
        <f>NOVEMBER!B61</f>
        <v>43050</v>
      </c>
      <c r="B62" s="159">
        <f>NOVEMBER!R61</f>
        <v>0</v>
      </c>
      <c r="C62" s="116">
        <f>NOVEMBER!S61</f>
        <v>0</v>
      </c>
      <c r="D62" s="175">
        <f>NOVEMBER!T61</f>
        <v>0</v>
      </c>
      <c r="E62" s="113">
        <f>NOVEMBER!U61</f>
        <v>0</v>
      </c>
      <c r="F62" s="116">
        <f>NOVEMBER!V61</f>
        <v>0</v>
      </c>
      <c r="G62" s="116">
        <f>NOVEMBER!W61</f>
        <v>0</v>
      </c>
      <c r="H62" s="118">
        <f>NOVEMBER!X61</f>
        <v>0</v>
      </c>
      <c r="I62" s="119">
        <f>NOVEMBER!Y61</f>
        <v>0</v>
      </c>
      <c r="J62" s="221" t="b">
        <f>IF(LEFT(NOVEMBER!L61,1)="V",NOVEMBER!R61+NOVEMBER!U61)</f>
        <v>0</v>
      </c>
      <c r="K62" s="247">
        <f>NOVEMBER!Z61</f>
        <v>0</v>
      </c>
      <c r="L62" s="248">
        <f>NOVEMBER!AB61</f>
        <v>0</v>
      </c>
    </row>
    <row r="63" spans="1:12" ht="12.75" customHeight="1" x14ac:dyDescent="0.2">
      <c r="A63" s="717"/>
      <c r="B63" s="160">
        <f>NOVEMBER!R62</f>
        <v>0</v>
      </c>
      <c r="C63" s="123">
        <f>NOVEMBER!S62</f>
        <v>0</v>
      </c>
      <c r="D63" s="176">
        <f>NOVEMBER!T62</f>
        <v>0</v>
      </c>
      <c r="E63" s="120">
        <f>NOVEMBER!U62</f>
        <v>0</v>
      </c>
      <c r="F63" s="123">
        <f>NOVEMBER!V62</f>
        <v>0</v>
      </c>
      <c r="G63" s="123">
        <f>NOVEMBER!W62</f>
        <v>0</v>
      </c>
      <c r="H63" s="125">
        <f>NOVEMBER!X62</f>
        <v>0</v>
      </c>
      <c r="I63" s="126">
        <f>NOVEMBER!Y62</f>
        <v>0</v>
      </c>
      <c r="J63" s="222" t="b">
        <f>IF(LEFT(NOVEMBER!L62,1)="V",NOVEMBER!R62+NOVEMBER!U62)</f>
        <v>0</v>
      </c>
      <c r="K63" s="241">
        <f>NOVEMBER!Z62</f>
        <v>0</v>
      </c>
      <c r="L63" s="242">
        <f>NOVEMBER!AB62</f>
        <v>0</v>
      </c>
    </row>
    <row r="64" spans="1:12" ht="12.75" customHeight="1" x14ac:dyDescent="0.2">
      <c r="A64" s="717"/>
      <c r="B64" s="160">
        <f>NOVEMBER!R63</f>
        <v>0</v>
      </c>
      <c r="C64" s="123">
        <f>NOVEMBER!S63</f>
        <v>0</v>
      </c>
      <c r="D64" s="176">
        <f>NOVEMBER!T63</f>
        <v>0</v>
      </c>
      <c r="E64" s="120">
        <f>NOVEMBER!U63</f>
        <v>0</v>
      </c>
      <c r="F64" s="123">
        <f>NOVEMBER!V63</f>
        <v>0</v>
      </c>
      <c r="G64" s="123">
        <f>NOVEMBER!W63</f>
        <v>0</v>
      </c>
      <c r="H64" s="125">
        <f>NOVEMBER!X63</f>
        <v>0</v>
      </c>
      <c r="I64" s="126">
        <f>NOVEMBER!Y63</f>
        <v>0</v>
      </c>
      <c r="J64" s="222" t="b">
        <f>IF(LEFT(NOVEMBER!L63,1)="V",NOVEMBER!R63+NOVEMBER!U63)</f>
        <v>0</v>
      </c>
      <c r="K64" s="241">
        <f>NOVEMBER!Z63</f>
        <v>0</v>
      </c>
      <c r="L64" s="242">
        <f>NOVEMBER!AB63</f>
        <v>0</v>
      </c>
    </row>
    <row r="65" spans="1:12" ht="12.75" customHeight="1" x14ac:dyDescent="0.2">
      <c r="A65" s="717"/>
      <c r="B65" s="160">
        <f>NOVEMBER!R64</f>
        <v>0</v>
      </c>
      <c r="C65" s="123">
        <f>NOVEMBER!S64</f>
        <v>0</v>
      </c>
      <c r="D65" s="176">
        <f>NOVEMBER!T64</f>
        <v>0</v>
      </c>
      <c r="E65" s="120">
        <f>NOVEMBER!U64</f>
        <v>0</v>
      </c>
      <c r="F65" s="123">
        <f>NOVEMBER!V64</f>
        <v>0</v>
      </c>
      <c r="G65" s="123">
        <f>NOVEMBER!W64</f>
        <v>0</v>
      </c>
      <c r="H65" s="125">
        <f>NOVEMBER!X64</f>
        <v>0</v>
      </c>
      <c r="I65" s="126">
        <f>NOVEMBER!Y64</f>
        <v>0</v>
      </c>
      <c r="J65" s="222" t="b">
        <f>IF(LEFT(NOVEMBER!L64,1)="V",NOVEMBER!R64+NOVEMBER!U64)</f>
        <v>0</v>
      </c>
      <c r="K65" s="241">
        <f>NOVEMBER!Z64</f>
        <v>0</v>
      </c>
      <c r="L65" s="242">
        <f>NOVEMBER!AB64</f>
        <v>0</v>
      </c>
    </row>
    <row r="66" spans="1:12" ht="13.5" customHeight="1" thickBot="1" x14ac:dyDescent="0.25">
      <c r="A66" s="718"/>
      <c r="B66" s="161">
        <f>NOVEMBER!R65</f>
        <v>0</v>
      </c>
      <c r="C66" s="130">
        <f>NOVEMBER!S65</f>
        <v>0</v>
      </c>
      <c r="D66" s="178">
        <f>NOVEMBER!T65</f>
        <v>0</v>
      </c>
      <c r="E66" s="127">
        <f>NOVEMBER!U65</f>
        <v>0</v>
      </c>
      <c r="F66" s="130">
        <f>NOVEMBER!V65</f>
        <v>0</v>
      </c>
      <c r="G66" s="130">
        <f>NOVEMBER!W65</f>
        <v>0</v>
      </c>
      <c r="H66" s="132">
        <f>NOVEMBER!X65</f>
        <v>0</v>
      </c>
      <c r="I66" s="133">
        <f>NOVEMBER!Y65</f>
        <v>0</v>
      </c>
      <c r="J66" s="224" t="b">
        <f>IF(LEFT(NOVEMBER!L65,1)="V",NOVEMBER!R65+NOVEMBER!U65)</f>
        <v>0</v>
      </c>
      <c r="K66" s="245">
        <f>NOVEMBER!Z65</f>
        <v>0</v>
      </c>
      <c r="L66" s="246">
        <f>NOVEMBER!AB65</f>
        <v>0</v>
      </c>
    </row>
    <row r="67" spans="1:12" ht="12.75" customHeight="1" x14ac:dyDescent="0.2">
      <c r="A67" s="716">
        <f>NOVEMBER!B66</f>
        <v>43051</v>
      </c>
      <c r="B67" s="159">
        <f>NOVEMBER!R66</f>
        <v>0</v>
      </c>
      <c r="C67" s="116">
        <f>NOVEMBER!S66</f>
        <v>0</v>
      </c>
      <c r="D67" s="175">
        <f>NOVEMBER!T66</f>
        <v>0</v>
      </c>
      <c r="E67" s="113">
        <f>NOVEMBER!U66</f>
        <v>0</v>
      </c>
      <c r="F67" s="116">
        <f>NOVEMBER!V66</f>
        <v>0</v>
      </c>
      <c r="G67" s="116">
        <f>NOVEMBER!W66</f>
        <v>0</v>
      </c>
      <c r="H67" s="118">
        <f>NOVEMBER!X66</f>
        <v>0</v>
      </c>
      <c r="I67" s="119">
        <f>NOVEMBER!Y66</f>
        <v>0</v>
      </c>
      <c r="J67" s="225" t="b">
        <f>IF(LEFT(NOVEMBER!L66,1)="V",NOVEMBER!R66+NOVEMBER!U66)</f>
        <v>0</v>
      </c>
      <c r="K67" s="239">
        <f>NOVEMBER!Z66</f>
        <v>0</v>
      </c>
      <c r="L67" s="240">
        <f>NOVEMBER!AB66</f>
        <v>0</v>
      </c>
    </row>
    <row r="68" spans="1:12" ht="12.75" customHeight="1" x14ac:dyDescent="0.2">
      <c r="A68" s="717"/>
      <c r="B68" s="160">
        <f>NOVEMBER!R67</f>
        <v>0</v>
      </c>
      <c r="C68" s="123">
        <f>NOVEMBER!S67</f>
        <v>0</v>
      </c>
      <c r="D68" s="176">
        <f>NOVEMBER!T67</f>
        <v>0</v>
      </c>
      <c r="E68" s="120">
        <f>NOVEMBER!U67</f>
        <v>0</v>
      </c>
      <c r="F68" s="123">
        <f>NOVEMBER!V67</f>
        <v>0</v>
      </c>
      <c r="G68" s="123">
        <f>NOVEMBER!W67</f>
        <v>0</v>
      </c>
      <c r="H68" s="125">
        <f>NOVEMBER!X67</f>
        <v>0</v>
      </c>
      <c r="I68" s="126">
        <f>NOVEMBER!Y67</f>
        <v>0</v>
      </c>
      <c r="J68" s="222" t="b">
        <f>IF(LEFT(NOVEMBER!L67,1)="V",NOVEMBER!R67+NOVEMBER!U67)</f>
        <v>0</v>
      </c>
      <c r="K68" s="241">
        <f>NOVEMBER!Z67</f>
        <v>0</v>
      </c>
      <c r="L68" s="242">
        <f>NOVEMBER!AB67</f>
        <v>0</v>
      </c>
    </row>
    <row r="69" spans="1:12" ht="12.75" customHeight="1" x14ac:dyDescent="0.2">
      <c r="A69" s="717"/>
      <c r="B69" s="160">
        <f>NOVEMBER!R68</f>
        <v>0</v>
      </c>
      <c r="C69" s="123">
        <f>NOVEMBER!S68</f>
        <v>0</v>
      </c>
      <c r="D69" s="176">
        <f>NOVEMBER!T68</f>
        <v>0</v>
      </c>
      <c r="E69" s="120">
        <f>NOVEMBER!U68</f>
        <v>0</v>
      </c>
      <c r="F69" s="123">
        <f>NOVEMBER!V68</f>
        <v>0</v>
      </c>
      <c r="G69" s="123">
        <f>NOVEMBER!W68</f>
        <v>0</v>
      </c>
      <c r="H69" s="125">
        <f>NOVEMBER!X68</f>
        <v>0</v>
      </c>
      <c r="I69" s="126">
        <f>NOVEMBER!Y68</f>
        <v>0</v>
      </c>
      <c r="J69" s="222" t="b">
        <f>IF(LEFT(NOVEMBER!L68,1)="V",NOVEMBER!R68+NOVEMBER!U68)</f>
        <v>0</v>
      </c>
      <c r="K69" s="241">
        <f>NOVEMBER!Z68</f>
        <v>0</v>
      </c>
      <c r="L69" s="242">
        <f>NOVEMBER!AB68</f>
        <v>0</v>
      </c>
    </row>
    <row r="70" spans="1:12" ht="12.75" customHeight="1" x14ac:dyDescent="0.2">
      <c r="A70" s="717"/>
      <c r="B70" s="160">
        <f>NOVEMBER!R69</f>
        <v>0</v>
      </c>
      <c r="C70" s="123">
        <f>NOVEMBER!S69</f>
        <v>0</v>
      </c>
      <c r="D70" s="176">
        <f>NOVEMBER!T69</f>
        <v>0</v>
      </c>
      <c r="E70" s="120">
        <f>NOVEMBER!U69</f>
        <v>0</v>
      </c>
      <c r="F70" s="123">
        <f>NOVEMBER!V69</f>
        <v>0</v>
      </c>
      <c r="G70" s="123">
        <f>NOVEMBER!W69</f>
        <v>0</v>
      </c>
      <c r="H70" s="125">
        <f>NOVEMBER!X69</f>
        <v>0</v>
      </c>
      <c r="I70" s="126">
        <f>NOVEMBER!Y69</f>
        <v>0</v>
      </c>
      <c r="J70" s="222" t="b">
        <f>IF(LEFT(NOVEMBER!L69,1)="V",NOVEMBER!R69+NOVEMBER!U69)</f>
        <v>0</v>
      </c>
      <c r="K70" s="241">
        <f>NOVEMBER!Z69</f>
        <v>0</v>
      </c>
      <c r="L70" s="242">
        <f>NOVEMBER!AB69</f>
        <v>0</v>
      </c>
    </row>
    <row r="71" spans="1:12" ht="13.5" customHeight="1" thickBot="1" x14ac:dyDescent="0.25">
      <c r="A71" s="718"/>
      <c r="B71" s="161">
        <f>NOVEMBER!R70</f>
        <v>0</v>
      </c>
      <c r="C71" s="130">
        <f>NOVEMBER!S70</f>
        <v>0</v>
      </c>
      <c r="D71" s="178">
        <f>NOVEMBER!T70</f>
        <v>0</v>
      </c>
      <c r="E71" s="127">
        <f>NOVEMBER!U70</f>
        <v>0</v>
      </c>
      <c r="F71" s="130">
        <f>NOVEMBER!V70</f>
        <v>0</v>
      </c>
      <c r="G71" s="130">
        <f>NOVEMBER!W70</f>
        <v>0</v>
      </c>
      <c r="H71" s="132">
        <f>NOVEMBER!X70</f>
        <v>0</v>
      </c>
      <c r="I71" s="133">
        <f>NOVEMBER!Y70</f>
        <v>0</v>
      </c>
      <c r="J71" s="223" t="b">
        <f>IF(LEFT(NOVEMBER!L70,1)="V",NOVEMBER!R70+NOVEMBER!U70)</f>
        <v>0</v>
      </c>
      <c r="K71" s="243">
        <f>NOVEMBER!Z70</f>
        <v>0</v>
      </c>
      <c r="L71" s="244">
        <f>NOVEMBER!AB70</f>
        <v>0</v>
      </c>
    </row>
    <row r="72" spans="1:12" ht="12.75" customHeight="1" x14ac:dyDescent="0.2">
      <c r="A72" s="716">
        <f>NOVEMBER!B71</f>
        <v>43052</v>
      </c>
      <c r="B72" s="159">
        <f>NOVEMBER!R71</f>
        <v>0</v>
      </c>
      <c r="C72" s="116">
        <f>NOVEMBER!S71</f>
        <v>0</v>
      </c>
      <c r="D72" s="175">
        <f>NOVEMBER!T71</f>
        <v>0</v>
      </c>
      <c r="E72" s="113">
        <f>NOVEMBER!U71</f>
        <v>0</v>
      </c>
      <c r="F72" s="116">
        <f>NOVEMBER!V71</f>
        <v>0</v>
      </c>
      <c r="G72" s="116">
        <f>NOVEMBER!W71</f>
        <v>0</v>
      </c>
      <c r="H72" s="118">
        <f>NOVEMBER!X71</f>
        <v>0</v>
      </c>
      <c r="I72" s="119">
        <f>NOVEMBER!Y71</f>
        <v>0</v>
      </c>
      <c r="J72" s="221" t="b">
        <f>IF(LEFT(NOVEMBER!L71,1)="V",NOVEMBER!R71+NOVEMBER!U71)</f>
        <v>0</v>
      </c>
      <c r="K72" s="239">
        <f>NOVEMBER!Z71</f>
        <v>0</v>
      </c>
      <c r="L72" s="240">
        <f>NOVEMBER!AB71</f>
        <v>0</v>
      </c>
    </row>
    <row r="73" spans="1:12" ht="12.75" customHeight="1" x14ac:dyDescent="0.2">
      <c r="A73" s="717"/>
      <c r="B73" s="160">
        <f>NOVEMBER!R72</f>
        <v>0</v>
      </c>
      <c r="C73" s="123">
        <f>NOVEMBER!S72</f>
        <v>0</v>
      </c>
      <c r="D73" s="176">
        <f>NOVEMBER!T72</f>
        <v>0</v>
      </c>
      <c r="E73" s="120">
        <f>NOVEMBER!U72</f>
        <v>0</v>
      </c>
      <c r="F73" s="123">
        <f>NOVEMBER!V72</f>
        <v>0</v>
      </c>
      <c r="G73" s="123">
        <f>NOVEMBER!W72</f>
        <v>0</v>
      </c>
      <c r="H73" s="125">
        <f>NOVEMBER!X72</f>
        <v>0</v>
      </c>
      <c r="I73" s="126">
        <f>NOVEMBER!Y72</f>
        <v>0</v>
      </c>
      <c r="J73" s="222" t="b">
        <f>IF(LEFT(NOVEMBER!L72,1)="V",NOVEMBER!R72+NOVEMBER!U72)</f>
        <v>0</v>
      </c>
      <c r="K73" s="241">
        <f>NOVEMBER!Z72</f>
        <v>0</v>
      </c>
      <c r="L73" s="242">
        <f>NOVEMBER!AB72</f>
        <v>0</v>
      </c>
    </row>
    <row r="74" spans="1:12" ht="12.75" customHeight="1" x14ac:dyDescent="0.2">
      <c r="A74" s="717"/>
      <c r="B74" s="160">
        <f>NOVEMBER!R73</f>
        <v>0</v>
      </c>
      <c r="C74" s="123">
        <f>NOVEMBER!S73</f>
        <v>0</v>
      </c>
      <c r="D74" s="176">
        <f>NOVEMBER!T73</f>
        <v>0</v>
      </c>
      <c r="E74" s="120">
        <f>NOVEMBER!U73</f>
        <v>0</v>
      </c>
      <c r="F74" s="123">
        <f>NOVEMBER!V73</f>
        <v>0</v>
      </c>
      <c r="G74" s="123">
        <f>NOVEMBER!W73</f>
        <v>0</v>
      </c>
      <c r="H74" s="125">
        <f>NOVEMBER!X73</f>
        <v>0</v>
      </c>
      <c r="I74" s="126">
        <f>NOVEMBER!Y73</f>
        <v>0</v>
      </c>
      <c r="J74" s="222" t="b">
        <f>IF(LEFT(NOVEMBER!L73,1)="V",NOVEMBER!R73+NOVEMBER!U73)</f>
        <v>0</v>
      </c>
      <c r="K74" s="241">
        <f>NOVEMBER!Z73</f>
        <v>0</v>
      </c>
      <c r="L74" s="242">
        <f>NOVEMBER!AB73</f>
        <v>0</v>
      </c>
    </row>
    <row r="75" spans="1:12" ht="12.75" customHeight="1" x14ac:dyDescent="0.2">
      <c r="A75" s="717"/>
      <c r="B75" s="160">
        <f>NOVEMBER!R74</f>
        <v>0</v>
      </c>
      <c r="C75" s="123">
        <f>NOVEMBER!S74</f>
        <v>0</v>
      </c>
      <c r="D75" s="176">
        <f>NOVEMBER!T74</f>
        <v>0</v>
      </c>
      <c r="E75" s="120">
        <f>NOVEMBER!U74</f>
        <v>0</v>
      </c>
      <c r="F75" s="123">
        <f>NOVEMBER!V74</f>
        <v>0</v>
      </c>
      <c r="G75" s="123">
        <f>NOVEMBER!W74</f>
        <v>0</v>
      </c>
      <c r="H75" s="125">
        <f>NOVEMBER!X74</f>
        <v>0</v>
      </c>
      <c r="I75" s="126">
        <f>NOVEMBER!Y74</f>
        <v>0</v>
      </c>
      <c r="J75" s="222" t="b">
        <f>IF(LEFT(NOVEMBER!L74,1)="V",NOVEMBER!R74+NOVEMBER!U74)</f>
        <v>0</v>
      </c>
      <c r="K75" s="241">
        <f>NOVEMBER!Z74</f>
        <v>0</v>
      </c>
      <c r="L75" s="242">
        <f>NOVEMBER!AB74</f>
        <v>0</v>
      </c>
    </row>
    <row r="76" spans="1:12" ht="13.5" customHeight="1" thickBot="1" x14ac:dyDescent="0.25">
      <c r="A76" s="718"/>
      <c r="B76" s="161">
        <f>NOVEMBER!R75</f>
        <v>0</v>
      </c>
      <c r="C76" s="130">
        <f>NOVEMBER!S75</f>
        <v>0</v>
      </c>
      <c r="D76" s="178">
        <f>NOVEMBER!T75</f>
        <v>0</v>
      </c>
      <c r="E76" s="127">
        <f>NOVEMBER!U75</f>
        <v>0</v>
      </c>
      <c r="F76" s="130">
        <f>NOVEMBER!V75</f>
        <v>0</v>
      </c>
      <c r="G76" s="130">
        <f>NOVEMBER!W75</f>
        <v>0</v>
      </c>
      <c r="H76" s="132">
        <f>NOVEMBER!X75</f>
        <v>0</v>
      </c>
      <c r="I76" s="133">
        <f>NOVEMBER!Y75</f>
        <v>0</v>
      </c>
      <c r="J76" s="224" t="b">
        <f>IF(LEFT(NOVEMBER!L75,1)="V",NOVEMBER!R75+NOVEMBER!U75)</f>
        <v>0</v>
      </c>
      <c r="K76" s="243">
        <f>NOVEMBER!Z75</f>
        <v>0</v>
      </c>
      <c r="L76" s="244">
        <f>NOVEMBER!AB75</f>
        <v>0</v>
      </c>
    </row>
    <row r="77" spans="1:12" ht="12.75" customHeight="1" x14ac:dyDescent="0.2">
      <c r="A77" s="716">
        <f>NOVEMBER!B76</f>
        <v>43053</v>
      </c>
      <c r="B77" s="159">
        <f>NOVEMBER!R76</f>
        <v>0</v>
      </c>
      <c r="C77" s="116">
        <f>NOVEMBER!S76</f>
        <v>0</v>
      </c>
      <c r="D77" s="175">
        <f>NOVEMBER!T76</f>
        <v>0</v>
      </c>
      <c r="E77" s="113">
        <f>NOVEMBER!U76</f>
        <v>0</v>
      </c>
      <c r="F77" s="116">
        <f>NOVEMBER!V76</f>
        <v>0</v>
      </c>
      <c r="G77" s="116">
        <f>NOVEMBER!W76</f>
        <v>0</v>
      </c>
      <c r="H77" s="118">
        <f>NOVEMBER!X76</f>
        <v>0</v>
      </c>
      <c r="I77" s="119">
        <f>NOVEMBER!Y76</f>
        <v>0</v>
      </c>
      <c r="J77" s="221" t="b">
        <f>IF(LEFT(NOVEMBER!L76,1)="V",NOVEMBER!R76+NOVEMBER!U76)</f>
        <v>0</v>
      </c>
      <c r="K77" s="239">
        <f>NOVEMBER!Z76</f>
        <v>0</v>
      </c>
      <c r="L77" s="240">
        <f>NOVEMBER!AB76</f>
        <v>0</v>
      </c>
    </row>
    <row r="78" spans="1:12" ht="12.75" customHeight="1" x14ac:dyDescent="0.2">
      <c r="A78" s="717"/>
      <c r="B78" s="160">
        <f>NOVEMBER!R77</f>
        <v>0</v>
      </c>
      <c r="C78" s="123">
        <f>NOVEMBER!S77</f>
        <v>0</v>
      </c>
      <c r="D78" s="176">
        <f>NOVEMBER!T77</f>
        <v>0</v>
      </c>
      <c r="E78" s="120">
        <f>NOVEMBER!U77</f>
        <v>0</v>
      </c>
      <c r="F78" s="123">
        <f>NOVEMBER!V77</f>
        <v>0</v>
      </c>
      <c r="G78" s="123">
        <f>NOVEMBER!W77</f>
        <v>0</v>
      </c>
      <c r="H78" s="125">
        <f>NOVEMBER!X77</f>
        <v>0</v>
      </c>
      <c r="I78" s="126">
        <f>NOVEMBER!Y77</f>
        <v>0</v>
      </c>
      <c r="J78" s="222" t="b">
        <f>IF(LEFT(NOVEMBER!L77,1)="V",NOVEMBER!R77+NOVEMBER!U77)</f>
        <v>0</v>
      </c>
      <c r="K78" s="241">
        <f>NOVEMBER!Z77</f>
        <v>0</v>
      </c>
      <c r="L78" s="242">
        <f>NOVEMBER!AB77</f>
        <v>0</v>
      </c>
    </row>
    <row r="79" spans="1:12" ht="12.75" customHeight="1" x14ac:dyDescent="0.2">
      <c r="A79" s="717"/>
      <c r="B79" s="160">
        <f>NOVEMBER!R78</f>
        <v>0</v>
      </c>
      <c r="C79" s="123">
        <f>NOVEMBER!S78</f>
        <v>0</v>
      </c>
      <c r="D79" s="176">
        <f>NOVEMBER!T78</f>
        <v>0</v>
      </c>
      <c r="E79" s="120">
        <f>NOVEMBER!U78</f>
        <v>0</v>
      </c>
      <c r="F79" s="123">
        <f>NOVEMBER!V78</f>
        <v>0</v>
      </c>
      <c r="G79" s="123">
        <f>NOVEMBER!W78</f>
        <v>0</v>
      </c>
      <c r="H79" s="125">
        <f>NOVEMBER!X78</f>
        <v>0</v>
      </c>
      <c r="I79" s="126">
        <f>NOVEMBER!Y78</f>
        <v>0</v>
      </c>
      <c r="J79" s="222" t="b">
        <f>IF(LEFT(NOVEMBER!L78,1)="V",NOVEMBER!R78+NOVEMBER!U78)</f>
        <v>0</v>
      </c>
      <c r="K79" s="241">
        <f>NOVEMBER!Z78</f>
        <v>0</v>
      </c>
      <c r="L79" s="242">
        <f>NOVEMBER!AB78</f>
        <v>0</v>
      </c>
    </row>
    <row r="80" spans="1:12" ht="12.75" customHeight="1" x14ac:dyDescent="0.2">
      <c r="A80" s="717"/>
      <c r="B80" s="160">
        <f>NOVEMBER!R79</f>
        <v>0</v>
      </c>
      <c r="C80" s="123">
        <f>NOVEMBER!S79</f>
        <v>0</v>
      </c>
      <c r="D80" s="176">
        <f>NOVEMBER!T79</f>
        <v>0</v>
      </c>
      <c r="E80" s="120">
        <f>NOVEMBER!U79</f>
        <v>0</v>
      </c>
      <c r="F80" s="123">
        <f>NOVEMBER!V79</f>
        <v>0</v>
      </c>
      <c r="G80" s="123">
        <f>NOVEMBER!W79</f>
        <v>0</v>
      </c>
      <c r="H80" s="125">
        <f>NOVEMBER!X79</f>
        <v>0</v>
      </c>
      <c r="I80" s="126">
        <f>NOVEMBER!Y79</f>
        <v>0</v>
      </c>
      <c r="J80" s="222" t="b">
        <f>IF(LEFT(NOVEMBER!L79,1)="V",NOVEMBER!R79+NOVEMBER!U79)</f>
        <v>0</v>
      </c>
      <c r="K80" s="241">
        <f>NOVEMBER!Z79</f>
        <v>0</v>
      </c>
      <c r="L80" s="242">
        <f>NOVEMBER!AB79</f>
        <v>0</v>
      </c>
    </row>
    <row r="81" spans="1:12" ht="13.5" customHeight="1" thickBot="1" x14ac:dyDescent="0.25">
      <c r="A81" s="718"/>
      <c r="B81" s="161">
        <f>NOVEMBER!R80</f>
        <v>0</v>
      </c>
      <c r="C81" s="130">
        <f>NOVEMBER!S80</f>
        <v>0</v>
      </c>
      <c r="D81" s="178">
        <f>NOVEMBER!T80</f>
        <v>0</v>
      </c>
      <c r="E81" s="127">
        <f>NOVEMBER!U80</f>
        <v>0</v>
      </c>
      <c r="F81" s="130">
        <f>NOVEMBER!V80</f>
        <v>0</v>
      </c>
      <c r="G81" s="130">
        <f>NOVEMBER!W80</f>
        <v>0</v>
      </c>
      <c r="H81" s="132">
        <f>NOVEMBER!X80</f>
        <v>0</v>
      </c>
      <c r="I81" s="133">
        <f>NOVEMBER!Y80</f>
        <v>0</v>
      </c>
      <c r="J81" s="224" t="b">
        <f>IF(LEFT(NOVEMBER!L80,1)="V",NOVEMBER!R80+NOVEMBER!U80)</f>
        <v>0</v>
      </c>
      <c r="K81" s="243">
        <f>NOVEMBER!Z80</f>
        <v>0</v>
      </c>
      <c r="L81" s="244">
        <f>NOVEMBER!AB80</f>
        <v>0</v>
      </c>
    </row>
    <row r="82" spans="1:12" ht="12.75" customHeight="1" x14ac:dyDescent="0.2">
      <c r="A82" s="716">
        <f>NOVEMBER!B81</f>
        <v>43054</v>
      </c>
      <c r="B82" s="159">
        <f>NOVEMBER!R81</f>
        <v>0</v>
      </c>
      <c r="C82" s="116">
        <f>NOVEMBER!S81</f>
        <v>0</v>
      </c>
      <c r="D82" s="175">
        <f>NOVEMBER!T81</f>
        <v>0</v>
      </c>
      <c r="E82" s="113">
        <f>NOVEMBER!U81</f>
        <v>0</v>
      </c>
      <c r="F82" s="116">
        <f>NOVEMBER!V81</f>
        <v>0</v>
      </c>
      <c r="G82" s="116">
        <f>NOVEMBER!W81</f>
        <v>0</v>
      </c>
      <c r="H82" s="118">
        <f>NOVEMBER!X81</f>
        <v>0</v>
      </c>
      <c r="I82" s="119">
        <f>NOVEMBER!Y81</f>
        <v>0</v>
      </c>
      <c r="J82" s="221" t="b">
        <f>IF(LEFT(NOVEMBER!L81,1)="V",NOVEMBER!R81+NOVEMBER!U81)</f>
        <v>0</v>
      </c>
      <c r="K82" s="239">
        <f>NOVEMBER!Z81</f>
        <v>0</v>
      </c>
      <c r="L82" s="240">
        <f>NOVEMBER!AB81</f>
        <v>0</v>
      </c>
    </row>
    <row r="83" spans="1:12" ht="12.75" customHeight="1" x14ac:dyDescent="0.2">
      <c r="A83" s="717"/>
      <c r="B83" s="160">
        <f>NOVEMBER!R82</f>
        <v>0</v>
      </c>
      <c r="C83" s="123">
        <f>NOVEMBER!S82</f>
        <v>0</v>
      </c>
      <c r="D83" s="176">
        <f>NOVEMBER!T82</f>
        <v>0</v>
      </c>
      <c r="E83" s="120">
        <f>NOVEMBER!U82</f>
        <v>0</v>
      </c>
      <c r="F83" s="123">
        <f>NOVEMBER!V82</f>
        <v>0</v>
      </c>
      <c r="G83" s="123">
        <f>NOVEMBER!W82</f>
        <v>0</v>
      </c>
      <c r="H83" s="125">
        <f>NOVEMBER!X82</f>
        <v>0</v>
      </c>
      <c r="I83" s="126">
        <f>NOVEMBER!Y82</f>
        <v>0</v>
      </c>
      <c r="J83" s="222" t="b">
        <f>IF(LEFT(NOVEMBER!L82,1)="V",NOVEMBER!R82+NOVEMBER!U82)</f>
        <v>0</v>
      </c>
      <c r="K83" s="241">
        <f>NOVEMBER!Z82</f>
        <v>0</v>
      </c>
      <c r="L83" s="242">
        <f>NOVEMBER!AB82</f>
        <v>0</v>
      </c>
    </row>
    <row r="84" spans="1:12" ht="12.75" customHeight="1" x14ac:dyDescent="0.2">
      <c r="A84" s="717"/>
      <c r="B84" s="160">
        <f>NOVEMBER!R83</f>
        <v>0</v>
      </c>
      <c r="C84" s="123">
        <f>NOVEMBER!S83</f>
        <v>0</v>
      </c>
      <c r="D84" s="176">
        <f>NOVEMBER!T83</f>
        <v>0</v>
      </c>
      <c r="E84" s="120">
        <f>NOVEMBER!U83</f>
        <v>0</v>
      </c>
      <c r="F84" s="123">
        <f>NOVEMBER!V83</f>
        <v>0</v>
      </c>
      <c r="G84" s="123">
        <f>NOVEMBER!W83</f>
        <v>0</v>
      </c>
      <c r="H84" s="125">
        <f>NOVEMBER!X83</f>
        <v>0</v>
      </c>
      <c r="I84" s="126">
        <f>NOVEMBER!Y83</f>
        <v>0</v>
      </c>
      <c r="J84" s="222" t="b">
        <f>IF(LEFT(NOVEMBER!L83,1)="V",NOVEMBER!R83+NOVEMBER!U83)</f>
        <v>0</v>
      </c>
      <c r="K84" s="241">
        <f>NOVEMBER!Z83</f>
        <v>0</v>
      </c>
      <c r="L84" s="242">
        <f>NOVEMBER!AB83</f>
        <v>0</v>
      </c>
    </row>
    <row r="85" spans="1:12" ht="12.75" customHeight="1" x14ac:dyDescent="0.2">
      <c r="A85" s="717"/>
      <c r="B85" s="160">
        <f>NOVEMBER!R84</f>
        <v>0</v>
      </c>
      <c r="C85" s="123">
        <f>NOVEMBER!S84</f>
        <v>0</v>
      </c>
      <c r="D85" s="176">
        <f>NOVEMBER!T84</f>
        <v>0</v>
      </c>
      <c r="E85" s="120">
        <f>NOVEMBER!U84</f>
        <v>0</v>
      </c>
      <c r="F85" s="123">
        <f>NOVEMBER!V84</f>
        <v>0</v>
      </c>
      <c r="G85" s="123">
        <f>NOVEMBER!W84</f>
        <v>0</v>
      </c>
      <c r="H85" s="125">
        <f>NOVEMBER!X84</f>
        <v>0</v>
      </c>
      <c r="I85" s="126">
        <f>NOVEMBER!Y84</f>
        <v>0</v>
      </c>
      <c r="J85" s="222" t="b">
        <f>IF(LEFT(NOVEMBER!L84,1)="V",NOVEMBER!R84+NOVEMBER!U84)</f>
        <v>0</v>
      </c>
      <c r="K85" s="241">
        <f>NOVEMBER!Z84</f>
        <v>0</v>
      </c>
      <c r="L85" s="242">
        <f>NOVEMBER!AB84</f>
        <v>0</v>
      </c>
    </row>
    <row r="86" spans="1:12" ht="13.5" customHeight="1" thickBot="1" x14ac:dyDescent="0.25">
      <c r="A86" s="718"/>
      <c r="B86" s="161">
        <f>NOVEMBER!R85</f>
        <v>0</v>
      </c>
      <c r="C86" s="130">
        <f>NOVEMBER!S85</f>
        <v>0</v>
      </c>
      <c r="D86" s="178">
        <f>NOVEMBER!T85</f>
        <v>0</v>
      </c>
      <c r="E86" s="127">
        <f>NOVEMBER!U85</f>
        <v>0</v>
      </c>
      <c r="F86" s="130">
        <f>NOVEMBER!V85</f>
        <v>0</v>
      </c>
      <c r="G86" s="130">
        <f>NOVEMBER!W85</f>
        <v>0</v>
      </c>
      <c r="H86" s="132">
        <f>NOVEMBER!X85</f>
        <v>0</v>
      </c>
      <c r="I86" s="133">
        <f>NOVEMBER!Y85</f>
        <v>0</v>
      </c>
      <c r="J86" s="224" t="b">
        <f>IF(LEFT(NOVEMBER!L85,1)="V",NOVEMBER!R85+NOVEMBER!U85)</f>
        <v>0</v>
      </c>
      <c r="K86" s="243">
        <f>NOVEMBER!Z85</f>
        <v>0</v>
      </c>
      <c r="L86" s="244">
        <f>NOVEMBER!AB85</f>
        <v>0</v>
      </c>
    </row>
    <row r="87" spans="1:12" ht="12.75" customHeight="1" x14ac:dyDescent="0.2">
      <c r="A87" s="716">
        <f>NOVEMBER!B86</f>
        <v>43055</v>
      </c>
      <c r="B87" s="159">
        <f>NOVEMBER!R86</f>
        <v>0</v>
      </c>
      <c r="C87" s="116">
        <f>NOVEMBER!S86</f>
        <v>0</v>
      </c>
      <c r="D87" s="175">
        <f>NOVEMBER!T86</f>
        <v>0</v>
      </c>
      <c r="E87" s="113">
        <f>NOVEMBER!U86</f>
        <v>0</v>
      </c>
      <c r="F87" s="116">
        <f>NOVEMBER!V86</f>
        <v>0</v>
      </c>
      <c r="G87" s="116">
        <f>NOVEMBER!W86</f>
        <v>0</v>
      </c>
      <c r="H87" s="118">
        <f>NOVEMBER!X86</f>
        <v>0</v>
      </c>
      <c r="I87" s="119">
        <f>NOVEMBER!Y86</f>
        <v>0</v>
      </c>
      <c r="J87" s="225" t="b">
        <f>IF(LEFT(NOVEMBER!L86,1)="V",NOVEMBER!R86+NOVEMBER!U86)</f>
        <v>0</v>
      </c>
      <c r="K87" s="247">
        <f>NOVEMBER!Z86</f>
        <v>0</v>
      </c>
      <c r="L87" s="248">
        <f>NOVEMBER!AB86</f>
        <v>0</v>
      </c>
    </row>
    <row r="88" spans="1:12" ht="12.75" customHeight="1" x14ac:dyDescent="0.2">
      <c r="A88" s="717"/>
      <c r="B88" s="160">
        <f>NOVEMBER!R87</f>
        <v>0</v>
      </c>
      <c r="C88" s="123">
        <f>NOVEMBER!S87</f>
        <v>0</v>
      </c>
      <c r="D88" s="176">
        <f>NOVEMBER!T87</f>
        <v>0</v>
      </c>
      <c r="E88" s="120">
        <f>NOVEMBER!U87</f>
        <v>0</v>
      </c>
      <c r="F88" s="123">
        <f>NOVEMBER!V87</f>
        <v>0</v>
      </c>
      <c r="G88" s="123">
        <f>NOVEMBER!W87</f>
        <v>0</v>
      </c>
      <c r="H88" s="125">
        <f>NOVEMBER!X87</f>
        <v>0</v>
      </c>
      <c r="I88" s="126">
        <f>NOVEMBER!Y87</f>
        <v>0</v>
      </c>
      <c r="J88" s="222" t="b">
        <f>IF(LEFT(NOVEMBER!L87,1)="V",NOVEMBER!R87+NOVEMBER!U87)</f>
        <v>0</v>
      </c>
      <c r="K88" s="241">
        <f>NOVEMBER!Z87</f>
        <v>0</v>
      </c>
      <c r="L88" s="242">
        <f>NOVEMBER!AB87</f>
        <v>0</v>
      </c>
    </row>
    <row r="89" spans="1:12" ht="12.75" customHeight="1" x14ac:dyDescent="0.2">
      <c r="A89" s="717"/>
      <c r="B89" s="160">
        <f>NOVEMBER!R88</f>
        <v>0</v>
      </c>
      <c r="C89" s="123">
        <f>NOVEMBER!S88</f>
        <v>0</v>
      </c>
      <c r="D89" s="176">
        <f>NOVEMBER!T88</f>
        <v>0</v>
      </c>
      <c r="E89" s="120">
        <f>NOVEMBER!U88</f>
        <v>0</v>
      </c>
      <c r="F89" s="123">
        <f>NOVEMBER!V88</f>
        <v>0</v>
      </c>
      <c r="G89" s="123">
        <f>NOVEMBER!W88</f>
        <v>0</v>
      </c>
      <c r="H89" s="125">
        <f>NOVEMBER!X88</f>
        <v>0</v>
      </c>
      <c r="I89" s="126">
        <f>NOVEMBER!Y88</f>
        <v>0</v>
      </c>
      <c r="J89" s="222" t="b">
        <f>IF(LEFT(NOVEMBER!L88,1)="V",NOVEMBER!R88+NOVEMBER!U88)</f>
        <v>0</v>
      </c>
      <c r="K89" s="241">
        <f>NOVEMBER!Z88</f>
        <v>0</v>
      </c>
      <c r="L89" s="242">
        <f>NOVEMBER!AB88</f>
        <v>0</v>
      </c>
    </row>
    <row r="90" spans="1:12" ht="12.75" customHeight="1" x14ac:dyDescent="0.2">
      <c r="A90" s="717"/>
      <c r="B90" s="160">
        <f>NOVEMBER!R89</f>
        <v>0</v>
      </c>
      <c r="C90" s="123">
        <f>NOVEMBER!S89</f>
        <v>0</v>
      </c>
      <c r="D90" s="176">
        <f>NOVEMBER!T89</f>
        <v>0</v>
      </c>
      <c r="E90" s="120">
        <f>NOVEMBER!U89</f>
        <v>0</v>
      </c>
      <c r="F90" s="123">
        <f>NOVEMBER!V89</f>
        <v>0</v>
      </c>
      <c r="G90" s="123">
        <f>NOVEMBER!W89</f>
        <v>0</v>
      </c>
      <c r="H90" s="125">
        <f>NOVEMBER!X89</f>
        <v>0</v>
      </c>
      <c r="I90" s="126">
        <f>NOVEMBER!Y89</f>
        <v>0</v>
      </c>
      <c r="J90" s="222" t="b">
        <f>IF(LEFT(NOVEMBER!L89,1)="V",NOVEMBER!R89+NOVEMBER!U89)</f>
        <v>0</v>
      </c>
      <c r="K90" s="241">
        <f>NOVEMBER!Z89</f>
        <v>0</v>
      </c>
      <c r="L90" s="242">
        <f>NOVEMBER!AB89</f>
        <v>0</v>
      </c>
    </row>
    <row r="91" spans="1:12" ht="13.5" customHeight="1" thickBot="1" x14ac:dyDescent="0.25">
      <c r="A91" s="718"/>
      <c r="B91" s="161">
        <f>NOVEMBER!R90</f>
        <v>0</v>
      </c>
      <c r="C91" s="130">
        <f>NOVEMBER!S90</f>
        <v>0</v>
      </c>
      <c r="D91" s="178">
        <f>NOVEMBER!T90</f>
        <v>0</v>
      </c>
      <c r="E91" s="127">
        <f>NOVEMBER!U90</f>
        <v>0</v>
      </c>
      <c r="F91" s="130">
        <f>NOVEMBER!V90</f>
        <v>0</v>
      </c>
      <c r="G91" s="130">
        <f>NOVEMBER!W90</f>
        <v>0</v>
      </c>
      <c r="H91" s="132">
        <f>NOVEMBER!X90</f>
        <v>0</v>
      </c>
      <c r="I91" s="133">
        <f>NOVEMBER!Y90</f>
        <v>0</v>
      </c>
      <c r="J91" s="223" t="b">
        <f>IF(LEFT(NOVEMBER!L90,1)="V",NOVEMBER!R90+NOVEMBER!U90)</f>
        <v>0</v>
      </c>
      <c r="K91" s="245">
        <f>NOVEMBER!Z90</f>
        <v>0</v>
      </c>
      <c r="L91" s="246">
        <f>NOVEMBER!AB90</f>
        <v>0</v>
      </c>
    </row>
    <row r="92" spans="1:12" ht="12.75" customHeight="1" x14ac:dyDescent="0.2">
      <c r="A92" s="716">
        <f>NOVEMBER!B91</f>
        <v>43056</v>
      </c>
      <c r="B92" s="159">
        <f>NOVEMBER!R91</f>
        <v>0</v>
      </c>
      <c r="C92" s="116">
        <f>NOVEMBER!S91</f>
        <v>0</v>
      </c>
      <c r="D92" s="175">
        <f>NOVEMBER!T91</f>
        <v>0</v>
      </c>
      <c r="E92" s="113">
        <f>NOVEMBER!U91</f>
        <v>0</v>
      </c>
      <c r="F92" s="116">
        <f>NOVEMBER!V91</f>
        <v>0</v>
      </c>
      <c r="G92" s="116">
        <f>NOVEMBER!W91</f>
        <v>0</v>
      </c>
      <c r="H92" s="118">
        <f>NOVEMBER!X91</f>
        <v>0</v>
      </c>
      <c r="I92" s="119">
        <f>NOVEMBER!Y91</f>
        <v>0</v>
      </c>
      <c r="J92" s="221" t="b">
        <f>IF(LEFT(NOVEMBER!L91,1)="V",NOVEMBER!R91+NOVEMBER!U91)</f>
        <v>0</v>
      </c>
      <c r="K92" s="239">
        <f>NOVEMBER!Z91</f>
        <v>0</v>
      </c>
      <c r="L92" s="240">
        <f>NOVEMBER!AB91</f>
        <v>0</v>
      </c>
    </row>
    <row r="93" spans="1:12" ht="12.75" customHeight="1" x14ac:dyDescent="0.2">
      <c r="A93" s="717"/>
      <c r="B93" s="160">
        <f>NOVEMBER!R92</f>
        <v>0</v>
      </c>
      <c r="C93" s="123">
        <f>NOVEMBER!S92</f>
        <v>0</v>
      </c>
      <c r="D93" s="176">
        <f>NOVEMBER!T92</f>
        <v>0</v>
      </c>
      <c r="E93" s="120">
        <f>NOVEMBER!U92</f>
        <v>0</v>
      </c>
      <c r="F93" s="123">
        <f>NOVEMBER!V92</f>
        <v>0</v>
      </c>
      <c r="G93" s="123">
        <f>NOVEMBER!W92</f>
        <v>0</v>
      </c>
      <c r="H93" s="125">
        <f>NOVEMBER!X92</f>
        <v>0</v>
      </c>
      <c r="I93" s="126">
        <f>NOVEMBER!Y92</f>
        <v>0</v>
      </c>
      <c r="J93" s="222" t="b">
        <f>IF(LEFT(NOVEMBER!L92,1)="V",NOVEMBER!R92+NOVEMBER!U92)</f>
        <v>0</v>
      </c>
      <c r="K93" s="241">
        <f>NOVEMBER!Z92</f>
        <v>0</v>
      </c>
      <c r="L93" s="242">
        <f>NOVEMBER!AB92</f>
        <v>0</v>
      </c>
    </row>
    <row r="94" spans="1:12" ht="12.75" customHeight="1" x14ac:dyDescent="0.2">
      <c r="A94" s="717"/>
      <c r="B94" s="160">
        <f>NOVEMBER!R93</f>
        <v>0</v>
      </c>
      <c r="C94" s="123">
        <f>NOVEMBER!S93</f>
        <v>0</v>
      </c>
      <c r="D94" s="176">
        <f>NOVEMBER!T93</f>
        <v>0</v>
      </c>
      <c r="E94" s="120">
        <f>NOVEMBER!U93</f>
        <v>0</v>
      </c>
      <c r="F94" s="123">
        <f>NOVEMBER!V93</f>
        <v>0</v>
      </c>
      <c r="G94" s="123">
        <f>NOVEMBER!W93</f>
        <v>0</v>
      </c>
      <c r="H94" s="125">
        <f>NOVEMBER!X93</f>
        <v>0</v>
      </c>
      <c r="I94" s="126">
        <f>NOVEMBER!Y93</f>
        <v>0</v>
      </c>
      <c r="J94" s="222" t="b">
        <f>IF(LEFT(NOVEMBER!L93,1)="V",NOVEMBER!R93+NOVEMBER!U93)</f>
        <v>0</v>
      </c>
      <c r="K94" s="241">
        <f>NOVEMBER!Z93</f>
        <v>0</v>
      </c>
      <c r="L94" s="242">
        <f>NOVEMBER!AB93</f>
        <v>0</v>
      </c>
    </row>
    <row r="95" spans="1:12" ht="12.75" customHeight="1" x14ac:dyDescent="0.2">
      <c r="A95" s="717"/>
      <c r="B95" s="160">
        <f>NOVEMBER!R94</f>
        <v>0</v>
      </c>
      <c r="C95" s="123">
        <f>NOVEMBER!S94</f>
        <v>0</v>
      </c>
      <c r="D95" s="176">
        <f>NOVEMBER!T94</f>
        <v>0</v>
      </c>
      <c r="E95" s="120">
        <f>NOVEMBER!U94</f>
        <v>0</v>
      </c>
      <c r="F95" s="123">
        <f>NOVEMBER!V94</f>
        <v>0</v>
      </c>
      <c r="G95" s="123">
        <f>NOVEMBER!W94</f>
        <v>0</v>
      </c>
      <c r="H95" s="125">
        <f>NOVEMBER!X94</f>
        <v>0</v>
      </c>
      <c r="I95" s="126">
        <f>NOVEMBER!Y94</f>
        <v>0</v>
      </c>
      <c r="J95" s="222" t="b">
        <f>IF(LEFT(NOVEMBER!L94,1)="V",NOVEMBER!R94+NOVEMBER!U94)</f>
        <v>0</v>
      </c>
      <c r="K95" s="241">
        <f>NOVEMBER!Z94</f>
        <v>0</v>
      </c>
      <c r="L95" s="242">
        <f>NOVEMBER!AB94</f>
        <v>0</v>
      </c>
    </row>
    <row r="96" spans="1:12" ht="13.5" customHeight="1" thickBot="1" x14ac:dyDescent="0.25">
      <c r="A96" s="718"/>
      <c r="B96" s="161">
        <f>NOVEMBER!R95</f>
        <v>0</v>
      </c>
      <c r="C96" s="130">
        <f>NOVEMBER!S95</f>
        <v>0</v>
      </c>
      <c r="D96" s="178">
        <f>NOVEMBER!T95</f>
        <v>0</v>
      </c>
      <c r="E96" s="127">
        <f>NOVEMBER!U95</f>
        <v>0</v>
      </c>
      <c r="F96" s="130">
        <f>NOVEMBER!V95</f>
        <v>0</v>
      </c>
      <c r="G96" s="130">
        <f>NOVEMBER!W95</f>
        <v>0</v>
      </c>
      <c r="H96" s="132">
        <f>NOVEMBER!X95</f>
        <v>0</v>
      </c>
      <c r="I96" s="133">
        <f>NOVEMBER!Y95</f>
        <v>0</v>
      </c>
      <c r="J96" s="224" t="b">
        <f>IF(LEFT(NOVEMBER!L95,1)="V",NOVEMBER!R95+NOVEMBER!U95)</f>
        <v>0</v>
      </c>
      <c r="K96" s="243">
        <f>NOVEMBER!Z95</f>
        <v>0</v>
      </c>
      <c r="L96" s="244">
        <f>NOVEMBER!AB95</f>
        <v>0</v>
      </c>
    </row>
    <row r="97" spans="1:12" ht="12.75" customHeight="1" x14ac:dyDescent="0.2">
      <c r="A97" s="716">
        <f>NOVEMBER!B96</f>
        <v>43057</v>
      </c>
      <c r="B97" s="159">
        <f>NOVEMBER!R96</f>
        <v>0</v>
      </c>
      <c r="C97" s="116">
        <f>NOVEMBER!S96</f>
        <v>0</v>
      </c>
      <c r="D97" s="175">
        <f>NOVEMBER!T96</f>
        <v>0</v>
      </c>
      <c r="E97" s="113">
        <f>NOVEMBER!U96</f>
        <v>0</v>
      </c>
      <c r="F97" s="116">
        <f>NOVEMBER!V96</f>
        <v>0</v>
      </c>
      <c r="G97" s="116">
        <f>NOVEMBER!W96</f>
        <v>0</v>
      </c>
      <c r="H97" s="118">
        <f>NOVEMBER!X96</f>
        <v>0</v>
      </c>
      <c r="I97" s="119">
        <f>NOVEMBER!Y96</f>
        <v>0</v>
      </c>
      <c r="J97" s="221" t="b">
        <f>IF(LEFT(NOVEMBER!L96,1)="V",NOVEMBER!R96+NOVEMBER!U96)</f>
        <v>0</v>
      </c>
      <c r="K97" s="239">
        <f>NOVEMBER!Z96</f>
        <v>0</v>
      </c>
      <c r="L97" s="240">
        <f>NOVEMBER!AB96</f>
        <v>0</v>
      </c>
    </row>
    <row r="98" spans="1:12" ht="12.75" customHeight="1" x14ac:dyDescent="0.2">
      <c r="A98" s="717"/>
      <c r="B98" s="160">
        <f>NOVEMBER!R97</f>
        <v>0</v>
      </c>
      <c r="C98" s="123">
        <f>NOVEMBER!S97</f>
        <v>0</v>
      </c>
      <c r="D98" s="176">
        <f>NOVEMBER!T97</f>
        <v>0</v>
      </c>
      <c r="E98" s="120">
        <f>NOVEMBER!U97</f>
        <v>0</v>
      </c>
      <c r="F98" s="123">
        <f>NOVEMBER!V97</f>
        <v>0</v>
      </c>
      <c r="G98" s="123">
        <f>NOVEMBER!W97</f>
        <v>0</v>
      </c>
      <c r="H98" s="125">
        <f>NOVEMBER!X97</f>
        <v>0</v>
      </c>
      <c r="I98" s="126">
        <f>NOVEMBER!Y97</f>
        <v>0</v>
      </c>
      <c r="J98" s="222" t="b">
        <f>IF(LEFT(NOVEMBER!L97,1)="V",NOVEMBER!R97+NOVEMBER!U97)</f>
        <v>0</v>
      </c>
      <c r="K98" s="241">
        <f>NOVEMBER!Z97</f>
        <v>0</v>
      </c>
      <c r="L98" s="242">
        <f>NOVEMBER!AB97</f>
        <v>0</v>
      </c>
    </row>
    <row r="99" spans="1:12" ht="12.75" customHeight="1" x14ac:dyDescent="0.2">
      <c r="A99" s="717"/>
      <c r="B99" s="160">
        <f>NOVEMBER!R98</f>
        <v>0</v>
      </c>
      <c r="C99" s="123">
        <f>NOVEMBER!S98</f>
        <v>0</v>
      </c>
      <c r="D99" s="176">
        <f>NOVEMBER!T98</f>
        <v>0</v>
      </c>
      <c r="E99" s="120">
        <f>NOVEMBER!U98</f>
        <v>0</v>
      </c>
      <c r="F99" s="123">
        <f>NOVEMBER!V98</f>
        <v>0</v>
      </c>
      <c r="G99" s="123">
        <f>NOVEMBER!W98</f>
        <v>0</v>
      </c>
      <c r="H99" s="125">
        <f>NOVEMBER!X98</f>
        <v>0</v>
      </c>
      <c r="I99" s="126">
        <f>NOVEMBER!Y98</f>
        <v>0</v>
      </c>
      <c r="J99" s="222" t="b">
        <f>IF(LEFT(NOVEMBER!L98,1)="V",NOVEMBER!R98+NOVEMBER!U98)</f>
        <v>0</v>
      </c>
      <c r="K99" s="241">
        <f>NOVEMBER!Z98</f>
        <v>0</v>
      </c>
      <c r="L99" s="242">
        <f>NOVEMBER!AB98</f>
        <v>0</v>
      </c>
    </row>
    <row r="100" spans="1:12" ht="12.75" customHeight="1" x14ac:dyDescent="0.2">
      <c r="A100" s="717"/>
      <c r="B100" s="160">
        <f>NOVEMBER!R99</f>
        <v>0</v>
      </c>
      <c r="C100" s="123">
        <f>NOVEMBER!S99</f>
        <v>0</v>
      </c>
      <c r="D100" s="176">
        <f>NOVEMBER!T99</f>
        <v>0</v>
      </c>
      <c r="E100" s="120">
        <f>NOVEMBER!U99</f>
        <v>0</v>
      </c>
      <c r="F100" s="123">
        <f>NOVEMBER!V99</f>
        <v>0</v>
      </c>
      <c r="G100" s="123">
        <f>NOVEMBER!W99</f>
        <v>0</v>
      </c>
      <c r="H100" s="125">
        <f>NOVEMBER!X99</f>
        <v>0</v>
      </c>
      <c r="I100" s="126">
        <f>NOVEMBER!Y99</f>
        <v>0</v>
      </c>
      <c r="J100" s="222" t="b">
        <f>IF(LEFT(NOVEMBER!L99,1)="V",NOVEMBER!R99+NOVEMBER!U99)</f>
        <v>0</v>
      </c>
      <c r="K100" s="241">
        <f>NOVEMBER!Z99</f>
        <v>0</v>
      </c>
      <c r="L100" s="242">
        <f>NOVEMBER!AB99</f>
        <v>0</v>
      </c>
    </row>
    <row r="101" spans="1:12" ht="13.5" customHeight="1" thickBot="1" x14ac:dyDescent="0.25">
      <c r="A101" s="718"/>
      <c r="B101" s="161">
        <f>NOVEMBER!R100</f>
        <v>0</v>
      </c>
      <c r="C101" s="130">
        <f>NOVEMBER!S100</f>
        <v>0</v>
      </c>
      <c r="D101" s="178">
        <f>NOVEMBER!T100</f>
        <v>0</v>
      </c>
      <c r="E101" s="127">
        <f>NOVEMBER!U100</f>
        <v>0</v>
      </c>
      <c r="F101" s="130">
        <f>NOVEMBER!V100</f>
        <v>0</v>
      </c>
      <c r="G101" s="130">
        <f>NOVEMBER!W100</f>
        <v>0</v>
      </c>
      <c r="H101" s="132">
        <f>NOVEMBER!X100</f>
        <v>0</v>
      </c>
      <c r="I101" s="133">
        <f>NOVEMBER!Y100</f>
        <v>0</v>
      </c>
      <c r="J101" s="224" t="b">
        <f>IF(LEFT(NOVEMBER!L100,1)="V",NOVEMBER!R100+NOVEMBER!U100)</f>
        <v>0</v>
      </c>
      <c r="K101" s="243">
        <f>NOVEMBER!Z100</f>
        <v>0</v>
      </c>
      <c r="L101" s="244">
        <f>NOVEMBER!AB100</f>
        <v>0</v>
      </c>
    </row>
    <row r="102" spans="1:12" ht="12.75" customHeight="1" x14ac:dyDescent="0.2">
      <c r="A102" s="716">
        <f>NOVEMBER!B101</f>
        <v>43058</v>
      </c>
      <c r="B102" s="159">
        <f>NOVEMBER!R101</f>
        <v>0</v>
      </c>
      <c r="C102" s="116">
        <f>NOVEMBER!S101</f>
        <v>0</v>
      </c>
      <c r="D102" s="175">
        <f>NOVEMBER!T101</f>
        <v>0</v>
      </c>
      <c r="E102" s="113">
        <f>NOVEMBER!U101</f>
        <v>0</v>
      </c>
      <c r="F102" s="116">
        <f>NOVEMBER!V101</f>
        <v>0</v>
      </c>
      <c r="G102" s="116">
        <f>NOVEMBER!W101</f>
        <v>0</v>
      </c>
      <c r="H102" s="118">
        <f>NOVEMBER!X101</f>
        <v>0</v>
      </c>
      <c r="I102" s="119">
        <f>NOVEMBER!Y101</f>
        <v>0</v>
      </c>
      <c r="J102" s="221" t="b">
        <f>IF(LEFT(NOVEMBER!L101,1)="V",NOVEMBER!R101+NOVEMBER!U101)</f>
        <v>0</v>
      </c>
      <c r="K102" s="239">
        <f>NOVEMBER!Z101</f>
        <v>0</v>
      </c>
      <c r="L102" s="240">
        <f>NOVEMBER!AB101</f>
        <v>0</v>
      </c>
    </row>
    <row r="103" spans="1:12" ht="12.75" customHeight="1" x14ac:dyDescent="0.2">
      <c r="A103" s="717"/>
      <c r="B103" s="160">
        <f>NOVEMBER!R102</f>
        <v>0</v>
      </c>
      <c r="C103" s="123">
        <f>NOVEMBER!S102</f>
        <v>0</v>
      </c>
      <c r="D103" s="176">
        <f>NOVEMBER!T102</f>
        <v>0</v>
      </c>
      <c r="E103" s="120">
        <f>NOVEMBER!U102</f>
        <v>0</v>
      </c>
      <c r="F103" s="123">
        <f>NOVEMBER!V102</f>
        <v>0</v>
      </c>
      <c r="G103" s="123">
        <f>NOVEMBER!W102</f>
        <v>0</v>
      </c>
      <c r="H103" s="125">
        <f>NOVEMBER!X102</f>
        <v>0</v>
      </c>
      <c r="I103" s="126">
        <f>NOVEMBER!Y102</f>
        <v>0</v>
      </c>
      <c r="J103" s="222" t="b">
        <f>IF(LEFT(NOVEMBER!L102,1)="V",NOVEMBER!R102+NOVEMBER!U102)</f>
        <v>0</v>
      </c>
      <c r="K103" s="241">
        <f>NOVEMBER!Z102</f>
        <v>0</v>
      </c>
      <c r="L103" s="242">
        <f>NOVEMBER!AB102</f>
        <v>0</v>
      </c>
    </row>
    <row r="104" spans="1:12" ht="12.75" customHeight="1" x14ac:dyDescent="0.2">
      <c r="A104" s="717"/>
      <c r="B104" s="160">
        <f>NOVEMBER!R103</f>
        <v>0</v>
      </c>
      <c r="C104" s="123">
        <f>NOVEMBER!S103</f>
        <v>0</v>
      </c>
      <c r="D104" s="176">
        <f>NOVEMBER!T103</f>
        <v>0</v>
      </c>
      <c r="E104" s="120">
        <f>NOVEMBER!U103</f>
        <v>0</v>
      </c>
      <c r="F104" s="123">
        <f>NOVEMBER!V103</f>
        <v>0</v>
      </c>
      <c r="G104" s="123">
        <f>NOVEMBER!W103</f>
        <v>0</v>
      </c>
      <c r="H104" s="125">
        <f>NOVEMBER!X103</f>
        <v>0</v>
      </c>
      <c r="I104" s="126">
        <f>NOVEMBER!Y103</f>
        <v>0</v>
      </c>
      <c r="J104" s="222" t="b">
        <f>IF(LEFT(NOVEMBER!L103,1)="V",NOVEMBER!R103+NOVEMBER!U103)</f>
        <v>0</v>
      </c>
      <c r="K104" s="241">
        <f>NOVEMBER!Z103</f>
        <v>0</v>
      </c>
      <c r="L104" s="242">
        <f>NOVEMBER!AB103</f>
        <v>0</v>
      </c>
    </row>
    <row r="105" spans="1:12" ht="12.75" customHeight="1" x14ac:dyDescent="0.2">
      <c r="A105" s="717"/>
      <c r="B105" s="160">
        <f>NOVEMBER!R104</f>
        <v>0</v>
      </c>
      <c r="C105" s="123">
        <f>NOVEMBER!S104</f>
        <v>0</v>
      </c>
      <c r="D105" s="176">
        <f>NOVEMBER!T104</f>
        <v>0</v>
      </c>
      <c r="E105" s="120">
        <f>NOVEMBER!U104</f>
        <v>0</v>
      </c>
      <c r="F105" s="123">
        <f>NOVEMBER!V104</f>
        <v>0</v>
      </c>
      <c r="G105" s="123">
        <f>NOVEMBER!W104</f>
        <v>0</v>
      </c>
      <c r="H105" s="125">
        <f>NOVEMBER!X104</f>
        <v>0</v>
      </c>
      <c r="I105" s="126">
        <f>NOVEMBER!Y104</f>
        <v>0</v>
      </c>
      <c r="J105" s="222" t="b">
        <f>IF(LEFT(NOVEMBER!L104,1)="V",NOVEMBER!R104+NOVEMBER!U104)</f>
        <v>0</v>
      </c>
      <c r="K105" s="241">
        <f>NOVEMBER!Z104</f>
        <v>0</v>
      </c>
      <c r="L105" s="242">
        <f>NOVEMBER!AB104</f>
        <v>0</v>
      </c>
    </row>
    <row r="106" spans="1:12" ht="13.5" customHeight="1" thickBot="1" x14ac:dyDescent="0.25">
      <c r="A106" s="718"/>
      <c r="B106" s="161">
        <f>NOVEMBER!R105</f>
        <v>0</v>
      </c>
      <c r="C106" s="130">
        <f>NOVEMBER!S105</f>
        <v>0</v>
      </c>
      <c r="D106" s="178">
        <f>NOVEMBER!T105</f>
        <v>0</v>
      </c>
      <c r="E106" s="127">
        <f>NOVEMBER!U105</f>
        <v>0</v>
      </c>
      <c r="F106" s="130">
        <f>NOVEMBER!V105</f>
        <v>0</v>
      </c>
      <c r="G106" s="130">
        <f>NOVEMBER!W105</f>
        <v>0</v>
      </c>
      <c r="H106" s="132">
        <f>NOVEMBER!X105</f>
        <v>0</v>
      </c>
      <c r="I106" s="133">
        <f>NOVEMBER!Y105</f>
        <v>0</v>
      </c>
      <c r="J106" s="224" t="b">
        <f>IF(LEFT(NOVEMBER!L105,1)="V",NOVEMBER!R105+NOVEMBER!U105)</f>
        <v>0</v>
      </c>
      <c r="K106" s="243">
        <f>NOVEMBER!Z105</f>
        <v>0</v>
      </c>
      <c r="L106" s="244">
        <f>NOVEMBER!AB105</f>
        <v>0</v>
      </c>
    </row>
    <row r="107" spans="1:12" ht="12.75" customHeight="1" x14ac:dyDescent="0.2">
      <c r="A107" s="716">
        <f>NOVEMBER!B106</f>
        <v>43059</v>
      </c>
      <c r="B107" s="159">
        <f>NOVEMBER!R106</f>
        <v>0</v>
      </c>
      <c r="C107" s="116">
        <f>NOVEMBER!S106</f>
        <v>0</v>
      </c>
      <c r="D107" s="175">
        <f>NOVEMBER!T106</f>
        <v>0</v>
      </c>
      <c r="E107" s="113">
        <f>NOVEMBER!U106</f>
        <v>0</v>
      </c>
      <c r="F107" s="116">
        <f>NOVEMBER!V106</f>
        <v>0</v>
      </c>
      <c r="G107" s="116">
        <f>NOVEMBER!W106</f>
        <v>0</v>
      </c>
      <c r="H107" s="118">
        <f>NOVEMBER!X106</f>
        <v>0</v>
      </c>
      <c r="I107" s="119">
        <f>NOVEMBER!Y106</f>
        <v>0</v>
      </c>
      <c r="J107" s="225" t="b">
        <f>IF(LEFT(NOVEMBER!L106,1)="V",NOVEMBER!R106+NOVEMBER!U106)</f>
        <v>0</v>
      </c>
      <c r="K107" s="247">
        <f>NOVEMBER!Z106</f>
        <v>0</v>
      </c>
      <c r="L107" s="248">
        <f>NOVEMBER!AB106</f>
        <v>0</v>
      </c>
    </row>
    <row r="108" spans="1:12" ht="12.75" customHeight="1" x14ac:dyDescent="0.2">
      <c r="A108" s="717"/>
      <c r="B108" s="160">
        <f>NOVEMBER!R107</f>
        <v>0</v>
      </c>
      <c r="C108" s="123">
        <f>NOVEMBER!S107</f>
        <v>0</v>
      </c>
      <c r="D108" s="176">
        <f>NOVEMBER!T107</f>
        <v>0</v>
      </c>
      <c r="E108" s="120">
        <f>NOVEMBER!U107</f>
        <v>0</v>
      </c>
      <c r="F108" s="123">
        <f>NOVEMBER!V107</f>
        <v>0</v>
      </c>
      <c r="G108" s="123">
        <f>NOVEMBER!W107</f>
        <v>0</v>
      </c>
      <c r="H108" s="125">
        <f>NOVEMBER!X107</f>
        <v>0</v>
      </c>
      <c r="I108" s="126">
        <f>NOVEMBER!Y107</f>
        <v>0</v>
      </c>
      <c r="J108" s="222" t="b">
        <f>IF(LEFT(NOVEMBER!L107,1)="V",NOVEMBER!R107+NOVEMBER!U107)</f>
        <v>0</v>
      </c>
      <c r="K108" s="241">
        <f>NOVEMBER!Z107</f>
        <v>0</v>
      </c>
      <c r="L108" s="242">
        <f>NOVEMBER!AB107</f>
        <v>0</v>
      </c>
    </row>
    <row r="109" spans="1:12" ht="12.75" customHeight="1" x14ac:dyDescent="0.2">
      <c r="A109" s="717"/>
      <c r="B109" s="160">
        <f>NOVEMBER!R108</f>
        <v>0</v>
      </c>
      <c r="C109" s="123">
        <f>NOVEMBER!S108</f>
        <v>0</v>
      </c>
      <c r="D109" s="176">
        <f>NOVEMBER!T108</f>
        <v>0</v>
      </c>
      <c r="E109" s="120">
        <f>NOVEMBER!U108</f>
        <v>0</v>
      </c>
      <c r="F109" s="123">
        <f>NOVEMBER!V108</f>
        <v>0</v>
      </c>
      <c r="G109" s="123">
        <f>NOVEMBER!W108</f>
        <v>0</v>
      </c>
      <c r="H109" s="125">
        <f>NOVEMBER!X108</f>
        <v>0</v>
      </c>
      <c r="I109" s="126">
        <f>NOVEMBER!Y108</f>
        <v>0</v>
      </c>
      <c r="J109" s="222" t="b">
        <f>IF(LEFT(NOVEMBER!L108,1)="V",NOVEMBER!R108+NOVEMBER!U108)</f>
        <v>0</v>
      </c>
      <c r="K109" s="241">
        <f>NOVEMBER!Z108</f>
        <v>0</v>
      </c>
      <c r="L109" s="242">
        <f>NOVEMBER!AB108</f>
        <v>0</v>
      </c>
    </row>
    <row r="110" spans="1:12" ht="12.75" customHeight="1" x14ac:dyDescent="0.2">
      <c r="A110" s="717"/>
      <c r="B110" s="160">
        <f>NOVEMBER!R109</f>
        <v>0</v>
      </c>
      <c r="C110" s="123">
        <f>NOVEMBER!S109</f>
        <v>0</v>
      </c>
      <c r="D110" s="176">
        <f>NOVEMBER!T109</f>
        <v>0</v>
      </c>
      <c r="E110" s="120">
        <f>NOVEMBER!U109</f>
        <v>0</v>
      </c>
      <c r="F110" s="123">
        <f>NOVEMBER!V109</f>
        <v>0</v>
      </c>
      <c r="G110" s="123">
        <f>NOVEMBER!W109</f>
        <v>0</v>
      </c>
      <c r="H110" s="125">
        <f>NOVEMBER!X109</f>
        <v>0</v>
      </c>
      <c r="I110" s="126">
        <f>NOVEMBER!Y109</f>
        <v>0</v>
      </c>
      <c r="J110" s="222" t="b">
        <f>IF(LEFT(NOVEMBER!L109,1)="V",NOVEMBER!R109+NOVEMBER!U109)</f>
        <v>0</v>
      </c>
      <c r="K110" s="241">
        <f>NOVEMBER!Z109</f>
        <v>0</v>
      </c>
      <c r="L110" s="242">
        <f>NOVEMBER!AB109</f>
        <v>0</v>
      </c>
    </row>
    <row r="111" spans="1:12" ht="13.5" customHeight="1" thickBot="1" x14ac:dyDescent="0.25">
      <c r="A111" s="718"/>
      <c r="B111" s="161">
        <f>NOVEMBER!R110</f>
        <v>0</v>
      </c>
      <c r="C111" s="130">
        <f>NOVEMBER!S110</f>
        <v>0</v>
      </c>
      <c r="D111" s="178">
        <f>NOVEMBER!T110</f>
        <v>0</v>
      </c>
      <c r="E111" s="127">
        <f>NOVEMBER!U110</f>
        <v>0</v>
      </c>
      <c r="F111" s="130">
        <f>NOVEMBER!V110</f>
        <v>0</v>
      </c>
      <c r="G111" s="130">
        <f>NOVEMBER!W110</f>
        <v>0</v>
      </c>
      <c r="H111" s="132">
        <f>NOVEMBER!X110</f>
        <v>0</v>
      </c>
      <c r="I111" s="133">
        <f>NOVEMBER!Y110</f>
        <v>0</v>
      </c>
      <c r="J111" s="223" t="b">
        <f>IF(LEFT(NOVEMBER!L110,1)="V",NOVEMBER!R110+NOVEMBER!U110)</f>
        <v>0</v>
      </c>
      <c r="K111" s="245">
        <f>NOVEMBER!Z110</f>
        <v>0</v>
      </c>
      <c r="L111" s="246">
        <f>NOVEMBER!AB110</f>
        <v>0</v>
      </c>
    </row>
    <row r="112" spans="1:12" ht="12.75" customHeight="1" x14ac:dyDescent="0.2">
      <c r="A112" s="716">
        <f>NOVEMBER!B111</f>
        <v>43060</v>
      </c>
      <c r="B112" s="159">
        <f>NOVEMBER!R111</f>
        <v>0</v>
      </c>
      <c r="C112" s="116">
        <f>NOVEMBER!S111</f>
        <v>0</v>
      </c>
      <c r="D112" s="175">
        <f>NOVEMBER!T111</f>
        <v>0</v>
      </c>
      <c r="E112" s="113">
        <f>NOVEMBER!U111</f>
        <v>0</v>
      </c>
      <c r="F112" s="116">
        <f>NOVEMBER!V111</f>
        <v>0</v>
      </c>
      <c r="G112" s="116">
        <f>NOVEMBER!W111</f>
        <v>0</v>
      </c>
      <c r="H112" s="118">
        <f>NOVEMBER!X111</f>
        <v>0</v>
      </c>
      <c r="I112" s="119">
        <f>NOVEMBER!Y111</f>
        <v>0</v>
      </c>
      <c r="J112" s="221" t="b">
        <f>IF(LEFT(NOVEMBER!L111,1)="V",NOVEMBER!R111+NOVEMBER!U111)</f>
        <v>0</v>
      </c>
      <c r="K112" s="239">
        <f>NOVEMBER!Z111</f>
        <v>0</v>
      </c>
      <c r="L112" s="240">
        <f>NOVEMBER!AB111</f>
        <v>0</v>
      </c>
    </row>
    <row r="113" spans="1:12" ht="12.75" customHeight="1" x14ac:dyDescent="0.2">
      <c r="A113" s="717"/>
      <c r="B113" s="160">
        <f>NOVEMBER!R112</f>
        <v>0</v>
      </c>
      <c r="C113" s="123">
        <f>NOVEMBER!S112</f>
        <v>0</v>
      </c>
      <c r="D113" s="176">
        <f>NOVEMBER!T112</f>
        <v>0</v>
      </c>
      <c r="E113" s="120">
        <f>NOVEMBER!U112</f>
        <v>0</v>
      </c>
      <c r="F113" s="123">
        <f>NOVEMBER!V112</f>
        <v>0</v>
      </c>
      <c r="G113" s="123">
        <f>NOVEMBER!W112</f>
        <v>0</v>
      </c>
      <c r="H113" s="125">
        <f>NOVEMBER!X112</f>
        <v>0</v>
      </c>
      <c r="I113" s="126">
        <f>NOVEMBER!Y112</f>
        <v>0</v>
      </c>
      <c r="J113" s="222" t="b">
        <f>IF(LEFT(NOVEMBER!L112,1)="V",NOVEMBER!R112+NOVEMBER!U112)</f>
        <v>0</v>
      </c>
      <c r="K113" s="241">
        <f>NOVEMBER!Z112</f>
        <v>0</v>
      </c>
      <c r="L113" s="242">
        <f>NOVEMBER!AB112</f>
        <v>0</v>
      </c>
    </row>
    <row r="114" spans="1:12" ht="12.75" customHeight="1" x14ac:dyDescent="0.2">
      <c r="A114" s="717"/>
      <c r="B114" s="160">
        <f>NOVEMBER!R113</f>
        <v>0</v>
      </c>
      <c r="C114" s="123">
        <f>NOVEMBER!S113</f>
        <v>0</v>
      </c>
      <c r="D114" s="176">
        <f>NOVEMBER!T113</f>
        <v>0</v>
      </c>
      <c r="E114" s="120">
        <f>NOVEMBER!U113</f>
        <v>0</v>
      </c>
      <c r="F114" s="123">
        <f>NOVEMBER!V113</f>
        <v>0</v>
      </c>
      <c r="G114" s="123">
        <f>NOVEMBER!W113</f>
        <v>0</v>
      </c>
      <c r="H114" s="125">
        <f>NOVEMBER!X113</f>
        <v>0</v>
      </c>
      <c r="I114" s="126">
        <f>NOVEMBER!Y113</f>
        <v>0</v>
      </c>
      <c r="J114" s="222" t="b">
        <f>IF(LEFT(NOVEMBER!L113,1)="V",NOVEMBER!R113+NOVEMBER!U113)</f>
        <v>0</v>
      </c>
      <c r="K114" s="241">
        <f>NOVEMBER!Z113</f>
        <v>0</v>
      </c>
      <c r="L114" s="242">
        <f>NOVEMBER!AB113</f>
        <v>0</v>
      </c>
    </row>
    <row r="115" spans="1:12" ht="12.75" customHeight="1" x14ac:dyDescent="0.2">
      <c r="A115" s="717"/>
      <c r="B115" s="160">
        <f>NOVEMBER!R114</f>
        <v>0</v>
      </c>
      <c r="C115" s="123">
        <f>NOVEMBER!S114</f>
        <v>0</v>
      </c>
      <c r="D115" s="176">
        <f>NOVEMBER!T114</f>
        <v>0</v>
      </c>
      <c r="E115" s="120">
        <f>NOVEMBER!U114</f>
        <v>0</v>
      </c>
      <c r="F115" s="123">
        <f>NOVEMBER!V114</f>
        <v>0</v>
      </c>
      <c r="G115" s="123">
        <f>NOVEMBER!W114</f>
        <v>0</v>
      </c>
      <c r="H115" s="125">
        <f>NOVEMBER!X114</f>
        <v>0</v>
      </c>
      <c r="I115" s="126">
        <f>NOVEMBER!Y114</f>
        <v>0</v>
      </c>
      <c r="J115" s="222" t="b">
        <f>IF(LEFT(NOVEMBER!L114,1)="V",NOVEMBER!R114+NOVEMBER!U114)</f>
        <v>0</v>
      </c>
      <c r="K115" s="241">
        <f>NOVEMBER!Z114</f>
        <v>0</v>
      </c>
      <c r="L115" s="242">
        <f>NOVEMBER!AB114</f>
        <v>0</v>
      </c>
    </row>
    <row r="116" spans="1:12" ht="13.5" customHeight="1" thickBot="1" x14ac:dyDescent="0.25">
      <c r="A116" s="718"/>
      <c r="B116" s="161">
        <f>NOVEMBER!R115</f>
        <v>0</v>
      </c>
      <c r="C116" s="130">
        <f>NOVEMBER!S115</f>
        <v>0</v>
      </c>
      <c r="D116" s="178">
        <f>NOVEMBER!T115</f>
        <v>0</v>
      </c>
      <c r="E116" s="127">
        <f>NOVEMBER!U115</f>
        <v>0</v>
      </c>
      <c r="F116" s="130">
        <f>NOVEMBER!V115</f>
        <v>0</v>
      </c>
      <c r="G116" s="130">
        <f>NOVEMBER!W115</f>
        <v>0</v>
      </c>
      <c r="H116" s="132">
        <f>NOVEMBER!X115</f>
        <v>0</v>
      </c>
      <c r="I116" s="133">
        <f>NOVEMBER!Y115</f>
        <v>0</v>
      </c>
      <c r="J116" s="224" t="b">
        <f>IF(LEFT(NOVEMBER!L115,1)="V",NOVEMBER!R115+NOVEMBER!U115)</f>
        <v>0</v>
      </c>
      <c r="K116" s="243">
        <f>NOVEMBER!Z115</f>
        <v>0</v>
      </c>
      <c r="L116" s="244">
        <f>NOVEMBER!AB115</f>
        <v>0</v>
      </c>
    </row>
    <row r="117" spans="1:12" ht="12.75" customHeight="1" x14ac:dyDescent="0.2">
      <c r="A117" s="716">
        <f>NOVEMBER!B116</f>
        <v>43061</v>
      </c>
      <c r="B117" s="159">
        <f>NOVEMBER!R116</f>
        <v>0</v>
      </c>
      <c r="C117" s="116">
        <f>NOVEMBER!S116</f>
        <v>0</v>
      </c>
      <c r="D117" s="175">
        <f>NOVEMBER!T116</f>
        <v>0</v>
      </c>
      <c r="E117" s="113">
        <f>NOVEMBER!U116</f>
        <v>0</v>
      </c>
      <c r="F117" s="116">
        <f>NOVEMBER!V116</f>
        <v>0</v>
      </c>
      <c r="G117" s="116">
        <f>NOVEMBER!W116</f>
        <v>0</v>
      </c>
      <c r="H117" s="118">
        <f>NOVEMBER!X116</f>
        <v>0</v>
      </c>
      <c r="I117" s="119">
        <f>NOVEMBER!Y116</f>
        <v>0</v>
      </c>
      <c r="J117" s="225" t="b">
        <f>IF(LEFT(NOVEMBER!L116,1)="V",NOVEMBER!R116+NOVEMBER!U116)</f>
        <v>0</v>
      </c>
      <c r="K117" s="247">
        <f>NOVEMBER!Z116</f>
        <v>0</v>
      </c>
      <c r="L117" s="248">
        <f>NOVEMBER!AB116</f>
        <v>0</v>
      </c>
    </row>
    <row r="118" spans="1:12" ht="12.75" customHeight="1" x14ac:dyDescent="0.2">
      <c r="A118" s="717"/>
      <c r="B118" s="160">
        <f>NOVEMBER!R117</f>
        <v>0</v>
      </c>
      <c r="C118" s="123">
        <f>NOVEMBER!S117</f>
        <v>0</v>
      </c>
      <c r="D118" s="176">
        <f>NOVEMBER!T117</f>
        <v>0</v>
      </c>
      <c r="E118" s="120">
        <f>NOVEMBER!U117</f>
        <v>0</v>
      </c>
      <c r="F118" s="123">
        <f>NOVEMBER!V117</f>
        <v>0</v>
      </c>
      <c r="G118" s="123">
        <f>NOVEMBER!W117</f>
        <v>0</v>
      </c>
      <c r="H118" s="125">
        <f>NOVEMBER!X117</f>
        <v>0</v>
      </c>
      <c r="I118" s="126">
        <f>NOVEMBER!Y117</f>
        <v>0</v>
      </c>
      <c r="J118" s="222" t="b">
        <f>IF(LEFT(NOVEMBER!L117,1)="V",NOVEMBER!R117+NOVEMBER!U117)</f>
        <v>0</v>
      </c>
      <c r="K118" s="241">
        <f>NOVEMBER!Z117</f>
        <v>0</v>
      </c>
      <c r="L118" s="242">
        <f>NOVEMBER!AB117</f>
        <v>0</v>
      </c>
    </row>
    <row r="119" spans="1:12" ht="12.75" customHeight="1" x14ac:dyDescent="0.2">
      <c r="A119" s="717"/>
      <c r="B119" s="160">
        <f>NOVEMBER!R118</f>
        <v>0</v>
      </c>
      <c r="C119" s="123">
        <f>NOVEMBER!S118</f>
        <v>0</v>
      </c>
      <c r="D119" s="176">
        <f>NOVEMBER!T118</f>
        <v>0</v>
      </c>
      <c r="E119" s="120">
        <f>NOVEMBER!U118</f>
        <v>0</v>
      </c>
      <c r="F119" s="123">
        <f>NOVEMBER!V118</f>
        <v>0</v>
      </c>
      <c r="G119" s="123">
        <f>NOVEMBER!W118</f>
        <v>0</v>
      </c>
      <c r="H119" s="125">
        <f>NOVEMBER!X118</f>
        <v>0</v>
      </c>
      <c r="I119" s="126">
        <f>NOVEMBER!Y118</f>
        <v>0</v>
      </c>
      <c r="J119" s="222" t="b">
        <f>IF(LEFT(NOVEMBER!L118,1)="V",NOVEMBER!R118+NOVEMBER!U118)</f>
        <v>0</v>
      </c>
      <c r="K119" s="241">
        <f>NOVEMBER!Z118</f>
        <v>0</v>
      </c>
      <c r="L119" s="242">
        <f>NOVEMBER!AB118</f>
        <v>0</v>
      </c>
    </row>
    <row r="120" spans="1:12" ht="12.75" customHeight="1" x14ac:dyDescent="0.2">
      <c r="A120" s="717"/>
      <c r="B120" s="160">
        <f>NOVEMBER!R119</f>
        <v>0</v>
      </c>
      <c r="C120" s="123">
        <f>NOVEMBER!S119</f>
        <v>0</v>
      </c>
      <c r="D120" s="176">
        <f>NOVEMBER!T119</f>
        <v>0</v>
      </c>
      <c r="E120" s="120">
        <f>NOVEMBER!U119</f>
        <v>0</v>
      </c>
      <c r="F120" s="123">
        <f>NOVEMBER!V119</f>
        <v>0</v>
      </c>
      <c r="G120" s="123">
        <f>NOVEMBER!W119</f>
        <v>0</v>
      </c>
      <c r="H120" s="125">
        <f>NOVEMBER!X119</f>
        <v>0</v>
      </c>
      <c r="I120" s="126">
        <f>NOVEMBER!Y119</f>
        <v>0</v>
      </c>
      <c r="J120" s="222" t="b">
        <f>IF(LEFT(NOVEMBER!L119,1)="V",NOVEMBER!R119+NOVEMBER!U119)</f>
        <v>0</v>
      </c>
      <c r="K120" s="241">
        <f>NOVEMBER!Z119</f>
        <v>0</v>
      </c>
      <c r="L120" s="242">
        <f>NOVEMBER!AB119</f>
        <v>0</v>
      </c>
    </row>
    <row r="121" spans="1:12" ht="13.5" customHeight="1" thickBot="1" x14ac:dyDescent="0.25">
      <c r="A121" s="718"/>
      <c r="B121" s="161">
        <f>NOVEMBER!R120</f>
        <v>0</v>
      </c>
      <c r="C121" s="130">
        <f>NOVEMBER!S120</f>
        <v>0</v>
      </c>
      <c r="D121" s="178">
        <f>NOVEMBER!T120</f>
        <v>0</v>
      </c>
      <c r="E121" s="127">
        <f>NOVEMBER!U120</f>
        <v>0</v>
      </c>
      <c r="F121" s="130">
        <f>NOVEMBER!V120</f>
        <v>0</v>
      </c>
      <c r="G121" s="130">
        <f>NOVEMBER!W120</f>
        <v>0</v>
      </c>
      <c r="H121" s="132">
        <f>NOVEMBER!X120</f>
        <v>0</v>
      </c>
      <c r="I121" s="133">
        <f>NOVEMBER!Y120</f>
        <v>0</v>
      </c>
      <c r="J121" s="223" t="b">
        <f>IF(LEFT(NOVEMBER!L120,1)="V",NOVEMBER!R120+NOVEMBER!U120)</f>
        <v>0</v>
      </c>
      <c r="K121" s="245">
        <f>NOVEMBER!Z120</f>
        <v>0</v>
      </c>
      <c r="L121" s="246">
        <f>NOVEMBER!AB120</f>
        <v>0</v>
      </c>
    </row>
    <row r="122" spans="1:12" ht="12.75" customHeight="1" x14ac:dyDescent="0.2">
      <c r="A122" s="716">
        <f>NOVEMBER!B121</f>
        <v>43062</v>
      </c>
      <c r="B122" s="159">
        <f>NOVEMBER!R121</f>
        <v>0</v>
      </c>
      <c r="C122" s="116">
        <f>NOVEMBER!S121</f>
        <v>0</v>
      </c>
      <c r="D122" s="175">
        <f>NOVEMBER!T121</f>
        <v>0</v>
      </c>
      <c r="E122" s="113">
        <f>NOVEMBER!U121</f>
        <v>0</v>
      </c>
      <c r="F122" s="116">
        <f>NOVEMBER!V121</f>
        <v>0</v>
      </c>
      <c r="G122" s="116">
        <f>NOVEMBER!W121</f>
        <v>0</v>
      </c>
      <c r="H122" s="118">
        <f>NOVEMBER!X121</f>
        <v>0</v>
      </c>
      <c r="I122" s="119">
        <f>NOVEMBER!Y121</f>
        <v>0</v>
      </c>
      <c r="J122" s="221" t="b">
        <f>IF(LEFT(NOVEMBER!L121,1)="V",NOVEMBER!R121+NOVEMBER!U121)</f>
        <v>0</v>
      </c>
      <c r="K122" s="239">
        <f>NOVEMBER!Z121</f>
        <v>0</v>
      </c>
      <c r="L122" s="240">
        <f>NOVEMBER!AB121</f>
        <v>0</v>
      </c>
    </row>
    <row r="123" spans="1:12" ht="12.75" customHeight="1" x14ac:dyDescent="0.2">
      <c r="A123" s="717"/>
      <c r="B123" s="160">
        <f>NOVEMBER!R122</f>
        <v>0</v>
      </c>
      <c r="C123" s="123">
        <f>NOVEMBER!S122</f>
        <v>0</v>
      </c>
      <c r="D123" s="176">
        <f>NOVEMBER!T122</f>
        <v>0</v>
      </c>
      <c r="E123" s="120">
        <f>NOVEMBER!U122</f>
        <v>0</v>
      </c>
      <c r="F123" s="123">
        <f>NOVEMBER!V122</f>
        <v>0</v>
      </c>
      <c r="G123" s="123">
        <f>NOVEMBER!W122</f>
        <v>0</v>
      </c>
      <c r="H123" s="125">
        <f>NOVEMBER!X122</f>
        <v>0</v>
      </c>
      <c r="I123" s="126">
        <f>NOVEMBER!Y122</f>
        <v>0</v>
      </c>
      <c r="J123" s="222" t="b">
        <f>IF(LEFT(NOVEMBER!L122,1)="V",NOVEMBER!R122+NOVEMBER!U122)</f>
        <v>0</v>
      </c>
      <c r="K123" s="241">
        <f>NOVEMBER!Z122</f>
        <v>0</v>
      </c>
      <c r="L123" s="242">
        <f>NOVEMBER!AB122</f>
        <v>0</v>
      </c>
    </row>
    <row r="124" spans="1:12" ht="12.75" customHeight="1" x14ac:dyDescent="0.2">
      <c r="A124" s="717"/>
      <c r="B124" s="160">
        <f>NOVEMBER!R123</f>
        <v>0</v>
      </c>
      <c r="C124" s="123">
        <f>NOVEMBER!S123</f>
        <v>0</v>
      </c>
      <c r="D124" s="176">
        <f>NOVEMBER!T123</f>
        <v>0</v>
      </c>
      <c r="E124" s="120">
        <f>NOVEMBER!U123</f>
        <v>0</v>
      </c>
      <c r="F124" s="123">
        <f>NOVEMBER!V123</f>
        <v>0</v>
      </c>
      <c r="G124" s="123">
        <f>NOVEMBER!W123</f>
        <v>0</v>
      </c>
      <c r="H124" s="125">
        <f>NOVEMBER!X123</f>
        <v>0</v>
      </c>
      <c r="I124" s="126">
        <f>NOVEMBER!Y123</f>
        <v>0</v>
      </c>
      <c r="J124" s="222" t="b">
        <f>IF(LEFT(NOVEMBER!L123,1)="V",NOVEMBER!R123+NOVEMBER!U123)</f>
        <v>0</v>
      </c>
      <c r="K124" s="241">
        <f>NOVEMBER!Z123</f>
        <v>0</v>
      </c>
      <c r="L124" s="242">
        <f>NOVEMBER!AB123</f>
        <v>0</v>
      </c>
    </row>
    <row r="125" spans="1:12" ht="12.75" customHeight="1" x14ac:dyDescent="0.2">
      <c r="A125" s="717"/>
      <c r="B125" s="160">
        <f>NOVEMBER!R124</f>
        <v>0</v>
      </c>
      <c r="C125" s="123">
        <f>NOVEMBER!S124</f>
        <v>0</v>
      </c>
      <c r="D125" s="176">
        <f>NOVEMBER!T124</f>
        <v>0</v>
      </c>
      <c r="E125" s="120">
        <f>NOVEMBER!U124</f>
        <v>0</v>
      </c>
      <c r="F125" s="123">
        <f>NOVEMBER!V124</f>
        <v>0</v>
      </c>
      <c r="G125" s="123">
        <f>NOVEMBER!W124</f>
        <v>0</v>
      </c>
      <c r="H125" s="125">
        <f>NOVEMBER!X124</f>
        <v>0</v>
      </c>
      <c r="I125" s="126">
        <f>NOVEMBER!Y124</f>
        <v>0</v>
      </c>
      <c r="J125" s="222" t="b">
        <f>IF(LEFT(NOVEMBER!L124,1)="V",NOVEMBER!R124+NOVEMBER!U124)</f>
        <v>0</v>
      </c>
      <c r="K125" s="241">
        <f>NOVEMBER!Z124</f>
        <v>0</v>
      </c>
      <c r="L125" s="242">
        <f>NOVEMBER!AB124</f>
        <v>0</v>
      </c>
    </row>
    <row r="126" spans="1:12" ht="13.5" customHeight="1" thickBot="1" x14ac:dyDescent="0.25">
      <c r="A126" s="718"/>
      <c r="B126" s="161">
        <f>NOVEMBER!R125</f>
        <v>0</v>
      </c>
      <c r="C126" s="130">
        <f>NOVEMBER!S125</f>
        <v>0</v>
      </c>
      <c r="D126" s="178">
        <f>NOVEMBER!T125</f>
        <v>0</v>
      </c>
      <c r="E126" s="127">
        <f>NOVEMBER!U125</f>
        <v>0</v>
      </c>
      <c r="F126" s="130">
        <f>NOVEMBER!V125</f>
        <v>0</v>
      </c>
      <c r="G126" s="130">
        <f>NOVEMBER!W125</f>
        <v>0</v>
      </c>
      <c r="H126" s="132">
        <f>NOVEMBER!X125</f>
        <v>0</v>
      </c>
      <c r="I126" s="133">
        <f>NOVEMBER!Y125</f>
        <v>0</v>
      </c>
      <c r="J126" s="224" t="b">
        <f>IF(LEFT(NOVEMBER!L125,1)="V",NOVEMBER!R125+NOVEMBER!U125)</f>
        <v>0</v>
      </c>
      <c r="K126" s="243">
        <f>NOVEMBER!Z125</f>
        <v>0</v>
      </c>
      <c r="L126" s="244">
        <f>NOVEMBER!AB125</f>
        <v>0</v>
      </c>
    </row>
    <row r="127" spans="1:12" ht="12.75" customHeight="1" x14ac:dyDescent="0.2">
      <c r="A127" s="716">
        <f>NOVEMBER!B126</f>
        <v>43063</v>
      </c>
      <c r="B127" s="159">
        <f>NOVEMBER!R126</f>
        <v>0</v>
      </c>
      <c r="C127" s="116">
        <f>NOVEMBER!S126</f>
        <v>0</v>
      </c>
      <c r="D127" s="175">
        <f>NOVEMBER!T126</f>
        <v>0</v>
      </c>
      <c r="E127" s="113">
        <f>NOVEMBER!U126</f>
        <v>0</v>
      </c>
      <c r="F127" s="116">
        <f>NOVEMBER!V126</f>
        <v>0</v>
      </c>
      <c r="G127" s="116">
        <f>NOVEMBER!W126</f>
        <v>0</v>
      </c>
      <c r="H127" s="118">
        <f>NOVEMBER!X126</f>
        <v>0</v>
      </c>
      <c r="I127" s="119">
        <f>NOVEMBER!Y126</f>
        <v>0</v>
      </c>
      <c r="J127" s="225" t="b">
        <f>IF(LEFT(NOVEMBER!L126,1)="V",NOVEMBER!R126+NOVEMBER!U126)</f>
        <v>0</v>
      </c>
      <c r="K127" s="247">
        <f>NOVEMBER!Z126</f>
        <v>0</v>
      </c>
      <c r="L127" s="248">
        <f>NOVEMBER!AB126</f>
        <v>0</v>
      </c>
    </row>
    <row r="128" spans="1:12" ht="12.75" customHeight="1" x14ac:dyDescent="0.2">
      <c r="A128" s="717"/>
      <c r="B128" s="160">
        <f>NOVEMBER!R127</f>
        <v>0</v>
      </c>
      <c r="C128" s="123">
        <f>NOVEMBER!S127</f>
        <v>0</v>
      </c>
      <c r="D128" s="176">
        <f>NOVEMBER!T127</f>
        <v>0</v>
      </c>
      <c r="E128" s="120">
        <f>NOVEMBER!U127</f>
        <v>0</v>
      </c>
      <c r="F128" s="123">
        <f>NOVEMBER!V127</f>
        <v>0</v>
      </c>
      <c r="G128" s="123">
        <f>NOVEMBER!W127</f>
        <v>0</v>
      </c>
      <c r="H128" s="125">
        <f>NOVEMBER!X127</f>
        <v>0</v>
      </c>
      <c r="I128" s="126">
        <f>NOVEMBER!Y127</f>
        <v>0</v>
      </c>
      <c r="J128" s="222" t="b">
        <f>IF(LEFT(NOVEMBER!L127,1)="V",NOVEMBER!R127+NOVEMBER!U127)</f>
        <v>0</v>
      </c>
      <c r="K128" s="241">
        <f>NOVEMBER!Z127</f>
        <v>0</v>
      </c>
      <c r="L128" s="242">
        <f>NOVEMBER!AB127</f>
        <v>0</v>
      </c>
    </row>
    <row r="129" spans="1:12" ht="12.75" customHeight="1" x14ac:dyDescent="0.2">
      <c r="A129" s="717"/>
      <c r="B129" s="160">
        <f>NOVEMBER!R128</f>
        <v>0</v>
      </c>
      <c r="C129" s="123">
        <f>NOVEMBER!S128</f>
        <v>0</v>
      </c>
      <c r="D129" s="176">
        <f>NOVEMBER!T128</f>
        <v>0</v>
      </c>
      <c r="E129" s="120">
        <f>NOVEMBER!U128</f>
        <v>0</v>
      </c>
      <c r="F129" s="123">
        <f>NOVEMBER!V128</f>
        <v>0</v>
      </c>
      <c r="G129" s="123">
        <f>NOVEMBER!W128</f>
        <v>0</v>
      </c>
      <c r="H129" s="125">
        <f>NOVEMBER!X128</f>
        <v>0</v>
      </c>
      <c r="I129" s="126">
        <f>NOVEMBER!Y128</f>
        <v>0</v>
      </c>
      <c r="J129" s="222" t="b">
        <f>IF(LEFT(NOVEMBER!L128,1)="V",NOVEMBER!R128+NOVEMBER!U128)</f>
        <v>0</v>
      </c>
      <c r="K129" s="241">
        <f>NOVEMBER!Z128</f>
        <v>0</v>
      </c>
      <c r="L129" s="242">
        <f>NOVEMBER!AB128</f>
        <v>0</v>
      </c>
    </row>
    <row r="130" spans="1:12" ht="12.75" customHeight="1" x14ac:dyDescent="0.2">
      <c r="A130" s="717"/>
      <c r="B130" s="160">
        <f>NOVEMBER!R129</f>
        <v>0</v>
      </c>
      <c r="C130" s="123">
        <f>NOVEMBER!S129</f>
        <v>0</v>
      </c>
      <c r="D130" s="176">
        <f>NOVEMBER!T129</f>
        <v>0</v>
      </c>
      <c r="E130" s="120">
        <f>NOVEMBER!U129</f>
        <v>0</v>
      </c>
      <c r="F130" s="123">
        <f>NOVEMBER!V129</f>
        <v>0</v>
      </c>
      <c r="G130" s="123">
        <f>NOVEMBER!W129</f>
        <v>0</v>
      </c>
      <c r="H130" s="125">
        <f>NOVEMBER!X129</f>
        <v>0</v>
      </c>
      <c r="I130" s="126">
        <f>NOVEMBER!Y129</f>
        <v>0</v>
      </c>
      <c r="J130" s="222" t="b">
        <f>IF(LEFT(NOVEMBER!L129,1)="V",NOVEMBER!R129+NOVEMBER!U129)</f>
        <v>0</v>
      </c>
      <c r="K130" s="241">
        <f>NOVEMBER!Z129</f>
        <v>0</v>
      </c>
      <c r="L130" s="242">
        <f>NOVEMBER!AB129</f>
        <v>0</v>
      </c>
    </row>
    <row r="131" spans="1:12" ht="13.5" customHeight="1" thickBot="1" x14ac:dyDescent="0.25">
      <c r="A131" s="718"/>
      <c r="B131" s="161">
        <f>NOVEMBER!R130</f>
        <v>0</v>
      </c>
      <c r="C131" s="130">
        <f>NOVEMBER!S130</f>
        <v>0</v>
      </c>
      <c r="D131" s="178">
        <f>NOVEMBER!T130</f>
        <v>0</v>
      </c>
      <c r="E131" s="127">
        <f>NOVEMBER!U130</f>
        <v>0</v>
      </c>
      <c r="F131" s="130">
        <f>NOVEMBER!V130</f>
        <v>0</v>
      </c>
      <c r="G131" s="130">
        <f>NOVEMBER!W130</f>
        <v>0</v>
      </c>
      <c r="H131" s="132">
        <f>NOVEMBER!X130</f>
        <v>0</v>
      </c>
      <c r="I131" s="133">
        <f>NOVEMBER!Y130</f>
        <v>0</v>
      </c>
      <c r="J131" s="223" t="b">
        <f>IF(LEFT(NOVEMBER!L130,1)="V",NOVEMBER!R130+NOVEMBER!U130)</f>
        <v>0</v>
      </c>
      <c r="K131" s="245">
        <f>NOVEMBER!Z130</f>
        <v>0</v>
      </c>
      <c r="L131" s="246">
        <f>NOVEMBER!AB130</f>
        <v>0</v>
      </c>
    </row>
    <row r="132" spans="1:12" ht="12.75" customHeight="1" x14ac:dyDescent="0.2">
      <c r="A132" s="716">
        <f>NOVEMBER!B131</f>
        <v>43064</v>
      </c>
      <c r="B132" s="159">
        <f>NOVEMBER!R131</f>
        <v>0</v>
      </c>
      <c r="C132" s="116">
        <f>NOVEMBER!S131</f>
        <v>0</v>
      </c>
      <c r="D132" s="175">
        <f>NOVEMBER!T131</f>
        <v>0</v>
      </c>
      <c r="E132" s="113">
        <f>NOVEMBER!U131</f>
        <v>0</v>
      </c>
      <c r="F132" s="116">
        <f>NOVEMBER!V131</f>
        <v>0</v>
      </c>
      <c r="G132" s="116">
        <f>NOVEMBER!W131</f>
        <v>0</v>
      </c>
      <c r="H132" s="118">
        <f>NOVEMBER!X131</f>
        <v>0</v>
      </c>
      <c r="I132" s="119">
        <f>NOVEMBER!Y131</f>
        <v>0</v>
      </c>
      <c r="J132" s="221" t="b">
        <f>IF(LEFT(NOVEMBER!L131,1)="V",NOVEMBER!R131+NOVEMBER!U131)</f>
        <v>0</v>
      </c>
      <c r="K132" s="239">
        <f>NOVEMBER!Z131</f>
        <v>0</v>
      </c>
      <c r="L132" s="240">
        <f>NOVEMBER!AB131</f>
        <v>0</v>
      </c>
    </row>
    <row r="133" spans="1:12" ht="12.75" customHeight="1" x14ac:dyDescent="0.2">
      <c r="A133" s="717"/>
      <c r="B133" s="160">
        <f>NOVEMBER!R132</f>
        <v>0</v>
      </c>
      <c r="C133" s="123">
        <f>NOVEMBER!S132</f>
        <v>0</v>
      </c>
      <c r="D133" s="176">
        <f>NOVEMBER!T132</f>
        <v>0</v>
      </c>
      <c r="E133" s="120">
        <f>NOVEMBER!U132</f>
        <v>0</v>
      </c>
      <c r="F133" s="123">
        <f>NOVEMBER!V132</f>
        <v>0</v>
      </c>
      <c r="G133" s="123">
        <f>NOVEMBER!W132</f>
        <v>0</v>
      </c>
      <c r="H133" s="125">
        <f>NOVEMBER!X132</f>
        <v>0</v>
      </c>
      <c r="I133" s="126">
        <f>NOVEMBER!Y132</f>
        <v>0</v>
      </c>
      <c r="J133" s="222" t="b">
        <f>IF(LEFT(NOVEMBER!L132,1)="V",NOVEMBER!R132+NOVEMBER!U132)</f>
        <v>0</v>
      </c>
      <c r="K133" s="241">
        <f>NOVEMBER!Z132</f>
        <v>0</v>
      </c>
      <c r="L133" s="242">
        <f>NOVEMBER!AB132</f>
        <v>0</v>
      </c>
    </row>
    <row r="134" spans="1:12" ht="12.75" customHeight="1" x14ac:dyDescent="0.2">
      <c r="A134" s="717"/>
      <c r="B134" s="160">
        <f>NOVEMBER!R133</f>
        <v>0</v>
      </c>
      <c r="C134" s="123">
        <f>NOVEMBER!S133</f>
        <v>0</v>
      </c>
      <c r="D134" s="176">
        <f>NOVEMBER!T133</f>
        <v>0</v>
      </c>
      <c r="E134" s="120">
        <f>NOVEMBER!U133</f>
        <v>0</v>
      </c>
      <c r="F134" s="123">
        <f>NOVEMBER!V133</f>
        <v>0</v>
      </c>
      <c r="G134" s="123">
        <f>NOVEMBER!W133</f>
        <v>0</v>
      </c>
      <c r="H134" s="125">
        <f>NOVEMBER!X133</f>
        <v>0</v>
      </c>
      <c r="I134" s="126">
        <f>NOVEMBER!Y133</f>
        <v>0</v>
      </c>
      <c r="J134" s="222" t="b">
        <f>IF(LEFT(NOVEMBER!L133,1)="V",NOVEMBER!R133+NOVEMBER!U133)</f>
        <v>0</v>
      </c>
      <c r="K134" s="241">
        <f>NOVEMBER!Z133</f>
        <v>0</v>
      </c>
      <c r="L134" s="242">
        <f>NOVEMBER!AB133</f>
        <v>0</v>
      </c>
    </row>
    <row r="135" spans="1:12" ht="12.75" customHeight="1" x14ac:dyDescent="0.2">
      <c r="A135" s="717"/>
      <c r="B135" s="160">
        <f>NOVEMBER!R134</f>
        <v>0</v>
      </c>
      <c r="C135" s="123">
        <f>NOVEMBER!S134</f>
        <v>0</v>
      </c>
      <c r="D135" s="176">
        <f>NOVEMBER!T134</f>
        <v>0</v>
      </c>
      <c r="E135" s="120">
        <f>NOVEMBER!U134</f>
        <v>0</v>
      </c>
      <c r="F135" s="123">
        <f>NOVEMBER!V134</f>
        <v>0</v>
      </c>
      <c r="G135" s="123">
        <f>NOVEMBER!W134</f>
        <v>0</v>
      </c>
      <c r="H135" s="125">
        <f>NOVEMBER!X134</f>
        <v>0</v>
      </c>
      <c r="I135" s="126">
        <f>NOVEMBER!Y134</f>
        <v>0</v>
      </c>
      <c r="J135" s="222" t="b">
        <f>IF(LEFT(NOVEMBER!L134,1)="V",NOVEMBER!R134+NOVEMBER!U134)</f>
        <v>0</v>
      </c>
      <c r="K135" s="241">
        <f>NOVEMBER!Z134</f>
        <v>0</v>
      </c>
      <c r="L135" s="242">
        <f>NOVEMBER!AB134</f>
        <v>0</v>
      </c>
    </row>
    <row r="136" spans="1:12" ht="13.5" customHeight="1" thickBot="1" x14ac:dyDescent="0.25">
      <c r="A136" s="718"/>
      <c r="B136" s="161">
        <f>NOVEMBER!R135</f>
        <v>0</v>
      </c>
      <c r="C136" s="130">
        <f>NOVEMBER!S135</f>
        <v>0</v>
      </c>
      <c r="D136" s="178">
        <f>NOVEMBER!T135</f>
        <v>0</v>
      </c>
      <c r="E136" s="127">
        <f>NOVEMBER!U135</f>
        <v>0</v>
      </c>
      <c r="F136" s="130">
        <f>NOVEMBER!V135</f>
        <v>0</v>
      </c>
      <c r="G136" s="130">
        <f>NOVEMBER!W135</f>
        <v>0</v>
      </c>
      <c r="H136" s="132">
        <f>NOVEMBER!X135</f>
        <v>0</v>
      </c>
      <c r="I136" s="133">
        <f>NOVEMBER!Y135</f>
        <v>0</v>
      </c>
      <c r="J136" s="224" t="b">
        <f>IF(LEFT(NOVEMBER!L135,1)="V",NOVEMBER!R135+NOVEMBER!U135)</f>
        <v>0</v>
      </c>
      <c r="K136" s="243">
        <f>NOVEMBER!Z135</f>
        <v>0</v>
      </c>
      <c r="L136" s="244">
        <f>NOVEMBER!AB135</f>
        <v>0</v>
      </c>
    </row>
    <row r="137" spans="1:12" ht="12.75" customHeight="1" x14ac:dyDescent="0.2">
      <c r="A137" s="716">
        <f>NOVEMBER!B136</f>
        <v>43065</v>
      </c>
      <c r="B137" s="159">
        <f>NOVEMBER!R136</f>
        <v>0</v>
      </c>
      <c r="C137" s="116">
        <f>NOVEMBER!S136</f>
        <v>0</v>
      </c>
      <c r="D137" s="175">
        <f>NOVEMBER!T136</f>
        <v>0</v>
      </c>
      <c r="E137" s="113">
        <f>NOVEMBER!U136</f>
        <v>0</v>
      </c>
      <c r="F137" s="116">
        <f>NOVEMBER!V136</f>
        <v>0</v>
      </c>
      <c r="G137" s="116">
        <f>NOVEMBER!W136</f>
        <v>0</v>
      </c>
      <c r="H137" s="118">
        <f>NOVEMBER!X136</f>
        <v>0</v>
      </c>
      <c r="I137" s="119">
        <f>NOVEMBER!Y136</f>
        <v>0</v>
      </c>
      <c r="J137" s="221" t="b">
        <f>IF(LEFT(NOVEMBER!L136,1)="V",NOVEMBER!R136+NOVEMBER!U136)</f>
        <v>0</v>
      </c>
      <c r="K137" s="239">
        <f>NOVEMBER!Z136</f>
        <v>0</v>
      </c>
      <c r="L137" s="240">
        <f>NOVEMBER!AB136</f>
        <v>0</v>
      </c>
    </row>
    <row r="138" spans="1:12" ht="12.75" customHeight="1" x14ac:dyDescent="0.2">
      <c r="A138" s="717"/>
      <c r="B138" s="160">
        <f>NOVEMBER!R137</f>
        <v>0</v>
      </c>
      <c r="C138" s="123">
        <f>NOVEMBER!S137</f>
        <v>0</v>
      </c>
      <c r="D138" s="176">
        <f>NOVEMBER!T137</f>
        <v>0</v>
      </c>
      <c r="E138" s="120">
        <f>NOVEMBER!U137</f>
        <v>0</v>
      </c>
      <c r="F138" s="123">
        <f>NOVEMBER!V137</f>
        <v>0</v>
      </c>
      <c r="G138" s="123">
        <f>NOVEMBER!W137</f>
        <v>0</v>
      </c>
      <c r="H138" s="125">
        <f>NOVEMBER!X137</f>
        <v>0</v>
      </c>
      <c r="I138" s="126">
        <f>NOVEMBER!Y137</f>
        <v>0</v>
      </c>
      <c r="J138" s="222" t="b">
        <f>IF(LEFT(NOVEMBER!L137,1)="V",NOVEMBER!R137+NOVEMBER!U137)</f>
        <v>0</v>
      </c>
      <c r="K138" s="241">
        <f>NOVEMBER!Z137</f>
        <v>0</v>
      </c>
      <c r="L138" s="242">
        <f>NOVEMBER!AB137</f>
        <v>0</v>
      </c>
    </row>
    <row r="139" spans="1:12" ht="12.75" customHeight="1" x14ac:dyDescent="0.2">
      <c r="A139" s="717"/>
      <c r="B139" s="160">
        <f>NOVEMBER!R138</f>
        <v>0</v>
      </c>
      <c r="C139" s="123">
        <f>NOVEMBER!S138</f>
        <v>0</v>
      </c>
      <c r="D139" s="176">
        <f>NOVEMBER!T138</f>
        <v>0</v>
      </c>
      <c r="E139" s="120">
        <f>NOVEMBER!U138</f>
        <v>0</v>
      </c>
      <c r="F139" s="123">
        <f>NOVEMBER!V138</f>
        <v>0</v>
      </c>
      <c r="G139" s="123">
        <f>NOVEMBER!W138</f>
        <v>0</v>
      </c>
      <c r="H139" s="125">
        <f>NOVEMBER!X138</f>
        <v>0</v>
      </c>
      <c r="I139" s="126">
        <f>NOVEMBER!Y138</f>
        <v>0</v>
      </c>
      <c r="J139" s="222" t="b">
        <f>IF(LEFT(NOVEMBER!L138,1)="V",NOVEMBER!R138+NOVEMBER!U138)</f>
        <v>0</v>
      </c>
      <c r="K139" s="241">
        <f>NOVEMBER!Z138</f>
        <v>0</v>
      </c>
      <c r="L139" s="242">
        <f>NOVEMBER!AB138</f>
        <v>0</v>
      </c>
    </row>
    <row r="140" spans="1:12" ht="12.75" customHeight="1" x14ac:dyDescent="0.2">
      <c r="A140" s="717"/>
      <c r="B140" s="160">
        <f>NOVEMBER!R139</f>
        <v>0</v>
      </c>
      <c r="C140" s="123">
        <f>NOVEMBER!S139</f>
        <v>0</v>
      </c>
      <c r="D140" s="176">
        <f>NOVEMBER!T139</f>
        <v>0</v>
      </c>
      <c r="E140" s="120">
        <f>NOVEMBER!U139</f>
        <v>0</v>
      </c>
      <c r="F140" s="123">
        <f>NOVEMBER!V139</f>
        <v>0</v>
      </c>
      <c r="G140" s="123">
        <f>NOVEMBER!W139</f>
        <v>0</v>
      </c>
      <c r="H140" s="125">
        <f>NOVEMBER!X139</f>
        <v>0</v>
      </c>
      <c r="I140" s="126">
        <f>NOVEMBER!Y139</f>
        <v>0</v>
      </c>
      <c r="J140" s="222" t="b">
        <f>IF(LEFT(NOVEMBER!L139,1)="V",NOVEMBER!R139+NOVEMBER!U139)</f>
        <v>0</v>
      </c>
      <c r="K140" s="241">
        <f>NOVEMBER!Z139</f>
        <v>0</v>
      </c>
      <c r="L140" s="242">
        <f>NOVEMBER!AB139</f>
        <v>0</v>
      </c>
    </row>
    <row r="141" spans="1:12" ht="13.5" customHeight="1" thickBot="1" x14ac:dyDescent="0.25">
      <c r="A141" s="718"/>
      <c r="B141" s="161">
        <f>NOVEMBER!R140</f>
        <v>0</v>
      </c>
      <c r="C141" s="130">
        <f>NOVEMBER!S140</f>
        <v>0</v>
      </c>
      <c r="D141" s="178">
        <f>NOVEMBER!T140</f>
        <v>0</v>
      </c>
      <c r="E141" s="127">
        <f>NOVEMBER!U140</f>
        <v>0</v>
      </c>
      <c r="F141" s="130">
        <f>NOVEMBER!V140</f>
        <v>0</v>
      </c>
      <c r="G141" s="130">
        <f>NOVEMBER!W140</f>
        <v>0</v>
      </c>
      <c r="H141" s="132">
        <f>NOVEMBER!X140</f>
        <v>0</v>
      </c>
      <c r="I141" s="133">
        <f>NOVEMBER!Y140</f>
        <v>0</v>
      </c>
      <c r="J141" s="224" t="b">
        <f>IF(LEFT(NOVEMBER!L140,1)="V",NOVEMBER!R140+NOVEMBER!U140)</f>
        <v>0</v>
      </c>
      <c r="K141" s="243">
        <f>NOVEMBER!Z140</f>
        <v>0</v>
      </c>
      <c r="L141" s="244">
        <f>NOVEMBER!AB140</f>
        <v>0</v>
      </c>
    </row>
    <row r="142" spans="1:12" ht="12.75" customHeight="1" x14ac:dyDescent="0.2">
      <c r="A142" s="716">
        <f>NOVEMBER!B141</f>
        <v>43066</v>
      </c>
      <c r="B142" s="159">
        <f>NOVEMBER!R141</f>
        <v>0</v>
      </c>
      <c r="C142" s="116">
        <f>NOVEMBER!S141</f>
        <v>0</v>
      </c>
      <c r="D142" s="175">
        <f>NOVEMBER!T141</f>
        <v>0</v>
      </c>
      <c r="E142" s="113">
        <f>NOVEMBER!U141</f>
        <v>0</v>
      </c>
      <c r="F142" s="116">
        <f>NOVEMBER!V141</f>
        <v>0</v>
      </c>
      <c r="G142" s="116">
        <f>NOVEMBER!W141</f>
        <v>0</v>
      </c>
      <c r="H142" s="118">
        <f>NOVEMBER!X141</f>
        <v>0</v>
      </c>
      <c r="I142" s="119">
        <f>NOVEMBER!Y141</f>
        <v>0</v>
      </c>
      <c r="J142" s="221" t="b">
        <f>IF(LEFT(NOVEMBER!L141,1)="V",NOVEMBER!R141+NOVEMBER!U141)</f>
        <v>0</v>
      </c>
      <c r="K142" s="239">
        <f>NOVEMBER!Z141</f>
        <v>0</v>
      </c>
      <c r="L142" s="240">
        <f>NOVEMBER!AB141</f>
        <v>0</v>
      </c>
    </row>
    <row r="143" spans="1:12" ht="12.75" customHeight="1" x14ac:dyDescent="0.2">
      <c r="A143" s="717"/>
      <c r="B143" s="160">
        <f>NOVEMBER!R142</f>
        <v>0</v>
      </c>
      <c r="C143" s="123">
        <f>NOVEMBER!S142</f>
        <v>0</v>
      </c>
      <c r="D143" s="176">
        <f>NOVEMBER!T142</f>
        <v>0</v>
      </c>
      <c r="E143" s="120">
        <f>NOVEMBER!U142</f>
        <v>0</v>
      </c>
      <c r="F143" s="123">
        <f>NOVEMBER!V142</f>
        <v>0</v>
      </c>
      <c r="G143" s="123">
        <f>NOVEMBER!W142</f>
        <v>0</v>
      </c>
      <c r="H143" s="125">
        <f>NOVEMBER!X142</f>
        <v>0</v>
      </c>
      <c r="I143" s="126">
        <f>NOVEMBER!Y142</f>
        <v>0</v>
      </c>
      <c r="J143" s="222" t="b">
        <f>IF(LEFT(NOVEMBER!L142,1)="V",NOVEMBER!R142+NOVEMBER!U142)</f>
        <v>0</v>
      </c>
      <c r="K143" s="241">
        <f>NOVEMBER!Z142</f>
        <v>0</v>
      </c>
      <c r="L143" s="242">
        <f>NOVEMBER!AB142</f>
        <v>0</v>
      </c>
    </row>
    <row r="144" spans="1:12" ht="12.75" customHeight="1" x14ac:dyDescent="0.2">
      <c r="A144" s="717"/>
      <c r="B144" s="160">
        <f>NOVEMBER!R143</f>
        <v>0</v>
      </c>
      <c r="C144" s="123">
        <f>NOVEMBER!S143</f>
        <v>0</v>
      </c>
      <c r="D144" s="176">
        <f>NOVEMBER!T143</f>
        <v>0</v>
      </c>
      <c r="E144" s="120">
        <f>NOVEMBER!U143</f>
        <v>0</v>
      </c>
      <c r="F144" s="123">
        <f>NOVEMBER!V143</f>
        <v>0</v>
      </c>
      <c r="G144" s="123">
        <f>NOVEMBER!W143</f>
        <v>0</v>
      </c>
      <c r="H144" s="125">
        <f>NOVEMBER!X143</f>
        <v>0</v>
      </c>
      <c r="I144" s="126">
        <f>NOVEMBER!Y143</f>
        <v>0</v>
      </c>
      <c r="J144" s="222" t="b">
        <f>IF(LEFT(NOVEMBER!L143,1)="V",NOVEMBER!R143+NOVEMBER!U143)</f>
        <v>0</v>
      </c>
      <c r="K144" s="241">
        <f>NOVEMBER!Z143</f>
        <v>0</v>
      </c>
      <c r="L144" s="242">
        <f>NOVEMBER!AB143</f>
        <v>0</v>
      </c>
    </row>
    <row r="145" spans="1:12" ht="12.75" customHeight="1" x14ac:dyDescent="0.2">
      <c r="A145" s="717"/>
      <c r="B145" s="160">
        <f>NOVEMBER!R144</f>
        <v>0</v>
      </c>
      <c r="C145" s="123">
        <f>NOVEMBER!S144</f>
        <v>0</v>
      </c>
      <c r="D145" s="176">
        <f>NOVEMBER!T144</f>
        <v>0</v>
      </c>
      <c r="E145" s="120">
        <f>NOVEMBER!U144</f>
        <v>0</v>
      </c>
      <c r="F145" s="123">
        <f>NOVEMBER!V144</f>
        <v>0</v>
      </c>
      <c r="G145" s="123">
        <f>NOVEMBER!W144</f>
        <v>0</v>
      </c>
      <c r="H145" s="125">
        <f>NOVEMBER!X144</f>
        <v>0</v>
      </c>
      <c r="I145" s="126">
        <f>NOVEMBER!Y144</f>
        <v>0</v>
      </c>
      <c r="J145" s="222" t="b">
        <f>IF(LEFT(NOVEMBER!L144,1)="V",NOVEMBER!R144+NOVEMBER!U144)</f>
        <v>0</v>
      </c>
      <c r="K145" s="241">
        <f>NOVEMBER!Z144</f>
        <v>0</v>
      </c>
      <c r="L145" s="242">
        <f>NOVEMBER!AB144</f>
        <v>0</v>
      </c>
    </row>
    <row r="146" spans="1:12" ht="13.5" customHeight="1" thickBot="1" x14ac:dyDescent="0.25">
      <c r="A146" s="718"/>
      <c r="B146" s="161">
        <f>NOVEMBER!R145</f>
        <v>0</v>
      </c>
      <c r="C146" s="130">
        <f>NOVEMBER!S145</f>
        <v>0</v>
      </c>
      <c r="D146" s="178">
        <f>NOVEMBER!T145</f>
        <v>0</v>
      </c>
      <c r="E146" s="127">
        <f>NOVEMBER!U145</f>
        <v>0</v>
      </c>
      <c r="F146" s="130">
        <f>NOVEMBER!V145</f>
        <v>0</v>
      </c>
      <c r="G146" s="130">
        <f>NOVEMBER!W145</f>
        <v>0</v>
      </c>
      <c r="H146" s="132">
        <f>NOVEMBER!X145</f>
        <v>0</v>
      </c>
      <c r="I146" s="133">
        <f>NOVEMBER!Y145</f>
        <v>0</v>
      </c>
      <c r="J146" s="224" t="b">
        <f>IF(LEFT(NOVEMBER!L145,1)="V",NOVEMBER!R145+NOVEMBER!U145)</f>
        <v>0</v>
      </c>
      <c r="K146" s="243">
        <f>NOVEMBER!Z145</f>
        <v>0</v>
      </c>
      <c r="L146" s="244">
        <f>NOVEMBER!AB145</f>
        <v>0</v>
      </c>
    </row>
    <row r="147" spans="1:12" ht="12.75" customHeight="1" x14ac:dyDescent="0.2">
      <c r="A147" s="716">
        <f>NOVEMBER!B146</f>
        <v>43067</v>
      </c>
      <c r="B147" s="159">
        <f>NOVEMBER!R146</f>
        <v>0</v>
      </c>
      <c r="C147" s="116">
        <f>NOVEMBER!S146</f>
        <v>0</v>
      </c>
      <c r="D147" s="175">
        <f>NOVEMBER!T146</f>
        <v>0</v>
      </c>
      <c r="E147" s="113">
        <f>NOVEMBER!U146</f>
        <v>0</v>
      </c>
      <c r="F147" s="116">
        <f>NOVEMBER!V146</f>
        <v>0</v>
      </c>
      <c r="G147" s="116">
        <f>NOVEMBER!W146</f>
        <v>0</v>
      </c>
      <c r="H147" s="118">
        <f>NOVEMBER!X146</f>
        <v>0</v>
      </c>
      <c r="I147" s="119">
        <f>NOVEMBER!Y146</f>
        <v>0</v>
      </c>
      <c r="J147" s="221" t="b">
        <f>IF(LEFT(NOVEMBER!L146,1)="V",NOVEMBER!R146+NOVEMBER!U146)</f>
        <v>0</v>
      </c>
      <c r="K147" s="239">
        <f>NOVEMBER!Z146</f>
        <v>0</v>
      </c>
      <c r="L147" s="240">
        <f>NOVEMBER!AB146</f>
        <v>0</v>
      </c>
    </row>
    <row r="148" spans="1:12" ht="12.75" customHeight="1" x14ac:dyDescent="0.2">
      <c r="A148" s="717"/>
      <c r="B148" s="160">
        <f>NOVEMBER!R147</f>
        <v>0</v>
      </c>
      <c r="C148" s="123">
        <f>NOVEMBER!S147</f>
        <v>0</v>
      </c>
      <c r="D148" s="176">
        <f>NOVEMBER!T147</f>
        <v>0</v>
      </c>
      <c r="E148" s="120">
        <f>NOVEMBER!U147</f>
        <v>0</v>
      </c>
      <c r="F148" s="123">
        <f>NOVEMBER!V147</f>
        <v>0</v>
      </c>
      <c r="G148" s="123">
        <f>NOVEMBER!W147</f>
        <v>0</v>
      </c>
      <c r="H148" s="125">
        <f>NOVEMBER!X147</f>
        <v>0</v>
      </c>
      <c r="I148" s="126">
        <f>NOVEMBER!Y147</f>
        <v>0</v>
      </c>
      <c r="J148" s="222" t="b">
        <f>IF(LEFT(NOVEMBER!L147,1)="V",NOVEMBER!R147+NOVEMBER!U147)</f>
        <v>0</v>
      </c>
      <c r="K148" s="241">
        <f>NOVEMBER!Z147</f>
        <v>0</v>
      </c>
      <c r="L148" s="242">
        <f>NOVEMBER!AB147</f>
        <v>0</v>
      </c>
    </row>
    <row r="149" spans="1:12" ht="12.75" customHeight="1" x14ac:dyDescent="0.2">
      <c r="A149" s="717"/>
      <c r="B149" s="160">
        <f>NOVEMBER!R148</f>
        <v>0</v>
      </c>
      <c r="C149" s="123">
        <f>NOVEMBER!S148</f>
        <v>0</v>
      </c>
      <c r="D149" s="176">
        <f>NOVEMBER!T148</f>
        <v>0</v>
      </c>
      <c r="E149" s="120">
        <f>NOVEMBER!U148</f>
        <v>0</v>
      </c>
      <c r="F149" s="123">
        <f>NOVEMBER!V148</f>
        <v>0</v>
      </c>
      <c r="G149" s="123">
        <f>NOVEMBER!W148</f>
        <v>0</v>
      </c>
      <c r="H149" s="125">
        <f>NOVEMBER!X148</f>
        <v>0</v>
      </c>
      <c r="I149" s="126">
        <f>NOVEMBER!Y148</f>
        <v>0</v>
      </c>
      <c r="J149" s="222" t="b">
        <f>IF(LEFT(NOVEMBER!L148,1)="V",NOVEMBER!R148+NOVEMBER!U148)</f>
        <v>0</v>
      </c>
      <c r="K149" s="241">
        <f>NOVEMBER!Z148</f>
        <v>0</v>
      </c>
      <c r="L149" s="242">
        <f>NOVEMBER!AB148</f>
        <v>0</v>
      </c>
    </row>
    <row r="150" spans="1:12" ht="12.75" customHeight="1" x14ac:dyDescent="0.2">
      <c r="A150" s="717"/>
      <c r="B150" s="160">
        <f>NOVEMBER!R149</f>
        <v>0</v>
      </c>
      <c r="C150" s="123">
        <f>NOVEMBER!S149</f>
        <v>0</v>
      </c>
      <c r="D150" s="176">
        <f>NOVEMBER!T149</f>
        <v>0</v>
      </c>
      <c r="E150" s="120">
        <f>NOVEMBER!U149</f>
        <v>0</v>
      </c>
      <c r="F150" s="123">
        <f>NOVEMBER!V149</f>
        <v>0</v>
      </c>
      <c r="G150" s="123">
        <f>NOVEMBER!W149</f>
        <v>0</v>
      </c>
      <c r="H150" s="125">
        <f>NOVEMBER!X149</f>
        <v>0</v>
      </c>
      <c r="I150" s="126">
        <f>NOVEMBER!Y149</f>
        <v>0</v>
      </c>
      <c r="J150" s="222" t="b">
        <f>IF(LEFT(NOVEMBER!L149,1)="V",NOVEMBER!R149+NOVEMBER!U149)</f>
        <v>0</v>
      </c>
      <c r="K150" s="241">
        <f>NOVEMBER!Z149</f>
        <v>0</v>
      </c>
      <c r="L150" s="242">
        <f>NOVEMBER!AB149</f>
        <v>0</v>
      </c>
    </row>
    <row r="151" spans="1:12" ht="13.5" customHeight="1" thickBot="1" x14ac:dyDescent="0.25">
      <c r="A151" s="718"/>
      <c r="B151" s="161">
        <f>NOVEMBER!R150</f>
        <v>0</v>
      </c>
      <c r="C151" s="130">
        <f>NOVEMBER!S150</f>
        <v>0</v>
      </c>
      <c r="D151" s="178">
        <f>NOVEMBER!T150</f>
        <v>0</v>
      </c>
      <c r="E151" s="127">
        <f>NOVEMBER!U150</f>
        <v>0</v>
      </c>
      <c r="F151" s="130">
        <f>NOVEMBER!V150</f>
        <v>0</v>
      </c>
      <c r="G151" s="130">
        <f>NOVEMBER!W150</f>
        <v>0</v>
      </c>
      <c r="H151" s="132">
        <f>NOVEMBER!X150</f>
        <v>0</v>
      </c>
      <c r="I151" s="133">
        <f>NOVEMBER!Y150</f>
        <v>0</v>
      </c>
      <c r="J151" s="224" t="b">
        <f>IF(LEFT(NOVEMBER!L150,1)="V",NOVEMBER!R150+NOVEMBER!U150)</f>
        <v>0</v>
      </c>
      <c r="K151" s="243">
        <f>NOVEMBER!Z150</f>
        <v>0</v>
      </c>
      <c r="L151" s="244">
        <f>NOVEMBER!AB150</f>
        <v>0</v>
      </c>
    </row>
    <row r="152" spans="1:12" ht="12.75" customHeight="1" x14ac:dyDescent="0.2">
      <c r="A152" s="716">
        <f>NOVEMBER!B151</f>
        <v>43068</v>
      </c>
      <c r="B152" s="159">
        <f>NOVEMBER!R151</f>
        <v>0</v>
      </c>
      <c r="C152" s="116">
        <f>NOVEMBER!S151</f>
        <v>0</v>
      </c>
      <c r="D152" s="175">
        <f>NOVEMBER!T151</f>
        <v>0</v>
      </c>
      <c r="E152" s="113">
        <f>NOVEMBER!U151</f>
        <v>0</v>
      </c>
      <c r="F152" s="116">
        <f>NOVEMBER!V151</f>
        <v>0</v>
      </c>
      <c r="G152" s="116">
        <f>NOVEMBER!W151</f>
        <v>0</v>
      </c>
      <c r="H152" s="118">
        <f>NOVEMBER!X151</f>
        <v>0</v>
      </c>
      <c r="I152" s="119">
        <f>NOVEMBER!Y151</f>
        <v>0</v>
      </c>
      <c r="J152" s="221" t="b">
        <f>IF(LEFT(NOVEMBER!L151,1)="V",NOVEMBER!R151+NOVEMBER!U151)</f>
        <v>0</v>
      </c>
      <c r="K152" s="239">
        <f>NOVEMBER!Z151</f>
        <v>0</v>
      </c>
      <c r="L152" s="240">
        <f>NOVEMBER!AB151</f>
        <v>0</v>
      </c>
    </row>
    <row r="153" spans="1:12" ht="12.75" customHeight="1" x14ac:dyDescent="0.2">
      <c r="A153" s="717"/>
      <c r="B153" s="160">
        <f>NOVEMBER!R152</f>
        <v>0</v>
      </c>
      <c r="C153" s="123">
        <f>NOVEMBER!S152</f>
        <v>0</v>
      </c>
      <c r="D153" s="176">
        <f>NOVEMBER!T152</f>
        <v>0</v>
      </c>
      <c r="E153" s="120">
        <f>NOVEMBER!U152</f>
        <v>0</v>
      </c>
      <c r="F153" s="123">
        <f>NOVEMBER!V152</f>
        <v>0</v>
      </c>
      <c r="G153" s="123">
        <f>NOVEMBER!W152</f>
        <v>0</v>
      </c>
      <c r="H153" s="125">
        <f>NOVEMBER!X152</f>
        <v>0</v>
      </c>
      <c r="I153" s="126">
        <f>NOVEMBER!Y152</f>
        <v>0</v>
      </c>
      <c r="J153" s="222" t="b">
        <f>IF(LEFT(NOVEMBER!L152,1)="V",NOVEMBER!R152+NOVEMBER!U152)</f>
        <v>0</v>
      </c>
      <c r="K153" s="241">
        <f>NOVEMBER!Z152</f>
        <v>0</v>
      </c>
      <c r="L153" s="242">
        <f>NOVEMBER!AB152</f>
        <v>0</v>
      </c>
    </row>
    <row r="154" spans="1:12" ht="12.75" customHeight="1" x14ac:dyDescent="0.2">
      <c r="A154" s="717"/>
      <c r="B154" s="160">
        <f>NOVEMBER!R153</f>
        <v>0</v>
      </c>
      <c r="C154" s="123">
        <f>NOVEMBER!S153</f>
        <v>0</v>
      </c>
      <c r="D154" s="176">
        <f>NOVEMBER!T153</f>
        <v>0</v>
      </c>
      <c r="E154" s="120">
        <f>NOVEMBER!U153</f>
        <v>0</v>
      </c>
      <c r="F154" s="123">
        <f>NOVEMBER!V153</f>
        <v>0</v>
      </c>
      <c r="G154" s="123">
        <f>NOVEMBER!W153</f>
        <v>0</v>
      </c>
      <c r="H154" s="125">
        <f>NOVEMBER!X153</f>
        <v>0</v>
      </c>
      <c r="I154" s="126">
        <f>NOVEMBER!Y153</f>
        <v>0</v>
      </c>
      <c r="J154" s="222" t="b">
        <f>IF(LEFT(NOVEMBER!L153,1)="V",NOVEMBER!R153+NOVEMBER!U153)</f>
        <v>0</v>
      </c>
      <c r="K154" s="241">
        <f>NOVEMBER!Z153</f>
        <v>0</v>
      </c>
      <c r="L154" s="242">
        <f>NOVEMBER!AB153</f>
        <v>0</v>
      </c>
    </row>
    <row r="155" spans="1:12" ht="12.75" customHeight="1" x14ac:dyDescent="0.2">
      <c r="A155" s="717"/>
      <c r="B155" s="160">
        <f>NOVEMBER!R154</f>
        <v>0</v>
      </c>
      <c r="C155" s="123">
        <f>NOVEMBER!S154</f>
        <v>0</v>
      </c>
      <c r="D155" s="176">
        <f>NOVEMBER!T154</f>
        <v>0</v>
      </c>
      <c r="E155" s="120">
        <f>NOVEMBER!U154</f>
        <v>0</v>
      </c>
      <c r="F155" s="123">
        <f>NOVEMBER!V154</f>
        <v>0</v>
      </c>
      <c r="G155" s="123">
        <f>NOVEMBER!W154</f>
        <v>0</v>
      </c>
      <c r="H155" s="125">
        <f>NOVEMBER!X154</f>
        <v>0</v>
      </c>
      <c r="I155" s="126">
        <f>NOVEMBER!Y154</f>
        <v>0</v>
      </c>
      <c r="J155" s="222" t="b">
        <f>IF(LEFT(NOVEMBER!L154,1)="V",NOVEMBER!R154+NOVEMBER!U154)</f>
        <v>0</v>
      </c>
      <c r="K155" s="241">
        <f>NOVEMBER!Z154</f>
        <v>0</v>
      </c>
      <c r="L155" s="242">
        <f>NOVEMBER!AB154</f>
        <v>0</v>
      </c>
    </row>
    <row r="156" spans="1:12" ht="13.5" customHeight="1" thickBot="1" x14ac:dyDescent="0.25">
      <c r="A156" s="718"/>
      <c r="B156" s="161">
        <f>NOVEMBER!R155</f>
        <v>0</v>
      </c>
      <c r="C156" s="130">
        <f>NOVEMBER!S155</f>
        <v>0</v>
      </c>
      <c r="D156" s="178">
        <f>NOVEMBER!T155</f>
        <v>0</v>
      </c>
      <c r="E156" s="127">
        <f>NOVEMBER!U155</f>
        <v>0</v>
      </c>
      <c r="F156" s="130">
        <f>NOVEMBER!V155</f>
        <v>0</v>
      </c>
      <c r="G156" s="130">
        <f>NOVEMBER!W155</f>
        <v>0</v>
      </c>
      <c r="H156" s="132">
        <f>NOVEMBER!X155</f>
        <v>0</v>
      </c>
      <c r="I156" s="133">
        <f>NOVEMBER!Y155</f>
        <v>0</v>
      </c>
      <c r="J156" s="224" t="b">
        <f>IF(LEFT(NOVEMBER!L155,1)="V",NOVEMBER!R155+NOVEMBER!U155)</f>
        <v>0</v>
      </c>
      <c r="K156" s="243">
        <f>NOVEMBER!Z155</f>
        <v>0</v>
      </c>
      <c r="L156" s="244">
        <f>NOVEMBER!AB155</f>
        <v>0</v>
      </c>
    </row>
    <row r="157" spans="1:12" ht="13.5" thickBot="1" x14ac:dyDescent="0.25">
      <c r="A157" s="148"/>
      <c r="B157" s="233">
        <f>SUM(B$7:B$156)</f>
        <v>0</v>
      </c>
      <c r="C157" s="365">
        <f>SUM(C$7:C$156)</f>
        <v>0</v>
      </c>
      <c r="D157" s="321">
        <f>SUM(D$7:D$156)</f>
        <v>0</v>
      </c>
      <c r="E157" s="233">
        <f>SUM(E$7:E$156)</f>
        <v>0</v>
      </c>
      <c r="F157" s="365">
        <f>SUM(F$7:F$156)</f>
        <v>0</v>
      </c>
      <c r="G157" s="149"/>
      <c r="H157" s="321">
        <f>SUM(H$7:H$156)</f>
        <v>0</v>
      </c>
      <c r="I157" s="325">
        <f>SUM(I$7:I$156)</f>
        <v>0</v>
      </c>
      <c r="J157" s="233">
        <f>SUM(J$7:J$156)</f>
        <v>0</v>
      </c>
      <c r="K157" s="387">
        <f>SUM(K$7:K$156)</f>
        <v>0</v>
      </c>
      <c r="L157" s="387">
        <f>SUM(L$7:L$156)</f>
        <v>0</v>
      </c>
    </row>
    <row r="158" spans="1:12" x14ac:dyDescent="0.2">
      <c r="A158" s="148"/>
      <c r="B158" s="320" t="s">
        <v>75</v>
      </c>
      <c r="C158" s="364" t="s">
        <v>92</v>
      </c>
      <c r="D158" s="318" t="s">
        <v>78</v>
      </c>
      <c r="E158" s="320" t="s">
        <v>75</v>
      </c>
      <c r="F158" s="364" t="s">
        <v>92</v>
      </c>
      <c r="H158" s="323" t="s">
        <v>72</v>
      </c>
      <c r="I158" s="323" t="s">
        <v>78</v>
      </c>
      <c r="J158" s="318" t="s">
        <v>84</v>
      </c>
      <c r="K158" s="323" t="s">
        <v>85</v>
      </c>
      <c r="L158" s="326" t="s">
        <v>86</v>
      </c>
    </row>
    <row r="159" spans="1:12" x14ac:dyDescent="0.2">
      <c r="A159" s="148"/>
      <c r="B159" s="154" t="s">
        <v>76</v>
      </c>
      <c r="C159" s="363" t="s">
        <v>93</v>
      </c>
      <c r="E159" s="154" t="s">
        <v>77</v>
      </c>
      <c r="F159" s="363" t="s">
        <v>93</v>
      </c>
    </row>
    <row r="160" spans="1:12" x14ac:dyDescent="0.2">
      <c r="A160" s="148"/>
      <c r="K160" s="204">
        <f>K157+L157</f>
        <v>0</v>
      </c>
      <c r="L160" s="150" t="s">
        <v>87</v>
      </c>
    </row>
    <row r="162" spans="1:5" x14ac:dyDescent="0.2">
      <c r="A162" s="255" t="s">
        <v>89</v>
      </c>
      <c r="B162" s="256"/>
      <c r="C162" s="256"/>
      <c r="D162" s="256"/>
      <c r="E162" s="257"/>
    </row>
    <row r="163" spans="1:5" x14ac:dyDescent="0.2">
      <c r="A163" s="258" t="s">
        <v>90</v>
      </c>
      <c r="B163" s="697"/>
      <c r="C163" s="720"/>
      <c r="D163" s="720"/>
      <c r="E163" s="721"/>
    </row>
    <row r="164" spans="1:5" x14ac:dyDescent="0.2">
      <c r="A164" s="258"/>
      <c r="B164" s="259"/>
      <c r="C164" s="259"/>
      <c r="D164" s="259"/>
      <c r="E164" s="260"/>
    </row>
    <row r="165" spans="1:5" x14ac:dyDescent="0.2">
      <c r="A165" s="258"/>
      <c r="B165" s="261"/>
      <c r="C165" s="261"/>
      <c r="D165" s="261"/>
      <c r="E165" s="262"/>
    </row>
    <row r="166" spans="1:5" x14ac:dyDescent="0.2">
      <c r="A166" s="258"/>
      <c r="B166" s="261"/>
      <c r="C166" s="261"/>
      <c r="D166" s="261"/>
      <c r="E166" s="262"/>
    </row>
    <row r="167" spans="1:5" x14ac:dyDescent="0.2">
      <c r="A167" s="76"/>
      <c r="B167" s="77"/>
      <c r="C167" s="77"/>
      <c r="D167" s="77"/>
      <c r="E167" s="263"/>
    </row>
  </sheetData>
  <sheetProtection selectLockedCells="1"/>
  <mergeCells count="36">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B163:E163"/>
    <mergeCell ref="E5:I5"/>
    <mergeCell ref="K5:L5"/>
    <mergeCell ref="I2:K2"/>
    <mergeCell ref="I3:K3"/>
    <mergeCell ref="B5:D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Blad25"/>
  <dimension ref="A1:X172"/>
  <sheetViews>
    <sheetView showZeros="0" workbookViewId="0">
      <selection activeCell="A7" sqref="A7:A161"/>
    </sheetView>
  </sheetViews>
  <sheetFormatPr defaultColWidth="9.140625" defaultRowHeight="12.75" x14ac:dyDescent="0.2"/>
  <cols>
    <col min="1" max="1" width="12" style="82" customWidth="1"/>
    <col min="2" max="4" width="9.140625" style="82"/>
    <col min="5" max="6" width="10.7109375" style="82" bestFit="1" customWidth="1"/>
    <col min="7" max="8" width="10.7109375" style="82" customWidth="1"/>
    <col min="9" max="9" width="9.140625" style="82"/>
    <col min="10" max="10" width="9.42578125" style="82" bestFit="1" customWidth="1"/>
    <col min="11" max="16384" width="9.140625" style="82"/>
  </cols>
  <sheetData>
    <row r="1" spans="1:24" ht="13.5" thickBot="1" x14ac:dyDescent="0.25"/>
    <row r="2" spans="1:24" ht="13.5" thickBot="1" x14ac:dyDescent="0.25">
      <c r="D2" s="49"/>
      <c r="E2" s="49"/>
      <c r="F2" s="49"/>
      <c r="G2" s="49"/>
      <c r="H2" s="49"/>
      <c r="I2" s="700" t="s">
        <v>0</v>
      </c>
      <c r="J2" s="700"/>
      <c r="K2" s="700"/>
      <c r="L2" s="106"/>
      <c r="M2" s="107" t="s">
        <v>15</v>
      </c>
      <c r="N2" s="107"/>
      <c r="O2" s="358" t="e">
        <f>JANUARI!#REF!</f>
        <v>#REF!</v>
      </c>
      <c r="P2" s="51"/>
      <c r="Q2" s="51"/>
      <c r="R2" s="51"/>
      <c r="S2" s="51"/>
      <c r="T2" s="108"/>
      <c r="U2" s="108"/>
      <c r="V2" s="108"/>
      <c r="W2" s="108"/>
      <c r="X2" s="108"/>
    </row>
    <row r="3" spans="1:24" ht="36.75" customHeight="1" x14ac:dyDescent="0.2">
      <c r="D3" s="55"/>
      <c r="E3" s="55"/>
      <c r="F3" s="55"/>
      <c r="G3" s="55"/>
      <c r="H3" s="55"/>
      <c r="I3" s="710" t="e">
        <f>JANUARI!#REF!</f>
        <v>#REF!</v>
      </c>
      <c r="J3" s="710"/>
      <c r="K3" s="710"/>
      <c r="L3" s="109"/>
      <c r="M3" s="109"/>
      <c r="N3" s="109"/>
      <c r="O3" s="109"/>
      <c r="P3" s="109"/>
      <c r="Q3" s="110"/>
      <c r="R3" s="110"/>
      <c r="S3" s="109"/>
      <c r="T3" s="111"/>
      <c r="U3" s="111"/>
      <c r="V3" s="112"/>
      <c r="W3" s="108"/>
      <c r="X3" s="108"/>
    </row>
    <row r="4" spans="1:24" ht="13.5" thickBot="1" x14ac:dyDescent="0.25"/>
    <row r="5" spans="1:24" ht="13.5" thickBot="1" x14ac:dyDescent="0.25">
      <c r="A5" s="58"/>
      <c r="B5" s="704" t="s">
        <v>16</v>
      </c>
      <c r="C5" s="705"/>
      <c r="D5" s="706"/>
      <c r="E5" s="707" t="s">
        <v>17</v>
      </c>
      <c r="F5" s="708"/>
      <c r="G5" s="708"/>
      <c r="H5" s="708"/>
      <c r="I5" s="709"/>
      <c r="J5" s="233"/>
      <c r="K5" s="695" t="s">
        <v>83</v>
      </c>
      <c r="L5" s="696"/>
    </row>
    <row r="6" spans="1:24" ht="77.25" customHeight="1" thickBot="1" x14ac:dyDescent="0.25">
      <c r="A6" s="62" t="s">
        <v>3</v>
      </c>
      <c r="B6" s="346" t="s">
        <v>9</v>
      </c>
      <c r="C6" s="231" t="s">
        <v>73</v>
      </c>
      <c r="D6" s="347" t="s">
        <v>10</v>
      </c>
      <c r="E6" s="230" t="s">
        <v>9</v>
      </c>
      <c r="F6" s="231" t="s">
        <v>73</v>
      </c>
      <c r="G6" s="231" t="s">
        <v>71</v>
      </c>
      <c r="H6" s="231" t="s">
        <v>70</v>
      </c>
      <c r="I6" s="232" t="s">
        <v>10</v>
      </c>
      <c r="J6" s="220" t="s">
        <v>82</v>
      </c>
      <c r="K6" s="317" t="s">
        <v>81</v>
      </c>
      <c r="L6" s="316" t="s">
        <v>80</v>
      </c>
    </row>
    <row r="7" spans="1:24" ht="12.75" customHeight="1" x14ac:dyDescent="0.2">
      <c r="A7" s="716">
        <f>DECEMBER!B6</f>
        <v>43069</v>
      </c>
      <c r="B7" s="113">
        <f>DECEMBER!R6</f>
        <v>0</v>
      </c>
      <c r="C7" s="117">
        <f>DECEMBER!S6</f>
        <v>0</v>
      </c>
      <c r="D7" s="210">
        <f>DECEMBER!T6</f>
        <v>0</v>
      </c>
      <c r="E7" s="159">
        <f>DECEMBER!U6</f>
        <v>0</v>
      </c>
      <c r="F7" s="116">
        <f>DECEMBER!V6</f>
        <v>0</v>
      </c>
      <c r="G7" s="116">
        <f>DECEMBER!W6</f>
        <v>0</v>
      </c>
      <c r="H7" s="118">
        <f>DECEMBER!X6</f>
        <v>0</v>
      </c>
      <c r="I7" s="215">
        <f>DECEMBER!Y6</f>
        <v>0</v>
      </c>
      <c r="J7" s="221" t="b">
        <f>IF(LEFT(DECEMBER!L6,1)="V",DECEMBER!R6+DECEMBER!U6)</f>
        <v>0</v>
      </c>
      <c r="K7" s="239">
        <f>DECEMBER!Z6</f>
        <v>0</v>
      </c>
      <c r="L7" s="240">
        <f>DECEMBER!AB6</f>
        <v>0</v>
      </c>
    </row>
    <row r="8" spans="1:24" ht="12.75" customHeight="1" x14ac:dyDescent="0.2">
      <c r="A8" s="717"/>
      <c r="B8" s="120">
        <f>DECEMBER!R7</f>
        <v>0</v>
      </c>
      <c r="C8" s="124">
        <f>DECEMBER!S7</f>
        <v>0</v>
      </c>
      <c r="D8" s="211">
        <f>DECEMBER!T7</f>
        <v>0</v>
      </c>
      <c r="E8" s="160">
        <f>DECEMBER!U7</f>
        <v>0</v>
      </c>
      <c r="F8" s="123">
        <f>DECEMBER!V7</f>
        <v>0</v>
      </c>
      <c r="G8" s="123">
        <f>DECEMBER!W7</f>
        <v>0</v>
      </c>
      <c r="H8" s="125">
        <f>DECEMBER!X7</f>
        <v>0</v>
      </c>
      <c r="I8" s="216">
        <f>DECEMBER!Y7</f>
        <v>0</v>
      </c>
      <c r="J8" s="222" t="b">
        <f>IF(LEFT(DECEMBER!L7,1)="V",DECEMBER!R7+DECEMBER!U7)</f>
        <v>0</v>
      </c>
      <c r="K8" s="241">
        <f>DECEMBER!Z7</f>
        <v>0</v>
      </c>
      <c r="L8" s="242">
        <f>DECEMBER!AB7</f>
        <v>0</v>
      </c>
    </row>
    <row r="9" spans="1:24" ht="12.75" customHeight="1" x14ac:dyDescent="0.2">
      <c r="A9" s="717"/>
      <c r="B9" s="120">
        <f>DECEMBER!R8</f>
        <v>0</v>
      </c>
      <c r="C9" s="124">
        <f>DECEMBER!S8</f>
        <v>0</v>
      </c>
      <c r="D9" s="211">
        <f>DECEMBER!T8</f>
        <v>0</v>
      </c>
      <c r="E9" s="160">
        <f>DECEMBER!U8</f>
        <v>0</v>
      </c>
      <c r="F9" s="123">
        <f>DECEMBER!V8</f>
        <v>0</v>
      </c>
      <c r="G9" s="123">
        <f>DECEMBER!W8</f>
        <v>0</v>
      </c>
      <c r="H9" s="125">
        <f>DECEMBER!X8</f>
        <v>0</v>
      </c>
      <c r="I9" s="216">
        <f>DECEMBER!Y8</f>
        <v>0</v>
      </c>
      <c r="J9" s="222" t="b">
        <f>IF(LEFT(DECEMBER!L8,1)="V",DECEMBER!R8+DECEMBER!U8)</f>
        <v>0</v>
      </c>
      <c r="K9" s="241">
        <f>DECEMBER!Z8</f>
        <v>0</v>
      </c>
      <c r="L9" s="242">
        <f>DECEMBER!AB8</f>
        <v>0</v>
      </c>
    </row>
    <row r="10" spans="1:24" ht="12.75" customHeight="1" x14ac:dyDescent="0.2">
      <c r="A10" s="717"/>
      <c r="B10" s="120">
        <f>DECEMBER!R9</f>
        <v>0</v>
      </c>
      <c r="C10" s="124">
        <f>DECEMBER!S9</f>
        <v>0</v>
      </c>
      <c r="D10" s="211">
        <f>DECEMBER!T9</f>
        <v>0</v>
      </c>
      <c r="E10" s="160">
        <f>DECEMBER!U9</f>
        <v>0</v>
      </c>
      <c r="F10" s="123">
        <f>DECEMBER!V9</f>
        <v>0</v>
      </c>
      <c r="G10" s="123">
        <f>DECEMBER!W9</f>
        <v>0</v>
      </c>
      <c r="H10" s="125">
        <f>DECEMBER!X9</f>
        <v>0</v>
      </c>
      <c r="I10" s="216">
        <f>DECEMBER!Y9</f>
        <v>0</v>
      </c>
      <c r="J10" s="222" t="b">
        <f>IF(LEFT(DECEMBER!L9,1)="V",DECEMBER!R9+DECEMBER!U9)</f>
        <v>0</v>
      </c>
      <c r="K10" s="241">
        <f>DECEMBER!Z9</f>
        <v>0</v>
      </c>
      <c r="L10" s="242">
        <f>DECEMBER!AB9</f>
        <v>0</v>
      </c>
    </row>
    <row r="11" spans="1:24" ht="13.5" customHeight="1" thickBot="1" x14ac:dyDescent="0.25">
      <c r="A11" s="718"/>
      <c r="B11" s="141">
        <f>DECEMBER!R10</f>
        <v>0</v>
      </c>
      <c r="C11" s="145">
        <f>DECEMBER!S10</f>
        <v>0</v>
      </c>
      <c r="D11" s="212">
        <f>DECEMBER!T10</f>
        <v>0</v>
      </c>
      <c r="E11" s="168">
        <f>DECEMBER!U10</f>
        <v>0</v>
      </c>
      <c r="F11" s="144">
        <f>DECEMBER!V10</f>
        <v>0</v>
      </c>
      <c r="G11" s="144">
        <f>DECEMBER!W10</f>
        <v>0</v>
      </c>
      <c r="H11" s="146">
        <f>DECEMBER!X10</f>
        <v>0</v>
      </c>
      <c r="I11" s="217">
        <f>DECEMBER!Y10</f>
        <v>0</v>
      </c>
      <c r="J11" s="223" t="b">
        <f>IF(LEFT(DECEMBER!L10,1)="V",DECEMBER!R10+DECEMBER!U10)</f>
        <v>0</v>
      </c>
      <c r="K11" s="243">
        <f>DECEMBER!Z10</f>
        <v>0</v>
      </c>
      <c r="L11" s="244">
        <f>DECEMBER!AB10</f>
        <v>0</v>
      </c>
    </row>
    <row r="12" spans="1:24" ht="12.75" customHeight="1" x14ac:dyDescent="0.2">
      <c r="A12" s="716">
        <f>DECEMBER!B11</f>
        <v>43070</v>
      </c>
      <c r="B12" s="113">
        <f>DECEMBER!R11</f>
        <v>0</v>
      </c>
      <c r="C12" s="117">
        <f>DECEMBER!S11</f>
        <v>0</v>
      </c>
      <c r="D12" s="210">
        <f>DECEMBER!T11</f>
        <v>0</v>
      </c>
      <c r="E12" s="159">
        <f>DECEMBER!U11</f>
        <v>0</v>
      </c>
      <c r="F12" s="116">
        <f>DECEMBER!V11</f>
        <v>0</v>
      </c>
      <c r="G12" s="116">
        <f>DECEMBER!W11</f>
        <v>0</v>
      </c>
      <c r="H12" s="118">
        <f>DECEMBER!X11</f>
        <v>0</v>
      </c>
      <c r="I12" s="215">
        <f>DECEMBER!Y11</f>
        <v>0</v>
      </c>
      <c r="J12" s="221" t="b">
        <f>IF(LEFT(DECEMBER!L11,1)="V",DECEMBER!R11+DECEMBER!U11)</f>
        <v>0</v>
      </c>
      <c r="K12" s="247">
        <f>DECEMBER!Z11</f>
        <v>0</v>
      </c>
      <c r="L12" s="248">
        <f>DECEMBER!AB11</f>
        <v>0</v>
      </c>
    </row>
    <row r="13" spans="1:24" ht="12.75" customHeight="1" x14ac:dyDescent="0.2">
      <c r="A13" s="717"/>
      <c r="B13" s="120">
        <f>DECEMBER!R12</f>
        <v>0</v>
      </c>
      <c r="C13" s="124">
        <f>DECEMBER!S12</f>
        <v>0</v>
      </c>
      <c r="D13" s="211">
        <f>DECEMBER!T12</f>
        <v>0</v>
      </c>
      <c r="E13" s="160">
        <f>DECEMBER!U12</f>
        <v>0</v>
      </c>
      <c r="F13" s="123">
        <f>DECEMBER!V12</f>
        <v>0</v>
      </c>
      <c r="G13" s="123">
        <f>DECEMBER!W12</f>
        <v>0</v>
      </c>
      <c r="H13" s="125">
        <f>DECEMBER!X12</f>
        <v>0</v>
      </c>
      <c r="I13" s="216">
        <f>DECEMBER!Y12</f>
        <v>0</v>
      </c>
      <c r="J13" s="222" t="b">
        <f>IF(LEFT(DECEMBER!L12,1)="V",DECEMBER!R12+DECEMBER!U12)</f>
        <v>0</v>
      </c>
      <c r="K13" s="241">
        <f>DECEMBER!Z12</f>
        <v>0</v>
      </c>
      <c r="L13" s="242">
        <f>DECEMBER!AB12</f>
        <v>0</v>
      </c>
    </row>
    <row r="14" spans="1:24" ht="12.75" customHeight="1" x14ac:dyDescent="0.2">
      <c r="A14" s="717"/>
      <c r="B14" s="120">
        <f>DECEMBER!R13</f>
        <v>0</v>
      </c>
      <c r="C14" s="124">
        <f>DECEMBER!S13</f>
        <v>0</v>
      </c>
      <c r="D14" s="211">
        <f>DECEMBER!T13</f>
        <v>0</v>
      </c>
      <c r="E14" s="160">
        <f>DECEMBER!U13</f>
        <v>0</v>
      </c>
      <c r="F14" s="123">
        <f>DECEMBER!V13</f>
        <v>0</v>
      </c>
      <c r="G14" s="123">
        <f>DECEMBER!W13</f>
        <v>0</v>
      </c>
      <c r="H14" s="125">
        <f>DECEMBER!X13</f>
        <v>0</v>
      </c>
      <c r="I14" s="216">
        <f>DECEMBER!Y13</f>
        <v>0</v>
      </c>
      <c r="J14" s="222" t="b">
        <f>IF(LEFT(DECEMBER!L13,1)="V",DECEMBER!R13+DECEMBER!U13)</f>
        <v>0</v>
      </c>
      <c r="K14" s="241">
        <f>DECEMBER!Z13</f>
        <v>0</v>
      </c>
      <c r="L14" s="242">
        <f>DECEMBER!AB13</f>
        <v>0</v>
      </c>
    </row>
    <row r="15" spans="1:24" ht="12.75" customHeight="1" x14ac:dyDescent="0.2">
      <c r="A15" s="717"/>
      <c r="B15" s="120">
        <f>DECEMBER!R14</f>
        <v>0</v>
      </c>
      <c r="C15" s="124">
        <f>DECEMBER!S14</f>
        <v>0</v>
      </c>
      <c r="D15" s="211">
        <f>DECEMBER!T14</f>
        <v>0</v>
      </c>
      <c r="E15" s="160">
        <f>DECEMBER!U14</f>
        <v>0</v>
      </c>
      <c r="F15" s="123">
        <f>DECEMBER!V14</f>
        <v>0</v>
      </c>
      <c r="G15" s="123">
        <f>DECEMBER!W14</f>
        <v>0</v>
      </c>
      <c r="H15" s="125">
        <f>DECEMBER!X14</f>
        <v>0</v>
      </c>
      <c r="I15" s="216">
        <f>DECEMBER!Y14</f>
        <v>0</v>
      </c>
      <c r="J15" s="222" t="b">
        <f>IF(LEFT(DECEMBER!L14,1)="V",DECEMBER!R14+DECEMBER!U14)</f>
        <v>0</v>
      </c>
      <c r="K15" s="241">
        <f>DECEMBER!Z14</f>
        <v>0</v>
      </c>
      <c r="L15" s="242">
        <f>DECEMBER!AB14</f>
        <v>0</v>
      </c>
    </row>
    <row r="16" spans="1:24" ht="13.5" customHeight="1" thickBot="1" x14ac:dyDescent="0.25">
      <c r="A16" s="718"/>
      <c r="B16" s="127">
        <f>DECEMBER!R15</f>
        <v>0</v>
      </c>
      <c r="C16" s="131">
        <f>DECEMBER!S15</f>
        <v>0</v>
      </c>
      <c r="D16" s="213">
        <f>DECEMBER!T15</f>
        <v>0</v>
      </c>
      <c r="E16" s="161">
        <f>DECEMBER!U15</f>
        <v>0</v>
      </c>
      <c r="F16" s="130">
        <f>DECEMBER!V15</f>
        <v>0</v>
      </c>
      <c r="G16" s="130">
        <f>DECEMBER!W15</f>
        <v>0</v>
      </c>
      <c r="H16" s="132">
        <f>DECEMBER!X15</f>
        <v>0</v>
      </c>
      <c r="I16" s="218">
        <f>DECEMBER!Y15</f>
        <v>0</v>
      </c>
      <c r="J16" s="224" t="b">
        <f>IF(LEFT(DECEMBER!L15,1)="V",DECEMBER!R15+DECEMBER!U15)</f>
        <v>0</v>
      </c>
      <c r="K16" s="245">
        <f>DECEMBER!Z15</f>
        <v>0</v>
      </c>
      <c r="L16" s="246">
        <f>DECEMBER!AB15</f>
        <v>0</v>
      </c>
    </row>
    <row r="17" spans="1:12" ht="12.75" customHeight="1" x14ac:dyDescent="0.2">
      <c r="A17" s="716">
        <f>DECEMBER!B16</f>
        <v>43071</v>
      </c>
      <c r="B17" s="134">
        <f>DECEMBER!R16</f>
        <v>0</v>
      </c>
      <c r="C17" s="138">
        <f>DECEMBER!S16</f>
        <v>0</v>
      </c>
      <c r="D17" s="214">
        <f>DECEMBER!T16</f>
        <v>0</v>
      </c>
      <c r="E17" s="169">
        <f>DECEMBER!U16</f>
        <v>0</v>
      </c>
      <c r="F17" s="137">
        <f>DECEMBER!V16</f>
        <v>0</v>
      </c>
      <c r="G17" s="137">
        <f>DECEMBER!W16</f>
        <v>0</v>
      </c>
      <c r="H17" s="139">
        <f>DECEMBER!X16</f>
        <v>0</v>
      </c>
      <c r="I17" s="219">
        <f>DECEMBER!Y16</f>
        <v>0</v>
      </c>
      <c r="J17" s="225" t="b">
        <f>IF(LEFT(DECEMBER!L16,1)="V",DECEMBER!R16+DECEMBER!U16)</f>
        <v>0</v>
      </c>
      <c r="K17" s="239">
        <f>DECEMBER!Z16</f>
        <v>0</v>
      </c>
      <c r="L17" s="240">
        <f>DECEMBER!AB16</f>
        <v>0</v>
      </c>
    </row>
    <row r="18" spans="1:12" ht="12.75" customHeight="1" x14ac:dyDescent="0.2">
      <c r="A18" s="717"/>
      <c r="B18" s="120">
        <f>DECEMBER!R17</f>
        <v>0</v>
      </c>
      <c r="C18" s="124">
        <f>DECEMBER!S17</f>
        <v>0</v>
      </c>
      <c r="D18" s="211">
        <f>DECEMBER!T17</f>
        <v>0</v>
      </c>
      <c r="E18" s="160">
        <f>DECEMBER!U17</f>
        <v>0</v>
      </c>
      <c r="F18" s="123">
        <f>DECEMBER!V17</f>
        <v>0</v>
      </c>
      <c r="G18" s="123">
        <f>DECEMBER!W17</f>
        <v>0</v>
      </c>
      <c r="H18" s="125">
        <f>DECEMBER!X17</f>
        <v>0</v>
      </c>
      <c r="I18" s="216">
        <f>DECEMBER!Y17</f>
        <v>0</v>
      </c>
      <c r="J18" s="222" t="b">
        <f>IF(LEFT(DECEMBER!L17,1)="V",DECEMBER!R17+DECEMBER!U17)</f>
        <v>0</v>
      </c>
      <c r="K18" s="241">
        <f>DECEMBER!Z17</f>
        <v>0</v>
      </c>
      <c r="L18" s="242">
        <f>DECEMBER!AB17</f>
        <v>0</v>
      </c>
    </row>
    <row r="19" spans="1:12" ht="12.75" customHeight="1" x14ac:dyDescent="0.2">
      <c r="A19" s="717"/>
      <c r="B19" s="120">
        <f>DECEMBER!R18</f>
        <v>0</v>
      </c>
      <c r="C19" s="124">
        <f>DECEMBER!S18</f>
        <v>0</v>
      </c>
      <c r="D19" s="211">
        <f>DECEMBER!T18</f>
        <v>0</v>
      </c>
      <c r="E19" s="160">
        <f>DECEMBER!U18</f>
        <v>0</v>
      </c>
      <c r="F19" s="123">
        <f>DECEMBER!V18</f>
        <v>0</v>
      </c>
      <c r="G19" s="123">
        <f>DECEMBER!W18</f>
        <v>0</v>
      </c>
      <c r="H19" s="125">
        <f>DECEMBER!X18</f>
        <v>0</v>
      </c>
      <c r="I19" s="216">
        <f>DECEMBER!Y18</f>
        <v>0</v>
      </c>
      <c r="J19" s="222" t="b">
        <f>IF(LEFT(DECEMBER!L18,1)="V",DECEMBER!R18+DECEMBER!U18)</f>
        <v>0</v>
      </c>
      <c r="K19" s="241">
        <f>DECEMBER!Z18</f>
        <v>0</v>
      </c>
      <c r="L19" s="242">
        <f>DECEMBER!AB18</f>
        <v>0</v>
      </c>
    </row>
    <row r="20" spans="1:12" ht="12.75" customHeight="1" x14ac:dyDescent="0.2">
      <c r="A20" s="717"/>
      <c r="B20" s="120">
        <f>DECEMBER!R19</f>
        <v>0</v>
      </c>
      <c r="C20" s="124">
        <f>DECEMBER!S19</f>
        <v>0</v>
      </c>
      <c r="D20" s="211">
        <f>DECEMBER!T19</f>
        <v>0</v>
      </c>
      <c r="E20" s="160">
        <f>DECEMBER!U19</f>
        <v>0</v>
      </c>
      <c r="F20" s="123">
        <f>DECEMBER!V19</f>
        <v>0</v>
      </c>
      <c r="G20" s="123">
        <f>DECEMBER!W19</f>
        <v>0</v>
      </c>
      <c r="H20" s="125">
        <f>DECEMBER!X19</f>
        <v>0</v>
      </c>
      <c r="I20" s="216">
        <f>DECEMBER!Y19</f>
        <v>0</v>
      </c>
      <c r="J20" s="222" t="b">
        <f>IF(LEFT(DECEMBER!L19,1)="V",DECEMBER!R19+DECEMBER!U19)</f>
        <v>0</v>
      </c>
      <c r="K20" s="241">
        <f>DECEMBER!Z19</f>
        <v>0</v>
      </c>
      <c r="L20" s="242">
        <f>DECEMBER!AB19</f>
        <v>0</v>
      </c>
    </row>
    <row r="21" spans="1:12" ht="13.5" customHeight="1" thickBot="1" x14ac:dyDescent="0.25">
      <c r="A21" s="718"/>
      <c r="B21" s="141">
        <f>DECEMBER!R20</f>
        <v>0</v>
      </c>
      <c r="C21" s="145">
        <f>DECEMBER!S20</f>
        <v>0</v>
      </c>
      <c r="D21" s="212">
        <f>DECEMBER!T20</f>
        <v>0</v>
      </c>
      <c r="E21" s="168">
        <f>DECEMBER!U20</f>
        <v>0</v>
      </c>
      <c r="F21" s="144">
        <f>DECEMBER!V20</f>
        <v>0</v>
      </c>
      <c r="G21" s="144">
        <f>DECEMBER!W20</f>
        <v>0</v>
      </c>
      <c r="H21" s="146">
        <f>DECEMBER!X20</f>
        <v>0</v>
      </c>
      <c r="I21" s="217">
        <f>DECEMBER!Y20</f>
        <v>0</v>
      </c>
      <c r="J21" s="223" t="b">
        <f>IF(LEFT(DECEMBER!L20,1)="V",DECEMBER!R20+DECEMBER!U20)</f>
        <v>0</v>
      </c>
      <c r="K21" s="243">
        <f>DECEMBER!Z20</f>
        <v>0</v>
      </c>
      <c r="L21" s="244">
        <f>DECEMBER!AB20</f>
        <v>0</v>
      </c>
    </row>
    <row r="22" spans="1:12" ht="12.75" customHeight="1" x14ac:dyDescent="0.2">
      <c r="A22" s="716">
        <f>DECEMBER!B21</f>
        <v>43072</v>
      </c>
      <c r="B22" s="113">
        <f>DECEMBER!R21</f>
        <v>0</v>
      </c>
      <c r="C22" s="117">
        <f>DECEMBER!S21</f>
        <v>0</v>
      </c>
      <c r="D22" s="210">
        <f>DECEMBER!T21</f>
        <v>0</v>
      </c>
      <c r="E22" s="159">
        <f>DECEMBER!U21</f>
        <v>0</v>
      </c>
      <c r="F22" s="116">
        <f>DECEMBER!V21</f>
        <v>0</v>
      </c>
      <c r="G22" s="116">
        <f>DECEMBER!W21</f>
        <v>0</v>
      </c>
      <c r="H22" s="118">
        <f>DECEMBER!X21</f>
        <v>0</v>
      </c>
      <c r="I22" s="215">
        <f>DECEMBER!Y21</f>
        <v>0</v>
      </c>
      <c r="J22" s="221" t="b">
        <f>IF(LEFT(DECEMBER!L21,1)="V",DECEMBER!R21+DECEMBER!U21)</f>
        <v>0</v>
      </c>
      <c r="K22" s="247">
        <f>DECEMBER!Z21</f>
        <v>0</v>
      </c>
      <c r="L22" s="248">
        <f>DECEMBER!AB21</f>
        <v>0</v>
      </c>
    </row>
    <row r="23" spans="1:12" ht="12.75" customHeight="1" x14ac:dyDescent="0.2">
      <c r="A23" s="717"/>
      <c r="B23" s="120">
        <f>DECEMBER!R22</f>
        <v>0</v>
      </c>
      <c r="C23" s="124">
        <f>DECEMBER!S22</f>
        <v>0</v>
      </c>
      <c r="D23" s="211">
        <f>DECEMBER!T22</f>
        <v>0</v>
      </c>
      <c r="E23" s="160">
        <f>DECEMBER!U22</f>
        <v>0</v>
      </c>
      <c r="F23" s="123">
        <f>DECEMBER!V22</f>
        <v>0</v>
      </c>
      <c r="G23" s="123">
        <f>DECEMBER!W22</f>
        <v>0</v>
      </c>
      <c r="H23" s="125">
        <f>DECEMBER!X22</f>
        <v>0</v>
      </c>
      <c r="I23" s="216">
        <f>DECEMBER!Y22</f>
        <v>0</v>
      </c>
      <c r="J23" s="222" t="b">
        <f>IF(LEFT(DECEMBER!L22,1)="V",DECEMBER!R22+DECEMBER!U22)</f>
        <v>0</v>
      </c>
      <c r="K23" s="241">
        <f>DECEMBER!Z22</f>
        <v>0</v>
      </c>
      <c r="L23" s="242">
        <f>DECEMBER!AB22</f>
        <v>0</v>
      </c>
    </row>
    <row r="24" spans="1:12" ht="12.75" customHeight="1" x14ac:dyDescent="0.2">
      <c r="A24" s="717"/>
      <c r="B24" s="120">
        <f>DECEMBER!R23</f>
        <v>0</v>
      </c>
      <c r="C24" s="124">
        <f>DECEMBER!S23</f>
        <v>0</v>
      </c>
      <c r="D24" s="211">
        <f>DECEMBER!T23</f>
        <v>0</v>
      </c>
      <c r="E24" s="160">
        <f>DECEMBER!U23</f>
        <v>0</v>
      </c>
      <c r="F24" s="123">
        <f>DECEMBER!V23</f>
        <v>0</v>
      </c>
      <c r="G24" s="123">
        <f>DECEMBER!W23</f>
        <v>0</v>
      </c>
      <c r="H24" s="125">
        <f>DECEMBER!X23</f>
        <v>0</v>
      </c>
      <c r="I24" s="216">
        <f>DECEMBER!Y23</f>
        <v>0</v>
      </c>
      <c r="J24" s="222" t="b">
        <f>IF(LEFT(DECEMBER!L23,1)="V",DECEMBER!R23+DECEMBER!U23)</f>
        <v>0</v>
      </c>
      <c r="K24" s="241">
        <f>DECEMBER!Z23</f>
        <v>0</v>
      </c>
      <c r="L24" s="242">
        <f>DECEMBER!AB23</f>
        <v>0</v>
      </c>
    </row>
    <row r="25" spans="1:12" ht="12.75" customHeight="1" x14ac:dyDescent="0.2">
      <c r="A25" s="717"/>
      <c r="B25" s="120">
        <f>DECEMBER!R24</f>
        <v>0</v>
      </c>
      <c r="C25" s="124">
        <f>DECEMBER!S24</f>
        <v>0</v>
      </c>
      <c r="D25" s="211">
        <f>DECEMBER!T24</f>
        <v>0</v>
      </c>
      <c r="E25" s="160">
        <f>DECEMBER!U24</f>
        <v>0</v>
      </c>
      <c r="F25" s="123">
        <f>DECEMBER!V24</f>
        <v>0</v>
      </c>
      <c r="G25" s="123">
        <f>DECEMBER!W24</f>
        <v>0</v>
      </c>
      <c r="H25" s="125">
        <f>DECEMBER!X24</f>
        <v>0</v>
      </c>
      <c r="I25" s="216">
        <f>DECEMBER!Y24</f>
        <v>0</v>
      </c>
      <c r="J25" s="222" t="b">
        <f>IF(LEFT(DECEMBER!L24,1)="V",DECEMBER!R24+DECEMBER!U24)</f>
        <v>0</v>
      </c>
      <c r="K25" s="241">
        <f>DECEMBER!Z24</f>
        <v>0</v>
      </c>
      <c r="L25" s="242">
        <f>DECEMBER!AB24</f>
        <v>0</v>
      </c>
    </row>
    <row r="26" spans="1:12" ht="13.5" customHeight="1" thickBot="1" x14ac:dyDescent="0.25">
      <c r="A26" s="718"/>
      <c r="B26" s="127">
        <f>DECEMBER!R25</f>
        <v>0</v>
      </c>
      <c r="C26" s="131">
        <f>DECEMBER!S25</f>
        <v>0</v>
      </c>
      <c r="D26" s="213">
        <f>DECEMBER!T25</f>
        <v>0</v>
      </c>
      <c r="E26" s="161">
        <f>DECEMBER!U25</f>
        <v>0</v>
      </c>
      <c r="F26" s="130">
        <f>DECEMBER!V25</f>
        <v>0</v>
      </c>
      <c r="G26" s="130">
        <f>DECEMBER!W25</f>
        <v>0</v>
      </c>
      <c r="H26" s="132">
        <f>DECEMBER!X25</f>
        <v>0</v>
      </c>
      <c r="I26" s="218">
        <f>DECEMBER!Y25</f>
        <v>0</v>
      </c>
      <c r="J26" s="224" t="b">
        <f>IF(LEFT(DECEMBER!L25,1)="V",DECEMBER!R25+DECEMBER!U25)</f>
        <v>0</v>
      </c>
      <c r="K26" s="245">
        <f>DECEMBER!Z25</f>
        <v>0</v>
      </c>
      <c r="L26" s="246">
        <f>DECEMBER!AB25</f>
        <v>0</v>
      </c>
    </row>
    <row r="27" spans="1:12" ht="12.75" customHeight="1" x14ac:dyDescent="0.2">
      <c r="A27" s="716">
        <f>DECEMBER!B26</f>
        <v>43073</v>
      </c>
      <c r="B27" s="134">
        <f>DECEMBER!R26</f>
        <v>0</v>
      </c>
      <c r="C27" s="138">
        <f>DECEMBER!S26</f>
        <v>0</v>
      </c>
      <c r="D27" s="214">
        <f>DECEMBER!T26</f>
        <v>0</v>
      </c>
      <c r="E27" s="169">
        <f>DECEMBER!U26</f>
        <v>0</v>
      </c>
      <c r="F27" s="137">
        <f>DECEMBER!V26</f>
        <v>0</v>
      </c>
      <c r="G27" s="137">
        <f>DECEMBER!W26</f>
        <v>0</v>
      </c>
      <c r="H27" s="139">
        <f>DECEMBER!X26</f>
        <v>0</v>
      </c>
      <c r="I27" s="219">
        <f>DECEMBER!Y26</f>
        <v>0</v>
      </c>
      <c r="J27" s="225" t="b">
        <f>IF(LEFT(DECEMBER!L26,1)="V",DECEMBER!R26+DECEMBER!U26)</f>
        <v>0</v>
      </c>
      <c r="K27" s="239">
        <f>DECEMBER!Z26</f>
        <v>0</v>
      </c>
      <c r="L27" s="240">
        <f>DECEMBER!AB26</f>
        <v>0</v>
      </c>
    </row>
    <row r="28" spans="1:12" ht="12.75" customHeight="1" x14ac:dyDescent="0.2">
      <c r="A28" s="717"/>
      <c r="B28" s="120">
        <f>DECEMBER!R27</f>
        <v>0</v>
      </c>
      <c r="C28" s="124">
        <f>DECEMBER!S27</f>
        <v>0</v>
      </c>
      <c r="D28" s="211">
        <f>DECEMBER!T27</f>
        <v>0</v>
      </c>
      <c r="E28" s="160">
        <f>DECEMBER!U27</f>
        <v>0</v>
      </c>
      <c r="F28" s="123">
        <f>DECEMBER!V27</f>
        <v>0</v>
      </c>
      <c r="G28" s="123">
        <f>DECEMBER!W27</f>
        <v>0</v>
      </c>
      <c r="H28" s="125">
        <f>DECEMBER!X27</f>
        <v>0</v>
      </c>
      <c r="I28" s="216">
        <f>DECEMBER!Y27</f>
        <v>0</v>
      </c>
      <c r="J28" s="222" t="b">
        <f>IF(LEFT(DECEMBER!L27,1)="V",DECEMBER!R27+DECEMBER!U27)</f>
        <v>0</v>
      </c>
      <c r="K28" s="241">
        <f>DECEMBER!Z27</f>
        <v>0</v>
      </c>
      <c r="L28" s="242">
        <f>DECEMBER!AB27</f>
        <v>0</v>
      </c>
    </row>
    <row r="29" spans="1:12" ht="12.75" customHeight="1" x14ac:dyDescent="0.2">
      <c r="A29" s="717"/>
      <c r="B29" s="120">
        <f>DECEMBER!R28</f>
        <v>0</v>
      </c>
      <c r="C29" s="124">
        <f>DECEMBER!S28</f>
        <v>0</v>
      </c>
      <c r="D29" s="211">
        <f>DECEMBER!T28</f>
        <v>0</v>
      </c>
      <c r="E29" s="160">
        <f>DECEMBER!U28</f>
        <v>0</v>
      </c>
      <c r="F29" s="123">
        <f>DECEMBER!V28</f>
        <v>0</v>
      </c>
      <c r="G29" s="123">
        <f>DECEMBER!W28</f>
        <v>0</v>
      </c>
      <c r="H29" s="125">
        <f>DECEMBER!X28</f>
        <v>0</v>
      </c>
      <c r="I29" s="216">
        <f>DECEMBER!Y28</f>
        <v>0</v>
      </c>
      <c r="J29" s="222" t="b">
        <f>IF(LEFT(DECEMBER!L28,1)="V",DECEMBER!R28+DECEMBER!U28)</f>
        <v>0</v>
      </c>
      <c r="K29" s="241">
        <f>DECEMBER!Z28</f>
        <v>0</v>
      </c>
      <c r="L29" s="242">
        <f>DECEMBER!AB28</f>
        <v>0</v>
      </c>
    </row>
    <row r="30" spans="1:12" ht="12.75" customHeight="1" x14ac:dyDescent="0.2">
      <c r="A30" s="717"/>
      <c r="B30" s="120">
        <f>DECEMBER!R29</f>
        <v>0</v>
      </c>
      <c r="C30" s="124">
        <f>DECEMBER!S29</f>
        <v>0</v>
      </c>
      <c r="D30" s="211">
        <f>DECEMBER!T29</f>
        <v>0</v>
      </c>
      <c r="E30" s="160">
        <f>DECEMBER!U29</f>
        <v>0</v>
      </c>
      <c r="F30" s="123">
        <f>DECEMBER!V29</f>
        <v>0</v>
      </c>
      <c r="G30" s="123">
        <f>DECEMBER!W29</f>
        <v>0</v>
      </c>
      <c r="H30" s="125">
        <f>DECEMBER!X29</f>
        <v>0</v>
      </c>
      <c r="I30" s="216">
        <f>DECEMBER!Y29</f>
        <v>0</v>
      </c>
      <c r="J30" s="222" t="b">
        <f>IF(LEFT(DECEMBER!L29,1)="V",DECEMBER!R29+DECEMBER!U29)</f>
        <v>0</v>
      </c>
      <c r="K30" s="241">
        <f>DECEMBER!Z29</f>
        <v>0</v>
      </c>
      <c r="L30" s="242">
        <f>DECEMBER!AB29</f>
        <v>0</v>
      </c>
    </row>
    <row r="31" spans="1:12" ht="13.5" customHeight="1" thickBot="1" x14ac:dyDescent="0.25">
      <c r="A31" s="718"/>
      <c r="B31" s="141">
        <f>DECEMBER!R30</f>
        <v>0</v>
      </c>
      <c r="C31" s="145">
        <f>DECEMBER!S30</f>
        <v>0</v>
      </c>
      <c r="D31" s="212">
        <f>DECEMBER!T30</f>
        <v>0</v>
      </c>
      <c r="E31" s="168">
        <f>DECEMBER!U30</f>
        <v>0</v>
      </c>
      <c r="F31" s="144">
        <f>DECEMBER!V30</f>
        <v>0</v>
      </c>
      <c r="G31" s="144">
        <f>DECEMBER!W30</f>
        <v>0</v>
      </c>
      <c r="H31" s="146">
        <f>DECEMBER!X30</f>
        <v>0</v>
      </c>
      <c r="I31" s="217">
        <f>DECEMBER!Y30</f>
        <v>0</v>
      </c>
      <c r="J31" s="223" t="b">
        <f>IF(LEFT(DECEMBER!L30,1)="V",DECEMBER!R30+DECEMBER!U30)</f>
        <v>0</v>
      </c>
      <c r="K31" s="243">
        <f>DECEMBER!Z30</f>
        <v>0</v>
      </c>
      <c r="L31" s="244">
        <f>DECEMBER!AB30</f>
        <v>0</v>
      </c>
    </row>
    <row r="32" spans="1:12" ht="12.75" customHeight="1" x14ac:dyDescent="0.2">
      <c r="A32" s="716">
        <f>DECEMBER!B31</f>
        <v>43074</v>
      </c>
      <c r="B32" s="113">
        <f>DECEMBER!R31</f>
        <v>0</v>
      </c>
      <c r="C32" s="117">
        <f>DECEMBER!S31</f>
        <v>0</v>
      </c>
      <c r="D32" s="210">
        <f>DECEMBER!T31</f>
        <v>0</v>
      </c>
      <c r="E32" s="159">
        <f>DECEMBER!U31</f>
        <v>0</v>
      </c>
      <c r="F32" s="116">
        <f>DECEMBER!V31</f>
        <v>0</v>
      </c>
      <c r="G32" s="116">
        <f>DECEMBER!W31</f>
        <v>0</v>
      </c>
      <c r="H32" s="118">
        <f>DECEMBER!X31</f>
        <v>0</v>
      </c>
      <c r="I32" s="215">
        <f>DECEMBER!Y31</f>
        <v>0</v>
      </c>
      <c r="J32" s="221" t="b">
        <f>IF(LEFT(DECEMBER!L31,1)="V",DECEMBER!R31+DECEMBER!U31)</f>
        <v>0</v>
      </c>
      <c r="K32" s="247">
        <f>DECEMBER!Z31</f>
        <v>0</v>
      </c>
      <c r="L32" s="248">
        <f>DECEMBER!AB31</f>
        <v>0</v>
      </c>
    </row>
    <row r="33" spans="1:12" ht="12.75" customHeight="1" x14ac:dyDescent="0.2">
      <c r="A33" s="717"/>
      <c r="B33" s="120">
        <f>DECEMBER!R32</f>
        <v>0</v>
      </c>
      <c r="C33" s="124">
        <f>DECEMBER!S32</f>
        <v>0</v>
      </c>
      <c r="D33" s="211">
        <f>DECEMBER!T32</f>
        <v>0</v>
      </c>
      <c r="E33" s="160">
        <f>DECEMBER!U32</f>
        <v>0</v>
      </c>
      <c r="F33" s="123">
        <f>DECEMBER!V32</f>
        <v>0</v>
      </c>
      <c r="G33" s="123">
        <f>DECEMBER!W32</f>
        <v>0</v>
      </c>
      <c r="H33" s="125">
        <f>DECEMBER!X32</f>
        <v>0</v>
      </c>
      <c r="I33" s="216">
        <f>DECEMBER!Y32</f>
        <v>0</v>
      </c>
      <c r="J33" s="222" t="b">
        <f>IF(LEFT(DECEMBER!L32,1)="V",DECEMBER!R32+DECEMBER!U32)</f>
        <v>0</v>
      </c>
      <c r="K33" s="241">
        <f>DECEMBER!Z32</f>
        <v>0</v>
      </c>
      <c r="L33" s="242">
        <f>DECEMBER!AB32</f>
        <v>0</v>
      </c>
    </row>
    <row r="34" spans="1:12" ht="12.75" customHeight="1" x14ac:dyDescent="0.2">
      <c r="A34" s="717"/>
      <c r="B34" s="120">
        <f>DECEMBER!R33</f>
        <v>0</v>
      </c>
      <c r="C34" s="124">
        <f>DECEMBER!S33</f>
        <v>0</v>
      </c>
      <c r="D34" s="211">
        <f>DECEMBER!T33</f>
        <v>0</v>
      </c>
      <c r="E34" s="160">
        <f>DECEMBER!U33</f>
        <v>0</v>
      </c>
      <c r="F34" s="123">
        <f>DECEMBER!V33</f>
        <v>0</v>
      </c>
      <c r="G34" s="123">
        <f>DECEMBER!W33</f>
        <v>0</v>
      </c>
      <c r="H34" s="125">
        <f>DECEMBER!X33</f>
        <v>0</v>
      </c>
      <c r="I34" s="216">
        <f>DECEMBER!Y33</f>
        <v>0</v>
      </c>
      <c r="J34" s="222" t="b">
        <f>IF(LEFT(DECEMBER!L33,1)="V",DECEMBER!R33+DECEMBER!U33)</f>
        <v>0</v>
      </c>
      <c r="K34" s="241">
        <f>DECEMBER!Z33</f>
        <v>0</v>
      </c>
      <c r="L34" s="242">
        <f>DECEMBER!AB33</f>
        <v>0</v>
      </c>
    </row>
    <row r="35" spans="1:12" ht="12.75" customHeight="1" x14ac:dyDescent="0.2">
      <c r="A35" s="717"/>
      <c r="B35" s="120">
        <f>DECEMBER!R34</f>
        <v>0</v>
      </c>
      <c r="C35" s="124">
        <f>DECEMBER!S34</f>
        <v>0</v>
      </c>
      <c r="D35" s="211">
        <f>DECEMBER!T34</f>
        <v>0</v>
      </c>
      <c r="E35" s="160">
        <f>DECEMBER!U34</f>
        <v>0</v>
      </c>
      <c r="F35" s="123">
        <f>DECEMBER!V34</f>
        <v>0</v>
      </c>
      <c r="G35" s="123">
        <f>DECEMBER!W34</f>
        <v>0</v>
      </c>
      <c r="H35" s="125">
        <f>DECEMBER!X34</f>
        <v>0</v>
      </c>
      <c r="I35" s="216">
        <f>DECEMBER!Y34</f>
        <v>0</v>
      </c>
      <c r="J35" s="222" t="b">
        <f>IF(LEFT(DECEMBER!L34,1)="V",DECEMBER!R34+DECEMBER!U34)</f>
        <v>0</v>
      </c>
      <c r="K35" s="241">
        <f>DECEMBER!Z34</f>
        <v>0</v>
      </c>
      <c r="L35" s="242">
        <f>DECEMBER!AB34</f>
        <v>0</v>
      </c>
    </row>
    <row r="36" spans="1:12" ht="13.5" customHeight="1" thickBot="1" x14ac:dyDescent="0.25">
      <c r="A36" s="718"/>
      <c r="B36" s="127">
        <f>DECEMBER!R35</f>
        <v>0</v>
      </c>
      <c r="C36" s="131">
        <f>DECEMBER!S35</f>
        <v>0</v>
      </c>
      <c r="D36" s="213">
        <f>DECEMBER!T35</f>
        <v>0</v>
      </c>
      <c r="E36" s="161">
        <f>DECEMBER!U35</f>
        <v>0</v>
      </c>
      <c r="F36" s="130">
        <f>DECEMBER!V35</f>
        <v>0</v>
      </c>
      <c r="G36" s="130">
        <f>DECEMBER!W35</f>
        <v>0</v>
      </c>
      <c r="H36" s="132">
        <f>DECEMBER!X35</f>
        <v>0</v>
      </c>
      <c r="I36" s="218">
        <f>DECEMBER!Y35</f>
        <v>0</v>
      </c>
      <c r="J36" s="224" t="b">
        <f>IF(LEFT(DECEMBER!L35,1)="V",DECEMBER!R35+DECEMBER!U35)</f>
        <v>0</v>
      </c>
      <c r="K36" s="245">
        <f>DECEMBER!Z35</f>
        <v>0</v>
      </c>
      <c r="L36" s="246">
        <f>DECEMBER!AB35</f>
        <v>0</v>
      </c>
    </row>
    <row r="37" spans="1:12" ht="12.75" customHeight="1" x14ac:dyDescent="0.2">
      <c r="A37" s="716">
        <f>DECEMBER!B36</f>
        <v>43075</v>
      </c>
      <c r="B37" s="134">
        <f>DECEMBER!R36</f>
        <v>0</v>
      </c>
      <c r="C37" s="138">
        <f>DECEMBER!S36</f>
        <v>0</v>
      </c>
      <c r="D37" s="214">
        <f>DECEMBER!T36</f>
        <v>0</v>
      </c>
      <c r="E37" s="169">
        <f>DECEMBER!U36</f>
        <v>0</v>
      </c>
      <c r="F37" s="137">
        <f>DECEMBER!V36</f>
        <v>0</v>
      </c>
      <c r="G37" s="137">
        <f>DECEMBER!W36</f>
        <v>0</v>
      </c>
      <c r="H37" s="139">
        <f>DECEMBER!X36</f>
        <v>0</v>
      </c>
      <c r="I37" s="219">
        <f>DECEMBER!Y36</f>
        <v>0</v>
      </c>
      <c r="J37" s="225" t="b">
        <f>IF(LEFT(DECEMBER!L36,1)="V",DECEMBER!R36+DECEMBER!U36)</f>
        <v>0</v>
      </c>
      <c r="K37" s="239">
        <f>DECEMBER!Z36</f>
        <v>0</v>
      </c>
      <c r="L37" s="240">
        <f>DECEMBER!AB36</f>
        <v>0</v>
      </c>
    </row>
    <row r="38" spans="1:12" ht="12.75" customHeight="1" x14ac:dyDescent="0.2">
      <c r="A38" s="717"/>
      <c r="B38" s="120">
        <f>DECEMBER!R37</f>
        <v>0</v>
      </c>
      <c r="C38" s="124">
        <f>DECEMBER!S37</f>
        <v>0</v>
      </c>
      <c r="D38" s="211">
        <f>DECEMBER!T37</f>
        <v>0</v>
      </c>
      <c r="E38" s="160">
        <f>DECEMBER!U37</f>
        <v>0</v>
      </c>
      <c r="F38" s="123">
        <f>DECEMBER!V37</f>
        <v>0</v>
      </c>
      <c r="G38" s="123">
        <f>DECEMBER!W37</f>
        <v>0</v>
      </c>
      <c r="H38" s="125">
        <f>DECEMBER!X37</f>
        <v>0</v>
      </c>
      <c r="I38" s="216">
        <f>DECEMBER!Y37</f>
        <v>0</v>
      </c>
      <c r="J38" s="222" t="b">
        <f>IF(LEFT(DECEMBER!L37,1)="V",DECEMBER!R37+DECEMBER!U37)</f>
        <v>0</v>
      </c>
      <c r="K38" s="241">
        <f>DECEMBER!Z37</f>
        <v>0</v>
      </c>
      <c r="L38" s="242">
        <f>DECEMBER!AB37</f>
        <v>0</v>
      </c>
    </row>
    <row r="39" spans="1:12" ht="12.75" customHeight="1" x14ac:dyDescent="0.2">
      <c r="A39" s="717"/>
      <c r="B39" s="120">
        <f>DECEMBER!R38</f>
        <v>0</v>
      </c>
      <c r="C39" s="124">
        <f>DECEMBER!S38</f>
        <v>0</v>
      </c>
      <c r="D39" s="211">
        <f>DECEMBER!T38</f>
        <v>0</v>
      </c>
      <c r="E39" s="160">
        <f>DECEMBER!U38</f>
        <v>0</v>
      </c>
      <c r="F39" s="123">
        <f>DECEMBER!V38</f>
        <v>0</v>
      </c>
      <c r="G39" s="123">
        <f>DECEMBER!W38</f>
        <v>0</v>
      </c>
      <c r="H39" s="125">
        <f>DECEMBER!X38</f>
        <v>0</v>
      </c>
      <c r="I39" s="216">
        <f>DECEMBER!Y38</f>
        <v>0</v>
      </c>
      <c r="J39" s="222" t="b">
        <f>IF(LEFT(DECEMBER!L38,1)="V",DECEMBER!R38+DECEMBER!U38)</f>
        <v>0</v>
      </c>
      <c r="K39" s="241">
        <f>DECEMBER!Z38</f>
        <v>0</v>
      </c>
      <c r="L39" s="242">
        <f>DECEMBER!AB38</f>
        <v>0</v>
      </c>
    </row>
    <row r="40" spans="1:12" ht="12.75" customHeight="1" x14ac:dyDescent="0.2">
      <c r="A40" s="717"/>
      <c r="B40" s="120">
        <f>DECEMBER!R39</f>
        <v>0</v>
      </c>
      <c r="C40" s="124">
        <f>DECEMBER!S39</f>
        <v>0</v>
      </c>
      <c r="D40" s="211">
        <f>DECEMBER!T39</f>
        <v>0</v>
      </c>
      <c r="E40" s="160">
        <f>DECEMBER!U39</f>
        <v>0</v>
      </c>
      <c r="F40" s="123">
        <f>DECEMBER!V39</f>
        <v>0</v>
      </c>
      <c r="G40" s="123">
        <f>DECEMBER!W39</f>
        <v>0</v>
      </c>
      <c r="H40" s="125">
        <f>DECEMBER!X39</f>
        <v>0</v>
      </c>
      <c r="I40" s="216">
        <f>DECEMBER!Y39</f>
        <v>0</v>
      </c>
      <c r="J40" s="222" t="b">
        <f>IF(LEFT(DECEMBER!L39,1)="V",DECEMBER!R39+DECEMBER!U39)</f>
        <v>0</v>
      </c>
      <c r="K40" s="241">
        <f>DECEMBER!Z39</f>
        <v>0</v>
      </c>
      <c r="L40" s="242">
        <f>DECEMBER!AB39</f>
        <v>0</v>
      </c>
    </row>
    <row r="41" spans="1:12" ht="13.5" customHeight="1" thickBot="1" x14ac:dyDescent="0.25">
      <c r="A41" s="718"/>
      <c r="B41" s="141">
        <f>DECEMBER!R40</f>
        <v>0</v>
      </c>
      <c r="C41" s="145">
        <f>DECEMBER!S40</f>
        <v>0</v>
      </c>
      <c r="D41" s="212">
        <f>DECEMBER!T40</f>
        <v>0</v>
      </c>
      <c r="E41" s="168">
        <f>DECEMBER!U40</f>
        <v>0</v>
      </c>
      <c r="F41" s="144">
        <f>DECEMBER!V40</f>
        <v>0</v>
      </c>
      <c r="G41" s="144">
        <f>DECEMBER!W40</f>
        <v>0</v>
      </c>
      <c r="H41" s="146">
        <f>DECEMBER!X40</f>
        <v>0</v>
      </c>
      <c r="I41" s="217">
        <f>DECEMBER!Y40</f>
        <v>0</v>
      </c>
      <c r="J41" s="223" t="b">
        <f>IF(LEFT(DECEMBER!L40,1)="V",DECEMBER!R40+DECEMBER!U40)</f>
        <v>0</v>
      </c>
      <c r="K41" s="243">
        <f>DECEMBER!Z40</f>
        <v>0</v>
      </c>
      <c r="L41" s="244">
        <f>DECEMBER!AB40</f>
        <v>0</v>
      </c>
    </row>
    <row r="42" spans="1:12" ht="12.75" customHeight="1" x14ac:dyDescent="0.2">
      <c r="A42" s="716">
        <f>DECEMBER!B41</f>
        <v>43076</v>
      </c>
      <c r="B42" s="113">
        <f>DECEMBER!R41</f>
        <v>0</v>
      </c>
      <c r="C42" s="117">
        <f>DECEMBER!S41</f>
        <v>0</v>
      </c>
      <c r="D42" s="210">
        <f>DECEMBER!T41</f>
        <v>0</v>
      </c>
      <c r="E42" s="159">
        <f>DECEMBER!U41</f>
        <v>0</v>
      </c>
      <c r="F42" s="116">
        <f>DECEMBER!V41</f>
        <v>0</v>
      </c>
      <c r="G42" s="116">
        <f>DECEMBER!W41</f>
        <v>0</v>
      </c>
      <c r="H42" s="118">
        <f>DECEMBER!X41</f>
        <v>0</v>
      </c>
      <c r="I42" s="215">
        <f>DECEMBER!Y41</f>
        <v>0</v>
      </c>
      <c r="J42" s="221" t="b">
        <f>IF(LEFT(DECEMBER!L41,1)="V",DECEMBER!R41+DECEMBER!U41)</f>
        <v>0</v>
      </c>
      <c r="K42" s="239">
        <f>DECEMBER!Z41</f>
        <v>0</v>
      </c>
      <c r="L42" s="240">
        <f>DECEMBER!AB41</f>
        <v>0</v>
      </c>
    </row>
    <row r="43" spans="1:12" ht="12.75" customHeight="1" x14ac:dyDescent="0.2">
      <c r="A43" s="717"/>
      <c r="B43" s="120">
        <f>DECEMBER!R42</f>
        <v>0</v>
      </c>
      <c r="C43" s="124">
        <f>DECEMBER!S42</f>
        <v>0</v>
      </c>
      <c r="D43" s="211">
        <f>DECEMBER!T42</f>
        <v>0</v>
      </c>
      <c r="E43" s="160">
        <f>DECEMBER!U42</f>
        <v>0</v>
      </c>
      <c r="F43" s="123">
        <f>DECEMBER!V42</f>
        <v>0</v>
      </c>
      <c r="G43" s="123">
        <f>DECEMBER!W42</f>
        <v>0</v>
      </c>
      <c r="H43" s="125">
        <f>DECEMBER!X42</f>
        <v>0</v>
      </c>
      <c r="I43" s="216">
        <f>DECEMBER!Y42</f>
        <v>0</v>
      </c>
      <c r="J43" s="222" t="b">
        <f>IF(LEFT(DECEMBER!L42,1)="V",DECEMBER!R42+DECEMBER!U42)</f>
        <v>0</v>
      </c>
      <c r="K43" s="241">
        <f>DECEMBER!Z42</f>
        <v>0</v>
      </c>
      <c r="L43" s="242">
        <f>DECEMBER!AB42</f>
        <v>0</v>
      </c>
    </row>
    <row r="44" spans="1:12" ht="12.75" customHeight="1" x14ac:dyDescent="0.2">
      <c r="A44" s="717"/>
      <c r="B44" s="120">
        <f>DECEMBER!R43</f>
        <v>0</v>
      </c>
      <c r="C44" s="124">
        <f>DECEMBER!S43</f>
        <v>0</v>
      </c>
      <c r="D44" s="211">
        <f>DECEMBER!T43</f>
        <v>0</v>
      </c>
      <c r="E44" s="160">
        <f>DECEMBER!U43</f>
        <v>0</v>
      </c>
      <c r="F44" s="123">
        <f>DECEMBER!V43</f>
        <v>0</v>
      </c>
      <c r="G44" s="123">
        <f>DECEMBER!W43</f>
        <v>0</v>
      </c>
      <c r="H44" s="125">
        <f>DECEMBER!X43</f>
        <v>0</v>
      </c>
      <c r="I44" s="216">
        <f>DECEMBER!Y43</f>
        <v>0</v>
      </c>
      <c r="J44" s="222" t="b">
        <f>IF(LEFT(DECEMBER!L43,1)="V",DECEMBER!R43+DECEMBER!U43)</f>
        <v>0</v>
      </c>
      <c r="K44" s="241">
        <f>DECEMBER!Z43</f>
        <v>0</v>
      </c>
      <c r="L44" s="242">
        <f>DECEMBER!AB43</f>
        <v>0</v>
      </c>
    </row>
    <row r="45" spans="1:12" ht="12.75" customHeight="1" x14ac:dyDescent="0.2">
      <c r="A45" s="717"/>
      <c r="B45" s="120">
        <f>DECEMBER!R44</f>
        <v>0</v>
      </c>
      <c r="C45" s="124">
        <f>DECEMBER!S44</f>
        <v>0</v>
      </c>
      <c r="D45" s="211">
        <f>DECEMBER!T44</f>
        <v>0</v>
      </c>
      <c r="E45" s="160">
        <f>DECEMBER!U44</f>
        <v>0</v>
      </c>
      <c r="F45" s="123">
        <f>DECEMBER!V44</f>
        <v>0</v>
      </c>
      <c r="G45" s="123">
        <f>DECEMBER!W44</f>
        <v>0</v>
      </c>
      <c r="H45" s="125">
        <f>DECEMBER!X44</f>
        <v>0</v>
      </c>
      <c r="I45" s="216">
        <f>DECEMBER!Y44</f>
        <v>0</v>
      </c>
      <c r="J45" s="222" t="b">
        <f>IF(LEFT(DECEMBER!L44,1)="V",DECEMBER!R44+DECEMBER!U44)</f>
        <v>0</v>
      </c>
      <c r="K45" s="241">
        <f>DECEMBER!Z44</f>
        <v>0</v>
      </c>
      <c r="L45" s="242">
        <f>DECEMBER!AB44</f>
        <v>0</v>
      </c>
    </row>
    <row r="46" spans="1:12" ht="13.5" customHeight="1" thickBot="1" x14ac:dyDescent="0.25">
      <c r="A46" s="718"/>
      <c r="B46" s="127">
        <f>DECEMBER!R45</f>
        <v>0</v>
      </c>
      <c r="C46" s="131">
        <f>DECEMBER!S45</f>
        <v>0</v>
      </c>
      <c r="D46" s="213">
        <f>DECEMBER!T45</f>
        <v>0</v>
      </c>
      <c r="E46" s="161">
        <f>DECEMBER!U45</f>
        <v>0</v>
      </c>
      <c r="F46" s="130">
        <f>DECEMBER!V45</f>
        <v>0</v>
      </c>
      <c r="G46" s="130">
        <f>DECEMBER!W45</f>
        <v>0</v>
      </c>
      <c r="H46" s="132">
        <f>DECEMBER!X45</f>
        <v>0</v>
      </c>
      <c r="I46" s="218">
        <f>DECEMBER!Y45</f>
        <v>0</v>
      </c>
      <c r="J46" s="224" t="b">
        <f>IF(LEFT(DECEMBER!L45,1)="V",DECEMBER!R45+DECEMBER!U45)</f>
        <v>0</v>
      </c>
      <c r="K46" s="243">
        <f>DECEMBER!Z45</f>
        <v>0</v>
      </c>
      <c r="L46" s="244">
        <f>DECEMBER!AB45</f>
        <v>0</v>
      </c>
    </row>
    <row r="47" spans="1:12" ht="12.75" customHeight="1" x14ac:dyDescent="0.2">
      <c r="A47" s="716">
        <f>DECEMBER!B46</f>
        <v>43077</v>
      </c>
      <c r="B47" s="113">
        <f>DECEMBER!R46</f>
        <v>0</v>
      </c>
      <c r="C47" s="117">
        <f>DECEMBER!S46</f>
        <v>0</v>
      </c>
      <c r="D47" s="210">
        <f>DECEMBER!T46</f>
        <v>0</v>
      </c>
      <c r="E47" s="159">
        <f>DECEMBER!U46</f>
        <v>0</v>
      </c>
      <c r="F47" s="116">
        <f>DECEMBER!V46</f>
        <v>0</v>
      </c>
      <c r="G47" s="116">
        <f>DECEMBER!W46</f>
        <v>0</v>
      </c>
      <c r="H47" s="118">
        <f>DECEMBER!X46</f>
        <v>0</v>
      </c>
      <c r="I47" s="215">
        <f>DECEMBER!Y46</f>
        <v>0</v>
      </c>
      <c r="J47" s="221" t="b">
        <f>IF(LEFT(DECEMBER!L46,1)="V",DECEMBER!R46+DECEMBER!U46)</f>
        <v>0</v>
      </c>
      <c r="K47" s="239">
        <f>DECEMBER!Z46</f>
        <v>0</v>
      </c>
      <c r="L47" s="240">
        <f>DECEMBER!AB46</f>
        <v>0</v>
      </c>
    </row>
    <row r="48" spans="1:12" ht="12.75" customHeight="1" x14ac:dyDescent="0.2">
      <c r="A48" s="717"/>
      <c r="B48" s="120">
        <f>DECEMBER!R47</f>
        <v>0</v>
      </c>
      <c r="C48" s="124">
        <f>DECEMBER!S47</f>
        <v>0</v>
      </c>
      <c r="D48" s="211">
        <f>DECEMBER!T47</f>
        <v>0</v>
      </c>
      <c r="E48" s="160">
        <f>DECEMBER!U47</f>
        <v>0</v>
      </c>
      <c r="F48" s="123">
        <f>DECEMBER!V47</f>
        <v>0</v>
      </c>
      <c r="G48" s="123">
        <f>DECEMBER!W47</f>
        <v>0</v>
      </c>
      <c r="H48" s="125">
        <f>DECEMBER!X47</f>
        <v>0</v>
      </c>
      <c r="I48" s="216">
        <f>DECEMBER!Y47</f>
        <v>0</v>
      </c>
      <c r="J48" s="222" t="b">
        <f>IF(LEFT(DECEMBER!L47,1)="V",DECEMBER!R47+DECEMBER!U47)</f>
        <v>0</v>
      </c>
      <c r="K48" s="241">
        <f>DECEMBER!Z47</f>
        <v>0</v>
      </c>
      <c r="L48" s="242">
        <f>DECEMBER!AB47</f>
        <v>0</v>
      </c>
    </row>
    <row r="49" spans="1:12" ht="12.75" customHeight="1" x14ac:dyDescent="0.2">
      <c r="A49" s="717"/>
      <c r="B49" s="120">
        <f>DECEMBER!R48</f>
        <v>0</v>
      </c>
      <c r="C49" s="124">
        <f>DECEMBER!S48</f>
        <v>0</v>
      </c>
      <c r="D49" s="211">
        <f>DECEMBER!T48</f>
        <v>0</v>
      </c>
      <c r="E49" s="160">
        <f>DECEMBER!U48</f>
        <v>0</v>
      </c>
      <c r="F49" s="123">
        <f>DECEMBER!V48</f>
        <v>0</v>
      </c>
      <c r="G49" s="123">
        <f>DECEMBER!W48</f>
        <v>0</v>
      </c>
      <c r="H49" s="125">
        <f>DECEMBER!X48</f>
        <v>0</v>
      </c>
      <c r="I49" s="216">
        <f>DECEMBER!Y48</f>
        <v>0</v>
      </c>
      <c r="J49" s="222" t="b">
        <f>IF(LEFT(DECEMBER!L48,1)="V",DECEMBER!R48+DECEMBER!U48)</f>
        <v>0</v>
      </c>
      <c r="K49" s="241">
        <f>DECEMBER!Z48</f>
        <v>0</v>
      </c>
      <c r="L49" s="242">
        <f>DECEMBER!AB48</f>
        <v>0</v>
      </c>
    </row>
    <row r="50" spans="1:12" ht="12.75" customHeight="1" x14ac:dyDescent="0.2">
      <c r="A50" s="717"/>
      <c r="B50" s="120">
        <f>DECEMBER!R49</f>
        <v>0</v>
      </c>
      <c r="C50" s="124">
        <f>DECEMBER!S49</f>
        <v>0</v>
      </c>
      <c r="D50" s="211">
        <f>DECEMBER!T49</f>
        <v>0</v>
      </c>
      <c r="E50" s="160">
        <f>DECEMBER!U49</f>
        <v>0</v>
      </c>
      <c r="F50" s="123">
        <f>DECEMBER!V49</f>
        <v>0</v>
      </c>
      <c r="G50" s="123">
        <f>DECEMBER!W49</f>
        <v>0</v>
      </c>
      <c r="H50" s="125">
        <f>DECEMBER!X49</f>
        <v>0</v>
      </c>
      <c r="I50" s="216">
        <f>DECEMBER!Y49</f>
        <v>0</v>
      </c>
      <c r="J50" s="222" t="b">
        <f>IF(LEFT(DECEMBER!L49,1)="V",DECEMBER!R49+DECEMBER!U49)</f>
        <v>0</v>
      </c>
      <c r="K50" s="241">
        <f>DECEMBER!Z49</f>
        <v>0</v>
      </c>
      <c r="L50" s="242">
        <f>DECEMBER!AB49</f>
        <v>0</v>
      </c>
    </row>
    <row r="51" spans="1:12" ht="13.5" customHeight="1" thickBot="1" x14ac:dyDescent="0.25">
      <c r="A51" s="718"/>
      <c r="B51" s="127">
        <f>DECEMBER!R50</f>
        <v>0</v>
      </c>
      <c r="C51" s="131">
        <f>DECEMBER!S50</f>
        <v>0</v>
      </c>
      <c r="D51" s="213">
        <f>DECEMBER!T50</f>
        <v>0</v>
      </c>
      <c r="E51" s="161">
        <f>DECEMBER!U50</f>
        <v>0</v>
      </c>
      <c r="F51" s="130">
        <f>DECEMBER!V50</f>
        <v>0</v>
      </c>
      <c r="G51" s="130">
        <f>DECEMBER!W50</f>
        <v>0</v>
      </c>
      <c r="H51" s="132">
        <f>DECEMBER!X50</f>
        <v>0</v>
      </c>
      <c r="I51" s="218">
        <f>DECEMBER!Y50</f>
        <v>0</v>
      </c>
      <c r="J51" s="224" t="b">
        <f>IF(LEFT(DECEMBER!L50,1)="V",DECEMBER!R50+DECEMBER!U50)</f>
        <v>0</v>
      </c>
      <c r="K51" s="243">
        <f>DECEMBER!Z50</f>
        <v>0</v>
      </c>
      <c r="L51" s="244">
        <f>DECEMBER!AB50</f>
        <v>0</v>
      </c>
    </row>
    <row r="52" spans="1:12" ht="12.75" customHeight="1" x14ac:dyDescent="0.2">
      <c r="A52" s="716">
        <f>DECEMBER!B51</f>
        <v>43078</v>
      </c>
      <c r="B52" s="113">
        <f>DECEMBER!R51</f>
        <v>0</v>
      </c>
      <c r="C52" s="117">
        <f>DECEMBER!S51</f>
        <v>0</v>
      </c>
      <c r="D52" s="210">
        <f>DECEMBER!T51</f>
        <v>0</v>
      </c>
      <c r="E52" s="159">
        <f>DECEMBER!U51</f>
        <v>0</v>
      </c>
      <c r="F52" s="116">
        <f>DECEMBER!V51</f>
        <v>0</v>
      </c>
      <c r="G52" s="116">
        <f>DECEMBER!W51</f>
        <v>0</v>
      </c>
      <c r="H52" s="118">
        <f>DECEMBER!X51</f>
        <v>0</v>
      </c>
      <c r="I52" s="215">
        <f>DECEMBER!Y51</f>
        <v>0</v>
      </c>
      <c r="J52" s="221" t="b">
        <f>IF(LEFT(DECEMBER!L51,1)="V",DECEMBER!R51+DECEMBER!U51)</f>
        <v>0</v>
      </c>
      <c r="K52" s="247">
        <f>DECEMBER!Z51</f>
        <v>0</v>
      </c>
      <c r="L52" s="248">
        <f>DECEMBER!AB51</f>
        <v>0</v>
      </c>
    </row>
    <row r="53" spans="1:12" ht="12.75" customHeight="1" x14ac:dyDescent="0.2">
      <c r="A53" s="717"/>
      <c r="B53" s="120">
        <f>DECEMBER!R52</f>
        <v>0</v>
      </c>
      <c r="C53" s="124">
        <f>DECEMBER!S52</f>
        <v>0</v>
      </c>
      <c r="D53" s="211">
        <f>DECEMBER!T52</f>
        <v>0</v>
      </c>
      <c r="E53" s="160">
        <f>DECEMBER!U52</f>
        <v>0</v>
      </c>
      <c r="F53" s="123">
        <f>DECEMBER!V52</f>
        <v>0</v>
      </c>
      <c r="G53" s="123">
        <f>DECEMBER!W52</f>
        <v>0</v>
      </c>
      <c r="H53" s="125">
        <f>DECEMBER!X52</f>
        <v>0</v>
      </c>
      <c r="I53" s="216">
        <f>DECEMBER!Y52</f>
        <v>0</v>
      </c>
      <c r="J53" s="222" t="b">
        <f>IF(LEFT(DECEMBER!L52,1)="V",DECEMBER!R52+DECEMBER!U52)</f>
        <v>0</v>
      </c>
      <c r="K53" s="241">
        <f>DECEMBER!Z52</f>
        <v>0</v>
      </c>
      <c r="L53" s="242">
        <f>DECEMBER!AB52</f>
        <v>0</v>
      </c>
    </row>
    <row r="54" spans="1:12" ht="12.75" customHeight="1" x14ac:dyDescent="0.2">
      <c r="A54" s="717"/>
      <c r="B54" s="120">
        <f>DECEMBER!R53</f>
        <v>0</v>
      </c>
      <c r="C54" s="124">
        <f>DECEMBER!S53</f>
        <v>0</v>
      </c>
      <c r="D54" s="211">
        <f>DECEMBER!T53</f>
        <v>0</v>
      </c>
      <c r="E54" s="160">
        <f>DECEMBER!U53</f>
        <v>0</v>
      </c>
      <c r="F54" s="123">
        <f>DECEMBER!V53</f>
        <v>0</v>
      </c>
      <c r="G54" s="123">
        <f>DECEMBER!W53</f>
        <v>0</v>
      </c>
      <c r="H54" s="125">
        <f>DECEMBER!X53</f>
        <v>0</v>
      </c>
      <c r="I54" s="216">
        <f>DECEMBER!Y53</f>
        <v>0</v>
      </c>
      <c r="J54" s="222" t="b">
        <f>IF(LEFT(DECEMBER!L53,1)="V",DECEMBER!R53+DECEMBER!U53)</f>
        <v>0</v>
      </c>
      <c r="K54" s="241">
        <f>DECEMBER!Z53</f>
        <v>0</v>
      </c>
      <c r="L54" s="242">
        <f>DECEMBER!AB53</f>
        <v>0</v>
      </c>
    </row>
    <row r="55" spans="1:12" ht="12.75" customHeight="1" x14ac:dyDescent="0.2">
      <c r="A55" s="717"/>
      <c r="B55" s="120">
        <f>DECEMBER!R54</f>
        <v>0</v>
      </c>
      <c r="C55" s="124">
        <f>DECEMBER!S54</f>
        <v>0</v>
      </c>
      <c r="D55" s="211">
        <f>DECEMBER!T54</f>
        <v>0</v>
      </c>
      <c r="E55" s="160">
        <f>DECEMBER!U54</f>
        <v>0</v>
      </c>
      <c r="F55" s="123">
        <f>DECEMBER!V54</f>
        <v>0</v>
      </c>
      <c r="G55" s="123">
        <f>DECEMBER!W54</f>
        <v>0</v>
      </c>
      <c r="H55" s="125">
        <f>DECEMBER!X54</f>
        <v>0</v>
      </c>
      <c r="I55" s="216">
        <f>DECEMBER!Y54</f>
        <v>0</v>
      </c>
      <c r="J55" s="222" t="b">
        <f>IF(LEFT(DECEMBER!L54,1)="V",DECEMBER!R54+DECEMBER!U54)</f>
        <v>0</v>
      </c>
      <c r="K55" s="241">
        <f>DECEMBER!Z54</f>
        <v>0</v>
      </c>
      <c r="L55" s="242">
        <f>DECEMBER!AB54</f>
        <v>0</v>
      </c>
    </row>
    <row r="56" spans="1:12" ht="13.5" customHeight="1" thickBot="1" x14ac:dyDescent="0.25">
      <c r="A56" s="718"/>
      <c r="B56" s="127">
        <f>DECEMBER!R55</f>
        <v>0</v>
      </c>
      <c r="C56" s="131">
        <f>DECEMBER!S55</f>
        <v>0</v>
      </c>
      <c r="D56" s="213">
        <f>DECEMBER!T55</f>
        <v>0</v>
      </c>
      <c r="E56" s="161">
        <f>DECEMBER!U55</f>
        <v>0</v>
      </c>
      <c r="F56" s="130">
        <f>DECEMBER!V55</f>
        <v>0</v>
      </c>
      <c r="G56" s="130">
        <f>DECEMBER!W55</f>
        <v>0</v>
      </c>
      <c r="H56" s="132">
        <f>DECEMBER!X55</f>
        <v>0</v>
      </c>
      <c r="I56" s="218">
        <f>DECEMBER!Y55</f>
        <v>0</v>
      </c>
      <c r="J56" s="224" t="b">
        <f>IF(LEFT(DECEMBER!L55,1)="V",DECEMBER!R55+DECEMBER!U55)</f>
        <v>0</v>
      </c>
      <c r="K56" s="245">
        <f>DECEMBER!Z55</f>
        <v>0</v>
      </c>
      <c r="L56" s="246">
        <f>DECEMBER!AB55</f>
        <v>0</v>
      </c>
    </row>
    <row r="57" spans="1:12" ht="12.75" customHeight="1" x14ac:dyDescent="0.2">
      <c r="A57" s="716">
        <f>DECEMBER!B56</f>
        <v>43079</v>
      </c>
      <c r="B57" s="134">
        <f>DECEMBER!R56</f>
        <v>0</v>
      </c>
      <c r="C57" s="138">
        <f>DECEMBER!S56</f>
        <v>0</v>
      </c>
      <c r="D57" s="214">
        <f>DECEMBER!T56</f>
        <v>0</v>
      </c>
      <c r="E57" s="169">
        <f>DECEMBER!U56</f>
        <v>0</v>
      </c>
      <c r="F57" s="137">
        <f>DECEMBER!V56</f>
        <v>0</v>
      </c>
      <c r="G57" s="137">
        <f>DECEMBER!W56</f>
        <v>0</v>
      </c>
      <c r="H57" s="139">
        <f>DECEMBER!X56</f>
        <v>0</v>
      </c>
      <c r="I57" s="219">
        <f>DECEMBER!Y56</f>
        <v>0</v>
      </c>
      <c r="J57" s="225" t="b">
        <f>IF(LEFT(DECEMBER!L56,1)="V",DECEMBER!R56+DECEMBER!U56)</f>
        <v>0</v>
      </c>
      <c r="K57" s="239">
        <f>DECEMBER!Z56</f>
        <v>0</v>
      </c>
      <c r="L57" s="240">
        <f>DECEMBER!AB56</f>
        <v>0</v>
      </c>
    </row>
    <row r="58" spans="1:12" ht="12.75" customHeight="1" x14ac:dyDescent="0.2">
      <c r="A58" s="717"/>
      <c r="B58" s="120">
        <f>DECEMBER!R57</f>
        <v>0</v>
      </c>
      <c r="C58" s="124">
        <f>DECEMBER!S57</f>
        <v>0</v>
      </c>
      <c r="D58" s="211">
        <f>DECEMBER!T57</f>
        <v>0</v>
      </c>
      <c r="E58" s="160">
        <f>DECEMBER!U57</f>
        <v>0</v>
      </c>
      <c r="F58" s="123">
        <f>DECEMBER!V57</f>
        <v>0</v>
      </c>
      <c r="G58" s="123">
        <f>DECEMBER!W57</f>
        <v>0</v>
      </c>
      <c r="H58" s="125">
        <f>DECEMBER!X57</f>
        <v>0</v>
      </c>
      <c r="I58" s="216">
        <f>DECEMBER!Y57</f>
        <v>0</v>
      </c>
      <c r="J58" s="222" t="b">
        <f>IF(LEFT(DECEMBER!L57,1)="V",DECEMBER!R57+DECEMBER!U57)</f>
        <v>0</v>
      </c>
      <c r="K58" s="241">
        <f>DECEMBER!Z57</f>
        <v>0</v>
      </c>
      <c r="L58" s="242">
        <f>DECEMBER!AB57</f>
        <v>0</v>
      </c>
    </row>
    <row r="59" spans="1:12" ht="12.75" customHeight="1" x14ac:dyDescent="0.2">
      <c r="A59" s="717"/>
      <c r="B59" s="120">
        <f>DECEMBER!R58</f>
        <v>0</v>
      </c>
      <c r="C59" s="124">
        <f>DECEMBER!S58</f>
        <v>0</v>
      </c>
      <c r="D59" s="211">
        <f>DECEMBER!T58</f>
        <v>0</v>
      </c>
      <c r="E59" s="160">
        <f>DECEMBER!U58</f>
        <v>0</v>
      </c>
      <c r="F59" s="123">
        <f>DECEMBER!V58</f>
        <v>0</v>
      </c>
      <c r="G59" s="123">
        <f>DECEMBER!W58</f>
        <v>0</v>
      </c>
      <c r="H59" s="125">
        <f>DECEMBER!X58</f>
        <v>0</v>
      </c>
      <c r="I59" s="216">
        <f>DECEMBER!Y58</f>
        <v>0</v>
      </c>
      <c r="J59" s="222" t="b">
        <f>IF(LEFT(DECEMBER!L58,1)="V",DECEMBER!R58+DECEMBER!U58)</f>
        <v>0</v>
      </c>
      <c r="K59" s="241">
        <f>DECEMBER!Z58</f>
        <v>0</v>
      </c>
      <c r="L59" s="242">
        <f>DECEMBER!AB58</f>
        <v>0</v>
      </c>
    </row>
    <row r="60" spans="1:12" ht="12.75" customHeight="1" x14ac:dyDescent="0.2">
      <c r="A60" s="717"/>
      <c r="B60" s="120">
        <f>DECEMBER!R59</f>
        <v>0</v>
      </c>
      <c r="C60" s="124">
        <f>DECEMBER!S59</f>
        <v>0</v>
      </c>
      <c r="D60" s="211">
        <f>DECEMBER!T59</f>
        <v>0</v>
      </c>
      <c r="E60" s="160">
        <f>DECEMBER!U59</f>
        <v>0</v>
      </c>
      <c r="F60" s="123">
        <f>DECEMBER!V59</f>
        <v>0</v>
      </c>
      <c r="G60" s="123">
        <f>DECEMBER!W59</f>
        <v>0</v>
      </c>
      <c r="H60" s="125">
        <f>DECEMBER!X59</f>
        <v>0</v>
      </c>
      <c r="I60" s="216">
        <f>DECEMBER!Y59</f>
        <v>0</v>
      </c>
      <c r="J60" s="222" t="b">
        <f>IF(LEFT(DECEMBER!L59,1)="V",DECEMBER!R59+DECEMBER!U59)</f>
        <v>0</v>
      </c>
      <c r="K60" s="241">
        <f>DECEMBER!Z59</f>
        <v>0</v>
      </c>
      <c r="L60" s="242">
        <f>DECEMBER!AB59</f>
        <v>0</v>
      </c>
    </row>
    <row r="61" spans="1:12" ht="13.5" customHeight="1" thickBot="1" x14ac:dyDescent="0.25">
      <c r="A61" s="718"/>
      <c r="B61" s="141">
        <f>DECEMBER!R60</f>
        <v>0</v>
      </c>
      <c r="C61" s="145">
        <f>DECEMBER!S60</f>
        <v>0</v>
      </c>
      <c r="D61" s="212">
        <f>DECEMBER!T60</f>
        <v>0</v>
      </c>
      <c r="E61" s="168">
        <f>DECEMBER!U60</f>
        <v>0</v>
      </c>
      <c r="F61" s="144">
        <f>DECEMBER!V60</f>
        <v>0</v>
      </c>
      <c r="G61" s="144">
        <f>DECEMBER!W60</f>
        <v>0</v>
      </c>
      <c r="H61" s="146">
        <f>DECEMBER!X60</f>
        <v>0</v>
      </c>
      <c r="I61" s="217">
        <f>DECEMBER!Y60</f>
        <v>0</v>
      </c>
      <c r="J61" s="223" t="b">
        <f>IF(LEFT(DECEMBER!L60,1)="V",DECEMBER!R60+DECEMBER!U60)</f>
        <v>0</v>
      </c>
      <c r="K61" s="243">
        <f>DECEMBER!Z60</f>
        <v>0</v>
      </c>
      <c r="L61" s="244">
        <f>DECEMBER!AB60</f>
        <v>0</v>
      </c>
    </row>
    <row r="62" spans="1:12" ht="12.75" customHeight="1" x14ac:dyDescent="0.2">
      <c r="A62" s="716">
        <f>DECEMBER!B61</f>
        <v>43080</v>
      </c>
      <c r="B62" s="113">
        <f>DECEMBER!R61</f>
        <v>0</v>
      </c>
      <c r="C62" s="117">
        <f>DECEMBER!S61</f>
        <v>0</v>
      </c>
      <c r="D62" s="210">
        <f>DECEMBER!T61</f>
        <v>0</v>
      </c>
      <c r="E62" s="159">
        <f>DECEMBER!U61</f>
        <v>0</v>
      </c>
      <c r="F62" s="116">
        <f>DECEMBER!V61</f>
        <v>0</v>
      </c>
      <c r="G62" s="116">
        <f>DECEMBER!W61</f>
        <v>0</v>
      </c>
      <c r="H62" s="118">
        <f>DECEMBER!X61</f>
        <v>0</v>
      </c>
      <c r="I62" s="215">
        <f>DECEMBER!Y61</f>
        <v>0</v>
      </c>
      <c r="J62" s="221" t="b">
        <f>IF(LEFT(DECEMBER!L61,1)="V",DECEMBER!R61+DECEMBER!U61)</f>
        <v>0</v>
      </c>
      <c r="K62" s="247">
        <f>DECEMBER!Z61</f>
        <v>0</v>
      </c>
      <c r="L62" s="248">
        <f>DECEMBER!AB61</f>
        <v>0</v>
      </c>
    </row>
    <row r="63" spans="1:12" ht="12.75" customHeight="1" x14ac:dyDescent="0.2">
      <c r="A63" s="717"/>
      <c r="B63" s="120">
        <f>DECEMBER!R62</f>
        <v>0</v>
      </c>
      <c r="C63" s="124">
        <f>DECEMBER!S62</f>
        <v>0</v>
      </c>
      <c r="D63" s="211">
        <f>DECEMBER!T62</f>
        <v>0</v>
      </c>
      <c r="E63" s="160">
        <f>DECEMBER!U62</f>
        <v>0</v>
      </c>
      <c r="F63" s="123">
        <f>DECEMBER!V62</f>
        <v>0</v>
      </c>
      <c r="G63" s="123">
        <f>DECEMBER!W62</f>
        <v>0</v>
      </c>
      <c r="H63" s="125">
        <f>DECEMBER!X62</f>
        <v>0</v>
      </c>
      <c r="I63" s="216">
        <f>DECEMBER!Y62</f>
        <v>0</v>
      </c>
      <c r="J63" s="222" t="b">
        <f>IF(LEFT(DECEMBER!L62,1)="V",DECEMBER!R62+DECEMBER!U62)</f>
        <v>0</v>
      </c>
      <c r="K63" s="241">
        <f>DECEMBER!Z62</f>
        <v>0</v>
      </c>
      <c r="L63" s="242">
        <f>DECEMBER!AB62</f>
        <v>0</v>
      </c>
    </row>
    <row r="64" spans="1:12" ht="12.75" customHeight="1" x14ac:dyDescent="0.2">
      <c r="A64" s="717"/>
      <c r="B64" s="120">
        <f>DECEMBER!R63</f>
        <v>0</v>
      </c>
      <c r="C64" s="124">
        <f>DECEMBER!S63</f>
        <v>0</v>
      </c>
      <c r="D64" s="211">
        <f>DECEMBER!T63</f>
        <v>0</v>
      </c>
      <c r="E64" s="160">
        <f>DECEMBER!U63</f>
        <v>0</v>
      </c>
      <c r="F64" s="123">
        <f>DECEMBER!V63</f>
        <v>0</v>
      </c>
      <c r="G64" s="123">
        <f>DECEMBER!W63</f>
        <v>0</v>
      </c>
      <c r="H64" s="125">
        <f>DECEMBER!X63</f>
        <v>0</v>
      </c>
      <c r="I64" s="216">
        <f>DECEMBER!Y63</f>
        <v>0</v>
      </c>
      <c r="J64" s="222" t="b">
        <f>IF(LEFT(DECEMBER!L63,1)="V",DECEMBER!R63+DECEMBER!U63)</f>
        <v>0</v>
      </c>
      <c r="K64" s="241">
        <f>DECEMBER!Z63</f>
        <v>0</v>
      </c>
      <c r="L64" s="242">
        <f>DECEMBER!AB63</f>
        <v>0</v>
      </c>
    </row>
    <row r="65" spans="1:12" ht="12.75" customHeight="1" x14ac:dyDescent="0.2">
      <c r="A65" s="717"/>
      <c r="B65" s="120">
        <f>DECEMBER!R64</f>
        <v>0</v>
      </c>
      <c r="C65" s="124">
        <f>DECEMBER!S64</f>
        <v>0</v>
      </c>
      <c r="D65" s="211">
        <f>DECEMBER!T64</f>
        <v>0</v>
      </c>
      <c r="E65" s="160">
        <f>DECEMBER!U64</f>
        <v>0</v>
      </c>
      <c r="F65" s="123">
        <f>DECEMBER!V64</f>
        <v>0</v>
      </c>
      <c r="G65" s="123">
        <f>DECEMBER!W64</f>
        <v>0</v>
      </c>
      <c r="H65" s="125">
        <f>DECEMBER!X64</f>
        <v>0</v>
      </c>
      <c r="I65" s="216">
        <f>DECEMBER!Y64</f>
        <v>0</v>
      </c>
      <c r="J65" s="222" t="b">
        <f>IF(LEFT(DECEMBER!L64,1)="V",DECEMBER!R64+DECEMBER!U64)</f>
        <v>0</v>
      </c>
      <c r="K65" s="241">
        <f>DECEMBER!Z64</f>
        <v>0</v>
      </c>
      <c r="L65" s="242">
        <f>DECEMBER!AB64</f>
        <v>0</v>
      </c>
    </row>
    <row r="66" spans="1:12" ht="13.5" customHeight="1" thickBot="1" x14ac:dyDescent="0.25">
      <c r="A66" s="718"/>
      <c r="B66" s="127">
        <f>DECEMBER!R65</f>
        <v>0</v>
      </c>
      <c r="C66" s="131">
        <f>DECEMBER!S65</f>
        <v>0</v>
      </c>
      <c r="D66" s="213">
        <f>DECEMBER!T65</f>
        <v>0</v>
      </c>
      <c r="E66" s="161">
        <f>DECEMBER!U65</f>
        <v>0</v>
      </c>
      <c r="F66" s="130">
        <f>DECEMBER!V65</f>
        <v>0</v>
      </c>
      <c r="G66" s="130">
        <f>DECEMBER!W65</f>
        <v>0</v>
      </c>
      <c r="H66" s="132">
        <f>DECEMBER!X65</f>
        <v>0</v>
      </c>
      <c r="I66" s="218">
        <f>DECEMBER!Y65</f>
        <v>0</v>
      </c>
      <c r="J66" s="224" t="b">
        <f>IF(LEFT(DECEMBER!L65,1)="V",DECEMBER!R65+DECEMBER!U65)</f>
        <v>0</v>
      </c>
      <c r="K66" s="245">
        <f>DECEMBER!Z65</f>
        <v>0</v>
      </c>
      <c r="L66" s="246">
        <f>DECEMBER!AB65</f>
        <v>0</v>
      </c>
    </row>
    <row r="67" spans="1:12" ht="12.75" customHeight="1" x14ac:dyDescent="0.2">
      <c r="A67" s="716">
        <f>DECEMBER!B66</f>
        <v>43081</v>
      </c>
      <c r="B67" s="134">
        <f>DECEMBER!R66</f>
        <v>0</v>
      </c>
      <c r="C67" s="138">
        <f>DECEMBER!S66</f>
        <v>0</v>
      </c>
      <c r="D67" s="214">
        <f>DECEMBER!T66</f>
        <v>0</v>
      </c>
      <c r="E67" s="169">
        <f>DECEMBER!U66</f>
        <v>0</v>
      </c>
      <c r="F67" s="137">
        <f>DECEMBER!V66</f>
        <v>0</v>
      </c>
      <c r="G67" s="137">
        <f>DECEMBER!W66</f>
        <v>0</v>
      </c>
      <c r="H67" s="139">
        <f>DECEMBER!X66</f>
        <v>0</v>
      </c>
      <c r="I67" s="219">
        <f>DECEMBER!Y66</f>
        <v>0</v>
      </c>
      <c r="J67" s="225" t="b">
        <f>IF(LEFT(DECEMBER!L66,1)="V",DECEMBER!R66+DECEMBER!U66)</f>
        <v>0</v>
      </c>
      <c r="K67" s="239">
        <f>DECEMBER!Z66</f>
        <v>0</v>
      </c>
      <c r="L67" s="240">
        <f>DECEMBER!AB66</f>
        <v>0</v>
      </c>
    </row>
    <row r="68" spans="1:12" ht="12.75" customHeight="1" x14ac:dyDescent="0.2">
      <c r="A68" s="717"/>
      <c r="B68" s="120">
        <f>DECEMBER!R67</f>
        <v>0</v>
      </c>
      <c r="C68" s="124">
        <f>DECEMBER!S67</f>
        <v>0</v>
      </c>
      <c r="D68" s="211">
        <f>DECEMBER!T67</f>
        <v>0</v>
      </c>
      <c r="E68" s="160">
        <f>DECEMBER!U67</f>
        <v>0</v>
      </c>
      <c r="F68" s="123">
        <f>DECEMBER!V67</f>
        <v>0</v>
      </c>
      <c r="G68" s="123">
        <f>DECEMBER!W67</f>
        <v>0</v>
      </c>
      <c r="H68" s="125">
        <f>DECEMBER!X67</f>
        <v>0</v>
      </c>
      <c r="I68" s="216">
        <f>DECEMBER!Y67</f>
        <v>0</v>
      </c>
      <c r="J68" s="222" t="b">
        <f>IF(LEFT(DECEMBER!L67,1)="V",DECEMBER!R67+DECEMBER!U67)</f>
        <v>0</v>
      </c>
      <c r="K68" s="241">
        <f>DECEMBER!Z67</f>
        <v>0</v>
      </c>
      <c r="L68" s="242">
        <f>DECEMBER!AB67</f>
        <v>0</v>
      </c>
    </row>
    <row r="69" spans="1:12" ht="12.75" customHeight="1" x14ac:dyDescent="0.2">
      <c r="A69" s="717"/>
      <c r="B69" s="120">
        <f>DECEMBER!R68</f>
        <v>0</v>
      </c>
      <c r="C69" s="124">
        <f>DECEMBER!S68</f>
        <v>0</v>
      </c>
      <c r="D69" s="211">
        <f>DECEMBER!T68</f>
        <v>0</v>
      </c>
      <c r="E69" s="160">
        <f>DECEMBER!U68</f>
        <v>0</v>
      </c>
      <c r="F69" s="123">
        <f>DECEMBER!V68</f>
        <v>0</v>
      </c>
      <c r="G69" s="123">
        <f>DECEMBER!W68</f>
        <v>0</v>
      </c>
      <c r="H69" s="125">
        <f>DECEMBER!X68</f>
        <v>0</v>
      </c>
      <c r="I69" s="216">
        <f>DECEMBER!Y68</f>
        <v>0</v>
      </c>
      <c r="J69" s="222" t="b">
        <f>IF(LEFT(DECEMBER!L68,1)="V",DECEMBER!R68+DECEMBER!U68)</f>
        <v>0</v>
      </c>
      <c r="K69" s="241">
        <f>DECEMBER!Z68</f>
        <v>0</v>
      </c>
      <c r="L69" s="242">
        <f>DECEMBER!AB68</f>
        <v>0</v>
      </c>
    </row>
    <row r="70" spans="1:12" ht="12.75" customHeight="1" x14ac:dyDescent="0.2">
      <c r="A70" s="717"/>
      <c r="B70" s="120">
        <f>DECEMBER!R69</f>
        <v>0</v>
      </c>
      <c r="C70" s="124">
        <f>DECEMBER!S69</f>
        <v>0</v>
      </c>
      <c r="D70" s="211">
        <f>DECEMBER!T69</f>
        <v>0</v>
      </c>
      <c r="E70" s="160">
        <f>DECEMBER!U69</f>
        <v>0</v>
      </c>
      <c r="F70" s="123">
        <f>DECEMBER!V69</f>
        <v>0</v>
      </c>
      <c r="G70" s="123">
        <f>DECEMBER!W69</f>
        <v>0</v>
      </c>
      <c r="H70" s="125">
        <f>DECEMBER!X69</f>
        <v>0</v>
      </c>
      <c r="I70" s="216">
        <f>DECEMBER!Y69</f>
        <v>0</v>
      </c>
      <c r="J70" s="222" t="b">
        <f>IF(LEFT(DECEMBER!L69,1)="V",DECEMBER!R69+DECEMBER!U69)</f>
        <v>0</v>
      </c>
      <c r="K70" s="241">
        <f>DECEMBER!Z69</f>
        <v>0</v>
      </c>
      <c r="L70" s="242">
        <f>DECEMBER!AB69</f>
        <v>0</v>
      </c>
    </row>
    <row r="71" spans="1:12" ht="13.5" customHeight="1" thickBot="1" x14ac:dyDescent="0.25">
      <c r="A71" s="718"/>
      <c r="B71" s="141">
        <f>DECEMBER!R70</f>
        <v>0</v>
      </c>
      <c r="C71" s="145">
        <f>DECEMBER!S70</f>
        <v>0</v>
      </c>
      <c r="D71" s="212">
        <f>DECEMBER!T70</f>
        <v>0</v>
      </c>
      <c r="E71" s="168">
        <f>DECEMBER!U70</f>
        <v>0</v>
      </c>
      <c r="F71" s="144">
        <f>DECEMBER!V70</f>
        <v>0</v>
      </c>
      <c r="G71" s="144">
        <f>DECEMBER!W70</f>
        <v>0</v>
      </c>
      <c r="H71" s="146">
        <f>DECEMBER!X70</f>
        <v>0</v>
      </c>
      <c r="I71" s="217">
        <f>DECEMBER!Y70</f>
        <v>0</v>
      </c>
      <c r="J71" s="223" t="b">
        <f>IF(LEFT(DECEMBER!L70,1)="V",DECEMBER!R70+DECEMBER!U70)</f>
        <v>0</v>
      </c>
      <c r="K71" s="243">
        <f>DECEMBER!Z70</f>
        <v>0</v>
      </c>
      <c r="L71" s="244">
        <f>DECEMBER!AB70</f>
        <v>0</v>
      </c>
    </row>
    <row r="72" spans="1:12" ht="12.75" customHeight="1" x14ac:dyDescent="0.2">
      <c r="A72" s="716">
        <f>DECEMBER!B71</f>
        <v>43082</v>
      </c>
      <c r="B72" s="113">
        <f>DECEMBER!R71</f>
        <v>0</v>
      </c>
      <c r="C72" s="117">
        <f>DECEMBER!S71</f>
        <v>0</v>
      </c>
      <c r="D72" s="210">
        <f>DECEMBER!T71</f>
        <v>0</v>
      </c>
      <c r="E72" s="159">
        <f>DECEMBER!U71</f>
        <v>0</v>
      </c>
      <c r="F72" s="116">
        <f>DECEMBER!V71</f>
        <v>0</v>
      </c>
      <c r="G72" s="116">
        <f>DECEMBER!W71</f>
        <v>0</v>
      </c>
      <c r="H72" s="118">
        <f>DECEMBER!X71</f>
        <v>0</v>
      </c>
      <c r="I72" s="215">
        <f>DECEMBER!Y71</f>
        <v>0</v>
      </c>
      <c r="J72" s="221" t="b">
        <f>IF(LEFT(DECEMBER!L71,1)="V",DECEMBER!R71+DECEMBER!U71)</f>
        <v>0</v>
      </c>
      <c r="K72" s="239">
        <f>DECEMBER!Z71</f>
        <v>0</v>
      </c>
      <c r="L72" s="240">
        <f>DECEMBER!AB71</f>
        <v>0</v>
      </c>
    </row>
    <row r="73" spans="1:12" ht="12.75" customHeight="1" x14ac:dyDescent="0.2">
      <c r="A73" s="717"/>
      <c r="B73" s="120">
        <f>DECEMBER!R72</f>
        <v>0</v>
      </c>
      <c r="C73" s="124">
        <f>DECEMBER!S72</f>
        <v>0</v>
      </c>
      <c r="D73" s="211">
        <f>DECEMBER!T72</f>
        <v>0</v>
      </c>
      <c r="E73" s="160">
        <f>DECEMBER!U72</f>
        <v>0</v>
      </c>
      <c r="F73" s="123">
        <f>DECEMBER!V72</f>
        <v>0</v>
      </c>
      <c r="G73" s="123">
        <f>DECEMBER!W72</f>
        <v>0</v>
      </c>
      <c r="H73" s="125">
        <f>DECEMBER!X72</f>
        <v>0</v>
      </c>
      <c r="I73" s="216">
        <f>DECEMBER!Y72</f>
        <v>0</v>
      </c>
      <c r="J73" s="222" t="b">
        <f>IF(LEFT(DECEMBER!L72,1)="V",DECEMBER!R72+DECEMBER!U72)</f>
        <v>0</v>
      </c>
      <c r="K73" s="241">
        <f>DECEMBER!Z72</f>
        <v>0</v>
      </c>
      <c r="L73" s="242">
        <f>DECEMBER!AB72</f>
        <v>0</v>
      </c>
    </row>
    <row r="74" spans="1:12" ht="12.75" customHeight="1" x14ac:dyDescent="0.2">
      <c r="A74" s="717"/>
      <c r="B74" s="120">
        <f>DECEMBER!R73</f>
        <v>0</v>
      </c>
      <c r="C74" s="124">
        <f>DECEMBER!S73</f>
        <v>0</v>
      </c>
      <c r="D74" s="211">
        <f>DECEMBER!T73</f>
        <v>0</v>
      </c>
      <c r="E74" s="160">
        <f>DECEMBER!U73</f>
        <v>0</v>
      </c>
      <c r="F74" s="123">
        <f>DECEMBER!V73</f>
        <v>0</v>
      </c>
      <c r="G74" s="123">
        <f>DECEMBER!W73</f>
        <v>0</v>
      </c>
      <c r="H74" s="125">
        <f>DECEMBER!X73</f>
        <v>0</v>
      </c>
      <c r="I74" s="216">
        <f>DECEMBER!Y73</f>
        <v>0</v>
      </c>
      <c r="J74" s="222" t="b">
        <f>IF(LEFT(DECEMBER!L73,1)="V",DECEMBER!R73+DECEMBER!U73)</f>
        <v>0</v>
      </c>
      <c r="K74" s="241">
        <f>DECEMBER!Z73</f>
        <v>0</v>
      </c>
      <c r="L74" s="242">
        <f>DECEMBER!AB73</f>
        <v>0</v>
      </c>
    </row>
    <row r="75" spans="1:12" ht="12.75" customHeight="1" x14ac:dyDescent="0.2">
      <c r="A75" s="717"/>
      <c r="B75" s="120">
        <f>DECEMBER!R74</f>
        <v>0</v>
      </c>
      <c r="C75" s="124">
        <f>DECEMBER!S74</f>
        <v>0</v>
      </c>
      <c r="D75" s="211">
        <f>DECEMBER!T74</f>
        <v>0</v>
      </c>
      <c r="E75" s="160">
        <f>DECEMBER!U74</f>
        <v>0</v>
      </c>
      <c r="F75" s="123">
        <f>DECEMBER!V74</f>
        <v>0</v>
      </c>
      <c r="G75" s="123">
        <f>DECEMBER!W74</f>
        <v>0</v>
      </c>
      <c r="H75" s="125">
        <f>DECEMBER!X74</f>
        <v>0</v>
      </c>
      <c r="I75" s="216">
        <f>DECEMBER!Y74</f>
        <v>0</v>
      </c>
      <c r="J75" s="222" t="b">
        <f>IF(LEFT(DECEMBER!L74,1)="V",DECEMBER!R74+DECEMBER!U74)</f>
        <v>0</v>
      </c>
      <c r="K75" s="241">
        <f>DECEMBER!Z74</f>
        <v>0</v>
      </c>
      <c r="L75" s="242">
        <f>DECEMBER!AB74</f>
        <v>0</v>
      </c>
    </row>
    <row r="76" spans="1:12" ht="13.5" customHeight="1" thickBot="1" x14ac:dyDescent="0.25">
      <c r="A76" s="718"/>
      <c r="B76" s="127">
        <f>DECEMBER!R75</f>
        <v>0</v>
      </c>
      <c r="C76" s="131">
        <f>DECEMBER!S75</f>
        <v>0</v>
      </c>
      <c r="D76" s="213">
        <f>DECEMBER!T75</f>
        <v>0</v>
      </c>
      <c r="E76" s="161">
        <f>DECEMBER!U75</f>
        <v>0</v>
      </c>
      <c r="F76" s="130">
        <f>DECEMBER!V75</f>
        <v>0</v>
      </c>
      <c r="G76" s="130">
        <f>DECEMBER!W75</f>
        <v>0</v>
      </c>
      <c r="H76" s="132">
        <f>DECEMBER!X75</f>
        <v>0</v>
      </c>
      <c r="I76" s="218">
        <f>DECEMBER!Y75</f>
        <v>0</v>
      </c>
      <c r="J76" s="224" t="b">
        <f>IF(LEFT(DECEMBER!L75,1)="V",DECEMBER!R75+DECEMBER!U75)</f>
        <v>0</v>
      </c>
      <c r="K76" s="243">
        <f>DECEMBER!Z75</f>
        <v>0</v>
      </c>
      <c r="L76" s="244">
        <f>DECEMBER!AB75</f>
        <v>0</v>
      </c>
    </row>
    <row r="77" spans="1:12" ht="12.75" customHeight="1" x14ac:dyDescent="0.2">
      <c r="A77" s="716">
        <f>DECEMBER!B76</f>
        <v>43083</v>
      </c>
      <c r="B77" s="113">
        <f>DECEMBER!R76</f>
        <v>0</v>
      </c>
      <c r="C77" s="117">
        <f>DECEMBER!S76</f>
        <v>0</v>
      </c>
      <c r="D77" s="210">
        <f>DECEMBER!T76</f>
        <v>0</v>
      </c>
      <c r="E77" s="159">
        <f>DECEMBER!U76</f>
        <v>0</v>
      </c>
      <c r="F77" s="116">
        <f>DECEMBER!V76</f>
        <v>0</v>
      </c>
      <c r="G77" s="116">
        <f>DECEMBER!W76</f>
        <v>0</v>
      </c>
      <c r="H77" s="118">
        <f>DECEMBER!X76</f>
        <v>0</v>
      </c>
      <c r="I77" s="215">
        <f>DECEMBER!Y76</f>
        <v>0</v>
      </c>
      <c r="J77" s="221" t="b">
        <f>IF(LEFT(DECEMBER!L76,1)="V",DECEMBER!R76+DECEMBER!U76)</f>
        <v>0</v>
      </c>
      <c r="K77" s="239">
        <f>DECEMBER!Z76</f>
        <v>0</v>
      </c>
      <c r="L77" s="240">
        <f>DECEMBER!AB76</f>
        <v>0</v>
      </c>
    </row>
    <row r="78" spans="1:12" ht="12.75" customHeight="1" x14ac:dyDescent="0.2">
      <c r="A78" s="717"/>
      <c r="B78" s="120">
        <f>DECEMBER!R77</f>
        <v>0</v>
      </c>
      <c r="C78" s="124">
        <f>DECEMBER!S77</f>
        <v>0</v>
      </c>
      <c r="D78" s="211">
        <f>DECEMBER!T77</f>
        <v>0</v>
      </c>
      <c r="E78" s="160">
        <f>DECEMBER!U77</f>
        <v>0</v>
      </c>
      <c r="F78" s="123">
        <f>DECEMBER!V77</f>
        <v>0</v>
      </c>
      <c r="G78" s="123">
        <f>DECEMBER!W77</f>
        <v>0</v>
      </c>
      <c r="H78" s="125">
        <f>DECEMBER!X77</f>
        <v>0</v>
      </c>
      <c r="I78" s="216">
        <f>DECEMBER!Y77</f>
        <v>0</v>
      </c>
      <c r="J78" s="222" t="b">
        <f>IF(LEFT(DECEMBER!L77,1)="V",DECEMBER!R77+DECEMBER!U77)</f>
        <v>0</v>
      </c>
      <c r="K78" s="241">
        <f>DECEMBER!Z77</f>
        <v>0</v>
      </c>
      <c r="L78" s="242">
        <f>DECEMBER!AB77</f>
        <v>0</v>
      </c>
    </row>
    <row r="79" spans="1:12" ht="12.75" customHeight="1" x14ac:dyDescent="0.2">
      <c r="A79" s="717"/>
      <c r="B79" s="120">
        <f>DECEMBER!R78</f>
        <v>0</v>
      </c>
      <c r="C79" s="124">
        <f>DECEMBER!S78</f>
        <v>0</v>
      </c>
      <c r="D79" s="211">
        <f>DECEMBER!T78</f>
        <v>0</v>
      </c>
      <c r="E79" s="160">
        <f>DECEMBER!U78</f>
        <v>0</v>
      </c>
      <c r="F79" s="123">
        <f>DECEMBER!V78</f>
        <v>0</v>
      </c>
      <c r="G79" s="123">
        <f>DECEMBER!W78</f>
        <v>0</v>
      </c>
      <c r="H79" s="125">
        <f>DECEMBER!X78</f>
        <v>0</v>
      </c>
      <c r="I79" s="216">
        <f>DECEMBER!Y78</f>
        <v>0</v>
      </c>
      <c r="J79" s="222" t="b">
        <f>IF(LEFT(DECEMBER!L78,1)="V",DECEMBER!R78+DECEMBER!U78)</f>
        <v>0</v>
      </c>
      <c r="K79" s="241">
        <f>DECEMBER!Z78</f>
        <v>0</v>
      </c>
      <c r="L79" s="242">
        <f>DECEMBER!AB78</f>
        <v>0</v>
      </c>
    </row>
    <row r="80" spans="1:12" ht="12.75" customHeight="1" x14ac:dyDescent="0.2">
      <c r="A80" s="717"/>
      <c r="B80" s="120">
        <f>DECEMBER!R79</f>
        <v>0</v>
      </c>
      <c r="C80" s="124">
        <f>DECEMBER!S79</f>
        <v>0</v>
      </c>
      <c r="D80" s="211">
        <f>DECEMBER!T79</f>
        <v>0</v>
      </c>
      <c r="E80" s="160">
        <f>DECEMBER!U79</f>
        <v>0</v>
      </c>
      <c r="F80" s="123">
        <f>DECEMBER!V79</f>
        <v>0</v>
      </c>
      <c r="G80" s="123">
        <f>DECEMBER!W79</f>
        <v>0</v>
      </c>
      <c r="H80" s="125">
        <f>DECEMBER!X79</f>
        <v>0</v>
      </c>
      <c r="I80" s="216">
        <f>DECEMBER!Y79</f>
        <v>0</v>
      </c>
      <c r="J80" s="222" t="b">
        <f>IF(LEFT(DECEMBER!L79,1)="V",DECEMBER!R79+DECEMBER!U79)</f>
        <v>0</v>
      </c>
      <c r="K80" s="241">
        <f>DECEMBER!Z79</f>
        <v>0</v>
      </c>
      <c r="L80" s="242">
        <f>DECEMBER!AB79</f>
        <v>0</v>
      </c>
    </row>
    <row r="81" spans="1:12" ht="13.5" customHeight="1" thickBot="1" x14ac:dyDescent="0.25">
      <c r="A81" s="718"/>
      <c r="B81" s="127">
        <f>DECEMBER!R80</f>
        <v>0</v>
      </c>
      <c r="C81" s="131">
        <f>DECEMBER!S80</f>
        <v>0</v>
      </c>
      <c r="D81" s="213">
        <f>DECEMBER!T80</f>
        <v>0</v>
      </c>
      <c r="E81" s="161">
        <f>DECEMBER!U80</f>
        <v>0</v>
      </c>
      <c r="F81" s="130">
        <f>DECEMBER!V80</f>
        <v>0</v>
      </c>
      <c r="G81" s="130">
        <f>DECEMBER!W80</f>
        <v>0</v>
      </c>
      <c r="H81" s="132">
        <f>DECEMBER!X80</f>
        <v>0</v>
      </c>
      <c r="I81" s="218">
        <f>DECEMBER!Y80</f>
        <v>0</v>
      </c>
      <c r="J81" s="224" t="b">
        <f>IF(LEFT(DECEMBER!L80,1)="V",DECEMBER!R80+DECEMBER!U80)</f>
        <v>0</v>
      </c>
      <c r="K81" s="243">
        <f>DECEMBER!Z80</f>
        <v>0</v>
      </c>
      <c r="L81" s="244">
        <f>DECEMBER!AB80</f>
        <v>0</v>
      </c>
    </row>
    <row r="82" spans="1:12" ht="12.75" customHeight="1" x14ac:dyDescent="0.2">
      <c r="A82" s="716">
        <f>DECEMBER!B81</f>
        <v>43084</v>
      </c>
      <c r="B82" s="113">
        <f>DECEMBER!R81</f>
        <v>0</v>
      </c>
      <c r="C82" s="117">
        <f>DECEMBER!S81</f>
        <v>0</v>
      </c>
      <c r="D82" s="210">
        <f>DECEMBER!T81</f>
        <v>0</v>
      </c>
      <c r="E82" s="159">
        <f>DECEMBER!U81</f>
        <v>0</v>
      </c>
      <c r="F82" s="116">
        <f>DECEMBER!V81</f>
        <v>0</v>
      </c>
      <c r="G82" s="116">
        <f>DECEMBER!W81</f>
        <v>0</v>
      </c>
      <c r="H82" s="118">
        <f>DECEMBER!X81</f>
        <v>0</v>
      </c>
      <c r="I82" s="215">
        <f>DECEMBER!Y81</f>
        <v>0</v>
      </c>
      <c r="J82" s="221" t="b">
        <f>IF(LEFT(DECEMBER!L81,1)="V",DECEMBER!R81+DECEMBER!U81)</f>
        <v>0</v>
      </c>
      <c r="K82" s="239">
        <f>DECEMBER!Z81</f>
        <v>0</v>
      </c>
      <c r="L82" s="240">
        <f>DECEMBER!AB81</f>
        <v>0</v>
      </c>
    </row>
    <row r="83" spans="1:12" ht="12.75" customHeight="1" x14ac:dyDescent="0.2">
      <c r="A83" s="717"/>
      <c r="B83" s="120">
        <f>DECEMBER!R82</f>
        <v>0</v>
      </c>
      <c r="C83" s="124">
        <f>DECEMBER!S82</f>
        <v>0</v>
      </c>
      <c r="D83" s="211">
        <f>DECEMBER!T82</f>
        <v>0</v>
      </c>
      <c r="E83" s="160">
        <f>DECEMBER!U82</f>
        <v>0</v>
      </c>
      <c r="F83" s="123">
        <f>DECEMBER!V82</f>
        <v>0</v>
      </c>
      <c r="G83" s="123">
        <f>DECEMBER!W82</f>
        <v>0</v>
      </c>
      <c r="H83" s="125">
        <f>DECEMBER!X82</f>
        <v>0</v>
      </c>
      <c r="I83" s="216">
        <f>DECEMBER!Y82</f>
        <v>0</v>
      </c>
      <c r="J83" s="222" t="b">
        <f>IF(LEFT(DECEMBER!L82,1)="V",DECEMBER!R82+DECEMBER!U82)</f>
        <v>0</v>
      </c>
      <c r="K83" s="241">
        <f>DECEMBER!Z82</f>
        <v>0</v>
      </c>
      <c r="L83" s="242">
        <f>DECEMBER!AB82</f>
        <v>0</v>
      </c>
    </row>
    <row r="84" spans="1:12" ht="12.75" customHeight="1" x14ac:dyDescent="0.2">
      <c r="A84" s="717"/>
      <c r="B84" s="120">
        <f>DECEMBER!R83</f>
        <v>0</v>
      </c>
      <c r="C84" s="124">
        <f>DECEMBER!S83</f>
        <v>0</v>
      </c>
      <c r="D84" s="211">
        <f>DECEMBER!T83</f>
        <v>0</v>
      </c>
      <c r="E84" s="160">
        <f>DECEMBER!U83</f>
        <v>0</v>
      </c>
      <c r="F84" s="123">
        <f>DECEMBER!V83</f>
        <v>0</v>
      </c>
      <c r="G84" s="123">
        <f>DECEMBER!W83</f>
        <v>0</v>
      </c>
      <c r="H84" s="125">
        <f>DECEMBER!X83</f>
        <v>0</v>
      </c>
      <c r="I84" s="216">
        <f>DECEMBER!Y83</f>
        <v>0</v>
      </c>
      <c r="J84" s="222" t="b">
        <f>IF(LEFT(DECEMBER!L83,1)="V",DECEMBER!R83+DECEMBER!U83)</f>
        <v>0</v>
      </c>
      <c r="K84" s="241">
        <f>DECEMBER!Z83</f>
        <v>0</v>
      </c>
      <c r="L84" s="242">
        <f>DECEMBER!AB83</f>
        <v>0</v>
      </c>
    </row>
    <row r="85" spans="1:12" ht="12.75" customHeight="1" x14ac:dyDescent="0.2">
      <c r="A85" s="717"/>
      <c r="B85" s="120">
        <f>DECEMBER!R84</f>
        <v>0</v>
      </c>
      <c r="C85" s="124">
        <f>DECEMBER!S84</f>
        <v>0</v>
      </c>
      <c r="D85" s="211">
        <f>DECEMBER!T84</f>
        <v>0</v>
      </c>
      <c r="E85" s="160">
        <f>DECEMBER!U84</f>
        <v>0</v>
      </c>
      <c r="F85" s="123">
        <f>DECEMBER!V84</f>
        <v>0</v>
      </c>
      <c r="G85" s="123">
        <f>DECEMBER!W84</f>
        <v>0</v>
      </c>
      <c r="H85" s="125">
        <f>DECEMBER!X84</f>
        <v>0</v>
      </c>
      <c r="I85" s="216">
        <f>DECEMBER!Y84</f>
        <v>0</v>
      </c>
      <c r="J85" s="222" t="b">
        <f>IF(LEFT(DECEMBER!L84,1)="V",DECEMBER!R84+DECEMBER!U84)</f>
        <v>0</v>
      </c>
      <c r="K85" s="241">
        <f>DECEMBER!Z84</f>
        <v>0</v>
      </c>
      <c r="L85" s="242">
        <f>DECEMBER!AB84</f>
        <v>0</v>
      </c>
    </row>
    <row r="86" spans="1:12" ht="13.5" customHeight="1" thickBot="1" x14ac:dyDescent="0.25">
      <c r="A86" s="718"/>
      <c r="B86" s="127">
        <f>DECEMBER!R85</f>
        <v>0</v>
      </c>
      <c r="C86" s="131">
        <f>DECEMBER!S85</f>
        <v>0</v>
      </c>
      <c r="D86" s="213">
        <f>DECEMBER!T85</f>
        <v>0</v>
      </c>
      <c r="E86" s="161">
        <f>DECEMBER!U85</f>
        <v>0</v>
      </c>
      <c r="F86" s="130">
        <f>DECEMBER!V85</f>
        <v>0</v>
      </c>
      <c r="G86" s="130">
        <f>DECEMBER!W85</f>
        <v>0</v>
      </c>
      <c r="H86" s="132">
        <f>DECEMBER!X85</f>
        <v>0</v>
      </c>
      <c r="I86" s="218">
        <f>DECEMBER!Y85</f>
        <v>0</v>
      </c>
      <c r="J86" s="224" t="b">
        <f>IF(LEFT(DECEMBER!L85,1)="V",DECEMBER!R85+DECEMBER!U85)</f>
        <v>0</v>
      </c>
      <c r="K86" s="243">
        <f>DECEMBER!Z85</f>
        <v>0</v>
      </c>
      <c r="L86" s="244">
        <f>DECEMBER!AB85</f>
        <v>0</v>
      </c>
    </row>
    <row r="87" spans="1:12" ht="12.75" customHeight="1" x14ac:dyDescent="0.2">
      <c r="A87" s="716">
        <f>DECEMBER!B86</f>
        <v>43085</v>
      </c>
      <c r="B87" s="134">
        <f>DECEMBER!R86</f>
        <v>0</v>
      </c>
      <c r="C87" s="138">
        <f>DECEMBER!S86</f>
        <v>0</v>
      </c>
      <c r="D87" s="214">
        <f>DECEMBER!T86</f>
        <v>0</v>
      </c>
      <c r="E87" s="169">
        <f>DECEMBER!U86</f>
        <v>0</v>
      </c>
      <c r="F87" s="137">
        <f>DECEMBER!V86</f>
        <v>0</v>
      </c>
      <c r="G87" s="137">
        <f>DECEMBER!W86</f>
        <v>0</v>
      </c>
      <c r="H87" s="139">
        <f>DECEMBER!X86</f>
        <v>0</v>
      </c>
      <c r="I87" s="219">
        <f>DECEMBER!Y86</f>
        <v>0</v>
      </c>
      <c r="J87" s="225" t="b">
        <f>IF(LEFT(DECEMBER!L86,1)="V",DECEMBER!R86+DECEMBER!U86)</f>
        <v>0</v>
      </c>
      <c r="K87" s="247">
        <f>DECEMBER!Z86</f>
        <v>0</v>
      </c>
      <c r="L87" s="248">
        <f>DECEMBER!AB86</f>
        <v>0</v>
      </c>
    </row>
    <row r="88" spans="1:12" ht="12.75" customHeight="1" x14ac:dyDescent="0.2">
      <c r="A88" s="717"/>
      <c r="B88" s="120">
        <f>DECEMBER!R87</f>
        <v>0</v>
      </c>
      <c r="C88" s="124">
        <f>DECEMBER!S87</f>
        <v>0</v>
      </c>
      <c r="D88" s="211">
        <f>DECEMBER!T87</f>
        <v>0</v>
      </c>
      <c r="E88" s="160">
        <f>DECEMBER!U87</f>
        <v>0</v>
      </c>
      <c r="F88" s="123">
        <f>DECEMBER!V87</f>
        <v>0</v>
      </c>
      <c r="G88" s="123">
        <f>DECEMBER!W87</f>
        <v>0</v>
      </c>
      <c r="H88" s="125">
        <f>DECEMBER!X87</f>
        <v>0</v>
      </c>
      <c r="I88" s="216">
        <f>DECEMBER!Y87</f>
        <v>0</v>
      </c>
      <c r="J88" s="222" t="b">
        <f>IF(LEFT(DECEMBER!L87,1)="V",DECEMBER!R87+DECEMBER!U87)</f>
        <v>0</v>
      </c>
      <c r="K88" s="241">
        <f>DECEMBER!Z87</f>
        <v>0</v>
      </c>
      <c r="L88" s="242">
        <f>DECEMBER!AB87</f>
        <v>0</v>
      </c>
    </row>
    <row r="89" spans="1:12" ht="12.75" customHeight="1" x14ac:dyDescent="0.2">
      <c r="A89" s="717"/>
      <c r="B89" s="120">
        <f>DECEMBER!R88</f>
        <v>0</v>
      </c>
      <c r="C89" s="124">
        <f>DECEMBER!S88</f>
        <v>0</v>
      </c>
      <c r="D89" s="211">
        <f>DECEMBER!T88</f>
        <v>0</v>
      </c>
      <c r="E89" s="160">
        <f>DECEMBER!U88</f>
        <v>0</v>
      </c>
      <c r="F89" s="123">
        <f>DECEMBER!V88</f>
        <v>0</v>
      </c>
      <c r="G89" s="123">
        <f>DECEMBER!W88</f>
        <v>0</v>
      </c>
      <c r="H89" s="125">
        <f>DECEMBER!X88</f>
        <v>0</v>
      </c>
      <c r="I89" s="216">
        <f>DECEMBER!Y88</f>
        <v>0</v>
      </c>
      <c r="J89" s="222" t="b">
        <f>IF(LEFT(DECEMBER!L88,1)="V",DECEMBER!R88+DECEMBER!U88)</f>
        <v>0</v>
      </c>
      <c r="K89" s="241">
        <f>DECEMBER!Z88</f>
        <v>0</v>
      </c>
      <c r="L89" s="242">
        <f>DECEMBER!AB88</f>
        <v>0</v>
      </c>
    </row>
    <row r="90" spans="1:12" ht="12.75" customHeight="1" x14ac:dyDescent="0.2">
      <c r="A90" s="717"/>
      <c r="B90" s="120">
        <f>DECEMBER!R89</f>
        <v>0</v>
      </c>
      <c r="C90" s="124">
        <f>DECEMBER!S89</f>
        <v>0</v>
      </c>
      <c r="D90" s="211">
        <f>DECEMBER!T89</f>
        <v>0</v>
      </c>
      <c r="E90" s="160">
        <f>DECEMBER!U89</f>
        <v>0</v>
      </c>
      <c r="F90" s="123">
        <f>DECEMBER!V89</f>
        <v>0</v>
      </c>
      <c r="G90" s="123">
        <f>DECEMBER!W89</f>
        <v>0</v>
      </c>
      <c r="H90" s="125">
        <f>DECEMBER!X89</f>
        <v>0</v>
      </c>
      <c r="I90" s="216">
        <f>DECEMBER!Y89</f>
        <v>0</v>
      </c>
      <c r="J90" s="222" t="b">
        <f>IF(LEFT(DECEMBER!L89,1)="V",DECEMBER!R89+DECEMBER!U89)</f>
        <v>0</v>
      </c>
      <c r="K90" s="241">
        <f>DECEMBER!Z89</f>
        <v>0</v>
      </c>
      <c r="L90" s="242">
        <f>DECEMBER!AB89</f>
        <v>0</v>
      </c>
    </row>
    <row r="91" spans="1:12" ht="13.5" customHeight="1" thickBot="1" x14ac:dyDescent="0.25">
      <c r="A91" s="718"/>
      <c r="B91" s="141">
        <f>DECEMBER!R90</f>
        <v>0</v>
      </c>
      <c r="C91" s="145">
        <f>DECEMBER!S90</f>
        <v>0</v>
      </c>
      <c r="D91" s="212">
        <f>DECEMBER!T90</f>
        <v>0</v>
      </c>
      <c r="E91" s="168">
        <f>DECEMBER!U90</f>
        <v>0</v>
      </c>
      <c r="F91" s="144">
        <f>DECEMBER!V90</f>
        <v>0</v>
      </c>
      <c r="G91" s="144">
        <f>DECEMBER!W90</f>
        <v>0</v>
      </c>
      <c r="H91" s="146">
        <f>DECEMBER!X90</f>
        <v>0</v>
      </c>
      <c r="I91" s="217">
        <f>DECEMBER!Y90</f>
        <v>0</v>
      </c>
      <c r="J91" s="223" t="b">
        <f>IF(LEFT(DECEMBER!L90,1)="V",DECEMBER!R90+DECEMBER!U90)</f>
        <v>0</v>
      </c>
      <c r="K91" s="245">
        <f>DECEMBER!Z90</f>
        <v>0</v>
      </c>
      <c r="L91" s="246">
        <f>DECEMBER!AB90</f>
        <v>0</v>
      </c>
    </row>
    <row r="92" spans="1:12" ht="12.75" customHeight="1" x14ac:dyDescent="0.2">
      <c r="A92" s="716">
        <f>DECEMBER!B91</f>
        <v>43086</v>
      </c>
      <c r="B92" s="113">
        <f>DECEMBER!R91</f>
        <v>0</v>
      </c>
      <c r="C92" s="117">
        <f>DECEMBER!S91</f>
        <v>0</v>
      </c>
      <c r="D92" s="210">
        <f>DECEMBER!T91</f>
        <v>0</v>
      </c>
      <c r="E92" s="159">
        <f>DECEMBER!U91</f>
        <v>0</v>
      </c>
      <c r="F92" s="116">
        <f>DECEMBER!V91</f>
        <v>0</v>
      </c>
      <c r="G92" s="116">
        <f>DECEMBER!W91</f>
        <v>0</v>
      </c>
      <c r="H92" s="118">
        <f>DECEMBER!X91</f>
        <v>0</v>
      </c>
      <c r="I92" s="215">
        <f>DECEMBER!Y91</f>
        <v>0</v>
      </c>
      <c r="J92" s="221" t="b">
        <f>IF(LEFT(DECEMBER!L91,1)="V",DECEMBER!R91+DECEMBER!U91)</f>
        <v>0</v>
      </c>
      <c r="K92" s="239">
        <f>DECEMBER!Z91</f>
        <v>0</v>
      </c>
      <c r="L92" s="240">
        <f>DECEMBER!AB91</f>
        <v>0</v>
      </c>
    </row>
    <row r="93" spans="1:12" ht="12.75" customHeight="1" x14ac:dyDescent="0.2">
      <c r="A93" s="717"/>
      <c r="B93" s="120">
        <f>DECEMBER!R92</f>
        <v>0</v>
      </c>
      <c r="C93" s="124">
        <f>DECEMBER!S92</f>
        <v>0</v>
      </c>
      <c r="D93" s="211">
        <f>DECEMBER!T92</f>
        <v>0</v>
      </c>
      <c r="E93" s="160">
        <f>DECEMBER!U92</f>
        <v>0</v>
      </c>
      <c r="F93" s="123">
        <f>DECEMBER!V92</f>
        <v>0</v>
      </c>
      <c r="G93" s="123">
        <f>DECEMBER!W92</f>
        <v>0</v>
      </c>
      <c r="H93" s="125">
        <f>DECEMBER!X92</f>
        <v>0</v>
      </c>
      <c r="I93" s="216">
        <f>DECEMBER!Y92</f>
        <v>0</v>
      </c>
      <c r="J93" s="222" t="b">
        <f>IF(LEFT(DECEMBER!L92,1)="V",DECEMBER!R92+DECEMBER!U92)</f>
        <v>0</v>
      </c>
      <c r="K93" s="241">
        <f>DECEMBER!Z92</f>
        <v>0</v>
      </c>
      <c r="L93" s="242">
        <f>DECEMBER!AB92</f>
        <v>0</v>
      </c>
    </row>
    <row r="94" spans="1:12" ht="12.75" customHeight="1" x14ac:dyDescent="0.2">
      <c r="A94" s="717"/>
      <c r="B94" s="120">
        <f>DECEMBER!R93</f>
        <v>0</v>
      </c>
      <c r="C94" s="124">
        <f>DECEMBER!S93</f>
        <v>0</v>
      </c>
      <c r="D94" s="211">
        <f>DECEMBER!T93</f>
        <v>0</v>
      </c>
      <c r="E94" s="160">
        <f>DECEMBER!U93</f>
        <v>0</v>
      </c>
      <c r="F94" s="123">
        <f>DECEMBER!V93</f>
        <v>0</v>
      </c>
      <c r="G94" s="123">
        <f>DECEMBER!W93</f>
        <v>0</v>
      </c>
      <c r="H94" s="125">
        <f>DECEMBER!X93</f>
        <v>0</v>
      </c>
      <c r="I94" s="216">
        <f>DECEMBER!Y93</f>
        <v>0</v>
      </c>
      <c r="J94" s="222" t="b">
        <f>IF(LEFT(DECEMBER!L93,1)="V",DECEMBER!R93+DECEMBER!U93)</f>
        <v>0</v>
      </c>
      <c r="K94" s="241">
        <f>DECEMBER!Z93</f>
        <v>0</v>
      </c>
      <c r="L94" s="242">
        <f>DECEMBER!AB93</f>
        <v>0</v>
      </c>
    </row>
    <row r="95" spans="1:12" ht="12.75" customHeight="1" x14ac:dyDescent="0.2">
      <c r="A95" s="717"/>
      <c r="B95" s="120">
        <f>DECEMBER!R94</f>
        <v>0</v>
      </c>
      <c r="C95" s="124">
        <f>DECEMBER!S94</f>
        <v>0</v>
      </c>
      <c r="D95" s="211">
        <f>DECEMBER!T94</f>
        <v>0</v>
      </c>
      <c r="E95" s="160">
        <f>DECEMBER!U94</f>
        <v>0</v>
      </c>
      <c r="F95" s="123">
        <f>DECEMBER!V94</f>
        <v>0</v>
      </c>
      <c r="G95" s="123">
        <f>DECEMBER!W94</f>
        <v>0</v>
      </c>
      <c r="H95" s="125">
        <f>DECEMBER!X94</f>
        <v>0</v>
      </c>
      <c r="I95" s="216">
        <f>DECEMBER!Y94</f>
        <v>0</v>
      </c>
      <c r="J95" s="222" t="b">
        <f>IF(LEFT(DECEMBER!L94,1)="V",DECEMBER!R94+DECEMBER!U94)</f>
        <v>0</v>
      </c>
      <c r="K95" s="241">
        <f>DECEMBER!Z94</f>
        <v>0</v>
      </c>
      <c r="L95" s="242">
        <f>DECEMBER!AB94</f>
        <v>0</v>
      </c>
    </row>
    <row r="96" spans="1:12" ht="13.5" customHeight="1" thickBot="1" x14ac:dyDescent="0.25">
      <c r="A96" s="718"/>
      <c r="B96" s="127">
        <f>DECEMBER!R95</f>
        <v>0</v>
      </c>
      <c r="C96" s="131">
        <f>DECEMBER!S95</f>
        <v>0</v>
      </c>
      <c r="D96" s="213">
        <f>DECEMBER!T95</f>
        <v>0</v>
      </c>
      <c r="E96" s="161">
        <f>DECEMBER!U95</f>
        <v>0</v>
      </c>
      <c r="F96" s="130">
        <f>DECEMBER!V95</f>
        <v>0</v>
      </c>
      <c r="G96" s="130">
        <f>DECEMBER!W95</f>
        <v>0</v>
      </c>
      <c r="H96" s="132">
        <f>DECEMBER!X95</f>
        <v>0</v>
      </c>
      <c r="I96" s="218">
        <f>DECEMBER!Y95</f>
        <v>0</v>
      </c>
      <c r="J96" s="224" t="b">
        <f>IF(LEFT(DECEMBER!L95,1)="V",DECEMBER!R95+DECEMBER!U95)</f>
        <v>0</v>
      </c>
      <c r="K96" s="243">
        <f>DECEMBER!Z95</f>
        <v>0</v>
      </c>
      <c r="L96" s="244">
        <f>DECEMBER!AB95</f>
        <v>0</v>
      </c>
    </row>
    <row r="97" spans="1:12" ht="12.75" customHeight="1" x14ac:dyDescent="0.2">
      <c r="A97" s="716">
        <f>DECEMBER!B96</f>
        <v>43087</v>
      </c>
      <c r="B97" s="113">
        <f>DECEMBER!R96</f>
        <v>0</v>
      </c>
      <c r="C97" s="117">
        <f>DECEMBER!S96</f>
        <v>0</v>
      </c>
      <c r="D97" s="210">
        <f>DECEMBER!T96</f>
        <v>0</v>
      </c>
      <c r="E97" s="159">
        <f>DECEMBER!U96</f>
        <v>0</v>
      </c>
      <c r="F97" s="116">
        <f>DECEMBER!V96</f>
        <v>0</v>
      </c>
      <c r="G97" s="116">
        <f>DECEMBER!W96</f>
        <v>0</v>
      </c>
      <c r="H97" s="118">
        <f>DECEMBER!X96</f>
        <v>0</v>
      </c>
      <c r="I97" s="215">
        <f>DECEMBER!Y96</f>
        <v>0</v>
      </c>
      <c r="J97" s="221" t="b">
        <f>IF(LEFT(DECEMBER!L96,1)="V",DECEMBER!R96+DECEMBER!U96)</f>
        <v>0</v>
      </c>
      <c r="K97" s="239">
        <f>DECEMBER!Z96</f>
        <v>0</v>
      </c>
      <c r="L97" s="240">
        <f>DECEMBER!AB96</f>
        <v>0</v>
      </c>
    </row>
    <row r="98" spans="1:12" ht="12.75" customHeight="1" x14ac:dyDescent="0.2">
      <c r="A98" s="717"/>
      <c r="B98" s="120">
        <f>DECEMBER!R97</f>
        <v>0</v>
      </c>
      <c r="C98" s="124">
        <f>DECEMBER!S97</f>
        <v>0</v>
      </c>
      <c r="D98" s="211">
        <f>DECEMBER!T97</f>
        <v>0</v>
      </c>
      <c r="E98" s="160">
        <f>DECEMBER!U97</f>
        <v>0</v>
      </c>
      <c r="F98" s="123">
        <f>DECEMBER!V97</f>
        <v>0</v>
      </c>
      <c r="G98" s="123">
        <f>DECEMBER!W97</f>
        <v>0</v>
      </c>
      <c r="H98" s="125">
        <f>DECEMBER!X97</f>
        <v>0</v>
      </c>
      <c r="I98" s="216">
        <f>DECEMBER!Y97</f>
        <v>0</v>
      </c>
      <c r="J98" s="222" t="b">
        <f>IF(LEFT(DECEMBER!L97,1)="V",DECEMBER!R97+DECEMBER!U97)</f>
        <v>0</v>
      </c>
      <c r="K98" s="241">
        <f>DECEMBER!Z97</f>
        <v>0</v>
      </c>
      <c r="L98" s="242">
        <f>DECEMBER!AB97</f>
        <v>0</v>
      </c>
    </row>
    <row r="99" spans="1:12" ht="12.75" customHeight="1" x14ac:dyDescent="0.2">
      <c r="A99" s="717"/>
      <c r="B99" s="120">
        <f>DECEMBER!R98</f>
        <v>0</v>
      </c>
      <c r="C99" s="124">
        <f>DECEMBER!S98</f>
        <v>0</v>
      </c>
      <c r="D99" s="211">
        <f>DECEMBER!T98</f>
        <v>0</v>
      </c>
      <c r="E99" s="160">
        <f>DECEMBER!U98</f>
        <v>0</v>
      </c>
      <c r="F99" s="123">
        <f>DECEMBER!V98</f>
        <v>0</v>
      </c>
      <c r="G99" s="123">
        <f>DECEMBER!W98</f>
        <v>0</v>
      </c>
      <c r="H99" s="125">
        <f>DECEMBER!X98</f>
        <v>0</v>
      </c>
      <c r="I99" s="216">
        <f>DECEMBER!Y98</f>
        <v>0</v>
      </c>
      <c r="J99" s="222" t="b">
        <f>IF(LEFT(DECEMBER!L98,1)="V",DECEMBER!R98+DECEMBER!U98)</f>
        <v>0</v>
      </c>
      <c r="K99" s="241">
        <f>DECEMBER!Z98</f>
        <v>0</v>
      </c>
      <c r="L99" s="242">
        <f>DECEMBER!AB98</f>
        <v>0</v>
      </c>
    </row>
    <row r="100" spans="1:12" ht="12.75" customHeight="1" x14ac:dyDescent="0.2">
      <c r="A100" s="717"/>
      <c r="B100" s="120">
        <f>DECEMBER!R99</f>
        <v>0</v>
      </c>
      <c r="C100" s="124">
        <f>DECEMBER!S99</f>
        <v>0</v>
      </c>
      <c r="D100" s="211">
        <f>DECEMBER!T99</f>
        <v>0</v>
      </c>
      <c r="E100" s="160">
        <f>DECEMBER!U99</f>
        <v>0</v>
      </c>
      <c r="F100" s="123">
        <f>DECEMBER!V99</f>
        <v>0</v>
      </c>
      <c r="G100" s="123">
        <f>DECEMBER!W99</f>
        <v>0</v>
      </c>
      <c r="H100" s="125">
        <f>DECEMBER!X99</f>
        <v>0</v>
      </c>
      <c r="I100" s="216">
        <f>DECEMBER!Y99</f>
        <v>0</v>
      </c>
      <c r="J100" s="222" t="b">
        <f>IF(LEFT(DECEMBER!L99,1)="V",DECEMBER!R99+DECEMBER!U99)</f>
        <v>0</v>
      </c>
      <c r="K100" s="241">
        <f>DECEMBER!Z99</f>
        <v>0</v>
      </c>
      <c r="L100" s="242">
        <f>DECEMBER!AB99</f>
        <v>0</v>
      </c>
    </row>
    <row r="101" spans="1:12" ht="13.5" customHeight="1" thickBot="1" x14ac:dyDescent="0.25">
      <c r="A101" s="718"/>
      <c r="B101" s="127">
        <f>DECEMBER!R100</f>
        <v>0</v>
      </c>
      <c r="C101" s="131">
        <f>DECEMBER!S100</f>
        <v>0</v>
      </c>
      <c r="D101" s="213">
        <f>DECEMBER!T100</f>
        <v>0</v>
      </c>
      <c r="E101" s="161">
        <f>DECEMBER!U100</f>
        <v>0</v>
      </c>
      <c r="F101" s="130">
        <f>DECEMBER!V100</f>
        <v>0</v>
      </c>
      <c r="G101" s="130">
        <f>DECEMBER!W100</f>
        <v>0</v>
      </c>
      <c r="H101" s="132">
        <f>DECEMBER!X100</f>
        <v>0</v>
      </c>
      <c r="I101" s="218">
        <f>DECEMBER!Y100</f>
        <v>0</v>
      </c>
      <c r="J101" s="224" t="b">
        <f>IF(LEFT(DECEMBER!L100,1)="V",DECEMBER!R100+DECEMBER!U100)</f>
        <v>0</v>
      </c>
      <c r="K101" s="243">
        <f>DECEMBER!Z100</f>
        <v>0</v>
      </c>
      <c r="L101" s="244">
        <f>DECEMBER!AB100</f>
        <v>0</v>
      </c>
    </row>
    <row r="102" spans="1:12" ht="12.75" customHeight="1" x14ac:dyDescent="0.2">
      <c r="A102" s="716">
        <f>DECEMBER!B101</f>
        <v>43088</v>
      </c>
      <c r="B102" s="113">
        <f>DECEMBER!R101</f>
        <v>0</v>
      </c>
      <c r="C102" s="117">
        <f>DECEMBER!S101</f>
        <v>0</v>
      </c>
      <c r="D102" s="210">
        <f>DECEMBER!T101</f>
        <v>0</v>
      </c>
      <c r="E102" s="159">
        <f>DECEMBER!U101</f>
        <v>0</v>
      </c>
      <c r="F102" s="116">
        <f>DECEMBER!V101</f>
        <v>0</v>
      </c>
      <c r="G102" s="116">
        <f>DECEMBER!W101</f>
        <v>0</v>
      </c>
      <c r="H102" s="118">
        <f>DECEMBER!X101</f>
        <v>0</v>
      </c>
      <c r="I102" s="215">
        <f>DECEMBER!Y101</f>
        <v>0</v>
      </c>
      <c r="J102" s="221" t="b">
        <f>IF(LEFT(DECEMBER!L101,1)="V",DECEMBER!R101+DECEMBER!U101)</f>
        <v>0</v>
      </c>
      <c r="K102" s="239">
        <f>DECEMBER!Z101</f>
        <v>0</v>
      </c>
      <c r="L102" s="240">
        <f>DECEMBER!AB101</f>
        <v>0</v>
      </c>
    </row>
    <row r="103" spans="1:12" ht="12.75" customHeight="1" x14ac:dyDescent="0.2">
      <c r="A103" s="717"/>
      <c r="B103" s="120">
        <f>DECEMBER!R102</f>
        <v>0</v>
      </c>
      <c r="C103" s="124">
        <f>DECEMBER!S102</f>
        <v>0</v>
      </c>
      <c r="D103" s="211">
        <f>DECEMBER!T102</f>
        <v>0</v>
      </c>
      <c r="E103" s="160">
        <f>DECEMBER!U102</f>
        <v>0</v>
      </c>
      <c r="F103" s="123">
        <f>DECEMBER!V102</f>
        <v>0</v>
      </c>
      <c r="G103" s="123">
        <f>DECEMBER!W102</f>
        <v>0</v>
      </c>
      <c r="H103" s="125">
        <f>DECEMBER!X102</f>
        <v>0</v>
      </c>
      <c r="I103" s="216">
        <f>DECEMBER!Y102</f>
        <v>0</v>
      </c>
      <c r="J103" s="222" t="b">
        <f>IF(LEFT(DECEMBER!L102,1)="V",DECEMBER!R102+DECEMBER!U102)</f>
        <v>0</v>
      </c>
      <c r="K103" s="241">
        <f>DECEMBER!Z102</f>
        <v>0</v>
      </c>
      <c r="L103" s="242">
        <f>DECEMBER!AB102</f>
        <v>0</v>
      </c>
    </row>
    <row r="104" spans="1:12" ht="12.75" customHeight="1" x14ac:dyDescent="0.2">
      <c r="A104" s="717"/>
      <c r="B104" s="120">
        <f>DECEMBER!R103</f>
        <v>0</v>
      </c>
      <c r="C104" s="124">
        <f>DECEMBER!S103</f>
        <v>0</v>
      </c>
      <c r="D104" s="211">
        <f>DECEMBER!T103</f>
        <v>0</v>
      </c>
      <c r="E104" s="160">
        <f>DECEMBER!U103</f>
        <v>0</v>
      </c>
      <c r="F104" s="123">
        <f>DECEMBER!V103</f>
        <v>0</v>
      </c>
      <c r="G104" s="123">
        <f>DECEMBER!W103</f>
        <v>0</v>
      </c>
      <c r="H104" s="125">
        <f>DECEMBER!X103</f>
        <v>0</v>
      </c>
      <c r="I104" s="216">
        <f>DECEMBER!Y103</f>
        <v>0</v>
      </c>
      <c r="J104" s="222" t="b">
        <f>IF(LEFT(DECEMBER!L103,1)="V",DECEMBER!R103+DECEMBER!U103)</f>
        <v>0</v>
      </c>
      <c r="K104" s="241">
        <f>DECEMBER!Z103</f>
        <v>0</v>
      </c>
      <c r="L104" s="242">
        <f>DECEMBER!AB103</f>
        <v>0</v>
      </c>
    </row>
    <row r="105" spans="1:12" ht="12.75" customHeight="1" x14ac:dyDescent="0.2">
      <c r="A105" s="717"/>
      <c r="B105" s="120">
        <f>DECEMBER!R104</f>
        <v>0</v>
      </c>
      <c r="C105" s="124">
        <f>DECEMBER!S104</f>
        <v>0</v>
      </c>
      <c r="D105" s="211">
        <f>DECEMBER!T104</f>
        <v>0</v>
      </c>
      <c r="E105" s="160">
        <f>DECEMBER!U104</f>
        <v>0</v>
      </c>
      <c r="F105" s="123">
        <f>DECEMBER!V104</f>
        <v>0</v>
      </c>
      <c r="G105" s="123">
        <f>DECEMBER!W104</f>
        <v>0</v>
      </c>
      <c r="H105" s="125">
        <f>DECEMBER!X104</f>
        <v>0</v>
      </c>
      <c r="I105" s="216">
        <f>DECEMBER!Y104</f>
        <v>0</v>
      </c>
      <c r="J105" s="222" t="b">
        <f>IF(LEFT(DECEMBER!L104,1)="V",DECEMBER!R104+DECEMBER!U104)</f>
        <v>0</v>
      </c>
      <c r="K105" s="241">
        <f>DECEMBER!Z104</f>
        <v>0</v>
      </c>
      <c r="L105" s="242">
        <f>DECEMBER!AB104</f>
        <v>0</v>
      </c>
    </row>
    <row r="106" spans="1:12" ht="13.5" customHeight="1" thickBot="1" x14ac:dyDescent="0.25">
      <c r="A106" s="718"/>
      <c r="B106" s="127">
        <f>DECEMBER!R105</f>
        <v>0</v>
      </c>
      <c r="C106" s="131">
        <f>DECEMBER!S105</f>
        <v>0</v>
      </c>
      <c r="D106" s="213">
        <f>DECEMBER!T105</f>
        <v>0</v>
      </c>
      <c r="E106" s="161">
        <f>DECEMBER!U105</f>
        <v>0</v>
      </c>
      <c r="F106" s="130">
        <f>DECEMBER!V105</f>
        <v>0</v>
      </c>
      <c r="G106" s="130">
        <f>DECEMBER!W105</f>
        <v>0</v>
      </c>
      <c r="H106" s="132">
        <f>DECEMBER!X105</f>
        <v>0</v>
      </c>
      <c r="I106" s="218">
        <f>DECEMBER!Y105</f>
        <v>0</v>
      </c>
      <c r="J106" s="224" t="b">
        <f>IF(LEFT(DECEMBER!L105,1)="V",DECEMBER!R105+DECEMBER!U105)</f>
        <v>0</v>
      </c>
      <c r="K106" s="243">
        <f>DECEMBER!Z105</f>
        <v>0</v>
      </c>
      <c r="L106" s="244">
        <f>DECEMBER!AB105</f>
        <v>0</v>
      </c>
    </row>
    <row r="107" spans="1:12" ht="12.75" customHeight="1" x14ac:dyDescent="0.2">
      <c r="A107" s="716">
        <f>DECEMBER!B106</f>
        <v>43089</v>
      </c>
      <c r="B107" s="134">
        <f>DECEMBER!R106</f>
        <v>0</v>
      </c>
      <c r="C107" s="138">
        <f>DECEMBER!S106</f>
        <v>0</v>
      </c>
      <c r="D107" s="214">
        <f>DECEMBER!T106</f>
        <v>0</v>
      </c>
      <c r="E107" s="169">
        <f>DECEMBER!U106</f>
        <v>0</v>
      </c>
      <c r="F107" s="137">
        <f>DECEMBER!V106</f>
        <v>0</v>
      </c>
      <c r="G107" s="137">
        <f>DECEMBER!W106</f>
        <v>0</v>
      </c>
      <c r="H107" s="139">
        <f>DECEMBER!X106</f>
        <v>0</v>
      </c>
      <c r="I107" s="219">
        <f>DECEMBER!Y106</f>
        <v>0</v>
      </c>
      <c r="J107" s="225" t="b">
        <f>IF(LEFT(DECEMBER!L106,1)="V",DECEMBER!R106+DECEMBER!U106)</f>
        <v>0</v>
      </c>
      <c r="K107" s="247">
        <f>DECEMBER!Z106</f>
        <v>0</v>
      </c>
      <c r="L107" s="248">
        <f>DECEMBER!AB106</f>
        <v>0</v>
      </c>
    </row>
    <row r="108" spans="1:12" ht="12.75" customHeight="1" x14ac:dyDescent="0.2">
      <c r="A108" s="717"/>
      <c r="B108" s="120">
        <f>DECEMBER!R107</f>
        <v>0</v>
      </c>
      <c r="C108" s="124">
        <f>DECEMBER!S107</f>
        <v>0</v>
      </c>
      <c r="D108" s="211">
        <f>DECEMBER!T107</f>
        <v>0</v>
      </c>
      <c r="E108" s="160">
        <f>DECEMBER!U107</f>
        <v>0</v>
      </c>
      <c r="F108" s="123">
        <f>DECEMBER!V107</f>
        <v>0</v>
      </c>
      <c r="G108" s="123">
        <f>DECEMBER!W107</f>
        <v>0</v>
      </c>
      <c r="H108" s="125">
        <f>DECEMBER!X107</f>
        <v>0</v>
      </c>
      <c r="I108" s="216">
        <f>DECEMBER!Y107</f>
        <v>0</v>
      </c>
      <c r="J108" s="222" t="b">
        <f>IF(LEFT(DECEMBER!L107,1)="V",DECEMBER!R107+DECEMBER!U107)</f>
        <v>0</v>
      </c>
      <c r="K108" s="241">
        <f>DECEMBER!Z107</f>
        <v>0</v>
      </c>
      <c r="L108" s="242">
        <f>DECEMBER!AB107</f>
        <v>0</v>
      </c>
    </row>
    <row r="109" spans="1:12" ht="12.75" customHeight="1" x14ac:dyDescent="0.2">
      <c r="A109" s="717"/>
      <c r="B109" s="120">
        <f>DECEMBER!R108</f>
        <v>0</v>
      </c>
      <c r="C109" s="124">
        <f>DECEMBER!S108</f>
        <v>0</v>
      </c>
      <c r="D109" s="211">
        <f>DECEMBER!T108</f>
        <v>0</v>
      </c>
      <c r="E109" s="160">
        <f>DECEMBER!U108</f>
        <v>0</v>
      </c>
      <c r="F109" s="123">
        <f>DECEMBER!V108</f>
        <v>0</v>
      </c>
      <c r="G109" s="123">
        <f>DECEMBER!W108</f>
        <v>0</v>
      </c>
      <c r="H109" s="125">
        <f>DECEMBER!X108</f>
        <v>0</v>
      </c>
      <c r="I109" s="216">
        <f>DECEMBER!Y108</f>
        <v>0</v>
      </c>
      <c r="J109" s="222" t="b">
        <f>IF(LEFT(DECEMBER!L108,1)="V",DECEMBER!R108+DECEMBER!U108)</f>
        <v>0</v>
      </c>
      <c r="K109" s="241">
        <f>DECEMBER!Z108</f>
        <v>0</v>
      </c>
      <c r="L109" s="242">
        <f>DECEMBER!AB108</f>
        <v>0</v>
      </c>
    </row>
    <row r="110" spans="1:12" ht="12.75" customHeight="1" x14ac:dyDescent="0.2">
      <c r="A110" s="717"/>
      <c r="B110" s="120">
        <f>DECEMBER!R109</f>
        <v>0</v>
      </c>
      <c r="C110" s="124">
        <f>DECEMBER!S109</f>
        <v>0</v>
      </c>
      <c r="D110" s="211">
        <f>DECEMBER!T109</f>
        <v>0</v>
      </c>
      <c r="E110" s="160">
        <f>DECEMBER!U109</f>
        <v>0</v>
      </c>
      <c r="F110" s="123">
        <f>DECEMBER!V109</f>
        <v>0</v>
      </c>
      <c r="G110" s="123">
        <f>DECEMBER!W109</f>
        <v>0</v>
      </c>
      <c r="H110" s="125">
        <f>DECEMBER!X109</f>
        <v>0</v>
      </c>
      <c r="I110" s="216">
        <f>DECEMBER!Y109</f>
        <v>0</v>
      </c>
      <c r="J110" s="222" t="b">
        <f>IF(LEFT(DECEMBER!L109,1)="V",DECEMBER!R109+DECEMBER!U109)</f>
        <v>0</v>
      </c>
      <c r="K110" s="241">
        <f>DECEMBER!Z109</f>
        <v>0</v>
      </c>
      <c r="L110" s="242">
        <f>DECEMBER!AB109</f>
        <v>0</v>
      </c>
    </row>
    <row r="111" spans="1:12" ht="13.5" customHeight="1" thickBot="1" x14ac:dyDescent="0.25">
      <c r="A111" s="718"/>
      <c r="B111" s="141">
        <f>DECEMBER!R110</f>
        <v>0</v>
      </c>
      <c r="C111" s="145">
        <f>DECEMBER!S110</f>
        <v>0</v>
      </c>
      <c r="D111" s="212">
        <f>DECEMBER!T110</f>
        <v>0</v>
      </c>
      <c r="E111" s="168">
        <f>DECEMBER!U110</f>
        <v>0</v>
      </c>
      <c r="F111" s="144">
        <f>DECEMBER!V110</f>
        <v>0</v>
      </c>
      <c r="G111" s="144">
        <f>DECEMBER!W110</f>
        <v>0</v>
      </c>
      <c r="H111" s="146">
        <f>DECEMBER!X110</f>
        <v>0</v>
      </c>
      <c r="I111" s="217">
        <f>DECEMBER!Y110</f>
        <v>0</v>
      </c>
      <c r="J111" s="223" t="b">
        <f>IF(LEFT(DECEMBER!L110,1)="V",DECEMBER!R110+DECEMBER!U110)</f>
        <v>0</v>
      </c>
      <c r="K111" s="245">
        <f>DECEMBER!Z110</f>
        <v>0</v>
      </c>
      <c r="L111" s="246">
        <f>DECEMBER!AB110</f>
        <v>0</v>
      </c>
    </row>
    <row r="112" spans="1:12" ht="12.75" customHeight="1" x14ac:dyDescent="0.2">
      <c r="A112" s="716">
        <f>DECEMBER!B111</f>
        <v>43090</v>
      </c>
      <c r="B112" s="113">
        <f>DECEMBER!R111</f>
        <v>0</v>
      </c>
      <c r="C112" s="117">
        <f>DECEMBER!S111</f>
        <v>0</v>
      </c>
      <c r="D112" s="210">
        <f>DECEMBER!T111</f>
        <v>0</v>
      </c>
      <c r="E112" s="159">
        <f>DECEMBER!U111</f>
        <v>0</v>
      </c>
      <c r="F112" s="116">
        <f>DECEMBER!V111</f>
        <v>0</v>
      </c>
      <c r="G112" s="116">
        <f>DECEMBER!W111</f>
        <v>0</v>
      </c>
      <c r="H112" s="118">
        <f>DECEMBER!X111</f>
        <v>0</v>
      </c>
      <c r="I112" s="215">
        <f>DECEMBER!Y111</f>
        <v>0</v>
      </c>
      <c r="J112" s="221" t="b">
        <f>IF(LEFT(DECEMBER!L111,1)="V",DECEMBER!R111+DECEMBER!U111)</f>
        <v>0</v>
      </c>
      <c r="K112" s="239">
        <f>DECEMBER!Z111</f>
        <v>0</v>
      </c>
      <c r="L112" s="240">
        <f>DECEMBER!AB111</f>
        <v>0</v>
      </c>
    </row>
    <row r="113" spans="1:12" ht="12.75" customHeight="1" x14ac:dyDescent="0.2">
      <c r="A113" s="717"/>
      <c r="B113" s="120">
        <f>DECEMBER!R112</f>
        <v>0</v>
      </c>
      <c r="C113" s="124">
        <f>DECEMBER!S112</f>
        <v>0</v>
      </c>
      <c r="D113" s="211">
        <f>DECEMBER!T112</f>
        <v>0</v>
      </c>
      <c r="E113" s="160">
        <f>DECEMBER!U112</f>
        <v>0</v>
      </c>
      <c r="F113" s="123">
        <f>DECEMBER!V112</f>
        <v>0</v>
      </c>
      <c r="G113" s="123">
        <f>DECEMBER!W112</f>
        <v>0</v>
      </c>
      <c r="H113" s="125">
        <f>DECEMBER!X112</f>
        <v>0</v>
      </c>
      <c r="I113" s="216">
        <f>DECEMBER!Y112</f>
        <v>0</v>
      </c>
      <c r="J113" s="222" t="b">
        <f>IF(LEFT(DECEMBER!L112,1)="V",DECEMBER!R112+DECEMBER!U112)</f>
        <v>0</v>
      </c>
      <c r="K113" s="241">
        <f>DECEMBER!Z112</f>
        <v>0</v>
      </c>
      <c r="L113" s="242">
        <f>DECEMBER!AB112</f>
        <v>0</v>
      </c>
    </row>
    <row r="114" spans="1:12" ht="12.75" customHeight="1" x14ac:dyDescent="0.2">
      <c r="A114" s="717"/>
      <c r="B114" s="120">
        <f>DECEMBER!R113</f>
        <v>0</v>
      </c>
      <c r="C114" s="124">
        <f>DECEMBER!S113</f>
        <v>0</v>
      </c>
      <c r="D114" s="211">
        <f>DECEMBER!T113</f>
        <v>0</v>
      </c>
      <c r="E114" s="160">
        <f>DECEMBER!U113</f>
        <v>0</v>
      </c>
      <c r="F114" s="123">
        <f>DECEMBER!V113</f>
        <v>0</v>
      </c>
      <c r="G114" s="123">
        <f>DECEMBER!W113</f>
        <v>0</v>
      </c>
      <c r="H114" s="125">
        <f>DECEMBER!X113</f>
        <v>0</v>
      </c>
      <c r="I114" s="216">
        <f>DECEMBER!Y113</f>
        <v>0</v>
      </c>
      <c r="J114" s="222" t="b">
        <f>IF(LEFT(DECEMBER!L113,1)="V",DECEMBER!R113+DECEMBER!U113)</f>
        <v>0</v>
      </c>
      <c r="K114" s="241">
        <f>DECEMBER!Z113</f>
        <v>0</v>
      </c>
      <c r="L114" s="242">
        <f>DECEMBER!AB113</f>
        <v>0</v>
      </c>
    </row>
    <row r="115" spans="1:12" ht="12.75" customHeight="1" x14ac:dyDescent="0.2">
      <c r="A115" s="717"/>
      <c r="B115" s="120">
        <f>DECEMBER!R114</f>
        <v>0</v>
      </c>
      <c r="C115" s="124">
        <f>DECEMBER!S114</f>
        <v>0</v>
      </c>
      <c r="D115" s="211">
        <f>DECEMBER!T114</f>
        <v>0</v>
      </c>
      <c r="E115" s="160">
        <f>DECEMBER!U114</f>
        <v>0</v>
      </c>
      <c r="F115" s="123">
        <f>DECEMBER!V114</f>
        <v>0</v>
      </c>
      <c r="G115" s="123">
        <f>DECEMBER!W114</f>
        <v>0</v>
      </c>
      <c r="H115" s="125">
        <f>DECEMBER!X114</f>
        <v>0</v>
      </c>
      <c r="I115" s="216">
        <f>DECEMBER!Y114</f>
        <v>0</v>
      </c>
      <c r="J115" s="222" t="b">
        <f>IF(LEFT(DECEMBER!L114,1)="V",DECEMBER!R114+DECEMBER!U114)</f>
        <v>0</v>
      </c>
      <c r="K115" s="241">
        <f>DECEMBER!Z114</f>
        <v>0</v>
      </c>
      <c r="L115" s="242">
        <f>DECEMBER!AB114</f>
        <v>0</v>
      </c>
    </row>
    <row r="116" spans="1:12" ht="13.5" customHeight="1" thickBot="1" x14ac:dyDescent="0.25">
      <c r="A116" s="718"/>
      <c r="B116" s="127">
        <f>DECEMBER!R115</f>
        <v>0</v>
      </c>
      <c r="C116" s="131">
        <f>DECEMBER!S115</f>
        <v>0</v>
      </c>
      <c r="D116" s="213">
        <f>DECEMBER!T115</f>
        <v>0</v>
      </c>
      <c r="E116" s="161">
        <f>DECEMBER!U115</f>
        <v>0</v>
      </c>
      <c r="F116" s="130">
        <f>DECEMBER!V115</f>
        <v>0</v>
      </c>
      <c r="G116" s="130">
        <f>DECEMBER!W115</f>
        <v>0</v>
      </c>
      <c r="H116" s="132">
        <f>DECEMBER!X115</f>
        <v>0</v>
      </c>
      <c r="I116" s="218">
        <f>DECEMBER!Y115</f>
        <v>0</v>
      </c>
      <c r="J116" s="224" t="b">
        <f>IF(LEFT(DECEMBER!L115,1)="V",DECEMBER!R115+DECEMBER!U115)</f>
        <v>0</v>
      </c>
      <c r="K116" s="243">
        <f>DECEMBER!Z115</f>
        <v>0</v>
      </c>
      <c r="L116" s="244">
        <f>DECEMBER!AB115</f>
        <v>0</v>
      </c>
    </row>
    <row r="117" spans="1:12" ht="12.75" customHeight="1" x14ac:dyDescent="0.2">
      <c r="A117" s="716">
        <f>DECEMBER!B116</f>
        <v>43091</v>
      </c>
      <c r="B117" s="134">
        <f>DECEMBER!R116</f>
        <v>0</v>
      </c>
      <c r="C117" s="138">
        <f>DECEMBER!S116</f>
        <v>0</v>
      </c>
      <c r="D117" s="214">
        <f>DECEMBER!T116</f>
        <v>0</v>
      </c>
      <c r="E117" s="169">
        <f>DECEMBER!U116</f>
        <v>0</v>
      </c>
      <c r="F117" s="137">
        <f>DECEMBER!V116</f>
        <v>0</v>
      </c>
      <c r="G117" s="137">
        <f>DECEMBER!W116</f>
        <v>0</v>
      </c>
      <c r="H117" s="139">
        <f>DECEMBER!X116</f>
        <v>0</v>
      </c>
      <c r="I117" s="219">
        <f>DECEMBER!Y116</f>
        <v>0</v>
      </c>
      <c r="J117" s="225" t="b">
        <f>IF(LEFT(DECEMBER!L116,1)="V",DECEMBER!R116+DECEMBER!U116)</f>
        <v>0</v>
      </c>
      <c r="K117" s="247">
        <f>DECEMBER!Z116</f>
        <v>0</v>
      </c>
      <c r="L117" s="248">
        <f>DECEMBER!AB116</f>
        <v>0</v>
      </c>
    </row>
    <row r="118" spans="1:12" ht="12.75" customHeight="1" x14ac:dyDescent="0.2">
      <c r="A118" s="717"/>
      <c r="B118" s="120">
        <f>DECEMBER!R117</f>
        <v>0</v>
      </c>
      <c r="C118" s="124">
        <f>DECEMBER!S117</f>
        <v>0</v>
      </c>
      <c r="D118" s="211">
        <f>DECEMBER!T117</f>
        <v>0</v>
      </c>
      <c r="E118" s="160">
        <f>DECEMBER!U117</f>
        <v>0</v>
      </c>
      <c r="F118" s="123">
        <f>DECEMBER!V117</f>
        <v>0</v>
      </c>
      <c r="G118" s="123">
        <f>DECEMBER!W117</f>
        <v>0</v>
      </c>
      <c r="H118" s="125">
        <f>DECEMBER!X117</f>
        <v>0</v>
      </c>
      <c r="I118" s="216">
        <f>DECEMBER!Y117</f>
        <v>0</v>
      </c>
      <c r="J118" s="222" t="b">
        <f>IF(LEFT(DECEMBER!L117,1)="V",DECEMBER!R117+DECEMBER!U117)</f>
        <v>0</v>
      </c>
      <c r="K118" s="241">
        <f>DECEMBER!Z117</f>
        <v>0</v>
      </c>
      <c r="L118" s="242">
        <f>DECEMBER!AB117</f>
        <v>0</v>
      </c>
    </row>
    <row r="119" spans="1:12" ht="12.75" customHeight="1" x14ac:dyDescent="0.2">
      <c r="A119" s="717"/>
      <c r="B119" s="120">
        <f>DECEMBER!R118</f>
        <v>0</v>
      </c>
      <c r="C119" s="124">
        <f>DECEMBER!S118</f>
        <v>0</v>
      </c>
      <c r="D119" s="211">
        <f>DECEMBER!T118</f>
        <v>0</v>
      </c>
      <c r="E119" s="160">
        <f>DECEMBER!U118</f>
        <v>0</v>
      </c>
      <c r="F119" s="123">
        <f>DECEMBER!V118</f>
        <v>0</v>
      </c>
      <c r="G119" s="123">
        <f>DECEMBER!W118</f>
        <v>0</v>
      </c>
      <c r="H119" s="125">
        <f>DECEMBER!X118</f>
        <v>0</v>
      </c>
      <c r="I119" s="216">
        <f>DECEMBER!Y118</f>
        <v>0</v>
      </c>
      <c r="J119" s="222" t="b">
        <f>IF(LEFT(DECEMBER!L118,1)="V",DECEMBER!R118+DECEMBER!U118)</f>
        <v>0</v>
      </c>
      <c r="K119" s="241">
        <f>DECEMBER!Z118</f>
        <v>0</v>
      </c>
      <c r="L119" s="242">
        <f>DECEMBER!AB118</f>
        <v>0</v>
      </c>
    </row>
    <row r="120" spans="1:12" ht="12.75" customHeight="1" x14ac:dyDescent="0.2">
      <c r="A120" s="717"/>
      <c r="B120" s="120">
        <f>DECEMBER!R119</f>
        <v>0</v>
      </c>
      <c r="C120" s="124">
        <f>DECEMBER!S119</f>
        <v>0</v>
      </c>
      <c r="D120" s="211">
        <f>DECEMBER!T119</f>
        <v>0</v>
      </c>
      <c r="E120" s="160">
        <f>DECEMBER!U119</f>
        <v>0</v>
      </c>
      <c r="F120" s="123">
        <f>DECEMBER!V119</f>
        <v>0</v>
      </c>
      <c r="G120" s="123">
        <f>DECEMBER!W119</f>
        <v>0</v>
      </c>
      <c r="H120" s="125">
        <f>DECEMBER!X119</f>
        <v>0</v>
      </c>
      <c r="I120" s="216">
        <f>DECEMBER!Y119</f>
        <v>0</v>
      </c>
      <c r="J120" s="222" t="b">
        <f>IF(LEFT(DECEMBER!L119,1)="V",DECEMBER!R119+DECEMBER!U119)</f>
        <v>0</v>
      </c>
      <c r="K120" s="241">
        <f>DECEMBER!Z119</f>
        <v>0</v>
      </c>
      <c r="L120" s="242">
        <f>DECEMBER!AB119</f>
        <v>0</v>
      </c>
    </row>
    <row r="121" spans="1:12" ht="13.5" customHeight="1" thickBot="1" x14ac:dyDescent="0.25">
      <c r="A121" s="718"/>
      <c r="B121" s="141">
        <f>DECEMBER!R120</f>
        <v>0</v>
      </c>
      <c r="C121" s="145">
        <f>DECEMBER!S120</f>
        <v>0</v>
      </c>
      <c r="D121" s="212">
        <f>DECEMBER!T120</f>
        <v>0</v>
      </c>
      <c r="E121" s="168">
        <f>DECEMBER!U120</f>
        <v>0</v>
      </c>
      <c r="F121" s="144">
        <f>DECEMBER!V120</f>
        <v>0</v>
      </c>
      <c r="G121" s="144">
        <f>DECEMBER!W120</f>
        <v>0</v>
      </c>
      <c r="H121" s="146">
        <f>DECEMBER!X120</f>
        <v>0</v>
      </c>
      <c r="I121" s="217">
        <f>DECEMBER!Y120</f>
        <v>0</v>
      </c>
      <c r="J121" s="223" t="b">
        <f>IF(LEFT(DECEMBER!L120,1)="V",DECEMBER!R120+DECEMBER!U120)</f>
        <v>0</v>
      </c>
      <c r="K121" s="245">
        <f>DECEMBER!Z120</f>
        <v>0</v>
      </c>
      <c r="L121" s="246">
        <f>DECEMBER!AB120</f>
        <v>0</v>
      </c>
    </row>
    <row r="122" spans="1:12" ht="12.75" customHeight="1" x14ac:dyDescent="0.2">
      <c r="A122" s="716">
        <f>DECEMBER!B121</f>
        <v>43092</v>
      </c>
      <c r="B122" s="113">
        <f>DECEMBER!R121</f>
        <v>0</v>
      </c>
      <c r="C122" s="117">
        <f>DECEMBER!S121</f>
        <v>0</v>
      </c>
      <c r="D122" s="210">
        <f>DECEMBER!T121</f>
        <v>0</v>
      </c>
      <c r="E122" s="159">
        <f>DECEMBER!U121</f>
        <v>0</v>
      </c>
      <c r="F122" s="116">
        <f>DECEMBER!V121</f>
        <v>0</v>
      </c>
      <c r="G122" s="116">
        <f>DECEMBER!W121</f>
        <v>0</v>
      </c>
      <c r="H122" s="118">
        <f>DECEMBER!X121</f>
        <v>0</v>
      </c>
      <c r="I122" s="215">
        <f>DECEMBER!Y121</f>
        <v>0</v>
      </c>
      <c r="J122" s="221" t="b">
        <f>IF(LEFT(DECEMBER!L121,1)="V",DECEMBER!R121+DECEMBER!U121)</f>
        <v>0</v>
      </c>
      <c r="K122" s="239">
        <f>DECEMBER!Z121</f>
        <v>0</v>
      </c>
      <c r="L122" s="240">
        <f>DECEMBER!AB121</f>
        <v>0</v>
      </c>
    </row>
    <row r="123" spans="1:12" ht="12.75" customHeight="1" x14ac:dyDescent="0.2">
      <c r="A123" s="717"/>
      <c r="B123" s="120">
        <f>DECEMBER!R122</f>
        <v>0</v>
      </c>
      <c r="C123" s="124">
        <f>DECEMBER!S122</f>
        <v>0</v>
      </c>
      <c r="D123" s="211">
        <f>DECEMBER!T122</f>
        <v>0</v>
      </c>
      <c r="E123" s="160">
        <f>DECEMBER!U122</f>
        <v>0</v>
      </c>
      <c r="F123" s="123">
        <f>DECEMBER!V122</f>
        <v>0</v>
      </c>
      <c r="G123" s="123">
        <f>DECEMBER!W122</f>
        <v>0</v>
      </c>
      <c r="H123" s="125">
        <f>DECEMBER!X122</f>
        <v>0</v>
      </c>
      <c r="I123" s="216">
        <f>DECEMBER!Y122</f>
        <v>0</v>
      </c>
      <c r="J123" s="222" t="b">
        <f>IF(LEFT(DECEMBER!L122,1)="V",DECEMBER!R122+DECEMBER!U122)</f>
        <v>0</v>
      </c>
      <c r="K123" s="241">
        <f>DECEMBER!Z122</f>
        <v>0</v>
      </c>
      <c r="L123" s="242">
        <f>DECEMBER!AB122</f>
        <v>0</v>
      </c>
    </row>
    <row r="124" spans="1:12" ht="12.75" customHeight="1" x14ac:dyDescent="0.2">
      <c r="A124" s="717"/>
      <c r="B124" s="120">
        <f>DECEMBER!R123</f>
        <v>0</v>
      </c>
      <c r="C124" s="124">
        <f>DECEMBER!S123</f>
        <v>0</v>
      </c>
      <c r="D124" s="211">
        <f>DECEMBER!T123</f>
        <v>0</v>
      </c>
      <c r="E124" s="160">
        <f>DECEMBER!U123</f>
        <v>0</v>
      </c>
      <c r="F124" s="123">
        <f>DECEMBER!V123</f>
        <v>0</v>
      </c>
      <c r="G124" s="123">
        <f>DECEMBER!W123</f>
        <v>0</v>
      </c>
      <c r="H124" s="125">
        <f>DECEMBER!X123</f>
        <v>0</v>
      </c>
      <c r="I124" s="216">
        <f>DECEMBER!Y123</f>
        <v>0</v>
      </c>
      <c r="J124" s="222" t="b">
        <f>IF(LEFT(DECEMBER!L123,1)="V",DECEMBER!R123+DECEMBER!U123)</f>
        <v>0</v>
      </c>
      <c r="K124" s="241">
        <f>DECEMBER!Z123</f>
        <v>0</v>
      </c>
      <c r="L124" s="242">
        <f>DECEMBER!AB123</f>
        <v>0</v>
      </c>
    </row>
    <row r="125" spans="1:12" ht="12.75" customHeight="1" x14ac:dyDescent="0.2">
      <c r="A125" s="717"/>
      <c r="B125" s="120">
        <f>DECEMBER!R124</f>
        <v>0</v>
      </c>
      <c r="C125" s="124">
        <f>DECEMBER!S124</f>
        <v>0</v>
      </c>
      <c r="D125" s="211">
        <f>DECEMBER!T124</f>
        <v>0</v>
      </c>
      <c r="E125" s="160">
        <f>DECEMBER!U124</f>
        <v>0</v>
      </c>
      <c r="F125" s="123">
        <f>DECEMBER!V124</f>
        <v>0</v>
      </c>
      <c r="G125" s="123">
        <f>DECEMBER!W124</f>
        <v>0</v>
      </c>
      <c r="H125" s="125">
        <f>DECEMBER!X124</f>
        <v>0</v>
      </c>
      <c r="I125" s="216">
        <f>DECEMBER!Y124</f>
        <v>0</v>
      </c>
      <c r="J125" s="222" t="b">
        <f>IF(LEFT(DECEMBER!L124,1)="V",DECEMBER!R124+DECEMBER!U124)</f>
        <v>0</v>
      </c>
      <c r="K125" s="241">
        <f>DECEMBER!Z124</f>
        <v>0</v>
      </c>
      <c r="L125" s="242">
        <f>DECEMBER!AB124</f>
        <v>0</v>
      </c>
    </row>
    <row r="126" spans="1:12" ht="13.5" customHeight="1" thickBot="1" x14ac:dyDescent="0.25">
      <c r="A126" s="718"/>
      <c r="B126" s="127">
        <f>DECEMBER!R125</f>
        <v>0</v>
      </c>
      <c r="C126" s="131">
        <f>DECEMBER!S125</f>
        <v>0</v>
      </c>
      <c r="D126" s="213">
        <f>DECEMBER!T125</f>
        <v>0</v>
      </c>
      <c r="E126" s="161">
        <f>DECEMBER!U125</f>
        <v>0</v>
      </c>
      <c r="F126" s="130">
        <f>DECEMBER!V125</f>
        <v>0</v>
      </c>
      <c r="G126" s="130">
        <f>DECEMBER!W125</f>
        <v>0</v>
      </c>
      <c r="H126" s="132">
        <f>DECEMBER!X125</f>
        <v>0</v>
      </c>
      <c r="I126" s="218">
        <f>DECEMBER!Y125</f>
        <v>0</v>
      </c>
      <c r="J126" s="224" t="b">
        <f>IF(LEFT(DECEMBER!L125,1)="V",DECEMBER!R125+DECEMBER!U125)</f>
        <v>0</v>
      </c>
      <c r="K126" s="243">
        <f>DECEMBER!Z125</f>
        <v>0</v>
      </c>
      <c r="L126" s="244">
        <f>DECEMBER!AB125</f>
        <v>0</v>
      </c>
    </row>
    <row r="127" spans="1:12" ht="12.75" customHeight="1" x14ac:dyDescent="0.2">
      <c r="A127" s="716">
        <f>DECEMBER!B126</f>
        <v>43093</v>
      </c>
      <c r="B127" s="134">
        <f>DECEMBER!R126</f>
        <v>0</v>
      </c>
      <c r="C127" s="138">
        <f>DECEMBER!S126</f>
        <v>0</v>
      </c>
      <c r="D127" s="214">
        <f>DECEMBER!T126</f>
        <v>0</v>
      </c>
      <c r="E127" s="169">
        <f>DECEMBER!U126</f>
        <v>0</v>
      </c>
      <c r="F127" s="137">
        <f>DECEMBER!V126</f>
        <v>0</v>
      </c>
      <c r="G127" s="137">
        <f>DECEMBER!W126</f>
        <v>0</v>
      </c>
      <c r="H127" s="139">
        <f>DECEMBER!X126</f>
        <v>0</v>
      </c>
      <c r="I127" s="219">
        <f>DECEMBER!Y126</f>
        <v>0</v>
      </c>
      <c r="J127" s="225" t="b">
        <f>IF(LEFT(DECEMBER!L126,1)="V",DECEMBER!R126+DECEMBER!U126)</f>
        <v>0</v>
      </c>
      <c r="K127" s="247">
        <f>DECEMBER!Z126</f>
        <v>0</v>
      </c>
      <c r="L127" s="248">
        <f>DECEMBER!AB126</f>
        <v>0</v>
      </c>
    </row>
    <row r="128" spans="1:12" ht="12.75" customHeight="1" x14ac:dyDescent="0.2">
      <c r="A128" s="717"/>
      <c r="B128" s="120">
        <f>DECEMBER!R127</f>
        <v>0</v>
      </c>
      <c r="C128" s="124">
        <f>DECEMBER!S127</f>
        <v>0</v>
      </c>
      <c r="D128" s="211">
        <f>DECEMBER!T127</f>
        <v>0</v>
      </c>
      <c r="E128" s="160">
        <f>DECEMBER!U127</f>
        <v>0</v>
      </c>
      <c r="F128" s="123">
        <f>DECEMBER!V127</f>
        <v>0</v>
      </c>
      <c r="G128" s="123">
        <f>DECEMBER!W127</f>
        <v>0</v>
      </c>
      <c r="H128" s="125">
        <f>DECEMBER!X127</f>
        <v>0</v>
      </c>
      <c r="I128" s="216">
        <f>DECEMBER!Y127</f>
        <v>0</v>
      </c>
      <c r="J128" s="222" t="b">
        <f>IF(LEFT(DECEMBER!L127,1)="V",DECEMBER!R127+DECEMBER!U127)</f>
        <v>0</v>
      </c>
      <c r="K128" s="241">
        <f>DECEMBER!Z127</f>
        <v>0</v>
      </c>
      <c r="L128" s="242">
        <f>DECEMBER!AB127</f>
        <v>0</v>
      </c>
    </row>
    <row r="129" spans="1:12" ht="12.75" customHeight="1" x14ac:dyDescent="0.2">
      <c r="A129" s="717"/>
      <c r="B129" s="120">
        <f>DECEMBER!R128</f>
        <v>0</v>
      </c>
      <c r="C129" s="124">
        <f>DECEMBER!S128</f>
        <v>0</v>
      </c>
      <c r="D129" s="211">
        <f>DECEMBER!T128</f>
        <v>0</v>
      </c>
      <c r="E129" s="160">
        <f>DECEMBER!U128</f>
        <v>0</v>
      </c>
      <c r="F129" s="123">
        <f>DECEMBER!V128</f>
        <v>0</v>
      </c>
      <c r="G129" s="123">
        <f>DECEMBER!W128</f>
        <v>0</v>
      </c>
      <c r="H129" s="125">
        <f>DECEMBER!X128</f>
        <v>0</v>
      </c>
      <c r="I129" s="216">
        <f>DECEMBER!Y128</f>
        <v>0</v>
      </c>
      <c r="J129" s="222" t="b">
        <f>IF(LEFT(DECEMBER!L128,1)="V",DECEMBER!R128+DECEMBER!U128)</f>
        <v>0</v>
      </c>
      <c r="K129" s="241">
        <f>DECEMBER!Z128</f>
        <v>0</v>
      </c>
      <c r="L129" s="242">
        <f>DECEMBER!AB128</f>
        <v>0</v>
      </c>
    </row>
    <row r="130" spans="1:12" ht="12.75" customHeight="1" x14ac:dyDescent="0.2">
      <c r="A130" s="717"/>
      <c r="B130" s="120">
        <f>DECEMBER!R129</f>
        <v>0</v>
      </c>
      <c r="C130" s="124">
        <f>DECEMBER!S129</f>
        <v>0</v>
      </c>
      <c r="D130" s="211">
        <f>DECEMBER!T129</f>
        <v>0</v>
      </c>
      <c r="E130" s="160">
        <f>DECEMBER!U129</f>
        <v>0</v>
      </c>
      <c r="F130" s="123">
        <f>DECEMBER!V129</f>
        <v>0</v>
      </c>
      <c r="G130" s="123">
        <f>DECEMBER!W129</f>
        <v>0</v>
      </c>
      <c r="H130" s="125">
        <f>DECEMBER!X129</f>
        <v>0</v>
      </c>
      <c r="I130" s="216">
        <f>DECEMBER!Y129</f>
        <v>0</v>
      </c>
      <c r="J130" s="222" t="b">
        <f>IF(LEFT(DECEMBER!L129,1)="V",DECEMBER!R129+DECEMBER!U129)</f>
        <v>0</v>
      </c>
      <c r="K130" s="241">
        <f>DECEMBER!Z129</f>
        <v>0</v>
      </c>
      <c r="L130" s="242">
        <f>DECEMBER!AB129</f>
        <v>0</v>
      </c>
    </row>
    <row r="131" spans="1:12" ht="13.5" customHeight="1" thickBot="1" x14ac:dyDescent="0.25">
      <c r="A131" s="718"/>
      <c r="B131" s="141">
        <f>DECEMBER!R130</f>
        <v>0</v>
      </c>
      <c r="C131" s="145">
        <f>DECEMBER!S130</f>
        <v>0</v>
      </c>
      <c r="D131" s="212">
        <f>DECEMBER!T130</f>
        <v>0</v>
      </c>
      <c r="E131" s="168">
        <f>DECEMBER!U130</f>
        <v>0</v>
      </c>
      <c r="F131" s="144">
        <f>DECEMBER!V130</f>
        <v>0</v>
      </c>
      <c r="G131" s="144">
        <f>DECEMBER!W130</f>
        <v>0</v>
      </c>
      <c r="H131" s="146">
        <f>DECEMBER!X130</f>
        <v>0</v>
      </c>
      <c r="I131" s="217">
        <f>DECEMBER!Y130</f>
        <v>0</v>
      </c>
      <c r="J131" s="223" t="b">
        <f>IF(LEFT(DECEMBER!L130,1)="V",DECEMBER!R130+DECEMBER!U130)</f>
        <v>0</v>
      </c>
      <c r="K131" s="245">
        <f>DECEMBER!Z130</f>
        <v>0</v>
      </c>
      <c r="L131" s="246">
        <f>DECEMBER!AB130</f>
        <v>0</v>
      </c>
    </row>
    <row r="132" spans="1:12" ht="12.75" customHeight="1" x14ac:dyDescent="0.2">
      <c r="A132" s="716">
        <f>DECEMBER!B131</f>
        <v>43094</v>
      </c>
      <c r="B132" s="113">
        <f>DECEMBER!R131</f>
        <v>0</v>
      </c>
      <c r="C132" s="117">
        <f>DECEMBER!S131</f>
        <v>0</v>
      </c>
      <c r="D132" s="210">
        <f>DECEMBER!T131</f>
        <v>0</v>
      </c>
      <c r="E132" s="159">
        <f>DECEMBER!U131</f>
        <v>0</v>
      </c>
      <c r="F132" s="116">
        <f>DECEMBER!V131</f>
        <v>0</v>
      </c>
      <c r="G132" s="116">
        <f>DECEMBER!W131</f>
        <v>0</v>
      </c>
      <c r="H132" s="118">
        <f>DECEMBER!X131</f>
        <v>0</v>
      </c>
      <c r="I132" s="215">
        <f>DECEMBER!Y131</f>
        <v>0</v>
      </c>
      <c r="J132" s="221" t="b">
        <f>IF(LEFT(DECEMBER!L131,1)="V",DECEMBER!R131+DECEMBER!U131)</f>
        <v>0</v>
      </c>
      <c r="K132" s="239">
        <f>DECEMBER!Z131</f>
        <v>0</v>
      </c>
      <c r="L132" s="240">
        <f>DECEMBER!AB131</f>
        <v>0</v>
      </c>
    </row>
    <row r="133" spans="1:12" ht="12.75" customHeight="1" x14ac:dyDescent="0.2">
      <c r="A133" s="717"/>
      <c r="B133" s="120">
        <f>DECEMBER!R132</f>
        <v>0</v>
      </c>
      <c r="C133" s="124">
        <f>DECEMBER!S132</f>
        <v>0</v>
      </c>
      <c r="D133" s="211">
        <f>DECEMBER!T132</f>
        <v>0</v>
      </c>
      <c r="E133" s="160">
        <f>DECEMBER!U132</f>
        <v>0</v>
      </c>
      <c r="F133" s="123">
        <f>DECEMBER!V132</f>
        <v>0</v>
      </c>
      <c r="G133" s="123">
        <f>DECEMBER!W132</f>
        <v>0</v>
      </c>
      <c r="H133" s="125">
        <f>DECEMBER!X132</f>
        <v>0</v>
      </c>
      <c r="I133" s="216">
        <f>DECEMBER!Y132</f>
        <v>0</v>
      </c>
      <c r="J133" s="222" t="b">
        <f>IF(LEFT(DECEMBER!L132,1)="V",DECEMBER!R132+DECEMBER!U132)</f>
        <v>0</v>
      </c>
      <c r="K133" s="241">
        <f>DECEMBER!Z132</f>
        <v>0</v>
      </c>
      <c r="L133" s="242">
        <f>DECEMBER!AB132</f>
        <v>0</v>
      </c>
    </row>
    <row r="134" spans="1:12" ht="12.75" customHeight="1" x14ac:dyDescent="0.2">
      <c r="A134" s="717"/>
      <c r="B134" s="120">
        <f>DECEMBER!R133</f>
        <v>0</v>
      </c>
      <c r="C134" s="124">
        <f>DECEMBER!S133</f>
        <v>0</v>
      </c>
      <c r="D134" s="211">
        <f>DECEMBER!T133</f>
        <v>0</v>
      </c>
      <c r="E134" s="160">
        <f>DECEMBER!U133</f>
        <v>0</v>
      </c>
      <c r="F134" s="123">
        <f>DECEMBER!V133</f>
        <v>0</v>
      </c>
      <c r="G134" s="123">
        <f>DECEMBER!W133</f>
        <v>0</v>
      </c>
      <c r="H134" s="125">
        <f>DECEMBER!X133</f>
        <v>0</v>
      </c>
      <c r="I134" s="216">
        <f>DECEMBER!Y133</f>
        <v>0</v>
      </c>
      <c r="J134" s="222" t="b">
        <f>IF(LEFT(DECEMBER!L133,1)="V",DECEMBER!R133+DECEMBER!U133)</f>
        <v>0</v>
      </c>
      <c r="K134" s="241">
        <f>DECEMBER!Z133</f>
        <v>0</v>
      </c>
      <c r="L134" s="242">
        <f>DECEMBER!AB133</f>
        <v>0</v>
      </c>
    </row>
    <row r="135" spans="1:12" ht="12.75" customHeight="1" x14ac:dyDescent="0.2">
      <c r="A135" s="717"/>
      <c r="B135" s="120">
        <f>DECEMBER!R134</f>
        <v>0</v>
      </c>
      <c r="C135" s="124">
        <f>DECEMBER!S134</f>
        <v>0</v>
      </c>
      <c r="D135" s="211">
        <f>DECEMBER!T134</f>
        <v>0</v>
      </c>
      <c r="E135" s="160">
        <f>DECEMBER!U134</f>
        <v>0</v>
      </c>
      <c r="F135" s="123">
        <f>DECEMBER!V134</f>
        <v>0</v>
      </c>
      <c r="G135" s="123">
        <f>DECEMBER!W134</f>
        <v>0</v>
      </c>
      <c r="H135" s="125">
        <f>DECEMBER!X134</f>
        <v>0</v>
      </c>
      <c r="I135" s="216">
        <f>DECEMBER!Y134</f>
        <v>0</v>
      </c>
      <c r="J135" s="222" t="b">
        <f>IF(LEFT(DECEMBER!L134,1)="V",DECEMBER!R134+DECEMBER!U134)</f>
        <v>0</v>
      </c>
      <c r="K135" s="241">
        <f>DECEMBER!Z134</f>
        <v>0</v>
      </c>
      <c r="L135" s="242">
        <f>DECEMBER!AB134</f>
        <v>0</v>
      </c>
    </row>
    <row r="136" spans="1:12" ht="13.5" customHeight="1" thickBot="1" x14ac:dyDescent="0.25">
      <c r="A136" s="718"/>
      <c r="B136" s="127">
        <f>DECEMBER!R135</f>
        <v>0</v>
      </c>
      <c r="C136" s="131">
        <f>DECEMBER!S135</f>
        <v>0</v>
      </c>
      <c r="D136" s="213">
        <f>DECEMBER!T135</f>
        <v>0</v>
      </c>
      <c r="E136" s="161">
        <f>DECEMBER!U135</f>
        <v>0</v>
      </c>
      <c r="F136" s="130">
        <f>DECEMBER!V135</f>
        <v>0</v>
      </c>
      <c r="G136" s="130">
        <f>DECEMBER!W135</f>
        <v>0</v>
      </c>
      <c r="H136" s="132">
        <f>DECEMBER!X135</f>
        <v>0</v>
      </c>
      <c r="I136" s="218">
        <f>DECEMBER!Y135</f>
        <v>0</v>
      </c>
      <c r="J136" s="224" t="b">
        <f>IF(LEFT(DECEMBER!L135,1)="V",DECEMBER!R135+DECEMBER!U135)</f>
        <v>0</v>
      </c>
      <c r="K136" s="243">
        <f>DECEMBER!Z135</f>
        <v>0</v>
      </c>
      <c r="L136" s="244">
        <f>DECEMBER!AB135</f>
        <v>0</v>
      </c>
    </row>
    <row r="137" spans="1:12" ht="12.75" customHeight="1" x14ac:dyDescent="0.2">
      <c r="A137" s="716">
        <f>DECEMBER!B136</f>
        <v>43095</v>
      </c>
      <c r="B137" s="113">
        <f>DECEMBER!R136</f>
        <v>0</v>
      </c>
      <c r="C137" s="117">
        <f>DECEMBER!S136</f>
        <v>0</v>
      </c>
      <c r="D137" s="210">
        <f>DECEMBER!T136</f>
        <v>0</v>
      </c>
      <c r="E137" s="159">
        <f>DECEMBER!U136</f>
        <v>0</v>
      </c>
      <c r="F137" s="116">
        <f>DECEMBER!V136</f>
        <v>0</v>
      </c>
      <c r="G137" s="116">
        <f>DECEMBER!W136</f>
        <v>0</v>
      </c>
      <c r="H137" s="118">
        <f>DECEMBER!X136</f>
        <v>0</v>
      </c>
      <c r="I137" s="215">
        <f>DECEMBER!Y136</f>
        <v>0</v>
      </c>
      <c r="J137" s="221" t="b">
        <f>IF(LEFT(DECEMBER!L136,1)="V",DECEMBER!R136+DECEMBER!U136)</f>
        <v>0</v>
      </c>
      <c r="K137" s="239">
        <f>DECEMBER!Z136</f>
        <v>0</v>
      </c>
      <c r="L137" s="240">
        <f>DECEMBER!AB136</f>
        <v>0</v>
      </c>
    </row>
    <row r="138" spans="1:12" ht="12.75" customHeight="1" x14ac:dyDescent="0.2">
      <c r="A138" s="717"/>
      <c r="B138" s="120">
        <f>DECEMBER!R137</f>
        <v>0</v>
      </c>
      <c r="C138" s="124">
        <f>DECEMBER!S137</f>
        <v>0</v>
      </c>
      <c r="D138" s="211">
        <f>DECEMBER!T137</f>
        <v>0</v>
      </c>
      <c r="E138" s="160">
        <f>DECEMBER!U137</f>
        <v>0</v>
      </c>
      <c r="F138" s="123">
        <f>DECEMBER!V137</f>
        <v>0</v>
      </c>
      <c r="G138" s="123">
        <f>DECEMBER!W137</f>
        <v>0</v>
      </c>
      <c r="H138" s="125">
        <f>DECEMBER!X137</f>
        <v>0</v>
      </c>
      <c r="I138" s="216">
        <f>DECEMBER!Y137</f>
        <v>0</v>
      </c>
      <c r="J138" s="222" t="b">
        <f>IF(LEFT(DECEMBER!L137,1)="V",DECEMBER!R137+DECEMBER!U137)</f>
        <v>0</v>
      </c>
      <c r="K138" s="241">
        <f>DECEMBER!Z137</f>
        <v>0</v>
      </c>
      <c r="L138" s="242">
        <f>DECEMBER!AB137</f>
        <v>0</v>
      </c>
    </row>
    <row r="139" spans="1:12" ht="12.75" customHeight="1" x14ac:dyDescent="0.2">
      <c r="A139" s="717"/>
      <c r="B139" s="120">
        <f>DECEMBER!R138</f>
        <v>0</v>
      </c>
      <c r="C139" s="124">
        <f>DECEMBER!S138</f>
        <v>0</v>
      </c>
      <c r="D139" s="211">
        <f>DECEMBER!T138</f>
        <v>0</v>
      </c>
      <c r="E139" s="160">
        <f>DECEMBER!U138</f>
        <v>0</v>
      </c>
      <c r="F139" s="123">
        <f>DECEMBER!V138</f>
        <v>0</v>
      </c>
      <c r="G139" s="123">
        <f>DECEMBER!W138</f>
        <v>0</v>
      </c>
      <c r="H139" s="125">
        <f>DECEMBER!X138</f>
        <v>0</v>
      </c>
      <c r="I139" s="216">
        <f>DECEMBER!Y138</f>
        <v>0</v>
      </c>
      <c r="J139" s="222" t="b">
        <f>IF(LEFT(DECEMBER!L138,1)="V",DECEMBER!R138+DECEMBER!U138)</f>
        <v>0</v>
      </c>
      <c r="K139" s="241">
        <f>DECEMBER!Z138</f>
        <v>0</v>
      </c>
      <c r="L139" s="242">
        <f>DECEMBER!AB138</f>
        <v>0</v>
      </c>
    </row>
    <row r="140" spans="1:12" ht="12.75" customHeight="1" x14ac:dyDescent="0.2">
      <c r="A140" s="717"/>
      <c r="B140" s="120">
        <f>DECEMBER!R139</f>
        <v>0</v>
      </c>
      <c r="C140" s="124">
        <f>DECEMBER!S139</f>
        <v>0</v>
      </c>
      <c r="D140" s="211">
        <f>DECEMBER!T139</f>
        <v>0</v>
      </c>
      <c r="E140" s="160">
        <f>DECEMBER!U139</f>
        <v>0</v>
      </c>
      <c r="F140" s="123">
        <f>DECEMBER!V139</f>
        <v>0</v>
      </c>
      <c r="G140" s="123">
        <f>DECEMBER!W139</f>
        <v>0</v>
      </c>
      <c r="H140" s="125">
        <f>DECEMBER!X139</f>
        <v>0</v>
      </c>
      <c r="I140" s="216">
        <f>DECEMBER!Y139</f>
        <v>0</v>
      </c>
      <c r="J140" s="222" t="b">
        <f>IF(LEFT(DECEMBER!L139,1)="V",DECEMBER!R139+DECEMBER!U139)</f>
        <v>0</v>
      </c>
      <c r="K140" s="241">
        <f>DECEMBER!Z139</f>
        <v>0</v>
      </c>
      <c r="L140" s="242">
        <f>DECEMBER!AB139</f>
        <v>0</v>
      </c>
    </row>
    <row r="141" spans="1:12" ht="13.5" customHeight="1" thickBot="1" x14ac:dyDescent="0.25">
      <c r="A141" s="718"/>
      <c r="B141" s="127">
        <f>DECEMBER!R140</f>
        <v>0</v>
      </c>
      <c r="C141" s="131">
        <f>DECEMBER!S140</f>
        <v>0</v>
      </c>
      <c r="D141" s="213">
        <f>DECEMBER!T140</f>
        <v>0</v>
      </c>
      <c r="E141" s="161">
        <f>DECEMBER!U140</f>
        <v>0</v>
      </c>
      <c r="F141" s="130">
        <f>DECEMBER!V140</f>
        <v>0</v>
      </c>
      <c r="G141" s="130">
        <f>DECEMBER!W140</f>
        <v>0</v>
      </c>
      <c r="H141" s="132">
        <f>DECEMBER!X140</f>
        <v>0</v>
      </c>
      <c r="I141" s="218">
        <f>DECEMBER!Y140</f>
        <v>0</v>
      </c>
      <c r="J141" s="224" t="b">
        <f>IF(LEFT(DECEMBER!L140,1)="V",DECEMBER!R140+DECEMBER!U140)</f>
        <v>0</v>
      </c>
      <c r="K141" s="243">
        <f>DECEMBER!Z140</f>
        <v>0</v>
      </c>
      <c r="L141" s="244">
        <f>DECEMBER!AB140</f>
        <v>0</v>
      </c>
    </row>
    <row r="142" spans="1:12" ht="12.75" customHeight="1" x14ac:dyDescent="0.2">
      <c r="A142" s="716">
        <f>DECEMBER!B141</f>
        <v>43096</v>
      </c>
      <c r="B142" s="113">
        <f>DECEMBER!R141</f>
        <v>0</v>
      </c>
      <c r="C142" s="117">
        <f>DECEMBER!S141</f>
        <v>0</v>
      </c>
      <c r="D142" s="210">
        <f>DECEMBER!T141</f>
        <v>0</v>
      </c>
      <c r="E142" s="159">
        <f>DECEMBER!U141</f>
        <v>0</v>
      </c>
      <c r="F142" s="116">
        <f>DECEMBER!V141</f>
        <v>0</v>
      </c>
      <c r="G142" s="116">
        <f>DECEMBER!W141</f>
        <v>0</v>
      </c>
      <c r="H142" s="118">
        <f>DECEMBER!X141</f>
        <v>0</v>
      </c>
      <c r="I142" s="215">
        <f>DECEMBER!Y141</f>
        <v>0</v>
      </c>
      <c r="J142" s="221" t="b">
        <f>IF(LEFT(DECEMBER!L141,1)="V",DECEMBER!R141+DECEMBER!U141)</f>
        <v>0</v>
      </c>
      <c r="K142" s="239">
        <f>DECEMBER!Z141</f>
        <v>0</v>
      </c>
      <c r="L142" s="240">
        <f>DECEMBER!AB141</f>
        <v>0</v>
      </c>
    </row>
    <row r="143" spans="1:12" ht="12.75" customHeight="1" x14ac:dyDescent="0.2">
      <c r="A143" s="717"/>
      <c r="B143" s="120">
        <f>DECEMBER!R142</f>
        <v>0</v>
      </c>
      <c r="C143" s="124">
        <f>DECEMBER!S142</f>
        <v>0</v>
      </c>
      <c r="D143" s="211">
        <f>DECEMBER!T142</f>
        <v>0</v>
      </c>
      <c r="E143" s="160">
        <f>DECEMBER!U142</f>
        <v>0</v>
      </c>
      <c r="F143" s="123">
        <f>DECEMBER!V142</f>
        <v>0</v>
      </c>
      <c r="G143" s="123">
        <f>DECEMBER!W142</f>
        <v>0</v>
      </c>
      <c r="H143" s="125">
        <f>DECEMBER!X142</f>
        <v>0</v>
      </c>
      <c r="I143" s="216">
        <f>DECEMBER!Y142</f>
        <v>0</v>
      </c>
      <c r="J143" s="222" t="b">
        <f>IF(LEFT(DECEMBER!L142,1)="V",DECEMBER!R142+DECEMBER!U142)</f>
        <v>0</v>
      </c>
      <c r="K143" s="241">
        <f>DECEMBER!Z142</f>
        <v>0</v>
      </c>
      <c r="L143" s="242">
        <f>DECEMBER!AB142</f>
        <v>0</v>
      </c>
    </row>
    <row r="144" spans="1:12" ht="12.75" customHeight="1" x14ac:dyDescent="0.2">
      <c r="A144" s="717"/>
      <c r="B144" s="120">
        <f>DECEMBER!R143</f>
        <v>0</v>
      </c>
      <c r="C144" s="124">
        <f>DECEMBER!S143</f>
        <v>0</v>
      </c>
      <c r="D144" s="211">
        <f>DECEMBER!T143</f>
        <v>0</v>
      </c>
      <c r="E144" s="160">
        <f>DECEMBER!U143</f>
        <v>0</v>
      </c>
      <c r="F144" s="123">
        <f>DECEMBER!V143</f>
        <v>0</v>
      </c>
      <c r="G144" s="123">
        <f>DECEMBER!W143</f>
        <v>0</v>
      </c>
      <c r="H144" s="125">
        <f>DECEMBER!X143</f>
        <v>0</v>
      </c>
      <c r="I144" s="216">
        <f>DECEMBER!Y143</f>
        <v>0</v>
      </c>
      <c r="J144" s="222" t="b">
        <f>IF(LEFT(DECEMBER!L143,1)="V",DECEMBER!R143+DECEMBER!U143)</f>
        <v>0</v>
      </c>
      <c r="K144" s="241">
        <f>DECEMBER!Z143</f>
        <v>0</v>
      </c>
      <c r="L144" s="242">
        <f>DECEMBER!AB143</f>
        <v>0</v>
      </c>
    </row>
    <row r="145" spans="1:12" ht="12.75" customHeight="1" x14ac:dyDescent="0.2">
      <c r="A145" s="717"/>
      <c r="B145" s="120">
        <f>DECEMBER!R144</f>
        <v>0</v>
      </c>
      <c r="C145" s="124">
        <f>DECEMBER!S144</f>
        <v>0</v>
      </c>
      <c r="D145" s="211">
        <f>DECEMBER!T144</f>
        <v>0</v>
      </c>
      <c r="E145" s="160">
        <f>DECEMBER!U144</f>
        <v>0</v>
      </c>
      <c r="F145" s="123">
        <f>DECEMBER!V144</f>
        <v>0</v>
      </c>
      <c r="G145" s="123">
        <f>DECEMBER!W144</f>
        <v>0</v>
      </c>
      <c r="H145" s="125">
        <f>DECEMBER!X144</f>
        <v>0</v>
      </c>
      <c r="I145" s="216">
        <f>DECEMBER!Y144</f>
        <v>0</v>
      </c>
      <c r="J145" s="222" t="b">
        <f>IF(LEFT(DECEMBER!L144,1)="V",DECEMBER!R144+DECEMBER!U144)</f>
        <v>0</v>
      </c>
      <c r="K145" s="241">
        <f>DECEMBER!Z144</f>
        <v>0</v>
      </c>
      <c r="L145" s="242">
        <f>DECEMBER!AB144</f>
        <v>0</v>
      </c>
    </row>
    <row r="146" spans="1:12" ht="13.5" customHeight="1" thickBot="1" x14ac:dyDescent="0.25">
      <c r="A146" s="718"/>
      <c r="B146" s="127">
        <f>DECEMBER!R145</f>
        <v>0</v>
      </c>
      <c r="C146" s="131">
        <f>DECEMBER!S145</f>
        <v>0</v>
      </c>
      <c r="D146" s="213">
        <f>DECEMBER!T145</f>
        <v>0</v>
      </c>
      <c r="E146" s="161">
        <f>DECEMBER!U145</f>
        <v>0</v>
      </c>
      <c r="F146" s="130">
        <f>DECEMBER!V145</f>
        <v>0</v>
      </c>
      <c r="G146" s="130">
        <f>DECEMBER!W145</f>
        <v>0</v>
      </c>
      <c r="H146" s="132">
        <f>DECEMBER!X145</f>
        <v>0</v>
      </c>
      <c r="I146" s="218">
        <f>DECEMBER!Y145</f>
        <v>0</v>
      </c>
      <c r="J146" s="224" t="b">
        <f>IF(LEFT(DECEMBER!L145,1)="V",DECEMBER!R145+DECEMBER!U145)</f>
        <v>0</v>
      </c>
      <c r="K146" s="243">
        <f>DECEMBER!Z145</f>
        <v>0</v>
      </c>
      <c r="L146" s="244">
        <f>DECEMBER!AB145</f>
        <v>0</v>
      </c>
    </row>
    <row r="147" spans="1:12" ht="12.75" customHeight="1" x14ac:dyDescent="0.2">
      <c r="A147" s="716">
        <f>DECEMBER!B146</f>
        <v>43097</v>
      </c>
      <c r="B147" s="113">
        <f>DECEMBER!R146</f>
        <v>0</v>
      </c>
      <c r="C147" s="117">
        <f>DECEMBER!S146</f>
        <v>0</v>
      </c>
      <c r="D147" s="210">
        <f>DECEMBER!T146</f>
        <v>0</v>
      </c>
      <c r="E147" s="159">
        <f>DECEMBER!U146</f>
        <v>0</v>
      </c>
      <c r="F147" s="116">
        <f>DECEMBER!V146</f>
        <v>0</v>
      </c>
      <c r="G147" s="116">
        <f>DECEMBER!W146</f>
        <v>0</v>
      </c>
      <c r="H147" s="118">
        <f>DECEMBER!X146</f>
        <v>0</v>
      </c>
      <c r="I147" s="215">
        <f>DECEMBER!Y146</f>
        <v>0</v>
      </c>
      <c r="J147" s="221" t="b">
        <f>IF(LEFT(DECEMBER!L146,1)="V",DECEMBER!R146+DECEMBER!U146)</f>
        <v>0</v>
      </c>
      <c r="K147" s="239">
        <f>DECEMBER!Z146</f>
        <v>0</v>
      </c>
      <c r="L147" s="240">
        <f>DECEMBER!AB146</f>
        <v>0</v>
      </c>
    </row>
    <row r="148" spans="1:12" ht="12.75" customHeight="1" x14ac:dyDescent="0.2">
      <c r="A148" s="717"/>
      <c r="B148" s="120">
        <f>DECEMBER!R147</f>
        <v>0</v>
      </c>
      <c r="C148" s="124">
        <f>DECEMBER!S147</f>
        <v>0</v>
      </c>
      <c r="D148" s="211">
        <f>DECEMBER!T147</f>
        <v>0</v>
      </c>
      <c r="E148" s="160">
        <f>DECEMBER!U147</f>
        <v>0</v>
      </c>
      <c r="F148" s="123">
        <f>DECEMBER!V147</f>
        <v>0</v>
      </c>
      <c r="G148" s="123">
        <f>DECEMBER!W147</f>
        <v>0</v>
      </c>
      <c r="H148" s="125">
        <f>DECEMBER!X147</f>
        <v>0</v>
      </c>
      <c r="I148" s="216">
        <f>DECEMBER!Y147</f>
        <v>0</v>
      </c>
      <c r="J148" s="222" t="b">
        <f>IF(LEFT(DECEMBER!L147,1)="V",DECEMBER!R147+DECEMBER!U147)</f>
        <v>0</v>
      </c>
      <c r="K148" s="241">
        <f>DECEMBER!Z147</f>
        <v>0</v>
      </c>
      <c r="L148" s="242">
        <f>DECEMBER!AB147</f>
        <v>0</v>
      </c>
    </row>
    <row r="149" spans="1:12" ht="12.75" customHeight="1" x14ac:dyDescent="0.2">
      <c r="A149" s="717"/>
      <c r="B149" s="120">
        <f>DECEMBER!R148</f>
        <v>0</v>
      </c>
      <c r="C149" s="124">
        <f>DECEMBER!S148</f>
        <v>0</v>
      </c>
      <c r="D149" s="211">
        <f>DECEMBER!T148</f>
        <v>0</v>
      </c>
      <c r="E149" s="160">
        <f>DECEMBER!U148</f>
        <v>0</v>
      </c>
      <c r="F149" s="123">
        <f>DECEMBER!V148</f>
        <v>0</v>
      </c>
      <c r="G149" s="123">
        <f>DECEMBER!W148</f>
        <v>0</v>
      </c>
      <c r="H149" s="125">
        <f>DECEMBER!X148</f>
        <v>0</v>
      </c>
      <c r="I149" s="216">
        <f>DECEMBER!Y148</f>
        <v>0</v>
      </c>
      <c r="J149" s="222" t="b">
        <f>IF(LEFT(DECEMBER!L148,1)="V",DECEMBER!R148+DECEMBER!U148)</f>
        <v>0</v>
      </c>
      <c r="K149" s="241">
        <f>DECEMBER!Z148</f>
        <v>0</v>
      </c>
      <c r="L149" s="242">
        <f>DECEMBER!AB148</f>
        <v>0</v>
      </c>
    </row>
    <row r="150" spans="1:12" ht="12.75" customHeight="1" x14ac:dyDescent="0.2">
      <c r="A150" s="717"/>
      <c r="B150" s="120">
        <f>DECEMBER!R149</f>
        <v>0</v>
      </c>
      <c r="C150" s="124">
        <f>DECEMBER!S149</f>
        <v>0</v>
      </c>
      <c r="D150" s="211">
        <f>DECEMBER!T149</f>
        <v>0</v>
      </c>
      <c r="E150" s="160">
        <f>DECEMBER!U149</f>
        <v>0</v>
      </c>
      <c r="F150" s="123">
        <f>DECEMBER!V149</f>
        <v>0</v>
      </c>
      <c r="G150" s="123">
        <f>DECEMBER!W149</f>
        <v>0</v>
      </c>
      <c r="H150" s="125">
        <f>DECEMBER!X149</f>
        <v>0</v>
      </c>
      <c r="I150" s="216">
        <f>DECEMBER!Y149</f>
        <v>0</v>
      </c>
      <c r="J150" s="222" t="b">
        <f>IF(LEFT(DECEMBER!L149,1)="V",DECEMBER!R149+DECEMBER!U149)</f>
        <v>0</v>
      </c>
      <c r="K150" s="241">
        <f>DECEMBER!Z149</f>
        <v>0</v>
      </c>
      <c r="L150" s="242">
        <f>DECEMBER!AB149</f>
        <v>0</v>
      </c>
    </row>
    <row r="151" spans="1:12" ht="13.5" customHeight="1" thickBot="1" x14ac:dyDescent="0.25">
      <c r="A151" s="718"/>
      <c r="B151" s="127">
        <f>DECEMBER!R150</f>
        <v>0</v>
      </c>
      <c r="C151" s="131">
        <f>DECEMBER!S150</f>
        <v>0</v>
      </c>
      <c r="D151" s="213">
        <f>DECEMBER!T150</f>
        <v>0</v>
      </c>
      <c r="E151" s="161">
        <f>DECEMBER!U150</f>
        <v>0</v>
      </c>
      <c r="F151" s="130">
        <f>DECEMBER!V150</f>
        <v>0</v>
      </c>
      <c r="G151" s="130">
        <f>DECEMBER!W150</f>
        <v>0</v>
      </c>
      <c r="H151" s="132">
        <f>DECEMBER!X150</f>
        <v>0</v>
      </c>
      <c r="I151" s="218">
        <f>DECEMBER!Y150</f>
        <v>0</v>
      </c>
      <c r="J151" s="224" t="b">
        <f>IF(LEFT(DECEMBER!L150,1)="V",DECEMBER!R150+DECEMBER!U150)</f>
        <v>0</v>
      </c>
      <c r="K151" s="243">
        <f>DECEMBER!Z150</f>
        <v>0</v>
      </c>
      <c r="L151" s="244">
        <f>DECEMBER!AB150</f>
        <v>0</v>
      </c>
    </row>
    <row r="152" spans="1:12" ht="12.75" customHeight="1" x14ac:dyDescent="0.2">
      <c r="A152" s="716">
        <f>DECEMBER!B151</f>
        <v>43098</v>
      </c>
      <c r="B152" s="113">
        <f>DECEMBER!R151</f>
        <v>0</v>
      </c>
      <c r="C152" s="117">
        <f>DECEMBER!S151</f>
        <v>0</v>
      </c>
      <c r="D152" s="210">
        <f>DECEMBER!T151</f>
        <v>0</v>
      </c>
      <c r="E152" s="159">
        <f>DECEMBER!U151</f>
        <v>0</v>
      </c>
      <c r="F152" s="116">
        <f>DECEMBER!V151</f>
        <v>0</v>
      </c>
      <c r="G152" s="116">
        <f>DECEMBER!W151</f>
        <v>0</v>
      </c>
      <c r="H152" s="118">
        <f>DECEMBER!X151</f>
        <v>0</v>
      </c>
      <c r="I152" s="215">
        <f>DECEMBER!Y151</f>
        <v>0</v>
      </c>
      <c r="J152" s="221" t="b">
        <f>IF(LEFT(DECEMBER!L151,1)="V",DECEMBER!R151+DECEMBER!U151)</f>
        <v>0</v>
      </c>
      <c r="K152" s="239">
        <f>DECEMBER!Z151</f>
        <v>0</v>
      </c>
      <c r="L152" s="240">
        <f>DECEMBER!AB151</f>
        <v>0</v>
      </c>
    </row>
    <row r="153" spans="1:12" ht="12.75" customHeight="1" x14ac:dyDescent="0.2">
      <c r="A153" s="717"/>
      <c r="B153" s="120">
        <f>DECEMBER!R152</f>
        <v>0</v>
      </c>
      <c r="C153" s="124">
        <f>DECEMBER!S152</f>
        <v>0</v>
      </c>
      <c r="D153" s="211">
        <f>DECEMBER!T152</f>
        <v>0</v>
      </c>
      <c r="E153" s="160">
        <f>DECEMBER!U152</f>
        <v>0</v>
      </c>
      <c r="F153" s="123">
        <f>DECEMBER!V152</f>
        <v>0</v>
      </c>
      <c r="G153" s="123">
        <f>DECEMBER!W152</f>
        <v>0</v>
      </c>
      <c r="H153" s="125">
        <f>DECEMBER!X152</f>
        <v>0</v>
      </c>
      <c r="I153" s="216">
        <f>DECEMBER!Y152</f>
        <v>0</v>
      </c>
      <c r="J153" s="222" t="b">
        <f>IF(LEFT(DECEMBER!L152,1)="V",DECEMBER!R152+DECEMBER!U152)</f>
        <v>0</v>
      </c>
      <c r="K153" s="241">
        <f>DECEMBER!Z152</f>
        <v>0</v>
      </c>
      <c r="L153" s="242">
        <f>DECEMBER!AB152</f>
        <v>0</v>
      </c>
    </row>
    <row r="154" spans="1:12" ht="12.75" customHeight="1" x14ac:dyDescent="0.2">
      <c r="A154" s="717"/>
      <c r="B154" s="120">
        <f>DECEMBER!R153</f>
        <v>0</v>
      </c>
      <c r="C154" s="124">
        <f>DECEMBER!S153</f>
        <v>0</v>
      </c>
      <c r="D154" s="211">
        <f>DECEMBER!T153</f>
        <v>0</v>
      </c>
      <c r="E154" s="160">
        <f>DECEMBER!U153</f>
        <v>0</v>
      </c>
      <c r="F154" s="123">
        <f>DECEMBER!V153</f>
        <v>0</v>
      </c>
      <c r="G154" s="123">
        <f>DECEMBER!W153</f>
        <v>0</v>
      </c>
      <c r="H154" s="125">
        <f>DECEMBER!X153</f>
        <v>0</v>
      </c>
      <c r="I154" s="216">
        <f>DECEMBER!Y153</f>
        <v>0</v>
      </c>
      <c r="J154" s="222" t="b">
        <f>IF(LEFT(DECEMBER!L153,1)="V",DECEMBER!R153+DECEMBER!U153)</f>
        <v>0</v>
      </c>
      <c r="K154" s="241">
        <f>DECEMBER!Z153</f>
        <v>0</v>
      </c>
      <c r="L154" s="242">
        <f>DECEMBER!AB153</f>
        <v>0</v>
      </c>
    </row>
    <row r="155" spans="1:12" ht="12.75" customHeight="1" x14ac:dyDescent="0.2">
      <c r="A155" s="717"/>
      <c r="B155" s="120">
        <f>DECEMBER!R154</f>
        <v>0</v>
      </c>
      <c r="C155" s="124">
        <f>DECEMBER!S154</f>
        <v>0</v>
      </c>
      <c r="D155" s="211">
        <f>DECEMBER!T154</f>
        <v>0</v>
      </c>
      <c r="E155" s="160">
        <f>DECEMBER!U154</f>
        <v>0</v>
      </c>
      <c r="F155" s="123">
        <f>DECEMBER!V154</f>
        <v>0</v>
      </c>
      <c r="G155" s="123">
        <f>DECEMBER!W154</f>
        <v>0</v>
      </c>
      <c r="H155" s="125">
        <f>DECEMBER!X154</f>
        <v>0</v>
      </c>
      <c r="I155" s="216">
        <f>DECEMBER!Y154</f>
        <v>0</v>
      </c>
      <c r="J155" s="222" t="b">
        <f>IF(LEFT(DECEMBER!L154,1)="V",DECEMBER!R154+DECEMBER!U154)</f>
        <v>0</v>
      </c>
      <c r="K155" s="241">
        <f>DECEMBER!Z154</f>
        <v>0</v>
      </c>
      <c r="L155" s="242">
        <f>DECEMBER!AB154</f>
        <v>0</v>
      </c>
    </row>
    <row r="156" spans="1:12" ht="13.5" customHeight="1" thickBot="1" x14ac:dyDescent="0.25">
      <c r="A156" s="718"/>
      <c r="B156" s="127">
        <f>DECEMBER!R155</f>
        <v>0</v>
      </c>
      <c r="C156" s="131">
        <f>DECEMBER!S155</f>
        <v>0</v>
      </c>
      <c r="D156" s="213">
        <f>DECEMBER!T155</f>
        <v>0</v>
      </c>
      <c r="E156" s="161">
        <f>DECEMBER!U155</f>
        <v>0</v>
      </c>
      <c r="F156" s="130">
        <f>DECEMBER!V155</f>
        <v>0</v>
      </c>
      <c r="G156" s="130">
        <f>DECEMBER!W155</f>
        <v>0</v>
      </c>
      <c r="H156" s="132">
        <f>DECEMBER!X155</f>
        <v>0</v>
      </c>
      <c r="I156" s="218">
        <f>DECEMBER!Y155</f>
        <v>0</v>
      </c>
      <c r="J156" s="224" t="b">
        <f>IF(LEFT(DECEMBER!L155,1)="V",DECEMBER!R155+DECEMBER!U155)</f>
        <v>0</v>
      </c>
      <c r="K156" s="243">
        <f>DECEMBER!Z155</f>
        <v>0</v>
      </c>
      <c r="L156" s="244">
        <f>DECEMBER!AB155</f>
        <v>0</v>
      </c>
    </row>
    <row r="157" spans="1:12" ht="12.75" customHeight="1" x14ac:dyDescent="0.2">
      <c r="A157" s="716">
        <f>DECEMBER!B156</f>
        <v>43099</v>
      </c>
      <c r="B157" s="134">
        <f>DECEMBER!R156</f>
        <v>0</v>
      </c>
      <c r="C157" s="138">
        <f>DECEMBER!S156</f>
        <v>0</v>
      </c>
      <c r="D157" s="214">
        <f>DECEMBER!T156</f>
        <v>0</v>
      </c>
      <c r="E157" s="169">
        <f>DECEMBER!U156</f>
        <v>0</v>
      </c>
      <c r="F157" s="137">
        <f>DECEMBER!V156</f>
        <v>0</v>
      </c>
      <c r="G157" s="137">
        <f>DECEMBER!W156</f>
        <v>0</v>
      </c>
      <c r="H157" s="139">
        <f>DECEMBER!X156</f>
        <v>0</v>
      </c>
      <c r="I157" s="219">
        <f>DECEMBER!Y156</f>
        <v>0</v>
      </c>
      <c r="J157" s="225" t="b">
        <f>IF(LEFT(DECEMBER!L156,1)="V",DECEMBER!R156+DECEMBER!U156)</f>
        <v>0</v>
      </c>
      <c r="K157" s="247">
        <f>DECEMBER!Z156</f>
        <v>0</v>
      </c>
      <c r="L157" s="248">
        <f>DECEMBER!AB156</f>
        <v>0</v>
      </c>
    </row>
    <row r="158" spans="1:12" ht="12.75" customHeight="1" x14ac:dyDescent="0.2">
      <c r="A158" s="717"/>
      <c r="B158" s="120">
        <f>DECEMBER!R157</f>
        <v>0</v>
      </c>
      <c r="C158" s="124">
        <f>DECEMBER!S157</f>
        <v>0</v>
      </c>
      <c r="D158" s="211">
        <f>DECEMBER!T157</f>
        <v>0</v>
      </c>
      <c r="E158" s="160">
        <f>DECEMBER!U157</f>
        <v>0</v>
      </c>
      <c r="F158" s="123">
        <f>DECEMBER!V157</f>
        <v>0</v>
      </c>
      <c r="G158" s="123">
        <f>DECEMBER!W157</f>
        <v>0</v>
      </c>
      <c r="H158" s="125">
        <f>DECEMBER!X157</f>
        <v>0</v>
      </c>
      <c r="I158" s="216">
        <f>DECEMBER!Y157</f>
        <v>0</v>
      </c>
      <c r="J158" s="222" t="b">
        <f>IF(LEFT(DECEMBER!L157,1)="V",DECEMBER!R157+DECEMBER!U157)</f>
        <v>0</v>
      </c>
      <c r="K158" s="241">
        <f>DECEMBER!Z157</f>
        <v>0</v>
      </c>
      <c r="L158" s="242">
        <f>DECEMBER!AB157</f>
        <v>0</v>
      </c>
    </row>
    <row r="159" spans="1:12" ht="12.75" customHeight="1" x14ac:dyDescent="0.2">
      <c r="A159" s="717"/>
      <c r="B159" s="120">
        <f>DECEMBER!R158</f>
        <v>0</v>
      </c>
      <c r="C159" s="124">
        <f>DECEMBER!S158</f>
        <v>0</v>
      </c>
      <c r="D159" s="211">
        <f>DECEMBER!T158</f>
        <v>0</v>
      </c>
      <c r="E159" s="160">
        <f>DECEMBER!U158</f>
        <v>0</v>
      </c>
      <c r="F159" s="123">
        <f>DECEMBER!V158</f>
        <v>0</v>
      </c>
      <c r="G159" s="123">
        <f>DECEMBER!W158</f>
        <v>0</v>
      </c>
      <c r="H159" s="125">
        <f>DECEMBER!X158</f>
        <v>0</v>
      </c>
      <c r="I159" s="216">
        <f>DECEMBER!Y158</f>
        <v>0</v>
      </c>
      <c r="J159" s="222" t="b">
        <f>IF(LEFT(DECEMBER!L158,1)="V",DECEMBER!R158+DECEMBER!U158)</f>
        <v>0</v>
      </c>
      <c r="K159" s="241">
        <f>DECEMBER!Z158</f>
        <v>0</v>
      </c>
      <c r="L159" s="242">
        <f>DECEMBER!AB158</f>
        <v>0</v>
      </c>
    </row>
    <row r="160" spans="1:12" ht="12.75" customHeight="1" x14ac:dyDescent="0.2">
      <c r="A160" s="717"/>
      <c r="B160" s="120">
        <f>DECEMBER!R159</f>
        <v>0</v>
      </c>
      <c r="C160" s="124">
        <f>DECEMBER!S159</f>
        <v>0</v>
      </c>
      <c r="D160" s="211">
        <f>DECEMBER!T159</f>
        <v>0</v>
      </c>
      <c r="E160" s="160">
        <f>DECEMBER!U159</f>
        <v>0</v>
      </c>
      <c r="F160" s="123">
        <f>DECEMBER!V159</f>
        <v>0</v>
      </c>
      <c r="G160" s="123">
        <f>DECEMBER!W159</f>
        <v>0</v>
      </c>
      <c r="H160" s="125">
        <f>DECEMBER!X159</f>
        <v>0</v>
      </c>
      <c r="I160" s="216">
        <f>DECEMBER!Y159</f>
        <v>0</v>
      </c>
      <c r="J160" s="222" t="b">
        <f>IF(LEFT(DECEMBER!L159,1)="V",DECEMBER!R159+DECEMBER!U159)</f>
        <v>0</v>
      </c>
      <c r="K160" s="241">
        <f>DECEMBER!Z159</f>
        <v>0</v>
      </c>
      <c r="L160" s="242">
        <f>DECEMBER!AB159</f>
        <v>0</v>
      </c>
    </row>
    <row r="161" spans="1:12" ht="13.5" customHeight="1" thickBot="1" x14ac:dyDescent="0.25">
      <c r="A161" s="718"/>
      <c r="B161" s="127">
        <f>DECEMBER!R160</f>
        <v>0</v>
      </c>
      <c r="C161" s="131">
        <f>DECEMBER!S160</f>
        <v>0</v>
      </c>
      <c r="D161" s="213">
        <f>DECEMBER!T160</f>
        <v>0</v>
      </c>
      <c r="E161" s="161">
        <f>DECEMBER!U160</f>
        <v>0</v>
      </c>
      <c r="F161" s="130">
        <f>DECEMBER!V160</f>
        <v>0</v>
      </c>
      <c r="G161" s="130">
        <f>DECEMBER!W160</f>
        <v>0</v>
      </c>
      <c r="H161" s="132">
        <f>DECEMBER!X160</f>
        <v>0</v>
      </c>
      <c r="I161" s="218">
        <f>DECEMBER!Y160</f>
        <v>0</v>
      </c>
      <c r="J161" s="224" t="b">
        <f>IF(LEFT(DECEMBER!L160,1)="V",DECEMBER!R160+DECEMBER!U160)</f>
        <v>0</v>
      </c>
      <c r="K161" s="243">
        <f>DECEMBER!Z160</f>
        <v>0</v>
      </c>
      <c r="L161" s="244">
        <f>DECEMBER!AB160</f>
        <v>0</v>
      </c>
    </row>
    <row r="162" spans="1:12" ht="13.5" thickBot="1" x14ac:dyDescent="0.25">
      <c r="A162" s="148"/>
      <c r="B162" s="233">
        <f>SUM(B$7:B$161)</f>
        <v>0</v>
      </c>
      <c r="C162" s="233">
        <f t="shared" ref="C162:L162" si="0">SUM(C$7:C$161)</f>
        <v>0</v>
      </c>
      <c r="D162" s="233">
        <f t="shared" si="0"/>
        <v>0</v>
      </c>
      <c r="E162" s="233">
        <f t="shared" si="0"/>
        <v>0</v>
      </c>
      <c r="F162" s="233">
        <f t="shared" si="0"/>
        <v>0</v>
      </c>
      <c r="G162" s="233">
        <f t="shared" si="0"/>
        <v>0</v>
      </c>
      <c r="H162" s="233">
        <f t="shared" si="0"/>
        <v>0</v>
      </c>
      <c r="I162" s="233">
        <f t="shared" si="0"/>
        <v>0</v>
      </c>
      <c r="J162" s="233">
        <f t="shared" si="0"/>
        <v>0</v>
      </c>
      <c r="K162" s="233">
        <f t="shared" si="0"/>
        <v>0</v>
      </c>
      <c r="L162" s="233">
        <f t="shared" si="0"/>
        <v>0</v>
      </c>
    </row>
    <row r="163" spans="1:12" x14ac:dyDescent="0.2">
      <c r="A163" s="148"/>
      <c r="B163" s="320" t="s">
        <v>75</v>
      </c>
      <c r="C163" s="364" t="s">
        <v>92</v>
      </c>
      <c r="D163" s="318" t="s">
        <v>78</v>
      </c>
      <c r="E163" s="320" t="s">
        <v>75</v>
      </c>
      <c r="F163" s="364" t="s">
        <v>92</v>
      </c>
      <c r="H163" s="323" t="s">
        <v>72</v>
      </c>
      <c r="I163" s="323" t="s">
        <v>78</v>
      </c>
      <c r="J163" s="318" t="s">
        <v>84</v>
      </c>
      <c r="K163" s="323" t="s">
        <v>85</v>
      </c>
      <c r="L163" s="326" t="s">
        <v>86</v>
      </c>
    </row>
    <row r="164" spans="1:12" x14ac:dyDescent="0.2">
      <c r="A164" s="148"/>
      <c r="B164" s="154" t="s">
        <v>76</v>
      </c>
      <c r="C164" s="363" t="s">
        <v>93</v>
      </c>
      <c r="E164" s="154" t="s">
        <v>77</v>
      </c>
      <c r="F164" s="363" t="s">
        <v>93</v>
      </c>
    </row>
    <row r="165" spans="1:12" x14ac:dyDescent="0.2">
      <c r="A165" s="148"/>
      <c r="K165" s="204">
        <f>K162+L162</f>
        <v>0</v>
      </c>
      <c r="L165" s="150" t="s">
        <v>87</v>
      </c>
    </row>
    <row r="167" spans="1:12" x14ac:dyDescent="0.2">
      <c r="A167" s="255" t="s">
        <v>89</v>
      </c>
      <c r="B167" s="256"/>
      <c r="C167" s="256"/>
      <c r="D167" s="256"/>
      <c r="E167" s="257"/>
    </row>
    <row r="168" spans="1:12" x14ac:dyDescent="0.2">
      <c r="A168" s="258" t="s">
        <v>90</v>
      </c>
      <c r="B168" s="697"/>
      <c r="C168" s="720"/>
      <c r="D168" s="720"/>
      <c r="E168" s="721"/>
    </row>
    <row r="169" spans="1:12" x14ac:dyDescent="0.2">
      <c r="A169" s="258"/>
      <c r="B169" s="259"/>
      <c r="C169" s="259"/>
      <c r="D169" s="259"/>
      <c r="E169" s="260"/>
    </row>
    <row r="170" spans="1:12" x14ac:dyDescent="0.2">
      <c r="A170" s="258"/>
      <c r="B170" s="261"/>
      <c r="C170" s="261"/>
      <c r="D170" s="261"/>
      <c r="E170" s="262"/>
    </row>
    <row r="171" spans="1:12" x14ac:dyDescent="0.2">
      <c r="A171" s="258"/>
      <c r="B171" s="261"/>
      <c r="C171" s="261"/>
      <c r="D171" s="261"/>
      <c r="E171" s="262"/>
    </row>
    <row r="172" spans="1:12" x14ac:dyDescent="0.2">
      <c r="A172" s="76"/>
      <c r="B172" s="77"/>
      <c r="C172" s="77"/>
      <c r="D172" s="77"/>
      <c r="E172" s="263"/>
    </row>
  </sheetData>
  <sheetProtection selectLockedCells="1"/>
  <mergeCells count="37">
    <mergeCell ref="A157:A161"/>
    <mergeCell ref="A142:A146"/>
    <mergeCell ref="A147:A151"/>
    <mergeCell ref="A152:A156"/>
    <mergeCell ref="A127:A131"/>
    <mergeCell ref="A132:A136"/>
    <mergeCell ref="A137:A141"/>
    <mergeCell ref="A112:A116"/>
    <mergeCell ref="A117:A121"/>
    <mergeCell ref="A122:A126"/>
    <mergeCell ref="A97:A101"/>
    <mergeCell ref="A102:A106"/>
    <mergeCell ref="A107:A111"/>
    <mergeCell ref="A82:A86"/>
    <mergeCell ref="A87:A91"/>
    <mergeCell ref="A92:A96"/>
    <mergeCell ref="A67:A71"/>
    <mergeCell ref="A72:A76"/>
    <mergeCell ref="A77:A81"/>
    <mergeCell ref="A52:A56"/>
    <mergeCell ref="A57:A61"/>
    <mergeCell ref="A62:A66"/>
    <mergeCell ref="A37:A41"/>
    <mergeCell ref="A42:A46"/>
    <mergeCell ref="A47:A51"/>
    <mergeCell ref="A22:A26"/>
    <mergeCell ref="A27:A31"/>
    <mergeCell ref="A32:A36"/>
    <mergeCell ref="A7:A11"/>
    <mergeCell ref="A12:A16"/>
    <mergeCell ref="A17:A21"/>
    <mergeCell ref="B168:E168"/>
    <mergeCell ref="E5:I5"/>
    <mergeCell ref="K5:L5"/>
    <mergeCell ref="I2:K2"/>
    <mergeCell ref="I3:K3"/>
    <mergeCell ref="B5:D5"/>
  </mergeCells>
  <phoneticPr fontId="11" type="noConversion"/>
  <pageMargins left="0.19685039370078741" right="0.19685039370078741" top="0.19685039370078741" bottom="0.19685039370078741" header="0.19685039370078741" footer="0.19685039370078741"/>
  <pageSetup paperSize="9" scale="85" orientation="landscape" verticalDpi="0" r:id="rId1"/>
  <headerFooter alignWithMargins="0"/>
  <rowBreaks count="3" manualBreakCount="3">
    <brk id="81" max="16383" man="1"/>
    <brk id="116" max="16383" man="1"/>
    <brk id="14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8:H74"/>
  <sheetViews>
    <sheetView topLeftCell="A6" workbookViewId="0">
      <selection activeCell="E14" sqref="E14:G14"/>
    </sheetView>
  </sheetViews>
  <sheetFormatPr defaultRowHeight="12.75" x14ac:dyDescent="0.2"/>
  <cols>
    <col min="1" max="1" width="30.5703125" customWidth="1"/>
    <col min="2" max="2" width="22.28515625" bestFit="1" customWidth="1"/>
    <col min="3" max="3" width="14.140625" customWidth="1"/>
    <col min="4" max="4" width="16.42578125" customWidth="1"/>
    <col min="5" max="5" width="16.42578125" bestFit="1" customWidth="1"/>
    <col min="6" max="6" width="22.28515625" bestFit="1" customWidth="1"/>
    <col min="7" max="7" width="16.7109375" bestFit="1" customWidth="1"/>
    <col min="8" max="8" width="16.28515625" bestFit="1" customWidth="1"/>
  </cols>
  <sheetData>
    <row r="8" spans="1:8" x14ac:dyDescent="0.2">
      <c r="A8" s="455" t="s">
        <v>14</v>
      </c>
      <c r="B8" t="s">
        <v>135</v>
      </c>
    </row>
    <row r="10" spans="1:8" x14ac:dyDescent="0.2">
      <c r="F10" s="455" t="s">
        <v>139</v>
      </c>
    </row>
    <row r="11" spans="1:8" x14ac:dyDescent="0.2">
      <c r="A11" s="455" t="s">
        <v>21</v>
      </c>
      <c r="B11" s="455" t="s">
        <v>126</v>
      </c>
      <c r="C11" s="455" t="s">
        <v>125</v>
      </c>
      <c r="D11" s="455" t="s">
        <v>9</v>
      </c>
      <c r="E11" s="455" t="s">
        <v>138</v>
      </c>
      <c r="F11" t="s">
        <v>128</v>
      </c>
      <c r="G11" t="s">
        <v>140</v>
      </c>
      <c r="H11" t="s">
        <v>141</v>
      </c>
    </row>
    <row r="12" spans="1:8" x14ac:dyDescent="0.2">
      <c r="A12" s="459">
        <v>41820</v>
      </c>
      <c r="B12" t="s">
        <v>129</v>
      </c>
      <c r="C12" t="s">
        <v>129</v>
      </c>
      <c r="D12" t="s">
        <v>129</v>
      </c>
      <c r="E12" t="s">
        <v>129</v>
      </c>
      <c r="F12" s="456">
        <v>0</v>
      </c>
      <c r="G12" s="456">
        <v>0</v>
      </c>
      <c r="H12" s="456">
        <v>0</v>
      </c>
    </row>
    <row r="13" spans="1:8" x14ac:dyDescent="0.2">
      <c r="D13" t="s">
        <v>147</v>
      </c>
      <c r="F13" s="456">
        <v>0</v>
      </c>
      <c r="G13" s="456">
        <v>0</v>
      </c>
      <c r="H13" s="456">
        <v>0</v>
      </c>
    </row>
    <row r="14" spans="1:8" x14ac:dyDescent="0.2">
      <c r="A14" s="459">
        <v>41821</v>
      </c>
      <c r="B14" t="s">
        <v>129</v>
      </c>
      <c r="C14" t="s">
        <v>129</v>
      </c>
      <c r="D14" t="s">
        <v>129</v>
      </c>
      <c r="E14" t="s">
        <v>129</v>
      </c>
      <c r="F14" s="456">
        <v>0</v>
      </c>
      <c r="G14" s="456">
        <v>0</v>
      </c>
      <c r="H14" s="456">
        <v>0</v>
      </c>
    </row>
    <row r="15" spans="1:8" x14ac:dyDescent="0.2">
      <c r="D15" t="s">
        <v>147</v>
      </c>
      <c r="F15" s="456">
        <v>0</v>
      </c>
      <c r="G15" s="456">
        <v>0</v>
      </c>
      <c r="H15" s="456">
        <v>0</v>
      </c>
    </row>
    <row r="16" spans="1:8" x14ac:dyDescent="0.2">
      <c r="A16" s="459">
        <v>41822</v>
      </c>
      <c r="B16" t="s">
        <v>129</v>
      </c>
      <c r="C16" t="s">
        <v>129</v>
      </c>
      <c r="D16" t="s">
        <v>129</v>
      </c>
      <c r="E16" t="s">
        <v>129</v>
      </c>
      <c r="F16" s="456">
        <v>0</v>
      </c>
      <c r="G16" s="456">
        <v>0</v>
      </c>
      <c r="H16" s="456">
        <v>0</v>
      </c>
    </row>
    <row r="17" spans="1:8" x14ac:dyDescent="0.2">
      <c r="D17" t="s">
        <v>147</v>
      </c>
      <c r="F17" s="456">
        <v>0</v>
      </c>
      <c r="G17" s="456">
        <v>0</v>
      </c>
      <c r="H17" s="456">
        <v>0</v>
      </c>
    </row>
    <row r="18" spans="1:8" x14ac:dyDescent="0.2">
      <c r="A18" s="459">
        <v>41823</v>
      </c>
      <c r="B18" t="s">
        <v>129</v>
      </c>
      <c r="C18" t="s">
        <v>129</v>
      </c>
      <c r="D18" t="s">
        <v>129</v>
      </c>
      <c r="E18" t="s">
        <v>129</v>
      </c>
      <c r="F18" s="456">
        <v>0</v>
      </c>
      <c r="G18" s="456">
        <v>0</v>
      </c>
      <c r="H18" s="456">
        <v>0</v>
      </c>
    </row>
    <row r="19" spans="1:8" x14ac:dyDescent="0.2">
      <c r="D19" t="s">
        <v>147</v>
      </c>
      <c r="F19" s="456">
        <v>0</v>
      </c>
      <c r="G19" s="456">
        <v>0</v>
      </c>
      <c r="H19" s="456">
        <v>0</v>
      </c>
    </row>
    <row r="20" spans="1:8" x14ac:dyDescent="0.2">
      <c r="A20" s="459">
        <v>41824</v>
      </c>
      <c r="B20" t="s">
        <v>129</v>
      </c>
      <c r="C20" t="s">
        <v>129</v>
      </c>
      <c r="D20" t="s">
        <v>129</v>
      </c>
      <c r="E20" t="s">
        <v>129</v>
      </c>
      <c r="F20" s="456">
        <v>0</v>
      </c>
      <c r="G20" s="456">
        <v>0</v>
      </c>
      <c r="H20" s="456">
        <v>0</v>
      </c>
    </row>
    <row r="21" spans="1:8" x14ac:dyDescent="0.2">
      <c r="D21" t="s">
        <v>147</v>
      </c>
      <c r="F21" s="456">
        <v>0</v>
      </c>
      <c r="G21" s="456">
        <v>0</v>
      </c>
      <c r="H21" s="456">
        <v>0</v>
      </c>
    </row>
    <row r="22" spans="1:8" x14ac:dyDescent="0.2">
      <c r="A22" s="459">
        <v>41825</v>
      </c>
      <c r="B22" t="s">
        <v>129</v>
      </c>
      <c r="C22" t="s">
        <v>129</v>
      </c>
      <c r="D22" t="s">
        <v>129</v>
      </c>
      <c r="E22" t="s">
        <v>129</v>
      </c>
      <c r="F22" s="456">
        <v>0</v>
      </c>
      <c r="G22" s="456">
        <v>0</v>
      </c>
      <c r="H22" s="456">
        <v>0</v>
      </c>
    </row>
    <row r="23" spans="1:8" x14ac:dyDescent="0.2">
      <c r="D23" t="s">
        <v>147</v>
      </c>
      <c r="F23" s="456">
        <v>0</v>
      </c>
      <c r="G23" s="456">
        <v>0</v>
      </c>
      <c r="H23" s="456">
        <v>0</v>
      </c>
    </row>
    <row r="24" spans="1:8" x14ac:dyDescent="0.2">
      <c r="A24" s="459">
        <v>41826</v>
      </c>
      <c r="B24" t="s">
        <v>129</v>
      </c>
      <c r="C24" t="s">
        <v>129</v>
      </c>
      <c r="D24" t="s">
        <v>129</v>
      </c>
      <c r="E24" t="s">
        <v>129</v>
      </c>
      <c r="F24" s="456">
        <v>0</v>
      </c>
      <c r="G24" s="456">
        <v>0</v>
      </c>
      <c r="H24" s="456">
        <v>0</v>
      </c>
    </row>
    <row r="25" spans="1:8" x14ac:dyDescent="0.2">
      <c r="D25" t="s">
        <v>147</v>
      </c>
      <c r="F25" s="456">
        <v>0</v>
      </c>
      <c r="G25" s="456">
        <v>0</v>
      </c>
      <c r="H25" s="456">
        <v>0</v>
      </c>
    </row>
    <row r="26" spans="1:8" x14ac:dyDescent="0.2">
      <c r="A26" s="459">
        <v>41827</v>
      </c>
      <c r="B26" t="s">
        <v>129</v>
      </c>
      <c r="C26" t="s">
        <v>129</v>
      </c>
      <c r="D26" t="s">
        <v>129</v>
      </c>
      <c r="E26" t="s">
        <v>129</v>
      </c>
      <c r="F26" s="456">
        <v>0</v>
      </c>
      <c r="G26" s="456">
        <v>0</v>
      </c>
      <c r="H26" s="456">
        <v>0</v>
      </c>
    </row>
    <row r="27" spans="1:8" x14ac:dyDescent="0.2">
      <c r="D27" t="s">
        <v>147</v>
      </c>
      <c r="F27" s="456">
        <v>0</v>
      </c>
      <c r="G27" s="456">
        <v>0</v>
      </c>
      <c r="H27" s="456">
        <v>0</v>
      </c>
    </row>
    <row r="28" spans="1:8" x14ac:dyDescent="0.2">
      <c r="A28" s="459">
        <v>41828</v>
      </c>
      <c r="B28" t="s">
        <v>129</v>
      </c>
      <c r="C28" t="s">
        <v>129</v>
      </c>
      <c r="D28" t="s">
        <v>129</v>
      </c>
      <c r="E28" t="s">
        <v>129</v>
      </c>
      <c r="F28" s="456">
        <v>0</v>
      </c>
      <c r="G28" s="456">
        <v>0</v>
      </c>
      <c r="H28" s="456">
        <v>0</v>
      </c>
    </row>
    <row r="29" spans="1:8" x14ac:dyDescent="0.2">
      <c r="D29" t="s">
        <v>147</v>
      </c>
      <c r="F29" s="456">
        <v>0</v>
      </c>
      <c r="G29" s="456">
        <v>0</v>
      </c>
      <c r="H29" s="456">
        <v>0</v>
      </c>
    </row>
    <row r="30" spans="1:8" x14ac:dyDescent="0.2">
      <c r="A30" s="459">
        <v>41829</v>
      </c>
      <c r="B30" t="s">
        <v>129</v>
      </c>
      <c r="C30" t="s">
        <v>129</v>
      </c>
      <c r="D30" t="s">
        <v>129</v>
      </c>
      <c r="E30" t="s">
        <v>129</v>
      </c>
      <c r="F30" s="456">
        <v>0</v>
      </c>
      <c r="G30" s="456">
        <v>0</v>
      </c>
      <c r="H30" s="456">
        <v>0</v>
      </c>
    </row>
    <row r="31" spans="1:8" x14ac:dyDescent="0.2">
      <c r="D31" t="s">
        <v>147</v>
      </c>
      <c r="F31" s="456">
        <v>0</v>
      </c>
      <c r="G31" s="456">
        <v>0</v>
      </c>
      <c r="H31" s="456">
        <v>0</v>
      </c>
    </row>
    <row r="32" spans="1:8" x14ac:dyDescent="0.2">
      <c r="A32" s="459">
        <v>41830</v>
      </c>
      <c r="B32" t="s">
        <v>129</v>
      </c>
      <c r="C32" t="s">
        <v>129</v>
      </c>
      <c r="D32" t="s">
        <v>129</v>
      </c>
      <c r="E32" t="s">
        <v>129</v>
      </c>
      <c r="F32" s="456">
        <v>0</v>
      </c>
      <c r="G32" s="456">
        <v>0</v>
      </c>
      <c r="H32" s="456">
        <v>0</v>
      </c>
    </row>
    <row r="33" spans="1:8" x14ac:dyDescent="0.2">
      <c r="D33" t="s">
        <v>147</v>
      </c>
      <c r="F33" s="456">
        <v>0</v>
      </c>
      <c r="G33" s="456">
        <v>0</v>
      </c>
      <c r="H33" s="456">
        <v>0</v>
      </c>
    </row>
    <row r="34" spans="1:8" x14ac:dyDescent="0.2">
      <c r="A34" s="459">
        <v>41831</v>
      </c>
      <c r="B34" t="s">
        <v>129</v>
      </c>
      <c r="C34" t="s">
        <v>129</v>
      </c>
      <c r="D34" t="s">
        <v>129</v>
      </c>
      <c r="E34" t="s">
        <v>129</v>
      </c>
      <c r="F34" s="456">
        <v>0</v>
      </c>
      <c r="G34" s="456">
        <v>0</v>
      </c>
      <c r="H34" s="456">
        <v>0</v>
      </c>
    </row>
    <row r="35" spans="1:8" x14ac:dyDescent="0.2">
      <c r="D35" t="s">
        <v>147</v>
      </c>
      <c r="F35" s="456">
        <v>0</v>
      </c>
      <c r="G35" s="456">
        <v>0</v>
      </c>
      <c r="H35" s="456">
        <v>0</v>
      </c>
    </row>
    <row r="36" spans="1:8" x14ac:dyDescent="0.2">
      <c r="A36" s="459">
        <v>41832</v>
      </c>
      <c r="B36" t="s">
        <v>129</v>
      </c>
      <c r="C36" t="s">
        <v>129</v>
      </c>
      <c r="D36" t="s">
        <v>129</v>
      </c>
      <c r="E36" t="s">
        <v>129</v>
      </c>
      <c r="F36" s="456">
        <v>0</v>
      </c>
      <c r="G36" s="456">
        <v>0</v>
      </c>
      <c r="H36" s="456">
        <v>0</v>
      </c>
    </row>
    <row r="37" spans="1:8" x14ac:dyDescent="0.2">
      <c r="D37" t="s">
        <v>147</v>
      </c>
      <c r="F37" s="456">
        <v>0</v>
      </c>
      <c r="G37" s="456">
        <v>0</v>
      </c>
      <c r="H37" s="456">
        <v>0</v>
      </c>
    </row>
    <row r="38" spans="1:8" x14ac:dyDescent="0.2">
      <c r="A38" s="459">
        <v>41833</v>
      </c>
      <c r="B38" t="s">
        <v>129</v>
      </c>
      <c r="C38" t="s">
        <v>129</v>
      </c>
      <c r="D38" t="s">
        <v>129</v>
      </c>
      <c r="E38" t="s">
        <v>129</v>
      </c>
      <c r="F38" s="456">
        <v>0</v>
      </c>
      <c r="G38" s="456">
        <v>0</v>
      </c>
      <c r="H38" s="456">
        <v>0</v>
      </c>
    </row>
    <row r="39" spans="1:8" x14ac:dyDescent="0.2">
      <c r="D39" t="s">
        <v>147</v>
      </c>
      <c r="F39" s="456">
        <v>0</v>
      </c>
      <c r="G39" s="456">
        <v>0</v>
      </c>
      <c r="H39" s="456">
        <v>0</v>
      </c>
    </row>
    <row r="40" spans="1:8" x14ac:dyDescent="0.2">
      <c r="A40" s="459">
        <v>41834</v>
      </c>
      <c r="B40" t="s">
        <v>129</v>
      </c>
      <c r="C40" t="s">
        <v>129</v>
      </c>
      <c r="D40" t="s">
        <v>129</v>
      </c>
      <c r="E40" t="s">
        <v>129</v>
      </c>
      <c r="F40" s="456">
        <v>0</v>
      </c>
      <c r="G40" s="456">
        <v>0</v>
      </c>
      <c r="H40" s="456">
        <v>0</v>
      </c>
    </row>
    <row r="41" spans="1:8" x14ac:dyDescent="0.2">
      <c r="D41" t="s">
        <v>147</v>
      </c>
      <c r="F41" s="456">
        <v>0</v>
      </c>
      <c r="G41" s="456">
        <v>0</v>
      </c>
      <c r="H41" s="456">
        <v>0</v>
      </c>
    </row>
    <row r="42" spans="1:8" x14ac:dyDescent="0.2">
      <c r="A42" s="459">
        <v>41835</v>
      </c>
      <c r="B42" t="s">
        <v>129</v>
      </c>
      <c r="C42" t="s">
        <v>129</v>
      </c>
      <c r="D42" t="s">
        <v>129</v>
      </c>
      <c r="E42" t="s">
        <v>129</v>
      </c>
      <c r="F42" s="456">
        <v>0</v>
      </c>
      <c r="G42" s="456">
        <v>0</v>
      </c>
      <c r="H42" s="456">
        <v>0</v>
      </c>
    </row>
    <row r="43" spans="1:8" x14ac:dyDescent="0.2">
      <c r="D43" t="s">
        <v>147</v>
      </c>
      <c r="F43" s="456">
        <v>0</v>
      </c>
      <c r="G43" s="456">
        <v>0</v>
      </c>
      <c r="H43" s="456">
        <v>0</v>
      </c>
    </row>
    <row r="44" spans="1:8" x14ac:dyDescent="0.2">
      <c r="A44" s="459">
        <v>41836</v>
      </c>
      <c r="B44" t="s">
        <v>129</v>
      </c>
      <c r="C44" t="s">
        <v>129</v>
      </c>
      <c r="D44" t="s">
        <v>129</v>
      </c>
      <c r="E44" t="s">
        <v>129</v>
      </c>
      <c r="F44" s="456">
        <v>0</v>
      </c>
      <c r="G44" s="456">
        <v>0</v>
      </c>
      <c r="H44" s="456">
        <v>0</v>
      </c>
    </row>
    <row r="45" spans="1:8" x14ac:dyDescent="0.2">
      <c r="D45" t="s">
        <v>147</v>
      </c>
      <c r="F45" s="456">
        <v>0</v>
      </c>
      <c r="G45" s="456">
        <v>0</v>
      </c>
      <c r="H45" s="456">
        <v>0</v>
      </c>
    </row>
    <row r="46" spans="1:8" x14ac:dyDescent="0.2">
      <c r="A46" s="459">
        <v>41837</v>
      </c>
      <c r="B46" t="s">
        <v>129</v>
      </c>
      <c r="C46" t="s">
        <v>129</v>
      </c>
      <c r="D46" t="s">
        <v>129</v>
      </c>
      <c r="E46" t="s">
        <v>129</v>
      </c>
      <c r="F46" s="456">
        <v>0</v>
      </c>
      <c r="G46" s="456">
        <v>0</v>
      </c>
      <c r="H46" s="456">
        <v>0</v>
      </c>
    </row>
    <row r="47" spans="1:8" x14ac:dyDescent="0.2">
      <c r="D47" t="s">
        <v>147</v>
      </c>
      <c r="F47" s="456">
        <v>0</v>
      </c>
      <c r="G47" s="456">
        <v>0</v>
      </c>
      <c r="H47" s="456">
        <v>0</v>
      </c>
    </row>
    <row r="48" spans="1:8" x14ac:dyDescent="0.2">
      <c r="A48" s="459">
        <v>41838</v>
      </c>
      <c r="B48" t="s">
        <v>129</v>
      </c>
      <c r="C48" t="s">
        <v>129</v>
      </c>
      <c r="D48" t="s">
        <v>129</v>
      </c>
      <c r="E48" t="s">
        <v>129</v>
      </c>
      <c r="F48" s="456">
        <v>0</v>
      </c>
      <c r="G48" s="456">
        <v>0</v>
      </c>
      <c r="H48" s="456">
        <v>0</v>
      </c>
    </row>
    <row r="49" spans="1:8" x14ac:dyDescent="0.2">
      <c r="D49" t="s">
        <v>147</v>
      </c>
      <c r="F49" s="456">
        <v>0</v>
      </c>
      <c r="G49" s="456">
        <v>0</v>
      </c>
      <c r="H49" s="456">
        <v>0</v>
      </c>
    </row>
    <row r="50" spans="1:8" x14ac:dyDescent="0.2">
      <c r="A50" s="459">
        <v>41839</v>
      </c>
      <c r="B50" t="s">
        <v>129</v>
      </c>
      <c r="C50" t="s">
        <v>129</v>
      </c>
      <c r="D50" t="s">
        <v>129</v>
      </c>
      <c r="E50" t="s">
        <v>129</v>
      </c>
      <c r="F50" s="456">
        <v>0</v>
      </c>
      <c r="G50" s="456">
        <v>0</v>
      </c>
      <c r="H50" s="456">
        <v>0</v>
      </c>
    </row>
    <row r="51" spans="1:8" x14ac:dyDescent="0.2">
      <c r="D51" t="s">
        <v>147</v>
      </c>
      <c r="F51" s="456">
        <v>0</v>
      </c>
      <c r="G51" s="456">
        <v>0</v>
      </c>
      <c r="H51" s="456">
        <v>0</v>
      </c>
    </row>
    <row r="52" spans="1:8" x14ac:dyDescent="0.2">
      <c r="A52" s="459">
        <v>41840</v>
      </c>
      <c r="B52" t="s">
        <v>129</v>
      </c>
      <c r="C52" t="s">
        <v>129</v>
      </c>
      <c r="D52" t="s">
        <v>129</v>
      </c>
      <c r="E52" t="s">
        <v>129</v>
      </c>
      <c r="F52" s="456">
        <v>0</v>
      </c>
      <c r="G52" s="456">
        <v>0</v>
      </c>
      <c r="H52" s="456">
        <v>0</v>
      </c>
    </row>
    <row r="53" spans="1:8" x14ac:dyDescent="0.2">
      <c r="D53" t="s">
        <v>147</v>
      </c>
      <c r="F53" s="456">
        <v>0</v>
      </c>
      <c r="G53" s="456">
        <v>0</v>
      </c>
      <c r="H53" s="456">
        <v>0</v>
      </c>
    </row>
    <row r="54" spans="1:8" x14ac:dyDescent="0.2">
      <c r="A54" s="459">
        <v>41841</v>
      </c>
      <c r="B54" t="s">
        <v>129</v>
      </c>
      <c r="C54" t="s">
        <v>129</v>
      </c>
      <c r="D54" t="s">
        <v>129</v>
      </c>
      <c r="E54" t="s">
        <v>129</v>
      </c>
      <c r="F54" s="456">
        <v>0</v>
      </c>
      <c r="G54" s="456">
        <v>0</v>
      </c>
      <c r="H54" s="456">
        <v>0</v>
      </c>
    </row>
    <row r="55" spans="1:8" x14ac:dyDescent="0.2">
      <c r="D55" t="s">
        <v>147</v>
      </c>
      <c r="F55" s="456">
        <v>0</v>
      </c>
      <c r="G55" s="456">
        <v>0</v>
      </c>
      <c r="H55" s="456">
        <v>0</v>
      </c>
    </row>
    <row r="56" spans="1:8" x14ac:dyDescent="0.2">
      <c r="A56" s="459">
        <v>41842</v>
      </c>
      <c r="B56" t="s">
        <v>129</v>
      </c>
      <c r="C56" t="s">
        <v>129</v>
      </c>
      <c r="D56" t="s">
        <v>129</v>
      </c>
      <c r="E56" t="s">
        <v>129</v>
      </c>
      <c r="F56" s="456">
        <v>0</v>
      </c>
      <c r="G56" s="456">
        <v>0</v>
      </c>
      <c r="H56" s="456">
        <v>0</v>
      </c>
    </row>
    <row r="57" spans="1:8" x14ac:dyDescent="0.2">
      <c r="D57" t="s">
        <v>147</v>
      </c>
      <c r="F57" s="456">
        <v>0</v>
      </c>
      <c r="G57" s="456">
        <v>0</v>
      </c>
      <c r="H57" s="456">
        <v>0</v>
      </c>
    </row>
    <row r="58" spans="1:8" x14ac:dyDescent="0.2">
      <c r="A58" s="459">
        <v>41843</v>
      </c>
      <c r="B58" t="s">
        <v>129</v>
      </c>
      <c r="C58" t="s">
        <v>129</v>
      </c>
      <c r="D58" t="s">
        <v>129</v>
      </c>
      <c r="E58" t="s">
        <v>129</v>
      </c>
      <c r="F58" s="456">
        <v>0</v>
      </c>
      <c r="G58" s="456">
        <v>0</v>
      </c>
      <c r="H58" s="456">
        <v>0</v>
      </c>
    </row>
    <row r="59" spans="1:8" x14ac:dyDescent="0.2">
      <c r="D59" t="s">
        <v>147</v>
      </c>
      <c r="F59" s="456">
        <v>0</v>
      </c>
      <c r="G59" s="456">
        <v>0</v>
      </c>
      <c r="H59" s="456">
        <v>0</v>
      </c>
    </row>
    <row r="60" spans="1:8" x14ac:dyDescent="0.2">
      <c r="A60" s="459">
        <v>41844</v>
      </c>
      <c r="B60" t="s">
        <v>129</v>
      </c>
      <c r="C60" t="s">
        <v>129</v>
      </c>
      <c r="D60" t="s">
        <v>129</v>
      </c>
      <c r="E60" t="s">
        <v>129</v>
      </c>
      <c r="F60" s="456">
        <v>0</v>
      </c>
      <c r="G60" s="456">
        <v>0</v>
      </c>
      <c r="H60" s="456">
        <v>0</v>
      </c>
    </row>
    <row r="61" spans="1:8" x14ac:dyDescent="0.2">
      <c r="D61" t="s">
        <v>147</v>
      </c>
      <c r="F61" s="456">
        <v>0</v>
      </c>
      <c r="G61" s="456">
        <v>0</v>
      </c>
      <c r="H61" s="456">
        <v>0</v>
      </c>
    </row>
    <row r="62" spans="1:8" x14ac:dyDescent="0.2">
      <c r="A62" s="459">
        <v>41845</v>
      </c>
      <c r="B62" t="s">
        <v>129</v>
      </c>
      <c r="C62" t="s">
        <v>129</v>
      </c>
      <c r="D62" t="s">
        <v>129</v>
      </c>
      <c r="E62" t="s">
        <v>129</v>
      </c>
      <c r="F62" s="456">
        <v>0</v>
      </c>
      <c r="G62" s="456">
        <v>0</v>
      </c>
      <c r="H62" s="456">
        <v>0</v>
      </c>
    </row>
    <row r="63" spans="1:8" x14ac:dyDescent="0.2">
      <c r="D63" t="s">
        <v>147</v>
      </c>
      <c r="F63" s="456">
        <v>0</v>
      </c>
      <c r="G63" s="456">
        <v>0</v>
      </c>
      <c r="H63" s="456">
        <v>0</v>
      </c>
    </row>
    <row r="64" spans="1:8" x14ac:dyDescent="0.2">
      <c r="A64" s="459">
        <v>41846</v>
      </c>
      <c r="B64" t="s">
        <v>129</v>
      </c>
      <c r="C64" t="s">
        <v>129</v>
      </c>
      <c r="D64" t="s">
        <v>129</v>
      </c>
      <c r="E64" t="s">
        <v>129</v>
      </c>
      <c r="F64" s="456">
        <v>0</v>
      </c>
      <c r="G64" s="456">
        <v>0</v>
      </c>
      <c r="H64" s="456">
        <v>0</v>
      </c>
    </row>
    <row r="65" spans="1:8" x14ac:dyDescent="0.2">
      <c r="D65" t="s">
        <v>147</v>
      </c>
      <c r="F65" s="456">
        <v>0</v>
      </c>
      <c r="G65" s="456">
        <v>0</v>
      </c>
      <c r="H65" s="456">
        <v>0</v>
      </c>
    </row>
    <row r="66" spans="1:8" x14ac:dyDescent="0.2">
      <c r="A66" s="459">
        <v>41847</v>
      </c>
      <c r="B66" t="s">
        <v>129</v>
      </c>
      <c r="C66" t="s">
        <v>129</v>
      </c>
      <c r="D66" t="s">
        <v>129</v>
      </c>
      <c r="E66" t="s">
        <v>129</v>
      </c>
      <c r="F66" s="456">
        <v>0</v>
      </c>
      <c r="G66" s="456">
        <v>0</v>
      </c>
      <c r="H66" s="456">
        <v>0</v>
      </c>
    </row>
    <row r="67" spans="1:8" x14ac:dyDescent="0.2">
      <c r="D67" t="s">
        <v>147</v>
      </c>
      <c r="F67" s="456">
        <v>0</v>
      </c>
      <c r="G67" s="456">
        <v>0</v>
      </c>
      <c r="H67" s="456">
        <v>0</v>
      </c>
    </row>
    <row r="68" spans="1:8" x14ac:dyDescent="0.2">
      <c r="A68" s="459">
        <v>41848</v>
      </c>
      <c r="B68" t="s">
        <v>129</v>
      </c>
      <c r="C68" t="s">
        <v>129</v>
      </c>
      <c r="D68" t="s">
        <v>129</v>
      </c>
      <c r="E68" t="s">
        <v>129</v>
      </c>
      <c r="F68" s="456">
        <v>0</v>
      </c>
      <c r="G68" s="456">
        <v>0</v>
      </c>
      <c r="H68" s="456">
        <v>0</v>
      </c>
    </row>
    <row r="69" spans="1:8" x14ac:dyDescent="0.2">
      <c r="D69" t="s">
        <v>147</v>
      </c>
      <c r="F69" s="456">
        <v>0</v>
      </c>
      <c r="G69" s="456">
        <v>0</v>
      </c>
      <c r="H69" s="456">
        <v>0</v>
      </c>
    </row>
    <row r="70" spans="1:8" x14ac:dyDescent="0.2">
      <c r="A70" s="459">
        <v>41849</v>
      </c>
      <c r="B70" t="s">
        <v>129</v>
      </c>
      <c r="C70" t="s">
        <v>129</v>
      </c>
      <c r="D70" t="s">
        <v>129</v>
      </c>
      <c r="E70" t="s">
        <v>129</v>
      </c>
      <c r="F70" s="456">
        <v>0</v>
      </c>
      <c r="G70" s="456">
        <v>0</v>
      </c>
      <c r="H70" s="456">
        <v>0</v>
      </c>
    </row>
    <row r="71" spans="1:8" x14ac:dyDescent="0.2">
      <c r="D71" t="s">
        <v>147</v>
      </c>
      <c r="F71" s="456">
        <v>0</v>
      </c>
      <c r="G71" s="456">
        <v>0</v>
      </c>
      <c r="H71" s="456">
        <v>0</v>
      </c>
    </row>
    <row r="72" spans="1:8" x14ac:dyDescent="0.2">
      <c r="A72" s="459">
        <v>41850</v>
      </c>
      <c r="B72" t="s">
        <v>129</v>
      </c>
      <c r="C72" t="s">
        <v>129</v>
      </c>
      <c r="D72" t="s">
        <v>129</v>
      </c>
      <c r="E72" t="s">
        <v>129</v>
      </c>
      <c r="F72" s="456">
        <v>0</v>
      </c>
      <c r="G72" s="456">
        <v>0</v>
      </c>
      <c r="H72" s="456">
        <v>0</v>
      </c>
    </row>
    <row r="73" spans="1:8" x14ac:dyDescent="0.2">
      <c r="D73" t="s">
        <v>147</v>
      </c>
      <c r="F73" s="456">
        <v>0</v>
      </c>
      <c r="G73" s="456">
        <v>0</v>
      </c>
      <c r="H73" s="456">
        <v>0</v>
      </c>
    </row>
    <row r="74" spans="1:8" x14ac:dyDescent="0.2">
      <c r="A74" t="s">
        <v>127</v>
      </c>
      <c r="F74" s="520">
        <v>0</v>
      </c>
      <c r="G74" s="520">
        <v>0</v>
      </c>
      <c r="H74" s="520">
        <v>0</v>
      </c>
    </row>
  </sheetData>
  <pageMargins left="0.25" right="0.25" top="0.75" bottom="0.75" header="0.3" footer="0.3"/>
  <pageSetup paperSize="9"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8:H74"/>
  <sheetViews>
    <sheetView topLeftCell="A13" workbookViewId="0">
      <selection activeCell="E14" sqref="E14:G14"/>
    </sheetView>
  </sheetViews>
  <sheetFormatPr defaultRowHeight="12.75" x14ac:dyDescent="0.2"/>
  <cols>
    <col min="1" max="1" width="26.140625" customWidth="1"/>
    <col min="2" max="2" width="22.28515625" bestFit="1" customWidth="1"/>
    <col min="3" max="3" width="14.140625" customWidth="1"/>
    <col min="4" max="4" width="16.42578125" customWidth="1"/>
    <col min="5" max="5" width="16.42578125" bestFit="1" customWidth="1"/>
    <col min="6" max="6" width="22.28515625" bestFit="1" customWidth="1"/>
    <col min="7" max="7" width="16.7109375" bestFit="1" customWidth="1"/>
    <col min="8" max="8" width="16.28515625" bestFit="1" customWidth="1"/>
  </cols>
  <sheetData>
    <row r="8" spans="1:8" x14ac:dyDescent="0.2">
      <c r="A8" s="455" t="s">
        <v>14</v>
      </c>
      <c r="B8" t="s">
        <v>135</v>
      </c>
    </row>
    <row r="10" spans="1:8" x14ac:dyDescent="0.2">
      <c r="F10" s="455" t="s">
        <v>139</v>
      </c>
    </row>
    <row r="11" spans="1:8" x14ac:dyDescent="0.2">
      <c r="A11" s="455" t="s">
        <v>21</v>
      </c>
      <c r="B11" s="455" t="s">
        <v>126</v>
      </c>
      <c r="C11" s="455" t="s">
        <v>125</v>
      </c>
      <c r="D11" s="455" t="s">
        <v>9</v>
      </c>
      <c r="E11" s="455" t="s">
        <v>138</v>
      </c>
      <c r="F11" t="s">
        <v>128</v>
      </c>
      <c r="G11" t="s">
        <v>140</v>
      </c>
      <c r="H11" t="s">
        <v>141</v>
      </c>
    </row>
    <row r="12" spans="1:8" x14ac:dyDescent="0.2">
      <c r="A12" s="459">
        <v>41851</v>
      </c>
      <c r="B12" t="s">
        <v>129</v>
      </c>
      <c r="C12" t="s">
        <v>129</v>
      </c>
      <c r="D12" t="s">
        <v>129</v>
      </c>
      <c r="E12" t="s">
        <v>129</v>
      </c>
      <c r="F12" s="456">
        <v>0</v>
      </c>
      <c r="G12" s="456">
        <v>0</v>
      </c>
      <c r="H12" s="456">
        <v>0</v>
      </c>
    </row>
    <row r="13" spans="1:8" x14ac:dyDescent="0.2">
      <c r="D13" t="s">
        <v>147</v>
      </c>
      <c r="F13" s="456">
        <v>0</v>
      </c>
      <c r="G13" s="456">
        <v>0</v>
      </c>
      <c r="H13" s="456">
        <v>0</v>
      </c>
    </row>
    <row r="14" spans="1:8" x14ac:dyDescent="0.2">
      <c r="A14" s="459">
        <v>41852</v>
      </c>
      <c r="B14" t="s">
        <v>129</v>
      </c>
      <c r="C14" t="s">
        <v>129</v>
      </c>
      <c r="D14" t="s">
        <v>129</v>
      </c>
      <c r="E14" t="s">
        <v>129</v>
      </c>
      <c r="F14" s="456">
        <v>0</v>
      </c>
      <c r="G14" s="456">
        <v>0</v>
      </c>
      <c r="H14" s="456">
        <v>0</v>
      </c>
    </row>
    <row r="15" spans="1:8" x14ac:dyDescent="0.2">
      <c r="D15" t="s">
        <v>147</v>
      </c>
      <c r="F15" s="456">
        <v>0</v>
      </c>
      <c r="G15" s="456">
        <v>0</v>
      </c>
      <c r="H15" s="456">
        <v>0</v>
      </c>
    </row>
    <row r="16" spans="1:8" x14ac:dyDescent="0.2">
      <c r="A16" s="459">
        <v>41853</v>
      </c>
      <c r="B16" t="s">
        <v>129</v>
      </c>
      <c r="C16" t="s">
        <v>129</v>
      </c>
      <c r="D16" t="s">
        <v>129</v>
      </c>
      <c r="E16" t="s">
        <v>129</v>
      </c>
      <c r="F16" s="456">
        <v>0</v>
      </c>
      <c r="G16" s="456">
        <v>0</v>
      </c>
      <c r="H16" s="456">
        <v>0</v>
      </c>
    </row>
    <row r="17" spans="1:8" x14ac:dyDescent="0.2">
      <c r="D17" t="s">
        <v>147</v>
      </c>
      <c r="F17" s="456">
        <v>0</v>
      </c>
      <c r="G17" s="456">
        <v>0</v>
      </c>
      <c r="H17" s="456">
        <v>0</v>
      </c>
    </row>
    <row r="18" spans="1:8" x14ac:dyDescent="0.2">
      <c r="A18" s="459">
        <v>41854</v>
      </c>
      <c r="B18" t="s">
        <v>129</v>
      </c>
      <c r="C18" t="s">
        <v>129</v>
      </c>
      <c r="D18" t="s">
        <v>129</v>
      </c>
      <c r="E18" t="s">
        <v>129</v>
      </c>
      <c r="F18" s="456">
        <v>0</v>
      </c>
      <c r="G18" s="456">
        <v>0</v>
      </c>
      <c r="H18" s="456">
        <v>0</v>
      </c>
    </row>
    <row r="19" spans="1:8" x14ac:dyDescent="0.2">
      <c r="D19" t="s">
        <v>147</v>
      </c>
      <c r="F19" s="456">
        <v>0</v>
      </c>
      <c r="G19" s="456">
        <v>0</v>
      </c>
      <c r="H19" s="456">
        <v>0</v>
      </c>
    </row>
    <row r="20" spans="1:8" x14ac:dyDescent="0.2">
      <c r="A20" s="459">
        <v>41855</v>
      </c>
      <c r="B20" t="s">
        <v>129</v>
      </c>
      <c r="C20" t="s">
        <v>129</v>
      </c>
      <c r="D20" t="s">
        <v>129</v>
      </c>
      <c r="E20" t="s">
        <v>129</v>
      </c>
      <c r="F20" s="456">
        <v>0</v>
      </c>
      <c r="G20" s="456">
        <v>0</v>
      </c>
      <c r="H20" s="456">
        <v>0</v>
      </c>
    </row>
    <row r="21" spans="1:8" x14ac:dyDescent="0.2">
      <c r="D21" t="s">
        <v>147</v>
      </c>
      <c r="F21" s="456">
        <v>0</v>
      </c>
      <c r="G21" s="456">
        <v>0</v>
      </c>
      <c r="H21" s="456">
        <v>0</v>
      </c>
    </row>
    <row r="22" spans="1:8" x14ac:dyDescent="0.2">
      <c r="A22" s="459">
        <v>41856</v>
      </c>
      <c r="B22" t="s">
        <v>129</v>
      </c>
      <c r="C22" t="s">
        <v>129</v>
      </c>
      <c r="D22" t="s">
        <v>129</v>
      </c>
      <c r="E22" t="s">
        <v>129</v>
      </c>
      <c r="F22" s="456">
        <v>0</v>
      </c>
      <c r="G22" s="456">
        <v>0</v>
      </c>
      <c r="H22" s="456">
        <v>0</v>
      </c>
    </row>
    <row r="23" spans="1:8" x14ac:dyDescent="0.2">
      <c r="D23" t="s">
        <v>147</v>
      </c>
      <c r="F23" s="456">
        <v>0</v>
      </c>
      <c r="G23" s="456">
        <v>0</v>
      </c>
      <c r="H23" s="456">
        <v>0</v>
      </c>
    </row>
    <row r="24" spans="1:8" x14ac:dyDescent="0.2">
      <c r="A24" s="459">
        <v>41857</v>
      </c>
      <c r="B24" t="s">
        <v>129</v>
      </c>
      <c r="C24" t="s">
        <v>129</v>
      </c>
      <c r="D24" t="s">
        <v>129</v>
      </c>
      <c r="E24" t="s">
        <v>129</v>
      </c>
      <c r="F24" s="456">
        <v>0</v>
      </c>
      <c r="G24" s="456">
        <v>0</v>
      </c>
      <c r="H24" s="456">
        <v>0</v>
      </c>
    </row>
    <row r="25" spans="1:8" x14ac:dyDescent="0.2">
      <c r="D25" t="s">
        <v>147</v>
      </c>
      <c r="F25" s="456">
        <v>0</v>
      </c>
      <c r="G25" s="456">
        <v>0</v>
      </c>
      <c r="H25" s="456">
        <v>0</v>
      </c>
    </row>
    <row r="26" spans="1:8" x14ac:dyDescent="0.2">
      <c r="A26" s="459">
        <v>41858</v>
      </c>
      <c r="B26" t="s">
        <v>129</v>
      </c>
      <c r="C26" t="s">
        <v>129</v>
      </c>
      <c r="D26" t="s">
        <v>129</v>
      </c>
      <c r="E26" t="s">
        <v>129</v>
      </c>
      <c r="F26" s="456">
        <v>0</v>
      </c>
      <c r="G26" s="456">
        <v>0</v>
      </c>
      <c r="H26" s="456">
        <v>0</v>
      </c>
    </row>
    <row r="27" spans="1:8" x14ac:dyDescent="0.2">
      <c r="D27" t="s">
        <v>147</v>
      </c>
      <c r="F27" s="456">
        <v>0</v>
      </c>
      <c r="G27" s="456">
        <v>0</v>
      </c>
      <c r="H27" s="456">
        <v>0</v>
      </c>
    </row>
    <row r="28" spans="1:8" x14ac:dyDescent="0.2">
      <c r="A28" s="459">
        <v>41859</v>
      </c>
      <c r="B28" t="s">
        <v>129</v>
      </c>
      <c r="C28" t="s">
        <v>129</v>
      </c>
      <c r="D28" t="s">
        <v>129</v>
      </c>
      <c r="E28" t="s">
        <v>129</v>
      </c>
      <c r="F28" s="456">
        <v>0</v>
      </c>
      <c r="G28" s="456">
        <v>0</v>
      </c>
      <c r="H28" s="456">
        <v>0</v>
      </c>
    </row>
    <row r="29" spans="1:8" x14ac:dyDescent="0.2">
      <c r="D29" t="s">
        <v>147</v>
      </c>
      <c r="F29" s="456">
        <v>0</v>
      </c>
      <c r="G29" s="456">
        <v>0</v>
      </c>
      <c r="H29" s="456">
        <v>0</v>
      </c>
    </row>
    <row r="30" spans="1:8" x14ac:dyDescent="0.2">
      <c r="A30" s="459">
        <v>41860</v>
      </c>
      <c r="B30" t="s">
        <v>129</v>
      </c>
      <c r="C30" t="s">
        <v>129</v>
      </c>
      <c r="D30" t="s">
        <v>129</v>
      </c>
      <c r="E30" t="s">
        <v>129</v>
      </c>
      <c r="F30" s="456">
        <v>0</v>
      </c>
      <c r="G30" s="456">
        <v>0</v>
      </c>
      <c r="H30" s="456">
        <v>0</v>
      </c>
    </row>
    <row r="31" spans="1:8" x14ac:dyDescent="0.2">
      <c r="D31" t="s">
        <v>147</v>
      </c>
      <c r="F31" s="456">
        <v>0</v>
      </c>
      <c r="G31" s="456">
        <v>0</v>
      </c>
      <c r="H31" s="456">
        <v>0</v>
      </c>
    </row>
    <row r="32" spans="1:8" x14ac:dyDescent="0.2">
      <c r="A32" s="459">
        <v>41861</v>
      </c>
      <c r="B32" t="s">
        <v>129</v>
      </c>
      <c r="C32" t="s">
        <v>129</v>
      </c>
      <c r="D32" t="s">
        <v>129</v>
      </c>
      <c r="E32" t="s">
        <v>129</v>
      </c>
      <c r="F32" s="456">
        <v>0</v>
      </c>
      <c r="G32" s="456">
        <v>0</v>
      </c>
      <c r="H32" s="456">
        <v>0</v>
      </c>
    </row>
    <row r="33" spans="1:8" x14ac:dyDescent="0.2">
      <c r="D33" t="s">
        <v>147</v>
      </c>
      <c r="F33" s="456">
        <v>0</v>
      </c>
      <c r="G33" s="456">
        <v>0</v>
      </c>
      <c r="H33" s="456">
        <v>0</v>
      </c>
    </row>
    <row r="34" spans="1:8" x14ac:dyDescent="0.2">
      <c r="A34" s="459">
        <v>41862</v>
      </c>
      <c r="B34" t="s">
        <v>129</v>
      </c>
      <c r="C34" t="s">
        <v>129</v>
      </c>
      <c r="D34" t="s">
        <v>129</v>
      </c>
      <c r="E34" t="s">
        <v>129</v>
      </c>
      <c r="F34" s="456">
        <v>0</v>
      </c>
      <c r="G34" s="456">
        <v>0</v>
      </c>
      <c r="H34" s="456">
        <v>0</v>
      </c>
    </row>
    <row r="35" spans="1:8" x14ac:dyDescent="0.2">
      <c r="D35" t="s">
        <v>147</v>
      </c>
      <c r="F35" s="456">
        <v>0</v>
      </c>
      <c r="G35" s="456">
        <v>0</v>
      </c>
      <c r="H35" s="456">
        <v>0</v>
      </c>
    </row>
    <row r="36" spans="1:8" x14ac:dyDescent="0.2">
      <c r="A36" s="459">
        <v>41863</v>
      </c>
      <c r="B36" t="s">
        <v>129</v>
      </c>
      <c r="C36" t="s">
        <v>129</v>
      </c>
      <c r="D36" t="s">
        <v>129</v>
      </c>
      <c r="E36" t="s">
        <v>129</v>
      </c>
      <c r="F36" s="456">
        <v>0</v>
      </c>
      <c r="G36" s="456">
        <v>0</v>
      </c>
      <c r="H36" s="456">
        <v>0</v>
      </c>
    </row>
    <row r="37" spans="1:8" x14ac:dyDescent="0.2">
      <c r="D37" t="s">
        <v>147</v>
      </c>
      <c r="F37" s="456">
        <v>0</v>
      </c>
      <c r="G37" s="456">
        <v>0</v>
      </c>
      <c r="H37" s="456">
        <v>0</v>
      </c>
    </row>
    <row r="38" spans="1:8" x14ac:dyDescent="0.2">
      <c r="A38" s="459">
        <v>41864</v>
      </c>
      <c r="B38" t="s">
        <v>129</v>
      </c>
      <c r="C38" t="s">
        <v>129</v>
      </c>
      <c r="D38" t="s">
        <v>129</v>
      </c>
      <c r="E38" t="s">
        <v>129</v>
      </c>
      <c r="F38" s="456">
        <v>0</v>
      </c>
      <c r="G38" s="456">
        <v>0</v>
      </c>
      <c r="H38" s="456">
        <v>0</v>
      </c>
    </row>
    <row r="39" spans="1:8" x14ac:dyDescent="0.2">
      <c r="D39" t="s">
        <v>147</v>
      </c>
      <c r="F39" s="456">
        <v>0</v>
      </c>
      <c r="G39" s="456">
        <v>0</v>
      </c>
      <c r="H39" s="456">
        <v>0</v>
      </c>
    </row>
    <row r="40" spans="1:8" x14ac:dyDescent="0.2">
      <c r="A40" s="459">
        <v>41865</v>
      </c>
      <c r="B40" t="s">
        <v>129</v>
      </c>
      <c r="C40" t="s">
        <v>129</v>
      </c>
      <c r="D40" t="s">
        <v>129</v>
      </c>
      <c r="E40" t="s">
        <v>129</v>
      </c>
      <c r="F40" s="456">
        <v>0</v>
      </c>
      <c r="G40" s="456">
        <v>0</v>
      </c>
      <c r="H40" s="456">
        <v>0</v>
      </c>
    </row>
    <row r="41" spans="1:8" x14ac:dyDescent="0.2">
      <c r="D41" t="s">
        <v>147</v>
      </c>
      <c r="F41" s="456">
        <v>0</v>
      </c>
      <c r="G41" s="456">
        <v>0</v>
      </c>
      <c r="H41" s="456">
        <v>0</v>
      </c>
    </row>
    <row r="42" spans="1:8" x14ac:dyDescent="0.2">
      <c r="A42" s="459">
        <v>41866</v>
      </c>
      <c r="B42" t="s">
        <v>129</v>
      </c>
      <c r="C42" t="s">
        <v>129</v>
      </c>
      <c r="D42" t="s">
        <v>129</v>
      </c>
      <c r="E42" t="s">
        <v>129</v>
      </c>
      <c r="F42" s="456">
        <v>0</v>
      </c>
      <c r="G42" s="456">
        <v>0</v>
      </c>
      <c r="H42" s="456">
        <v>0</v>
      </c>
    </row>
    <row r="43" spans="1:8" x14ac:dyDescent="0.2">
      <c r="D43" t="s">
        <v>147</v>
      </c>
      <c r="F43" s="456">
        <v>0</v>
      </c>
      <c r="G43" s="456">
        <v>0</v>
      </c>
      <c r="H43" s="456">
        <v>0</v>
      </c>
    </row>
    <row r="44" spans="1:8" x14ac:dyDescent="0.2">
      <c r="A44" s="459">
        <v>41867</v>
      </c>
      <c r="B44" t="s">
        <v>129</v>
      </c>
      <c r="C44" t="s">
        <v>129</v>
      </c>
      <c r="D44" t="s">
        <v>129</v>
      </c>
      <c r="E44" t="s">
        <v>129</v>
      </c>
      <c r="F44" s="456">
        <v>0</v>
      </c>
      <c r="G44" s="456">
        <v>0</v>
      </c>
      <c r="H44" s="456">
        <v>0</v>
      </c>
    </row>
    <row r="45" spans="1:8" x14ac:dyDescent="0.2">
      <c r="D45" t="s">
        <v>147</v>
      </c>
      <c r="F45" s="456">
        <v>0</v>
      </c>
      <c r="G45" s="456">
        <v>0</v>
      </c>
      <c r="H45" s="456">
        <v>0</v>
      </c>
    </row>
    <row r="46" spans="1:8" x14ac:dyDescent="0.2">
      <c r="A46" s="459">
        <v>41868</v>
      </c>
      <c r="B46" t="s">
        <v>129</v>
      </c>
      <c r="C46" t="s">
        <v>129</v>
      </c>
      <c r="D46" t="s">
        <v>129</v>
      </c>
      <c r="E46" t="s">
        <v>129</v>
      </c>
      <c r="F46" s="456">
        <v>0</v>
      </c>
      <c r="G46" s="456">
        <v>0</v>
      </c>
      <c r="H46" s="456">
        <v>0</v>
      </c>
    </row>
    <row r="47" spans="1:8" x14ac:dyDescent="0.2">
      <c r="D47" t="s">
        <v>147</v>
      </c>
      <c r="F47" s="456">
        <v>0</v>
      </c>
      <c r="G47" s="456">
        <v>0</v>
      </c>
      <c r="H47" s="456">
        <v>0</v>
      </c>
    </row>
    <row r="48" spans="1:8" x14ac:dyDescent="0.2">
      <c r="A48" s="459">
        <v>41869</v>
      </c>
      <c r="B48" t="s">
        <v>129</v>
      </c>
      <c r="C48" t="s">
        <v>129</v>
      </c>
      <c r="D48" t="s">
        <v>129</v>
      </c>
      <c r="E48" t="s">
        <v>129</v>
      </c>
      <c r="F48" s="456">
        <v>0</v>
      </c>
      <c r="G48" s="456">
        <v>0</v>
      </c>
      <c r="H48" s="456">
        <v>0</v>
      </c>
    </row>
    <row r="49" spans="1:8" x14ac:dyDescent="0.2">
      <c r="D49" t="s">
        <v>147</v>
      </c>
      <c r="F49" s="456">
        <v>0</v>
      </c>
      <c r="G49" s="456">
        <v>0</v>
      </c>
      <c r="H49" s="456">
        <v>0</v>
      </c>
    </row>
    <row r="50" spans="1:8" x14ac:dyDescent="0.2">
      <c r="A50" s="459">
        <v>41870</v>
      </c>
      <c r="B50" t="s">
        <v>129</v>
      </c>
      <c r="C50" t="s">
        <v>129</v>
      </c>
      <c r="D50" t="s">
        <v>129</v>
      </c>
      <c r="E50" t="s">
        <v>129</v>
      </c>
      <c r="F50" s="456">
        <v>0</v>
      </c>
      <c r="G50" s="456">
        <v>0</v>
      </c>
      <c r="H50" s="456">
        <v>0</v>
      </c>
    </row>
    <row r="51" spans="1:8" x14ac:dyDescent="0.2">
      <c r="D51" t="s">
        <v>147</v>
      </c>
      <c r="F51" s="456">
        <v>0</v>
      </c>
      <c r="G51" s="456">
        <v>0</v>
      </c>
      <c r="H51" s="456">
        <v>0</v>
      </c>
    </row>
    <row r="52" spans="1:8" x14ac:dyDescent="0.2">
      <c r="A52" s="459">
        <v>41871</v>
      </c>
      <c r="B52" t="s">
        <v>129</v>
      </c>
      <c r="C52" t="s">
        <v>129</v>
      </c>
      <c r="D52" t="s">
        <v>129</v>
      </c>
      <c r="E52" t="s">
        <v>129</v>
      </c>
      <c r="F52" s="456">
        <v>0</v>
      </c>
      <c r="G52" s="456">
        <v>0</v>
      </c>
      <c r="H52" s="456">
        <v>0</v>
      </c>
    </row>
    <row r="53" spans="1:8" x14ac:dyDescent="0.2">
      <c r="D53" t="s">
        <v>147</v>
      </c>
      <c r="F53" s="456">
        <v>0</v>
      </c>
      <c r="G53" s="456">
        <v>0</v>
      </c>
      <c r="H53" s="456">
        <v>0</v>
      </c>
    </row>
    <row r="54" spans="1:8" x14ac:dyDescent="0.2">
      <c r="A54" s="459">
        <v>41872</v>
      </c>
      <c r="B54" t="s">
        <v>129</v>
      </c>
      <c r="C54" t="s">
        <v>129</v>
      </c>
      <c r="D54" t="s">
        <v>129</v>
      </c>
      <c r="E54" t="s">
        <v>129</v>
      </c>
      <c r="F54" s="456">
        <v>0</v>
      </c>
      <c r="G54" s="456">
        <v>0</v>
      </c>
      <c r="H54" s="456">
        <v>0</v>
      </c>
    </row>
    <row r="55" spans="1:8" x14ac:dyDescent="0.2">
      <c r="D55" t="s">
        <v>147</v>
      </c>
      <c r="F55" s="456">
        <v>0</v>
      </c>
      <c r="G55" s="456">
        <v>0</v>
      </c>
      <c r="H55" s="456">
        <v>0</v>
      </c>
    </row>
    <row r="56" spans="1:8" x14ac:dyDescent="0.2">
      <c r="A56" s="459">
        <v>41873</v>
      </c>
      <c r="B56" t="s">
        <v>129</v>
      </c>
      <c r="C56" t="s">
        <v>129</v>
      </c>
      <c r="D56" t="s">
        <v>129</v>
      </c>
      <c r="E56" t="s">
        <v>129</v>
      </c>
      <c r="F56" s="456">
        <v>0</v>
      </c>
      <c r="G56" s="456">
        <v>0</v>
      </c>
      <c r="H56" s="456">
        <v>0</v>
      </c>
    </row>
    <row r="57" spans="1:8" x14ac:dyDescent="0.2">
      <c r="D57" t="s">
        <v>147</v>
      </c>
      <c r="F57" s="456">
        <v>0</v>
      </c>
      <c r="G57" s="456">
        <v>0</v>
      </c>
      <c r="H57" s="456">
        <v>0</v>
      </c>
    </row>
    <row r="58" spans="1:8" x14ac:dyDescent="0.2">
      <c r="A58" s="459">
        <v>41874</v>
      </c>
      <c r="B58" t="s">
        <v>129</v>
      </c>
      <c r="C58" t="s">
        <v>129</v>
      </c>
      <c r="D58" t="s">
        <v>129</v>
      </c>
      <c r="E58" t="s">
        <v>129</v>
      </c>
      <c r="F58" s="456">
        <v>0</v>
      </c>
      <c r="G58" s="456">
        <v>0</v>
      </c>
      <c r="H58" s="456">
        <v>0</v>
      </c>
    </row>
    <row r="59" spans="1:8" x14ac:dyDescent="0.2">
      <c r="D59" t="s">
        <v>147</v>
      </c>
      <c r="F59" s="456">
        <v>0</v>
      </c>
      <c r="G59" s="456">
        <v>0</v>
      </c>
      <c r="H59" s="456">
        <v>0</v>
      </c>
    </row>
    <row r="60" spans="1:8" x14ac:dyDescent="0.2">
      <c r="A60" s="459">
        <v>41875</v>
      </c>
      <c r="B60" t="s">
        <v>129</v>
      </c>
      <c r="C60" t="s">
        <v>129</v>
      </c>
      <c r="D60" t="s">
        <v>129</v>
      </c>
      <c r="E60" t="s">
        <v>129</v>
      </c>
      <c r="F60" s="456">
        <v>0</v>
      </c>
      <c r="G60" s="456">
        <v>0</v>
      </c>
      <c r="H60" s="456">
        <v>0</v>
      </c>
    </row>
    <row r="61" spans="1:8" x14ac:dyDescent="0.2">
      <c r="D61" t="s">
        <v>147</v>
      </c>
      <c r="F61" s="456">
        <v>0</v>
      </c>
      <c r="G61" s="456">
        <v>0</v>
      </c>
      <c r="H61" s="456">
        <v>0</v>
      </c>
    </row>
    <row r="62" spans="1:8" x14ac:dyDescent="0.2">
      <c r="A62" s="459">
        <v>41876</v>
      </c>
      <c r="B62" t="s">
        <v>129</v>
      </c>
      <c r="C62" t="s">
        <v>129</v>
      </c>
      <c r="D62" t="s">
        <v>129</v>
      </c>
      <c r="E62" t="s">
        <v>129</v>
      </c>
      <c r="F62" s="456">
        <v>0</v>
      </c>
      <c r="G62" s="456">
        <v>0</v>
      </c>
      <c r="H62" s="456">
        <v>0</v>
      </c>
    </row>
    <row r="63" spans="1:8" x14ac:dyDescent="0.2">
      <c r="D63" t="s">
        <v>147</v>
      </c>
      <c r="F63" s="456">
        <v>0</v>
      </c>
      <c r="G63" s="456">
        <v>0</v>
      </c>
      <c r="H63" s="456">
        <v>0</v>
      </c>
    </row>
    <row r="64" spans="1:8" x14ac:dyDescent="0.2">
      <c r="A64" s="459">
        <v>41877</v>
      </c>
      <c r="B64" t="s">
        <v>129</v>
      </c>
      <c r="C64" t="s">
        <v>129</v>
      </c>
      <c r="D64" t="s">
        <v>129</v>
      </c>
      <c r="E64" t="s">
        <v>129</v>
      </c>
      <c r="F64" s="456">
        <v>0</v>
      </c>
      <c r="G64" s="456">
        <v>0</v>
      </c>
      <c r="H64" s="456">
        <v>0</v>
      </c>
    </row>
    <row r="65" spans="1:8" x14ac:dyDescent="0.2">
      <c r="D65" t="s">
        <v>147</v>
      </c>
      <c r="F65" s="456">
        <v>0</v>
      </c>
      <c r="G65" s="456">
        <v>0</v>
      </c>
      <c r="H65" s="456">
        <v>0</v>
      </c>
    </row>
    <row r="66" spans="1:8" x14ac:dyDescent="0.2">
      <c r="A66" s="459">
        <v>41878</v>
      </c>
      <c r="B66" t="s">
        <v>129</v>
      </c>
      <c r="C66" t="s">
        <v>129</v>
      </c>
      <c r="D66" t="s">
        <v>129</v>
      </c>
      <c r="E66" t="s">
        <v>129</v>
      </c>
      <c r="F66" s="456">
        <v>0</v>
      </c>
      <c r="G66" s="456">
        <v>0</v>
      </c>
      <c r="H66" s="456">
        <v>0</v>
      </c>
    </row>
    <row r="67" spans="1:8" x14ac:dyDescent="0.2">
      <c r="D67" t="s">
        <v>147</v>
      </c>
      <c r="F67" s="456">
        <v>0</v>
      </c>
      <c r="G67" s="456">
        <v>0</v>
      </c>
      <c r="H67" s="456">
        <v>0</v>
      </c>
    </row>
    <row r="68" spans="1:8" x14ac:dyDescent="0.2">
      <c r="A68" s="459">
        <v>41879</v>
      </c>
      <c r="B68" t="s">
        <v>129</v>
      </c>
      <c r="C68" t="s">
        <v>129</v>
      </c>
      <c r="D68" t="s">
        <v>129</v>
      </c>
      <c r="E68" t="s">
        <v>129</v>
      </c>
      <c r="F68" s="456">
        <v>0</v>
      </c>
      <c r="G68" s="456">
        <v>0</v>
      </c>
      <c r="H68" s="456">
        <v>0</v>
      </c>
    </row>
    <row r="69" spans="1:8" x14ac:dyDescent="0.2">
      <c r="D69" t="s">
        <v>147</v>
      </c>
      <c r="F69" s="456">
        <v>0</v>
      </c>
      <c r="G69" s="456">
        <v>0</v>
      </c>
      <c r="H69" s="456">
        <v>0</v>
      </c>
    </row>
    <row r="70" spans="1:8" x14ac:dyDescent="0.2">
      <c r="A70" s="459">
        <v>41880</v>
      </c>
      <c r="B70" t="s">
        <v>129</v>
      </c>
      <c r="C70" t="s">
        <v>129</v>
      </c>
      <c r="D70" t="s">
        <v>129</v>
      </c>
      <c r="E70" t="s">
        <v>129</v>
      </c>
      <c r="F70" s="456">
        <v>0</v>
      </c>
      <c r="G70" s="456">
        <v>0</v>
      </c>
      <c r="H70" s="456">
        <v>0</v>
      </c>
    </row>
    <row r="71" spans="1:8" x14ac:dyDescent="0.2">
      <c r="D71" t="s">
        <v>147</v>
      </c>
      <c r="F71" s="456">
        <v>0</v>
      </c>
      <c r="G71" s="456">
        <v>0</v>
      </c>
      <c r="H71" s="456">
        <v>0</v>
      </c>
    </row>
    <row r="72" spans="1:8" x14ac:dyDescent="0.2">
      <c r="A72" s="459">
        <v>41881</v>
      </c>
      <c r="B72" t="s">
        <v>129</v>
      </c>
      <c r="C72" t="s">
        <v>129</v>
      </c>
      <c r="D72" t="s">
        <v>129</v>
      </c>
      <c r="E72" t="s">
        <v>129</v>
      </c>
      <c r="F72" s="456">
        <v>0</v>
      </c>
      <c r="G72" s="456">
        <v>0</v>
      </c>
      <c r="H72" s="456">
        <v>0</v>
      </c>
    </row>
    <row r="73" spans="1:8" x14ac:dyDescent="0.2">
      <c r="D73" t="s">
        <v>147</v>
      </c>
      <c r="F73" s="456">
        <v>0</v>
      </c>
      <c r="G73" s="456">
        <v>0</v>
      </c>
      <c r="H73" s="456">
        <v>0</v>
      </c>
    </row>
    <row r="74" spans="1:8" x14ac:dyDescent="0.2">
      <c r="A74" t="s">
        <v>127</v>
      </c>
      <c r="F74" s="520">
        <v>0</v>
      </c>
      <c r="G74" s="520">
        <v>0</v>
      </c>
      <c r="H74" s="520">
        <v>0</v>
      </c>
    </row>
  </sheetData>
  <pageMargins left="0.25" right="0.25" top="0.75" bottom="0.75" header="0.3" footer="0.3"/>
  <pageSetup paperSize="9" orientation="landscape"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8:H72"/>
  <sheetViews>
    <sheetView topLeftCell="A11" workbookViewId="0">
      <selection activeCell="E14" sqref="E14:G14"/>
    </sheetView>
  </sheetViews>
  <sheetFormatPr defaultRowHeight="12.75" x14ac:dyDescent="0.2"/>
  <cols>
    <col min="1" max="1" width="28.85546875" customWidth="1"/>
    <col min="2" max="2" width="22.28515625" bestFit="1" customWidth="1"/>
    <col min="3" max="3" width="14.140625" customWidth="1"/>
    <col min="4" max="4" width="16.42578125" customWidth="1"/>
    <col min="5" max="5" width="16.42578125" bestFit="1" customWidth="1"/>
    <col min="6" max="6" width="22.28515625" bestFit="1" customWidth="1"/>
    <col min="7" max="7" width="16.7109375" bestFit="1" customWidth="1"/>
    <col min="8" max="8" width="16.28515625" bestFit="1" customWidth="1"/>
  </cols>
  <sheetData>
    <row r="8" spans="1:8" x14ac:dyDescent="0.2">
      <c r="A8" s="455" t="s">
        <v>14</v>
      </c>
      <c r="B8" t="s">
        <v>135</v>
      </c>
    </row>
    <row r="10" spans="1:8" x14ac:dyDescent="0.2">
      <c r="F10" s="455" t="s">
        <v>139</v>
      </c>
    </row>
    <row r="11" spans="1:8" x14ac:dyDescent="0.2">
      <c r="A11" s="455" t="s">
        <v>21</v>
      </c>
      <c r="B11" s="455" t="s">
        <v>126</v>
      </c>
      <c r="C11" s="455" t="s">
        <v>125</v>
      </c>
      <c r="D11" s="455" t="s">
        <v>9</v>
      </c>
      <c r="E11" s="455" t="s">
        <v>138</v>
      </c>
      <c r="F11" t="s">
        <v>128</v>
      </c>
      <c r="G11" t="s">
        <v>140</v>
      </c>
      <c r="H11" t="s">
        <v>141</v>
      </c>
    </row>
    <row r="12" spans="1:8" x14ac:dyDescent="0.2">
      <c r="A12" s="459">
        <v>41882</v>
      </c>
      <c r="B12" t="s">
        <v>129</v>
      </c>
      <c r="C12" t="s">
        <v>129</v>
      </c>
      <c r="D12" t="s">
        <v>129</v>
      </c>
      <c r="E12" t="s">
        <v>129</v>
      </c>
      <c r="F12" s="456">
        <v>0</v>
      </c>
      <c r="G12" s="456">
        <v>0</v>
      </c>
      <c r="H12" s="456">
        <v>0</v>
      </c>
    </row>
    <row r="13" spans="1:8" x14ac:dyDescent="0.2">
      <c r="D13" t="s">
        <v>147</v>
      </c>
      <c r="F13" s="456">
        <v>0</v>
      </c>
      <c r="G13" s="456">
        <v>0</v>
      </c>
      <c r="H13" s="456">
        <v>0</v>
      </c>
    </row>
    <row r="14" spans="1:8" x14ac:dyDescent="0.2">
      <c r="A14" s="459">
        <v>41883</v>
      </c>
      <c r="B14" t="s">
        <v>129</v>
      </c>
      <c r="C14" t="s">
        <v>129</v>
      </c>
      <c r="D14" t="s">
        <v>129</v>
      </c>
      <c r="E14" t="s">
        <v>129</v>
      </c>
      <c r="F14" s="456">
        <v>0</v>
      </c>
      <c r="G14" s="456">
        <v>0</v>
      </c>
      <c r="H14" s="456">
        <v>0</v>
      </c>
    </row>
    <row r="15" spans="1:8" x14ac:dyDescent="0.2">
      <c r="D15" t="s">
        <v>147</v>
      </c>
      <c r="F15" s="456">
        <v>0</v>
      </c>
      <c r="G15" s="456">
        <v>0</v>
      </c>
      <c r="H15" s="456">
        <v>0</v>
      </c>
    </row>
    <row r="16" spans="1:8" x14ac:dyDescent="0.2">
      <c r="A16" s="459">
        <v>41884</v>
      </c>
      <c r="B16" t="s">
        <v>129</v>
      </c>
      <c r="C16" t="s">
        <v>129</v>
      </c>
      <c r="D16" t="s">
        <v>129</v>
      </c>
      <c r="E16" t="s">
        <v>129</v>
      </c>
      <c r="F16" s="456">
        <v>0</v>
      </c>
      <c r="G16" s="456">
        <v>0</v>
      </c>
      <c r="H16" s="456">
        <v>0</v>
      </c>
    </row>
    <row r="17" spans="1:8" x14ac:dyDescent="0.2">
      <c r="D17" t="s">
        <v>147</v>
      </c>
      <c r="F17" s="456">
        <v>0</v>
      </c>
      <c r="G17" s="456">
        <v>0</v>
      </c>
      <c r="H17" s="456">
        <v>0</v>
      </c>
    </row>
    <row r="18" spans="1:8" x14ac:dyDescent="0.2">
      <c r="A18" s="459">
        <v>41885</v>
      </c>
      <c r="B18" t="s">
        <v>129</v>
      </c>
      <c r="C18" t="s">
        <v>129</v>
      </c>
      <c r="D18" t="s">
        <v>129</v>
      </c>
      <c r="E18" t="s">
        <v>129</v>
      </c>
      <c r="F18" s="456">
        <v>0</v>
      </c>
      <c r="G18" s="456">
        <v>0</v>
      </c>
      <c r="H18" s="456">
        <v>0</v>
      </c>
    </row>
    <row r="19" spans="1:8" x14ac:dyDescent="0.2">
      <c r="D19" t="s">
        <v>147</v>
      </c>
      <c r="F19" s="456">
        <v>0</v>
      </c>
      <c r="G19" s="456">
        <v>0</v>
      </c>
      <c r="H19" s="456">
        <v>0</v>
      </c>
    </row>
    <row r="20" spans="1:8" x14ac:dyDescent="0.2">
      <c r="A20" s="459">
        <v>41886</v>
      </c>
      <c r="B20" t="s">
        <v>129</v>
      </c>
      <c r="C20" t="s">
        <v>129</v>
      </c>
      <c r="D20" t="s">
        <v>129</v>
      </c>
      <c r="E20" t="s">
        <v>129</v>
      </c>
      <c r="F20" s="456">
        <v>0</v>
      </c>
      <c r="G20" s="456">
        <v>0</v>
      </c>
      <c r="H20" s="456">
        <v>0</v>
      </c>
    </row>
    <row r="21" spans="1:8" x14ac:dyDescent="0.2">
      <c r="D21" t="s">
        <v>147</v>
      </c>
      <c r="F21" s="456">
        <v>0</v>
      </c>
      <c r="G21" s="456">
        <v>0</v>
      </c>
      <c r="H21" s="456">
        <v>0</v>
      </c>
    </row>
    <row r="22" spans="1:8" x14ac:dyDescent="0.2">
      <c r="A22" s="459">
        <v>41887</v>
      </c>
      <c r="B22" t="s">
        <v>129</v>
      </c>
      <c r="C22" t="s">
        <v>129</v>
      </c>
      <c r="D22" t="s">
        <v>129</v>
      </c>
      <c r="E22" t="s">
        <v>129</v>
      </c>
      <c r="F22" s="456">
        <v>0</v>
      </c>
      <c r="G22" s="456">
        <v>0</v>
      </c>
      <c r="H22" s="456">
        <v>0</v>
      </c>
    </row>
    <row r="23" spans="1:8" x14ac:dyDescent="0.2">
      <c r="D23" t="s">
        <v>147</v>
      </c>
      <c r="F23" s="456">
        <v>0</v>
      </c>
      <c r="G23" s="456">
        <v>0</v>
      </c>
      <c r="H23" s="456">
        <v>0</v>
      </c>
    </row>
    <row r="24" spans="1:8" x14ac:dyDescent="0.2">
      <c r="A24" s="459">
        <v>41888</v>
      </c>
      <c r="B24" t="s">
        <v>129</v>
      </c>
      <c r="C24" t="s">
        <v>129</v>
      </c>
      <c r="D24" t="s">
        <v>129</v>
      </c>
      <c r="E24" t="s">
        <v>129</v>
      </c>
      <c r="F24" s="456">
        <v>0</v>
      </c>
      <c r="G24" s="456">
        <v>0</v>
      </c>
      <c r="H24" s="456">
        <v>0</v>
      </c>
    </row>
    <row r="25" spans="1:8" x14ac:dyDescent="0.2">
      <c r="D25" t="s">
        <v>147</v>
      </c>
      <c r="F25" s="456">
        <v>0</v>
      </c>
      <c r="G25" s="456">
        <v>0</v>
      </c>
      <c r="H25" s="456">
        <v>0</v>
      </c>
    </row>
    <row r="26" spans="1:8" x14ac:dyDescent="0.2">
      <c r="A26" s="459">
        <v>41889</v>
      </c>
      <c r="B26" t="s">
        <v>129</v>
      </c>
      <c r="C26" t="s">
        <v>129</v>
      </c>
      <c r="D26" t="s">
        <v>129</v>
      </c>
      <c r="E26" t="s">
        <v>129</v>
      </c>
      <c r="F26" s="456">
        <v>0</v>
      </c>
      <c r="G26" s="456">
        <v>0</v>
      </c>
      <c r="H26" s="456">
        <v>0</v>
      </c>
    </row>
    <row r="27" spans="1:8" x14ac:dyDescent="0.2">
      <c r="D27" t="s">
        <v>147</v>
      </c>
      <c r="F27" s="456">
        <v>0</v>
      </c>
      <c r="G27" s="456">
        <v>0</v>
      </c>
      <c r="H27" s="456">
        <v>0</v>
      </c>
    </row>
    <row r="28" spans="1:8" x14ac:dyDescent="0.2">
      <c r="A28" s="459">
        <v>41890</v>
      </c>
      <c r="B28" t="s">
        <v>129</v>
      </c>
      <c r="C28" t="s">
        <v>129</v>
      </c>
      <c r="D28" t="s">
        <v>129</v>
      </c>
      <c r="E28" t="s">
        <v>129</v>
      </c>
      <c r="F28" s="456">
        <v>0</v>
      </c>
      <c r="G28" s="456">
        <v>0</v>
      </c>
      <c r="H28" s="456">
        <v>0</v>
      </c>
    </row>
    <row r="29" spans="1:8" x14ac:dyDescent="0.2">
      <c r="D29" t="s">
        <v>147</v>
      </c>
      <c r="F29" s="456">
        <v>0</v>
      </c>
      <c r="G29" s="456">
        <v>0</v>
      </c>
      <c r="H29" s="456">
        <v>0</v>
      </c>
    </row>
    <row r="30" spans="1:8" x14ac:dyDescent="0.2">
      <c r="A30" s="459">
        <v>41891</v>
      </c>
      <c r="B30" t="s">
        <v>129</v>
      </c>
      <c r="C30" t="s">
        <v>129</v>
      </c>
      <c r="D30" t="s">
        <v>129</v>
      </c>
      <c r="E30" t="s">
        <v>129</v>
      </c>
      <c r="F30" s="456">
        <v>0</v>
      </c>
      <c r="G30" s="456">
        <v>0</v>
      </c>
      <c r="H30" s="456">
        <v>0</v>
      </c>
    </row>
    <row r="31" spans="1:8" x14ac:dyDescent="0.2">
      <c r="D31" t="s">
        <v>147</v>
      </c>
      <c r="F31" s="456">
        <v>0</v>
      </c>
      <c r="G31" s="456">
        <v>0</v>
      </c>
      <c r="H31" s="456">
        <v>0</v>
      </c>
    </row>
    <row r="32" spans="1:8" x14ac:dyDescent="0.2">
      <c r="A32" s="459">
        <v>41892</v>
      </c>
      <c r="B32" t="s">
        <v>129</v>
      </c>
      <c r="C32" t="s">
        <v>129</v>
      </c>
      <c r="D32" t="s">
        <v>129</v>
      </c>
      <c r="E32" t="s">
        <v>129</v>
      </c>
      <c r="F32" s="456">
        <v>0</v>
      </c>
      <c r="G32" s="456">
        <v>0</v>
      </c>
      <c r="H32" s="456">
        <v>0</v>
      </c>
    </row>
    <row r="33" spans="1:8" x14ac:dyDescent="0.2">
      <c r="D33" t="s">
        <v>147</v>
      </c>
      <c r="F33" s="456">
        <v>0</v>
      </c>
      <c r="G33" s="456">
        <v>0</v>
      </c>
      <c r="H33" s="456">
        <v>0</v>
      </c>
    </row>
    <row r="34" spans="1:8" x14ac:dyDescent="0.2">
      <c r="A34" s="459">
        <v>41893</v>
      </c>
      <c r="B34" t="s">
        <v>129</v>
      </c>
      <c r="C34" t="s">
        <v>129</v>
      </c>
      <c r="D34" t="s">
        <v>129</v>
      </c>
      <c r="E34" t="s">
        <v>129</v>
      </c>
      <c r="F34" s="456">
        <v>0</v>
      </c>
      <c r="G34" s="456">
        <v>0</v>
      </c>
      <c r="H34" s="456">
        <v>0</v>
      </c>
    </row>
    <row r="35" spans="1:8" x14ac:dyDescent="0.2">
      <c r="D35" t="s">
        <v>147</v>
      </c>
      <c r="F35" s="456">
        <v>0</v>
      </c>
      <c r="G35" s="456">
        <v>0</v>
      </c>
      <c r="H35" s="456">
        <v>0</v>
      </c>
    </row>
    <row r="36" spans="1:8" x14ac:dyDescent="0.2">
      <c r="A36" s="459">
        <v>41894</v>
      </c>
      <c r="B36" t="s">
        <v>129</v>
      </c>
      <c r="C36" t="s">
        <v>129</v>
      </c>
      <c r="D36" t="s">
        <v>129</v>
      </c>
      <c r="E36" t="s">
        <v>129</v>
      </c>
      <c r="F36" s="456">
        <v>0</v>
      </c>
      <c r="G36" s="456">
        <v>0</v>
      </c>
      <c r="H36" s="456">
        <v>0</v>
      </c>
    </row>
    <row r="37" spans="1:8" x14ac:dyDescent="0.2">
      <c r="D37" t="s">
        <v>147</v>
      </c>
      <c r="F37" s="456">
        <v>0</v>
      </c>
      <c r="G37" s="456">
        <v>0</v>
      </c>
      <c r="H37" s="456">
        <v>0</v>
      </c>
    </row>
    <row r="38" spans="1:8" x14ac:dyDescent="0.2">
      <c r="A38" s="459">
        <v>41895</v>
      </c>
      <c r="B38" t="s">
        <v>129</v>
      </c>
      <c r="C38" t="s">
        <v>129</v>
      </c>
      <c r="D38" t="s">
        <v>129</v>
      </c>
      <c r="E38" t="s">
        <v>129</v>
      </c>
      <c r="F38" s="456">
        <v>0</v>
      </c>
      <c r="G38" s="456">
        <v>0</v>
      </c>
      <c r="H38" s="456">
        <v>0</v>
      </c>
    </row>
    <row r="39" spans="1:8" x14ac:dyDescent="0.2">
      <c r="D39" t="s">
        <v>147</v>
      </c>
      <c r="F39" s="456">
        <v>0</v>
      </c>
      <c r="G39" s="456">
        <v>0</v>
      </c>
      <c r="H39" s="456">
        <v>0</v>
      </c>
    </row>
    <row r="40" spans="1:8" x14ac:dyDescent="0.2">
      <c r="A40" s="459">
        <v>41896</v>
      </c>
      <c r="B40" t="s">
        <v>129</v>
      </c>
      <c r="C40" t="s">
        <v>129</v>
      </c>
      <c r="D40" t="s">
        <v>129</v>
      </c>
      <c r="E40" t="s">
        <v>129</v>
      </c>
      <c r="F40" s="456">
        <v>0</v>
      </c>
      <c r="G40" s="456">
        <v>0</v>
      </c>
      <c r="H40" s="456">
        <v>0</v>
      </c>
    </row>
    <row r="41" spans="1:8" x14ac:dyDescent="0.2">
      <c r="D41" t="s">
        <v>147</v>
      </c>
      <c r="F41" s="456">
        <v>0</v>
      </c>
      <c r="G41" s="456">
        <v>0</v>
      </c>
      <c r="H41" s="456">
        <v>0</v>
      </c>
    </row>
    <row r="42" spans="1:8" x14ac:dyDescent="0.2">
      <c r="A42" s="459">
        <v>41897</v>
      </c>
      <c r="B42" t="s">
        <v>129</v>
      </c>
      <c r="C42" t="s">
        <v>129</v>
      </c>
      <c r="D42" t="s">
        <v>129</v>
      </c>
      <c r="E42" t="s">
        <v>129</v>
      </c>
      <c r="F42" s="456">
        <v>0</v>
      </c>
      <c r="G42" s="456">
        <v>0</v>
      </c>
      <c r="H42" s="456">
        <v>0</v>
      </c>
    </row>
    <row r="43" spans="1:8" x14ac:dyDescent="0.2">
      <c r="D43" t="s">
        <v>147</v>
      </c>
      <c r="F43" s="456">
        <v>0</v>
      </c>
      <c r="G43" s="456">
        <v>0</v>
      </c>
      <c r="H43" s="456">
        <v>0</v>
      </c>
    </row>
    <row r="44" spans="1:8" x14ac:dyDescent="0.2">
      <c r="A44" s="459">
        <v>41898</v>
      </c>
      <c r="B44" t="s">
        <v>129</v>
      </c>
      <c r="C44" t="s">
        <v>129</v>
      </c>
      <c r="D44" t="s">
        <v>129</v>
      </c>
      <c r="E44" t="s">
        <v>129</v>
      </c>
      <c r="F44" s="456">
        <v>0</v>
      </c>
      <c r="G44" s="456">
        <v>0</v>
      </c>
      <c r="H44" s="456">
        <v>0</v>
      </c>
    </row>
    <row r="45" spans="1:8" x14ac:dyDescent="0.2">
      <c r="D45" t="s">
        <v>147</v>
      </c>
      <c r="F45" s="456">
        <v>0</v>
      </c>
      <c r="G45" s="456">
        <v>0</v>
      </c>
      <c r="H45" s="456">
        <v>0</v>
      </c>
    </row>
    <row r="46" spans="1:8" x14ac:dyDescent="0.2">
      <c r="A46" s="459">
        <v>41899</v>
      </c>
      <c r="B46" t="s">
        <v>129</v>
      </c>
      <c r="C46" t="s">
        <v>129</v>
      </c>
      <c r="D46" t="s">
        <v>129</v>
      </c>
      <c r="E46" t="s">
        <v>129</v>
      </c>
      <c r="F46" s="456">
        <v>0</v>
      </c>
      <c r="G46" s="456">
        <v>0</v>
      </c>
      <c r="H46" s="456">
        <v>0</v>
      </c>
    </row>
    <row r="47" spans="1:8" x14ac:dyDescent="0.2">
      <c r="D47" t="s">
        <v>147</v>
      </c>
      <c r="F47" s="456">
        <v>0</v>
      </c>
      <c r="G47" s="456">
        <v>0</v>
      </c>
      <c r="H47" s="456">
        <v>0</v>
      </c>
    </row>
    <row r="48" spans="1:8" x14ac:dyDescent="0.2">
      <c r="A48" s="459">
        <v>41900</v>
      </c>
      <c r="B48" t="s">
        <v>129</v>
      </c>
      <c r="C48" t="s">
        <v>129</v>
      </c>
      <c r="D48" t="s">
        <v>129</v>
      </c>
      <c r="E48" t="s">
        <v>129</v>
      </c>
      <c r="F48" s="456">
        <v>0</v>
      </c>
      <c r="G48" s="456">
        <v>0</v>
      </c>
      <c r="H48" s="456">
        <v>0</v>
      </c>
    </row>
    <row r="49" spans="1:8" x14ac:dyDescent="0.2">
      <c r="D49" t="s">
        <v>147</v>
      </c>
      <c r="F49" s="456">
        <v>0</v>
      </c>
      <c r="G49" s="456">
        <v>0</v>
      </c>
      <c r="H49" s="456">
        <v>0</v>
      </c>
    </row>
    <row r="50" spans="1:8" x14ac:dyDescent="0.2">
      <c r="A50" s="459">
        <v>41901</v>
      </c>
      <c r="B50" t="s">
        <v>129</v>
      </c>
      <c r="C50" t="s">
        <v>129</v>
      </c>
      <c r="D50" t="s">
        <v>129</v>
      </c>
      <c r="E50" t="s">
        <v>129</v>
      </c>
      <c r="F50" s="456">
        <v>0</v>
      </c>
      <c r="G50" s="456">
        <v>0</v>
      </c>
      <c r="H50" s="456">
        <v>0</v>
      </c>
    </row>
    <row r="51" spans="1:8" x14ac:dyDescent="0.2">
      <c r="D51" t="s">
        <v>147</v>
      </c>
      <c r="F51" s="456">
        <v>0</v>
      </c>
      <c r="G51" s="456">
        <v>0</v>
      </c>
      <c r="H51" s="456">
        <v>0</v>
      </c>
    </row>
    <row r="52" spans="1:8" x14ac:dyDescent="0.2">
      <c r="A52" s="459">
        <v>41902</v>
      </c>
      <c r="B52" t="s">
        <v>129</v>
      </c>
      <c r="C52" t="s">
        <v>129</v>
      </c>
      <c r="D52" t="s">
        <v>129</v>
      </c>
      <c r="E52" t="s">
        <v>129</v>
      </c>
      <c r="F52" s="456">
        <v>0</v>
      </c>
      <c r="G52" s="456">
        <v>0</v>
      </c>
      <c r="H52" s="456">
        <v>0</v>
      </c>
    </row>
    <row r="53" spans="1:8" x14ac:dyDescent="0.2">
      <c r="D53" t="s">
        <v>147</v>
      </c>
      <c r="F53" s="456">
        <v>0</v>
      </c>
      <c r="G53" s="456">
        <v>0</v>
      </c>
      <c r="H53" s="456">
        <v>0</v>
      </c>
    </row>
    <row r="54" spans="1:8" x14ac:dyDescent="0.2">
      <c r="A54" s="459">
        <v>41903</v>
      </c>
      <c r="B54" t="s">
        <v>129</v>
      </c>
      <c r="C54" t="s">
        <v>129</v>
      </c>
      <c r="D54" t="s">
        <v>129</v>
      </c>
      <c r="E54" t="s">
        <v>129</v>
      </c>
      <c r="F54" s="456">
        <v>0</v>
      </c>
      <c r="G54" s="456">
        <v>0</v>
      </c>
      <c r="H54" s="456">
        <v>0</v>
      </c>
    </row>
    <row r="55" spans="1:8" x14ac:dyDescent="0.2">
      <c r="D55" t="s">
        <v>147</v>
      </c>
      <c r="F55" s="456">
        <v>0</v>
      </c>
      <c r="G55" s="456">
        <v>0</v>
      </c>
      <c r="H55" s="456">
        <v>0</v>
      </c>
    </row>
    <row r="56" spans="1:8" x14ac:dyDescent="0.2">
      <c r="A56" s="459">
        <v>41904</v>
      </c>
      <c r="B56" t="s">
        <v>129</v>
      </c>
      <c r="C56" t="s">
        <v>129</v>
      </c>
      <c r="D56" t="s">
        <v>129</v>
      </c>
      <c r="E56" t="s">
        <v>129</v>
      </c>
      <c r="F56" s="456">
        <v>0</v>
      </c>
      <c r="G56" s="456">
        <v>0</v>
      </c>
      <c r="H56" s="456">
        <v>0</v>
      </c>
    </row>
    <row r="57" spans="1:8" x14ac:dyDescent="0.2">
      <c r="D57" t="s">
        <v>147</v>
      </c>
      <c r="F57" s="456">
        <v>0</v>
      </c>
      <c r="G57" s="456">
        <v>0</v>
      </c>
      <c r="H57" s="456">
        <v>0</v>
      </c>
    </row>
    <row r="58" spans="1:8" x14ac:dyDescent="0.2">
      <c r="A58" s="459">
        <v>41905</v>
      </c>
      <c r="B58" t="s">
        <v>129</v>
      </c>
      <c r="C58" t="s">
        <v>129</v>
      </c>
      <c r="D58" t="s">
        <v>129</v>
      </c>
      <c r="E58" t="s">
        <v>129</v>
      </c>
      <c r="F58" s="456">
        <v>0</v>
      </c>
      <c r="G58" s="456">
        <v>0</v>
      </c>
      <c r="H58" s="456">
        <v>0</v>
      </c>
    </row>
    <row r="59" spans="1:8" x14ac:dyDescent="0.2">
      <c r="D59" t="s">
        <v>147</v>
      </c>
      <c r="F59" s="456">
        <v>0</v>
      </c>
      <c r="G59" s="456">
        <v>0</v>
      </c>
      <c r="H59" s="456">
        <v>0</v>
      </c>
    </row>
    <row r="60" spans="1:8" x14ac:dyDescent="0.2">
      <c r="A60" s="459">
        <v>41906</v>
      </c>
      <c r="B60" t="s">
        <v>129</v>
      </c>
      <c r="C60" t="s">
        <v>129</v>
      </c>
      <c r="D60" t="s">
        <v>129</v>
      </c>
      <c r="E60" t="s">
        <v>129</v>
      </c>
      <c r="F60" s="456">
        <v>0</v>
      </c>
      <c r="G60" s="456">
        <v>0</v>
      </c>
      <c r="H60" s="456">
        <v>0</v>
      </c>
    </row>
    <row r="61" spans="1:8" x14ac:dyDescent="0.2">
      <c r="D61" t="s">
        <v>147</v>
      </c>
      <c r="F61" s="456">
        <v>0</v>
      </c>
      <c r="G61" s="456">
        <v>0</v>
      </c>
      <c r="H61" s="456">
        <v>0</v>
      </c>
    </row>
    <row r="62" spans="1:8" x14ac:dyDescent="0.2">
      <c r="A62" s="459">
        <v>41907</v>
      </c>
      <c r="B62" t="s">
        <v>129</v>
      </c>
      <c r="C62" t="s">
        <v>129</v>
      </c>
      <c r="D62" t="s">
        <v>129</v>
      </c>
      <c r="E62" t="s">
        <v>129</v>
      </c>
      <c r="F62" s="456">
        <v>0</v>
      </c>
      <c r="G62" s="456">
        <v>0</v>
      </c>
      <c r="H62" s="456">
        <v>0</v>
      </c>
    </row>
    <row r="63" spans="1:8" x14ac:dyDescent="0.2">
      <c r="D63" t="s">
        <v>147</v>
      </c>
      <c r="F63" s="456">
        <v>0</v>
      </c>
      <c r="G63" s="456">
        <v>0</v>
      </c>
      <c r="H63" s="456">
        <v>0</v>
      </c>
    </row>
    <row r="64" spans="1:8" x14ac:dyDescent="0.2">
      <c r="A64" s="459">
        <v>41908</v>
      </c>
      <c r="B64" t="s">
        <v>129</v>
      </c>
      <c r="C64" t="s">
        <v>129</v>
      </c>
      <c r="D64" t="s">
        <v>129</v>
      </c>
      <c r="E64" t="s">
        <v>129</v>
      </c>
      <c r="F64" s="456">
        <v>0</v>
      </c>
      <c r="G64" s="456">
        <v>0</v>
      </c>
      <c r="H64" s="456">
        <v>0</v>
      </c>
    </row>
    <row r="65" spans="1:8" x14ac:dyDescent="0.2">
      <c r="D65" t="s">
        <v>147</v>
      </c>
      <c r="F65" s="456">
        <v>0</v>
      </c>
      <c r="G65" s="456">
        <v>0</v>
      </c>
      <c r="H65" s="456">
        <v>0</v>
      </c>
    </row>
    <row r="66" spans="1:8" x14ac:dyDescent="0.2">
      <c r="A66" s="459">
        <v>41909</v>
      </c>
      <c r="B66" t="s">
        <v>129</v>
      </c>
      <c r="C66" t="s">
        <v>129</v>
      </c>
      <c r="D66" t="s">
        <v>129</v>
      </c>
      <c r="E66" t="s">
        <v>129</v>
      </c>
      <c r="F66" s="456">
        <v>0</v>
      </c>
      <c r="G66" s="456">
        <v>0</v>
      </c>
      <c r="H66" s="456">
        <v>0</v>
      </c>
    </row>
    <row r="67" spans="1:8" x14ac:dyDescent="0.2">
      <c r="D67" t="s">
        <v>147</v>
      </c>
      <c r="F67" s="456">
        <v>0</v>
      </c>
      <c r="G67" s="456">
        <v>0</v>
      </c>
      <c r="H67" s="456">
        <v>0</v>
      </c>
    </row>
    <row r="68" spans="1:8" x14ac:dyDescent="0.2">
      <c r="A68" s="459">
        <v>41910</v>
      </c>
      <c r="B68" t="s">
        <v>129</v>
      </c>
      <c r="C68" t="s">
        <v>129</v>
      </c>
      <c r="D68" t="s">
        <v>129</v>
      </c>
      <c r="E68" t="s">
        <v>129</v>
      </c>
      <c r="F68" s="456">
        <v>0</v>
      </c>
      <c r="G68" s="456">
        <v>0</v>
      </c>
      <c r="H68" s="456">
        <v>0</v>
      </c>
    </row>
    <row r="69" spans="1:8" x14ac:dyDescent="0.2">
      <c r="D69" t="s">
        <v>147</v>
      </c>
      <c r="F69" s="456">
        <v>0</v>
      </c>
      <c r="G69" s="456">
        <v>0</v>
      </c>
      <c r="H69" s="456">
        <v>0</v>
      </c>
    </row>
    <row r="70" spans="1:8" x14ac:dyDescent="0.2">
      <c r="A70" s="459">
        <v>41911</v>
      </c>
      <c r="B70" t="s">
        <v>129</v>
      </c>
      <c r="C70" t="s">
        <v>129</v>
      </c>
      <c r="D70" t="s">
        <v>129</v>
      </c>
      <c r="E70" t="s">
        <v>129</v>
      </c>
      <c r="F70" s="456">
        <v>0</v>
      </c>
      <c r="G70" s="456">
        <v>0</v>
      </c>
      <c r="H70" s="456">
        <v>0</v>
      </c>
    </row>
    <row r="71" spans="1:8" x14ac:dyDescent="0.2">
      <c r="D71" t="s">
        <v>147</v>
      </c>
      <c r="F71" s="456">
        <v>0</v>
      </c>
      <c r="G71" s="456">
        <v>0</v>
      </c>
      <c r="H71" s="456">
        <v>0</v>
      </c>
    </row>
    <row r="72" spans="1:8" x14ac:dyDescent="0.2">
      <c r="A72" t="s">
        <v>127</v>
      </c>
      <c r="F72" s="520">
        <v>0</v>
      </c>
      <c r="G72" s="520">
        <v>0</v>
      </c>
      <c r="H72" s="520">
        <v>0</v>
      </c>
    </row>
  </sheetData>
  <pageMargins left="0.25" right="0.25" top="0.75" bottom="0.75" header="0.3" footer="0.3"/>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61</vt:i4>
      </vt:variant>
      <vt:variant>
        <vt:lpstr>Benoemde bereiken</vt:lpstr>
      </vt:variant>
      <vt:variant>
        <vt:i4>27</vt:i4>
      </vt:variant>
    </vt:vector>
  </HeadingPairs>
  <TitlesOfParts>
    <vt:vector size="88" baseType="lpstr">
      <vt:lpstr>FACT01</vt:lpstr>
      <vt:lpstr>FACT02</vt:lpstr>
      <vt:lpstr>FACT03</vt:lpstr>
      <vt:lpstr>FACT04</vt:lpstr>
      <vt:lpstr>FACT05</vt:lpstr>
      <vt:lpstr>FACT06</vt:lpstr>
      <vt:lpstr>FACT07</vt:lpstr>
      <vt:lpstr>FACT08</vt:lpstr>
      <vt:lpstr>FACT09</vt:lpstr>
      <vt:lpstr>FACT10</vt:lpstr>
      <vt:lpstr>FACT11</vt:lpstr>
      <vt:lpstr>FACT12</vt:lpstr>
      <vt:lpstr>NULROOSTER</vt:lpstr>
      <vt:lpstr>JANUARI</vt:lpstr>
      <vt:lpstr>FEBRUARI</vt:lpstr>
      <vt:lpstr>MAART</vt:lpstr>
      <vt:lpstr>APRIL</vt:lpstr>
      <vt:lpstr>MEI</vt:lpstr>
      <vt:lpstr>JUNI</vt:lpstr>
      <vt:lpstr>JULI</vt:lpstr>
      <vt:lpstr>AUGUSTUS</vt:lpstr>
      <vt:lpstr>SEPTEMBER</vt:lpstr>
      <vt:lpstr>OKTOBER</vt:lpstr>
      <vt:lpstr>NOVEMBER</vt:lpstr>
      <vt:lpstr>DECEMBER</vt:lpstr>
      <vt:lpstr>AFDRUK 01</vt:lpstr>
      <vt:lpstr>AFDRUK 02</vt:lpstr>
      <vt:lpstr>AFDRUK 03</vt:lpstr>
      <vt:lpstr>AFDRUK 04</vt:lpstr>
      <vt:lpstr>AFDRUK 05</vt:lpstr>
      <vt:lpstr>AFDRUK 06</vt:lpstr>
      <vt:lpstr>AFDRUK 07</vt:lpstr>
      <vt:lpstr>AFDRUK 08</vt:lpstr>
      <vt:lpstr>AFDRUK 09</vt:lpstr>
      <vt:lpstr>AFDRUK 10</vt:lpstr>
      <vt:lpstr>AFDRUK 11</vt:lpstr>
      <vt:lpstr>AFDRUK 12</vt:lpstr>
      <vt:lpstr>Personeelsdienst 01</vt:lpstr>
      <vt:lpstr>Personeelsdienst 02</vt:lpstr>
      <vt:lpstr>Personeelsdienst 03</vt:lpstr>
      <vt:lpstr>Personeelsdienst 04</vt:lpstr>
      <vt:lpstr>Personeelsdienst 05</vt:lpstr>
      <vt:lpstr>Personeelsdienst 06</vt:lpstr>
      <vt:lpstr>Personeelsdienst 07</vt:lpstr>
      <vt:lpstr>personeelsdienst 08</vt:lpstr>
      <vt:lpstr>personeelsdienst 09</vt:lpstr>
      <vt:lpstr>Personeelsdienst 10</vt:lpstr>
      <vt:lpstr>Personeelsdienst 11</vt:lpstr>
      <vt:lpstr>personeelsdienst 12</vt:lpstr>
      <vt:lpstr>CO 01</vt:lpstr>
      <vt:lpstr>CO 02</vt:lpstr>
      <vt:lpstr>CO 03</vt:lpstr>
      <vt:lpstr>CO 04</vt:lpstr>
      <vt:lpstr>CO 05</vt:lpstr>
      <vt:lpstr>CO 06</vt:lpstr>
      <vt:lpstr>CO 07</vt:lpstr>
      <vt:lpstr>CO 08</vt:lpstr>
      <vt:lpstr>CO 09</vt:lpstr>
      <vt:lpstr>CO 10</vt:lpstr>
      <vt:lpstr>CO 11</vt:lpstr>
      <vt:lpstr>CO 12</vt:lpstr>
      <vt:lpstr>'CO 01'!Afdruktitels</vt:lpstr>
      <vt:lpstr>'CO 02'!Afdruktitels</vt:lpstr>
      <vt:lpstr>'CO 03'!Afdruktitels</vt:lpstr>
      <vt:lpstr>'CO 04'!Afdruktitels</vt:lpstr>
      <vt:lpstr>'CO 05'!Afdruktitels</vt:lpstr>
      <vt:lpstr>'CO 06'!Afdruktitels</vt:lpstr>
      <vt:lpstr>'CO 07'!Afdruktitels</vt:lpstr>
      <vt:lpstr>'CO 08'!Afdruktitels</vt:lpstr>
      <vt:lpstr>'CO 09'!Afdruktitels</vt:lpstr>
      <vt:lpstr>'CO 10'!Afdruktitels</vt:lpstr>
      <vt:lpstr>'CO 11'!Afdruktitels</vt:lpstr>
      <vt:lpstr>'CO 12'!Afdruktitels</vt:lpstr>
      <vt:lpstr>'Personeelsdienst 01'!Afdruktitels</vt:lpstr>
      <vt:lpstr>'Personeelsdienst 02'!Afdruktitels</vt:lpstr>
      <vt:lpstr>'Personeelsdienst 03'!Afdruktitels</vt:lpstr>
      <vt:lpstr>'Personeelsdienst 04'!Afdruktitels</vt:lpstr>
      <vt:lpstr>'Personeelsdienst 05'!Afdruktitels</vt:lpstr>
      <vt:lpstr>'Personeelsdienst 06'!Afdruktitels</vt:lpstr>
      <vt:lpstr>'Personeelsdienst 07'!Afdruktitels</vt:lpstr>
      <vt:lpstr>'personeelsdienst 08'!Afdruktitels</vt:lpstr>
      <vt:lpstr>'personeelsdienst 09'!Afdruktitels</vt:lpstr>
      <vt:lpstr>'Personeelsdienst 10'!Afdruktitels</vt:lpstr>
      <vt:lpstr>'Personeelsdienst 11'!Afdruktitels</vt:lpstr>
      <vt:lpstr>'personeelsdienst 12'!Afdruktitels</vt:lpstr>
      <vt:lpstr>AFWEZIG</vt:lpstr>
      <vt:lpstr>BIJZ</vt:lpstr>
      <vt:lpstr>VER</vt:lpstr>
    </vt:vector>
  </TitlesOfParts>
  <Company>BVL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hulsmans</dc:creator>
  <cp:lastModifiedBy>emiel de saedeleer</cp:lastModifiedBy>
  <cp:lastPrinted>2018-01-22T09:39:15Z</cp:lastPrinted>
  <dcterms:created xsi:type="dcterms:W3CDTF">2011-04-01T10:09:54Z</dcterms:created>
  <dcterms:modified xsi:type="dcterms:W3CDTF">2020-12-16T00:44:29Z</dcterms:modified>
</cp:coreProperties>
</file>